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abos e Fibras" sheetId="1" r:id="rId3"/>
    <sheet state="visible" name="Resumo" sheetId="2" r:id="rId4"/>
    <sheet state="visible" name="Datas_Entregas" sheetId="3" r:id="rId5"/>
    <sheet state="visible" name="Legenda" sheetId="4" r:id="rId6"/>
    <sheet state="visible" name="Def_Status_Montagem" sheetId="5" r:id="rId7"/>
    <sheet state="visible" name="Def_Instancias_Equipamentos" sheetId="6" r:id="rId8"/>
    <sheet state="visible" name="Def_Sistemas_Conectores_Cabos" sheetId="7" r:id="rId9"/>
    <sheet state="visible" name="Def_SecSub" sheetId="8" r:id="rId10"/>
    <sheet state="visible" name="Def_Locais_Geograficos" sheetId="9" r:id="rId11"/>
    <sheet state="visible" name="Def_Locais_Racks_Trechos" sheetId="10" r:id="rId12"/>
    <sheet state="visible" name="Def_Equipamentos" sheetId="11" r:id="rId13"/>
    <sheet state="visible" name="Def_Disciplinas" sheetId="12" r:id="rId14"/>
    <sheet state="visible" name="OLD Qtd de cabos (Caiafa)" sheetId="13" r:id="rId15"/>
    <sheet state="visible" name="Calculo de comprimentos Tune" sheetId="14" r:id="rId16"/>
    <sheet state="visible" name="Calculo de comprimentos BbB" sheetId="15" r:id="rId17"/>
    <sheet state="visible" name="Calculo de comprimentos Bergoz" sheetId="16" r:id="rId18"/>
    <sheet state="visible" name="sugestoes" sheetId="17" r:id="rId19"/>
  </sheets>
  <definedNames>
    <definedName hidden="1" localSheetId="0" name="_xlnm._FilterDatabase">'Cabos e Fibras'!$A$1:$U$4539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6">
      <text>
        <t xml:space="preserve">+martins.lucasalves@gmail.com
	-Daniel Tavares</t>
      </text>
    </comment>
    <comment authorId="0" ref="C15">
      <text>
        <t xml:space="preserve">+martins.lucasalves@gmail.com
_Assigned to Lucas Martins_
	-Daniel Tavares</t>
      </text>
    </comment>
    <comment authorId="0" ref="C14">
      <text>
        <t xml:space="preserve">+martins.lucasalves@gmail.com
_Assigned to Lucas Martins_
	-Daniel Tavares</t>
      </text>
    </comment>
    <comment authorId="0" ref="B24">
      <text>
        <t xml:space="preserve">+martins.lucasalves@gmail.com
_Assigned to Lucas Martins_
	-Daniel Tavares</t>
      </text>
    </comment>
  </commentList>
</comments>
</file>

<file path=xl/sharedStrings.xml><?xml version="1.0" encoding="utf-8"?>
<sst xmlns="http://schemas.openxmlformats.org/spreadsheetml/2006/main" count="17607" uniqueCount="1381">
  <si>
    <t>Timinig</t>
  </si>
  <si>
    <t>Milestone</t>
  </si>
  <si>
    <t>Data</t>
  </si>
  <si>
    <t>Comprimentos</t>
  </si>
  <si>
    <t>Booster/LTB</t>
  </si>
  <si>
    <t>Deadline (Milestone)</t>
  </si>
  <si>
    <t>Deadline (Data)</t>
  </si>
  <si>
    <t>BTS/Anel</t>
  </si>
  <si>
    <t>Local 1</t>
  </si>
  <si>
    <t>Local 2</t>
  </si>
  <si>
    <t>Rack/Trecho 1 (autom.)</t>
  </si>
  <si>
    <t>Rack/Trecho 2 (autom.)</t>
  </si>
  <si>
    <t>INTERNO/
EXTERNO</t>
  </si>
  <si>
    <t>Equipamento 1</t>
  </si>
  <si>
    <t>Equipamento 2</t>
  </si>
  <si>
    <t>Porta 1</t>
  </si>
  <si>
    <t>Porta 2</t>
  </si>
  <si>
    <t>Conector 1</t>
  </si>
  <si>
    <t>Conector 2</t>
  </si>
  <si>
    <t>Label</t>
  </si>
  <si>
    <t>Comprimento com fórmulas [m]</t>
  </si>
  <si>
    <t>Comprimento arredondado[m]</t>
  </si>
  <si>
    <t>Observação</t>
  </si>
  <si>
    <t>Infra de fibras OM4</t>
  </si>
  <si>
    <t>Streak Camera</t>
  </si>
  <si>
    <t>?</t>
  </si>
  <si>
    <t>Linhas de Luz (fases I-A e II)</t>
  </si>
  <si>
    <t>FOFB</t>
  </si>
  <si>
    <t>Finalização LINAC</t>
  </si>
  <si>
    <t>Comp. Total [m]</t>
  </si>
  <si>
    <t>Quant. Total</t>
  </si>
  <si>
    <t>Total por tipo</t>
  </si>
  <si>
    <t>Diferença</t>
  </si>
  <si>
    <t>output</t>
  </si>
  <si>
    <t>BCM_Input</t>
  </si>
  <si>
    <t>Cabo coaxial fornecido pelo fabricante Bergoz</t>
  </si>
  <si>
    <t>Cor</t>
  </si>
  <si>
    <t>Descrição</t>
  </si>
  <si>
    <t>Livre para edição</t>
  </si>
  <si>
    <t>Livre para edição (diferencia equipamento 1 de equipamento 2)</t>
  </si>
  <si>
    <t>Utilizar referência de uma das tabelas de definições (Def_*)</t>
  </si>
  <si>
    <t>Utilizar referência de uma das tabelas de definições (diferencia equipamento 1 de equipamento 2)</t>
  </si>
  <si>
    <t>Fórmula idêntica linha a linha</t>
  </si>
  <si>
    <t>Fórmula idêntica linha a linha (diferencia equipamento 1 de equipamento 2)</t>
  </si>
  <si>
    <t>BI_OUT</t>
  </si>
  <si>
    <t>BI_IN</t>
  </si>
  <si>
    <t>Agrupado em conjunto de 4 cabos.</t>
  </si>
  <si>
    <t>BO_OUT</t>
  </si>
  <si>
    <t>BO_IN</t>
  </si>
  <si>
    <t>TI_OUT</t>
  </si>
  <si>
    <t>TI_IN</t>
  </si>
  <si>
    <t>TO_OUT</t>
  </si>
  <si>
    <t>TO_IN</t>
  </si>
  <si>
    <t>Fornecido pelos SINAP</t>
  </si>
  <si>
    <t>Status</t>
  </si>
  <si>
    <t>DeltaX</t>
  </si>
  <si>
    <t>HORIZONTAL_IN</t>
  </si>
  <si>
    <t>Montagem</t>
  </si>
  <si>
    <t>A verificar</t>
  </si>
  <si>
    <t>Verficado - Pronto para Produção</t>
  </si>
  <si>
    <t>Contratada / Etiqueta pelo DIG</t>
  </si>
  <si>
    <t>Comprado / Esperando entrega</t>
  </si>
  <si>
    <t>Contratada (inclui etiqueta)</t>
  </si>
  <si>
    <t>Pronto para instalar</t>
  </si>
  <si>
    <t>DIG</t>
  </si>
  <si>
    <t>Instalado versão final / Falta Etiqueta</t>
  </si>
  <si>
    <t>DIG (montagem em campo)</t>
  </si>
  <si>
    <t>Instalado protótipo/provisório</t>
  </si>
  <si>
    <t>Outro Grupo LNLS</t>
  </si>
  <si>
    <t>Instalado versão final / Etiquetado</t>
  </si>
  <si>
    <t>DeltaY</t>
  </si>
  <si>
    <t>VERTICAL_IN</t>
  </si>
  <si>
    <t>Sigma</t>
  </si>
  <si>
    <t>LONGITUDINAL_IN</t>
  </si>
  <si>
    <t>BI</t>
  </si>
  <si>
    <t>D_INNER_BOTTOM</t>
  </si>
  <si>
    <t>BI BI BI BI</t>
  </si>
  <si>
    <t>BO</t>
  </si>
  <si>
    <t>C_OUTER_BOTTOM</t>
  </si>
  <si>
    <t>BO BO BO BO</t>
  </si>
  <si>
    <t>TI</t>
  </si>
  <si>
    <t>A_INNER_TOP</t>
  </si>
  <si>
    <t>TI TI TI TI</t>
  </si>
  <si>
    <t>f</t>
  </si>
  <si>
    <t>Dis-Dev</t>
  </si>
  <si>
    <t>Idx</t>
  </si>
  <si>
    <t>Sec-Sub:Dis-Dev-Idx (Device instance name)</t>
  </si>
  <si>
    <t>Device instance location (function)</t>
  </si>
  <si>
    <t>Device instance location (geographic)</t>
  </si>
  <si>
    <t>TO</t>
  </si>
  <si>
    <t>B_OUTER_TOP</t>
  </si>
  <si>
    <t>TO TO TO</t>
  </si>
  <si>
    <t>Compra Fibra Plástica</t>
  </si>
  <si>
    <t>Comprimento [m]</t>
  </si>
  <si>
    <t>Quantidade</t>
  </si>
  <si>
    <t>Total</t>
  </si>
  <si>
    <t>OUT0</t>
  </si>
  <si>
    <t>Trig_in</t>
  </si>
  <si>
    <t>Pulso de 1 us TTL 3.3 Volts.</t>
  </si>
  <si>
    <t>necessário verificar</t>
  </si>
  <si>
    <t>Sistema</t>
  </si>
  <si>
    <t>Conector</t>
  </si>
  <si>
    <t>Tipo de Cabo/Fibra</t>
  </si>
  <si>
    <t>Diagnostico</t>
  </si>
  <si>
    <t>LC duplex</t>
  </si>
  <si>
    <t>Fibra OM4 duplex</t>
  </si>
  <si>
    <t>Timing</t>
  </si>
  <si>
    <t>LC simplex</t>
  </si>
  <si>
    <t>Fibra OM4 simplex</t>
  </si>
  <si>
    <t>Timing Fontes BO &amp; SI</t>
  </si>
  <si>
    <t>FC/APC simplex</t>
  </si>
  <si>
    <t>Fibra Monomodo simplex</t>
  </si>
  <si>
    <t>Timing Diagnostico</t>
  </si>
  <si>
    <t>Simplex (HFBR-4525Z)</t>
  </si>
  <si>
    <t>Fibra plástica 1 mm</t>
  </si>
  <si>
    <t>Timing Linac</t>
  </si>
  <si>
    <t>SMA 50-ohm</t>
  </si>
  <si>
    <t>Cabo coaxial</t>
  </si>
  <si>
    <t>Timing AFC</t>
  </si>
  <si>
    <t>SMA-RP 50-ohm</t>
  </si>
  <si>
    <t>Cabo coaxial semi-rígido</t>
  </si>
  <si>
    <t>Timing Pulsados</t>
  </si>
  <si>
    <t>BNC 50-ohm</t>
  </si>
  <si>
    <t>RG316</t>
  </si>
  <si>
    <t>Timing RF</t>
  </si>
  <si>
    <t>N 50-ohm</t>
  </si>
  <si>
    <t>LMR-195</t>
  </si>
  <si>
    <t>Timing Streak Camera</t>
  </si>
  <si>
    <t>N 90-deg 50-ohm</t>
  </si>
  <si>
    <t>LMR-400</t>
  </si>
  <si>
    <t>FOFB - Topologia Anel</t>
  </si>
  <si>
    <t>Lemo 00.250</t>
  </si>
  <si>
    <t>Datalink DLC R12</t>
  </si>
  <si>
    <t>FOFB - Topologia Estrela</t>
  </si>
  <si>
    <t>DB9 (DE9)</t>
  </si>
  <si>
    <t>Cabo multivias</t>
  </si>
  <si>
    <t>BbB</t>
  </si>
  <si>
    <t>DB15 (DA15)</t>
  </si>
  <si>
    <t>Datalink Extrudado</t>
  </si>
  <si>
    <t>Sintonia</t>
  </si>
  <si>
    <t>DB15 HD (DE15)</t>
  </si>
  <si>
    <t>Triaxial LEMO</t>
  </si>
  <si>
    <t>Perfil de Preenchimento</t>
  </si>
  <si>
    <t>OUT1</t>
  </si>
  <si>
    <t>DB44</t>
  </si>
  <si>
    <t>Cabo Bergoz</t>
  </si>
  <si>
    <t>Genérico</t>
  </si>
  <si>
    <t>HR10A-7P-6S (Hirose micro plug)</t>
  </si>
  <si>
    <t>Scraper Horizontal</t>
  </si>
  <si>
    <t>Micro-fit 4 vias fêmea</t>
  </si>
  <si>
    <t>Scraper Vertical</t>
  </si>
  <si>
    <t>Micro-fit 4 vias macho</t>
  </si>
  <si>
    <t>Fenda Horizontal</t>
  </si>
  <si>
    <t>Micro-fit 2 vias fêmea</t>
  </si>
  <si>
    <t>Fenda Vertical</t>
  </si>
  <si>
    <t>Micro-fit 2 vias macho</t>
  </si>
  <si>
    <t>BPM de elétrons</t>
  </si>
  <si>
    <t>Header 2.54 mm fêmea</t>
  </si>
  <si>
    <t>BPM de fótons</t>
  </si>
  <si>
    <t>Terminal tubular branco</t>
  </si>
  <si>
    <t>Controle</t>
  </si>
  <si>
    <t>Allectra triax</t>
  </si>
  <si>
    <t>Lemo FFC.00.650</t>
  </si>
  <si>
    <t>MMCX 50-ohm</t>
  </si>
  <si>
    <t>8P8C (RJ 45)</t>
  </si>
  <si>
    <t>OUT2</t>
  </si>
  <si>
    <t>in-2</t>
  </si>
  <si>
    <t>Trig_out</t>
  </si>
  <si>
    <t>Pulso de 10 us TTL 5 Volts.</t>
  </si>
  <si>
    <t>in-1</t>
  </si>
  <si>
    <t>sensor_head</t>
  </si>
  <si>
    <t>Cabo multivias fornecido pelo fabricante Bergoz</t>
  </si>
  <si>
    <t>Optical_ACP</t>
  </si>
  <si>
    <t>https://www.digikey.com/product-detail/en/te-connectivity-amp-connectors/9-5492187-9/9-5492187-9-ND/2325049</t>
  </si>
  <si>
    <t>ENCODER</t>
  </si>
  <si>
    <t>ENCODER-OUT</t>
  </si>
  <si>
    <t>Ligação da porta de entrada ENCODER do Galil DMC30017 com o encoder do motor.</t>
  </si>
  <si>
    <t>Ligação da porta de entrada ENCODER do 1º Galil com o encoder do 1º atuador do Scraper.</t>
  </si>
  <si>
    <t>Ligação da porta de entrada ENCODER do 2º Galil com o encoder do 2º atuador do Scraper.</t>
  </si>
  <si>
    <t>Ligação da porta de entrada ENCODER do 1º Galil com o encoder do 1º atuador do Slit.</t>
  </si>
  <si>
    <t>Ligação da porta de entrada ENCODER do 2º Galil com o encoder do 2º atuador do Slit.</t>
  </si>
  <si>
    <t>booster correctors</t>
  </si>
  <si>
    <t>A ser confirmado pelo CON e ELP</t>
  </si>
  <si>
    <t>SI1</t>
  </si>
  <si>
    <t>storage ring straight sec quads</t>
  </si>
  <si>
    <t>SI2</t>
  </si>
  <si>
    <t>storage ring arc quads</t>
  </si>
  <si>
    <t>SI3</t>
  </si>
  <si>
    <t>storage ring straight sec corrs</t>
  </si>
  <si>
    <t>SI4</t>
  </si>
  <si>
    <t>storage ring C2 corrs</t>
  </si>
  <si>
    <t>SI5</t>
  </si>
  <si>
    <t>OUT</t>
  </si>
  <si>
    <t>storage ring C1, C3, C4 corrs</t>
  </si>
  <si>
    <t>SI6</t>
  </si>
  <si>
    <t>Nível 3. Trigger para monitor de fluorescência.</t>
  </si>
  <si>
    <t>storage ring straight sec skews</t>
  </si>
  <si>
    <t>SI7</t>
  </si>
  <si>
    <t>sorage ring arc skews</t>
  </si>
  <si>
    <t>Pulso de 100 us TTL 5 Volts.</t>
  </si>
  <si>
    <t>Sec-Sub</t>
  </si>
  <si>
    <t>IA-01RaBPM</t>
  </si>
  <si>
    <t>IA-02RaBPM</t>
  </si>
  <si>
    <t>IA-03RaBPM</t>
  </si>
  <si>
    <t>IA-04RaBPM</t>
  </si>
  <si>
    <t>IA-05RaBPM</t>
  </si>
  <si>
    <t>IA-06RaBPM</t>
  </si>
  <si>
    <t>IA-07RaBPM</t>
  </si>
  <si>
    <t>IA-08RaBPM</t>
  </si>
  <si>
    <t>IA-09RaBPM</t>
  </si>
  <si>
    <t>IA-10RaBPM</t>
  </si>
  <si>
    <t>IA-11RaBPM</t>
  </si>
  <si>
    <t>IA-12RaBPM</t>
  </si>
  <si>
    <t>IA-13RaBPM</t>
  </si>
  <si>
    <t>IA-14RaBPM</t>
  </si>
  <si>
    <t>IA-15RaBPM</t>
  </si>
  <si>
    <t>IA-16RaBPM</t>
  </si>
  <si>
    <t>IA-17RaBPM</t>
  </si>
  <si>
    <t>IA-18RaBPM</t>
  </si>
  <si>
    <t>IA-19RaBPM</t>
  </si>
  <si>
    <t>IA-20RaBPM</t>
  </si>
  <si>
    <t>IA-20RaBPMTL</t>
  </si>
  <si>
    <t>IA-20RaDiag01</t>
  </si>
  <si>
    <t>ICTs BO &amp; SI</t>
  </si>
  <si>
    <t>IA-20RaDiag02</t>
  </si>
  <si>
    <t>FCT+FPM</t>
  </si>
  <si>
    <t>IA-14RaDiag03</t>
  </si>
  <si>
    <t>DCCTs</t>
  </si>
  <si>
    <t>IA-18RaDiag04</t>
  </si>
  <si>
    <t>Tune</t>
  </si>
  <si>
    <t>IA-16RaBbB</t>
  </si>
  <si>
    <t>CA-RaCtrl</t>
  </si>
  <si>
    <t>IA-01RaCtrl</t>
  </si>
  <si>
    <t>IA-02RaCtrl</t>
  </si>
  <si>
    <t>IA-03RaCtrl</t>
  </si>
  <si>
    <t>IA-04RaCtrl</t>
  </si>
  <si>
    <t>IA-05RaCtrl</t>
  </si>
  <si>
    <t>IA-06RaCtrl</t>
  </si>
  <si>
    <t>IA-07RaCtrl</t>
  </si>
  <si>
    <t>IA-08RaCtrl</t>
  </si>
  <si>
    <t>IA-09RaCtrl</t>
  </si>
  <si>
    <t>IA-10RaCtrl</t>
  </si>
  <si>
    <t>IA-11RaCtrl</t>
  </si>
  <si>
    <t>IA-12RaCtrl</t>
  </si>
  <si>
    <t>IA-13RaCtrl</t>
  </si>
  <si>
    <t>IA-14RaCtrl</t>
  </si>
  <si>
    <t>IA-15RaCtrl</t>
  </si>
  <si>
    <t>IA-16RaCtrl</t>
  </si>
  <si>
    <t>IA-17RaCtrl</t>
  </si>
  <si>
    <t>IA-18RaCtrl</t>
  </si>
  <si>
    <t>IA-19RaCtrl</t>
  </si>
  <si>
    <t>IA-20RaCtrl</t>
  </si>
  <si>
    <t>PA-RaCtrl</t>
  </si>
  <si>
    <t>RA-RaCtrl</t>
  </si>
  <si>
    <t>LA-RaCtrl</t>
  </si>
  <si>
    <t>PA-RaPSB02</t>
  </si>
  <si>
    <t>Storage Ring Sextupoles</t>
  </si>
  <si>
    <t>Necessário cofirmar com CON e ELP</t>
  </si>
  <si>
    <t>PA-RaPSB06</t>
  </si>
  <si>
    <t>PA-RaPSB09</t>
  </si>
  <si>
    <t>PA-RaPSA02</t>
  </si>
  <si>
    <t>Storage Ring Quadrupoles</t>
  </si>
  <si>
    <t>PA-RaPSA05</t>
  </si>
  <si>
    <t>PA-RaPSD04</t>
  </si>
  <si>
    <t>Storage Ring Dipoles</t>
  </si>
  <si>
    <t>PA-RaPSC03</t>
  </si>
  <si>
    <t>Booster Quadrupoles and Sexupoles</t>
  </si>
  <si>
    <t>PA-RaPSE05</t>
  </si>
  <si>
    <t>Booster Dipoles (Rack Group 1)</t>
  </si>
  <si>
    <t>PA-RaPSF05</t>
  </si>
  <si>
    <t>Booster Dipoles (Rack Group 2)</t>
  </si>
  <si>
    <t>RA-RaMO</t>
  </si>
  <si>
    <t>RA-RaSIA01</t>
  </si>
  <si>
    <t>RA-RaSIA02</t>
  </si>
  <si>
    <t>RA-RaSIB01</t>
  </si>
  <si>
    <t>RA-RaSIB02</t>
  </si>
  <si>
    <t>RA-RaBO01</t>
  </si>
  <si>
    <t>RA-RaBO02</t>
  </si>
  <si>
    <t>LI-IET01RACK1</t>
  </si>
  <si>
    <t>LA-BIH01RACK1</t>
  </si>
  <si>
    <t>LA-BIH01RACK2</t>
  </si>
  <si>
    <t>LA-RFH01RACK1</t>
  </si>
  <si>
    <t>LA-RFH01RACK2</t>
  </si>
  <si>
    <t>LA-MDH01RACK1</t>
  </si>
  <si>
    <t>LA-MDH01RACK2</t>
  </si>
  <si>
    <t>IA-01RaInj01</t>
  </si>
  <si>
    <t>IA-20RaInj02</t>
  </si>
  <si>
    <t>IA-20RaInj03</t>
  </si>
  <si>
    <t>IA-01RaInj04</t>
  </si>
  <si>
    <t>IA-01RaInj05</t>
  </si>
  <si>
    <t>"Rack" Streak Camera</t>
  </si>
  <si>
    <t>"Local na linha de luz" Streak Camera</t>
  </si>
  <si>
    <t>AS-Glob</t>
  </si>
  <si>
    <t>SI-Glob</t>
  </si>
  <si>
    <t>BO-Glob</t>
  </si>
  <si>
    <t>LI-Glob</t>
  </si>
  <si>
    <t>TS-Glob</t>
  </si>
  <si>
    <t>TB-Glob</t>
  </si>
  <si>
    <t>LA-RF</t>
  </si>
  <si>
    <t>LA-BI</t>
  </si>
  <si>
    <t>LA-MD</t>
  </si>
  <si>
    <t>LI-01</t>
  </si>
  <si>
    <t>LI-02</t>
  </si>
  <si>
    <t>LI-03</t>
  </si>
  <si>
    <t>TB-01</t>
  </si>
  <si>
    <t>TB-02</t>
  </si>
  <si>
    <t>TB-03</t>
  </si>
  <si>
    <t>TB-04</t>
  </si>
  <si>
    <t>TS-01</t>
  </si>
  <si>
    <t>TS-02</t>
  </si>
  <si>
    <t>TS-03</t>
  </si>
  <si>
    <t>TS-04</t>
  </si>
  <si>
    <t>BO-01D</t>
  </si>
  <si>
    <t>BO-02D</t>
  </si>
  <si>
    <t>BO-03D</t>
  </si>
  <si>
    <t>BO-04D</t>
  </si>
  <si>
    <t>BO-05D</t>
  </si>
  <si>
    <t>BO-06D</t>
  </si>
  <si>
    <t>BO-07D</t>
  </si>
  <si>
    <t>BO-08D</t>
  </si>
  <si>
    <t>BO-09D</t>
  </si>
  <si>
    <t>BO-10D</t>
  </si>
  <si>
    <t>BO-11D</t>
  </si>
  <si>
    <t>BO-12D</t>
  </si>
  <si>
    <t>BO-13D</t>
  </si>
  <si>
    <t>BO-14D</t>
  </si>
  <si>
    <t>BO-15D</t>
  </si>
  <si>
    <t>BO-16D</t>
  </si>
  <si>
    <t>BO-17D</t>
  </si>
  <si>
    <t>BO-18D</t>
  </si>
  <si>
    <t>BO-19D</t>
  </si>
  <si>
    <t>BO-20D</t>
  </si>
  <si>
    <t>BO-21D</t>
  </si>
  <si>
    <t>BO-22D</t>
  </si>
  <si>
    <t>BO-23D</t>
  </si>
  <si>
    <t>BO-24D</t>
  </si>
  <si>
    <t>BO-25D</t>
  </si>
  <si>
    <t>BO-26D</t>
  </si>
  <si>
    <t>BO-27D</t>
  </si>
  <si>
    <t>BO-28D</t>
  </si>
  <si>
    <t>BO-29D</t>
  </si>
  <si>
    <t>BO-30D</t>
  </si>
  <si>
    <t>BO-31D</t>
  </si>
  <si>
    <t>BO-32D</t>
  </si>
  <si>
    <t>BO-33D</t>
  </si>
  <si>
    <t>BO-34D</t>
  </si>
  <si>
    <t>BO-35D</t>
  </si>
  <si>
    <t>BO-36D</t>
  </si>
  <si>
    <t>BO-37D</t>
  </si>
  <si>
    <t>BO-38D</t>
  </si>
  <si>
    <t>BO-39D</t>
  </si>
  <si>
    <t>BO-40D</t>
  </si>
  <si>
    <t>BO-41D</t>
  </si>
  <si>
    <t>BO-42D</t>
  </si>
  <si>
    <t>BO-43D</t>
  </si>
  <si>
    <t>BO-44D</t>
  </si>
  <si>
    <t>BO-45D</t>
  </si>
  <si>
    <t>BO-46D</t>
  </si>
  <si>
    <t>BO-47D</t>
  </si>
  <si>
    <t>BO-48D</t>
  </si>
  <si>
    <t>BO-49D</t>
  </si>
  <si>
    <t>BO-50D</t>
  </si>
  <si>
    <t>BO-01U</t>
  </si>
  <si>
    <t>BO-02U</t>
  </si>
  <si>
    <t>BO-03U</t>
  </si>
  <si>
    <t>BO-04U</t>
  </si>
  <si>
    <t>BO-05U</t>
  </si>
  <si>
    <t>BO-06U</t>
  </si>
  <si>
    <t>BO-07U</t>
  </si>
  <si>
    <t>BO-08U</t>
  </si>
  <si>
    <t>BO-09U</t>
  </si>
  <si>
    <t>BO-10U</t>
  </si>
  <si>
    <t>BO-11U</t>
  </si>
  <si>
    <t>BO-12U</t>
  </si>
  <si>
    <t>BO-13U</t>
  </si>
  <si>
    <t>BO-14U</t>
  </si>
  <si>
    <t>BO-15U</t>
  </si>
  <si>
    <t>BO-16U</t>
  </si>
  <si>
    <t>BO-17U</t>
  </si>
  <si>
    <t>BO-18U</t>
  </si>
  <si>
    <t>BO-19U</t>
  </si>
  <si>
    <t>BO-20U</t>
  </si>
  <si>
    <t>BO-21U</t>
  </si>
  <si>
    <t>BO-22U</t>
  </si>
  <si>
    <t>BO-23U</t>
  </si>
  <si>
    <t>BO-24U</t>
  </si>
  <si>
    <t>BO-25U</t>
  </si>
  <si>
    <t>BO-26U</t>
  </si>
  <si>
    <t>BO-27U</t>
  </si>
  <si>
    <t>BO-28U</t>
  </si>
  <si>
    <t>BO-29U</t>
  </si>
  <si>
    <t>BO-30U</t>
  </si>
  <si>
    <t>BO-31U</t>
  </si>
  <si>
    <t>BO-32U</t>
  </si>
  <si>
    <t>BO-33U</t>
  </si>
  <si>
    <t>BO-34U</t>
  </si>
  <si>
    <t>BO-35U</t>
  </si>
  <si>
    <t>BO-36U</t>
  </si>
  <si>
    <t>BO-37U</t>
  </si>
  <si>
    <t>BO-38U</t>
  </si>
  <si>
    <t>BO-39U</t>
  </si>
  <si>
    <t>BO-40U</t>
  </si>
  <si>
    <t>BO-41U</t>
  </si>
  <si>
    <t>BO-42U</t>
  </si>
  <si>
    <t>BO-43U</t>
  </si>
  <si>
    <t>IN_Tx</t>
  </si>
  <si>
    <t>IN_Rx</t>
  </si>
  <si>
    <t>BO-44U</t>
  </si>
  <si>
    <t>BO-45U</t>
  </si>
  <si>
    <t>BO-46U</t>
  </si>
  <si>
    <t>BO-47U</t>
  </si>
  <si>
    <t>BO-48U</t>
  </si>
  <si>
    <t>BO-49U</t>
  </si>
  <si>
    <t>BO-50U</t>
  </si>
  <si>
    <t>SI-01C1</t>
  </si>
  <si>
    <t>SI-01C2</t>
  </si>
  <si>
    <t>SI-01C3</t>
  </si>
  <si>
    <t>SI-01C4</t>
  </si>
  <si>
    <t>SI-01M1</t>
  </si>
  <si>
    <t>SI-01M2</t>
  </si>
  <si>
    <t>SI-02C1</t>
  </si>
  <si>
    <t>SI-02C2</t>
  </si>
  <si>
    <t>SI-02C3</t>
  </si>
  <si>
    <t>SI-02C4</t>
  </si>
  <si>
    <t>SI-02M1</t>
  </si>
  <si>
    <t>SI-02M2</t>
  </si>
  <si>
    <t>SI-03C1</t>
  </si>
  <si>
    <t>SI-03C2</t>
  </si>
  <si>
    <t>SI-03C3</t>
  </si>
  <si>
    <t>SI-03C4</t>
  </si>
  <si>
    <t>SI-03M1</t>
  </si>
  <si>
    <t>SI-03M2</t>
  </si>
  <si>
    <t>SI-04C1</t>
  </si>
  <si>
    <t>SI-04C2</t>
  </si>
  <si>
    <t>SI-04C3</t>
  </si>
  <si>
    <t>SI-04C4</t>
  </si>
  <si>
    <t>SI-04M1</t>
  </si>
  <si>
    <t>SI-04M2</t>
  </si>
  <si>
    <t>SI-05C1</t>
  </si>
  <si>
    <t>SI-05C2</t>
  </si>
  <si>
    <t>SI-05C3</t>
  </si>
  <si>
    <t>SI-05C4</t>
  </si>
  <si>
    <t>SI-05M1</t>
  </si>
  <si>
    <t>SI-05M2</t>
  </si>
  <si>
    <t>SI-06C1</t>
  </si>
  <si>
    <t>SI-06C2</t>
  </si>
  <si>
    <t>SI-06C3</t>
  </si>
  <si>
    <t>SI-06C4</t>
  </si>
  <si>
    <t>SI-06M1</t>
  </si>
  <si>
    <t>SI-06M2</t>
  </si>
  <si>
    <t>SI-07C1</t>
  </si>
  <si>
    <t>SI-07C2</t>
  </si>
  <si>
    <t>SI-07C3</t>
  </si>
  <si>
    <t>SI-07C4</t>
  </si>
  <si>
    <t>SI-07M1</t>
  </si>
  <si>
    <t>SI-07M2</t>
  </si>
  <si>
    <t>SI-08C1</t>
  </si>
  <si>
    <t>SI-08C2</t>
  </si>
  <si>
    <t>SI-08C3</t>
  </si>
  <si>
    <t>SI-08C4</t>
  </si>
  <si>
    <t>SI-08M1</t>
  </si>
  <si>
    <t>SI-08M2</t>
  </si>
  <si>
    <t>SI-09C1</t>
  </si>
  <si>
    <t>SI-09C2</t>
  </si>
  <si>
    <t>SI-09C3</t>
  </si>
  <si>
    <t>SI-09C4</t>
  </si>
  <si>
    <t>SI-09M1</t>
  </si>
  <si>
    <t>SI-09M2</t>
  </si>
  <si>
    <t>SI-10C1</t>
  </si>
  <si>
    <t>SI-10C2</t>
  </si>
  <si>
    <t>SI-10C3</t>
  </si>
  <si>
    <t>SI-10C4</t>
  </si>
  <si>
    <t>SI-10M1</t>
  </si>
  <si>
    <t>SI-10M2</t>
  </si>
  <si>
    <t>SI-11C1</t>
  </si>
  <si>
    <t>SI-11C2</t>
  </si>
  <si>
    <t>SI-11C3</t>
  </si>
  <si>
    <t>SI-11C4</t>
  </si>
  <si>
    <t>SI-11M1</t>
  </si>
  <si>
    <t>SI-11M2</t>
  </si>
  <si>
    <t>SI-12C1</t>
  </si>
  <si>
    <t>SI-12C2</t>
  </si>
  <si>
    <t>SI-12C3</t>
  </si>
  <si>
    <t>SI-12C4</t>
  </si>
  <si>
    <t>SI-12M1</t>
  </si>
  <si>
    <t>SI-12M2</t>
  </si>
  <si>
    <t>SI-13C1</t>
  </si>
  <si>
    <t>SI-13C2</t>
  </si>
  <si>
    <t>SI-13C3</t>
  </si>
  <si>
    <t>SI-13C4</t>
  </si>
  <si>
    <t>SI-13M1</t>
  </si>
  <si>
    <t>SI-13M2</t>
  </si>
  <si>
    <t>SI-14C1</t>
  </si>
  <si>
    <t>SI-14C2</t>
  </si>
  <si>
    <t>SI-14C3</t>
  </si>
  <si>
    <t>SI-14C4</t>
  </si>
  <si>
    <t>SI-14M1</t>
  </si>
  <si>
    <t>SI-14M2</t>
  </si>
  <si>
    <t>SI-15C1</t>
  </si>
  <si>
    <t>SI-15C2</t>
  </si>
  <si>
    <t>SI-15C3</t>
  </si>
  <si>
    <t>SI-15C4</t>
  </si>
  <si>
    <t>SI-15M1</t>
  </si>
  <si>
    <t>SI-15M2</t>
  </si>
  <si>
    <t>SI-16C1</t>
  </si>
  <si>
    <t>SI-16C2</t>
  </si>
  <si>
    <t>SI-16C3</t>
  </si>
  <si>
    <t>SI-16C4</t>
  </si>
  <si>
    <t>SI-16M1</t>
  </si>
  <si>
    <t>SI-16M2</t>
  </si>
  <si>
    <t>SI-17C1</t>
  </si>
  <si>
    <t>SI-17C2</t>
  </si>
  <si>
    <t>SI-17C3</t>
  </si>
  <si>
    <t>SI-17C4</t>
  </si>
  <si>
    <t>SI-17M1</t>
  </si>
  <si>
    <t>SI-17M2</t>
  </si>
  <si>
    <t>SI-18C1</t>
  </si>
  <si>
    <t>SI-18C2</t>
  </si>
  <si>
    <t>SI-18C3</t>
  </si>
  <si>
    <t>SI-18C4</t>
  </si>
  <si>
    <t>SI-18M1</t>
  </si>
  <si>
    <t>SI-18M2</t>
  </si>
  <si>
    <t>SI-19C1</t>
  </si>
  <si>
    <t>SI-19C2</t>
  </si>
  <si>
    <t>SI-19C3</t>
  </si>
  <si>
    <t>SI-19C4</t>
  </si>
  <si>
    <t>SI-19M1</t>
  </si>
  <si>
    <t>SI-19M2</t>
  </si>
  <si>
    <t>SI-20C1</t>
  </si>
  <si>
    <t>SI-20C2</t>
  </si>
  <si>
    <t>SI-20C3</t>
  </si>
  <si>
    <t>SI-20C4</t>
  </si>
  <si>
    <t>SI-20M1</t>
  </si>
  <si>
    <t>SI-20M2</t>
  </si>
  <si>
    <t>SI-01SA</t>
  </si>
  <si>
    <t>SI-02SB</t>
  </si>
  <si>
    <t>SI-03SP</t>
  </si>
  <si>
    <t>SI-04SB</t>
  </si>
  <si>
    <t>SI-05SA</t>
  </si>
  <si>
    <t>SI-06SB</t>
  </si>
  <si>
    <t>SI-07SP</t>
  </si>
  <si>
    <t>SI-08SB</t>
  </si>
  <si>
    <t>SI-09SA</t>
  </si>
  <si>
    <t>SI-10SB</t>
  </si>
  <si>
    <t>SI-11SP</t>
  </si>
  <si>
    <t>SI-12SB</t>
  </si>
  <si>
    <t>SI-13SA</t>
  </si>
  <si>
    <t>SI-14SB</t>
  </si>
  <si>
    <t>SI-15SP</t>
  </si>
  <si>
    <t>SI-16SB</t>
  </si>
  <si>
    <t>SI-17SA</t>
  </si>
  <si>
    <t>SI-18SB</t>
  </si>
  <si>
    <t>SI-19SP</t>
  </si>
  <si>
    <t>SI-20SB</t>
  </si>
  <si>
    <t>SI-01SAFE</t>
  </si>
  <si>
    <t>SI-02SBFE</t>
  </si>
  <si>
    <t>SI-03SPFE</t>
  </si>
  <si>
    <t>SI-04SBFE</t>
  </si>
  <si>
    <t>SI-05SAFE</t>
  </si>
  <si>
    <t>SI-06SBFE</t>
  </si>
  <si>
    <t>SI-07SPFE</t>
  </si>
  <si>
    <t>SI-08SBFE</t>
  </si>
  <si>
    <t>SI-09SAFE</t>
  </si>
  <si>
    <t>SI-10SBFE</t>
  </si>
  <si>
    <t>SI-11SPFE</t>
  </si>
  <si>
    <t>SI-12SBFE</t>
  </si>
  <si>
    <t>SI-13SAFE</t>
  </si>
  <si>
    <t>SI-14SBFE</t>
  </si>
  <si>
    <t>SI-15SPFE</t>
  </si>
  <si>
    <t>SI-16SBFE</t>
  </si>
  <si>
    <t>SI-17SAFE</t>
  </si>
  <si>
    <t>SI-18SBFE</t>
  </si>
  <si>
    <t>SI-19SPFE</t>
  </si>
  <si>
    <t>SI-20SBFE</t>
  </si>
  <si>
    <t>SI-01BCFE</t>
  </si>
  <si>
    <t>SI-02BCFE</t>
  </si>
  <si>
    <t>SI-03BCFE</t>
  </si>
  <si>
    <t>SI-04BCFE</t>
  </si>
  <si>
    <t>SI-05BCFE</t>
  </si>
  <si>
    <t>SI-06BCFE</t>
  </si>
  <si>
    <t>SI-07BCFE</t>
  </si>
  <si>
    <t>SI-08BCFE</t>
  </si>
  <si>
    <t>SI-09BCFE</t>
  </si>
  <si>
    <t>SI-10BCFE</t>
  </si>
  <si>
    <t>SI-11BCFE</t>
  </si>
  <si>
    <t>SI-12BCFE</t>
  </si>
  <si>
    <t>SI-13BCFE</t>
  </si>
  <si>
    <t>SI-14BCFE</t>
  </si>
  <si>
    <t>SI-15BCFE</t>
  </si>
  <si>
    <t>SI-16BCFE</t>
  </si>
  <si>
    <t>SI-17BCFE</t>
  </si>
  <si>
    <t>SI-18BCFE</t>
  </si>
  <si>
    <t>SI-19BCFE</t>
  </si>
  <si>
    <t>SI-20BCFE</t>
  </si>
  <si>
    <t>p002</t>
  </si>
  <si>
    <t>p004</t>
  </si>
  <si>
    <t>p006</t>
  </si>
  <si>
    <t>OUT3</t>
  </si>
  <si>
    <t>p008</t>
  </si>
  <si>
    <t>OUT4</t>
  </si>
  <si>
    <t>p010</t>
  </si>
  <si>
    <t>OUT5</t>
  </si>
  <si>
    <t>p012</t>
  </si>
  <si>
    <t>OUT6</t>
  </si>
  <si>
    <t>p014</t>
  </si>
  <si>
    <t>p016</t>
  </si>
  <si>
    <t>p018</t>
  </si>
  <si>
    <t>p020</t>
  </si>
  <si>
    <t>Location (Geographic)</t>
  </si>
  <si>
    <t>Sala Racks 1</t>
  </si>
  <si>
    <t>Sala Racks 2</t>
  </si>
  <si>
    <t>Sala Racks 3</t>
  </si>
  <si>
    <t>Sala Racks 4</t>
  </si>
  <si>
    <t>Sala Racks 5</t>
  </si>
  <si>
    <t>Sala Racks 6</t>
  </si>
  <si>
    <t>p022</t>
  </si>
  <si>
    <t>Sala Racks 7</t>
  </si>
  <si>
    <t>Sala Racks 8</t>
  </si>
  <si>
    <t>Sala Racks 9</t>
  </si>
  <si>
    <t>Sala Racks 10</t>
  </si>
  <si>
    <t>Sala Racks 11</t>
  </si>
  <si>
    <t>Sala Racks 12</t>
  </si>
  <si>
    <t>Sala Racks 13</t>
  </si>
  <si>
    <t>Sala Racks 14</t>
  </si>
  <si>
    <t>Sala Racks 15</t>
  </si>
  <si>
    <t>Sala Racks 16</t>
  </si>
  <si>
    <t>Sala Racks 17</t>
  </si>
  <si>
    <t>Sala Racks 18 parte 1</t>
  </si>
  <si>
    <t>Sala Racks 18 parte 2</t>
  </si>
  <si>
    <t>Sala Racks 19&amp;20</t>
  </si>
  <si>
    <t>Sala de Conectividade</t>
  </si>
  <si>
    <t>Sala de Fontes</t>
  </si>
  <si>
    <t>Sala de RF</t>
  </si>
  <si>
    <t>Sala Racks do LINAC</t>
  </si>
  <si>
    <t>Túnel (LINAC)</t>
  </si>
  <si>
    <t>Túnel (LTB)</t>
  </si>
  <si>
    <t>Túnel (BTS)</t>
  </si>
  <si>
    <t>Túnel (Booster)</t>
  </si>
  <si>
    <t>Túnel (Anel)</t>
  </si>
  <si>
    <t>Túnel (Anel/Front-End)</t>
  </si>
  <si>
    <t>(Abstrato / Não físico)</t>
  </si>
  <si>
    <t>p024</t>
  </si>
  <si>
    <t>p026</t>
  </si>
  <si>
    <t>p027</t>
  </si>
  <si>
    <t>p029</t>
  </si>
  <si>
    <t>p031</t>
  </si>
  <si>
    <t>p033</t>
  </si>
  <si>
    <t>p035</t>
  </si>
  <si>
    <t>p037</t>
  </si>
  <si>
    <t>p039</t>
  </si>
  <si>
    <t>p041</t>
  </si>
  <si>
    <t>p074</t>
  </si>
  <si>
    <t>Nível 1. Fibras de mesmo comprimento neste nível.</t>
  </si>
  <si>
    <t>p075</t>
  </si>
  <si>
    <t>p076</t>
  </si>
  <si>
    <t>BO1</t>
  </si>
  <si>
    <t>BO2</t>
  </si>
  <si>
    <t>p077</t>
  </si>
  <si>
    <t>BO3</t>
  </si>
  <si>
    <t>BO4</t>
  </si>
  <si>
    <t>p078</t>
  </si>
  <si>
    <t>TB1</t>
  </si>
  <si>
    <t>UPLINK</t>
  </si>
  <si>
    <t>TB2</t>
  </si>
  <si>
    <t>TB3</t>
  </si>
  <si>
    <t>TS1</t>
  </si>
  <si>
    <t>SFP-1</t>
  </si>
  <si>
    <t>p042</t>
  </si>
  <si>
    <t>TS2</t>
  </si>
  <si>
    <t>Necessário fazer etiquetas. Antes de imprimir, definir nomes das portas dos DIOs (patch panel de fibras do CON).</t>
  </si>
  <si>
    <t>TS3</t>
  </si>
  <si>
    <t>TS4</t>
  </si>
  <si>
    <t>Location (Rack/Sector)</t>
  </si>
  <si>
    <t>SFP-10</t>
  </si>
  <si>
    <t>p052b</t>
  </si>
  <si>
    <t>SFP-11</t>
  </si>
  <si>
    <t>p053</t>
  </si>
  <si>
    <t>SFP-12</t>
  </si>
  <si>
    <t>p054</t>
  </si>
  <si>
    <t>SFP-13</t>
  </si>
  <si>
    <t>p055</t>
  </si>
  <si>
    <t>SFP-14</t>
  </si>
  <si>
    <t>p056</t>
  </si>
  <si>
    <t>SFP-15</t>
  </si>
  <si>
    <t>p057</t>
  </si>
  <si>
    <t>SFP-16</t>
  </si>
  <si>
    <t>p058</t>
  </si>
  <si>
    <t>SFP-17</t>
  </si>
  <si>
    <t>p059</t>
  </si>
  <si>
    <t>SFP-18</t>
  </si>
  <si>
    <t>p060</t>
  </si>
  <si>
    <t>SFP-19</t>
  </si>
  <si>
    <t>p061</t>
  </si>
  <si>
    <t>SFP-2</t>
  </si>
  <si>
    <t>p062</t>
  </si>
  <si>
    <t>SFP-20</t>
  </si>
  <si>
    <t>p063</t>
  </si>
  <si>
    <t>SFP-3</t>
  </si>
  <si>
    <t>p064</t>
  </si>
  <si>
    <t>SFP-4</t>
  </si>
  <si>
    <t>p065</t>
  </si>
  <si>
    <t>SFP-5</t>
  </si>
  <si>
    <t>p066</t>
  </si>
  <si>
    <t>SFP-6</t>
  </si>
  <si>
    <t>p067</t>
  </si>
  <si>
    <t>SFP-7</t>
  </si>
  <si>
    <t>p068</t>
  </si>
  <si>
    <t>SFP-8</t>
  </si>
  <si>
    <t>p069</t>
  </si>
  <si>
    <t>SFP-9</t>
  </si>
  <si>
    <t>p070</t>
  </si>
  <si>
    <t>p001</t>
  </si>
  <si>
    <t>H</t>
  </si>
  <si>
    <t>V</t>
  </si>
  <si>
    <t>p025</t>
  </si>
  <si>
    <t>p030</t>
  </si>
  <si>
    <t>p028</t>
  </si>
  <si>
    <t>L</t>
  </si>
  <si>
    <t>p032</t>
  </si>
  <si>
    <t>p034</t>
  </si>
  <si>
    <t>p036</t>
  </si>
  <si>
    <t>p038</t>
  </si>
  <si>
    <t>p040</t>
  </si>
  <si>
    <t>p003</t>
  </si>
  <si>
    <t>I</t>
  </si>
  <si>
    <t>O</t>
  </si>
  <si>
    <t>T</t>
  </si>
  <si>
    <t>B</t>
  </si>
  <si>
    <t>p005</t>
  </si>
  <si>
    <t>p007</t>
  </si>
  <si>
    <t>p009</t>
  </si>
  <si>
    <t>p011</t>
  </si>
  <si>
    <t>p013</t>
  </si>
  <si>
    <t>p015</t>
  </si>
  <si>
    <t>s</t>
  </si>
  <si>
    <t>Device name</t>
  </si>
  <si>
    <t>Description</t>
  </si>
  <si>
    <t>Unknown equipment</t>
  </si>
  <si>
    <t>Rack</t>
  </si>
  <si>
    <t>BPMPkup</t>
  </si>
  <si>
    <t>Button BPM Pickup</t>
  </si>
  <si>
    <t>BPMSigPatch</t>
  </si>
  <si>
    <t>BPM Signal Patch Panel</t>
  </si>
  <si>
    <t>PBPMSensor</t>
  </si>
  <si>
    <t>Photon BPM Sensor</t>
  </si>
  <si>
    <t>RackFan</t>
  </si>
  <si>
    <t>Rack Fan</t>
  </si>
  <si>
    <t>BPMRFFE</t>
  </si>
  <si>
    <t>p017</t>
  </si>
  <si>
    <t>BPM Electronics RF Front-End</t>
  </si>
  <si>
    <t xml:space="preserve">BPMRFFEPS </t>
  </si>
  <si>
    <t>BPM Electronics RF Front-End Power Supply</t>
  </si>
  <si>
    <t>AMCFPGABPM</t>
  </si>
  <si>
    <t>AMC FMC Carrier loaded with Electron BPM gateware</t>
  </si>
  <si>
    <t>AMCFPGAPBPM</t>
  </si>
  <si>
    <t>AMC FMC Carrier loaded with Photon BPM gateware</t>
  </si>
  <si>
    <t>FMCFastADC</t>
  </si>
  <si>
    <t>FMC module with fast ADC channels</t>
  </si>
  <si>
    <t>FMCPicoAmm</t>
  </si>
  <si>
    <t>FMC module with picoammeter channels</t>
  </si>
  <si>
    <t>MTCACrate</t>
  </si>
  <si>
    <t>MicroTCA Crate</t>
  </si>
  <si>
    <t>MTCAMCH</t>
  </si>
  <si>
    <t>MicroTCA Carrier Hub Module</t>
  </si>
  <si>
    <t xml:space="preserve">MTCAPS </t>
  </si>
  <si>
    <t>MicroTCA Power Supply Module</t>
  </si>
  <si>
    <t xml:space="preserve">MTCAJSM </t>
  </si>
  <si>
    <t>MicroTCA JTAG Switch Module</t>
  </si>
  <si>
    <t xml:space="preserve">MTCAFan </t>
  </si>
  <si>
    <t>MicroTCA Fan Tray</t>
  </si>
  <si>
    <t>MTCAFanFilter</t>
  </si>
  <si>
    <t>MicroTCA Fan Filter</t>
  </si>
  <si>
    <t>MRTMCPU</t>
  </si>
  <si>
    <t>MicroTCA RTM CPU Module</t>
  </si>
  <si>
    <t>AMCFPGAFOFB</t>
  </si>
  <si>
    <t>AMC FMC Carrier loaded with FOFB Distributed Contoller gateware</t>
  </si>
  <si>
    <t>FOFBCtrl</t>
  </si>
  <si>
    <t>FOFB Central Controller</t>
  </si>
  <si>
    <t>BbBProc</t>
  </si>
  <si>
    <t>Bunch-by-Bunch Processor</t>
  </si>
  <si>
    <t>BbBAmpH</t>
  </si>
  <si>
    <t>Horizontal Bunch-by-Bunch Kicker Amplifier</t>
  </si>
  <si>
    <t>BbBAmpL</t>
  </si>
  <si>
    <t>Longitudinal Bunch-by-Bunch Kicker Amplifier</t>
  </si>
  <si>
    <t>BbBAmpV</t>
  </si>
  <si>
    <t>Vertical Bunch-by-Bunch Kicker Amplifier</t>
  </si>
  <si>
    <t>BbBKckrH</t>
  </si>
  <si>
    <t>Horizontal Bunch-by-Bunch Kicker</t>
  </si>
  <si>
    <t>BbBKckrV</t>
  </si>
  <si>
    <t>Vertical Bunch-by-Bunch Kicker</t>
  </si>
  <si>
    <t>BbBKckrL</t>
  </si>
  <si>
    <t>Longitudinal Bunch-by-Bunch Kicker</t>
  </si>
  <si>
    <t>BbBPwrBEH</t>
  </si>
  <si>
    <t>Horizontal Bunch-by-Bunch High Power Back-end</t>
  </si>
  <si>
    <t>BbBPwrBEV</t>
  </si>
  <si>
    <t>Vertical Bunch-by-Bunch High Power Back-end</t>
  </si>
  <si>
    <t>BbBPwrBEL</t>
  </si>
  <si>
    <t>Longitudinal Bunch-by-Bunch High Power Back-end</t>
  </si>
  <si>
    <t>BbBBPMHyb</t>
  </si>
  <si>
    <t>Bunch-by-Bunch BPM Hybrid Network</t>
  </si>
  <si>
    <t>BbBFBE</t>
  </si>
  <si>
    <t>Bunch-by-Bunch Front/Back-end</t>
  </si>
  <si>
    <t>BbBPkup</t>
  </si>
  <si>
    <t>Bunch-by-Bunch BPM Pick-up</t>
  </si>
  <si>
    <t>GDev</t>
  </si>
  <si>
    <t>Generic Device</t>
  </si>
  <si>
    <t>GBPM</t>
  </si>
  <si>
    <t>Generic BPM Pick-up</t>
  </si>
  <si>
    <t>GSL07</t>
  </si>
  <si>
    <t>Generic Stripline (λ/4)</t>
  </si>
  <si>
    <t>GSL15</t>
  </si>
  <si>
    <t>Generic Stripline (λ/8)</t>
  </si>
  <si>
    <t>GSL07Hyb</t>
  </si>
  <si>
    <t>GSL15Hyb</t>
  </si>
  <si>
    <t>p019</t>
  </si>
  <si>
    <t>SLBPM</t>
  </si>
  <si>
    <t>Stripline BPM Pick-up</t>
  </si>
  <si>
    <t>DCCTSensor</t>
  </si>
  <si>
    <t>Direct Current Current Transformer Sensor</t>
  </si>
  <si>
    <t>DCCTSigCond</t>
  </si>
  <si>
    <t>Direct Current Current Transformer Signal Conditioning Electronics</t>
  </si>
  <si>
    <t>DCCTDig</t>
  </si>
  <si>
    <t>Direct Current Current Transformer Digitizer</t>
  </si>
  <si>
    <t>DCCTCrate</t>
  </si>
  <si>
    <t>Direct Current Current Transformer Crate</t>
  </si>
  <si>
    <t>FCTSensor</t>
  </si>
  <si>
    <t>Fast Current Transformer Sensor</t>
  </si>
  <si>
    <t>FCTDig</t>
  </si>
  <si>
    <t>Fast Current Transformer Digitizer</t>
  </si>
  <si>
    <t>ICTSensor</t>
  </si>
  <si>
    <t>Integrating Current Transformer Sensor</t>
  </si>
  <si>
    <t>ICTSigCond</t>
  </si>
  <si>
    <t>Integrating Current Transformer Signal Conditioning Electronics</t>
  </si>
  <si>
    <t>ICTDig</t>
  </si>
  <si>
    <t>Integrating Current Transformer Digitizer</t>
  </si>
  <si>
    <t>ICTCrate</t>
  </si>
  <si>
    <t>Integrating Current Transformer Crate</t>
  </si>
  <si>
    <t>FPMDig</t>
  </si>
  <si>
    <t>Filling Pattern Monitor Digitizer</t>
  </si>
  <si>
    <t>BLMSensor</t>
  </si>
  <si>
    <t>Beam Loss Monitor Sensor</t>
  </si>
  <si>
    <t>ScrnCam</t>
  </si>
  <si>
    <t>Fluorescent Screen Monitor Camera</t>
  </si>
  <si>
    <t>ScrnCtrl</t>
  </si>
  <si>
    <t>Fluorescent Screen Monitor Controller</t>
  </si>
  <si>
    <t>StrkCam</t>
  </si>
  <si>
    <t>EVG</t>
  </si>
  <si>
    <t>Timing System Event Generator</t>
  </si>
  <si>
    <t>EVR</t>
  </si>
  <si>
    <t>Timing System Event Receiver</t>
  </si>
  <si>
    <t>EVE</t>
  </si>
  <si>
    <t>Timing System Event Receiver with Electrical Outputs</t>
  </si>
  <si>
    <t>Fout</t>
  </si>
  <si>
    <t>Timing System Fanout</t>
  </si>
  <si>
    <t>OESglSFP</t>
  </si>
  <si>
    <t>Optical-to-Electrical Converter SFP Standard Single-channel</t>
  </si>
  <si>
    <t>OESglPOF</t>
  </si>
  <si>
    <t>Optical-to-Electrical Converter POF Standard Single-channel</t>
  </si>
  <si>
    <t>OEMultSFP</t>
  </si>
  <si>
    <t>Optical-to-Electrical Converter SFP Standard Multi-channel</t>
  </si>
  <si>
    <t>OEMultPOF</t>
  </si>
  <si>
    <t>Optical-to-Electrical Converter POF Standard Multi-channel</t>
  </si>
  <si>
    <t>OERFTx</t>
  </si>
  <si>
    <t>RF over Fiber Transmitter</t>
  </si>
  <si>
    <t>OERFRx</t>
  </si>
  <si>
    <t>RF over Fiber Receiver</t>
  </si>
  <si>
    <t>AMCFPGAEVR</t>
  </si>
  <si>
    <t>AMC FMC Carrier loaded with MTCA Event Receiver gateware</t>
  </si>
  <si>
    <t>FMCPOF</t>
  </si>
  <si>
    <t>FMC module with POF transceivers</t>
  </si>
  <si>
    <t>MRTMSFP</t>
  </si>
  <si>
    <t>MicroTCA RTM module with SFP interface</t>
  </si>
  <si>
    <t>TunePkup</t>
  </si>
  <si>
    <t>Tune BPM Pick-up</t>
  </si>
  <si>
    <t>TuneShkr</t>
  </si>
  <si>
    <t>Tune Shaker</t>
  </si>
  <si>
    <t>TuneShkrH</t>
  </si>
  <si>
    <t>Horizontal Tune Shaker</t>
  </si>
  <si>
    <t>TuneShkrV</t>
  </si>
  <si>
    <t>Vertical Tune Processor</t>
  </si>
  <si>
    <t>TuneAmpH</t>
  </si>
  <si>
    <t>Horizontal Tune Shaker Amplifier</t>
  </si>
  <si>
    <t>TuneAmpV</t>
  </si>
  <si>
    <t>Vertical Tune Shaker Amplifier</t>
  </si>
  <si>
    <t>TunePwrHybH</t>
  </si>
  <si>
    <t>Horizontal Tune Power Hybrid</t>
  </si>
  <si>
    <t>p021</t>
  </si>
  <si>
    <t>TunePwrHybV</t>
  </si>
  <si>
    <t>Vertical Tune Power Hybrid</t>
  </si>
  <si>
    <t>TunePwrBE</t>
  </si>
  <si>
    <t>Tune High Power Back-end</t>
  </si>
  <si>
    <t>TuneBPMHyb</t>
  </si>
  <si>
    <t>Tune BPM Hybrid Network</t>
  </si>
  <si>
    <t>TuneFBE</t>
  </si>
  <si>
    <t>Tune Front/Back-end</t>
  </si>
  <si>
    <t>TuneProc</t>
  </si>
  <si>
    <t>Tune Processor</t>
  </si>
  <si>
    <t>TuneNoiseGen</t>
  </si>
  <si>
    <t>Tune Excitation Noise Generator</t>
  </si>
  <si>
    <t>TuneCarrierGen</t>
  </si>
  <si>
    <t>Tune Excitation Carrier Generator</t>
  </si>
  <si>
    <t xml:space="preserve">SerEthConv </t>
  </si>
  <si>
    <t>Serial to Ethernet Converter</t>
  </si>
  <si>
    <t xml:space="preserve">NetSw </t>
  </si>
  <si>
    <t>Ethernet Network Switch</t>
  </si>
  <si>
    <t>IOCSrv</t>
  </si>
  <si>
    <t>EPICS IOC Server</t>
  </si>
  <si>
    <t>PSCtrl</t>
  </si>
  <si>
    <t>Power Supply Controller</t>
  </si>
  <si>
    <t>FibPatch</t>
  </si>
  <si>
    <t>Optical Fiber Patch Panel</t>
  </si>
  <si>
    <t>Osc</t>
  </si>
  <si>
    <t>General Purpose Oscilloscope</t>
  </si>
  <si>
    <t>EGun</t>
  </si>
  <si>
    <t>Linac Electron Gun</t>
  </si>
  <si>
    <t>EjeKckrCtrl</t>
  </si>
  <si>
    <t>Ejection Kicker Controller</t>
  </si>
  <si>
    <t>InjKckrCtrl</t>
  </si>
  <si>
    <t>Injection Kicker Controller</t>
  </si>
  <si>
    <t>InjDpKckrCtrl</t>
  </si>
  <si>
    <t>Injection Dipolar Kicker Controller</t>
  </si>
  <si>
    <t>InjNLKckrCtrl</t>
  </si>
  <si>
    <t>Injection Non-Linear Kicker Controller</t>
  </si>
  <si>
    <t>InjSeptCtrl</t>
  </si>
  <si>
    <t>Injection Septum Controller</t>
  </si>
  <si>
    <t>EjeSeptGCtrl</t>
  </si>
  <si>
    <t>Ejection Thick Septum Controller</t>
  </si>
  <si>
    <t>EjeSeptFCtrl</t>
  </si>
  <si>
    <t>Ejection Thin Septum Controller</t>
  </si>
  <si>
    <t>InjSeptGCtrl</t>
  </si>
  <si>
    <t>Injection Thick Septum Controller</t>
  </si>
  <si>
    <t>InjSeptFCtrl</t>
  </si>
  <si>
    <t>Injection Thin Septum Controller</t>
  </si>
  <si>
    <t>PingHCtrl</t>
  </si>
  <si>
    <t>Horizontal Pinger Controller</t>
  </si>
  <si>
    <t>PingVCtrl</t>
  </si>
  <si>
    <t>Vertical Pinger Controller</t>
  </si>
  <si>
    <t>MODistrib</t>
  </si>
  <si>
    <t>Master Oscillator Clock Distributor</t>
  </si>
  <si>
    <t>DigPatch</t>
  </si>
  <si>
    <t>Low-Level RF Digital Patch Panel</t>
  </si>
  <si>
    <t>DI</t>
  </si>
  <si>
    <t>ScrapHCtrl</t>
  </si>
  <si>
    <t>Horizontal Scraper Controller</t>
  </si>
  <si>
    <t>ScrapVCtrl</t>
  </si>
  <si>
    <t>Vertical Scraper Controller</t>
  </si>
  <si>
    <t>SlitHCtrl</t>
  </si>
  <si>
    <t>Horizontal Slit Controller</t>
  </si>
  <si>
    <t>SlitVCtrl</t>
  </si>
  <si>
    <t>Vertical Slit Controller</t>
  </si>
  <si>
    <t>TunePatch</t>
  </si>
  <si>
    <t>Tune Patch Panel</t>
  </si>
  <si>
    <t>TunePreAmp</t>
  </si>
  <si>
    <t>Tune Pre Amplifier</t>
  </si>
  <si>
    <t>p023</t>
  </si>
  <si>
    <t>BPM</t>
  </si>
  <si>
    <t>Electron BPM System</t>
  </si>
  <si>
    <t>PBPM</t>
  </si>
  <si>
    <t>Photon BPM System</t>
  </si>
  <si>
    <t>DCCT</t>
  </si>
  <si>
    <t>Direct Current Current Transformer System</t>
  </si>
  <si>
    <t>ICT</t>
  </si>
  <si>
    <t>Integrating Current Transformer System</t>
  </si>
  <si>
    <t>FCT</t>
  </si>
  <si>
    <t>Fast Current Transformer System</t>
  </si>
  <si>
    <t>FPM</t>
  </si>
  <si>
    <t>Filling Pattern Monitor System</t>
  </si>
  <si>
    <t>Bunch-by-Bunch Feedback System</t>
  </si>
  <si>
    <t>TuneMeas</t>
  </si>
  <si>
    <t>Tune Measurement System</t>
  </si>
  <si>
    <t>Fast Orbit Feedback System</t>
  </si>
  <si>
    <t>BLM</t>
  </si>
  <si>
    <t>Beam Loss Monitor System</t>
  </si>
  <si>
    <t>Scrn</t>
  </si>
  <si>
    <t>Fluoresecent Screen Monitor System</t>
  </si>
  <si>
    <t>ScrapH</t>
  </si>
  <si>
    <t>Horizontal Scraper System</t>
  </si>
  <si>
    <t>ScrapV</t>
  </si>
  <si>
    <t>Vertical Scraper System</t>
  </si>
  <si>
    <t>SlitH</t>
  </si>
  <si>
    <t>Horizontal Slit System</t>
  </si>
  <si>
    <t>SlitV</t>
  </si>
  <si>
    <t>Vertical Slit System</t>
  </si>
  <si>
    <t>InjEff</t>
  </si>
  <si>
    <t>Injection Efficiency Measurement System</t>
  </si>
  <si>
    <t>H1FO</t>
  </si>
  <si>
    <t>Trigger Signals Fanout (SINAP name - LINAC)</t>
  </si>
  <si>
    <t>H1SOAM</t>
  </si>
  <si>
    <t>Solid State Amplifier (SINAP name - LINAC)</t>
  </si>
  <si>
    <t>H1PPS</t>
  </si>
  <si>
    <t>Modulator (SINAP name - LINAC)</t>
  </si>
  <si>
    <t>T2ICT</t>
  </si>
  <si>
    <t>Integrating Current Transformer Sensor (SINAP name - LINAC)</t>
  </si>
  <si>
    <t>H1LLRF</t>
  </si>
  <si>
    <t>Low-Level RF System</t>
  </si>
  <si>
    <t>BCM_Output</t>
  </si>
  <si>
    <t>INPUT</t>
  </si>
  <si>
    <t>p048</t>
  </si>
  <si>
    <t>Nível 2. Fibras de mesmo comprimentoneste nível.</t>
  </si>
  <si>
    <t>OE1</t>
  </si>
  <si>
    <t>Nível 3. Trigger do canhão para pulso single-bunch. Pulso de 3 us TTL 5 Volts.</t>
  </si>
  <si>
    <t>OE2</t>
  </si>
  <si>
    <t>Nível 3. Trigger do canhão para pulso multi-bunch. Pulso de 3 us TTL 5 Volts.</t>
  </si>
  <si>
    <t>Nível 3. Trigger do Kicker de extração do booster.</t>
  </si>
  <si>
    <t>Nível 3. Trigger do pinger vertical.</t>
  </si>
  <si>
    <t>Nível 3. Trigger do Septum 1 de extração do booster.</t>
  </si>
  <si>
    <t>Nível 3. Trigger do Septum 2 de extração do booster.</t>
  </si>
  <si>
    <t>OE3</t>
  </si>
  <si>
    <t>Nível 3. Trigger para osciloscópio do rack de Septum de extração do booster.</t>
  </si>
  <si>
    <t>p072</t>
  </si>
  <si>
    <t>p043</t>
  </si>
  <si>
    <t>p073</t>
  </si>
  <si>
    <t>p071</t>
  </si>
  <si>
    <t>p044</t>
  </si>
  <si>
    <t>p045</t>
  </si>
  <si>
    <t>p051</t>
  </si>
  <si>
    <t>p046</t>
  </si>
  <si>
    <t>p047</t>
  </si>
  <si>
    <t>Dis</t>
  </si>
  <si>
    <t>Diagnostics</t>
  </si>
  <si>
    <t>p049</t>
  </si>
  <si>
    <t>PU</t>
  </si>
  <si>
    <t>Pulsed Magnet Power Supply</t>
  </si>
  <si>
    <t>RF</t>
  </si>
  <si>
    <t>EG</t>
  </si>
  <si>
    <t>Electron Gun</t>
  </si>
  <si>
    <t>CO</t>
  </si>
  <si>
    <t>Controls</t>
  </si>
  <si>
    <t>IN</t>
  </si>
  <si>
    <t>Infrastructure</t>
  </si>
  <si>
    <t>p050</t>
  </si>
  <si>
    <t>p052</t>
  </si>
  <si>
    <t>TOTAL</t>
  </si>
  <si>
    <t>SMA adap (Heliax LDF4-50A)</t>
  </si>
  <si>
    <t>SMA (LMR-400)</t>
  </si>
  <si>
    <t>Temos no Estoque</t>
  </si>
  <si>
    <t>N (Heliax LDF4-50A)</t>
  </si>
  <si>
    <t>N (LMR-400)</t>
  </si>
  <si>
    <t>N - 90° (Heliax LDF4-50A)</t>
  </si>
  <si>
    <t>Qtd</t>
  </si>
  <si>
    <t>Comp. unitario</t>
  </si>
  <si>
    <t>Comprimento total</t>
  </si>
  <si>
    <t>Cabo coaxial semi-rigido</t>
  </si>
  <si>
    <t>0.5</t>
  </si>
  <si>
    <t>LMR-195 ou melhor</t>
  </si>
  <si>
    <t>Heliax LDF4-50A</t>
  </si>
  <si>
    <t>BBB</t>
  </si>
  <si>
    <t>SMA adapt (Heliax LDF4-50A)</t>
  </si>
  <si>
    <t>Calculo dos comprimentos conforme desenho Salas de Racks v7.6</t>
  </si>
  <si>
    <t>Revisado por Lucas</t>
  </si>
  <si>
    <t>Calculo do comprimento - Anel</t>
  </si>
  <si>
    <t>Numero do cabo</t>
  </si>
  <si>
    <t>Dispositivo -&gt; canaleta</t>
  </si>
  <si>
    <t xml:space="preserve">canaleta -&gt; BC </t>
  </si>
  <si>
    <t>BC -&gt; Chão</t>
  </si>
  <si>
    <t>Chão -&gt; parede</t>
  </si>
  <si>
    <t>Parede -&gt; blindagem em cima</t>
  </si>
  <si>
    <t>blindagem -&gt; sala</t>
  </si>
  <si>
    <t>sala -&gt; canaleta</t>
  </si>
  <si>
    <t>canaleta -&gt; rack</t>
  </si>
  <si>
    <t>rack -&gt; equipamento</t>
  </si>
  <si>
    <t>variação de entrada das 3 canaletas</t>
  </si>
  <si>
    <t>total</t>
  </si>
  <si>
    <t>sobra</t>
  </si>
  <si>
    <t>total+sobras</t>
  </si>
  <si>
    <t>obs</t>
  </si>
  <si>
    <t>FINAL</t>
  </si>
  <si>
    <t>5_ 6_8</t>
  </si>
  <si>
    <t>13_14_16</t>
  </si>
  <si>
    <t>33_34_36</t>
  </si>
  <si>
    <t>42_47</t>
  </si>
  <si>
    <t>54_55_56_57</t>
  </si>
  <si>
    <t>58_59_60_61</t>
  </si>
  <si>
    <t>66_67_68_69</t>
  </si>
  <si>
    <t>70_71_72_73</t>
  </si>
  <si>
    <t>78_79_80_81</t>
  </si>
  <si>
    <t>22_23</t>
  </si>
  <si>
    <t>27_28</t>
  </si>
  <si>
    <t>canaleta -&gt; BC (+ou-)</t>
  </si>
  <si>
    <t>5-6-7-8</t>
  </si>
  <si>
    <t>19-20-21-22</t>
  </si>
  <si>
    <t>24-25-26-27</t>
  </si>
  <si>
    <t>34-35-36-37</t>
  </si>
  <si>
    <t>DigiIO</t>
  </si>
  <si>
    <t>Diagnóstico</t>
  </si>
  <si>
    <t>INTERNO</t>
  </si>
  <si>
    <t xml:space="preserve">IA-14RaDiag03:CO-NetSw </t>
  </si>
  <si>
    <t>BO-35D:DI-DCCTDig</t>
  </si>
  <si>
    <t>6</t>
  </si>
  <si>
    <t>Eth</t>
  </si>
  <si>
    <t>RJ45</t>
  </si>
  <si>
    <t>IA-14RaDiag03:CO-NetSw /6
BO-35D:DI-DCCTDig/Eth</t>
  </si>
  <si>
    <t>Trig_in_I</t>
  </si>
  <si>
    <t>Trigger para BPM digital. Pulso de 100 us LVTTL 3.3 Volts.</t>
  </si>
  <si>
    <t>Trig_in_IV</t>
  </si>
  <si>
    <t>Trigger para monitor de perfil. Pulso de 100 us LVTTL 3.3 Volts.</t>
  </si>
  <si>
    <t>Trigger para osc 1. Pulso de 100 us LVTTL 3.3 Volts.</t>
  </si>
  <si>
    <t>Calculo dos comprimentos conforme desenho Salas de Racks v7.4</t>
  </si>
  <si>
    <t>Trigger para osc 2. Pulso de 100 us LVTTL 3.3 Volts.</t>
  </si>
  <si>
    <t>Revisado por Lucas, Fernando, João, Sérgio</t>
  </si>
  <si>
    <t>1</t>
  </si>
  <si>
    <t>DCCT -&gt; canaleta</t>
  </si>
  <si>
    <t>canaleta -&gt; BC</t>
  </si>
  <si>
    <t>BC-&gt;Chão</t>
  </si>
  <si>
    <t>Parede-&gt;blindagem em cima</t>
  </si>
  <si>
    <t>sala-&gt;canaleta</t>
  </si>
  <si>
    <t>canaleta-&gt;rack</t>
  </si>
  <si>
    <t>rack-&gt;equipamento</t>
  </si>
  <si>
    <t>2</t>
  </si>
  <si>
    <t>Calculo do comprimento - Booster</t>
  </si>
  <si>
    <t>3</t>
  </si>
  <si>
    <t>DCCT -&gt; Parede</t>
  </si>
  <si>
    <t>Parerde -&gt; canaleta</t>
  </si>
  <si>
    <t>canaleta -&gt; passagem verde</t>
  </si>
  <si>
    <t>passagem verde ate sala</t>
  </si>
  <si>
    <t>variação de inclinação da blindagem</t>
  </si>
  <si>
    <t>4</t>
  </si>
  <si>
    <t>Calculo do comprimento - LTB/BTS</t>
  </si>
  <si>
    <t>ICT e/ou FCT-&gt;canaletaLT</t>
  </si>
  <si>
    <t>canaletaLT -&gt; booster</t>
  </si>
  <si>
    <t>Passagem contornando a porta do Linac</t>
  </si>
  <si>
    <t>8;9</t>
  </si>
  <si>
    <t>5;6</t>
  </si>
  <si>
    <t>Calculo do comprimento - LINAC</t>
  </si>
  <si>
    <t>ICT e/ou FCT-&gt;canaletaLinac</t>
  </si>
  <si>
    <t>canaleta-&gt;teto</t>
  </si>
  <si>
    <t>Teto -&gt; passagem</t>
  </si>
  <si>
    <t>passagem -&gt; sala</t>
  </si>
  <si>
    <t>Perguntas / Sugestões</t>
  </si>
  <si>
    <t>Respostas</t>
  </si>
  <si>
    <t>As portas OTP dos dispositivos EVE e EVR estão nomeadas otp-x, onde x é o número da porta. Contudo, o nome impresso nos equipamentos é OTPx.</t>
  </si>
  <si>
    <t>Feito</t>
  </si>
  <si>
    <t>As portas OUT dos dispositivos EVE, EVR, EVG e Fout estão nomeadas out-x, onde x é o número da porta. Contudo, o nome impresso nos equipamentos é OUTx.</t>
  </si>
  <si>
    <t>A porta UPLINK dos dispositivos EVE , EVR e Fout está nomeada uplink. Contudo, o nome impresso nos equipamentos é UPLINK.</t>
  </si>
  <si>
    <t>A porta RF OUT dos dispositivos EVE está nomeada rfout. Contudo, o nome impresso nos equipamentos é RF OUT. Que tal adotarmos RFOUT?</t>
  </si>
  <si>
    <t>Que tal abolirmos dos nomes de portas os caracteres "-", " " e "_"? Acho que ficaria melhor assim, o que vocês acham?</t>
  </si>
  <si>
    <t xml:space="preserve">Boa ideia. Feito. </t>
  </si>
  <si>
    <t>Nas linhas 1275, 1276, 2618, 2621 e 2624 estão sendo usadas as portas in-0 e in-1 do EVE, contudo, não há tais nomes de portas impressas nesses equipamentos.</t>
  </si>
  <si>
    <t>Nem todos os EVEs terão conectores de entrada de sinal. Aqueles que tem possuem as portas de nome IN0, IN1 e IN2</t>
  </si>
  <si>
    <t>Os dispositivos da linha 2834 fogem da convenção de padrão dos outros.</t>
  </si>
  <si>
    <t>Solucionado</t>
  </si>
  <si>
    <t>As portas das master serial (PsCtrl) estão com um símbolo "?". Eu vi nas beagle bones que estão aqui na sala de testes que ambas as entradas de timing (elétrico e óptico) tem nome "Timing Inputs". Que tal padronizarmos o nome TIIN para elas?</t>
  </si>
  <si>
    <t>Sugiro TimInp ou TimIn, só para facilitar a leitura. (Fernando: Legal, gostei do segundo!)</t>
  </si>
  <si>
    <t>Algumas definições de SecSub da sala de racks do LINAC ainda estão no padrão antigo, por exemplo: LI-IET01RACK1, LA-BIH01RACK1, LA-RFH01RACK1 e LA-MDH01RACK1.</t>
  </si>
  <si>
    <t>Já está definido que os nomes do Linac serão mudados? Se sim, qual seria o padrão novo?</t>
  </si>
  <si>
    <t>O equipamento IA-16RaBbB:TI-EVE está com portas do Tipo OTP, mas as portas dele são OUT. Na verdade, há nove saídas dele sendo usadas. Ele seria um EVR e não EVE?</t>
  </si>
  <si>
    <t xml:space="preserve">Existem EVEs com 12 saídas elétricas no painel traseiro. </t>
  </si>
  <si>
    <t>O nome das Beagleboneblack ainda não está unívoco. Todas as BBBs do mesmo trecho tem nomes iguais e as BBBs para fontes de famílias ainda não está definido.</t>
  </si>
  <si>
    <t>HLS-OUT</t>
  </si>
  <si>
    <t>HLS-IN</t>
  </si>
  <si>
    <t>Ligação de entrada High Limit Switch do Galil DMC30017 com High Limit Switch no Monitor.</t>
  </si>
  <si>
    <t>LED-OUT</t>
  </si>
  <si>
    <t>LED-IN</t>
  </si>
  <si>
    <t>Ligação da saída digital do Galil DMC30017 com placa de LEDs.</t>
  </si>
  <si>
    <t>LLS-OUT</t>
  </si>
  <si>
    <t>LLS-IN</t>
  </si>
  <si>
    <t>Ligação de entrada Low Limit Switch do Galil DMC30017 com Low Limit Switch no Monitor.</t>
  </si>
  <si>
    <t>Ligação de entrada High Limit Switch do 1º Galil com High Limit Switch do 1º atuador do Scraper.</t>
  </si>
  <si>
    <t>Ligação de entrada Low Limit Switch do 1º Galil com Low Limit Switch do 1º atuador do Scraper.</t>
  </si>
  <si>
    <t>Ligação de entrada High Limit Switch do 2º Galil com High Limit Switch do 2º atuador Scraper.</t>
  </si>
  <si>
    <t>Ligação de entrada Low Limit Switch do 2º Galil com Low Limit Switch do 2º atuador do Scraper.</t>
  </si>
  <si>
    <t>Ligação de entrada High Limit Switch do 2º Galil com High Limit Switch do 2º atuador do Scraper.</t>
  </si>
  <si>
    <t>Ligação de entrada High Limit Switch do 1º Galil com High Limit Switch do 1º atuador do Slit.</t>
  </si>
  <si>
    <t>Ligação de entrada Low Limit Switch do 1º Galil com Low Limit Switch do 1º atuador do Slit.</t>
  </si>
  <si>
    <t>Ligação de entrada High Limit Switch do 2º Galil com High Limit Switch do 2º atuador do Slit.</t>
  </si>
  <si>
    <t>Ligação de entrada Low Limit Switch do 2º Galil com Low Limit Switch do 2º atuador do Slit.</t>
  </si>
  <si>
    <t>MTR-OUT</t>
  </si>
  <si>
    <t>MTR-IN</t>
  </si>
  <si>
    <t>Saída de pulsos do Galil DMC30017 para acionamento do motor.</t>
  </si>
  <si>
    <t>Saída de pulsos do 1º Galil para acionamento do motor do 1º atuador.</t>
  </si>
  <si>
    <t>Saída de pulsos do 2º Galil para acionamento do motor do 2º atuador.</t>
  </si>
  <si>
    <t>SW_IN</t>
  </si>
  <si>
    <t>TRIG</t>
  </si>
  <si>
    <t>Agrupado em conjunto de 5 cabos.</t>
  </si>
  <si>
    <t>Channel_3</t>
  </si>
  <si>
    <t>SI-13SA:DI-DCCTDig</t>
  </si>
  <si>
    <t>7</t>
  </si>
  <si>
    <t>IA-14RaDiag03:CO-NetSw /7
SI-13SA:DI-DCCTDig/Eth</t>
  </si>
  <si>
    <t>SI-14SB:DI-DCCTDig</t>
  </si>
  <si>
    <t>8</t>
  </si>
  <si>
    <t>IA-14RaDiag03:CO-NetSw /8
SI-14SB:DI-DCCTDig/Eth</t>
  </si>
  <si>
    <t>IA-14RaDiag03:CO-IOCSrv</t>
  </si>
  <si>
    <t>Gbe1</t>
  </si>
  <si>
    <t>IA-14RaDiag03:CO-NetSw /3
IA-14RaDiag03:CO-IOCSrv/Gbe1</t>
  </si>
  <si>
    <t>iDRAC</t>
  </si>
  <si>
    <t>IA-14RaDiag03:CO-NetSw /4
IA-14RaDiag03:CO-IOCSrv/iDRAC</t>
  </si>
  <si>
    <t>IA-14RaDiag03:TI-EVE</t>
  </si>
  <si>
    <t>5</t>
  </si>
  <si>
    <t>IA-14RaDiag03:CO-NetSw /5
IA-14RaDiag03:TI-EVE/Eth</t>
  </si>
  <si>
    <t>HHyb_J2</t>
  </si>
  <si>
    <t>OD</t>
  </si>
  <si>
    <t>OTP0</t>
  </si>
  <si>
    <t>IN1</t>
  </si>
  <si>
    <t>Nível 3. Trigger do modulador 1. Pulso de 3 us TTL 5 Volts.</t>
  </si>
  <si>
    <t>OTP1</t>
  </si>
  <si>
    <t>Nível 3. Trigger do modulador 2. Pulso de 3 us TTL 5 Volts.</t>
  </si>
  <si>
    <t>OTP2</t>
  </si>
  <si>
    <t>Nível 3. Trigger do amplificador de 500 MHz do Linac. Pulso de 3 us TTL 5 Volts.</t>
  </si>
  <si>
    <t>OTP3</t>
  </si>
  <si>
    <t>IN2</t>
  </si>
  <si>
    <t>Nível 3. Trigger do amplificador 1 de 3 GHz do Linac. Pulso de 3 us TTL 5 Volts.</t>
  </si>
  <si>
    <t>OTP4</t>
  </si>
  <si>
    <t>IN3</t>
  </si>
  <si>
    <t>Nível 3. Trigger do amplificador 2 de 3 GHz do Linac. Pulso de 3 us TTL 5 Volts.</t>
  </si>
  <si>
    <t>OTP5</t>
  </si>
  <si>
    <t>Nível 3. Trigger 1 do LLRF Linac. Pulso de 3 us TTL 5 Volts.</t>
  </si>
  <si>
    <t>OTP6</t>
  </si>
  <si>
    <t>Nível 3. Trigger 2 do LLRF Linac. Pulso de 3 us TTL 5 Volts.</t>
  </si>
  <si>
    <t>OTP7</t>
  </si>
  <si>
    <t>Nível 3. Trigger 3 do LLRF Linac. Pulso de 3 us TTL 5 Volts.</t>
  </si>
  <si>
    <t>Nível 3. Trigger do Kicker de injeção no booster.</t>
  </si>
  <si>
    <t>Nível 3. Trigger do Septum de injeção no booster.</t>
  </si>
  <si>
    <t>Nível 3. Trigger para osciloscópio rack de injeção no booster.</t>
  </si>
  <si>
    <t>Nível 3. Trigger do Septum grosso 1 de injeção no anel.</t>
  </si>
  <si>
    <t>Nível 3. Trigger do Septum grosso 2 de injeção no anel.</t>
  </si>
  <si>
    <t>Nível 3. Trigger do Septum fino de injeção no anel.</t>
  </si>
  <si>
    <t>IN4</t>
  </si>
  <si>
    <t>Nível 3. Trigger para osciloscópio do rack de Septums de injeção no anel.</t>
  </si>
  <si>
    <t>Nível 3. Trigger do Kicker on-axis.</t>
  </si>
  <si>
    <t>OTP8</t>
  </si>
  <si>
    <t>Nível 3. Trigger do Kicker não linear.</t>
  </si>
  <si>
    <t>OTP9</t>
  </si>
  <si>
    <t>Nível 3. Trigger do pinger horizontal.</t>
  </si>
  <si>
    <t>FMC1CH1</t>
  </si>
  <si>
    <t>TimIn</t>
  </si>
  <si>
    <t>Nível 3. Trigger para fonte FBP. Aguargando definições FAC, ELP e CON.</t>
  </si>
  <si>
    <t>FMC1CH2</t>
  </si>
  <si>
    <t>FMC1CH3</t>
  </si>
  <si>
    <t>FMC1CH4</t>
  </si>
  <si>
    <t>FMC1CH5</t>
  </si>
  <si>
    <t>FMC2CH1</t>
  </si>
  <si>
    <t>FMC2CH2</t>
  </si>
  <si>
    <t>FMC2CH3</t>
  </si>
  <si>
    <t>Nível 3. Trigger para fonte de rampeamento do booster. BO-FAM:PS-B-1</t>
  </si>
  <si>
    <t>Nível 3. Trigger para fonte de rampeamento do booster. BO-FAM:PS-B-2</t>
  </si>
  <si>
    <t>Nível 3. Trigger para fonte de rampeamento do booster. BO-FAM:PS-QF</t>
  </si>
  <si>
    <t>Nível 3. Trigger para fonte de rampeamento do booster. BO-FAM:PS-QD</t>
  </si>
  <si>
    <t>Nível 3. Trigger para fonte de rampeamento do booster. BO-FAM:PS-SF</t>
  </si>
  <si>
    <t>Nível 3. Trigger para fonte de rampeamento do booster. BO-FAM:PS-SD</t>
  </si>
  <si>
    <t>Nível 3. Trigger para fonte de migração do anel.</t>
  </si>
  <si>
    <t>OTP10</t>
  </si>
  <si>
    <t>OTP11</t>
  </si>
  <si>
    <t>Trig_1</t>
  </si>
  <si>
    <t>Pulso de ? us TTL 3.3 Volts. ? Verificar com Andrei ou Janito ?</t>
  </si>
  <si>
    <t>Trig_2</t>
  </si>
  <si>
    <t>RFOUT</t>
  </si>
  <si>
    <t>RF_in</t>
  </si>
  <si>
    <t>REFERENCE_IN</t>
  </si>
  <si>
    <t>0 a 3 dBm? conferir</t>
  </si>
  <si>
    <t>TRIG1</t>
  </si>
  <si>
    <t>Pulso de ? us TTL 3.3 Volts.  conferir</t>
  </si>
  <si>
    <t>TRIG2</t>
  </si>
  <si>
    <t>FID</t>
  </si>
  <si>
    <t>Rampa</t>
  </si>
  <si>
    <t>Trigger para o LLRF do booster. Pulso de ? us TTL 5 Volts. Verificar largura de pulso com grupo EPP</t>
  </si>
  <si>
    <t>Post Morten</t>
  </si>
  <si>
    <t>Channel_1</t>
  </si>
  <si>
    <t>Channel_2</t>
  </si>
  <si>
    <t>GPort</t>
  </si>
  <si>
    <t>Signal</t>
  </si>
  <si>
    <t>RF_IN</t>
  </si>
  <si>
    <t>RF 499.658 MHz 0 ~ 3 dBm</t>
  </si>
  <si>
    <t>RF_OUT</t>
  </si>
  <si>
    <t>Entrada_1</t>
  </si>
  <si>
    <t>Entrada_2</t>
  </si>
  <si>
    <t>BO_H_In</t>
  </si>
  <si>
    <t>Out_1</t>
  </si>
  <si>
    <t xml:space="preserve"> CASADOS EM FASE</t>
  </si>
  <si>
    <t>Out_2</t>
  </si>
  <si>
    <t>Out_3</t>
  </si>
  <si>
    <t>Out_4</t>
  </si>
  <si>
    <t>Hyb_J3_180</t>
  </si>
  <si>
    <t>ID</t>
  </si>
  <si>
    <t>CASADOS EM FASE</t>
  </si>
  <si>
    <t>Hyb_J2_0</t>
  </si>
  <si>
    <t>BD</t>
  </si>
  <si>
    <t>TD</t>
  </si>
  <si>
    <t>BO_V_In</t>
  </si>
  <si>
    <t>SI_V_in</t>
  </si>
  <si>
    <t>SI_H_In</t>
  </si>
  <si>
    <t>Q</t>
  </si>
  <si>
    <t>HHyb_J3</t>
  </si>
  <si>
    <t>J1</t>
  </si>
  <si>
    <t>Pulso de ? us TTL 5 Volts. Verificar largura de pulso com grupo EPP</t>
  </si>
  <si>
    <t>Trigger para o septum grosso 1 de injeção no anel. Pulso de ? us TTL 5 Volts. Verificar largura de pulso com grupo EPP</t>
  </si>
  <si>
    <t>Trigger para o septum grosso 2 de injeção no anel. Pulso de ? us TTL 5 Volts. Verificar largura de pulso com grupo EPP</t>
  </si>
  <si>
    <t>Trigger para kicker de extração do booster. Pulso de ? us TTL 5 Volts. Verificar largura de pulso com grupo EPP</t>
  </si>
  <si>
    <t>Ch1</t>
  </si>
  <si>
    <t>Trigger para o septum fino de injeção no anel. Pulso de ? us TTL 5 Volts. Verificar largura de pulso com grupo EPP</t>
  </si>
  <si>
    <t>BO_Drive-H_Out</t>
  </si>
  <si>
    <t>RF_In</t>
  </si>
  <si>
    <t>BO_Drive-V_Out</t>
  </si>
  <si>
    <t>SI_Drive-H_Out</t>
  </si>
  <si>
    <t>SI_Drive-V_Out</t>
  </si>
  <si>
    <t>RF_Out</t>
  </si>
  <si>
    <t>Hyb-H_J1</t>
  </si>
  <si>
    <t>Hyb-V_J1</t>
  </si>
  <si>
    <t>SI_Drive_In</t>
  </si>
  <si>
    <t>Trigger para o modulador 1. Pulso de 3 us a 10 us TTL 5 Volts.</t>
  </si>
  <si>
    <t>Trigger para o modulador 2. Pulso de 3 us a 10 us TTL 5 Volts.</t>
  </si>
  <si>
    <t>Trigger 1 para o LLRF. Pulso de 3 us TTL 5 Volts.</t>
  </si>
  <si>
    <t>Trigger 2 para o LLRF. Pulso de 3 us TTL 5 Volts.</t>
  </si>
  <si>
    <t>Trig_3</t>
  </si>
  <si>
    <t>Trigger 3 para o LLRF. Pulso de 3 us TTL 5 Volts.</t>
  </si>
  <si>
    <t>Trig_500_MHz</t>
  </si>
  <si>
    <t>Trigger para amplificador de 500 MHz. Pulso de 3 us TTL 5 Volts.</t>
  </si>
  <si>
    <t>Trig_3_GHZ</t>
  </si>
  <si>
    <t>Trigger para amplificador 1 de 3 GHz. Pulso de 3 us TTL 5 Volts.</t>
  </si>
  <si>
    <t>Trigger para amplificador 2 de 3 GHz. Pulso de 3 us TTL 5 Volts.</t>
  </si>
  <si>
    <t>Output</t>
  </si>
  <si>
    <t>BO_V_Drive_IF</t>
  </si>
  <si>
    <t>VHyb_J3</t>
  </si>
  <si>
    <t>Nível 3. Trigger para osciloscópio dos FCTs.</t>
  </si>
  <si>
    <t>Nível 3. Trigger para osciloscópio dos monitores de perfil do booster e anel.</t>
  </si>
  <si>
    <t>Single-pulse_Amplifier</t>
  </si>
  <si>
    <t>Trigger single bunch do e-gun. Pulso de 3 us TTL 5 Volts.</t>
  </si>
  <si>
    <t>Multi-pulse_Amplifier</t>
  </si>
  <si>
    <t>Trigger multi bunch do e-gun. Pulso de 2 ns a 5 us TTL 5 Volts.</t>
  </si>
  <si>
    <t>Hyb_J1</t>
  </si>
  <si>
    <t>Cabo de potência FLEXÍVEL</t>
  </si>
  <si>
    <t>J3_0</t>
  </si>
  <si>
    <t>J2_180</t>
  </si>
  <si>
    <t>FAST_DAC_OUT</t>
  </si>
  <si>
    <t>Usar cabos iguais os p/ rack DIG. Atenção aos conectores</t>
  </si>
  <si>
    <t>ISOLATOR_1_IN</t>
  </si>
  <si>
    <t> (talvez adaptador resolva)</t>
  </si>
  <si>
    <t>Nível 3. Trigger para ICT-BMC1</t>
  </si>
  <si>
    <t>ISOLATOR_2_IN</t>
  </si>
  <si>
    <t>Nível 3. Trigger para ICT-BMC2</t>
  </si>
  <si>
    <t>in-0</t>
  </si>
  <si>
    <t>Falha de RF</t>
  </si>
  <si>
    <t>REFERENCE_OUT_2</t>
  </si>
  <si>
    <t>CLK</t>
  </si>
  <si>
    <t>VERTICAL_OUT</t>
  </si>
  <si>
    <t>FAST_ADC_IN</t>
  </si>
  <si>
    <t>REFERENCE_OUT_1</t>
  </si>
  <si>
    <t>REFERENCE_OUT_3</t>
  </si>
  <si>
    <t>HORIZONTAL_OUT</t>
  </si>
  <si>
    <t>LONGITUDINAL_OUT</t>
  </si>
  <si>
    <t>BACK_END_OUT_1</t>
  </si>
  <si>
    <t xml:space="preserve">Cabo extra para potencial uso futuro </t>
  </si>
  <si>
    <t>BACK_END_IN</t>
  </si>
  <si>
    <t>BACK_END_OUT_2</t>
  </si>
  <si>
    <t>BU</t>
  </si>
  <si>
    <t>Att_B</t>
  </si>
  <si>
    <t>TU</t>
  </si>
  <si>
    <t>Att_T</t>
  </si>
  <si>
    <t>IU</t>
  </si>
  <si>
    <t>Att_I</t>
  </si>
  <si>
    <t>OU</t>
  </si>
  <si>
    <t>Att_O</t>
  </si>
  <si>
    <t>Nível 3. Trigger para ICT-BMC3</t>
  </si>
  <si>
    <t>Nível 3. Trigger para ICT-BMC4</t>
  </si>
  <si>
    <t>Nível 3. Trigger para ICT - Multímetro1</t>
  </si>
  <si>
    <t>Nível 3. Trigger para ICT - Multímetro2</t>
  </si>
  <si>
    <t>Nível 3. Trigger para ICT - Multímetro3</t>
  </si>
  <si>
    <t>Nível 3. Trigger para ICT - Multímetro4</t>
  </si>
  <si>
    <t>Pulso de 1 us TTL 5 Volts. conferir</t>
  </si>
  <si>
    <t>TI TI TI</t>
  </si>
  <si>
    <t>BI BI BI</t>
  </si>
  <si>
    <t>BO BO BO</t>
  </si>
  <si>
    <t>PWR-IN</t>
  </si>
  <si>
    <t>PWR-OUT</t>
  </si>
  <si>
    <t>Ligação entre fonte de alimentação e Galil DMC30017</t>
  </si>
  <si>
    <t>Ligação entre fonte de alimentação e 1º Galil.</t>
  </si>
  <si>
    <t>Ligação entre fonte de alimentação e 2º Galil.</t>
  </si>
  <si>
    <t>VHyb_J2</t>
  </si>
  <si>
    <t>9</t>
  </si>
  <si>
    <t>10</t>
  </si>
  <si>
    <t>24</t>
  </si>
  <si>
    <t>Gbe2</t>
  </si>
  <si>
    <t>Ch4</t>
  </si>
  <si>
    <t>Pulso de ? us TTL 5 Volts. conferir</t>
  </si>
  <si>
    <t>11</t>
  </si>
  <si>
    <t>12</t>
  </si>
  <si>
    <t>13</t>
  </si>
  <si>
    <t>LAN</t>
  </si>
  <si>
    <t>14</t>
  </si>
  <si>
    <t>15</t>
  </si>
  <si>
    <t>16</t>
  </si>
  <si>
    <t>BO_H_Drive_IF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</si>
</sst>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&quot;/&quot;mm&quot;/&quot;yy"/>
    <numFmt numFmtId="165" formatCode="dd/mm/yy"/>
  </numFmts>
  <fonts count="27">
    <font>
      <sz val="11.0"/>
      <color rgb="FF000000"/>
      <name val="Calibri"/>
    </font>
    <font>
      <b/>
      <color rgb="FFFFFFFF"/>
    </font>
    <font>
      <b/>
      <sz val="10.0"/>
      <color rgb="FFFFFFFF"/>
      <name val="Calibri"/>
    </font>
    <font/>
    <font>
      <b/>
    </font>
    <font>
      <sz val="10.0"/>
      <color rgb="FF000000"/>
      <name val="Calibri"/>
    </font>
    <font>
      <sz val="10.0"/>
      <name val="Calibri"/>
    </font>
    <font>
      <sz val="10.0"/>
      <color rgb="FFFF0000"/>
      <name val="Calibri"/>
    </font>
    <font>
      <sz val="11.0"/>
      <color rgb="FF7E3794"/>
      <name val="Inconsolata"/>
    </font>
    <font>
      <sz val="11.0"/>
      <color rgb="FFA61D4C"/>
      <name val="Inconsolata"/>
    </font>
    <font>
      <sz val="10.0"/>
    </font>
    <font>
      <u/>
      <sz val="10.0"/>
      <color rgb="FF085296"/>
      <name val="Calibri"/>
    </font>
    <font>
      <sz val="10.0"/>
      <color rgb="FFFF0000"/>
    </font>
    <font>
      <sz val="11.0"/>
    </font>
    <font>
      <b/>
      <sz val="10.0"/>
      <color rgb="FF000000"/>
      <name val="Calibri"/>
    </font>
    <font>
      <b/>
      <sz val="11.0"/>
      <color rgb="FF000000"/>
      <name val="Calibri"/>
    </font>
    <font>
      <b/>
      <sz val="11.0"/>
      <color rgb="FFFF0000"/>
      <name val="Calibri"/>
    </font>
    <font>
      <sz val="11.0"/>
      <color rgb="FFFF0000"/>
      <name val="Calibri"/>
    </font>
    <font>
      <sz val="11.0"/>
      <color rgb="FF006100"/>
      <name val="Calibri"/>
    </font>
    <font>
      <b/>
      <sz val="12.0"/>
      <color rgb="FF4F81BD"/>
      <name val="Calibri"/>
    </font>
    <font>
      <b/>
      <sz val="11.0"/>
      <color rgb="FF953735"/>
      <name val="Calibri"/>
    </font>
    <font>
      <b/>
      <sz val="14.0"/>
      <color rgb="FF4F81BD"/>
      <name val="Calibri"/>
    </font>
    <font>
      <b/>
      <sz val="11.0"/>
      <color rgb="FF4BACC6"/>
      <name val="Calibri"/>
    </font>
    <font>
      <b/>
      <sz val="14.0"/>
      <color rgb="FFFF0000"/>
      <name val="Calibri"/>
    </font>
    <font>
      <b/>
      <sz val="11.0"/>
      <color rgb="FFE46C0A"/>
      <name val="Calibri"/>
    </font>
    <font>
      <b/>
      <sz val="11.0"/>
      <color rgb="FF604A7B"/>
      <name val="Calibri"/>
    </font>
    <font>
      <sz val="14.0"/>
    </font>
  </fonts>
  <fills count="18">
    <fill>
      <patternFill patternType="none"/>
    </fill>
    <fill>
      <patternFill patternType="lightGray"/>
    </fill>
    <fill>
      <patternFill patternType="solid">
        <fgColor rgb="FF595959"/>
        <bgColor rgb="FF595959"/>
      </patternFill>
    </fill>
    <fill>
      <patternFill patternType="solid">
        <fgColor rgb="FFC6E0B4"/>
        <bgColor rgb="FFC6E0B4"/>
      </patternFill>
    </fill>
    <fill>
      <patternFill patternType="solid">
        <fgColor rgb="FFE2EFDA"/>
        <bgColor rgb="FFE2EFDA"/>
      </patternFill>
    </fill>
    <fill>
      <patternFill patternType="solid">
        <fgColor rgb="FFFFE699"/>
        <bgColor rgb="FFFFE699"/>
      </patternFill>
    </fill>
    <fill>
      <patternFill patternType="solid">
        <fgColor rgb="FFFFF2CC"/>
        <bgColor rgb="FFFFF2CC"/>
      </patternFill>
    </fill>
    <fill>
      <patternFill patternType="solid">
        <fgColor rgb="FFDDEBF7"/>
        <bgColor rgb="FFDDEBF7"/>
      </patternFill>
    </fill>
    <fill>
      <patternFill patternType="solid">
        <fgColor rgb="FFBDD7EE"/>
        <bgColor rgb="FFBDD7EE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C000"/>
        <bgColor rgb="FFFFC000"/>
      </patternFill>
    </fill>
    <fill>
      <patternFill patternType="solid">
        <fgColor rgb="FF95B3D7"/>
        <bgColor rgb="FF95B3D7"/>
      </patternFill>
    </fill>
    <fill>
      <patternFill patternType="solid">
        <fgColor rgb="FFF4B084"/>
        <bgColor rgb="FFF4B084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C6EFCE"/>
        <bgColor rgb="FFC6EFCE"/>
      </patternFill>
    </fill>
    <fill>
      <patternFill patternType="solid">
        <fgColor rgb="FF4A86E8"/>
        <bgColor rgb="FF4A86E8"/>
      </patternFill>
    </fill>
  </fills>
  <borders count="2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27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1" fillId="2" fontId="2" numFmtId="0" xfId="0" applyAlignment="1" applyBorder="1" applyFont="1">
      <alignment horizontal="center" readingOrder="0" shrinkToFit="0" vertical="center" wrapText="1"/>
    </xf>
    <xf borderId="0" fillId="2" fontId="3" numFmtId="0" xfId="0" applyAlignment="1" applyFont="1">
      <alignment readingOrder="0"/>
    </xf>
    <xf borderId="1" fillId="2" fontId="2" numFmtId="164" xfId="0" applyAlignment="1" applyBorder="1" applyFont="1" applyNumberFormat="1">
      <alignment horizontal="center" readingOrder="0" shrinkToFit="0" vertical="center" wrapText="1"/>
    </xf>
    <xf borderId="0" fillId="3" fontId="4" numFmtId="0" xfId="0" applyAlignment="1" applyFill="1" applyFont="1">
      <alignment horizontal="center" readingOrder="0"/>
    </xf>
    <xf borderId="1" fillId="4" fontId="5" numFmtId="0" xfId="0" applyAlignment="1" applyBorder="1" applyFill="1" applyFont="1">
      <alignment horizontal="center" readingOrder="0" vertical="center"/>
    </xf>
    <xf borderId="0" fillId="3" fontId="3" numFmtId="0" xfId="0" applyAlignment="1" applyFont="1">
      <alignment horizontal="center" readingOrder="0"/>
    </xf>
    <xf borderId="1" fillId="4" fontId="5" numFmtId="164" xfId="0" applyAlignment="1" applyBorder="1" applyFont="1" applyNumberFormat="1">
      <alignment horizontal="center" readingOrder="0" vertical="center"/>
    </xf>
    <xf borderId="1" fillId="2" fontId="2" numFmtId="165" xfId="0" applyAlignment="1" applyBorder="1" applyFont="1" applyNumberFormat="1">
      <alignment horizontal="center" shrinkToFit="0" vertical="center" wrapText="1"/>
    </xf>
    <xf borderId="1" fillId="4" fontId="6" numFmtId="0" xfId="0" applyAlignment="1" applyBorder="1" applyFont="1">
      <alignment horizontal="center" readingOrder="0" vertical="center"/>
    </xf>
    <xf borderId="0" fillId="5" fontId="4" numFmtId="0" xfId="0" applyFill="1" applyFont="1"/>
    <xf borderId="1" fillId="4" fontId="6" numFmtId="164" xfId="0" applyAlignment="1" applyBorder="1" applyFont="1" applyNumberFormat="1">
      <alignment horizontal="center" readingOrder="0" vertical="center"/>
    </xf>
    <xf borderId="0" fillId="0" fontId="2" numFmtId="165" xfId="0" applyAlignment="1" applyFont="1" applyNumberFormat="1">
      <alignment horizontal="center" shrinkToFit="0" vertical="center" wrapText="1"/>
    </xf>
    <xf borderId="1" fillId="4" fontId="7" numFmtId="164" xfId="0" applyAlignment="1" applyBorder="1" applyFont="1" applyNumberFormat="1">
      <alignment horizontal="center" readingOrder="0" vertical="center"/>
    </xf>
    <xf borderId="0" fillId="3" fontId="3" numFmtId="0" xfId="0" applyAlignment="1" applyFont="1">
      <alignment readingOrder="0"/>
    </xf>
    <xf borderId="1" fillId="4" fontId="6" numFmtId="0" xfId="0" applyAlignment="1" applyBorder="1" applyFont="1">
      <alignment horizontal="center" vertical="center"/>
    </xf>
    <xf borderId="0" fillId="0" fontId="3" numFmtId="0" xfId="0" applyAlignment="1" applyFont="1">
      <alignment readingOrder="0"/>
    </xf>
    <xf borderId="1" fillId="4" fontId="6" numFmtId="164" xfId="0" applyAlignment="1" applyBorder="1" applyFont="1" applyNumberFormat="1">
      <alignment horizontal="center" vertical="center"/>
    </xf>
    <xf borderId="1" fillId="6" fontId="5" numFmtId="0" xfId="0" applyAlignment="1" applyBorder="1" applyFill="1" applyFont="1">
      <alignment horizontal="center" shrinkToFit="0" vertical="center" wrapText="1"/>
    </xf>
    <xf borderId="0" fillId="5" fontId="3" numFmtId="0" xfId="0" applyFont="1"/>
    <xf borderId="2" fillId="4" fontId="6" numFmtId="0" xfId="0" applyAlignment="1" applyBorder="1" applyFont="1">
      <alignment horizontal="center" vertical="center"/>
    </xf>
    <xf borderId="1" fillId="6" fontId="5" numFmtId="165" xfId="0" applyAlignment="1" applyBorder="1" applyFont="1" applyNumberFormat="1">
      <alignment horizontal="center" shrinkToFit="0" vertical="center" wrapText="1"/>
    </xf>
    <xf borderId="3" fillId="4" fontId="5" numFmtId="0" xfId="0" applyAlignment="1" applyBorder="1" applyFont="1">
      <alignment horizontal="center" vertical="center"/>
    </xf>
    <xf borderId="3" fillId="4" fontId="5" numFmtId="164" xfId="0" applyAlignment="1" applyBorder="1" applyFont="1" applyNumberFormat="1">
      <alignment horizontal="center" vertical="center"/>
    </xf>
    <xf borderId="1" fillId="7" fontId="5" numFmtId="165" xfId="0" applyAlignment="1" applyBorder="1" applyFill="1" applyFont="1" applyNumberFormat="1">
      <alignment horizontal="center" shrinkToFit="0" vertical="center" wrapText="1"/>
    </xf>
    <xf borderId="1" fillId="8" fontId="5" numFmtId="0" xfId="0" applyAlignment="1" applyBorder="1" applyFill="1" applyFont="1">
      <alignment horizontal="center" shrinkToFit="0" vertical="center" wrapText="1"/>
    </xf>
    <xf borderId="1" fillId="7" fontId="5" numFmtId="0" xfId="0" applyAlignment="1" applyBorder="1" applyFont="1">
      <alignment horizontal="center" shrinkToFit="0" vertical="center" wrapText="1"/>
    </xf>
    <xf borderId="1" fillId="5" fontId="5" numFmtId="0" xfId="0" applyAlignment="1" applyBorder="1" applyFont="1">
      <alignment horizontal="center" shrinkToFit="0" vertical="center" wrapText="1"/>
    </xf>
    <xf borderId="1" fillId="3" fontId="5" numFmtId="49" xfId="0" applyAlignment="1" applyBorder="1" applyFont="1" applyNumberFormat="1">
      <alignment horizontal="center" shrinkToFit="0" vertical="center" wrapText="1"/>
    </xf>
    <xf borderId="1" fillId="4" fontId="5" numFmtId="49" xfId="0" applyAlignment="1" applyBorder="1" applyFont="1" applyNumberFormat="1">
      <alignment horizontal="center" readingOrder="0" shrinkToFit="0" vertical="center" wrapText="1"/>
    </xf>
    <xf borderId="1" fillId="5" fontId="6" numFmtId="0" xfId="0" applyAlignment="1" applyBorder="1" applyFont="1">
      <alignment horizontal="center" shrinkToFit="0" vertical="center" wrapText="1"/>
    </xf>
    <xf borderId="1" fillId="4" fontId="5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3" fontId="3" numFmtId="0" xfId="0" applyFont="1"/>
    <xf borderId="1" fillId="6" fontId="5" numFmtId="0" xfId="0" applyAlignment="1" applyBorder="1" applyFont="1">
      <alignment horizontal="center" readingOrder="0" shrinkToFit="0" vertical="center" wrapText="1"/>
    </xf>
    <xf borderId="0" fillId="0" fontId="5" numFmtId="0" xfId="0" applyFont="1"/>
    <xf borderId="4" fillId="4" fontId="7" numFmtId="0" xfId="0" applyAlignment="1" applyBorder="1" applyFont="1">
      <alignment horizontal="center" vertical="center"/>
    </xf>
    <xf borderId="1" fillId="0" fontId="5" numFmtId="0" xfId="0" applyBorder="1" applyFont="1"/>
    <xf borderId="4" fillId="3" fontId="5" numFmtId="49" xfId="0" applyAlignment="1" applyBorder="1" applyFont="1" applyNumberFormat="1">
      <alignment horizontal="center" vertical="center"/>
    </xf>
    <xf borderId="4" fillId="6" fontId="5" numFmtId="0" xfId="0" applyAlignment="1" applyBorder="1" applyFont="1">
      <alignment horizontal="center" vertical="center"/>
    </xf>
    <xf borderId="4" fillId="5" fontId="5" numFmtId="0" xfId="0" applyAlignment="1" applyBorder="1" applyFont="1">
      <alignment horizontal="center" vertical="center"/>
    </xf>
    <xf borderId="4" fillId="7" fontId="5" numFmtId="0" xfId="0" applyAlignment="1" applyBorder="1" applyFont="1">
      <alignment horizontal="center" vertical="center"/>
    </xf>
    <xf borderId="4" fillId="8" fontId="5" numFmtId="0" xfId="0" applyAlignment="1" applyBorder="1" applyFont="1">
      <alignment horizontal="center" vertical="center"/>
    </xf>
    <xf borderId="1" fillId="3" fontId="5" numFmtId="49" xfId="0" applyAlignment="1" applyBorder="1" applyFont="1" applyNumberFormat="1">
      <alignment horizontal="center" readingOrder="0" shrinkToFit="0" vertical="center" wrapText="1"/>
    </xf>
    <xf borderId="1" fillId="4" fontId="5" numFmtId="0" xfId="0" applyAlignment="1" applyBorder="1" applyFont="1">
      <alignment horizontal="center" readingOrder="0" shrinkToFit="0" vertical="center" wrapText="1"/>
    </xf>
    <xf borderId="1" fillId="4" fontId="7" numFmtId="0" xfId="0" applyAlignment="1" applyBorder="1" applyFont="1">
      <alignment horizontal="center" readingOrder="0" shrinkToFit="0" vertical="center" wrapText="1"/>
    </xf>
    <xf borderId="1" fillId="6" fontId="6" numFmtId="0" xfId="0" applyAlignment="1" applyBorder="1" applyFont="1">
      <alignment horizontal="center" readingOrder="0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1" fillId="4" fontId="5" numFmtId="0" xfId="0" applyAlignment="1" applyBorder="1" applyFont="1">
      <alignment horizontal="center" vertical="center"/>
    </xf>
    <xf borderId="1" fillId="6" fontId="6" numFmtId="0" xfId="0" applyAlignment="1" applyBorder="1" applyFont="1">
      <alignment horizontal="center" shrinkToFit="0" vertical="center" wrapText="1"/>
    </xf>
    <xf borderId="1" fillId="4" fontId="7" numFmtId="0" xfId="0" applyAlignment="1" applyBorder="1" applyFont="1">
      <alignment horizontal="center" readingOrder="0" vertical="center"/>
    </xf>
    <xf borderId="2" fillId="4" fontId="7" numFmtId="0" xfId="0" applyAlignment="1" applyBorder="1" applyFont="1">
      <alignment horizontal="center" readingOrder="0" vertical="center"/>
    </xf>
    <xf borderId="1" fillId="3" fontId="6" numFmtId="49" xfId="0" applyAlignment="1" applyBorder="1" applyFont="1" applyNumberFormat="1">
      <alignment horizontal="center" readingOrder="0" shrinkToFit="0" vertical="center" wrapText="1"/>
    </xf>
    <xf borderId="1" fillId="4" fontId="6" numFmtId="49" xfId="0" applyAlignment="1" applyBorder="1" applyFont="1" applyNumberFormat="1">
      <alignment horizontal="center" readingOrder="0" shrinkToFit="0" vertical="center" wrapText="1"/>
    </xf>
    <xf borderId="1" fillId="7" fontId="6" numFmtId="0" xfId="0" applyAlignment="1" applyBorder="1" applyFont="1">
      <alignment horizontal="center" shrinkToFit="0" vertical="center" wrapText="1"/>
    </xf>
    <xf borderId="1" fillId="4" fontId="6" numFmtId="0" xfId="0" applyAlignment="1" applyBorder="1" applyFont="1">
      <alignment horizontal="center" shrinkToFit="0" vertical="center" wrapText="1"/>
    </xf>
    <xf borderId="1" fillId="6" fontId="5" numFmtId="0" xfId="0" applyAlignment="1" applyBorder="1" applyFont="1">
      <alignment horizontal="center" vertical="center"/>
    </xf>
    <xf borderId="1" fillId="7" fontId="5" numFmtId="0" xfId="0" applyAlignment="1" applyBorder="1" applyFont="1">
      <alignment horizontal="center" vertical="center"/>
    </xf>
    <xf borderId="0" fillId="0" fontId="5" numFmtId="0" xfId="0" applyAlignment="1" applyFont="1">
      <alignment vertical="center"/>
    </xf>
    <xf borderId="0" fillId="0" fontId="4" numFmtId="0" xfId="0" applyAlignment="1" applyFont="1">
      <alignment horizontal="center"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readingOrder="0"/>
    </xf>
    <xf borderId="1" fillId="6" fontId="7" numFmtId="0" xfId="0" applyAlignment="1" applyBorder="1" applyFont="1">
      <alignment horizontal="center" vertical="center"/>
    </xf>
    <xf borderId="0" fillId="9" fontId="8" numFmtId="0" xfId="0" applyFill="1" applyFont="1"/>
    <xf borderId="0" fillId="0" fontId="7" numFmtId="0" xfId="0" applyAlignment="1" applyFont="1">
      <alignment readingOrder="0" vertical="center"/>
    </xf>
    <xf borderId="0" fillId="9" fontId="9" numFmtId="0" xfId="0" applyAlignment="1" applyFont="1">
      <alignment readingOrder="0"/>
    </xf>
    <xf borderId="2" fillId="4" fontId="5" numFmtId="0" xfId="0" applyAlignment="1" applyBorder="1" applyFont="1">
      <alignment horizontal="center" vertical="center"/>
    </xf>
    <xf borderId="1" fillId="3" fontId="5" numFmtId="0" xfId="0" applyAlignment="1" applyBorder="1" applyFont="1">
      <alignment horizontal="center" readingOrder="0" shrinkToFit="0" vertical="center" wrapText="1"/>
    </xf>
    <xf borderId="1" fillId="4" fontId="6" numFmtId="0" xfId="0" applyAlignment="1" applyBorder="1" applyFont="1">
      <alignment horizontal="center" readingOrder="0" shrinkToFit="0" vertical="center" wrapText="1"/>
    </xf>
    <xf borderId="1" fillId="4" fontId="7" numFmtId="0" xfId="0" applyAlignment="1" applyBorder="1" applyFont="1">
      <alignment horizontal="center" vertical="center"/>
    </xf>
    <xf borderId="1" fillId="7" fontId="7" numFmtId="0" xfId="0" applyAlignment="1" applyBorder="1" applyFont="1">
      <alignment horizontal="center" vertical="center"/>
    </xf>
    <xf borderId="0" fillId="0" fontId="10" numFmtId="0" xfId="0" applyAlignment="1" applyFont="1">
      <alignment readingOrder="0"/>
    </xf>
    <xf borderId="0" fillId="0" fontId="10" numFmtId="0" xfId="0" applyFont="1"/>
    <xf borderId="1" fillId="4" fontId="11" numFmtId="0" xfId="0" applyAlignment="1" applyBorder="1" applyFont="1">
      <alignment horizontal="center" shrinkToFit="0" vertical="center" wrapText="1"/>
    </xf>
    <xf borderId="1" fillId="4" fontId="7" numFmtId="0" xfId="0" applyAlignment="1" applyBorder="1" applyFont="1">
      <alignment horizontal="center" shrinkToFit="0" vertical="center" wrapText="1"/>
    </xf>
    <xf borderId="0" fillId="0" fontId="12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7" numFmtId="0" xfId="0" applyAlignment="1" applyFont="1">
      <alignment readingOrder="0"/>
    </xf>
    <xf borderId="1" fillId="5" fontId="7" numFmtId="0" xfId="0" applyAlignment="1" applyBorder="1" applyFont="1">
      <alignment horizontal="center" shrinkToFit="0" vertical="center" wrapText="1"/>
    </xf>
    <xf borderId="1" fillId="6" fontId="7" numFmtId="0" xfId="0" applyAlignment="1" applyBorder="1" applyFont="1">
      <alignment horizontal="center" shrinkToFit="0" vertical="center" wrapText="1"/>
    </xf>
    <xf borderId="1" fillId="3" fontId="7" numFmtId="49" xfId="0" applyAlignment="1" applyBorder="1" applyFont="1" applyNumberFormat="1">
      <alignment horizontal="center" shrinkToFit="0" vertical="center" wrapText="1"/>
    </xf>
    <xf borderId="1" fillId="4" fontId="5" numFmtId="0" xfId="0" applyAlignment="1" applyBorder="1" applyFont="1">
      <alignment horizontal="center"/>
    </xf>
    <xf borderId="1" fillId="4" fontId="7" numFmtId="49" xfId="0" applyAlignment="1" applyBorder="1" applyFont="1" applyNumberFormat="1">
      <alignment horizontal="center" readingOrder="0" shrinkToFit="0" vertical="center" wrapText="1"/>
    </xf>
    <xf borderId="0" fillId="0" fontId="13" numFmtId="0" xfId="0" applyFont="1"/>
    <xf borderId="1" fillId="6" fontId="6" numFmtId="0" xfId="0" applyAlignment="1" applyBorder="1" applyFont="1">
      <alignment horizontal="center" vertical="center"/>
    </xf>
    <xf borderId="1" fillId="6" fontId="5" numFmtId="0" xfId="0" applyAlignment="1" applyBorder="1" applyFont="1">
      <alignment horizontal="center" readingOrder="0" vertical="center"/>
    </xf>
    <xf borderId="1" fillId="4" fontId="5" numFmtId="49" xfId="0" applyAlignment="1" applyBorder="1" applyFont="1" applyNumberFormat="1">
      <alignment horizontal="center" shrinkToFit="0" vertical="center" wrapText="1"/>
    </xf>
    <xf borderId="5" fillId="4" fontId="5" numFmtId="0" xfId="0" applyAlignment="1" applyBorder="1" applyFont="1">
      <alignment horizontal="center" vertical="center"/>
    </xf>
    <xf borderId="5" fillId="7" fontId="5" numFmtId="0" xfId="0" applyAlignment="1" applyBorder="1" applyFont="1">
      <alignment horizontal="center" vertical="center"/>
    </xf>
    <xf borderId="5" fillId="6" fontId="5" numFmtId="0" xfId="0" applyAlignment="1" applyBorder="1" applyFont="1">
      <alignment horizontal="center" vertical="center"/>
    </xf>
    <xf borderId="1" fillId="6" fontId="6" numFmtId="0" xfId="0" applyAlignment="1" applyBorder="1" applyFont="1">
      <alignment horizontal="center" readingOrder="0" vertical="center"/>
    </xf>
    <xf borderId="1" fillId="6" fontId="5" numFmtId="0" xfId="0" applyAlignment="1" applyBorder="1" applyFont="1">
      <alignment horizontal="center"/>
    </xf>
    <xf borderId="5" fillId="6" fontId="5" numFmtId="0" xfId="0" applyAlignment="1" applyBorder="1" applyFont="1">
      <alignment horizontal="center"/>
    </xf>
    <xf borderId="5" fillId="4" fontId="5" numFmtId="0" xfId="0" applyAlignment="1" applyBorder="1" applyFont="1">
      <alignment horizontal="center"/>
    </xf>
    <xf borderId="5" fillId="7" fontId="5" numFmtId="0" xfId="0" applyAlignment="1" applyBorder="1" applyFont="1">
      <alignment horizontal="center"/>
    </xf>
    <xf borderId="0" fillId="0" fontId="6" numFmtId="0" xfId="0" applyAlignment="1" applyFont="1">
      <alignment vertical="bottom"/>
    </xf>
    <xf borderId="6" fillId="6" fontId="5" numFmtId="0" xfId="0" applyAlignment="1" applyBorder="1" applyFont="1">
      <alignment horizontal="center"/>
    </xf>
    <xf borderId="7" fillId="6" fontId="5" numFmtId="0" xfId="0" applyAlignment="1" applyBorder="1" applyFont="1">
      <alignment horizontal="center"/>
    </xf>
    <xf borderId="7" fillId="4" fontId="5" numFmtId="0" xfId="0" applyAlignment="1" applyBorder="1" applyFont="1">
      <alignment horizontal="center"/>
    </xf>
    <xf borderId="7" fillId="7" fontId="5" numFmtId="0" xfId="0" applyAlignment="1" applyBorder="1" applyFont="1">
      <alignment horizontal="center"/>
    </xf>
    <xf borderId="1" fillId="3" fontId="7" numFmtId="49" xfId="0" applyAlignment="1" applyBorder="1" applyFont="1" applyNumberFormat="1">
      <alignment horizontal="center" readingOrder="0" shrinkToFit="0" vertical="center" wrapText="1"/>
    </xf>
    <xf borderId="5" fillId="4" fontId="6" numFmtId="0" xfId="0" applyBorder="1" applyFont="1"/>
    <xf borderId="0" fillId="0" fontId="6" numFmtId="0" xfId="0" applyFont="1"/>
    <xf borderId="4" fillId="2" fontId="2" numFmtId="165" xfId="0" applyAlignment="1" applyBorder="1" applyFont="1" applyNumberFormat="1">
      <alignment horizontal="center" shrinkToFit="0" vertical="center" wrapText="1"/>
    </xf>
    <xf borderId="0" fillId="0" fontId="14" numFmtId="0" xfId="0" applyAlignment="1" applyFont="1">
      <alignment horizontal="center" shrinkToFit="0" vertical="center" wrapText="1"/>
    </xf>
    <xf borderId="4" fillId="6" fontId="5" numFmtId="0" xfId="0" applyAlignment="1" applyBorder="1" applyFont="1">
      <alignment horizontal="center"/>
    </xf>
    <xf borderId="1" fillId="4" fontId="5" numFmtId="0" xfId="0" applyBorder="1" applyFont="1"/>
    <xf borderId="1" fillId="7" fontId="5" numFmtId="0" xfId="0" applyBorder="1" applyFont="1"/>
    <xf borderId="4" fillId="4" fontId="5" numFmtId="0" xfId="0" applyBorder="1" applyFont="1"/>
    <xf borderId="0" fillId="0" fontId="5" numFmtId="0" xfId="0" applyAlignment="1" applyFont="1">
      <alignment horizontal="center"/>
    </xf>
    <xf borderId="0" fillId="0" fontId="5" numFmtId="0" xfId="0" applyAlignment="1" applyFont="1">
      <alignment shrinkToFit="0" vertical="center" wrapText="1"/>
    </xf>
    <xf borderId="1" fillId="4" fontId="5" numFmtId="0" xfId="0" applyAlignment="1" applyBorder="1" applyFont="1">
      <alignment readingOrder="0"/>
    </xf>
    <xf borderId="4" fillId="4" fontId="5" numFmtId="0" xfId="0" applyAlignment="1" applyBorder="1" applyFont="1">
      <alignment readingOrder="0"/>
    </xf>
    <xf borderId="1" fillId="4" fontId="7" numFmtId="0" xfId="0" applyBorder="1" applyFont="1"/>
    <xf borderId="3" fillId="10" fontId="5" numFmtId="0" xfId="0" applyAlignment="1" applyBorder="1" applyFill="1" applyFont="1">
      <alignment horizontal="center"/>
    </xf>
    <xf borderId="1" fillId="4" fontId="7" numFmtId="0" xfId="0" applyAlignment="1" applyBorder="1" applyFont="1">
      <alignment readingOrder="0"/>
    </xf>
    <xf borderId="1" fillId="4" fontId="6" numFmtId="0" xfId="0" applyAlignment="1" applyBorder="1" applyFont="1">
      <alignment readingOrder="0"/>
    </xf>
    <xf borderId="4" fillId="6" fontId="5" numFmtId="0" xfId="0" applyAlignment="1" applyBorder="1" applyFont="1">
      <alignment horizontal="center" readingOrder="0"/>
    </xf>
    <xf borderId="1" fillId="5" fontId="5" numFmtId="0" xfId="0" applyAlignment="1" applyBorder="1" applyFont="1">
      <alignment horizontal="center" readingOrder="0" shrinkToFit="0" vertical="center" wrapText="1"/>
    </xf>
    <xf borderId="0" fillId="0" fontId="14" numFmtId="0" xfId="0" applyAlignment="1" applyFont="1">
      <alignment horizontal="center" vertical="center"/>
    </xf>
    <xf borderId="1" fillId="4" fontId="5" numFmtId="0" xfId="0" applyAlignment="1" applyBorder="1" applyFont="1">
      <alignment vertical="center"/>
    </xf>
    <xf borderId="1" fillId="4" fontId="7" numFmtId="0" xfId="0" applyAlignment="1" applyBorder="1" applyFont="1">
      <alignment horizontal="center" shrinkToFit="0" vertical="center" wrapText="1"/>
    </xf>
    <xf borderId="0" fillId="0" fontId="10" numFmtId="0" xfId="0" applyFont="1"/>
    <xf borderId="8" fillId="11" fontId="15" numFmtId="0" xfId="0" applyAlignment="1" applyBorder="1" applyFill="1" applyFont="1">
      <alignment horizontal="center"/>
    </xf>
    <xf borderId="9" fillId="0" fontId="3" numFmtId="0" xfId="0" applyBorder="1" applyFont="1"/>
    <xf borderId="10" fillId="0" fontId="3" numFmtId="0" xfId="0" applyBorder="1" applyFont="1"/>
    <xf borderId="0" fillId="0" fontId="0" numFmtId="0" xfId="0" applyFont="1"/>
    <xf borderId="0" fillId="0" fontId="0" numFmtId="0" xfId="0" applyAlignment="1" applyFont="1">
      <alignment horizontal="center" vertical="center"/>
    </xf>
    <xf borderId="0" fillId="0" fontId="16" numFmtId="0" xfId="0" applyAlignment="1" applyFont="1">
      <alignment horizontal="center" vertical="center"/>
    </xf>
    <xf borderId="3" fillId="12" fontId="16" numFmtId="0" xfId="0" applyAlignment="1" applyBorder="1" applyFill="1" applyFont="1">
      <alignment horizontal="center" vertical="center"/>
    </xf>
    <xf borderId="3" fillId="12" fontId="17" numFmtId="0" xfId="0" applyAlignment="1" applyBorder="1" applyFont="1">
      <alignment horizontal="center" vertical="center"/>
    </xf>
    <xf borderId="0" fillId="0" fontId="17" numFmtId="0" xfId="0" applyAlignment="1" applyFont="1">
      <alignment horizontal="center" vertical="center"/>
    </xf>
    <xf borderId="0" fillId="0" fontId="0" numFmtId="0" xfId="0" applyAlignment="1" applyFont="1">
      <alignment horizontal="left" vertical="center"/>
    </xf>
    <xf borderId="3" fillId="13" fontId="16" numFmtId="0" xfId="0" applyAlignment="1" applyBorder="1" applyFill="1" applyFont="1">
      <alignment horizontal="center" vertical="center"/>
    </xf>
    <xf borderId="3" fillId="13" fontId="17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vertical="center"/>
    </xf>
    <xf borderId="1" fillId="14" fontId="7" numFmtId="0" xfId="0" applyAlignment="1" applyBorder="1" applyFill="1" applyFont="1">
      <alignment horizontal="center" vertical="center"/>
    </xf>
    <xf borderId="1" fillId="15" fontId="7" numFmtId="0" xfId="0" applyAlignment="1" applyBorder="1" applyFill="1" applyFont="1">
      <alignment horizontal="center" vertical="center"/>
    </xf>
    <xf borderId="8" fillId="11" fontId="15" numFmtId="0" xfId="0" applyAlignment="1" applyBorder="1" applyFont="1">
      <alignment horizontal="center" vertical="center"/>
    </xf>
    <xf borderId="1" fillId="14" fontId="5" numFmtId="0" xfId="0" applyAlignment="1" applyBorder="1" applyFont="1">
      <alignment horizontal="center" vertical="center"/>
    </xf>
    <xf borderId="0" fillId="0" fontId="15" numFmtId="0" xfId="0" applyAlignment="1" applyFont="1">
      <alignment horizontal="center"/>
    </xf>
    <xf borderId="0" fillId="0" fontId="15" numFmtId="0" xfId="0" applyAlignment="1" applyFont="1">
      <alignment horizontal="center" shrinkToFit="0" wrapText="1"/>
    </xf>
    <xf borderId="11" fillId="0" fontId="15" numFmtId="0" xfId="0" applyAlignment="1" applyBorder="1" applyFont="1">
      <alignment horizontal="center" vertical="center"/>
    </xf>
    <xf borderId="12" fillId="0" fontId="3" numFmtId="0" xfId="0" applyBorder="1" applyFont="1"/>
    <xf borderId="5" fillId="0" fontId="3" numFmtId="0" xfId="0" applyBorder="1" applyFont="1"/>
    <xf borderId="13" fillId="0" fontId="15" numFmtId="0" xfId="0" applyAlignment="1" applyBorder="1" applyFont="1">
      <alignment shrinkToFit="0" vertical="center" wrapText="1"/>
    </xf>
    <xf borderId="1" fillId="0" fontId="15" numFmtId="0" xfId="0" applyAlignment="1" applyBorder="1" applyFont="1">
      <alignment horizontal="center" shrinkToFit="0" vertical="center" wrapText="1"/>
    </xf>
    <xf borderId="1" fillId="0" fontId="0" numFmtId="0" xfId="0" applyAlignment="1" applyBorder="1" applyFont="1">
      <alignment horizontal="center" vertical="center"/>
    </xf>
    <xf borderId="5" fillId="0" fontId="0" numFmtId="0" xfId="0" applyAlignment="1" applyBorder="1" applyFon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0" fontId="0" numFmtId="2" xfId="0" applyAlignment="1" applyBorder="1" applyFont="1" applyNumberFormat="1">
      <alignment horizontal="center" vertical="center"/>
    </xf>
    <xf borderId="1" fillId="16" fontId="18" numFmtId="0" xfId="0" applyAlignment="1" applyBorder="1" applyFill="1" applyFont="1">
      <alignment horizontal="center" vertical="center"/>
    </xf>
    <xf borderId="0" fillId="0" fontId="0" numFmtId="0" xfId="0" applyAlignment="1" applyFont="1">
      <alignment horizontal="center"/>
    </xf>
    <xf borderId="13" fillId="0" fontId="0" numFmtId="0" xfId="0" applyAlignment="1" applyBorder="1" applyFont="1">
      <alignment horizontal="center" vertical="center"/>
    </xf>
    <xf borderId="1" fillId="0" fontId="0" numFmtId="0" xfId="0" applyAlignment="1" applyBorder="1" applyFont="1">
      <alignment horizontal="center"/>
    </xf>
    <xf borderId="0" fillId="0" fontId="15" numFmtId="0" xfId="0" applyAlignment="1" applyFont="1">
      <alignment horizontal="center" vertical="center"/>
    </xf>
    <xf borderId="6" fillId="0" fontId="0" numFmtId="0" xfId="0" applyAlignment="1" applyBorder="1" applyFont="1">
      <alignment horizontal="center"/>
    </xf>
    <xf borderId="14" fillId="0" fontId="0" numFmtId="0" xfId="0" applyAlignment="1" applyBorder="1" applyFont="1">
      <alignment horizontal="center"/>
    </xf>
    <xf borderId="15" fillId="0" fontId="0" numFmtId="0" xfId="0" applyAlignment="1" applyBorder="1" applyFont="1">
      <alignment horizontal="center" vertical="center"/>
    </xf>
    <xf borderId="13" fillId="0" fontId="17" numFmtId="0" xfId="0" applyAlignment="1" applyBorder="1" applyFont="1">
      <alignment horizontal="center" vertical="center"/>
    </xf>
    <xf borderId="16" fillId="16" fontId="18" numFmtId="0" xfId="0" applyAlignment="1" applyBorder="1" applyFont="1">
      <alignment horizontal="center" vertical="center"/>
    </xf>
    <xf borderId="13" fillId="0" fontId="15" numFmtId="0" xfId="0" applyAlignment="1" applyBorder="1" applyFont="1">
      <alignment horizontal="center" shrinkToFit="0" vertical="center" wrapText="1"/>
    </xf>
    <xf borderId="1" fillId="6" fontId="5" numFmtId="0" xfId="0" applyAlignment="1" applyBorder="1" applyFont="1">
      <alignment horizontal="center" shrinkToFit="0" vertical="center" wrapText="1"/>
    </xf>
    <xf borderId="1" fillId="4" fontId="6" numFmtId="0" xfId="0" applyAlignment="1" applyBorder="1" applyFont="1">
      <alignment vertical="center"/>
    </xf>
    <xf borderId="11" fillId="0" fontId="15" numFmtId="0" xfId="0" applyAlignment="1" applyBorder="1" applyFont="1">
      <alignment horizontal="center"/>
    </xf>
    <xf borderId="11" fillId="0" fontId="15" numFmtId="0" xfId="0" applyAlignment="1" applyBorder="1" applyFont="1">
      <alignment horizontal="center" shrinkToFit="0" wrapText="1"/>
    </xf>
    <xf borderId="1" fillId="0" fontId="19" numFmtId="0" xfId="0" applyAlignment="1" applyBorder="1" applyFont="1">
      <alignment horizontal="center" shrinkToFit="0" vertical="center" wrapText="1"/>
    </xf>
    <xf borderId="13" fillId="0" fontId="20" numFmtId="0" xfId="0" applyAlignment="1" applyBorder="1" applyFont="1">
      <alignment horizontal="center" vertical="center"/>
    </xf>
    <xf borderId="13" fillId="0" fontId="21" numFmtId="0" xfId="0" applyAlignment="1" applyBorder="1" applyFont="1">
      <alignment horizontal="center" vertical="center"/>
    </xf>
    <xf borderId="1" fillId="0" fontId="20" numFmtId="0" xfId="0" applyAlignment="1" applyBorder="1" applyFont="1">
      <alignment horizontal="center" vertical="center"/>
    </xf>
    <xf borderId="1" fillId="0" fontId="21" numFmtId="0" xfId="0" applyAlignment="1" applyBorder="1" applyFont="1">
      <alignment horizontal="center" vertical="center"/>
    </xf>
    <xf borderId="0" fillId="0" fontId="20" numFmtId="0" xfId="0" applyAlignment="1" applyFont="1">
      <alignment horizontal="center" vertical="center"/>
    </xf>
    <xf borderId="0" fillId="0" fontId="21" numFmtId="0" xfId="0" applyAlignment="1" applyFont="1">
      <alignment horizontal="center" vertical="center"/>
    </xf>
    <xf borderId="0" fillId="0" fontId="18" numFmtId="0" xfId="0" applyAlignment="1" applyFont="1">
      <alignment horizontal="center" vertical="center"/>
    </xf>
    <xf borderId="14" fillId="0" fontId="15" numFmtId="0" xfId="0" applyAlignment="1" applyBorder="1" applyFont="1">
      <alignment horizontal="center" shrinkToFit="0" vertical="center" wrapText="1"/>
    </xf>
    <xf borderId="14" fillId="0" fontId="15" numFmtId="0" xfId="0" applyAlignment="1" applyBorder="1" applyFont="1">
      <alignment horizontal="center" vertical="center"/>
    </xf>
    <xf borderId="14" fillId="0" fontId="0" numFmtId="0" xfId="0" applyAlignment="1" applyBorder="1" applyFont="1">
      <alignment horizontal="center" vertical="center"/>
    </xf>
    <xf borderId="14" fillId="0" fontId="21" numFmtId="0" xfId="0" applyAlignment="1" applyBorder="1" applyFont="1">
      <alignment horizontal="center" shrinkToFit="0" vertical="center" wrapText="1"/>
    </xf>
    <xf borderId="1" fillId="0" fontId="22" numFmtId="0" xfId="0" applyAlignment="1" applyBorder="1" applyFont="1">
      <alignment horizontal="center" vertical="center"/>
    </xf>
    <xf borderId="0" fillId="0" fontId="22" numFmtId="0" xfId="0" applyAlignment="1" applyFont="1">
      <alignment horizontal="center" vertical="center"/>
    </xf>
    <xf borderId="6" fillId="0" fontId="15" numFmtId="0" xfId="0" applyAlignment="1" applyBorder="1" applyFont="1">
      <alignment horizontal="center" shrinkToFit="0" vertical="center" wrapText="1"/>
    </xf>
    <xf borderId="6" fillId="0" fontId="15" numFmtId="0" xfId="0" applyAlignment="1" applyBorder="1" applyFont="1">
      <alignment horizontal="center" vertical="center"/>
    </xf>
    <xf borderId="6" fillId="0" fontId="0" numFmtId="0" xfId="0" applyAlignment="1" applyBorder="1" applyFont="1">
      <alignment horizontal="center" vertical="center"/>
    </xf>
    <xf borderId="6" fillId="0" fontId="23" numFmtId="0" xfId="0" applyAlignment="1" applyBorder="1" applyFont="1">
      <alignment horizontal="center" shrinkToFit="0" vertical="center" wrapText="1"/>
    </xf>
    <xf borderId="1" fillId="0" fontId="24" numFmtId="0" xfId="0" applyAlignment="1" applyBorder="1" applyFont="1">
      <alignment horizontal="center" vertical="center"/>
    </xf>
    <xf borderId="1" fillId="0" fontId="0" numFmtId="0" xfId="0" applyAlignment="1" applyBorder="1" applyFont="1">
      <alignment horizontal="center" shrinkToFit="0" vertical="center" wrapText="1"/>
    </xf>
    <xf borderId="1" fillId="0" fontId="23" numFmtId="0" xfId="0" applyAlignment="1" applyBorder="1" applyFont="1">
      <alignment horizontal="center" vertical="center"/>
    </xf>
    <xf borderId="13" fillId="0" fontId="24" numFmtId="0" xfId="0" applyAlignment="1" applyBorder="1" applyFont="1">
      <alignment horizontal="center" vertical="center"/>
    </xf>
    <xf borderId="13" fillId="0" fontId="0" numFmtId="0" xfId="0" applyAlignment="1" applyBorder="1" applyFont="1">
      <alignment horizontal="center" shrinkToFit="0" vertical="center" wrapText="1"/>
    </xf>
    <xf borderId="13" fillId="0" fontId="23" numFmtId="0" xfId="0" applyAlignment="1" applyBorder="1" applyFont="1">
      <alignment horizontal="center" vertical="center"/>
    </xf>
    <xf borderId="0" fillId="0" fontId="24" numFmtId="0" xfId="0" applyAlignment="1" applyFont="1">
      <alignment horizontal="center" vertical="center"/>
    </xf>
    <xf borderId="0" fillId="0" fontId="23" numFmtId="0" xfId="0" applyAlignment="1" applyFont="1">
      <alignment horizontal="center" vertical="center"/>
    </xf>
    <xf borderId="1" fillId="0" fontId="25" numFmtId="0" xfId="0" applyAlignment="1" applyBorder="1" applyFont="1">
      <alignment horizontal="center" vertical="center"/>
    </xf>
    <xf quotePrefix="1" borderId="1" fillId="4" fontId="5" numFmtId="0" xfId="0" applyAlignment="1" applyBorder="1" applyFont="1">
      <alignment horizontal="center" readingOrder="0" shrinkToFit="0" vertical="center" wrapText="1"/>
    </xf>
    <xf borderId="17" fillId="17" fontId="26" numFmtId="0" xfId="0" applyAlignment="1" applyBorder="1" applyFill="1" applyFont="1">
      <alignment horizontal="center" readingOrder="0"/>
    </xf>
    <xf borderId="18" fillId="0" fontId="3" numFmtId="0" xfId="0" applyBorder="1" applyFont="1"/>
    <xf borderId="19" fillId="0" fontId="3" numFmtId="0" xfId="0" applyBorder="1" applyFont="1"/>
    <xf borderId="20" fillId="0" fontId="3" numFmtId="0" xfId="0" applyAlignment="1" applyBorder="1" applyFont="1">
      <alignment readingOrder="0"/>
    </xf>
    <xf borderId="21" fillId="0" fontId="3" numFmtId="0" xfId="0" applyBorder="1" applyFont="1"/>
    <xf borderId="22" fillId="0" fontId="3" numFmtId="0" xfId="0" applyBorder="1" applyFont="1"/>
    <xf borderId="23" fillId="0" fontId="3" numFmtId="0" xfId="0" applyAlignment="1" applyBorder="1" applyFont="1">
      <alignment readingOrder="0"/>
    </xf>
    <xf borderId="24" fillId="0" fontId="3" numFmtId="0" xfId="0" applyBorder="1" applyFont="1"/>
    <xf borderId="23" fillId="0" fontId="3" numFmtId="0" xfId="0" applyAlignment="1" applyBorder="1" applyFont="1">
      <alignment readingOrder="0" shrinkToFit="0" vertical="center" wrapText="1"/>
    </xf>
    <xf borderId="23" fillId="0" fontId="3" numFmtId="0" xfId="0" applyBorder="1" applyFont="1"/>
    <xf borderId="25" fillId="0" fontId="3" numFmtId="0" xfId="0" applyBorder="1" applyFont="1"/>
    <xf borderId="26" fillId="0" fontId="3" numFmtId="0" xfId="0" applyBorder="1" applyFont="1"/>
    <xf borderId="27" fillId="0" fontId="3" numFmtId="0" xfId="0" applyBorder="1" applyFont="1"/>
    <xf borderId="0" fillId="6" fontId="5" numFmtId="0" xfId="0" applyAlignment="1" applyFont="1">
      <alignment horizontal="center" vertical="center"/>
    </xf>
    <xf borderId="0" fillId="4" fontId="5" numFmtId="0" xfId="0" applyAlignment="1" applyFont="1">
      <alignment horizontal="center" readingOrder="0" vertical="center"/>
    </xf>
    <xf borderId="0" fillId="7" fontId="5" numFmtId="0" xfId="0" applyAlignment="1" applyFont="1">
      <alignment horizontal="center" vertical="center"/>
    </xf>
    <xf borderId="1" fillId="6" fontId="7" numFmtId="0" xfId="0" applyAlignment="1" applyBorder="1" applyFont="1">
      <alignment horizontal="center" readingOrder="0" shrinkToFit="0" vertical="center" wrapText="1"/>
    </xf>
    <xf borderId="1" fillId="3" fontId="6" numFmtId="49" xfId="0" applyAlignment="1" applyBorder="1" applyFont="1" applyNumberFormat="1">
      <alignment horizontal="center" shrinkToFit="0" vertical="center" wrapText="1"/>
    </xf>
    <xf borderId="1" fillId="3" fontId="6" numFmtId="0" xfId="0" applyAlignment="1" applyBorder="1" applyFont="1">
      <alignment horizontal="center" readingOrder="0" shrinkToFit="0" vertical="center" wrapText="1"/>
    </xf>
    <xf borderId="0" fillId="8" fontId="5" numFmtId="0" xfId="0" applyAlignment="1" applyFont="1">
      <alignment horizontal="center" shrinkToFit="0" vertical="center" wrapText="1"/>
    </xf>
    <xf borderId="0" fillId="7" fontId="5" numFmtId="0" xfId="0" applyAlignment="1" applyFont="1">
      <alignment horizontal="center" shrinkToFit="0" vertical="center" wrapText="1"/>
    </xf>
    <xf borderId="1" fillId="4" fontId="6" numFmtId="49" xfId="0" applyAlignment="1" applyBorder="1" applyFont="1" applyNumberFormat="1">
      <alignment horizontal="center" shrinkToFit="0" vertical="center" wrapText="1"/>
    </xf>
    <xf borderId="1" fillId="3" fontId="5" numFmtId="0" xfId="0" applyAlignment="1" applyBorder="1" applyFont="1">
      <alignment horizontal="center" shrinkToFit="0" vertical="center" wrapText="1"/>
    </xf>
    <xf borderId="1" fillId="6" fontId="5" numFmtId="0" xfId="0" applyAlignment="1" applyBorder="1" applyFont="1">
      <alignment horizontal="center" shrinkToFit="0" wrapText="1"/>
    </xf>
    <xf borderId="1" fillId="6" fontId="5" numFmtId="165" xfId="0" applyAlignment="1" applyBorder="1" applyFont="1" applyNumberFormat="1">
      <alignment horizontal="center" shrinkToFit="0" wrapText="1"/>
    </xf>
    <xf borderId="1" fillId="7" fontId="5" numFmtId="165" xfId="0" applyAlignment="1" applyBorder="1" applyFont="1" applyNumberFormat="1">
      <alignment horizontal="center" shrinkToFit="0" wrapText="1"/>
    </xf>
    <xf borderId="1" fillId="6" fontId="5" numFmtId="0" xfId="0" applyAlignment="1" applyBorder="1" applyFont="1">
      <alignment horizontal="center" shrinkToFit="0" wrapText="1"/>
    </xf>
    <xf borderId="1" fillId="8" fontId="5" numFmtId="0" xfId="0" applyAlignment="1" applyBorder="1" applyFont="1">
      <alignment horizontal="center" shrinkToFit="0" wrapText="1"/>
    </xf>
    <xf borderId="1" fillId="7" fontId="5" numFmtId="0" xfId="0" applyAlignment="1" applyBorder="1" applyFont="1">
      <alignment horizontal="center" shrinkToFit="0" wrapText="1"/>
    </xf>
    <xf borderId="1" fillId="5" fontId="6" numFmtId="0" xfId="0" applyAlignment="1" applyBorder="1" applyFont="1">
      <alignment horizontal="center" shrinkToFit="0" wrapText="1"/>
    </xf>
    <xf borderId="1" fillId="3" fontId="5" numFmtId="49" xfId="0" applyAlignment="1" applyBorder="1" applyFont="1" applyNumberFormat="1">
      <alignment horizontal="center" shrinkToFit="0" wrapText="1"/>
    </xf>
    <xf borderId="1" fillId="4" fontId="5" numFmtId="49" xfId="0" applyAlignment="1" applyBorder="1" applyFont="1" applyNumberFormat="1">
      <alignment horizontal="center" shrinkToFit="0" wrapText="1"/>
    </xf>
    <xf borderId="1" fillId="5" fontId="5" numFmtId="0" xfId="0" applyAlignment="1" applyBorder="1" applyFont="1">
      <alignment horizontal="center" shrinkToFit="0" vertical="bottom" wrapText="1"/>
    </xf>
    <xf borderId="1" fillId="6" fontId="5" numFmtId="0" xfId="0" applyAlignment="1" applyBorder="1" applyFont="1">
      <alignment horizontal="center" shrinkToFit="0" vertical="bottom" wrapText="1"/>
    </xf>
    <xf borderId="1" fillId="4" fontId="6" numFmtId="0" xfId="0" applyAlignment="1" applyBorder="1" applyFont="1">
      <alignment horizontal="center" shrinkToFit="0" wrapText="1"/>
    </xf>
    <xf borderId="1" fillId="4" fontId="6" numFmtId="0" xfId="0" applyBorder="1" applyFont="1"/>
    <xf borderId="1" fillId="7" fontId="5" numFmtId="0" xfId="0" applyAlignment="1" applyBorder="1" applyFont="1">
      <alignment horizontal="center" readingOrder="0" shrinkToFit="0" vertical="center" wrapText="1"/>
    </xf>
    <xf borderId="5" fillId="6" fontId="5" numFmtId="165" xfId="0" applyAlignment="1" applyBorder="1" applyFont="1" applyNumberFormat="1">
      <alignment horizontal="center" shrinkToFit="0" vertical="center" wrapText="1"/>
    </xf>
    <xf borderId="5" fillId="7" fontId="5" numFmtId="165" xfId="0" applyAlignment="1" applyBorder="1" applyFont="1" applyNumberFormat="1">
      <alignment horizontal="center" shrinkToFit="0" vertical="center" wrapText="1"/>
    </xf>
    <xf borderId="5" fillId="6" fontId="5" numFmtId="0" xfId="0" applyAlignment="1" applyBorder="1" applyFont="1">
      <alignment horizontal="center" readingOrder="0" shrinkToFit="0" vertical="center" wrapText="1"/>
    </xf>
    <xf borderId="5" fillId="8" fontId="5" numFmtId="0" xfId="0" applyAlignment="1" applyBorder="1" applyFont="1">
      <alignment horizontal="center" shrinkToFit="0" vertical="center" wrapText="1"/>
    </xf>
    <xf borderId="5" fillId="7" fontId="5" numFmtId="0" xfId="0" applyAlignment="1" applyBorder="1" applyFont="1">
      <alignment horizontal="center" shrinkToFit="0" vertical="center" wrapText="1"/>
    </xf>
    <xf borderId="5" fillId="5" fontId="5" numFmtId="0" xfId="0" applyAlignment="1" applyBorder="1" applyFont="1">
      <alignment horizontal="center" shrinkToFit="0" vertical="center" wrapText="1"/>
    </xf>
    <xf borderId="5" fillId="6" fontId="5" numFmtId="0" xfId="0" applyAlignment="1" applyBorder="1" applyFont="1">
      <alignment horizontal="center" shrinkToFit="0" vertical="center" wrapText="1"/>
    </xf>
    <xf borderId="5" fillId="3" fontId="5" numFmtId="49" xfId="0" applyAlignment="1" applyBorder="1" applyFont="1" applyNumberFormat="1">
      <alignment horizontal="center" readingOrder="0" shrinkToFit="0" vertical="center" wrapText="1"/>
    </xf>
    <xf borderId="5" fillId="4" fontId="5" numFmtId="0" xfId="0" applyAlignment="1" applyBorder="1" applyFont="1">
      <alignment horizontal="center" readingOrder="0" shrinkToFit="0" vertical="center" wrapText="1"/>
    </xf>
    <xf borderId="5" fillId="4" fontId="6" numFmtId="0" xfId="0" applyAlignment="1" applyBorder="1" applyFont="1">
      <alignment horizontal="center" readingOrder="0" shrinkToFit="0" vertical="center" wrapText="1"/>
    </xf>
    <xf borderId="6" fillId="6" fontId="5" numFmtId="0" xfId="0" applyAlignment="1" applyBorder="1" applyFont="1">
      <alignment horizontal="center" shrinkToFit="0" vertical="center" wrapText="1"/>
    </xf>
    <xf borderId="7" fillId="6" fontId="5" numFmtId="165" xfId="0" applyAlignment="1" applyBorder="1" applyFont="1" applyNumberFormat="1">
      <alignment horizontal="center" shrinkToFit="0" vertical="center" wrapText="1"/>
    </xf>
    <xf borderId="7" fillId="7" fontId="5" numFmtId="165" xfId="0" applyAlignment="1" applyBorder="1" applyFont="1" applyNumberFormat="1">
      <alignment horizontal="center" shrinkToFit="0" vertical="center" wrapText="1"/>
    </xf>
    <xf borderId="7" fillId="6" fontId="5" numFmtId="0" xfId="0" applyAlignment="1" applyBorder="1" applyFont="1">
      <alignment horizontal="center" readingOrder="0" shrinkToFit="0" vertical="center" wrapText="1"/>
    </xf>
    <xf borderId="7" fillId="8" fontId="5" numFmtId="0" xfId="0" applyAlignment="1" applyBorder="1" applyFont="1">
      <alignment horizontal="center" shrinkToFit="0" vertical="center" wrapText="1"/>
    </xf>
    <xf borderId="7" fillId="7" fontId="5" numFmtId="0" xfId="0" applyAlignment="1" applyBorder="1" applyFont="1">
      <alignment horizontal="center" shrinkToFit="0" vertical="center" wrapText="1"/>
    </xf>
    <xf borderId="7" fillId="5" fontId="5" numFmtId="0" xfId="0" applyAlignment="1" applyBorder="1" applyFont="1">
      <alignment horizontal="center" shrinkToFit="0" vertical="center" wrapText="1"/>
    </xf>
    <xf borderId="7" fillId="6" fontId="5" numFmtId="0" xfId="0" applyAlignment="1" applyBorder="1" applyFont="1">
      <alignment horizontal="center" shrinkToFit="0" vertical="center" wrapText="1"/>
    </xf>
    <xf borderId="7" fillId="3" fontId="5" numFmtId="49" xfId="0" applyAlignment="1" applyBorder="1" applyFont="1" applyNumberFormat="1">
      <alignment horizontal="center" readingOrder="0" shrinkToFit="0" vertical="center" wrapText="1"/>
    </xf>
    <xf borderId="7" fillId="4" fontId="5" numFmtId="0" xfId="0" applyAlignment="1" applyBorder="1" applyFont="1">
      <alignment horizontal="center" readingOrder="0" shrinkToFit="0" vertical="center" wrapText="1"/>
    </xf>
    <xf borderId="7" fillId="4" fontId="6" numFmtId="0" xfId="0" applyAlignment="1" applyBorder="1" applyFont="1">
      <alignment horizontal="center" readingOrder="0" shrinkToFit="0" vertical="center" wrapText="1"/>
    </xf>
    <xf borderId="7" fillId="4" fontId="5" numFmtId="49" xfId="0" applyAlignment="1" applyBorder="1" applyFont="1" applyNumberFormat="1">
      <alignment horizontal="center" readingOrder="0" shrinkToFit="0" vertical="center" wrapText="1"/>
    </xf>
    <xf borderId="7" fillId="4" fontId="5" numFmtId="0" xfId="0" applyAlignment="1" applyBorder="1" applyFont="1">
      <alignment horizontal="center" shrinkToFit="0" vertical="center" wrapText="1"/>
    </xf>
    <xf borderId="7" fillId="5" fontId="6" numFmtId="0" xfId="0" applyAlignment="1" applyBorder="1" applyFont="1">
      <alignment horizontal="center" shrinkToFit="0" vertical="center" wrapText="1"/>
    </xf>
    <xf borderId="7" fillId="3" fontId="6" numFmtId="0" xfId="0" applyAlignment="1" applyBorder="1" applyFont="1">
      <alignment horizontal="center" readingOrder="0" shrinkToFit="0" vertical="center" wrapText="1"/>
    </xf>
    <xf borderId="7" fillId="6" fontId="6" numFmtId="0" xfId="0" applyAlignment="1" applyBorder="1" applyFont="1">
      <alignment horizontal="center" shrinkToFit="0" vertical="center" wrapText="1"/>
    </xf>
    <xf borderId="7" fillId="7" fontId="6" numFmtId="0" xfId="0" applyAlignment="1" applyBorder="1" applyFont="1">
      <alignment horizontal="center" shrinkToFit="0" vertical="center" wrapText="1"/>
    </xf>
    <xf borderId="7" fillId="4" fontId="6" numFmtId="0" xfId="0" applyAlignment="1" applyBorder="1" applyFont="1">
      <alignment horizontal="center" shrinkToFit="0" vertical="center" wrapText="1"/>
    </xf>
    <xf borderId="5" fillId="6" fontId="5" numFmtId="0" xfId="0" applyAlignment="1" applyBorder="1" applyFont="1">
      <alignment horizontal="center" shrinkToFit="0" vertical="center" wrapText="1"/>
    </xf>
    <xf borderId="5" fillId="3" fontId="5" numFmtId="49" xfId="0" applyAlignment="1" applyBorder="1" applyFont="1" applyNumberFormat="1">
      <alignment horizontal="center" shrinkToFit="0" vertical="center" wrapText="1"/>
    </xf>
    <xf borderId="5" fillId="4" fontId="5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vertical="center"/>
    </xf>
    <xf borderId="7" fillId="6" fontId="5" numFmtId="0" xfId="0" applyAlignment="1" applyBorder="1" applyFont="1">
      <alignment horizontal="center" shrinkToFit="0" vertical="center" wrapText="1"/>
    </xf>
    <xf borderId="7" fillId="3" fontId="5" numFmtId="49" xfId="0" applyAlignment="1" applyBorder="1" applyFont="1" applyNumberFormat="1">
      <alignment horizontal="center" shrinkToFit="0" vertical="center" wrapText="1"/>
    </xf>
    <xf borderId="0" fillId="6" fontId="5" numFmtId="0" xfId="0" applyAlignment="1" applyFont="1">
      <alignment horizontal="center" shrinkToFit="0" vertical="center" wrapText="1"/>
    </xf>
    <xf borderId="0" fillId="6" fontId="5" numFmtId="165" xfId="0" applyAlignment="1" applyFont="1" applyNumberFormat="1">
      <alignment horizontal="center" shrinkToFit="0" vertical="center" wrapText="1"/>
    </xf>
    <xf borderId="0" fillId="7" fontId="5" numFmtId="165" xfId="0" applyAlignment="1" applyFont="1" applyNumberFormat="1">
      <alignment horizontal="center" shrinkToFit="0" vertical="center" wrapText="1"/>
    </xf>
    <xf borderId="0" fillId="6" fontId="5" numFmtId="0" xfId="0" applyAlignment="1" applyFont="1">
      <alignment horizontal="center" readingOrder="0" shrinkToFit="0" vertical="center" wrapText="1"/>
    </xf>
    <xf borderId="1" fillId="0" fontId="5" numFmtId="0" xfId="0" applyAlignment="1" applyBorder="1" applyFont="1">
      <alignment horizontal="center" shrinkToFit="0" vertical="center" wrapText="1"/>
    </xf>
    <xf borderId="1" fillId="9" fontId="8" numFmtId="0" xfId="0" applyBorder="1" applyFont="1"/>
    <xf borderId="1" fillId="9" fontId="9" numFmtId="0" xfId="0" applyAlignment="1" applyBorder="1" applyFont="1">
      <alignment readingOrder="0"/>
    </xf>
    <xf borderId="0" fillId="5" fontId="5" numFmtId="0" xfId="0" applyAlignment="1" applyFont="1">
      <alignment horizontal="center" shrinkToFit="0" vertical="center" wrapText="1"/>
    </xf>
    <xf borderId="0" fillId="3" fontId="5" numFmtId="49" xfId="0" applyAlignment="1" applyFont="1" applyNumberFormat="1">
      <alignment horizontal="center" shrinkToFit="0" vertical="center" wrapText="1"/>
    </xf>
    <xf borderId="0" fillId="4" fontId="5" numFmtId="0" xfId="0" applyAlignment="1" applyFont="1">
      <alignment horizontal="center" shrinkToFit="0" vertical="center" wrapText="1"/>
    </xf>
    <xf borderId="0" fillId="4" fontId="7" numFmtId="0" xfId="0" applyAlignment="1" applyFont="1">
      <alignment horizontal="center" shrinkToFit="0" vertical="center" wrapText="1"/>
    </xf>
  </cellXfs>
  <cellStyles count="1">
    <cellStyle xfId="0" name="Normal" builtinId="0"/>
  </cellStyles>
  <dxfs count="2">
    <dxf>
      <font/>
      <fill>
        <patternFill patternType="solid">
          <fgColor rgb="FFF4C7C3"/>
          <bgColor rgb="FFF4C7C3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digikey.com/product-detail/en/te-connectivity-amp-connectors/9-5492187-9/9-5492187-9-ND/2325049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1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0.57"/>
    <col customWidth="1" min="2" max="2" width="15.14"/>
    <col customWidth="1" min="3" max="3" width="12.57"/>
    <col customWidth="1" min="4" max="4" width="25.86"/>
    <col customWidth="1" min="5" max="5" width="42.0"/>
    <col customWidth="1" min="6" max="6" width="18.71"/>
    <col customWidth="1" min="7" max="7" width="17.71"/>
    <col customWidth="1" min="8" max="8" width="22.14"/>
    <col customWidth="1" min="9" max="9" width="21.86"/>
    <col customWidth="1" min="10" max="10" width="13.14"/>
    <col customWidth="1" min="11" max="11" width="26.71"/>
    <col customWidth="1" min="12" max="12" width="25.71"/>
    <col customWidth="1" min="13" max="13" width="18.14"/>
    <col customWidth="1" min="14" max="14" width="20.14"/>
    <col customWidth="1" min="15" max="15" width="19.57"/>
    <col customWidth="1" min="16" max="16" width="25.86"/>
    <col customWidth="1" min="17" max="17" width="35.86"/>
    <col customWidth="1" min="18" max="19" width="17.71"/>
    <col customWidth="1" min="20" max="20" width="21.71"/>
    <col customWidth="1" min="21" max="21" width="39.14"/>
    <col customWidth="1" min="22" max="22" width="9.29"/>
    <col customWidth="1" min="23" max="23" width="28.43"/>
    <col customWidth="1" min="24" max="24" width="33.57"/>
  </cols>
  <sheetData>
    <row r="1">
      <c r="A1" s="2" t="str">
        <f>Def_Sistemas_Conectores_Cabos!$A$1</f>
        <v>Sistema</v>
      </c>
      <c r="B1" s="2" t="s">
        <v>5</v>
      </c>
      <c r="C1" s="2" t="s">
        <v>6</v>
      </c>
      <c r="D1" s="9" t="str">
        <f>Def_Status_Montagem!$A$1</f>
        <v>Status</v>
      </c>
      <c r="E1" s="2" t="str">
        <f>Def_Status_Montagem!$B$1</f>
        <v>Montagem</v>
      </c>
      <c r="F1" s="9" t="s">
        <v>8</v>
      </c>
      <c r="G1" s="9" t="s">
        <v>9</v>
      </c>
      <c r="H1" s="9" t="s">
        <v>10</v>
      </c>
      <c r="I1" s="9" t="s">
        <v>11</v>
      </c>
      <c r="J1" s="2" t="s">
        <v>12</v>
      </c>
      <c r="K1" s="9" t="s">
        <v>13</v>
      </c>
      <c r="L1" s="9" t="s">
        <v>14</v>
      </c>
      <c r="M1" s="9" t="s">
        <v>15</v>
      </c>
      <c r="N1" s="9" t="s">
        <v>16</v>
      </c>
      <c r="O1" s="9" t="s">
        <v>17</v>
      </c>
      <c r="P1" s="9" t="s">
        <v>18</v>
      </c>
      <c r="Q1" s="2" t="s">
        <v>19</v>
      </c>
      <c r="R1" s="2" t="s">
        <v>20</v>
      </c>
      <c r="S1" s="2" t="s">
        <v>21</v>
      </c>
      <c r="T1" s="2" t="str">
        <f>Def_Sistemas_Conectores_Cabos!$C$1</f>
        <v>Tipo de Cabo/Fibra</v>
      </c>
      <c r="U1" s="9" t="s">
        <v>22</v>
      </c>
      <c r="V1" s="13"/>
      <c r="W1" s="13"/>
      <c r="X1" s="13"/>
    </row>
    <row r="2" ht="15.75" customHeight="1">
      <c r="A2" s="19" t="str">
        <f>Def_Sistemas_Conectores_Cabos!$A$3</f>
        <v>Diagnostico</v>
      </c>
      <c r="B2" s="22" t="str">
        <f>Datas_Entregas!$A$2</f>
        <v>Booster/LTB</v>
      </c>
      <c r="C2" s="25">
        <f t="array" ref="C2">INDEX(Datas_Entregas!$B$2:$B$100, MATCH(B2, Datas_Entregas!$A$2:$A$100, 0), 1)</f>
        <v>43266</v>
      </c>
      <c r="D2" s="22" t="str">
        <f>Def_Status_Montagem!$A$5</f>
        <v>Pronto para instalar</v>
      </c>
      <c r="E2" s="22" t="str">
        <f>Def_Status_Montagem!$B$3</f>
        <v>Contratada / Etiqueta pelo DIG</v>
      </c>
      <c r="F2" s="26" t="str">
        <f t="array" ref="F2">INDEX(Def_Instancias_Equipamentos!$F$2:$F$5135, MATCH(K2, Def_Instancias_Equipamentos!$D$2:$D$5135, 0), 1)</f>
        <v>Túnel (LTB)</v>
      </c>
      <c r="G2" s="27" t="str">
        <f t="array" ref="G2">INDEX(Def_Instancias_Equipamentos!$F$2:$F$5135, MATCH(L2, Def_Instancias_Equipamentos!$D$2:$D$5135, 0), 1)</f>
        <v>Sala Racks 19&amp;20</v>
      </c>
      <c r="H2" s="26" t="str">
        <f t="array" ref="H2">INDEX(Def_Instancias_Equipamentos!$E$2:$E$5135, MATCH(K2, Def_Instancias_Equipamentos!$D$2:$D$5135, 0), 1)</f>
        <v>TB-02</v>
      </c>
      <c r="I2" s="27" t="str">
        <f t="array" ref="I2">INDEX(Def_Instancias_Equipamentos!$E$2:$E$5135, MATCH(L2, Def_Instancias_Equipamentos!$D$2:$D$5135, 0), 1)</f>
        <v>IA-20RaDiag01</v>
      </c>
      <c r="J2" s="27" t="str">
        <f t="shared" ref="J2:J357" si="1">IF(H2=I2, "INTERNO", "EXTERNO")</f>
        <v>EXTERNO</v>
      </c>
      <c r="K2" s="28" t="str">
        <f>Def_Instancias_Equipamentos!$D$142</f>
        <v>TB-02:DI-ICTSensor</v>
      </c>
      <c r="L2" s="19" t="str">
        <f>Def_Instancias_Equipamentos!$D$126</f>
        <v>TB-02:DI-ICTSigCond</v>
      </c>
      <c r="M2" s="29" t="s">
        <v>33</v>
      </c>
      <c r="N2" s="30" t="s">
        <v>34</v>
      </c>
      <c r="O2" s="31" t="str">
        <f>Def_Sistemas_Conectores_Cabos!$B$7</f>
        <v>SMA 50-ohm</v>
      </c>
      <c r="P2" s="19" t="str">
        <f>Def_Sistemas_Conectores_Cabos!$B$7</f>
        <v>SMA 50-ohm</v>
      </c>
      <c r="Q2" s="27" t="str">
        <f t="shared" ref="Q2:Q28" si="2">K2&amp;"/"&amp;M2&amp;CHAR(10)&amp;L2&amp;"/"&amp;N2</f>
        <v>TB-02:DI-ICTSensor/output
TB-02:DI-ICTSigCond/BCM_Input</v>
      </c>
      <c r="R2" s="32">
        <v>70.0</v>
      </c>
      <c r="S2" s="32">
        <v>70.0</v>
      </c>
      <c r="T2" s="19" t="str">
        <f>Def_Sistemas_Conectores_Cabos!$C$16</f>
        <v>Cabo Bergoz</v>
      </c>
      <c r="U2" s="32" t="s">
        <v>35</v>
      </c>
      <c r="V2" s="33"/>
      <c r="W2" s="33"/>
      <c r="X2" s="33"/>
    </row>
    <row r="3" ht="15.75" customHeight="1">
      <c r="A3" s="19" t="str">
        <f>Def_Sistemas_Conectores_Cabos!$A$3</f>
        <v>Diagnostico</v>
      </c>
      <c r="B3" s="22" t="str">
        <f>Datas_Entregas!$A$2</f>
        <v>Booster/LTB</v>
      </c>
      <c r="C3" s="25">
        <f t="array" ref="C3">INDEX(Datas_Entregas!$B$2:$B$100, MATCH(B3, Datas_Entregas!$A$2:$A$100, 0), 1)</f>
        <v>43266</v>
      </c>
      <c r="D3" s="22" t="str">
        <f>Def_Status_Montagem!$A$5</f>
        <v>Pronto para instalar</v>
      </c>
      <c r="E3" s="22" t="str">
        <f>Def_Status_Montagem!$B$3</f>
        <v>Contratada / Etiqueta pelo DIG</v>
      </c>
      <c r="F3" s="26" t="str">
        <f t="array" ref="F3">INDEX(Def_Instancias_Equipamentos!$F$2:$F$5135, MATCH(K3, Def_Instancias_Equipamentos!$D$2:$D$5135, 0), 1)</f>
        <v>Túnel (LTB)</v>
      </c>
      <c r="G3" s="27" t="str">
        <f t="array" ref="G3">INDEX(Def_Instancias_Equipamentos!$F$2:$F$5135, MATCH(L3, Def_Instancias_Equipamentos!$D$2:$D$5135, 0), 1)</f>
        <v>Sala Racks 19&amp;20</v>
      </c>
      <c r="H3" s="26" t="str">
        <f t="array" ref="H3">INDEX(Def_Instancias_Equipamentos!$E$2:$E$5135, MATCH(K3, Def_Instancias_Equipamentos!$D$2:$D$5135, 0), 1)</f>
        <v>TB-04</v>
      </c>
      <c r="I3" s="27" t="str">
        <f t="array" ref="I3">INDEX(Def_Instancias_Equipamentos!$E$2:$E$5135, MATCH(L3, Def_Instancias_Equipamentos!$D$2:$D$5135, 0), 1)</f>
        <v>IA-20RaDiag01</v>
      </c>
      <c r="J3" s="27" t="str">
        <f t="shared" si="1"/>
        <v>EXTERNO</v>
      </c>
      <c r="K3" s="28" t="str">
        <f>Def_Instancias_Equipamentos!$D$143</f>
        <v>TB-04:DI-ICTSensor</v>
      </c>
      <c r="L3" s="19" t="str">
        <f>Def_Instancias_Equipamentos!$D$127</f>
        <v>TB-04:DI-ICTSigCond</v>
      </c>
      <c r="M3" s="29" t="s">
        <v>33</v>
      </c>
      <c r="N3" s="30" t="s">
        <v>34</v>
      </c>
      <c r="O3" s="31" t="str">
        <f>Def_Sistemas_Conectores_Cabos!$B$7</f>
        <v>SMA 50-ohm</v>
      </c>
      <c r="P3" s="19" t="str">
        <f>Def_Sistemas_Conectores_Cabos!$B$7</f>
        <v>SMA 50-ohm</v>
      </c>
      <c r="Q3" s="27" t="str">
        <f t="shared" si="2"/>
        <v>TB-04:DI-ICTSensor/output
TB-04:DI-ICTSigCond/BCM_Input</v>
      </c>
      <c r="R3" s="32">
        <v>70.0</v>
      </c>
      <c r="S3" s="32">
        <v>70.0</v>
      </c>
      <c r="T3" s="19" t="str">
        <f>Def_Sistemas_Conectores_Cabos!$C$16</f>
        <v>Cabo Bergoz</v>
      </c>
      <c r="U3" s="32" t="s">
        <v>35</v>
      </c>
      <c r="V3" s="33"/>
      <c r="W3" s="33"/>
      <c r="X3" s="33"/>
    </row>
    <row r="4" ht="15.75" customHeight="1">
      <c r="A4" s="19" t="str">
        <f>Def_Sistemas_Conectores_Cabos!$A$3</f>
        <v>Diagnostico</v>
      </c>
      <c r="B4" s="22" t="str">
        <f>Datas_Entregas!$A$3</f>
        <v>BTS/Anel</v>
      </c>
      <c r="C4" s="25">
        <f t="array" ref="C4">INDEX(Datas_Entregas!$B$2:$B$100, MATCH(B4, Datas_Entregas!$A$2:$A$100, 0), 1)</f>
        <v>43296</v>
      </c>
      <c r="D4" s="22" t="str">
        <f>Def_Status_Montagem!$A$5</f>
        <v>Pronto para instalar</v>
      </c>
      <c r="E4" s="22" t="str">
        <f>Def_Status_Montagem!$B$3</f>
        <v>Contratada / Etiqueta pelo DIG</v>
      </c>
      <c r="F4" s="26" t="str">
        <f t="array" ref="F4">INDEX(Def_Instancias_Equipamentos!$F$2:$F$5135, MATCH(K4, Def_Instancias_Equipamentos!$D$2:$D$5135, 0), 1)</f>
        <v>Túnel (BTS)</v>
      </c>
      <c r="G4" s="27" t="str">
        <f t="array" ref="G4">INDEX(Def_Instancias_Equipamentos!$F$2:$F$5135, MATCH(L4, Def_Instancias_Equipamentos!$D$2:$D$5135, 0), 1)</f>
        <v>Sala Racks 19&amp;20</v>
      </c>
      <c r="H4" s="26" t="str">
        <f t="array" ref="H4">INDEX(Def_Instancias_Equipamentos!$E$2:$E$5135, MATCH(K4, Def_Instancias_Equipamentos!$D$2:$D$5135, 0), 1)</f>
        <v>TS-01</v>
      </c>
      <c r="I4" s="27" t="str">
        <f t="array" ref="I4">INDEX(Def_Instancias_Equipamentos!$E$2:$E$5135, MATCH(L4, Def_Instancias_Equipamentos!$D$2:$D$5135, 0), 1)</f>
        <v>IA-20RaDiag01</v>
      </c>
      <c r="J4" s="27" t="str">
        <f t="shared" si="1"/>
        <v>EXTERNO</v>
      </c>
      <c r="K4" s="28" t="str">
        <f>Def_Instancias_Equipamentos!$D$138</f>
        <v>TS-01:DI-ICTSensor</v>
      </c>
      <c r="L4" s="19" t="str">
        <f>Def_Instancias_Equipamentos!$D$128</f>
        <v>TS-01:DI-ICTSigCond</v>
      </c>
      <c r="M4" s="29" t="s">
        <v>33</v>
      </c>
      <c r="N4" s="30" t="s">
        <v>34</v>
      </c>
      <c r="O4" s="31" t="str">
        <f>Def_Sistemas_Conectores_Cabos!$B$7</f>
        <v>SMA 50-ohm</v>
      </c>
      <c r="P4" s="19" t="str">
        <f>Def_Sistemas_Conectores_Cabos!$B$7</f>
        <v>SMA 50-ohm</v>
      </c>
      <c r="Q4" s="27" t="str">
        <f t="shared" si="2"/>
        <v>TS-01:DI-ICTSensor/output
TS-01:DI-ICTSigCond/BCM_Input</v>
      </c>
      <c r="R4" s="32">
        <v>70.0</v>
      </c>
      <c r="S4" s="32">
        <v>70.0</v>
      </c>
      <c r="T4" s="19" t="str">
        <f>Def_Sistemas_Conectores_Cabos!$C$16</f>
        <v>Cabo Bergoz</v>
      </c>
      <c r="U4" s="32" t="s">
        <v>35</v>
      </c>
      <c r="V4" s="33"/>
      <c r="W4" s="33"/>
      <c r="X4" s="33"/>
    </row>
    <row r="5" ht="15.75" customHeight="1">
      <c r="A5" s="19" t="str">
        <f>Def_Sistemas_Conectores_Cabos!$A$22</f>
        <v>BPM de elétrons</v>
      </c>
      <c r="B5" s="22" t="str">
        <f>Datas_Entregas!$A$2</f>
        <v>Booster/LTB</v>
      </c>
      <c r="C5" s="25">
        <f t="array" ref="C5">INDEX(Datas_Entregas!$B$2:$B$100, MATCH(B5, Datas_Entregas!$A$2:$A$100, 0), 1)</f>
        <v>43266</v>
      </c>
      <c r="D5" s="22" t="str">
        <f>Def_Status_Montagem!$A$2</f>
        <v>A verificar</v>
      </c>
      <c r="E5" s="35" t="str">
        <f>Def_Status_Montagem!$B$4</f>
        <v>Contratada (inclui etiqueta)</v>
      </c>
      <c r="F5" s="26" t="str">
        <f t="array" ref="F5">INDEX(Def_Instancias_Equipamentos!$F$2:$F$5135, MATCH(K5, Def_Instancias_Equipamentos!$D$2:$D$5135, 0), 1)</f>
        <v>Túnel (Booster)</v>
      </c>
      <c r="G5" s="27" t="str">
        <f t="array" ref="G5">INDEX(Def_Instancias_Equipamentos!$F$2:$F$5135, MATCH(L5, Def_Instancias_Equipamentos!$D$2:$D$5135, 0), 1)</f>
        <v>Sala Racks 18 parte 1</v>
      </c>
      <c r="H5" s="26" t="str">
        <f t="array" ref="H5">INDEX(Def_Instancias_Equipamentos!$E$2:$E$5135, MATCH(K5, Def_Instancias_Equipamentos!$D$2:$D$5135, 0), 1)</f>
        <v>BO-43U</v>
      </c>
      <c r="I5" s="27" t="str">
        <f t="array" ref="I5">INDEX(Def_Instancias_Equipamentos!$E$2:$E$5135, MATCH(L5, Def_Instancias_Equipamentos!$D$2:$D$5135, 0), 1)</f>
        <v>IA-18RaBPM</v>
      </c>
      <c r="J5" s="27" t="str">
        <f t="shared" si="1"/>
        <v>EXTERNO</v>
      </c>
      <c r="K5" s="28" t="str">
        <f>Def_Instancias_Equipamentos!$D$1033</f>
        <v>BO-43U:DI-BPMSigPatch</v>
      </c>
      <c r="L5" s="19" t="str">
        <f>Def_Instancias_Equipamentos!$D$783</f>
        <v>BO-43U:DI-BPMRFFE</v>
      </c>
      <c r="M5" s="44" t="s">
        <v>44</v>
      </c>
      <c r="N5" s="45" t="s">
        <v>45</v>
      </c>
      <c r="O5" s="31" t="str">
        <f>Def_Sistemas_Conectores_Cabos!$B$7</f>
        <v>SMA 50-ohm</v>
      </c>
      <c r="P5" s="19" t="str">
        <f>Def_Sistemas_Conectores_Cabos!$B$7</f>
        <v>SMA 50-ohm</v>
      </c>
      <c r="Q5" s="27" t="str">
        <f t="shared" si="2"/>
        <v>BO-43U:DI-BPMSigPatch/BI_OUT
BO-43U:DI-BPMRFFE/BI_IN</v>
      </c>
      <c r="R5" s="46" t="s">
        <v>25</v>
      </c>
      <c r="S5" s="46" t="s">
        <v>25</v>
      </c>
      <c r="T5" s="47" t="str">
        <f>Def_Sistemas_Conectores_Cabos!$C$14</f>
        <v>Datalink Extrudado</v>
      </c>
      <c r="U5" s="45" t="s">
        <v>46</v>
      </c>
      <c r="V5" s="33"/>
      <c r="W5" s="33"/>
      <c r="X5" s="33"/>
    </row>
    <row r="6" ht="15.75" customHeight="1">
      <c r="A6" s="19" t="str">
        <f>Def_Sistemas_Conectores_Cabos!$A$22</f>
        <v>BPM de elétrons</v>
      </c>
      <c r="B6" s="22" t="str">
        <f>Datas_Entregas!$A$2</f>
        <v>Booster/LTB</v>
      </c>
      <c r="C6" s="25">
        <f t="array" ref="C6">INDEX(Datas_Entregas!$B$2:$B$100, MATCH(B6, Datas_Entregas!$A$2:$A$100, 0), 1)</f>
        <v>43266</v>
      </c>
      <c r="D6" s="22" t="str">
        <f>Def_Status_Montagem!$A$2</f>
        <v>A verificar</v>
      </c>
      <c r="E6" s="35" t="str">
        <f>Def_Status_Montagem!$B$4</f>
        <v>Contratada (inclui etiqueta)</v>
      </c>
      <c r="F6" s="26" t="str">
        <f t="array" ref="F6">INDEX(Def_Instancias_Equipamentos!$F$2:$F$5135, MATCH(K6, Def_Instancias_Equipamentos!$D$2:$D$5135, 0), 1)</f>
        <v>Túnel (Booster)</v>
      </c>
      <c r="G6" s="27" t="str">
        <f t="array" ref="G6">INDEX(Def_Instancias_Equipamentos!$F$2:$F$5135, MATCH(L6, Def_Instancias_Equipamentos!$D$2:$D$5135, 0), 1)</f>
        <v>Sala Racks 18 parte 1</v>
      </c>
      <c r="H6" s="26" t="str">
        <f t="array" ref="H6">INDEX(Def_Instancias_Equipamentos!$E$2:$E$5135, MATCH(K6, Def_Instancias_Equipamentos!$D$2:$D$5135, 0), 1)</f>
        <v>BO-43U</v>
      </c>
      <c r="I6" s="27" t="str">
        <f t="array" ref="I6">INDEX(Def_Instancias_Equipamentos!$E$2:$E$5135, MATCH(L6, Def_Instancias_Equipamentos!$D$2:$D$5135, 0), 1)</f>
        <v>IA-18RaBPM</v>
      </c>
      <c r="J6" s="27" t="str">
        <f t="shared" si="1"/>
        <v>EXTERNO</v>
      </c>
      <c r="K6" s="28" t="str">
        <f>Def_Instancias_Equipamentos!$D$1033</f>
        <v>BO-43U:DI-BPMSigPatch</v>
      </c>
      <c r="L6" s="19" t="str">
        <f>Def_Instancias_Equipamentos!$D$783</f>
        <v>BO-43U:DI-BPMRFFE</v>
      </c>
      <c r="M6" s="44" t="s">
        <v>47</v>
      </c>
      <c r="N6" s="45" t="s">
        <v>48</v>
      </c>
      <c r="O6" s="31" t="str">
        <f>Def_Sistemas_Conectores_Cabos!$B$7</f>
        <v>SMA 50-ohm</v>
      </c>
      <c r="P6" s="19" t="str">
        <f>Def_Sistemas_Conectores_Cabos!$B$7</f>
        <v>SMA 50-ohm</v>
      </c>
      <c r="Q6" s="27" t="str">
        <f t="shared" si="2"/>
        <v>BO-43U:DI-BPMSigPatch/BO_OUT
BO-43U:DI-BPMRFFE/BO_IN</v>
      </c>
      <c r="R6" s="46" t="s">
        <v>25</v>
      </c>
      <c r="S6" s="46" t="s">
        <v>25</v>
      </c>
      <c r="T6" s="47" t="str">
        <f>Def_Sistemas_Conectores_Cabos!$C$14</f>
        <v>Datalink Extrudado</v>
      </c>
      <c r="U6" s="45" t="s">
        <v>46</v>
      </c>
      <c r="V6" s="33"/>
      <c r="W6" s="33"/>
      <c r="X6" s="33"/>
    </row>
    <row r="7" ht="15.75" customHeight="1">
      <c r="A7" s="19" t="str">
        <f>Def_Sistemas_Conectores_Cabos!$A$22</f>
        <v>BPM de elétrons</v>
      </c>
      <c r="B7" s="22" t="str">
        <f>Datas_Entregas!$A$2</f>
        <v>Booster/LTB</v>
      </c>
      <c r="C7" s="25">
        <f t="array" ref="C7">INDEX(Datas_Entregas!$B$2:$B$100, MATCH(B7, Datas_Entregas!$A$2:$A$100, 0), 1)</f>
        <v>43266</v>
      </c>
      <c r="D7" s="22" t="str">
        <f>Def_Status_Montagem!$A$2</f>
        <v>A verificar</v>
      </c>
      <c r="E7" s="35" t="str">
        <f>Def_Status_Montagem!$B$4</f>
        <v>Contratada (inclui etiqueta)</v>
      </c>
      <c r="F7" s="26" t="str">
        <f t="array" ref="F7">INDEX(Def_Instancias_Equipamentos!$F$2:$F$5135, MATCH(K7, Def_Instancias_Equipamentos!$D$2:$D$5135, 0), 1)</f>
        <v>Túnel (Booster)</v>
      </c>
      <c r="G7" s="27" t="str">
        <f t="array" ref="G7">INDEX(Def_Instancias_Equipamentos!$F$2:$F$5135, MATCH(L7, Def_Instancias_Equipamentos!$D$2:$D$5135, 0), 1)</f>
        <v>Sala Racks 18 parte 1</v>
      </c>
      <c r="H7" s="26" t="str">
        <f t="array" ref="H7">INDEX(Def_Instancias_Equipamentos!$E$2:$E$5135, MATCH(K7, Def_Instancias_Equipamentos!$D$2:$D$5135, 0), 1)</f>
        <v>BO-43U</v>
      </c>
      <c r="I7" s="27" t="str">
        <f t="array" ref="I7">INDEX(Def_Instancias_Equipamentos!$E$2:$E$5135, MATCH(L7, Def_Instancias_Equipamentos!$D$2:$D$5135, 0), 1)</f>
        <v>IA-18RaBPM</v>
      </c>
      <c r="J7" s="27" t="str">
        <f t="shared" si="1"/>
        <v>EXTERNO</v>
      </c>
      <c r="K7" s="28" t="str">
        <f>Def_Instancias_Equipamentos!$D$1033</f>
        <v>BO-43U:DI-BPMSigPatch</v>
      </c>
      <c r="L7" s="19" t="str">
        <f>Def_Instancias_Equipamentos!$D$783</f>
        <v>BO-43U:DI-BPMRFFE</v>
      </c>
      <c r="M7" s="44" t="s">
        <v>49</v>
      </c>
      <c r="N7" s="45" t="s">
        <v>50</v>
      </c>
      <c r="O7" s="31" t="str">
        <f>Def_Sistemas_Conectores_Cabos!$B$7</f>
        <v>SMA 50-ohm</v>
      </c>
      <c r="P7" s="19" t="str">
        <f>Def_Sistemas_Conectores_Cabos!$B$7</f>
        <v>SMA 50-ohm</v>
      </c>
      <c r="Q7" s="27" t="str">
        <f t="shared" si="2"/>
        <v>BO-43U:DI-BPMSigPatch/TI_OUT
BO-43U:DI-BPMRFFE/TI_IN</v>
      </c>
      <c r="R7" s="46" t="s">
        <v>25</v>
      </c>
      <c r="S7" s="46" t="s">
        <v>25</v>
      </c>
      <c r="T7" s="47" t="str">
        <f>Def_Sistemas_Conectores_Cabos!$C$14</f>
        <v>Datalink Extrudado</v>
      </c>
      <c r="U7" s="45" t="s">
        <v>46</v>
      </c>
      <c r="V7" s="33"/>
      <c r="W7" s="33"/>
      <c r="X7" s="33"/>
    </row>
    <row r="8" ht="15.75" customHeight="1">
      <c r="A8" s="19" t="str">
        <f>Def_Sistemas_Conectores_Cabos!$A$22</f>
        <v>BPM de elétrons</v>
      </c>
      <c r="B8" s="22" t="str">
        <f>Datas_Entregas!$A$2</f>
        <v>Booster/LTB</v>
      </c>
      <c r="C8" s="25">
        <f t="array" ref="C8">INDEX(Datas_Entregas!$B$2:$B$100, MATCH(B8, Datas_Entregas!$A$2:$A$100, 0), 1)</f>
        <v>43266</v>
      </c>
      <c r="D8" s="22" t="str">
        <f>Def_Status_Montagem!$A$2</f>
        <v>A verificar</v>
      </c>
      <c r="E8" s="35" t="str">
        <f>Def_Status_Montagem!$B$4</f>
        <v>Contratada (inclui etiqueta)</v>
      </c>
      <c r="F8" s="26" t="str">
        <f t="array" ref="F8">INDEX(Def_Instancias_Equipamentos!$F$2:$F$5135, MATCH(K8, Def_Instancias_Equipamentos!$D$2:$D$5135, 0), 1)</f>
        <v>Túnel (Booster)</v>
      </c>
      <c r="G8" s="27" t="str">
        <f t="array" ref="G8">INDEX(Def_Instancias_Equipamentos!$F$2:$F$5135, MATCH(L8, Def_Instancias_Equipamentos!$D$2:$D$5135, 0), 1)</f>
        <v>Sala Racks 18 parte 1</v>
      </c>
      <c r="H8" s="26" t="str">
        <f t="array" ref="H8">INDEX(Def_Instancias_Equipamentos!$E$2:$E$5135, MATCH(K8, Def_Instancias_Equipamentos!$D$2:$D$5135, 0), 1)</f>
        <v>BO-43U</v>
      </c>
      <c r="I8" s="27" t="str">
        <f t="array" ref="I8">INDEX(Def_Instancias_Equipamentos!$E$2:$E$5135, MATCH(L8, Def_Instancias_Equipamentos!$D$2:$D$5135, 0), 1)</f>
        <v>IA-18RaBPM</v>
      </c>
      <c r="J8" s="27" t="str">
        <f t="shared" si="1"/>
        <v>EXTERNO</v>
      </c>
      <c r="K8" s="28" t="str">
        <f>Def_Instancias_Equipamentos!$D$1033</f>
        <v>BO-43U:DI-BPMSigPatch</v>
      </c>
      <c r="L8" s="19" t="str">
        <f>Def_Instancias_Equipamentos!$D$783</f>
        <v>BO-43U:DI-BPMRFFE</v>
      </c>
      <c r="M8" s="44" t="s">
        <v>51</v>
      </c>
      <c r="N8" s="45" t="s">
        <v>52</v>
      </c>
      <c r="O8" s="31" t="str">
        <f>Def_Sistemas_Conectores_Cabos!$B$7</f>
        <v>SMA 50-ohm</v>
      </c>
      <c r="P8" s="19" t="str">
        <f>Def_Sistemas_Conectores_Cabos!$B$7</f>
        <v>SMA 50-ohm</v>
      </c>
      <c r="Q8" s="27" t="str">
        <f t="shared" si="2"/>
        <v>BO-43U:DI-BPMSigPatch/TO_OUT
BO-43U:DI-BPMRFFE/TO_IN</v>
      </c>
      <c r="R8" s="46" t="s">
        <v>25</v>
      </c>
      <c r="S8" s="46" t="s">
        <v>25</v>
      </c>
      <c r="T8" s="47" t="str">
        <f>Def_Sistemas_Conectores_Cabos!$C$14</f>
        <v>Datalink Extrudado</v>
      </c>
      <c r="U8" s="45" t="s">
        <v>46</v>
      </c>
      <c r="V8" s="33"/>
      <c r="W8" s="33"/>
      <c r="X8" s="33"/>
    </row>
    <row r="9" ht="15.75" customHeight="1">
      <c r="A9" s="19" t="str">
        <f>Def_Sistemas_Conectores_Cabos!$A$22</f>
        <v>BPM de elétrons</v>
      </c>
      <c r="B9" s="22" t="str">
        <f>Datas_Entregas!$A$2</f>
        <v>Booster/LTB</v>
      </c>
      <c r="C9" s="25">
        <f t="array" ref="C9">INDEX(Datas_Entregas!$B$2:$B$100, MATCH(B9, Datas_Entregas!$A$2:$A$100, 0), 1)</f>
        <v>43266</v>
      </c>
      <c r="D9" s="22" t="str">
        <f>Def_Status_Montagem!$A$2</f>
        <v>A verificar</v>
      </c>
      <c r="E9" s="35" t="str">
        <f>Def_Status_Montagem!$B$4</f>
        <v>Contratada (inclui etiqueta)</v>
      </c>
      <c r="F9" s="26" t="str">
        <f t="array" ref="F9">INDEX(Def_Instancias_Equipamentos!$F$2:$F$5135, MATCH(K9, Def_Instancias_Equipamentos!$D$2:$D$5135, 0), 1)</f>
        <v>Túnel (Booster)</v>
      </c>
      <c r="G9" s="27" t="str">
        <f t="array" ref="G9">INDEX(Def_Instancias_Equipamentos!$F$2:$F$5135, MATCH(L9, Def_Instancias_Equipamentos!$D$2:$D$5135, 0), 1)</f>
        <v>Sala Racks 18 parte 1</v>
      </c>
      <c r="H9" s="26" t="str">
        <f t="array" ref="H9">INDEX(Def_Instancias_Equipamentos!$E$2:$E$5135, MATCH(K9, Def_Instancias_Equipamentos!$D$2:$D$5135, 0), 1)</f>
        <v>BO-44U</v>
      </c>
      <c r="I9" s="27" t="str">
        <f t="array" ref="I9">INDEX(Def_Instancias_Equipamentos!$E$2:$E$5135, MATCH(L9, Def_Instancias_Equipamentos!$D$2:$D$5135, 0), 1)</f>
        <v>IA-18RaBPM</v>
      </c>
      <c r="J9" s="27" t="str">
        <f t="shared" si="1"/>
        <v>EXTERNO</v>
      </c>
      <c r="K9" s="28" t="str">
        <f>Def_Instancias_Equipamentos!$D$1034</f>
        <v>BO-44U:DI-BPMSigPatch</v>
      </c>
      <c r="L9" s="19" t="str">
        <f>Def_Instancias_Equipamentos!$D$784</f>
        <v>BO-44U:DI-BPMRFFE</v>
      </c>
      <c r="M9" s="44" t="s">
        <v>44</v>
      </c>
      <c r="N9" s="45" t="s">
        <v>45</v>
      </c>
      <c r="O9" s="31" t="str">
        <f>Def_Sistemas_Conectores_Cabos!$B$7</f>
        <v>SMA 50-ohm</v>
      </c>
      <c r="P9" s="19" t="str">
        <f>Def_Sistemas_Conectores_Cabos!$B$7</f>
        <v>SMA 50-ohm</v>
      </c>
      <c r="Q9" s="27" t="str">
        <f t="shared" si="2"/>
        <v>BO-44U:DI-BPMSigPatch/BI_OUT
BO-44U:DI-BPMRFFE/BI_IN</v>
      </c>
      <c r="R9" s="46" t="s">
        <v>25</v>
      </c>
      <c r="S9" s="46" t="s">
        <v>25</v>
      </c>
      <c r="T9" s="47" t="str">
        <f>Def_Sistemas_Conectores_Cabos!$C$14</f>
        <v>Datalink Extrudado</v>
      </c>
      <c r="U9" s="45" t="s">
        <v>46</v>
      </c>
      <c r="V9" s="33"/>
      <c r="W9" s="33"/>
      <c r="X9" s="33"/>
    </row>
    <row r="10" ht="15.75" customHeight="1">
      <c r="A10" s="19" t="str">
        <f>Def_Sistemas_Conectores_Cabos!$A$22</f>
        <v>BPM de elétrons</v>
      </c>
      <c r="B10" s="22" t="str">
        <f>Datas_Entregas!$A$2</f>
        <v>Booster/LTB</v>
      </c>
      <c r="C10" s="25">
        <f t="array" ref="C10">INDEX(Datas_Entregas!$B$2:$B$100, MATCH(B10, Datas_Entregas!$A$2:$A$100, 0), 1)</f>
        <v>43266</v>
      </c>
      <c r="D10" s="22" t="str">
        <f>Def_Status_Montagem!$A$2</f>
        <v>A verificar</v>
      </c>
      <c r="E10" s="35" t="str">
        <f>Def_Status_Montagem!$B$4</f>
        <v>Contratada (inclui etiqueta)</v>
      </c>
      <c r="F10" s="26" t="str">
        <f t="array" ref="F10">INDEX(Def_Instancias_Equipamentos!$F$2:$F$5135, MATCH(K10, Def_Instancias_Equipamentos!$D$2:$D$5135, 0), 1)</f>
        <v>Túnel (Booster)</v>
      </c>
      <c r="G10" s="27" t="str">
        <f t="array" ref="G10">INDEX(Def_Instancias_Equipamentos!$F$2:$F$5135, MATCH(L10, Def_Instancias_Equipamentos!$D$2:$D$5135, 0), 1)</f>
        <v>Sala Racks 18 parte 1</v>
      </c>
      <c r="H10" s="26" t="str">
        <f t="array" ref="H10">INDEX(Def_Instancias_Equipamentos!$E$2:$E$5135, MATCH(K10, Def_Instancias_Equipamentos!$D$2:$D$5135, 0), 1)</f>
        <v>BO-44U</v>
      </c>
      <c r="I10" s="27" t="str">
        <f t="array" ref="I10">INDEX(Def_Instancias_Equipamentos!$E$2:$E$5135, MATCH(L10, Def_Instancias_Equipamentos!$D$2:$D$5135, 0), 1)</f>
        <v>IA-18RaBPM</v>
      </c>
      <c r="J10" s="27" t="str">
        <f t="shared" si="1"/>
        <v>EXTERNO</v>
      </c>
      <c r="K10" s="28" t="str">
        <f>Def_Instancias_Equipamentos!$D$1034</f>
        <v>BO-44U:DI-BPMSigPatch</v>
      </c>
      <c r="L10" s="19" t="str">
        <f>Def_Instancias_Equipamentos!$D$784</f>
        <v>BO-44U:DI-BPMRFFE</v>
      </c>
      <c r="M10" s="44" t="s">
        <v>47</v>
      </c>
      <c r="N10" s="45" t="s">
        <v>48</v>
      </c>
      <c r="O10" s="31" t="str">
        <f>Def_Sistemas_Conectores_Cabos!$B$7</f>
        <v>SMA 50-ohm</v>
      </c>
      <c r="P10" s="19" t="str">
        <f>Def_Sistemas_Conectores_Cabos!$B$7</f>
        <v>SMA 50-ohm</v>
      </c>
      <c r="Q10" s="27" t="str">
        <f t="shared" si="2"/>
        <v>BO-44U:DI-BPMSigPatch/BO_OUT
BO-44U:DI-BPMRFFE/BO_IN</v>
      </c>
      <c r="R10" s="46" t="s">
        <v>25</v>
      </c>
      <c r="S10" s="46" t="s">
        <v>25</v>
      </c>
      <c r="T10" s="47" t="str">
        <f>Def_Sistemas_Conectores_Cabos!$C$14</f>
        <v>Datalink Extrudado</v>
      </c>
      <c r="U10" s="45" t="s">
        <v>46</v>
      </c>
      <c r="V10" s="33"/>
      <c r="W10" s="33"/>
      <c r="X10" s="33"/>
    </row>
    <row r="11" ht="15.75" customHeight="1">
      <c r="A11" s="19" t="str">
        <f>Def_Sistemas_Conectores_Cabos!$A$22</f>
        <v>BPM de elétrons</v>
      </c>
      <c r="B11" s="22" t="str">
        <f>Datas_Entregas!$A$2</f>
        <v>Booster/LTB</v>
      </c>
      <c r="C11" s="25">
        <f t="array" ref="C11">INDEX(Datas_Entregas!$B$2:$B$100, MATCH(B11, Datas_Entregas!$A$2:$A$100, 0), 1)</f>
        <v>43266</v>
      </c>
      <c r="D11" s="22" t="str">
        <f>Def_Status_Montagem!$A$2</f>
        <v>A verificar</v>
      </c>
      <c r="E11" s="35" t="str">
        <f>Def_Status_Montagem!$B$4</f>
        <v>Contratada (inclui etiqueta)</v>
      </c>
      <c r="F11" s="26" t="str">
        <f t="array" ref="F11">INDEX(Def_Instancias_Equipamentos!$F$2:$F$5135, MATCH(K11, Def_Instancias_Equipamentos!$D$2:$D$5135, 0), 1)</f>
        <v>Túnel (Booster)</v>
      </c>
      <c r="G11" s="27" t="str">
        <f t="array" ref="G11">INDEX(Def_Instancias_Equipamentos!$F$2:$F$5135, MATCH(L11, Def_Instancias_Equipamentos!$D$2:$D$5135, 0), 1)</f>
        <v>Sala Racks 18 parte 1</v>
      </c>
      <c r="H11" s="26" t="str">
        <f t="array" ref="H11">INDEX(Def_Instancias_Equipamentos!$E$2:$E$5135, MATCH(K11, Def_Instancias_Equipamentos!$D$2:$D$5135, 0), 1)</f>
        <v>BO-44U</v>
      </c>
      <c r="I11" s="27" t="str">
        <f t="array" ref="I11">INDEX(Def_Instancias_Equipamentos!$E$2:$E$5135, MATCH(L11, Def_Instancias_Equipamentos!$D$2:$D$5135, 0), 1)</f>
        <v>IA-18RaBPM</v>
      </c>
      <c r="J11" s="27" t="str">
        <f t="shared" si="1"/>
        <v>EXTERNO</v>
      </c>
      <c r="K11" s="28" t="str">
        <f>Def_Instancias_Equipamentos!$D$1034</f>
        <v>BO-44U:DI-BPMSigPatch</v>
      </c>
      <c r="L11" s="19" t="str">
        <f>Def_Instancias_Equipamentos!$D$784</f>
        <v>BO-44U:DI-BPMRFFE</v>
      </c>
      <c r="M11" s="44" t="s">
        <v>49</v>
      </c>
      <c r="N11" s="45" t="s">
        <v>50</v>
      </c>
      <c r="O11" s="31" t="str">
        <f>Def_Sistemas_Conectores_Cabos!$B$7</f>
        <v>SMA 50-ohm</v>
      </c>
      <c r="P11" s="19" t="str">
        <f>Def_Sistemas_Conectores_Cabos!$B$7</f>
        <v>SMA 50-ohm</v>
      </c>
      <c r="Q11" s="27" t="str">
        <f t="shared" si="2"/>
        <v>BO-44U:DI-BPMSigPatch/TI_OUT
BO-44U:DI-BPMRFFE/TI_IN</v>
      </c>
      <c r="R11" s="46" t="s">
        <v>25</v>
      </c>
      <c r="S11" s="46" t="s">
        <v>25</v>
      </c>
      <c r="T11" s="47" t="str">
        <f>Def_Sistemas_Conectores_Cabos!$C$14</f>
        <v>Datalink Extrudado</v>
      </c>
      <c r="U11" s="45" t="s">
        <v>46</v>
      </c>
      <c r="V11" s="48"/>
      <c r="W11" s="48"/>
      <c r="X11" s="48"/>
    </row>
    <row r="12" ht="15.75" customHeight="1">
      <c r="A12" s="19" t="str">
        <f>Def_Sistemas_Conectores_Cabos!$A$22</f>
        <v>BPM de elétrons</v>
      </c>
      <c r="B12" s="22" t="str">
        <f>Datas_Entregas!$A$2</f>
        <v>Booster/LTB</v>
      </c>
      <c r="C12" s="25">
        <f t="array" ref="C12">INDEX(Datas_Entregas!$B$2:$B$100, MATCH(B12, Datas_Entregas!$A$2:$A$100, 0), 1)</f>
        <v>43266</v>
      </c>
      <c r="D12" s="22" t="str">
        <f>Def_Status_Montagem!$A$2</f>
        <v>A verificar</v>
      </c>
      <c r="E12" s="35" t="str">
        <f>Def_Status_Montagem!$B$4</f>
        <v>Contratada (inclui etiqueta)</v>
      </c>
      <c r="F12" s="26" t="str">
        <f t="array" ref="F12">INDEX(Def_Instancias_Equipamentos!$F$2:$F$5135, MATCH(K12, Def_Instancias_Equipamentos!$D$2:$D$5135, 0), 1)</f>
        <v>Túnel (Booster)</v>
      </c>
      <c r="G12" s="27" t="str">
        <f t="array" ref="G12">INDEX(Def_Instancias_Equipamentos!$F$2:$F$5135, MATCH(L12, Def_Instancias_Equipamentos!$D$2:$D$5135, 0), 1)</f>
        <v>Sala Racks 18 parte 1</v>
      </c>
      <c r="H12" s="26" t="str">
        <f t="array" ref="H12">INDEX(Def_Instancias_Equipamentos!$E$2:$E$5135, MATCH(K12, Def_Instancias_Equipamentos!$D$2:$D$5135, 0), 1)</f>
        <v>BO-44U</v>
      </c>
      <c r="I12" s="27" t="str">
        <f t="array" ref="I12">INDEX(Def_Instancias_Equipamentos!$E$2:$E$5135, MATCH(L12, Def_Instancias_Equipamentos!$D$2:$D$5135, 0), 1)</f>
        <v>IA-18RaBPM</v>
      </c>
      <c r="J12" s="27" t="str">
        <f t="shared" si="1"/>
        <v>EXTERNO</v>
      </c>
      <c r="K12" s="28" t="str">
        <f>Def_Instancias_Equipamentos!$D$1034</f>
        <v>BO-44U:DI-BPMSigPatch</v>
      </c>
      <c r="L12" s="19" t="str">
        <f>Def_Instancias_Equipamentos!$D$784</f>
        <v>BO-44U:DI-BPMRFFE</v>
      </c>
      <c r="M12" s="44" t="s">
        <v>51</v>
      </c>
      <c r="N12" s="45" t="s">
        <v>52</v>
      </c>
      <c r="O12" s="31" t="str">
        <f>Def_Sistemas_Conectores_Cabos!$B$7</f>
        <v>SMA 50-ohm</v>
      </c>
      <c r="P12" s="19" t="str">
        <f>Def_Sistemas_Conectores_Cabos!$B$7</f>
        <v>SMA 50-ohm</v>
      </c>
      <c r="Q12" s="27" t="str">
        <f t="shared" si="2"/>
        <v>BO-44U:DI-BPMSigPatch/TO_OUT
BO-44U:DI-BPMRFFE/TO_IN</v>
      </c>
      <c r="R12" s="46" t="s">
        <v>25</v>
      </c>
      <c r="S12" s="46" t="s">
        <v>25</v>
      </c>
      <c r="T12" s="47" t="str">
        <f>Def_Sistemas_Conectores_Cabos!$C$14</f>
        <v>Datalink Extrudado</v>
      </c>
      <c r="U12" s="45" t="s">
        <v>46</v>
      </c>
      <c r="V12" s="48"/>
      <c r="W12" s="48"/>
      <c r="X12" s="48"/>
    </row>
    <row r="13" ht="15.75" customHeight="1">
      <c r="A13" s="19" t="str">
        <f>Def_Sistemas_Conectores_Cabos!$A$22</f>
        <v>BPM de elétrons</v>
      </c>
      <c r="B13" s="22" t="str">
        <f>Datas_Entregas!$A$3</f>
        <v>BTS/Anel</v>
      </c>
      <c r="C13" s="25">
        <f t="array" ref="C13">INDEX(Datas_Entregas!$B$2:$B$100, MATCH(B13, Datas_Entregas!$A$2:$A$100, 0), 1)</f>
        <v>43296</v>
      </c>
      <c r="D13" s="22" t="str">
        <f>Def_Status_Montagem!$A$2</f>
        <v>A verificar</v>
      </c>
      <c r="E13" s="35" t="str">
        <f>Def_Status_Montagem!$B$4</f>
        <v>Contratada (inclui etiqueta)</v>
      </c>
      <c r="F13" s="26" t="str">
        <f t="array" ref="F13">INDEX(Def_Instancias_Equipamentos!$F$2:$F$5135, MATCH(K13, Def_Instancias_Equipamentos!$D$2:$D$5135, 0), 1)</f>
        <v>Túnel (Anel)</v>
      </c>
      <c r="G13" s="27" t="str">
        <f t="array" ref="G13">INDEX(Def_Instancias_Equipamentos!$F$2:$F$5135, MATCH(L13, Def_Instancias_Equipamentos!$D$2:$D$5135, 0), 1)</f>
        <v>Sala Racks 18 parte 1</v>
      </c>
      <c r="H13" s="26" t="str">
        <f t="array" ref="H13">INDEX(Def_Instancias_Equipamentos!$E$2:$E$5135, MATCH(K13, Def_Instancias_Equipamentos!$D$2:$D$5135, 0), 1)</f>
        <v>SI-18C1</v>
      </c>
      <c r="I13" s="27" t="str">
        <f t="array" ref="I13">INDEX(Def_Instancias_Equipamentos!$E$2:$E$5135, MATCH(L13, Def_Instancias_Equipamentos!$D$2:$D$5135, 0), 1)</f>
        <v>IA-18RaBPM</v>
      </c>
      <c r="J13" s="27" t="str">
        <f t="shared" si="1"/>
        <v>EXTERNO</v>
      </c>
      <c r="K13" s="28" t="str">
        <f>Def_Instancias_Equipamentos!$D$1177</f>
        <v>SI-18C1:DI-BPMSigPatch-1</v>
      </c>
      <c r="L13" s="19" t="str">
        <f>Def_Instancias_Equipamentos!$D$927</f>
        <v>SI-18C1:DI-BPMRFFE-1</v>
      </c>
      <c r="M13" s="44" t="s">
        <v>44</v>
      </c>
      <c r="N13" s="45" t="s">
        <v>45</v>
      </c>
      <c r="O13" s="31" t="str">
        <f>Def_Sistemas_Conectores_Cabos!$B$7</f>
        <v>SMA 50-ohm</v>
      </c>
      <c r="P13" s="19" t="str">
        <f>Def_Sistemas_Conectores_Cabos!$B$7</f>
        <v>SMA 50-ohm</v>
      </c>
      <c r="Q13" s="27" t="str">
        <f t="shared" si="2"/>
        <v>SI-18C1:DI-BPMSigPatch-1/BI_OUT
SI-18C1:DI-BPMRFFE-1/BI_IN</v>
      </c>
      <c r="R13" s="46" t="s">
        <v>25</v>
      </c>
      <c r="S13" s="46" t="s">
        <v>25</v>
      </c>
      <c r="T13" s="47" t="str">
        <f>Def_Sistemas_Conectores_Cabos!$C$14</f>
        <v>Datalink Extrudado</v>
      </c>
      <c r="U13" s="45" t="s">
        <v>46</v>
      </c>
      <c r="V13" s="33"/>
      <c r="W13" s="33"/>
      <c r="X13" s="33"/>
    </row>
    <row r="14" ht="15.75" customHeight="1">
      <c r="A14" s="19" t="str">
        <f>Def_Sistemas_Conectores_Cabos!$A$22</f>
        <v>BPM de elétrons</v>
      </c>
      <c r="B14" s="22" t="str">
        <f>Datas_Entregas!$A$3</f>
        <v>BTS/Anel</v>
      </c>
      <c r="C14" s="25">
        <f t="array" ref="C14">INDEX(Datas_Entregas!$B$2:$B$100, MATCH(B14, Datas_Entregas!$A$2:$A$100, 0), 1)</f>
        <v>43296</v>
      </c>
      <c r="D14" s="22" t="str">
        <f>Def_Status_Montagem!$A$2</f>
        <v>A verificar</v>
      </c>
      <c r="E14" s="35" t="str">
        <f>Def_Status_Montagem!$B$4</f>
        <v>Contratada (inclui etiqueta)</v>
      </c>
      <c r="F14" s="26" t="str">
        <f t="array" ref="F14">INDEX(Def_Instancias_Equipamentos!$F$2:$F$5135, MATCH(K14, Def_Instancias_Equipamentos!$D$2:$D$5135, 0), 1)</f>
        <v>Túnel (Anel)</v>
      </c>
      <c r="G14" s="27" t="str">
        <f t="array" ref="G14">INDEX(Def_Instancias_Equipamentos!$F$2:$F$5135, MATCH(L14, Def_Instancias_Equipamentos!$D$2:$D$5135, 0), 1)</f>
        <v>Sala Racks 18 parte 1</v>
      </c>
      <c r="H14" s="26" t="str">
        <f t="array" ref="H14">INDEX(Def_Instancias_Equipamentos!$E$2:$E$5135, MATCH(K14, Def_Instancias_Equipamentos!$D$2:$D$5135, 0), 1)</f>
        <v>SI-18C1</v>
      </c>
      <c r="I14" s="27" t="str">
        <f t="array" ref="I14">INDEX(Def_Instancias_Equipamentos!$E$2:$E$5135, MATCH(L14, Def_Instancias_Equipamentos!$D$2:$D$5135, 0), 1)</f>
        <v>IA-18RaBPM</v>
      </c>
      <c r="J14" s="27" t="str">
        <f t="shared" si="1"/>
        <v>EXTERNO</v>
      </c>
      <c r="K14" s="28" t="str">
        <f>Def_Instancias_Equipamentos!$D$1178</f>
        <v>SI-18C1:DI-BPMSigPatch-2</v>
      </c>
      <c r="L14" s="19" t="str">
        <f>Def_Instancias_Equipamentos!$D$928</f>
        <v>SI-18C1:DI-BPMRFFE-2</v>
      </c>
      <c r="M14" s="44" t="s">
        <v>44</v>
      </c>
      <c r="N14" s="45" t="s">
        <v>45</v>
      </c>
      <c r="O14" s="31" t="str">
        <f>Def_Sistemas_Conectores_Cabos!$B$7</f>
        <v>SMA 50-ohm</v>
      </c>
      <c r="P14" s="19" t="str">
        <f>Def_Sistemas_Conectores_Cabos!$B$7</f>
        <v>SMA 50-ohm</v>
      </c>
      <c r="Q14" s="27" t="str">
        <f t="shared" si="2"/>
        <v>SI-18C1:DI-BPMSigPatch-2/BI_OUT
SI-18C1:DI-BPMRFFE-2/BI_IN</v>
      </c>
      <c r="R14" s="46" t="s">
        <v>25</v>
      </c>
      <c r="S14" s="46" t="s">
        <v>25</v>
      </c>
      <c r="T14" s="47" t="str">
        <f>Def_Sistemas_Conectores_Cabos!$C$14</f>
        <v>Datalink Extrudado</v>
      </c>
      <c r="U14" s="45" t="s">
        <v>46</v>
      </c>
      <c r="V14" s="33"/>
      <c r="W14" s="33"/>
      <c r="X14" s="33"/>
    </row>
    <row r="15" ht="15.75" customHeight="1">
      <c r="A15" s="19" t="str">
        <f>Def_Sistemas_Conectores_Cabos!$A$22</f>
        <v>BPM de elétrons</v>
      </c>
      <c r="B15" s="22" t="str">
        <f>Datas_Entregas!$A$3</f>
        <v>BTS/Anel</v>
      </c>
      <c r="C15" s="25">
        <f t="array" ref="C15">INDEX(Datas_Entregas!$B$2:$B$100, MATCH(B15, Datas_Entregas!$A$2:$A$100, 0), 1)</f>
        <v>43296</v>
      </c>
      <c r="D15" s="22" t="str">
        <f>Def_Status_Montagem!$A$2</f>
        <v>A verificar</v>
      </c>
      <c r="E15" s="35" t="str">
        <f>Def_Status_Montagem!$B$4</f>
        <v>Contratada (inclui etiqueta)</v>
      </c>
      <c r="F15" s="26" t="str">
        <f t="array" ref="F15">INDEX(Def_Instancias_Equipamentos!$F$2:$F$5135, MATCH(K15, Def_Instancias_Equipamentos!$D$2:$D$5135, 0), 1)</f>
        <v>Túnel (Anel)</v>
      </c>
      <c r="G15" s="27" t="str">
        <f t="array" ref="G15">INDEX(Def_Instancias_Equipamentos!$F$2:$F$5135, MATCH(L15, Def_Instancias_Equipamentos!$D$2:$D$5135, 0), 1)</f>
        <v>Sala Racks 18 parte 1</v>
      </c>
      <c r="H15" s="26" t="str">
        <f t="array" ref="H15">INDEX(Def_Instancias_Equipamentos!$E$2:$E$5135, MATCH(K15, Def_Instancias_Equipamentos!$D$2:$D$5135, 0), 1)</f>
        <v>SI-18C2</v>
      </c>
      <c r="I15" s="27" t="str">
        <f t="array" ref="I15">INDEX(Def_Instancias_Equipamentos!$E$2:$E$5135, MATCH(L15, Def_Instancias_Equipamentos!$D$2:$D$5135, 0), 1)</f>
        <v>IA-18RaBPM</v>
      </c>
      <c r="J15" s="27" t="str">
        <f t="shared" si="1"/>
        <v>EXTERNO</v>
      </c>
      <c r="K15" s="28" t="str">
        <f>Def_Instancias_Equipamentos!$D$1179</f>
        <v>SI-18C2:DI-BPMSigPatch</v>
      </c>
      <c r="L15" s="19" t="str">
        <f>Def_Instancias_Equipamentos!$D$929</f>
        <v>SI-18C2:DI-BPMRFFE</v>
      </c>
      <c r="M15" s="44" t="s">
        <v>44</v>
      </c>
      <c r="N15" s="45" t="s">
        <v>45</v>
      </c>
      <c r="O15" s="31" t="str">
        <f>Def_Sistemas_Conectores_Cabos!$B$7</f>
        <v>SMA 50-ohm</v>
      </c>
      <c r="P15" s="19" t="str">
        <f>Def_Sistemas_Conectores_Cabos!$B$7</f>
        <v>SMA 50-ohm</v>
      </c>
      <c r="Q15" s="27" t="str">
        <f t="shared" si="2"/>
        <v>SI-18C2:DI-BPMSigPatch/BI_OUT
SI-18C2:DI-BPMRFFE/BI_IN</v>
      </c>
      <c r="R15" s="46" t="s">
        <v>25</v>
      </c>
      <c r="S15" s="46" t="s">
        <v>25</v>
      </c>
      <c r="T15" s="47" t="str">
        <f>Def_Sistemas_Conectores_Cabos!$C$14</f>
        <v>Datalink Extrudado</v>
      </c>
      <c r="U15" s="45" t="s">
        <v>46</v>
      </c>
      <c r="V15" s="33"/>
      <c r="W15" s="33"/>
      <c r="X15" s="33"/>
    </row>
    <row r="16" ht="15.75" customHeight="1">
      <c r="A16" s="19" t="str">
        <f>Def_Sistemas_Conectores_Cabos!$A$22</f>
        <v>BPM de elétrons</v>
      </c>
      <c r="B16" s="22" t="str">
        <f>Datas_Entregas!$A$3</f>
        <v>BTS/Anel</v>
      </c>
      <c r="C16" s="25">
        <f t="array" ref="C16">INDEX(Datas_Entregas!$B$2:$B$100, MATCH(B16, Datas_Entregas!$A$2:$A$100, 0), 1)</f>
        <v>43296</v>
      </c>
      <c r="D16" s="22" t="str">
        <f>Def_Status_Montagem!$A$2</f>
        <v>A verificar</v>
      </c>
      <c r="E16" s="35" t="str">
        <f>Def_Status_Montagem!$B$4</f>
        <v>Contratada (inclui etiqueta)</v>
      </c>
      <c r="F16" s="26" t="str">
        <f t="array" ref="F16">INDEX(Def_Instancias_Equipamentos!$F$2:$F$5135, MATCH(K16, Def_Instancias_Equipamentos!$D$2:$D$5135, 0), 1)</f>
        <v>Túnel (Anel)</v>
      </c>
      <c r="G16" s="27" t="str">
        <f t="array" ref="G16">INDEX(Def_Instancias_Equipamentos!$F$2:$F$5135, MATCH(L16, Def_Instancias_Equipamentos!$D$2:$D$5135, 0), 1)</f>
        <v>Sala Racks 18 parte 1</v>
      </c>
      <c r="H16" s="26" t="str">
        <f t="array" ref="H16">INDEX(Def_Instancias_Equipamentos!$E$2:$E$5135, MATCH(K16, Def_Instancias_Equipamentos!$D$2:$D$5135, 0), 1)</f>
        <v>SI-18C3</v>
      </c>
      <c r="I16" s="27" t="str">
        <f t="array" ref="I16">INDEX(Def_Instancias_Equipamentos!$E$2:$E$5135, MATCH(L16, Def_Instancias_Equipamentos!$D$2:$D$5135, 0), 1)</f>
        <v>IA-18RaBPM</v>
      </c>
      <c r="J16" s="27" t="str">
        <f t="shared" si="1"/>
        <v>EXTERNO</v>
      </c>
      <c r="K16" s="28" t="str">
        <f>Def_Instancias_Equipamentos!$D$1180</f>
        <v>SI-18C3:DI-BPMSigPatch-1</v>
      </c>
      <c r="L16" s="19" t="str">
        <f>Def_Instancias_Equipamentos!$D$930</f>
        <v>SI-18C3:DI-BPMRFFE-1</v>
      </c>
      <c r="M16" s="44" t="s">
        <v>44</v>
      </c>
      <c r="N16" s="45" t="s">
        <v>45</v>
      </c>
      <c r="O16" s="31" t="str">
        <f>Def_Sistemas_Conectores_Cabos!$B$7</f>
        <v>SMA 50-ohm</v>
      </c>
      <c r="P16" s="19" t="str">
        <f>Def_Sistemas_Conectores_Cabos!$B$7</f>
        <v>SMA 50-ohm</v>
      </c>
      <c r="Q16" s="27" t="str">
        <f t="shared" si="2"/>
        <v>SI-18C3:DI-BPMSigPatch-1/BI_OUT
SI-18C3:DI-BPMRFFE-1/BI_IN</v>
      </c>
      <c r="R16" s="46" t="s">
        <v>25</v>
      </c>
      <c r="S16" s="46" t="s">
        <v>25</v>
      </c>
      <c r="T16" s="47" t="str">
        <f>Def_Sistemas_Conectores_Cabos!$C$14</f>
        <v>Datalink Extrudado</v>
      </c>
      <c r="U16" s="45" t="s">
        <v>46</v>
      </c>
      <c r="V16" s="33"/>
      <c r="W16" s="33"/>
      <c r="X16" s="33"/>
    </row>
    <row r="17" ht="15.75" customHeight="1">
      <c r="A17" s="19" t="str">
        <f>Def_Sistemas_Conectores_Cabos!$A$22</f>
        <v>BPM de elétrons</v>
      </c>
      <c r="B17" s="22" t="str">
        <f>Datas_Entregas!$A$3</f>
        <v>BTS/Anel</v>
      </c>
      <c r="C17" s="25">
        <f t="array" ref="C17">INDEX(Datas_Entregas!$B$2:$B$100, MATCH(B17, Datas_Entregas!$A$2:$A$100, 0), 1)</f>
        <v>43296</v>
      </c>
      <c r="D17" s="22" t="str">
        <f>Def_Status_Montagem!$A$2</f>
        <v>A verificar</v>
      </c>
      <c r="E17" s="35" t="str">
        <f>Def_Status_Montagem!$B$4</f>
        <v>Contratada (inclui etiqueta)</v>
      </c>
      <c r="F17" s="26" t="str">
        <f t="array" ref="F17">INDEX(Def_Instancias_Equipamentos!$F$2:$F$5135, MATCH(K17, Def_Instancias_Equipamentos!$D$2:$D$5135, 0), 1)</f>
        <v>Túnel (Anel)</v>
      </c>
      <c r="G17" s="27" t="str">
        <f t="array" ref="G17">INDEX(Def_Instancias_Equipamentos!$F$2:$F$5135, MATCH(L17, Def_Instancias_Equipamentos!$D$2:$D$5135, 0), 1)</f>
        <v>Sala Racks 18 parte 1</v>
      </c>
      <c r="H17" s="26" t="str">
        <f t="array" ref="H17">INDEX(Def_Instancias_Equipamentos!$E$2:$E$5135, MATCH(K17, Def_Instancias_Equipamentos!$D$2:$D$5135, 0), 1)</f>
        <v>SI-18C3</v>
      </c>
      <c r="I17" s="27" t="str">
        <f t="array" ref="I17">INDEX(Def_Instancias_Equipamentos!$E$2:$E$5135, MATCH(L17, Def_Instancias_Equipamentos!$D$2:$D$5135, 0), 1)</f>
        <v>IA-18RaBPM</v>
      </c>
      <c r="J17" s="27" t="str">
        <f t="shared" si="1"/>
        <v>EXTERNO</v>
      </c>
      <c r="K17" s="28" t="str">
        <f>Def_Instancias_Equipamentos!$D$1181</f>
        <v>SI-18C3:DI-BPMSigPatch-2</v>
      </c>
      <c r="L17" s="19" t="str">
        <f>Def_Instancias_Equipamentos!$D$931</f>
        <v>SI-18C3:DI-BPMRFFE-2</v>
      </c>
      <c r="M17" s="44" t="s">
        <v>44</v>
      </c>
      <c r="N17" s="45" t="s">
        <v>45</v>
      </c>
      <c r="O17" s="31" t="str">
        <f>Def_Sistemas_Conectores_Cabos!$B$7</f>
        <v>SMA 50-ohm</v>
      </c>
      <c r="P17" s="19" t="str">
        <f>Def_Sistemas_Conectores_Cabos!$B$7</f>
        <v>SMA 50-ohm</v>
      </c>
      <c r="Q17" s="27" t="str">
        <f t="shared" si="2"/>
        <v>SI-18C3:DI-BPMSigPatch-2/BI_OUT
SI-18C3:DI-BPMRFFE-2/BI_IN</v>
      </c>
      <c r="R17" s="46" t="s">
        <v>25</v>
      </c>
      <c r="S17" s="46" t="s">
        <v>25</v>
      </c>
      <c r="T17" s="47" t="str">
        <f>Def_Sistemas_Conectores_Cabos!$C$14</f>
        <v>Datalink Extrudado</v>
      </c>
      <c r="U17" s="45" t="s">
        <v>46</v>
      </c>
      <c r="V17" s="33"/>
      <c r="W17" s="33"/>
      <c r="X17" s="33"/>
    </row>
    <row r="18" ht="15.75" customHeight="1">
      <c r="A18" s="19" t="str">
        <f>Def_Sistemas_Conectores_Cabos!$A$22</f>
        <v>BPM de elétrons</v>
      </c>
      <c r="B18" s="22" t="str">
        <f>Datas_Entregas!$A$3</f>
        <v>BTS/Anel</v>
      </c>
      <c r="C18" s="25">
        <f t="array" ref="C18">INDEX(Datas_Entregas!$B$2:$B$100, MATCH(B18, Datas_Entregas!$A$2:$A$100, 0), 1)</f>
        <v>43296</v>
      </c>
      <c r="D18" s="22" t="str">
        <f>Def_Status_Montagem!$A$2</f>
        <v>A verificar</v>
      </c>
      <c r="E18" s="35" t="str">
        <f>Def_Status_Montagem!$B$4</f>
        <v>Contratada (inclui etiqueta)</v>
      </c>
      <c r="F18" s="26" t="str">
        <f t="array" ref="F18">INDEX(Def_Instancias_Equipamentos!$F$2:$F$5135, MATCH(K18, Def_Instancias_Equipamentos!$D$2:$D$5135, 0), 1)</f>
        <v>Túnel (Anel)</v>
      </c>
      <c r="G18" s="27" t="str">
        <f t="array" ref="G18">INDEX(Def_Instancias_Equipamentos!$F$2:$F$5135, MATCH(L18, Def_Instancias_Equipamentos!$D$2:$D$5135, 0), 1)</f>
        <v>Sala Racks 18 parte 1</v>
      </c>
      <c r="H18" s="26" t="str">
        <f t="array" ref="H18">INDEX(Def_Instancias_Equipamentos!$E$2:$E$5135, MATCH(K18, Def_Instancias_Equipamentos!$D$2:$D$5135, 0), 1)</f>
        <v>SI-18C4</v>
      </c>
      <c r="I18" s="27" t="str">
        <f t="array" ref="I18">INDEX(Def_Instancias_Equipamentos!$E$2:$E$5135, MATCH(L18, Def_Instancias_Equipamentos!$D$2:$D$5135, 0), 1)</f>
        <v>IA-18RaBPM</v>
      </c>
      <c r="J18" s="27" t="str">
        <f t="shared" si="1"/>
        <v>EXTERNO</v>
      </c>
      <c r="K18" s="28" t="str">
        <f>Def_Instancias_Equipamentos!$D$1182</f>
        <v>SI-18C4:DI-BPMSigPatch</v>
      </c>
      <c r="L18" s="19" t="str">
        <f>Def_Instancias_Equipamentos!$D$932</f>
        <v>SI-18C4:DI-BPMRFFE</v>
      </c>
      <c r="M18" s="44" t="s">
        <v>44</v>
      </c>
      <c r="N18" s="45" t="s">
        <v>45</v>
      </c>
      <c r="O18" s="31" t="str">
        <f>Def_Sistemas_Conectores_Cabos!$B$7</f>
        <v>SMA 50-ohm</v>
      </c>
      <c r="P18" s="19" t="str">
        <f>Def_Sistemas_Conectores_Cabos!$B$7</f>
        <v>SMA 50-ohm</v>
      </c>
      <c r="Q18" s="27" t="str">
        <f t="shared" si="2"/>
        <v>SI-18C4:DI-BPMSigPatch/BI_OUT
SI-18C4:DI-BPMRFFE/BI_IN</v>
      </c>
      <c r="R18" s="46" t="s">
        <v>25</v>
      </c>
      <c r="S18" s="46" t="s">
        <v>25</v>
      </c>
      <c r="T18" s="47" t="str">
        <f>Def_Sistemas_Conectores_Cabos!$C$14</f>
        <v>Datalink Extrudado</v>
      </c>
      <c r="U18" s="45" t="s">
        <v>46</v>
      </c>
      <c r="V18" s="33"/>
      <c r="W18" s="33"/>
      <c r="X18" s="33"/>
    </row>
    <row r="19" ht="15.75" customHeight="1">
      <c r="A19" s="19" t="str">
        <f>Def_Sistemas_Conectores_Cabos!$A$3</f>
        <v>Diagnostico</v>
      </c>
      <c r="B19" s="22" t="str">
        <f>Datas_Entregas!$A$3</f>
        <v>BTS/Anel</v>
      </c>
      <c r="C19" s="25">
        <f t="array" ref="C19">INDEX(Datas_Entregas!$B$2:$B$100, MATCH(B19, Datas_Entregas!$A$2:$A$100, 0), 1)</f>
        <v>43296</v>
      </c>
      <c r="D19" s="22" t="str">
        <f>Def_Status_Montagem!$A$5</f>
        <v>Pronto para instalar</v>
      </c>
      <c r="E19" s="22" t="str">
        <f>Def_Status_Montagem!$B$3</f>
        <v>Contratada / Etiqueta pelo DIG</v>
      </c>
      <c r="F19" s="26" t="str">
        <f t="array" ref="F19">INDEX(Def_Instancias_Equipamentos!$F$2:$F$5135, MATCH(K19, Def_Instancias_Equipamentos!$D$2:$D$5135, 0), 1)</f>
        <v>Túnel (BTS)</v>
      </c>
      <c r="G19" s="27" t="str">
        <f t="array" ref="G19">INDEX(Def_Instancias_Equipamentos!$F$2:$F$5135, MATCH(L19, Def_Instancias_Equipamentos!$D$2:$D$5135, 0), 1)</f>
        <v>Sala Racks 19&amp;20</v>
      </c>
      <c r="H19" s="26" t="str">
        <f t="array" ref="H19">INDEX(Def_Instancias_Equipamentos!$E$2:$E$5135, MATCH(K19, Def_Instancias_Equipamentos!$D$2:$D$5135, 0), 1)</f>
        <v>TS-04</v>
      </c>
      <c r="I19" s="27" t="str">
        <f t="array" ref="I19">INDEX(Def_Instancias_Equipamentos!$E$2:$E$5135, MATCH(L19, Def_Instancias_Equipamentos!$D$2:$D$5135, 0), 1)</f>
        <v>IA-20RaDiag01</v>
      </c>
      <c r="J19" s="27" t="str">
        <f t="shared" si="1"/>
        <v>EXTERNO</v>
      </c>
      <c r="K19" s="28" t="str">
        <f>Def_Instancias_Equipamentos!$D$139</f>
        <v>TS-04:DI-ICTSensor</v>
      </c>
      <c r="L19" s="19" t="str">
        <f>Def_Instancias_Equipamentos!$D$129</f>
        <v>TS-04:DI-ICTSigCond</v>
      </c>
      <c r="M19" s="29" t="s">
        <v>33</v>
      </c>
      <c r="N19" s="30" t="s">
        <v>34</v>
      </c>
      <c r="O19" s="31" t="str">
        <f>Def_Sistemas_Conectores_Cabos!$B$7</f>
        <v>SMA 50-ohm</v>
      </c>
      <c r="P19" s="19" t="str">
        <f>Def_Sistemas_Conectores_Cabos!$B$7</f>
        <v>SMA 50-ohm</v>
      </c>
      <c r="Q19" s="27" t="str">
        <f t="shared" si="2"/>
        <v>TS-04:DI-ICTSensor/output
TS-04:DI-ICTSigCond/BCM_Input</v>
      </c>
      <c r="R19" s="32">
        <v>70.0</v>
      </c>
      <c r="S19" s="32">
        <v>70.0</v>
      </c>
      <c r="T19" s="19" t="str">
        <f>Def_Sistemas_Conectores_Cabos!$C$16</f>
        <v>Cabo Bergoz</v>
      </c>
      <c r="U19" s="32" t="s">
        <v>35</v>
      </c>
      <c r="V19" s="33"/>
      <c r="W19" s="33"/>
      <c r="X19" s="33"/>
    </row>
    <row r="20" ht="15.75" customHeight="1">
      <c r="A20" s="19" t="str">
        <f>Def_Sistemas_Conectores_Cabos!$A$22</f>
        <v>BPM de elétrons</v>
      </c>
      <c r="B20" s="22" t="str">
        <f>Datas_Entregas!$A$3</f>
        <v>BTS/Anel</v>
      </c>
      <c r="C20" s="25">
        <f t="array" ref="C20">INDEX(Datas_Entregas!$B$2:$B$100, MATCH(B20, Datas_Entregas!$A$2:$A$100, 0), 1)</f>
        <v>43296</v>
      </c>
      <c r="D20" s="22" t="str">
        <f>Def_Status_Montagem!$A$2</f>
        <v>A verificar</v>
      </c>
      <c r="E20" s="35" t="str">
        <f>Def_Status_Montagem!$B$4</f>
        <v>Contratada (inclui etiqueta)</v>
      </c>
      <c r="F20" s="26" t="str">
        <f t="array" ref="F20">INDEX(Def_Instancias_Equipamentos!$F$2:$F$5135, MATCH(K20, Def_Instancias_Equipamentos!$D$2:$D$5135, 0), 1)</f>
        <v>Túnel (Anel)</v>
      </c>
      <c r="G20" s="27" t="str">
        <f t="array" ref="G20">INDEX(Def_Instancias_Equipamentos!$F$2:$F$5135, MATCH(L20, Def_Instancias_Equipamentos!$D$2:$D$5135, 0), 1)</f>
        <v>Sala Racks 18 parte 1</v>
      </c>
      <c r="H20" s="26" t="str">
        <f t="array" ref="H20">INDEX(Def_Instancias_Equipamentos!$E$2:$E$5135, MATCH(K20, Def_Instancias_Equipamentos!$D$2:$D$5135, 0), 1)</f>
        <v>SI-18M1</v>
      </c>
      <c r="I20" s="27" t="str">
        <f t="array" ref="I20">INDEX(Def_Instancias_Equipamentos!$E$2:$E$5135, MATCH(L20, Def_Instancias_Equipamentos!$D$2:$D$5135, 0), 1)</f>
        <v>IA-18RaBPM</v>
      </c>
      <c r="J20" s="27" t="str">
        <f t="shared" si="1"/>
        <v>EXTERNO</v>
      </c>
      <c r="K20" s="28" t="str">
        <f>Def_Instancias_Equipamentos!$D$1183</f>
        <v>SI-18M1:DI-BPMSigPatch</v>
      </c>
      <c r="L20" s="19" t="str">
        <f>Def_Instancias_Equipamentos!$D$933</f>
        <v>SI-18M1:DI-BPMRFFE</v>
      </c>
      <c r="M20" s="44" t="s">
        <v>44</v>
      </c>
      <c r="N20" s="45" t="s">
        <v>45</v>
      </c>
      <c r="O20" s="31" t="str">
        <f>Def_Sistemas_Conectores_Cabos!$B$7</f>
        <v>SMA 50-ohm</v>
      </c>
      <c r="P20" s="19" t="str">
        <f>Def_Sistemas_Conectores_Cabos!$B$7</f>
        <v>SMA 50-ohm</v>
      </c>
      <c r="Q20" s="27" t="str">
        <f t="shared" si="2"/>
        <v>SI-18M1:DI-BPMSigPatch/BI_OUT
SI-18M1:DI-BPMRFFE/BI_IN</v>
      </c>
      <c r="R20" s="46" t="s">
        <v>25</v>
      </c>
      <c r="S20" s="46" t="s">
        <v>25</v>
      </c>
      <c r="T20" s="47" t="str">
        <f>Def_Sistemas_Conectores_Cabos!$C$14</f>
        <v>Datalink Extrudado</v>
      </c>
      <c r="U20" s="45" t="s">
        <v>46</v>
      </c>
      <c r="V20" s="33"/>
      <c r="W20" s="33"/>
      <c r="X20" s="33"/>
    </row>
    <row r="21" ht="15.75" customHeight="1">
      <c r="A21" s="19" t="str">
        <f>Def_Sistemas_Conectores_Cabos!$A$3</f>
        <v>Diagnostico</v>
      </c>
      <c r="B21" s="22" t="str">
        <f>Datas_Entregas!$A$8</f>
        <v>Finalização LINAC</v>
      </c>
      <c r="C21" s="25" t="str">
        <f t="array" ref="C21">INDEX(Datas_Entregas!$B$2:$B$100, MATCH(B21, Datas_Entregas!$A$2:$A$100, 0), 1)</f>
        <v>?</v>
      </c>
      <c r="D21" s="22" t="str">
        <f>Def_Status_Montagem!$A$6</f>
        <v>Instalado versão final / Falta Etiqueta</v>
      </c>
      <c r="E21" s="22" t="str">
        <f>Def_Status_Montagem!$B$3</f>
        <v>Contratada / Etiqueta pelo DIG</v>
      </c>
      <c r="F21" s="26" t="str">
        <f t="array" ref="F21">INDEX(Def_Instancias_Equipamentos!$F$2:$F$5135, MATCH(K21, Def_Instancias_Equipamentos!$D$2:$D$5135, 0), 1)</f>
        <v>Túnel (LINAC)</v>
      </c>
      <c r="G21" s="27" t="str">
        <f t="array" ref="G21">INDEX(Def_Instancias_Equipamentos!$F$2:$F$5135, MATCH(L21, Def_Instancias_Equipamentos!$D$2:$D$5135, 0), 1)</f>
        <v>Sala Racks do LINAC</v>
      </c>
      <c r="H21" s="26" t="str">
        <f t="array" ref="H21">INDEX(Def_Instancias_Equipamentos!$E$2:$E$5135, MATCH(K21, Def_Instancias_Equipamentos!$D$2:$D$5135, 0), 1)</f>
        <v>LI-01</v>
      </c>
      <c r="I21" s="27" t="str">
        <f t="array" ref="I21">INDEX(Def_Instancias_Equipamentos!$E$2:$E$5135, MATCH(L21, Def_Instancias_Equipamentos!$D$2:$D$5135, 0), 1)</f>
        <v>LA-BIH01RACK2</v>
      </c>
      <c r="J21" s="27" t="str">
        <f t="shared" si="1"/>
        <v>EXTERNO</v>
      </c>
      <c r="K21" s="28" t="str">
        <f>Def_Instancias_Equipamentos!$D$140</f>
        <v>LA-BI:T2ICT-1</v>
      </c>
      <c r="L21" s="19" t="str">
        <f>Def_Instancias_Equipamentos!$D$130</f>
        <v>LI-01:DI-ICTSigCond-1</v>
      </c>
      <c r="M21" s="29" t="s">
        <v>33</v>
      </c>
      <c r="N21" s="30" t="s">
        <v>34</v>
      </c>
      <c r="O21" s="31" t="str">
        <f>Def_Sistemas_Conectores_Cabos!$B$7</f>
        <v>SMA 50-ohm</v>
      </c>
      <c r="P21" s="19" t="str">
        <f>Def_Sistemas_Conectores_Cabos!$B$7</f>
        <v>SMA 50-ohm</v>
      </c>
      <c r="Q21" s="27" t="str">
        <f t="shared" si="2"/>
        <v>LA-BI:T2ICT-1/output
LI-01:DI-ICTSigCond-1/BCM_Input</v>
      </c>
      <c r="R21" s="32"/>
      <c r="S21" s="32"/>
      <c r="T21" s="19" t="str">
        <f>Def_Sistemas_Conectores_Cabos!$C$7</f>
        <v>Cabo coaxial</v>
      </c>
      <c r="U21" s="45" t="s">
        <v>53</v>
      </c>
      <c r="V21" s="33"/>
      <c r="W21" s="33"/>
      <c r="X21" s="33"/>
    </row>
    <row r="22" ht="15.75" customHeight="1">
      <c r="A22" s="19" t="str">
        <f>Def_Sistemas_Conectores_Cabos!$A$3</f>
        <v>Diagnostico</v>
      </c>
      <c r="B22" s="22" t="str">
        <f>Datas_Entregas!$A$8</f>
        <v>Finalização LINAC</v>
      </c>
      <c r="C22" s="25" t="str">
        <f t="array" ref="C22">INDEX(Datas_Entregas!$B$2:$B$100, MATCH(B22, Datas_Entregas!$A$2:$A$100, 0), 1)</f>
        <v>?</v>
      </c>
      <c r="D22" s="22" t="str">
        <f>Def_Status_Montagem!$A$6</f>
        <v>Instalado versão final / Falta Etiqueta</v>
      </c>
      <c r="E22" s="22" t="str">
        <f>Def_Status_Montagem!$B$3</f>
        <v>Contratada / Etiqueta pelo DIG</v>
      </c>
      <c r="F22" s="26" t="str">
        <f t="array" ref="F22">INDEX(Def_Instancias_Equipamentos!$F$2:$F$5135, MATCH(K22, Def_Instancias_Equipamentos!$D$2:$D$5135, 0), 1)</f>
        <v>Túnel (LINAC)</v>
      </c>
      <c r="G22" s="27" t="str">
        <f t="array" ref="G22">INDEX(Def_Instancias_Equipamentos!$F$2:$F$5135, MATCH(L22, Def_Instancias_Equipamentos!$D$2:$D$5135, 0), 1)</f>
        <v>Sala Racks do LINAC</v>
      </c>
      <c r="H22" s="26" t="str">
        <f t="array" ref="H22">INDEX(Def_Instancias_Equipamentos!$E$2:$E$5135, MATCH(K22, Def_Instancias_Equipamentos!$D$2:$D$5135, 0), 1)</f>
        <v>LI-01</v>
      </c>
      <c r="I22" s="27" t="str">
        <f t="array" ref="I22">INDEX(Def_Instancias_Equipamentos!$E$2:$E$5135, MATCH(L22, Def_Instancias_Equipamentos!$D$2:$D$5135, 0), 1)</f>
        <v>LA-BIH01RACK2</v>
      </c>
      <c r="J22" s="27" t="str">
        <f t="shared" si="1"/>
        <v>EXTERNO</v>
      </c>
      <c r="K22" s="28" t="str">
        <f>Def_Instancias_Equipamentos!$D$141</f>
        <v>LA-BI:T2ICT-2</v>
      </c>
      <c r="L22" s="19" t="str">
        <f>Def_Instancias_Equipamentos!$D$131</f>
        <v>LI-01:DI-ICTSigCond-2</v>
      </c>
      <c r="M22" s="29" t="s">
        <v>33</v>
      </c>
      <c r="N22" s="30" t="s">
        <v>34</v>
      </c>
      <c r="O22" s="31" t="str">
        <f>Def_Sistemas_Conectores_Cabos!$B$7</f>
        <v>SMA 50-ohm</v>
      </c>
      <c r="P22" s="19" t="str">
        <f>Def_Sistemas_Conectores_Cabos!$B$7</f>
        <v>SMA 50-ohm</v>
      </c>
      <c r="Q22" s="27" t="str">
        <f t="shared" si="2"/>
        <v>LA-BI:T2ICT-2/output
LI-01:DI-ICTSigCond-2/BCM_Input</v>
      </c>
      <c r="R22" s="32"/>
      <c r="S22" s="32"/>
      <c r="T22" s="19" t="str">
        <f>Def_Sistemas_Conectores_Cabos!$C$7</f>
        <v>Cabo coaxial</v>
      </c>
      <c r="U22" s="45" t="s">
        <v>53</v>
      </c>
      <c r="V22" s="33"/>
      <c r="W22" s="33"/>
      <c r="X22" s="33"/>
    </row>
    <row r="23" ht="15.75" customHeight="1">
      <c r="A23" s="19" t="str">
        <f>Def_Sistemas_Conectores_Cabos!$A$14</f>
        <v>BbB</v>
      </c>
      <c r="B23" s="22" t="str">
        <f>Datas_Entregas!$A$3</f>
        <v>BTS/Anel</v>
      </c>
      <c r="C23" s="25">
        <f t="array" ref="C23">INDEX(Datas_Entregas!$B$2:$B$100, MATCH(B23, Datas_Entregas!$A$2:$A$100, 0), 1)</f>
        <v>43296</v>
      </c>
      <c r="D23" s="22" t="str">
        <f>Def_Status_Montagem!$A$5</f>
        <v>Pronto para instalar</v>
      </c>
      <c r="E23" s="35" t="str">
        <f>Def_Status_Montagem!$B$6</f>
        <v>DIG (montagem em campo)</v>
      </c>
      <c r="F23" s="26" t="str">
        <f t="array" ref="F23">INDEX(Def_Instancias_Equipamentos!$F$2:$F$5135, MATCH(K23, Def_Instancias_Equipamentos!$D$2:$D$5135, 0), 1)</f>
        <v>Túnel (Anel)</v>
      </c>
      <c r="G23" s="27" t="str">
        <f t="array" ref="G23">INDEX(Def_Instancias_Equipamentos!$F$2:$F$5135, MATCH(L23, Def_Instancias_Equipamentos!$D$2:$D$5135, 0), 1)</f>
        <v>Sala Racks 16</v>
      </c>
      <c r="H23" s="26" t="str">
        <f t="array" ref="H23">INDEX(Def_Instancias_Equipamentos!$E$2:$E$5135, MATCH(K23, Def_Instancias_Equipamentos!$D$2:$D$5135, 0), 1)</f>
        <v>SI-16M2</v>
      </c>
      <c r="I23" s="27" t="str">
        <f t="array" ref="I23">INDEX(Def_Instancias_Equipamentos!$E$2:$E$5135, MATCH(L23, Def_Instancias_Equipamentos!$D$2:$D$5135, 0), 1)</f>
        <v>IA-16RaBbB</v>
      </c>
      <c r="J23" s="27" t="str">
        <f t="shared" si="1"/>
        <v>EXTERNO</v>
      </c>
      <c r="K23" s="28" t="str">
        <f>Def_Instancias_Equipamentos!$D$413</f>
        <v>SI-16M2:DI-BbBBPMHyb</v>
      </c>
      <c r="L23" s="19" t="str">
        <f>Def_Instancias_Equipamentos!$D$414</f>
        <v>SI-Glob:DI-BbBFBE</v>
      </c>
      <c r="M23" s="29" t="s">
        <v>55</v>
      </c>
      <c r="N23" s="30" t="s">
        <v>56</v>
      </c>
      <c r="O23" s="31" t="str">
        <f>Def_Sistemas_Conectores_Cabos!$B$10</f>
        <v>N 50-ohm</v>
      </c>
      <c r="P23" s="50" t="str">
        <f>Def_Sistemas_Conectores_Cabos!$B$11</f>
        <v>N 90-deg 50-ohm</v>
      </c>
      <c r="Q23" s="27" t="str">
        <f t="shared" si="2"/>
        <v>SI-16M2:DI-BbBBPMHyb/DeltaX
SI-Glob:DI-BbBFBE/HORIZONTAL_IN</v>
      </c>
      <c r="R23" s="32">
        <v>50.0</v>
      </c>
      <c r="S23" s="32">
        <v>50.0</v>
      </c>
      <c r="T23" s="19" t="str">
        <f>Def_Sistemas_Conectores_Cabos!$C$12</f>
        <v>Datalink DLC R12</v>
      </c>
      <c r="U23" s="32"/>
      <c r="V23" s="33"/>
      <c r="W23" s="33"/>
      <c r="X23" s="33"/>
    </row>
    <row r="24" ht="15.75" customHeight="1">
      <c r="A24" s="19" t="str">
        <f>Def_Sistemas_Conectores_Cabos!$A$14</f>
        <v>BbB</v>
      </c>
      <c r="B24" s="22" t="str">
        <f>Datas_Entregas!$A$3</f>
        <v>BTS/Anel</v>
      </c>
      <c r="C24" s="25">
        <f t="array" ref="C24">INDEX(Datas_Entregas!$B$2:$B$100, MATCH(B24, Datas_Entregas!$A$2:$A$100, 0), 1)</f>
        <v>43296</v>
      </c>
      <c r="D24" s="22" t="str">
        <f>Def_Status_Montagem!$A$5</f>
        <v>Pronto para instalar</v>
      </c>
      <c r="E24" s="35" t="str">
        <f>Def_Status_Montagem!$B$6</f>
        <v>DIG (montagem em campo)</v>
      </c>
      <c r="F24" s="26" t="str">
        <f t="array" ref="F24">INDEX(Def_Instancias_Equipamentos!$F$2:$F$5135, MATCH(K24, Def_Instancias_Equipamentos!$D$2:$D$5135, 0), 1)</f>
        <v>Túnel (Anel)</v>
      </c>
      <c r="G24" s="27" t="str">
        <f t="array" ref="G24">INDEX(Def_Instancias_Equipamentos!$F$2:$F$5135, MATCH(L24, Def_Instancias_Equipamentos!$D$2:$D$5135, 0), 1)</f>
        <v>Sala Racks 16</v>
      </c>
      <c r="H24" s="26" t="str">
        <f t="array" ref="H24">INDEX(Def_Instancias_Equipamentos!$E$2:$E$5135, MATCH(K24, Def_Instancias_Equipamentos!$D$2:$D$5135, 0), 1)</f>
        <v>SI-16M2</v>
      </c>
      <c r="I24" s="27" t="str">
        <f t="array" ref="I24">INDEX(Def_Instancias_Equipamentos!$E$2:$E$5135, MATCH(L24, Def_Instancias_Equipamentos!$D$2:$D$5135, 0), 1)</f>
        <v>IA-16RaBbB</v>
      </c>
      <c r="J24" s="27" t="str">
        <f t="shared" si="1"/>
        <v>EXTERNO</v>
      </c>
      <c r="K24" s="28" t="str">
        <f>Def_Instancias_Equipamentos!$D$413</f>
        <v>SI-16M2:DI-BbBBPMHyb</v>
      </c>
      <c r="L24" s="19" t="str">
        <f>Def_Instancias_Equipamentos!$D$414</f>
        <v>SI-Glob:DI-BbBFBE</v>
      </c>
      <c r="M24" s="29" t="s">
        <v>70</v>
      </c>
      <c r="N24" s="30" t="s">
        <v>71</v>
      </c>
      <c r="O24" s="31" t="str">
        <f>Def_Sistemas_Conectores_Cabos!$B$10</f>
        <v>N 50-ohm</v>
      </c>
      <c r="P24" s="50" t="str">
        <f>Def_Sistemas_Conectores_Cabos!$B$11</f>
        <v>N 90-deg 50-ohm</v>
      </c>
      <c r="Q24" s="27" t="str">
        <f t="shared" si="2"/>
        <v>SI-16M2:DI-BbBBPMHyb/DeltaY
SI-Glob:DI-BbBFBE/VERTICAL_IN</v>
      </c>
      <c r="R24" s="32">
        <v>50.0</v>
      </c>
      <c r="S24" s="32">
        <v>50.0</v>
      </c>
      <c r="T24" s="19" t="str">
        <f>Def_Sistemas_Conectores_Cabos!$C$12</f>
        <v>Datalink DLC R12</v>
      </c>
      <c r="U24" s="32"/>
      <c r="V24" s="33"/>
      <c r="W24" s="33"/>
      <c r="X24" s="33"/>
    </row>
    <row r="25" ht="15.75" customHeight="1">
      <c r="A25" s="19" t="str">
        <f>Def_Sistemas_Conectores_Cabos!$A$14</f>
        <v>BbB</v>
      </c>
      <c r="B25" s="22" t="str">
        <f>Datas_Entregas!$A$3</f>
        <v>BTS/Anel</v>
      </c>
      <c r="C25" s="25">
        <f t="array" ref="C25">INDEX(Datas_Entregas!$B$2:$B$100, MATCH(B25, Datas_Entregas!$A$2:$A$100, 0), 1)</f>
        <v>43296</v>
      </c>
      <c r="D25" s="22" t="str">
        <f>Def_Status_Montagem!$A$5</f>
        <v>Pronto para instalar</v>
      </c>
      <c r="E25" s="35" t="str">
        <f>Def_Status_Montagem!$B$6</f>
        <v>DIG (montagem em campo)</v>
      </c>
      <c r="F25" s="26" t="str">
        <f t="array" ref="F25">INDEX(Def_Instancias_Equipamentos!$F$2:$F$5135, MATCH(K25, Def_Instancias_Equipamentos!$D$2:$D$5135, 0), 1)</f>
        <v>Túnel (Anel)</v>
      </c>
      <c r="G25" s="27" t="str">
        <f t="array" ref="G25">INDEX(Def_Instancias_Equipamentos!$F$2:$F$5135, MATCH(L25, Def_Instancias_Equipamentos!$D$2:$D$5135, 0), 1)</f>
        <v>Sala Racks 16</v>
      </c>
      <c r="H25" s="26" t="str">
        <f t="array" ref="H25">INDEX(Def_Instancias_Equipamentos!$E$2:$E$5135, MATCH(K25, Def_Instancias_Equipamentos!$D$2:$D$5135, 0), 1)</f>
        <v>SI-16M2</v>
      </c>
      <c r="I25" s="27" t="str">
        <f t="array" ref="I25">INDEX(Def_Instancias_Equipamentos!$E$2:$E$5135, MATCH(L25, Def_Instancias_Equipamentos!$D$2:$D$5135, 0), 1)</f>
        <v>IA-16RaBbB</v>
      </c>
      <c r="J25" s="27" t="str">
        <f t="shared" si="1"/>
        <v>EXTERNO</v>
      </c>
      <c r="K25" s="28" t="str">
        <f>Def_Instancias_Equipamentos!$D$413</f>
        <v>SI-16M2:DI-BbBBPMHyb</v>
      </c>
      <c r="L25" s="19" t="str">
        <f>Def_Instancias_Equipamentos!$D$414</f>
        <v>SI-Glob:DI-BbBFBE</v>
      </c>
      <c r="M25" s="29" t="s">
        <v>72</v>
      </c>
      <c r="N25" s="30" t="s">
        <v>73</v>
      </c>
      <c r="O25" s="31" t="str">
        <f>Def_Sistemas_Conectores_Cabos!$B$10</f>
        <v>N 50-ohm</v>
      </c>
      <c r="P25" s="50" t="str">
        <f>Def_Sistemas_Conectores_Cabos!$B$11</f>
        <v>N 90-deg 50-ohm</v>
      </c>
      <c r="Q25" s="27" t="str">
        <f t="shared" si="2"/>
        <v>SI-16M2:DI-BbBBPMHyb/Sigma
SI-Glob:DI-BbBFBE/LONGITUDINAL_IN</v>
      </c>
      <c r="R25" s="32">
        <v>50.0</v>
      </c>
      <c r="S25" s="32">
        <v>50.0</v>
      </c>
      <c r="T25" s="19" t="str">
        <f>Def_Sistemas_Conectores_Cabos!$C$12</f>
        <v>Datalink DLC R12</v>
      </c>
      <c r="U25" s="32"/>
      <c r="V25" s="33"/>
      <c r="W25" s="33"/>
      <c r="X25" s="33"/>
    </row>
    <row r="26" ht="15.75" customHeight="1">
      <c r="A26" s="19" t="str">
        <f>Def_Sistemas_Conectores_Cabos!$A$22</f>
        <v>BPM de elétrons</v>
      </c>
      <c r="B26" s="22" t="str">
        <f>Datas_Entregas!$A$3</f>
        <v>BTS/Anel</v>
      </c>
      <c r="C26" s="25">
        <f t="array" ref="C26">INDEX(Datas_Entregas!$B$2:$B$100, MATCH(B26, Datas_Entregas!$A$2:$A$100, 0), 1)</f>
        <v>43296</v>
      </c>
      <c r="D26" s="22" t="str">
        <f>Def_Status_Montagem!$A$2</f>
        <v>A verificar</v>
      </c>
      <c r="E26" s="35" t="str">
        <f>Def_Status_Montagem!$B$4</f>
        <v>Contratada (inclui etiqueta)</v>
      </c>
      <c r="F26" s="26" t="str">
        <f t="array" ref="F26">INDEX(Def_Instancias_Equipamentos!$F$2:$F$5135, MATCH(K26, Def_Instancias_Equipamentos!$D$2:$D$5135, 0), 1)</f>
        <v>Túnel (Anel)</v>
      </c>
      <c r="G26" s="27" t="str">
        <f t="array" ref="G26">INDEX(Def_Instancias_Equipamentos!$F$2:$F$5135, MATCH(L26, Def_Instancias_Equipamentos!$D$2:$D$5135, 0), 1)</f>
        <v>Sala Racks 18 parte 1</v>
      </c>
      <c r="H26" s="26" t="str">
        <f t="array" ref="H26">INDEX(Def_Instancias_Equipamentos!$E$2:$E$5135, MATCH(K26, Def_Instancias_Equipamentos!$D$2:$D$5135, 0), 1)</f>
        <v>SI-18M2</v>
      </c>
      <c r="I26" s="27" t="str">
        <f t="array" ref="I26">INDEX(Def_Instancias_Equipamentos!$E$2:$E$5135, MATCH(L26, Def_Instancias_Equipamentos!$D$2:$D$5135, 0), 1)</f>
        <v>IA-18RaBPM</v>
      </c>
      <c r="J26" s="27" t="str">
        <f t="shared" si="1"/>
        <v>EXTERNO</v>
      </c>
      <c r="K26" s="28" t="str">
        <f>Def_Instancias_Equipamentos!$D$1184</f>
        <v>SI-18M2:DI-BPMSigPatch</v>
      </c>
      <c r="L26" s="19" t="str">
        <f>Def_Instancias_Equipamentos!$D$934</f>
        <v>SI-18M2:DI-BPMRFFE</v>
      </c>
      <c r="M26" s="44" t="s">
        <v>44</v>
      </c>
      <c r="N26" s="45" t="s">
        <v>45</v>
      </c>
      <c r="O26" s="31" t="str">
        <f>Def_Sistemas_Conectores_Cabos!$B$7</f>
        <v>SMA 50-ohm</v>
      </c>
      <c r="P26" s="19" t="str">
        <f>Def_Sistemas_Conectores_Cabos!$B$7</f>
        <v>SMA 50-ohm</v>
      </c>
      <c r="Q26" s="27" t="str">
        <f t="shared" si="2"/>
        <v>SI-18M2:DI-BPMSigPatch/BI_OUT
SI-18M2:DI-BPMRFFE/BI_IN</v>
      </c>
      <c r="R26" s="46" t="s">
        <v>25</v>
      </c>
      <c r="S26" s="46" t="s">
        <v>25</v>
      </c>
      <c r="T26" s="47" t="str">
        <f>Def_Sistemas_Conectores_Cabos!$C$14</f>
        <v>Datalink Extrudado</v>
      </c>
      <c r="U26" s="45" t="s">
        <v>46</v>
      </c>
      <c r="V26" s="33"/>
      <c r="W26" s="33"/>
      <c r="X26" s="33"/>
    </row>
    <row r="27" ht="15.75" customHeight="1">
      <c r="A27" s="19" t="str">
        <f>Def_Sistemas_Conectores_Cabos!$A$22</f>
        <v>BPM de elétrons</v>
      </c>
      <c r="B27" s="22" t="str">
        <f>Datas_Entregas!$A$6</f>
        <v>Linhas de Luz (fases I-A e II)</v>
      </c>
      <c r="C27" s="25">
        <f t="array" ref="C27">INDEX(Datas_Entregas!$B$2:$B$100, MATCH(B27, Datas_Entregas!$A$2:$A$100, 0), 1)</f>
        <v>43374</v>
      </c>
      <c r="D27" s="22" t="str">
        <f>Def_Status_Montagem!$A$2</f>
        <v>A verificar</v>
      </c>
      <c r="E27" s="35" t="str">
        <f>Def_Status_Montagem!$B$4</f>
        <v>Contratada (inclui etiqueta)</v>
      </c>
      <c r="F27" s="26" t="str">
        <f t="array" ref="F27">INDEX(Def_Instancias_Equipamentos!$F$2:$F$5135, MATCH(K27, Def_Instancias_Equipamentos!$D$2:$D$5135, 0), 1)</f>
        <v>Túnel (Anel)</v>
      </c>
      <c r="G27" s="27" t="str">
        <f t="array" ref="G27">INDEX(Def_Instancias_Equipamentos!$F$2:$F$5135, MATCH(L27, Def_Instancias_Equipamentos!$D$2:$D$5135, 0), 1)</f>
        <v>Sala Racks 18 parte 1</v>
      </c>
      <c r="H27" s="26" t="str">
        <f t="array" ref="H27">INDEX(Def_Instancias_Equipamentos!$E$2:$E$5135, MATCH(K27, Def_Instancias_Equipamentos!$D$2:$D$5135, 0), 1)</f>
        <v>SI-18SB</v>
      </c>
      <c r="I27" s="27" t="str">
        <f t="array" ref="I27">INDEX(Def_Instancias_Equipamentos!$E$2:$E$5135, MATCH(L27, Def_Instancias_Equipamentos!$D$2:$D$5135, 0), 1)</f>
        <v>IA-18RaBPM</v>
      </c>
      <c r="J27" s="27" t="str">
        <f t="shared" si="1"/>
        <v>EXTERNO</v>
      </c>
      <c r="K27" s="28" t="str">
        <f>Def_Instancias_Equipamentos!$D$1235</f>
        <v>SI-18SB:DI-BPMSigPatch-1</v>
      </c>
      <c r="L27" s="19" t="str">
        <f>Def_Instancias_Equipamentos!$D$985</f>
        <v>SI-18SB:DI-BPMRFFE-1</v>
      </c>
      <c r="M27" s="44" t="s">
        <v>44</v>
      </c>
      <c r="N27" s="45" t="s">
        <v>45</v>
      </c>
      <c r="O27" s="31" t="str">
        <f>Def_Sistemas_Conectores_Cabos!$B$7</f>
        <v>SMA 50-ohm</v>
      </c>
      <c r="P27" s="19" t="str">
        <f>Def_Sistemas_Conectores_Cabos!$B$7</f>
        <v>SMA 50-ohm</v>
      </c>
      <c r="Q27" s="27" t="str">
        <f t="shared" si="2"/>
        <v>SI-18SB:DI-BPMSigPatch-1/BI_OUT
SI-18SB:DI-BPMRFFE-1/BI_IN</v>
      </c>
      <c r="R27" s="46" t="s">
        <v>25</v>
      </c>
      <c r="S27" s="46" t="s">
        <v>25</v>
      </c>
      <c r="T27" s="47" t="str">
        <f>Def_Sistemas_Conectores_Cabos!$C$14</f>
        <v>Datalink Extrudado</v>
      </c>
      <c r="U27" s="45" t="s">
        <v>46</v>
      </c>
      <c r="V27" s="33"/>
      <c r="W27" s="33"/>
      <c r="X27" s="33"/>
    </row>
    <row r="28" ht="15.75" customHeight="1">
      <c r="A28" s="19" t="str">
        <f>Def_Sistemas_Conectores_Cabos!$A$22</f>
        <v>BPM de elétrons</v>
      </c>
      <c r="B28" s="22" t="str">
        <f>Datas_Entregas!$A$6</f>
        <v>Linhas de Luz (fases I-A e II)</v>
      </c>
      <c r="C28" s="25">
        <f t="array" ref="C28">INDEX(Datas_Entregas!$B$2:$B$100, MATCH(B28, Datas_Entregas!$A$2:$A$100, 0), 1)</f>
        <v>43374</v>
      </c>
      <c r="D28" s="22" t="str">
        <f>Def_Status_Montagem!$A$2</f>
        <v>A verificar</v>
      </c>
      <c r="E28" s="35" t="str">
        <f>Def_Status_Montagem!$B$4</f>
        <v>Contratada (inclui etiqueta)</v>
      </c>
      <c r="F28" s="26" t="str">
        <f t="array" ref="F28">INDEX(Def_Instancias_Equipamentos!$F$2:$F$5135, MATCH(K28, Def_Instancias_Equipamentos!$D$2:$D$5135, 0), 1)</f>
        <v>Túnel (Anel)</v>
      </c>
      <c r="G28" s="27" t="str">
        <f t="array" ref="G28">INDEX(Def_Instancias_Equipamentos!$F$2:$F$5135, MATCH(L28, Def_Instancias_Equipamentos!$D$2:$D$5135, 0), 1)</f>
        <v>Sala Racks 18 parte 1</v>
      </c>
      <c r="H28" s="26" t="str">
        <f t="array" ref="H28">INDEX(Def_Instancias_Equipamentos!$E$2:$E$5135, MATCH(K28, Def_Instancias_Equipamentos!$D$2:$D$5135, 0), 1)</f>
        <v>SI-18SB</v>
      </c>
      <c r="I28" s="27" t="str">
        <f t="array" ref="I28">INDEX(Def_Instancias_Equipamentos!$E$2:$E$5135, MATCH(L28, Def_Instancias_Equipamentos!$D$2:$D$5135, 0), 1)</f>
        <v>IA-18RaBPM</v>
      </c>
      <c r="J28" s="27" t="str">
        <f t="shared" si="1"/>
        <v>EXTERNO</v>
      </c>
      <c r="K28" s="28" t="str">
        <f>Def_Instancias_Equipamentos!$D$1236</f>
        <v>SI-18SB:DI-BPMSigPatch-2</v>
      </c>
      <c r="L28" s="19" t="str">
        <f>Def_Instancias_Equipamentos!$D$986</f>
        <v>SI-18SB:DI-BPMRFFE-2</v>
      </c>
      <c r="M28" s="44" t="s">
        <v>44</v>
      </c>
      <c r="N28" s="45" t="s">
        <v>45</v>
      </c>
      <c r="O28" s="31" t="str">
        <f>Def_Sistemas_Conectores_Cabos!$B$7</f>
        <v>SMA 50-ohm</v>
      </c>
      <c r="P28" s="19" t="str">
        <f>Def_Sistemas_Conectores_Cabos!$B$7</f>
        <v>SMA 50-ohm</v>
      </c>
      <c r="Q28" s="27" t="str">
        <f t="shared" si="2"/>
        <v>SI-18SB:DI-BPMSigPatch-2/BI_OUT
SI-18SB:DI-BPMRFFE-2/BI_IN</v>
      </c>
      <c r="R28" s="46" t="s">
        <v>25</v>
      </c>
      <c r="S28" s="46" t="s">
        <v>25</v>
      </c>
      <c r="T28" s="47" t="str">
        <f>Def_Sistemas_Conectores_Cabos!$C$14</f>
        <v>Datalink Extrudado</v>
      </c>
      <c r="U28" s="45" t="s">
        <v>46</v>
      </c>
      <c r="V28" s="33"/>
      <c r="W28" s="33"/>
      <c r="X28" s="33"/>
    </row>
    <row r="29" ht="15.75" customHeight="1">
      <c r="A29" s="19" t="str">
        <f>Def_Sistemas_Conectores_Cabos!$A$15</f>
        <v>Sintonia</v>
      </c>
      <c r="B29" s="22" t="str">
        <f>Datas_Entregas!$A$2</f>
        <v>Booster/LTB</v>
      </c>
      <c r="C29" s="25">
        <f t="array" ref="C29">INDEX(Datas_Entregas!$B$2:$B$100, MATCH(B29, Datas_Entregas!$A$2:$A$100, 0), 1)</f>
        <v>43266</v>
      </c>
      <c r="D29" s="22" t="str">
        <f>Def_Status_Montagem!$A$3</f>
        <v>Verficado - Pronto para Produção</v>
      </c>
      <c r="E29" s="35" t="str">
        <f>Def_Status_Montagem!$B$4</f>
        <v>Contratada (inclui etiqueta)</v>
      </c>
      <c r="F29" s="26" t="str">
        <f t="array" ref="F29">INDEX(Def_Instancias_Equipamentos!$F$2:$F$5135, MATCH(K29, Def_Instancias_Equipamentos!$D$2:$D$5135, 0), 1)</f>
        <v>Túnel (Booster)</v>
      </c>
      <c r="G29" s="27" t="str">
        <f t="array" ref="G29">INDEX(Def_Instancias_Equipamentos!$F$2:$F$5135, MATCH(L29, Def_Instancias_Equipamentos!$D$2:$D$5135, 0), 1)</f>
        <v>Túnel (Booster)</v>
      </c>
      <c r="H29" s="26" t="str">
        <f t="array" ref="H29">INDEX(Def_Instancias_Equipamentos!$E$2:$E$5135, MATCH(K29, Def_Instancias_Equipamentos!$D$2:$D$5135, 0), 1)</f>
        <v>BO-04U</v>
      </c>
      <c r="I29" s="27" t="str">
        <f t="array" ref="I29">INDEX(Def_Instancias_Equipamentos!$E$2:$E$5135, MATCH(L29, Def_Instancias_Equipamentos!$D$2:$D$5135, 0), 1)</f>
        <v>BO-04U</v>
      </c>
      <c r="J29" s="27" t="str">
        <f t="shared" si="1"/>
        <v>INTERNO</v>
      </c>
      <c r="K29" s="28" t="str">
        <f>Def_Instancias_Equipamentos!$D$426</f>
        <v>BO-04U:DI-TunePkup</v>
      </c>
      <c r="L29" s="19" t="str">
        <f>Def_Instancias_Equipamentos!$D$432</f>
        <v>BO-04U:DI-TuneBPMHyb</v>
      </c>
      <c r="M29" s="44" t="s">
        <v>74</v>
      </c>
      <c r="N29" s="30" t="s">
        <v>75</v>
      </c>
      <c r="O29" s="28" t="str">
        <f>Def_Sistemas_Conectores_Cabos!$B$10</f>
        <v>N 50-ohm</v>
      </c>
      <c r="P29" s="19" t="str">
        <f>Def_Sistemas_Conectores_Cabos!$B$10</f>
        <v>N 50-ohm</v>
      </c>
      <c r="Q29" s="27" t="s">
        <v>76</v>
      </c>
      <c r="R29" s="32">
        <v>0.5</v>
      </c>
      <c r="S29" s="32">
        <v>0.5</v>
      </c>
      <c r="T29" s="19" t="str">
        <f>Def_Sistemas_Conectores_Cabos!$C$8</f>
        <v>Cabo coaxial semi-rígido</v>
      </c>
      <c r="U29" s="32"/>
      <c r="V29" s="33"/>
      <c r="W29" s="33"/>
      <c r="X29" s="33"/>
    </row>
    <row r="30" ht="15.75" customHeight="1">
      <c r="A30" s="19" t="str">
        <f>Def_Sistemas_Conectores_Cabos!$A$22</f>
        <v>BPM de elétrons</v>
      </c>
      <c r="B30" s="22" t="str">
        <f>Datas_Entregas!$A$3</f>
        <v>BTS/Anel</v>
      </c>
      <c r="C30" s="25">
        <f t="array" ref="C30">INDEX(Datas_Entregas!$B$2:$B$100, MATCH(B30, Datas_Entregas!$A$2:$A$100, 0), 1)</f>
        <v>43296</v>
      </c>
      <c r="D30" s="22" t="str">
        <f>Def_Status_Montagem!$A$2</f>
        <v>A verificar</v>
      </c>
      <c r="E30" s="35" t="str">
        <f>Def_Status_Montagem!$B$4</f>
        <v>Contratada (inclui etiqueta)</v>
      </c>
      <c r="F30" s="26" t="str">
        <f t="array" ref="F30">INDEX(Def_Instancias_Equipamentos!$F$2:$F$5135, MATCH(K30, Def_Instancias_Equipamentos!$D$2:$D$5135, 0), 1)</f>
        <v>Túnel (Anel)</v>
      </c>
      <c r="G30" s="27" t="str">
        <f t="array" ref="G30">INDEX(Def_Instancias_Equipamentos!$F$2:$F$5135, MATCH(L30, Def_Instancias_Equipamentos!$D$2:$D$5135, 0), 1)</f>
        <v>Sala Racks 18 parte 1</v>
      </c>
      <c r="H30" s="26" t="str">
        <f t="array" ref="H30">INDEX(Def_Instancias_Equipamentos!$E$2:$E$5135, MATCH(K30, Def_Instancias_Equipamentos!$D$2:$D$5135, 0), 1)</f>
        <v>SI-18C1</v>
      </c>
      <c r="I30" s="27" t="str">
        <f t="array" ref="I30">INDEX(Def_Instancias_Equipamentos!$E$2:$E$5135, MATCH(L30, Def_Instancias_Equipamentos!$D$2:$D$5135, 0), 1)</f>
        <v>IA-18RaBPM</v>
      </c>
      <c r="J30" s="27" t="str">
        <f t="shared" si="1"/>
        <v>EXTERNO</v>
      </c>
      <c r="K30" s="28" t="str">
        <f>Def_Instancias_Equipamentos!$D$1177</f>
        <v>SI-18C1:DI-BPMSigPatch-1</v>
      </c>
      <c r="L30" s="19" t="str">
        <f>Def_Instancias_Equipamentos!$D$927</f>
        <v>SI-18C1:DI-BPMRFFE-1</v>
      </c>
      <c r="M30" s="44" t="s">
        <v>47</v>
      </c>
      <c r="N30" s="45" t="s">
        <v>48</v>
      </c>
      <c r="O30" s="31" t="str">
        <f>Def_Sistemas_Conectores_Cabos!$B$7</f>
        <v>SMA 50-ohm</v>
      </c>
      <c r="P30" s="19" t="str">
        <f>Def_Sistemas_Conectores_Cabos!$B$7</f>
        <v>SMA 50-ohm</v>
      </c>
      <c r="Q30" s="27" t="str">
        <f>K30&amp;"/"&amp;M30&amp;CHAR(10)&amp;L30&amp;"/"&amp;N30</f>
        <v>SI-18C1:DI-BPMSigPatch-1/BO_OUT
SI-18C1:DI-BPMRFFE-1/BO_IN</v>
      </c>
      <c r="R30" s="46" t="s">
        <v>25</v>
      </c>
      <c r="S30" s="46" t="s">
        <v>25</v>
      </c>
      <c r="T30" s="47" t="str">
        <f>Def_Sistemas_Conectores_Cabos!$C$14</f>
        <v>Datalink Extrudado</v>
      </c>
      <c r="U30" s="45" t="s">
        <v>46</v>
      </c>
      <c r="V30" s="33"/>
      <c r="W30" s="33"/>
      <c r="X30" s="33"/>
    </row>
    <row r="31" ht="15.75" customHeight="1">
      <c r="A31" s="19" t="str">
        <f>Def_Sistemas_Conectores_Cabos!$A$15</f>
        <v>Sintonia</v>
      </c>
      <c r="B31" s="22" t="str">
        <f>Datas_Entregas!$A$2</f>
        <v>Booster/LTB</v>
      </c>
      <c r="C31" s="25">
        <f t="array" ref="C31">INDEX(Datas_Entregas!$B$2:$B$100, MATCH(B31, Datas_Entregas!$A$2:$A$100, 0), 1)</f>
        <v>43266</v>
      </c>
      <c r="D31" s="22" t="str">
        <f>Def_Status_Montagem!$A$3</f>
        <v>Verficado - Pronto para Produção</v>
      </c>
      <c r="E31" s="35" t="str">
        <f>Def_Status_Montagem!$B$4</f>
        <v>Contratada (inclui etiqueta)</v>
      </c>
      <c r="F31" s="26" t="str">
        <f t="array" ref="F31">INDEX(Def_Instancias_Equipamentos!$F$2:$F$5135, MATCH(K31, Def_Instancias_Equipamentos!$D$2:$D$5135, 0), 1)</f>
        <v>Túnel (Booster)</v>
      </c>
      <c r="G31" s="27" t="str">
        <f t="array" ref="G31">INDEX(Def_Instancias_Equipamentos!$F$2:$F$5135, MATCH(L31, Def_Instancias_Equipamentos!$D$2:$D$5135, 0), 1)</f>
        <v>Túnel (Booster)</v>
      </c>
      <c r="H31" s="26" t="str">
        <f t="array" ref="H31">INDEX(Def_Instancias_Equipamentos!$E$2:$E$5135, MATCH(K31, Def_Instancias_Equipamentos!$D$2:$D$5135, 0), 1)</f>
        <v>BO-04U</v>
      </c>
      <c r="I31" s="27" t="str">
        <f t="array" ref="I31">INDEX(Def_Instancias_Equipamentos!$E$2:$E$5135, MATCH(L31, Def_Instancias_Equipamentos!$D$2:$D$5135, 0), 1)</f>
        <v>BO-04U</v>
      </c>
      <c r="J31" s="27" t="str">
        <f t="shared" si="1"/>
        <v>INTERNO</v>
      </c>
      <c r="K31" s="28" t="str">
        <f>Def_Instancias_Equipamentos!$D$426</f>
        <v>BO-04U:DI-TunePkup</v>
      </c>
      <c r="L31" s="19" t="str">
        <f>Def_Instancias_Equipamentos!$D$432</f>
        <v>BO-04U:DI-TuneBPMHyb</v>
      </c>
      <c r="M31" s="44" t="s">
        <v>77</v>
      </c>
      <c r="N31" s="30" t="s">
        <v>78</v>
      </c>
      <c r="O31" s="28" t="str">
        <f>Def_Sistemas_Conectores_Cabos!$B$10</f>
        <v>N 50-ohm</v>
      </c>
      <c r="P31" s="19" t="str">
        <f>Def_Sistemas_Conectores_Cabos!$B$10</f>
        <v>N 50-ohm</v>
      </c>
      <c r="Q31" s="27" t="s">
        <v>79</v>
      </c>
      <c r="R31" s="32">
        <v>0.5</v>
      </c>
      <c r="S31" s="32">
        <v>0.5</v>
      </c>
      <c r="T31" s="19" t="str">
        <f>Def_Sistemas_Conectores_Cabos!$C$8</f>
        <v>Cabo coaxial semi-rígido</v>
      </c>
      <c r="U31" s="32"/>
      <c r="V31" s="33"/>
      <c r="W31" s="33"/>
      <c r="X31" s="33"/>
    </row>
    <row r="32" ht="15.75" customHeight="1">
      <c r="A32" s="19" t="str">
        <f>Def_Sistemas_Conectores_Cabos!$A$15</f>
        <v>Sintonia</v>
      </c>
      <c r="B32" s="22" t="str">
        <f>Datas_Entregas!$A$2</f>
        <v>Booster/LTB</v>
      </c>
      <c r="C32" s="25">
        <f t="array" ref="C32">INDEX(Datas_Entregas!$B$2:$B$100, MATCH(B32, Datas_Entregas!$A$2:$A$100, 0), 1)</f>
        <v>43266</v>
      </c>
      <c r="D32" s="22" t="str">
        <f>Def_Status_Montagem!$A$3</f>
        <v>Verficado - Pronto para Produção</v>
      </c>
      <c r="E32" s="35" t="str">
        <f>Def_Status_Montagem!$B$4</f>
        <v>Contratada (inclui etiqueta)</v>
      </c>
      <c r="F32" s="26" t="str">
        <f t="array" ref="F32">INDEX(Def_Instancias_Equipamentos!$F$2:$F$5135, MATCH(K32, Def_Instancias_Equipamentos!$D$2:$D$5135, 0), 1)</f>
        <v>Túnel (Booster)</v>
      </c>
      <c r="G32" s="27" t="str">
        <f t="array" ref="G32">INDEX(Def_Instancias_Equipamentos!$F$2:$F$5135, MATCH(L32, Def_Instancias_Equipamentos!$D$2:$D$5135, 0), 1)</f>
        <v>Túnel (Booster)</v>
      </c>
      <c r="H32" s="26" t="str">
        <f t="array" ref="H32">INDEX(Def_Instancias_Equipamentos!$E$2:$E$5135, MATCH(K32, Def_Instancias_Equipamentos!$D$2:$D$5135, 0), 1)</f>
        <v>BO-04U</v>
      </c>
      <c r="I32" s="27" t="str">
        <f t="array" ref="I32">INDEX(Def_Instancias_Equipamentos!$E$2:$E$5135, MATCH(L32, Def_Instancias_Equipamentos!$D$2:$D$5135, 0), 1)</f>
        <v>BO-04U</v>
      </c>
      <c r="J32" s="27" t="str">
        <f t="shared" si="1"/>
        <v>INTERNO</v>
      </c>
      <c r="K32" s="28" t="str">
        <f>Def_Instancias_Equipamentos!$D$426</f>
        <v>BO-04U:DI-TunePkup</v>
      </c>
      <c r="L32" s="19" t="str">
        <f>Def_Instancias_Equipamentos!$D$432</f>
        <v>BO-04U:DI-TuneBPMHyb</v>
      </c>
      <c r="M32" s="53" t="s">
        <v>80</v>
      </c>
      <c r="N32" s="54" t="s">
        <v>81</v>
      </c>
      <c r="O32" s="31" t="str">
        <f>Def_Sistemas_Conectores_Cabos!$B$10</f>
        <v>N 50-ohm</v>
      </c>
      <c r="P32" s="50" t="str">
        <f>Def_Sistemas_Conectores_Cabos!$B$10</f>
        <v>N 50-ohm</v>
      </c>
      <c r="Q32" s="55" t="s">
        <v>82</v>
      </c>
      <c r="R32" s="56">
        <v>0.5</v>
      </c>
      <c r="S32" s="56">
        <v>0.5</v>
      </c>
      <c r="T32" s="50" t="str">
        <f>Def_Sistemas_Conectores_Cabos!$C$8</f>
        <v>Cabo coaxial semi-rígido</v>
      </c>
      <c r="U32" s="56"/>
      <c r="V32" s="33"/>
      <c r="W32" s="33"/>
      <c r="X32" s="33"/>
    </row>
    <row r="33" ht="15.75" customHeight="1">
      <c r="A33" s="19" t="str">
        <f>Def_Sistemas_Conectores_Cabos!$A$22</f>
        <v>BPM de elétrons</v>
      </c>
      <c r="B33" s="22" t="str">
        <f>Datas_Entregas!$A$3</f>
        <v>BTS/Anel</v>
      </c>
      <c r="C33" s="25">
        <f t="array" ref="C33">INDEX(Datas_Entregas!$B$2:$B$100, MATCH(B33, Datas_Entregas!$A$2:$A$100, 0), 1)</f>
        <v>43296</v>
      </c>
      <c r="D33" s="22" t="str">
        <f>Def_Status_Montagem!$A$2</f>
        <v>A verificar</v>
      </c>
      <c r="E33" s="35" t="str">
        <f>Def_Status_Montagem!$B$4</f>
        <v>Contratada (inclui etiqueta)</v>
      </c>
      <c r="F33" s="26" t="str">
        <f t="array" ref="F33">INDEX(Def_Instancias_Equipamentos!$F$2:$F$5135, MATCH(K33, Def_Instancias_Equipamentos!$D$2:$D$5135, 0), 1)</f>
        <v>Túnel (Anel)</v>
      </c>
      <c r="G33" s="27" t="str">
        <f t="array" ref="G33">INDEX(Def_Instancias_Equipamentos!$F$2:$F$5135, MATCH(L33, Def_Instancias_Equipamentos!$D$2:$D$5135, 0), 1)</f>
        <v>Sala Racks 18 parte 1</v>
      </c>
      <c r="H33" s="26" t="str">
        <f t="array" ref="H33">INDEX(Def_Instancias_Equipamentos!$E$2:$E$5135, MATCH(K33, Def_Instancias_Equipamentos!$D$2:$D$5135, 0), 1)</f>
        <v>SI-18C1</v>
      </c>
      <c r="I33" s="27" t="str">
        <f t="array" ref="I33">INDEX(Def_Instancias_Equipamentos!$E$2:$E$5135, MATCH(L33, Def_Instancias_Equipamentos!$D$2:$D$5135, 0), 1)</f>
        <v>IA-18RaBPM</v>
      </c>
      <c r="J33" s="27" t="str">
        <f t="shared" si="1"/>
        <v>EXTERNO</v>
      </c>
      <c r="K33" s="28" t="str">
        <f>Def_Instancias_Equipamentos!$D$1178</f>
        <v>SI-18C1:DI-BPMSigPatch-2</v>
      </c>
      <c r="L33" s="19" t="str">
        <f>Def_Instancias_Equipamentos!$D$928</f>
        <v>SI-18C1:DI-BPMRFFE-2</v>
      </c>
      <c r="M33" s="44" t="s">
        <v>47</v>
      </c>
      <c r="N33" s="45" t="s">
        <v>48</v>
      </c>
      <c r="O33" s="31" t="str">
        <f>Def_Sistemas_Conectores_Cabos!$B$7</f>
        <v>SMA 50-ohm</v>
      </c>
      <c r="P33" s="19" t="str">
        <f>Def_Sistemas_Conectores_Cabos!$B$7</f>
        <v>SMA 50-ohm</v>
      </c>
      <c r="Q33" s="27" t="str">
        <f>K33&amp;"/"&amp;M33&amp;CHAR(10)&amp;L33&amp;"/"&amp;N33</f>
        <v>SI-18C1:DI-BPMSigPatch-2/BO_OUT
SI-18C1:DI-BPMRFFE-2/BO_IN</v>
      </c>
      <c r="R33" s="46" t="s">
        <v>25</v>
      </c>
      <c r="S33" s="46" t="s">
        <v>25</v>
      </c>
      <c r="T33" s="47" t="str">
        <f>Def_Sistemas_Conectores_Cabos!$C$14</f>
        <v>Datalink Extrudado</v>
      </c>
      <c r="U33" s="45" t="s">
        <v>46</v>
      </c>
      <c r="V33" s="33"/>
      <c r="W33" s="33"/>
      <c r="X33" s="33"/>
    </row>
    <row r="34" ht="15.75" customHeight="1">
      <c r="A34" s="19" t="str">
        <f>Def_Sistemas_Conectores_Cabos!$A$15</f>
        <v>Sintonia</v>
      </c>
      <c r="B34" s="22" t="str">
        <f>Datas_Entregas!$A$2</f>
        <v>Booster/LTB</v>
      </c>
      <c r="C34" s="25">
        <f t="array" ref="C34">INDEX(Datas_Entregas!$B$2:$B$100, MATCH(B34, Datas_Entregas!$A$2:$A$100, 0), 1)</f>
        <v>43266</v>
      </c>
      <c r="D34" s="22" t="str">
        <f>Def_Status_Montagem!$A$3</f>
        <v>Verficado - Pronto para Produção</v>
      </c>
      <c r="E34" s="35" t="str">
        <f>Def_Status_Montagem!$B$4</f>
        <v>Contratada (inclui etiqueta)</v>
      </c>
      <c r="F34" s="26" t="str">
        <f t="array" ref="F34">INDEX(Def_Instancias_Equipamentos!$F$2:$F$5135, MATCH(K34, Def_Instancias_Equipamentos!$D$2:$D$5135, 0), 1)</f>
        <v>Túnel (Booster)</v>
      </c>
      <c r="G34" s="27" t="str">
        <f t="array" ref="G34">INDEX(Def_Instancias_Equipamentos!$F$2:$F$5135, MATCH(L34, Def_Instancias_Equipamentos!$D$2:$D$5135, 0), 1)</f>
        <v>Túnel (Booster)</v>
      </c>
      <c r="H34" s="26" t="str">
        <f t="array" ref="H34">INDEX(Def_Instancias_Equipamentos!$E$2:$E$5135, MATCH(K34, Def_Instancias_Equipamentos!$D$2:$D$5135, 0), 1)</f>
        <v>BO-04U</v>
      </c>
      <c r="I34" s="27" t="str">
        <f t="array" ref="I34">INDEX(Def_Instancias_Equipamentos!$E$2:$E$5135, MATCH(L34, Def_Instancias_Equipamentos!$D$2:$D$5135, 0), 1)</f>
        <v>BO-04U</v>
      </c>
      <c r="J34" s="27" t="str">
        <f t="shared" si="1"/>
        <v>INTERNO</v>
      </c>
      <c r="K34" s="28" t="str">
        <f>Def_Instancias_Equipamentos!$D$426</f>
        <v>BO-04U:DI-TunePkup</v>
      </c>
      <c r="L34" s="19" t="str">
        <f>Def_Instancias_Equipamentos!$D$432</f>
        <v>BO-04U:DI-TuneBPMHyb</v>
      </c>
      <c r="M34" s="53" t="s">
        <v>89</v>
      </c>
      <c r="N34" s="54" t="s">
        <v>90</v>
      </c>
      <c r="O34" s="31" t="str">
        <f>Def_Sistemas_Conectores_Cabos!$B$10</f>
        <v>N 50-ohm</v>
      </c>
      <c r="P34" s="50" t="str">
        <f>Def_Sistemas_Conectores_Cabos!$B$10</f>
        <v>N 50-ohm</v>
      </c>
      <c r="Q34" s="55" t="s">
        <v>91</v>
      </c>
      <c r="R34" s="56">
        <v>0.5</v>
      </c>
      <c r="S34" s="56">
        <v>0.5</v>
      </c>
      <c r="T34" s="50" t="str">
        <f>Def_Sistemas_Conectores_Cabos!$C$8</f>
        <v>Cabo coaxial semi-rígido</v>
      </c>
      <c r="U34" s="56"/>
      <c r="V34" s="33"/>
      <c r="W34" s="33"/>
      <c r="X34" s="33"/>
    </row>
    <row r="35" ht="15.75" customHeight="1">
      <c r="A35" s="19" t="str">
        <f>Def_Sistemas_Conectores_Cabos!$A$22</f>
        <v>BPM de elétrons</v>
      </c>
      <c r="B35" s="22" t="str">
        <f>Datas_Entregas!$A$3</f>
        <v>BTS/Anel</v>
      </c>
      <c r="C35" s="25">
        <f t="array" ref="C35">INDEX(Datas_Entregas!$B$2:$B$100, MATCH(B35, Datas_Entregas!$A$2:$A$100, 0), 1)</f>
        <v>43296</v>
      </c>
      <c r="D35" s="22" t="str">
        <f>Def_Status_Montagem!$A$2</f>
        <v>A verificar</v>
      </c>
      <c r="E35" s="35" t="str">
        <f>Def_Status_Montagem!$B$4</f>
        <v>Contratada (inclui etiqueta)</v>
      </c>
      <c r="F35" s="26" t="str">
        <f t="array" ref="F35">INDEX(Def_Instancias_Equipamentos!$F$2:$F$5135, MATCH(K35, Def_Instancias_Equipamentos!$D$2:$D$5135, 0), 1)</f>
        <v>Túnel (Anel)</v>
      </c>
      <c r="G35" s="27" t="str">
        <f t="array" ref="G35">INDEX(Def_Instancias_Equipamentos!$F$2:$F$5135, MATCH(L35, Def_Instancias_Equipamentos!$D$2:$D$5135, 0), 1)</f>
        <v>Sala Racks 18 parte 1</v>
      </c>
      <c r="H35" s="26" t="str">
        <f t="array" ref="H35">INDEX(Def_Instancias_Equipamentos!$E$2:$E$5135, MATCH(K35, Def_Instancias_Equipamentos!$D$2:$D$5135, 0), 1)</f>
        <v>SI-18C2</v>
      </c>
      <c r="I35" s="27" t="str">
        <f t="array" ref="I35">INDEX(Def_Instancias_Equipamentos!$E$2:$E$5135, MATCH(L35, Def_Instancias_Equipamentos!$D$2:$D$5135, 0), 1)</f>
        <v>IA-18RaBPM</v>
      </c>
      <c r="J35" s="27" t="str">
        <f t="shared" si="1"/>
        <v>EXTERNO</v>
      </c>
      <c r="K35" s="28" t="str">
        <f>Def_Instancias_Equipamentos!$D$1179</f>
        <v>SI-18C2:DI-BPMSigPatch</v>
      </c>
      <c r="L35" s="19" t="str">
        <f>Def_Instancias_Equipamentos!$D$929</f>
        <v>SI-18C2:DI-BPMRFFE</v>
      </c>
      <c r="M35" s="44" t="s">
        <v>47</v>
      </c>
      <c r="N35" s="45" t="s">
        <v>48</v>
      </c>
      <c r="O35" s="31" t="str">
        <f>Def_Sistemas_Conectores_Cabos!$B$7</f>
        <v>SMA 50-ohm</v>
      </c>
      <c r="P35" s="19" t="str">
        <f>Def_Sistemas_Conectores_Cabos!$B$7</f>
        <v>SMA 50-ohm</v>
      </c>
      <c r="Q35" s="27" t="str">
        <f>K35&amp;"/"&amp;M35&amp;CHAR(10)&amp;L35&amp;"/"&amp;N35</f>
        <v>SI-18C2:DI-BPMSigPatch/BO_OUT
SI-18C2:DI-BPMRFFE/BO_IN</v>
      </c>
      <c r="R35" s="46" t="s">
        <v>25</v>
      </c>
      <c r="S35" s="46" t="s">
        <v>25</v>
      </c>
      <c r="T35" s="47" t="str">
        <f>Def_Sistemas_Conectores_Cabos!$C$14</f>
        <v>Datalink Extrudado</v>
      </c>
      <c r="U35" s="45" t="s">
        <v>46</v>
      </c>
      <c r="V35" s="33"/>
      <c r="W35" s="33"/>
      <c r="X35" s="33"/>
    </row>
    <row r="36" ht="15.75" customHeight="1">
      <c r="A36" s="19" t="str">
        <f>Def_Sistemas_Conectores_Cabos!$A$15</f>
        <v>Sintonia</v>
      </c>
      <c r="B36" s="22" t="str">
        <f>Datas_Entregas!$A$3</f>
        <v>BTS/Anel</v>
      </c>
      <c r="C36" s="25">
        <f t="array" ref="C36">INDEX(Datas_Entregas!$B$2:$B$100, MATCH(B36, Datas_Entregas!$A$2:$A$100, 0), 1)</f>
        <v>43296</v>
      </c>
      <c r="D36" s="22" t="str">
        <f>Def_Status_Montagem!$A$3</f>
        <v>Verficado - Pronto para Produção</v>
      </c>
      <c r="E36" s="35" t="str">
        <f>Def_Status_Montagem!$B$4</f>
        <v>Contratada (inclui etiqueta)</v>
      </c>
      <c r="F36" s="26" t="str">
        <f t="array" ref="F36">INDEX(Def_Instancias_Equipamentos!$F$2:$F$5135, MATCH(K36, Def_Instancias_Equipamentos!$D$2:$D$5135, 0), 1)</f>
        <v>Túnel (Anel)</v>
      </c>
      <c r="G36" s="27" t="str">
        <f t="array" ref="G36">INDEX(Def_Instancias_Equipamentos!$F$2:$F$5135, MATCH(L36, Def_Instancias_Equipamentos!$D$2:$D$5135, 0), 1)</f>
        <v>Túnel (Anel)</v>
      </c>
      <c r="H36" s="26" t="str">
        <f t="array" ref="H36">INDEX(Def_Instancias_Equipamentos!$E$2:$E$5135, MATCH(K36, Def_Instancias_Equipamentos!$D$2:$D$5135, 0), 1)</f>
        <v>SI-17C4</v>
      </c>
      <c r="I36" s="27" t="str">
        <f t="array" ref="I36">INDEX(Def_Instancias_Equipamentos!$E$2:$E$5135, MATCH(L36, Def_Instancias_Equipamentos!$D$2:$D$5135, 0), 1)</f>
        <v>SI-17C4</v>
      </c>
      <c r="J36" s="27" t="str">
        <f t="shared" si="1"/>
        <v>INTERNO</v>
      </c>
      <c r="K36" s="28" t="str">
        <f>Def_Instancias_Equipamentos!$D$425</f>
        <v>SI-17C4:DI-TunePkup</v>
      </c>
      <c r="L36" s="19" t="str">
        <f>Def_Instancias_Equipamentos!$D$431</f>
        <v>SI-17C4:DI-TuneBPMHyb</v>
      </c>
      <c r="M36" s="44" t="s">
        <v>74</v>
      </c>
      <c r="N36" s="30" t="s">
        <v>75</v>
      </c>
      <c r="O36" s="28" t="str">
        <f>Def_Sistemas_Conectores_Cabos!$B$10</f>
        <v>N 50-ohm</v>
      </c>
      <c r="P36" s="19" t="str">
        <f>Def_Sistemas_Conectores_Cabos!$B$10</f>
        <v>N 50-ohm</v>
      </c>
      <c r="Q36" s="27" t="s">
        <v>76</v>
      </c>
      <c r="R36" s="32">
        <v>0.5</v>
      </c>
      <c r="S36" s="32">
        <v>0.5</v>
      </c>
      <c r="T36" s="19" t="str">
        <f>Def_Sistemas_Conectores_Cabos!$C$8</f>
        <v>Cabo coaxial semi-rígido</v>
      </c>
      <c r="U36" s="32"/>
      <c r="V36" s="33"/>
      <c r="W36" s="33"/>
      <c r="X36" s="33"/>
    </row>
    <row r="37" ht="15.75" customHeight="1">
      <c r="A37" s="19" t="str">
        <f>Def_Sistemas_Conectores_Cabos!$A$15</f>
        <v>Sintonia</v>
      </c>
      <c r="B37" s="22" t="str">
        <f>Datas_Entregas!$A$3</f>
        <v>BTS/Anel</v>
      </c>
      <c r="C37" s="25">
        <f t="array" ref="C37">INDEX(Datas_Entregas!$B$2:$B$100, MATCH(B37, Datas_Entregas!$A$2:$A$100, 0), 1)</f>
        <v>43296</v>
      </c>
      <c r="D37" s="22" t="str">
        <f>Def_Status_Montagem!$A$3</f>
        <v>Verficado - Pronto para Produção</v>
      </c>
      <c r="E37" s="35" t="str">
        <f>Def_Status_Montagem!$B$4</f>
        <v>Contratada (inclui etiqueta)</v>
      </c>
      <c r="F37" s="26" t="str">
        <f t="array" ref="F37">INDEX(Def_Instancias_Equipamentos!$F$2:$F$5135, MATCH(K37, Def_Instancias_Equipamentos!$D$2:$D$5135, 0), 1)</f>
        <v>Túnel (Anel)</v>
      </c>
      <c r="G37" s="27" t="str">
        <f t="array" ref="G37">INDEX(Def_Instancias_Equipamentos!$F$2:$F$5135, MATCH(L37, Def_Instancias_Equipamentos!$D$2:$D$5135, 0), 1)</f>
        <v>Túnel (Anel)</v>
      </c>
      <c r="H37" s="26" t="str">
        <f t="array" ref="H37">INDEX(Def_Instancias_Equipamentos!$E$2:$E$5135, MATCH(K37, Def_Instancias_Equipamentos!$D$2:$D$5135, 0), 1)</f>
        <v>SI-17C4</v>
      </c>
      <c r="I37" s="27" t="str">
        <f t="array" ref="I37">INDEX(Def_Instancias_Equipamentos!$E$2:$E$5135, MATCH(L37, Def_Instancias_Equipamentos!$D$2:$D$5135, 0), 1)</f>
        <v>SI-17C4</v>
      </c>
      <c r="J37" s="27" t="str">
        <f t="shared" si="1"/>
        <v>INTERNO</v>
      </c>
      <c r="K37" s="28" t="str">
        <f>Def_Instancias_Equipamentos!$D$425</f>
        <v>SI-17C4:DI-TunePkup</v>
      </c>
      <c r="L37" s="19" t="str">
        <f>Def_Instancias_Equipamentos!$D$431</f>
        <v>SI-17C4:DI-TuneBPMHyb</v>
      </c>
      <c r="M37" s="44" t="s">
        <v>77</v>
      </c>
      <c r="N37" s="30" t="s">
        <v>78</v>
      </c>
      <c r="O37" s="28" t="str">
        <f>Def_Sistemas_Conectores_Cabos!$B$10</f>
        <v>N 50-ohm</v>
      </c>
      <c r="P37" s="19" t="str">
        <f>Def_Sistemas_Conectores_Cabos!$B$10</f>
        <v>N 50-ohm</v>
      </c>
      <c r="Q37" s="27" t="s">
        <v>79</v>
      </c>
      <c r="R37" s="32">
        <v>0.5</v>
      </c>
      <c r="S37" s="32">
        <v>0.5</v>
      </c>
      <c r="T37" s="19" t="str">
        <f>Def_Sistemas_Conectores_Cabos!$C$8</f>
        <v>Cabo coaxial semi-rígido</v>
      </c>
      <c r="U37" s="32"/>
      <c r="V37" s="33"/>
      <c r="W37" s="33"/>
      <c r="X37" s="33"/>
    </row>
    <row r="38" ht="15.75" customHeight="1">
      <c r="A38" s="19" t="str">
        <f>Def_Sistemas_Conectores_Cabos!$A$15</f>
        <v>Sintonia</v>
      </c>
      <c r="B38" s="22" t="str">
        <f>Datas_Entregas!$A$3</f>
        <v>BTS/Anel</v>
      </c>
      <c r="C38" s="25">
        <f t="array" ref="C38">INDEX(Datas_Entregas!$B$2:$B$100, MATCH(B38, Datas_Entregas!$A$2:$A$100, 0), 1)</f>
        <v>43296</v>
      </c>
      <c r="D38" s="22" t="str">
        <f>Def_Status_Montagem!$A$3</f>
        <v>Verficado - Pronto para Produção</v>
      </c>
      <c r="E38" s="35" t="str">
        <f>Def_Status_Montagem!$B$4</f>
        <v>Contratada (inclui etiqueta)</v>
      </c>
      <c r="F38" s="26" t="str">
        <f t="array" ref="F38">INDEX(Def_Instancias_Equipamentos!$F$2:$F$5135, MATCH(K38, Def_Instancias_Equipamentos!$D$2:$D$5135, 0), 1)</f>
        <v>Túnel (Anel)</v>
      </c>
      <c r="G38" s="27" t="str">
        <f t="array" ref="G38">INDEX(Def_Instancias_Equipamentos!$F$2:$F$5135, MATCH(L38, Def_Instancias_Equipamentos!$D$2:$D$5135, 0), 1)</f>
        <v>Túnel (Anel)</v>
      </c>
      <c r="H38" s="26" t="str">
        <f t="array" ref="H38">INDEX(Def_Instancias_Equipamentos!$E$2:$E$5135, MATCH(K38, Def_Instancias_Equipamentos!$D$2:$D$5135, 0), 1)</f>
        <v>SI-17C4</v>
      </c>
      <c r="I38" s="27" t="str">
        <f t="array" ref="I38">INDEX(Def_Instancias_Equipamentos!$E$2:$E$5135, MATCH(L38, Def_Instancias_Equipamentos!$D$2:$D$5135, 0), 1)</f>
        <v>SI-17C4</v>
      </c>
      <c r="J38" s="27" t="str">
        <f t="shared" si="1"/>
        <v>INTERNO</v>
      </c>
      <c r="K38" s="28" t="str">
        <f>Def_Instancias_Equipamentos!$D$425</f>
        <v>SI-17C4:DI-TunePkup</v>
      </c>
      <c r="L38" s="19" t="str">
        <f>Def_Instancias_Equipamentos!$D$431</f>
        <v>SI-17C4:DI-TuneBPMHyb</v>
      </c>
      <c r="M38" s="53" t="s">
        <v>80</v>
      </c>
      <c r="N38" s="54" t="s">
        <v>81</v>
      </c>
      <c r="O38" s="31" t="str">
        <f>Def_Sistemas_Conectores_Cabos!$B$10</f>
        <v>N 50-ohm</v>
      </c>
      <c r="P38" s="50" t="str">
        <f>Def_Sistemas_Conectores_Cabos!$B$10</f>
        <v>N 50-ohm</v>
      </c>
      <c r="Q38" s="55" t="s">
        <v>82</v>
      </c>
      <c r="R38" s="56">
        <v>0.5</v>
      </c>
      <c r="S38" s="56">
        <v>0.5</v>
      </c>
      <c r="T38" s="50" t="str">
        <f>Def_Sistemas_Conectores_Cabos!$C$8</f>
        <v>Cabo coaxial semi-rígido</v>
      </c>
      <c r="U38" s="56"/>
      <c r="V38" s="33"/>
      <c r="W38" s="33"/>
      <c r="X38" s="33"/>
    </row>
    <row r="39" ht="15.75" customHeight="1">
      <c r="A39" s="19" t="str">
        <f>Def_Sistemas_Conectores_Cabos!$A$15</f>
        <v>Sintonia</v>
      </c>
      <c r="B39" s="22" t="str">
        <f>Datas_Entregas!$A$3</f>
        <v>BTS/Anel</v>
      </c>
      <c r="C39" s="25">
        <f t="array" ref="C39">INDEX(Datas_Entregas!$B$2:$B$100, MATCH(B39, Datas_Entregas!$A$2:$A$100, 0), 1)</f>
        <v>43296</v>
      </c>
      <c r="D39" s="22" t="str">
        <f>Def_Status_Montagem!$A$3</f>
        <v>Verficado - Pronto para Produção</v>
      </c>
      <c r="E39" s="35" t="str">
        <f>Def_Status_Montagem!$B$4</f>
        <v>Contratada (inclui etiqueta)</v>
      </c>
      <c r="F39" s="26" t="str">
        <f t="array" ref="F39">INDEX(Def_Instancias_Equipamentos!$F$2:$F$5135, MATCH(K39, Def_Instancias_Equipamentos!$D$2:$D$5135, 0), 1)</f>
        <v>Túnel (Anel)</v>
      </c>
      <c r="G39" s="27" t="str">
        <f t="array" ref="G39">INDEX(Def_Instancias_Equipamentos!$F$2:$F$5135, MATCH(L39, Def_Instancias_Equipamentos!$D$2:$D$5135, 0), 1)</f>
        <v>Túnel (Anel)</v>
      </c>
      <c r="H39" s="26" t="str">
        <f t="array" ref="H39">INDEX(Def_Instancias_Equipamentos!$E$2:$E$5135, MATCH(K39, Def_Instancias_Equipamentos!$D$2:$D$5135, 0), 1)</f>
        <v>SI-17C4</v>
      </c>
      <c r="I39" s="27" t="str">
        <f t="array" ref="I39">INDEX(Def_Instancias_Equipamentos!$E$2:$E$5135, MATCH(L39, Def_Instancias_Equipamentos!$D$2:$D$5135, 0), 1)</f>
        <v>SI-17C4</v>
      </c>
      <c r="J39" s="27" t="str">
        <f t="shared" si="1"/>
        <v>INTERNO</v>
      </c>
      <c r="K39" s="28" t="str">
        <f>Def_Instancias_Equipamentos!$D$425</f>
        <v>SI-17C4:DI-TunePkup</v>
      </c>
      <c r="L39" s="19" t="str">
        <f>Def_Instancias_Equipamentos!$D$431</f>
        <v>SI-17C4:DI-TuneBPMHyb</v>
      </c>
      <c r="M39" s="53" t="s">
        <v>89</v>
      </c>
      <c r="N39" s="54" t="s">
        <v>90</v>
      </c>
      <c r="O39" s="31" t="str">
        <f>Def_Sistemas_Conectores_Cabos!$B$10</f>
        <v>N 50-ohm</v>
      </c>
      <c r="P39" s="50" t="str">
        <f>Def_Sistemas_Conectores_Cabos!$B$10</f>
        <v>N 50-ohm</v>
      </c>
      <c r="Q39" s="55" t="s">
        <v>91</v>
      </c>
      <c r="R39" s="56">
        <v>0.5</v>
      </c>
      <c r="S39" s="56">
        <v>0.5</v>
      </c>
      <c r="T39" s="50" t="str">
        <f>Def_Sistemas_Conectores_Cabos!$C$8</f>
        <v>Cabo coaxial semi-rígido</v>
      </c>
      <c r="U39" s="56"/>
      <c r="V39" s="33"/>
      <c r="W39" s="33"/>
      <c r="X39" s="33"/>
    </row>
    <row r="40" ht="15.75" customHeight="1">
      <c r="A40" s="19" t="str">
        <f>Def_Sistemas_Conectores_Cabos!$A$22</f>
        <v>BPM de elétrons</v>
      </c>
      <c r="B40" s="22" t="str">
        <f>Datas_Entregas!$A$2</f>
        <v>Booster/LTB</v>
      </c>
      <c r="C40" s="25">
        <f t="array" ref="C40">INDEX(Datas_Entregas!$B$2:$B$100, MATCH(B40, Datas_Entregas!$A$2:$A$100, 0), 1)</f>
        <v>43266</v>
      </c>
      <c r="D40" s="22" t="str">
        <f>Def_Status_Montagem!$A$2</f>
        <v>A verificar</v>
      </c>
      <c r="E40" s="35" t="str">
        <f>Def_Status_Montagem!$B$4</f>
        <v>Contratada (inclui etiqueta)</v>
      </c>
      <c r="F40" s="26" t="str">
        <f t="array" ref="F40">INDEX(Def_Instancias_Equipamentos!$F$2:$F$5135, MATCH(K40, Def_Instancias_Equipamentos!$D$2:$D$5135, 0), 1)</f>
        <v>Túnel (Booster)</v>
      </c>
      <c r="G40" s="27" t="str">
        <f t="array" ref="G40">INDEX(Def_Instancias_Equipamentos!$F$2:$F$5135, MATCH(L40, Def_Instancias_Equipamentos!$D$2:$D$5135, 0), 1)</f>
        <v>Sala Racks 1</v>
      </c>
      <c r="H40" s="26" t="str">
        <f t="array" ref="H40">INDEX(Def_Instancias_Equipamentos!$E$2:$E$5135, MATCH(K40, Def_Instancias_Equipamentos!$D$2:$D$5135, 0), 1)</f>
        <v>BO-01U</v>
      </c>
      <c r="I40" s="27" t="str">
        <f t="array" ref="I40">INDEX(Def_Instancias_Equipamentos!$E$2:$E$5135, MATCH(L40, Def_Instancias_Equipamentos!$D$2:$D$5135, 0), 1)</f>
        <v>IA-01RaBPM</v>
      </c>
      <c r="J40" s="27" t="str">
        <f t="shared" si="1"/>
        <v>EXTERNO</v>
      </c>
      <c r="K40" s="28" t="str">
        <f>Def_Instancias_Equipamentos!$D$991</f>
        <v>BO-01U:DI-BPMSigPatch</v>
      </c>
      <c r="L40" s="19" t="str">
        <f>Def_Instancias_Equipamentos!$D$741</f>
        <v>BO-01U:DI-BPMRFFE</v>
      </c>
      <c r="M40" s="44" t="s">
        <v>44</v>
      </c>
      <c r="N40" s="45" t="s">
        <v>45</v>
      </c>
      <c r="O40" s="31" t="str">
        <f>Def_Sistemas_Conectores_Cabos!$B$7</f>
        <v>SMA 50-ohm</v>
      </c>
      <c r="P40" s="19" t="str">
        <f>Def_Sistemas_Conectores_Cabos!$B$7</f>
        <v>SMA 50-ohm</v>
      </c>
      <c r="Q40" s="27" t="str">
        <f t="shared" ref="Q40:Q357" si="3">K40&amp;"/"&amp;M40&amp;CHAR(10)&amp;L40&amp;"/"&amp;N40</f>
        <v>BO-01U:DI-BPMSigPatch/BI_OUT
BO-01U:DI-BPMRFFE/BI_IN</v>
      </c>
      <c r="R40" s="46" t="s">
        <v>25</v>
      </c>
      <c r="S40" s="46" t="s">
        <v>25</v>
      </c>
      <c r="T40" s="47" t="str">
        <f>Def_Sistemas_Conectores_Cabos!$C$14</f>
        <v>Datalink Extrudado</v>
      </c>
      <c r="U40" s="45" t="s">
        <v>46</v>
      </c>
      <c r="V40" s="33"/>
      <c r="W40" s="33"/>
      <c r="X40" s="33"/>
    </row>
    <row r="41" ht="15.75" customHeight="1">
      <c r="A41" s="19" t="str">
        <f>Def_Sistemas_Conectores_Cabos!$A$22</f>
        <v>BPM de elétrons</v>
      </c>
      <c r="B41" s="22" t="str">
        <f>Datas_Entregas!$A$2</f>
        <v>Booster/LTB</v>
      </c>
      <c r="C41" s="25">
        <f t="array" ref="C41">INDEX(Datas_Entregas!$B$2:$B$100, MATCH(B41, Datas_Entregas!$A$2:$A$100, 0), 1)</f>
        <v>43266</v>
      </c>
      <c r="D41" s="22" t="str">
        <f>Def_Status_Montagem!$A$2</f>
        <v>A verificar</v>
      </c>
      <c r="E41" s="35" t="str">
        <f>Def_Status_Montagem!$B$4</f>
        <v>Contratada (inclui etiqueta)</v>
      </c>
      <c r="F41" s="26" t="str">
        <f t="array" ref="F41">INDEX(Def_Instancias_Equipamentos!$F$2:$F$5135, MATCH(K41, Def_Instancias_Equipamentos!$D$2:$D$5135, 0), 1)</f>
        <v>Túnel (Booster)</v>
      </c>
      <c r="G41" s="27" t="str">
        <f t="array" ref="G41">INDEX(Def_Instancias_Equipamentos!$F$2:$F$5135, MATCH(L41, Def_Instancias_Equipamentos!$D$2:$D$5135, 0), 1)</f>
        <v>Sala Racks 1</v>
      </c>
      <c r="H41" s="26" t="str">
        <f t="array" ref="H41">INDEX(Def_Instancias_Equipamentos!$E$2:$E$5135, MATCH(K41, Def_Instancias_Equipamentos!$D$2:$D$5135, 0), 1)</f>
        <v>BO-01U</v>
      </c>
      <c r="I41" s="27" t="str">
        <f t="array" ref="I41">INDEX(Def_Instancias_Equipamentos!$E$2:$E$5135, MATCH(L41, Def_Instancias_Equipamentos!$D$2:$D$5135, 0), 1)</f>
        <v>IA-01RaBPM</v>
      </c>
      <c r="J41" s="27" t="str">
        <f t="shared" si="1"/>
        <v>EXTERNO</v>
      </c>
      <c r="K41" s="28" t="str">
        <f>Def_Instancias_Equipamentos!$D$991</f>
        <v>BO-01U:DI-BPMSigPatch</v>
      </c>
      <c r="L41" s="19" t="str">
        <f>Def_Instancias_Equipamentos!$D$741</f>
        <v>BO-01U:DI-BPMRFFE</v>
      </c>
      <c r="M41" s="44" t="s">
        <v>47</v>
      </c>
      <c r="N41" s="45" t="s">
        <v>48</v>
      </c>
      <c r="O41" s="31" t="str">
        <f>Def_Sistemas_Conectores_Cabos!$B$7</f>
        <v>SMA 50-ohm</v>
      </c>
      <c r="P41" s="19" t="str">
        <f>Def_Sistemas_Conectores_Cabos!$B$7</f>
        <v>SMA 50-ohm</v>
      </c>
      <c r="Q41" s="27" t="str">
        <f t="shared" si="3"/>
        <v>BO-01U:DI-BPMSigPatch/BO_OUT
BO-01U:DI-BPMRFFE/BO_IN</v>
      </c>
      <c r="R41" s="46" t="s">
        <v>25</v>
      </c>
      <c r="S41" s="46" t="s">
        <v>25</v>
      </c>
      <c r="T41" s="47" t="str">
        <f>Def_Sistemas_Conectores_Cabos!$C$14</f>
        <v>Datalink Extrudado</v>
      </c>
      <c r="U41" s="45" t="s">
        <v>46</v>
      </c>
      <c r="V41" s="33"/>
      <c r="W41" s="33"/>
      <c r="X41" s="33"/>
    </row>
    <row r="42" ht="15.75" customHeight="1">
      <c r="A42" s="19" t="str">
        <f>Def_Sistemas_Conectores_Cabos!$A$22</f>
        <v>BPM de elétrons</v>
      </c>
      <c r="B42" s="22" t="str">
        <f>Datas_Entregas!$A$2</f>
        <v>Booster/LTB</v>
      </c>
      <c r="C42" s="25">
        <f t="array" ref="C42">INDEX(Datas_Entregas!$B$2:$B$100, MATCH(B42, Datas_Entregas!$A$2:$A$100, 0), 1)</f>
        <v>43266</v>
      </c>
      <c r="D42" s="22" t="str">
        <f>Def_Status_Montagem!$A$2</f>
        <v>A verificar</v>
      </c>
      <c r="E42" s="35" t="str">
        <f>Def_Status_Montagem!$B$4</f>
        <v>Contratada (inclui etiqueta)</v>
      </c>
      <c r="F42" s="26" t="str">
        <f t="array" ref="F42">INDEX(Def_Instancias_Equipamentos!$F$2:$F$5135, MATCH(K42, Def_Instancias_Equipamentos!$D$2:$D$5135, 0), 1)</f>
        <v>Túnel (Booster)</v>
      </c>
      <c r="G42" s="27" t="str">
        <f t="array" ref="G42">INDEX(Def_Instancias_Equipamentos!$F$2:$F$5135, MATCH(L42, Def_Instancias_Equipamentos!$D$2:$D$5135, 0), 1)</f>
        <v>Sala Racks 1</v>
      </c>
      <c r="H42" s="26" t="str">
        <f t="array" ref="H42">INDEX(Def_Instancias_Equipamentos!$E$2:$E$5135, MATCH(K42, Def_Instancias_Equipamentos!$D$2:$D$5135, 0), 1)</f>
        <v>BO-01U</v>
      </c>
      <c r="I42" s="27" t="str">
        <f t="array" ref="I42">INDEX(Def_Instancias_Equipamentos!$E$2:$E$5135, MATCH(L42, Def_Instancias_Equipamentos!$D$2:$D$5135, 0), 1)</f>
        <v>IA-01RaBPM</v>
      </c>
      <c r="J42" s="27" t="str">
        <f t="shared" si="1"/>
        <v>EXTERNO</v>
      </c>
      <c r="K42" s="28" t="str">
        <f>Def_Instancias_Equipamentos!$D$991</f>
        <v>BO-01U:DI-BPMSigPatch</v>
      </c>
      <c r="L42" s="19" t="str">
        <f>Def_Instancias_Equipamentos!$D$741</f>
        <v>BO-01U:DI-BPMRFFE</v>
      </c>
      <c r="M42" s="44" t="s">
        <v>49</v>
      </c>
      <c r="N42" s="45" t="s">
        <v>50</v>
      </c>
      <c r="O42" s="31" t="str">
        <f>Def_Sistemas_Conectores_Cabos!$B$7</f>
        <v>SMA 50-ohm</v>
      </c>
      <c r="P42" s="19" t="str">
        <f>Def_Sistemas_Conectores_Cabos!$B$7</f>
        <v>SMA 50-ohm</v>
      </c>
      <c r="Q42" s="27" t="str">
        <f t="shared" si="3"/>
        <v>BO-01U:DI-BPMSigPatch/TI_OUT
BO-01U:DI-BPMRFFE/TI_IN</v>
      </c>
      <c r="R42" s="46" t="s">
        <v>25</v>
      </c>
      <c r="S42" s="46" t="s">
        <v>25</v>
      </c>
      <c r="T42" s="47" t="str">
        <f>Def_Sistemas_Conectores_Cabos!$C$14</f>
        <v>Datalink Extrudado</v>
      </c>
      <c r="U42" s="45" t="s">
        <v>46</v>
      </c>
      <c r="V42" s="33"/>
      <c r="W42" s="33"/>
      <c r="X42" s="33"/>
    </row>
    <row r="43" ht="15.75" customHeight="1">
      <c r="A43" s="19" t="str">
        <f>Def_Sistemas_Conectores_Cabos!$A$22</f>
        <v>BPM de elétrons</v>
      </c>
      <c r="B43" s="22" t="str">
        <f>Datas_Entregas!$A$2</f>
        <v>Booster/LTB</v>
      </c>
      <c r="C43" s="25">
        <f t="array" ref="C43">INDEX(Datas_Entregas!$B$2:$B$100, MATCH(B43, Datas_Entregas!$A$2:$A$100, 0), 1)</f>
        <v>43266</v>
      </c>
      <c r="D43" s="22" t="str">
        <f>Def_Status_Montagem!$A$2</f>
        <v>A verificar</v>
      </c>
      <c r="E43" s="35" t="str">
        <f>Def_Status_Montagem!$B$4</f>
        <v>Contratada (inclui etiqueta)</v>
      </c>
      <c r="F43" s="26" t="str">
        <f t="array" ref="F43">INDEX(Def_Instancias_Equipamentos!$F$2:$F$5135, MATCH(K43, Def_Instancias_Equipamentos!$D$2:$D$5135, 0), 1)</f>
        <v>Túnel (Booster)</v>
      </c>
      <c r="G43" s="27" t="str">
        <f t="array" ref="G43">INDEX(Def_Instancias_Equipamentos!$F$2:$F$5135, MATCH(L43, Def_Instancias_Equipamentos!$D$2:$D$5135, 0), 1)</f>
        <v>Sala Racks 1</v>
      </c>
      <c r="H43" s="26" t="str">
        <f t="array" ref="H43">INDEX(Def_Instancias_Equipamentos!$E$2:$E$5135, MATCH(K43, Def_Instancias_Equipamentos!$D$2:$D$5135, 0), 1)</f>
        <v>BO-01U</v>
      </c>
      <c r="I43" s="27" t="str">
        <f t="array" ref="I43">INDEX(Def_Instancias_Equipamentos!$E$2:$E$5135, MATCH(L43, Def_Instancias_Equipamentos!$D$2:$D$5135, 0), 1)</f>
        <v>IA-01RaBPM</v>
      </c>
      <c r="J43" s="27" t="str">
        <f t="shared" si="1"/>
        <v>EXTERNO</v>
      </c>
      <c r="K43" s="28" t="str">
        <f>Def_Instancias_Equipamentos!$D$991</f>
        <v>BO-01U:DI-BPMSigPatch</v>
      </c>
      <c r="L43" s="19" t="str">
        <f>Def_Instancias_Equipamentos!$D$741</f>
        <v>BO-01U:DI-BPMRFFE</v>
      </c>
      <c r="M43" s="44" t="s">
        <v>51</v>
      </c>
      <c r="N43" s="45" t="s">
        <v>52</v>
      </c>
      <c r="O43" s="31" t="str">
        <f>Def_Sistemas_Conectores_Cabos!$B$7</f>
        <v>SMA 50-ohm</v>
      </c>
      <c r="P43" s="19" t="str">
        <f>Def_Sistemas_Conectores_Cabos!$B$7</f>
        <v>SMA 50-ohm</v>
      </c>
      <c r="Q43" s="27" t="str">
        <f t="shared" si="3"/>
        <v>BO-01U:DI-BPMSigPatch/TO_OUT
BO-01U:DI-BPMRFFE/TO_IN</v>
      </c>
      <c r="R43" s="46" t="s">
        <v>25</v>
      </c>
      <c r="S43" s="46" t="s">
        <v>25</v>
      </c>
      <c r="T43" s="47" t="str">
        <f>Def_Sistemas_Conectores_Cabos!$C$14</f>
        <v>Datalink Extrudado</v>
      </c>
      <c r="U43" s="45" t="s">
        <v>46</v>
      </c>
      <c r="V43" s="33"/>
      <c r="W43" s="33"/>
      <c r="X43" s="33"/>
    </row>
    <row r="44" ht="15.75" customHeight="1">
      <c r="A44" s="19" t="str">
        <f>Def_Sistemas_Conectores_Cabos!$A$22</f>
        <v>BPM de elétrons</v>
      </c>
      <c r="B44" s="22" t="str">
        <f>Datas_Entregas!$A$2</f>
        <v>Booster/LTB</v>
      </c>
      <c r="C44" s="25">
        <f t="array" ref="C44">INDEX(Datas_Entregas!$B$2:$B$100, MATCH(B44, Datas_Entregas!$A$2:$A$100, 0), 1)</f>
        <v>43266</v>
      </c>
      <c r="D44" s="22" t="str">
        <f>Def_Status_Montagem!$A$2</f>
        <v>A verificar</v>
      </c>
      <c r="E44" s="35" t="str">
        <f>Def_Status_Montagem!$B$4</f>
        <v>Contratada (inclui etiqueta)</v>
      </c>
      <c r="F44" s="26" t="str">
        <f t="array" ref="F44">INDEX(Def_Instancias_Equipamentos!$F$2:$F$5135, MATCH(K44, Def_Instancias_Equipamentos!$D$2:$D$5135, 0), 1)</f>
        <v>Túnel (Booster)</v>
      </c>
      <c r="G44" s="27" t="str">
        <f t="array" ref="G44">INDEX(Def_Instancias_Equipamentos!$F$2:$F$5135, MATCH(L44, Def_Instancias_Equipamentos!$D$2:$D$5135, 0), 1)</f>
        <v>Sala Racks 1</v>
      </c>
      <c r="H44" s="26" t="str">
        <f t="array" ref="H44">INDEX(Def_Instancias_Equipamentos!$E$2:$E$5135, MATCH(K44, Def_Instancias_Equipamentos!$D$2:$D$5135, 0), 1)</f>
        <v>BO-02U</v>
      </c>
      <c r="I44" s="27" t="str">
        <f t="array" ref="I44">INDEX(Def_Instancias_Equipamentos!$E$2:$E$5135, MATCH(L44, Def_Instancias_Equipamentos!$D$2:$D$5135, 0), 1)</f>
        <v>IA-01RaBPM</v>
      </c>
      <c r="J44" s="27" t="str">
        <f t="shared" si="1"/>
        <v>EXTERNO</v>
      </c>
      <c r="K44" s="28" t="str">
        <f>Def_Instancias_Equipamentos!$D$992</f>
        <v>BO-02U:DI-BPMSigPatch</v>
      </c>
      <c r="L44" s="19" t="str">
        <f>Def_Instancias_Equipamentos!$D$742</f>
        <v>BO-02U:DI-BPMRFFE</v>
      </c>
      <c r="M44" s="44" t="s">
        <v>44</v>
      </c>
      <c r="N44" s="45" t="s">
        <v>45</v>
      </c>
      <c r="O44" s="31" t="str">
        <f>Def_Sistemas_Conectores_Cabos!$B$7</f>
        <v>SMA 50-ohm</v>
      </c>
      <c r="P44" s="19" t="str">
        <f>Def_Sistemas_Conectores_Cabos!$B$7</f>
        <v>SMA 50-ohm</v>
      </c>
      <c r="Q44" s="27" t="str">
        <f t="shared" si="3"/>
        <v>BO-02U:DI-BPMSigPatch/BI_OUT
BO-02U:DI-BPMRFFE/BI_IN</v>
      </c>
      <c r="R44" s="46" t="s">
        <v>25</v>
      </c>
      <c r="S44" s="46" t="s">
        <v>25</v>
      </c>
      <c r="T44" s="47" t="str">
        <f>Def_Sistemas_Conectores_Cabos!$C$14</f>
        <v>Datalink Extrudado</v>
      </c>
      <c r="U44" s="45" t="s">
        <v>46</v>
      </c>
      <c r="V44" s="33"/>
      <c r="W44" s="33"/>
      <c r="X44" s="33"/>
    </row>
    <row r="45" ht="15.75" customHeight="1">
      <c r="A45" s="19" t="str">
        <f>Def_Sistemas_Conectores_Cabos!$A$22</f>
        <v>BPM de elétrons</v>
      </c>
      <c r="B45" s="22" t="str">
        <f>Datas_Entregas!$A$2</f>
        <v>Booster/LTB</v>
      </c>
      <c r="C45" s="25">
        <f t="array" ref="C45">INDEX(Datas_Entregas!$B$2:$B$100, MATCH(B45, Datas_Entregas!$A$2:$A$100, 0), 1)</f>
        <v>43266</v>
      </c>
      <c r="D45" s="22" t="str">
        <f>Def_Status_Montagem!$A$2</f>
        <v>A verificar</v>
      </c>
      <c r="E45" s="35" t="str">
        <f>Def_Status_Montagem!$B$4</f>
        <v>Contratada (inclui etiqueta)</v>
      </c>
      <c r="F45" s="26" t="str">
        <f t="array" ref="F45">INDEX(Def_Instancias_Equipamentos!$F$2:$F$5135, MATCH(K45, Def_Instancias_Equipamentos!$D$2:$D$5135, 0), 1)</f>
        <v>Túnel (Booster)</v>
      </c>
      <c r="G45" s="27" t="str">
        <f t="array" ref="G45">INDEX(Def_Instancias_Equipamentos!$F$2:$F$5135, MATCH(L45, Def_Instancias_Equipamentos!$D$2:$D$5135, 0), 1)</f>
        <v>Sala Racks 1</v>
      </c>
      <c r="H45" s="26" t="str">
        <f t="array" ref="H45">INDEX(Def_Instancias_Equipamentos!$E$2:$E$5135, MATCH(K45, Def_Instancias_Equipamentos!$D$2:$D$5135, 0), 1)</f>
        <v>BO-02U</v>
      </c>
      <c r="I45" s="27" t="str">
        <f t="array" ref="I45">INDEX(Def_Instancias_Equipamentos!$E$2:$E$5135, MATCH(L45, Def_Instancias_Equipamentos!$D$2:$D$5135, 0), 1)</f>
        <v>IA-01RaBPM</v>
      </c>
      <c r="J45" s="27" t="str">
        <f t="shared" si="1"/>
        <v>EXTERNO</v>
      </c>
      <c r="K45" s="28" t="str">
        <f>Def_Instancias_Equipamentos!$D$992</f>
        <v>BO-02U:DI-BPMSigPatch</v>
      </c>
      <c r="L45" s="19" t="str">
        <f>Def_Instancias_Equipamentos!$D$742</f>
        <v>BO-02U:DI-BPMRFFE</v>
      </c>
      <c r="M45" s="44" t="s">
        <v>47</v>
      </c>
      <c r="N45" s="45" t="s">
        <v>48</v>
      </c>
      <c r="O45" s="31" t="str">
        <f>Def_Sistemas_Conectores_Cabos!$B$7</f>
        <v>SMA 50-ohm</v>
      </c>
      <c r="P45" s="19" t="str">
        <f>Def_Sistemas_Conectores_Cabos!$B$7</f>
        <v>SMA 50-ohm</v>
      </c>
      <c r="Q45" s="27" t="str">
        <f t="shared" si="3"/>
        <v>BO-02U:DI-BPMSigPatch/BO_OUT
BO-02U:DI-BPMRFFE/BO_IN</v>
      </c>
      <c r="R45" s="46" t="s">
        <v>25</v>
      </c>
      <c r="S45" s="46" t="s">
        <v>25</v>
      </c>
      <c r="T45" s="47" t="str">
        <f>Def_Sistemas_Conectores_Cabos!$C$14</f>
        <v>Datalink Extrudado</v>
      </c>
      <c r="U45" s="45" t="s">
        <v>46</v>
      </c>
      <c r="V45" s="33"/>
      <c r="W45" s="33"/>
      <c r="X45" s="33"/>
    </row>
    <row r="46" ht="15.75" customHeight="1">
      <c r="A46" s="19" t="str">
        <f>Def_Sistemas_Conectores_Cabos!$A$6</f>
        <v>Timing Diagnostico</v>
      </c>
      <c r="B46" s="22" t="str">
        <f>Datas_Entregas!$A$3</f>
        <v>BTS/Anel</v>
      </c>
      <c r="C46" s="25">
        <f t="array" ref="C46">INDEX(Datas_Entregas!$B$2:$B$100, MATCH(B46, Datas_Entregas!$A$2:$A$100, 0), 1)</f>
        <v>43296</v>
      </c>
      <c r="D46" s="22" t="str">
        <f>Def_Status_Montagem!$A$6</f>
        <v>Instalado versão final / Falta Etiqueta</v>
      </c>
      <c r="E46" s="35" t="str">
        <f>Def_Status_Montagem!$B$4</f>
        <v>Contratada (inclui etiqueta)</v>
      </c>
      <c r="F46" s="26" t="str">
        <f t="array" ref="F46">INDEX(Def_Instancias_Equipamentos!$F$2:$F$1373, MATCH(K46, Def_Instancias_Equipamentos!$D$2:$D$1373, 0), 1)</f>
        <v>Sala Racks 14</v>
      </c>
      <c r="G46" s="27" t="str">
        <f t="array" ref="G46">INDEX(Def_Instancias_Equipamentos!$F$2:$F$1373, MATCH(L46, Def_Instancias_Equipamentos!$D$2:$D$1373, 0), 1)</f>
        <v>Sala Racks 14</v>
      </c>
      <c r="H46" s="26" t="str">
        <f t="array" ref="H46">INDEX(Def_Instancias_Equipamentos!$E$2:$E$1373, MATCH(K46, Def_Instancias_Equipamentos!$D$2:$D$1373, 0), 1)</f>
        <v>IA-14RaDiag03</v>
      </c>
      <c r="I46" s="27" t="str">
        <f t="array" ref="I46">INDEX(Def_Instancias_Equipamentos!$E$2:$E$1373, MATCH(L46, Def_Instancias_Equipamentos!$D$2:$D$1373, 0), 1)</f>
        <v>IA-14RaDiag03</v>
      </c>
      <c r="J46" s="27" t="str">
        <f t="shared" si="1"/>
        <v>INTERNO</v>
      </c>
      <c r="K46" s="28" t="str">
        <f>Def_Instancias_Equipamentos!$D$83</f>
        <v>IA-14RaDiag03:TI-EVE</v>
      </c>
      <c r="L46" s="19" t="str">
        <f>Def_Instancias_Equipamentos!$D$355</f>
        <v>BO-35D:DI-DCCTDig</v>
      </c>
      <c r="M46" s="44" t="s">
        <v>96</v>
      </c>
      <c r="N46" s="45" t="s">
        <v>97</v>
      </c>
      <c r="O46" s="28" t="str">
        <f>Def_Sistemas_Conectores_Cabos!$B$12</f>
        <v>Lemo 00.250</v>
      </c>
      <c r="P46" s="19" t="str">
        <f>Def_Sistemas_Conectores_Cabos!$B$9</f>
        <v>BNC 50-ohm</v>
      </c>
      <c r="Q46" s="27" t="str">
        <f t="shared" si="3"/>
        <v>IA-14RaDiag03:TI-EVE/OUT0
BO-35D:DI-DCCTDig/Trig_in</v>
      </c>
      <c r="R46" s="46">
        <v>2.0</v>
      </c>
      <c r="S46" s="46">
        <v>2.0</v>
      </c>
      <c r="T46" s="19" t="str">
        <f>Def_Sistemas_Conectores_Cabos!$C$9</f>
        <v>RG316</v>
      </c>
      <c r="U46" s="32" t="s">
        <v>98</v>
      </c>
      <c r="V46" s="33"/>
      <c r="W46" s="64" t="str">
        <f t="shared" ref="W46:X46" si="4">K46&amp;"/"&amp;M46</f>
        <v>IA-14RaDiag03:TI-EVE/OUT0</v>
      </c>
      <c r="X46" s="66" t="str">
        <f t="shared" si="4"/>
        <v>BO-35D:DI-DCCTDig/Trig_in</v>
      </c>
    </row>
    <row r="47" ht="15.75" customHeight="1">
      <c r="A47" s="19" t="str">
        <f>Def_Sistemas_Conectores_Cabos!$A$6</f>
        <v>Timing Diagnostico</v>
      </c>
      <c r="B47" s="22" t="str">
        <f>Datas_Entregas!$A$2</f>
        <v>Booster/LTB</v>
      </c>
      <c r="C47" s="25">
        <f t="array" ref="C47">INDEX(Datas_Entregas!$B$2:$B$100, MATCH(B47, Datas_Entregas!$A$2:$A$100, 0), 1)</f>
        <v>43266</v>
      </c>
      <c r="D47" s="22" t="str">
        <f>Def_Status_Montagem!$A$6</f>
        <v>Instalado versão final / Falta Etiqueta</v>
      </c>
      <c r="E47" s="35" t="str">
        <f>Def_Status_Montagem!$B$4</f>
        <v>Contratada (inclui etiqueta)</v>
      </c>
      <c r="F47" s="26" t="str">
        <f t="array" ref="F47">INDEX(Def_Instancias_Equipamentos!$F$2:$F$1373, MATCH(K47, Def_Instancias_Equipamentos!$D$2:$D$1373, 0), 1)</f>
        <v>Sala Racks 14</v>
      </c>
      <c r="G47" s="27" t="str">
        <f t="array" ref="G47">INDEX(Def_Instancias_Equipamentos!$F$2:$F$1373, MATCH(L47, Def_Instancias_Equipamentos!$D$2:$D$1373, 0), 1)</f>
        <v>Sala Racks 14</v>
      </c>
      <c r="H47" s="26" t="str">
        <f t="array" ref="H47">INDEX(Def_Instancias_Equipamentos!$E$2:$E$1373, MATCH(K47, Def_Instancias_Equipamentos!$D$2:$D$1373, 0), 1)</f>
        <v>IA-14RaDiag03</v>
      </c>
      <c r="I47" s="27" t="str">
        <f t="array" ref="I47">INDEX(Def_Instancias_Equipamentos!$E$2:$E$1373, MATCH(L47, Def_Instancias_Equipamentos!$D$2:$D$1373, 0), 1)</f>
        <v>IA-14RaDiag03</v>
      </c>
      <c r="J47" s="27" t="str">
        <f t="shared" si="1"/>
        <v>INTERNO</v>
      </c>
      <c r="K47" s="28" t="str">
        <f>Def_Instancias_Equipamentos!$D$83</f>
        <v>IA-14RaDiag03:TI-EVE</v>
      </c>
      <c r="L47" s="19" t="str">
        <f>Def_Instancias_Equipamentos!$D$356</f>
        <v>SI-13SA:DI-DCCTDig</v>
      </c>
      <c r="M47" s="44" t="s">
        <v>143</v>
      </c>
      <c r="N47" s="45" t="s">
        <v>97</v>
      </c>
      <c r="O47" s="28" t="str">
        <f>Def_Sistemas_Conectores_Cabos!$B$12</f>
        <v>Lemo 00.250</v>
      </c>
      <c r="P47" s="19" t="str">
        <f>Def_Sistemas_Conectores_Cabos!$B$9</f>
        <v>BNC 50-ohm</v>
      </c>
      <c r="Q47" s="27" t="str">
        <f t="shared" si="3"/>
        <v>IA-14RaDiag03:TI-EVE/OUT1
SI-13SA:DI-DCCTDig/Trig_in</v>
      </c>
      <c r="R47" s="46">
        <v>2.0</v>
      </c>
      <c r="S47" s="46">
        <v>2.0</v>
      </c>
      <c r="T47" s="19" t="str">
        <f>Def_Sistemas_Conectores_Cabos!$C$9</f>
        <v>RG316</v>
      </c>
      <c r="U47" s="32" t="s">
        <v>98</v>
      </c>
      <c r="V47" s="33"/>
      <c r="W47" s="64" t="str">
        <f t="shared" ref="W47:X47" si="5">K47&amp;"/"&amp;M47</f>
        <v>IA-14RaDiag03:TI-EVE/OUT1</v>
      </c>
      <c r="X47" s="66" t="str">
        <f t="shared" si="5"/>
        <v>SI-13SA:DI-DCCTDig/Trig_in</v>
      </c>
    </row>
    <row r="48" ht="15.75" customHeight="1">
      <c r="A48" s="19" t="str">
        <f>Def_Sistemas_Conectores_Cabos!$A$6</f>
        <v>Timing Diagnostico</v>
      </c>
      <c r="B48" s="22" t="str">
        <f>Datas_Entregas!$A$2</f>
        <v>Booster/LTB</v>
      </c>
      <c r="C48" s="25">
        <f t="array" ref="C48">INDEX(Datas_Entregas!$B$2:$B$100, MATCH(B48, Datas_Entregas!$A$2:$A$100, 0), 1)</f>
        <v>43266</v>
      </c>
      <c r="D48" s="22" t="str">
        <f>Def_Status_Montagem!$A$6</f>
        <v>Instalado versão final / Falta Etiqueta</v>
      </c>
      <c r="E48" s="35" t="str">
        <f>Def_Status_Montagem!$B$4</f>
        <v>Contratada (inclui etiqueta)</v>
      </c>
      <c r="F48" s="26" t="str">
        <f t="array" ref="F48">INDEX(Def_Instancias_Equipamentos!$F$2:$F$1373, MATCH(K48, Def_Instancias_Equipamentos!$D$2:$D$1373, 0), 1)</f>
        <v>Sala Racks 14</v>
      </c>
      <c r="G48" s="27" t="str">
        <f t="array" ref="G48">INDEX(Def_Instancias_Equipamentos!$F$2:$F$1373, MATCH(L48, Def_Instancias_Equipamentos!$D$2:$D$1373, 0), 1)</f>
        <v>Sala Racks 14</v>
      </c>
      <c r="H48" s="26" t="str">
        <f t="array" ref="H48">INDEX(Def_Instancias_Equipamentos!$E$2:$E$1373, MATCH(K48, Def_Instancias_Equipamentos!$D$2:$D$1373, 0), 1)</f>
        <v>IA-14RaDiag03</v>
      </c>
      <c r="I48" s="27" t="str">
        <f t="array" ref="I48">INDEX(Def_Instancias_Equipamentos!$E$2:$E$1373, MATCH(L48, Def_Instancias_Equipamentos!$D$2:$D$1373, 0), 1)</f>
        <v>IA-14RaDiag03</v>
      </c>
      <c r="J48" s="27" t="str">
        <f t="shared" si="1"/>
        <v>INTERNO</v>
      </c>
      <c r="K48" s="28" t="str">
        <f>Def_Instancias_Equipamentos!$D$83</f>
        <v>IA-14RaDiag03:TI-EVE</v>
      </c>
      <c r="L48" s="19" t="str">
        <f>Def_Instancias_Equipamentos!$D$357</f>
        <v>SI-14SB:DI-DCCTDig</v>
      </c>
      <c r="M48" s="44" t="s">
        <v>165</v>
      </c>
      <c r="N48" s="45" t="s">
        <v>97</v>
      </c>
      <c r="O48" s="28" t="str">
        <f>Def_Sistemas_Conectores_Cabos!$B$12</f>
        <v>Lemo 00.250</v>
      </c>
      <c r="P48" s="19" t="str">
        <f>Def_Sistemas_Conectores_Cabos!$B$9</f>
        <v>BNC 50-ohm</v>
      </c>
      <c r="Q48" s="27" t="str">
        <f t="shared" si="3"/>
        <v>IA-14RaDiag03:TI-EVE/OUT2
SI-14SB:DI-DCCTDig/Trig_in</v>
      </c>
      <c r="R48" s="46">
        <v>2.0</v>
      </c>
      <c r="S48" s="46">
        <v>2.0</v>
      </c>
      <c r="T48" s="19" t="str">
        <f>Def_Sistemas_Conectores_Cabos!$C$9</f>
        <v>RG316</v>
      </c>
      <c r="U48" s="32" t="s">
        <v>98</v>
      </c>
      <c r="V48" s="33"/>
      <c r="W48" s="64" t="str">
        <f t="shared" ref="W48:X48" si="6">K48&amp;"/"&amp;M48</f>
        <v>IA-14RaDiag03:TI-EVE/OUT2</v>
      </c>
      <c r="X48" s="66" t="str">
        <f t="shared" si="6"/>
        <v>SI-14SB:DI-DCCTDig/Trig_in</v>
      </c>
    </row>
    <row r="49" ht="15.75" customHeight="1">
      <c r="A49" s="19" t="str">
        <f>Def_Sistemas_Conectores_Cabos!$A$6</f>
        <v>Timing Diagnostico</v>
      </c>
      <c r="B49" s="22" t="str">
        <f>Datas_Entregas!$A$3</f>
        <v>BTS/Anel</v>
      </c>
      <c r="C49" s="25">
        <f t="array" ref="C49">INDEX(Datas_Entregas!$B$2:$B$100, MATCH(B49, Datas_Entregas!$A$2:$A$100, 0), 1)</f>
        <v>43296</v>
      </c>
      <c r="D49" s="22" t="str">
        <f>Def_Status_Montagem!$A$3</f>
        <v>Verficado - Pronto para Produção</v>
      </c>
      <c r="E49" s="35" t="str">
        <f>Def_Status_Montagem!$B$3</f>
        <v>Contratada / Etiqueta pelo DIG</v>
      </c>
      <c r="F49" s="26" t="str">
        <f t="array" ref="F49">INDEX(Def_Instancias_Equipamentos!$F$2:$F$1373, MATCH(K49, Def_Instancias_Equipamentos!$D$2:$D$1373, 0), 1)</f>
        <v>Sala Racks 14</v>
      </c>
      <c r="G49" s="27" t="str">
        <f t="array" ref="G49">INDEX(Def_Instancias_Equipamentos!$F$2:$F$1373, MATCH(L49, Def_Instancias_Equipamentos!$D$2:$D$1373, 0), 1)</f>
        <v>Sala Racks 14</v>
      </c>
      <c r="H49" s="26" t="str">
        <f t="array" ref="H49">INDEX(Def_Instancias_Equipamentos!$E$2:$E$1373, MATCH(K49, Def_Instancias_Equipamentos!$D$2:$D$1373, 0), 1)</f>
        <v>IA-14RaDiag03</v>
      </c>
      <c r="I49" s="27" t="str">
        <f t="array" ref="I49">INDEX(Def_Instancias_Equipamentos!$E$2:$E$1373, MATCH(L49, Def_Instancias_Equipamentos!$D$2:$D$1373, 0), 1)</f>
        <v>IA-14RaDiag03</v>
      </c>
      <c r="J49" s="27" t="str">
        <f t="shared" si="1"/>
        <v>INTERNO</v>
      </c>
      <c r="K49" s="28" t="str">
        <f>Def_Instancias_Equipamentos!$D$83</f>
        <v>IA-14RaDiag03:TI-EVE</v>
      </c>
      <c r="L49" s="19" t="str">
        <f>Def_Instancias_Equipamentos!$D$356</f>
        <v>SI-13SA:DI-DCCTDig</v>
      </c>
      <c r="M49" s="68" t="s">
        <v>166</v>
      </c>
      <c r="N49" s="30" t="s">
        <v>167</v>
      </c>
      <c r="O49" s="28" t="str">
        <f>Def_Sistemas_Conectores_Cabos!$B$9</f>
        <v>BNC 50-ohm</v>
      </c>
      <c r="P49" s="19" t="str">
        <f>Def_Sistemas_Conectores_Cabos!$B$9</f>
        <v>BNC 50-ohm</v>
      </c>
      <c r="Q49" s="27" t="str">
        <f t="shared" si="3"/>
        <v>IA-14RaDiag03:TI-EVE/in-2
SI-13SA:DI-DCCTDig/Trig_out</v>
      </c>
      <c r="R49" s="69">
        <v>2.0</v>
      </c>
      <c r="S49" s="69">
        <v>2.0</v>
      </c>
      <c r="T49" s="19" t="str">
        <f>Def_Sistemas_Conectores_Cabos!$C$10</f>
        <v>LMR-195</v>
      </c>
      <c r="U49" s="32" t="s">
        <v>168</v>
      </c>
      <c r="V49" s="33"/>
      <c r="W49" s="64" t="str">
        <f t="shared" ref="W49:X49" si="7">K49&amp;"/"&amp;M49</f>
        <v>IA-14RaDiag03:TI-EVE/in-2</v>
      </c>
      <c r="X49" s="66" t="str">
        <f t="shared" si="7"/>
        <v>SI-13SA:DI-DCCTDig/Trig_out</v>
      </c>
    </row>
    <row r="50" ht="15.75" customHeight="1">
      <c r="A50" s="19" t="str">
        <f>Def_Sistemas_Conectores_Cabos!$A$6</f>
        <v>Timing Diagnostico</v>
      </c>
      <c r="B50" s="22" t="str">
        <f>Datas_Entregas!$A$3</f>
        <v>BTS/Anel</v>
      </c>
      <c r="C50" s="25">
        <f t="array" ref="C50">INDEX(Datas_Entregas!$B$2:$B$100, MATCH(B50, Datas_Entregas!$A$2:$A$100, 0), 1)</f>
        <v>43296</v>
      </c>
      <c r="D50" s="22" t="str">
        <f>Def_Status_Montagem!$A$3</f>
        <v>Verficado - Pronto para Produção</v>
      </c>
      <c r="E50" s="35" t="str">
        <f>Def_Status_Montagem!$B$3</f>
        <v>Contratada / Etiqueta pelo DIG</v>
      </c>
      <c r="F50" s="26" t="str">
        <f t="array" ref="F50">INDEX(Def_Instancias_Equipamentos!$F$2:$F$1373, MATCH(K50, Def_Instancias_Equipamentos!$D$2:$D$1373, 0), 1)</f>
        <v>Sala Racks 14</v>
      </c>
      <c r="G50" s="27" t="str">
        <f t="array" ref="G50">INDEX(Def_Instancias_Equipamentos!$F$2:$F$1373, MATCH(L50, Def_Instancias_Equipamentos!$D$2:$D$1373, 0), 1)</f>
        <v>Sala Racks 14</v>
      </c>
      <c r="H50" s="26" t="str">
        <f t="array" ref="H50">INDEX(Def_Instancias_Equipamentos!$E$2:$E$1373, MATCH(K50, Def_Instancias_Equipamentos!$D$2:$D$1373, 0), 1)</f>
        <v>IA-14RaDiag03</v>
      </c>
      <c r="I50" s="27" t="str">
        <f t="array" ref="I50">INDEX(Def_Instancias_Equipamentos!$E$2:$E$1373, MATCH(L50, Def_Instancias_Equipamentos!$D$2:$D$1373, 0), 1)</f>
        <v>IA-14RaDiag03</v>
      </c>
      <c r="J50" s="27" t="str">
        <f t="shared" si="1"/>
        <v>INTERNO</v>
      </c>
      <c r="K50" s="28" t="str">
        <f>Def_Instancias_Equipamentos!$D$83</f>
        <v>IA-14RaDiag03:TI-EVE</v>
      </c>
      <c r="L50" s="19" t="str">
        <f>Def_Instancias_Equipamentos!$D$357</f>
        <v>SI-14SB:DI-DCCTDig</v>
      </c>
      <c r="M50" s="68" t="s">
        <v>169</v>
      </c>
      <c r="N50" s="30" t="s">
        <v>167</v>
      </c>
      <c r="O50" s="28" t="str">
        <f>Def_Sistemas_Conectores_Cabos!$B$9</f>
        <v>BNC 50-ohm</v>
      </c>
      <c r="P50" s="19" t="str">
        <f>Def_Sistemas_Conectores_Cabos!$B$9</f>
        <v>BNC 50-ohm</v>
      </c>
      <c r="Q50" s="27" t="str">
        <f t="shared" si="3"/>
        <v>IA-14RaDiag03:TI-EVE/in-1
SI-14SB:DI-DCCTDig/Trig_out</v>
      </c>
      <c r="R50" s="69">
        <v>2.0</v>
      </c>
      <c r="S50" s="69">
        <v>2.0</v>
      </c>
      <c r="T50" s="19" t="str">
        <f>Def_Sistemas_Conectores_Cabos!$C$10</f>
        <v>LMR-195</v>
      </c>
      <c r="U50" s="32" t="s">
        <v>168</v>
      </c>
      <c r="V50" s="33"/>
      <c r="W50" s="64" t="str">
        <f t="shared" ref="W50:X50" si="8">K50&amp;"/"&amp;M50</f>
        <v>IA-14RaDiag03:TI-EVE/in-1</v>
      </c>
      <c r="X50" s="66" t="str">
        <f t="shared" si="8"/>
        <v>SI-14SB:DI-DCCTDig/Trig_out</v>
      </c>
    </row>
    <row r="51" ht="15.75" customHeight="1">
      <c r="A51" s="19" t="str">
        <f>Def_Sistemas_Conectores_Cabos!$A$3</f>
        <v>Diagnostico</v>
      </c>
      <c r="B51" s="22" t="str">
        <f>Datas_Entregas!$A$2</f>
        <v>Booster/LTB</v>
      </c>
      <c r="C51" s="25">
        <f t="array" ref="C51">INDEX(Datas_Entregas!$B$2:$B$100, MATCH(B51, Datas_Entregas!$A$2:$A$100, 0), 1)</f>
        <v>43266</v>
      </c>
      <c r="D51" s="22" t="str">
        <f>Def_Status_Montagem!$A$2</f>
        <v>A verificar</v>
      </c>
      <c r="E51" s="35" t="str">
        <f>Def_Status_Montagem!$B$5</f>
        <v>DIG</v>
      </c>
      <c r="F51" s="26" t="str">
        <f t="array" ref="F51">INDEX(Def_Instancias_Equipamentos!$F$2:$F$5135, MATCH(K51, Def_Instancias_Equipamentos!$D$2:$D$5135, 0), 1)</f>
        <v>Túnel (Booster)</v>
      </c>
      <c r="G51" s="27" t="str">
        <f t="array" ref="G51">INDEX(Def_Instancias_Equipamentos!$F$2:$F$5135, MATCH(L51, Def_Instancias_Equipamentos!$D$2:$D$5135, 0), 1)</f>
        <v>Sala Racks 14</v>
      </c>
      <c r="H51" s="26" t="str">
        <f t="array" ref="H51">INDEX(Def_Instancias_Equipamentos!$E$2:$E$5135, MATCH(K51, Def_Instancias_Equipamentos!$D$2:$D$5135, 0), 1)</f>
        <v>BO-35D</v>
      </c>
      <c r="I51" s="27" t="str">
        <f t="array" ref="I51">INDEX(Def_Instancias_Equipamentos!$E$2:$E$5135, MATCH(L51, Def_Instancias_Equipamentos!$D$2:$D$5135, 0), 1)</f>
        <v>IA-14RaDiag03</v>
      </c>
      <c r="J51" s="27" t="str">
        <f t="shared" si="1"/>
        <v>EXTERNO</v>
      </c>
      <c r="K51" s="28" t="str">
        <f>Def_Instancias_Equipamentos!$D$358</f>
        <v>BO-35D:DI-DCCTSensor</v>
      </c>
      <c r="L51" s="19" t="str">
        <f>Def_Instancias_Equipamentos!$D$363</f>
        <v>BO-35D:DI-DCCTSigCond</v>
      </c>
      <c r="M51" s="29" t="s">
        <v>33</v>
      </c>
      <c r="N51" s="30" t="s">
        <v>170</v>
      </c>
      <c r="O51" s="28" t="str">
        <f>Def_Sistemas_Conectores_Cabos!$B$14</f>
        <v>DB15 (DA15)</v>
      </c>
      <c r="P51" s="19" t="str">
        <f>Def_Sistemas_Conectores_Cabos!$B$14</f>
        <v>DB15 (DA15)</v>
      </c>
      <c r="Q51" s="27" t="str">
        <f t="shared" si="3"/>
        <v>BO-35D:DI-DCCTSensor/output
BO-35D:DI-DCCTSigCond/sensor_head</v>
      </c>
      <c r="R51" s="32">
        <v>55.0</v>
      </c>
      <c r="S51" s="32">
        <v>55.0</v>
      </c>
      <c r="T51" s="19" t="str">
        <f>Def_Sistemas_Conectores_Cabos!$C$13</f>
        <v>Cabo multivias</v>
      </c>
      <c r="U51" s="32" t="s">
        <v>171</v>
      </c>
      <c r="V51" s="33"/>
      <c r="W51" s="33"/>
      <c r="X51" s="33"/>
    </row>
    <row r="52" ht="15.75" customHeight="1">
      <c r="A52" s="19" t="str">
        <f>Def_Sistemas_Conectores_Cabos!$A$3</f>
        <v>Diagnostico</v>
      </c>
      <c r="B52" s="22" t="str">
        <f>Datas_Entregas!$A$3</f>
        <v>BTS/Anel</v>
      </c>
      <c r="C52" s="25">
        <f t="array" ref="C52">INDEX(Datas_Entregas!$B$2:$B$100, MATCH(B52, Datas_Entregas!$A$2:$A$100, 0), 1)</f>
        <v>43296</v>
      </c>
      <c r="D52" s="22" t="str">
        <f>Def_Status_Montagem!$A$2</f>
        <v>A verificar</v>
      </c>
      <c r="E52" s="35" t="str">
        <f>Def_Status_Montagem!$B$5</f>
        <v>DIG</v>
      </c>
      <c r="F52" s="26" t="str">
        <f t="array" ref="F52">INDEX(Def_Instancias_Equipamentos!$F$2:$F$5135, MATCH(K52, Def_Instancias_Equipamentos!$D$2:$D$5135, 0), 1)</f>
        <v>Túnel (Anel)</v>
      </c>
      <c r="G52" s="27" t="str">
        <f t="array" ref="G52">INDEX(Def_Instancias_Equipamentos!$F$2:$F$5135, MATCH(L52, Def_Instancias_Equipamentos!$D$2:$D$5135, 0), 1)</f>
        <v>Sala Racks 14</v>
      </c>
      <c r="H52" s="26" t="str">
        <f t="array" ref="H52">INDEX(Def_Instancias_Equipamentos!$E$2:$E$5135, MATCH(K52, Def_Instancias_Equipamentos!$D$2:$D$5135, 0), 1)</f>
        <v>SI-13SA</v>
      </c>
      <c r="I52" s="27" t="str">
        <f t="array" ref="I52">INDEX(Def_Instancias_Equipamentos!$E$2:$E$5135, MATCH(L52, Def_Instancias_Equipamentos!$D$2:$D$5135, 0), 1)</f>
        <v>IA-14RaDiag03</v>
      </c>
      <c r="J52" s="27" t="str">
        <f t="shared" si="1"/>
        <v>EXTERNO</v>
      </c>
      <c r="K52" s="28" t="str">
        <f>Def_Instancias_Equipamentos!$D$359</f>
        <v>SI-13SA:DI-DCCTSensor</v>
      </c>
      <c r="L52" s="19" t="str">
        <f>Def_Instancias_Equipamentos!$D$361</f>
        <v>SI-13SA:DI-DCCTSigCond</v>
      </c>
      <c r="M52" s="29" t="s">
        <v>33</v>
      </c>
      <c r="N52" s="30" t="s">
        <v>170</v>
      </c>
      <c r="O52" s="28" t="str">
        <f>Def_Sistemas_Conectores_Cabos!$B$14</f>
        <v>DB15 (DA15)</v>
      </c>
      <c r="P52" s="19" t="str">
        <f>Def_Sistemas_Conectores_Cabos!$B$14</f>
        <v>DB15 (DA15)</v>
      </c>
      <c r="Q52" s="27" t="str">
        <f t="shared" si="3"/>
        <v>SI-13SA:DI-DCCTSensor/output
SI-13SA:DI-DCCTSigCond/sensor_head</v>
      </c>
      <c r="R52" s="32">
        <v>55.0</v>
      </c>
      <c r="S52" s="32">
        <v>55.0</v>
      </c>
      <c r="T52" s="19" t="str">
        <f>Def_Sistemas_Conectores_Cabos!$C$13</f>
        <v>Cabo multivias</v>
      </c>
      <c r="U52" s="32" t="s">
        <v>171</v>
      </c>
      <c r="V52" s="33"/>
      <c r="W52" s="33"/>
      <c r="X52" s="33"/>
    </row>
    <row r="53" ht="15.75" customHeight="1">
      <c r="A53" s="19" t="str">
        <f>Def_Sistemas_Conectores_Cabos!$A$3</f>
        <v>Diagnostico</v>
      </c>
      <c r="B53" s="22" t="str">
        <f>Datas_Entregas!$A$3</f>
        <v>BTS/Anel</v>
      </c>
      <c r="C53" s="25">
        <f t="array" ref="C53">INDEX(Datas_Entregas!$B$2:$B$100, MATCH(B53, Datas_Entregas!$A$2:$A$100, 0), 1)</f>
        <v>43296</v>
      </c>
      <c r="D53" s="22" t="str">
        <f>Def_Status_Montagem!$A$2</f>
        <v>A verificar</v>
      </c>
      <c r="E53" s="35" t="str">
        <f>Def_Status_Montagem!$B$5</f>
        <v>DIG</v>
      </c>
      <c r="F53" s="26" t="str">
        <f t="array" ref="F53">INDEX(Def_Instancias_Equipamentos!$F$2:$F$5135, MATCH(K53, Def_Instancias_Equipamentos!$D$2:$D$5135, 0), 1)</f>
        <v>Túnel (Anel)</v>
      </c>
      <c r="G53" s="27" t="str">
        <f t="array" ref="G53">INDEX(Def_Instancias_Equipamentos!$F$2:$F$5135, MATCH(L53, Def_Instancias_Equipamentos!$D$2:$D$5135, 0), 1)</f>
        <v>Sala Racks 14</v>
      </c>
      <c r="H53" s="26" t="str">
        <f t="array" ref="H53">INDEX(Def_Instancias_Equipamentos!$E$2:$E$5135, MATCH(K53, Def_Instancias_Equipamentos!$D$2:$D$5135, 0), 1)</f>
        <v>SI-14SB</v>
      </c>
      <c r="I53" s="27" t="str">
        <f t="array" ref="I53">INDEX(Def_Instancias_Equipamentos!$E$2:$E$5135, MATCH(L53, Def_Instancias_Equipamentos!$D$2:$D$5135, 0), 1)</f>
        <v>IA-14RaDiag03</v>
      </c>
      <c r="J53" s="27" t="str">
        <f t="shared" si="1"/>
        <v>EXTERNO</v>
      </c>
      <c r="K53" s="28" t="str">
        <f>Def_Instancias_Equipamentos!$D$360</f>
        <v>SI-14SB:DI-DCCTSensor</v>
      </c>
      <c r="L53" s="19" t="str">
        <f>Def_Instancias_Equipamentos!$D$362</f>
        <v>SI-14SB:DI-DCCTSigCond</v>
      </c>
      <c r="M53" s="29" t="s">
        <v>33</v>
      </c>
      <c r="N53" s="30" t="s">
        <v>170</v>
      </c>
      <c r="O53" s="28" t="str">
        <f>Def_Sistemas_Conectores_Cabos!$B$14</f>
        <v>DB15 (DA15)</v>
      </c>
      <c r="P53" s="19" t="str">
        <f>Def_Sistemas_Conectores_Cabos!$B$14</f>
        <v>DB15 (DA15)</v>
      </c>
      <c r="Q53" s="27" t="str">
        <f t="shared" si="3"/>
        <v>SI-14SB:DI-DCCTSensor/output
SI-14SB:DI-DCCTSigCond/sensor_head</v>
      </c>
      <c r="R53" s="32">
        <v>55.0</v>
      </c>
      <c r="S53" s="32">
        <v>55.0</v>
      </c>
      <c r="T53" s="19" t="str">
        <f>Def_Sistemas_Conectores_Cabos!$C$13</f>
        <v>Cabo multivias</v>
      </c>
      <c r="U53" s="32" t="s">
        <v>171</v>
      </c>
      <c r="V53" s="33"/>
      <c r="W53" s="33"/>
      <c r="X53" s="33"/>
    </row>
    <row r="54" ht="15.75" customHeight="1">
      <c r="A54" s="19" t="str">
        <f>Def_Sistemas_Conectores_Cabos!$A$7</f>
        <v>Timing Linac</v>
      </c>
      <c r="B54" s="22" t="str">
        <f>Datas_Entregas!$A$2</f>
        <v>Booster/LTB</v>
      </c>
      <c r="C54" s="25">
        <f t="array" ref="C54">INDEX(Datas_Entregas!$B$2:$B$100, MATCH(B54, Datas_Entregas!$A$2:$A$100, 0), 1)</f>
        <v>43266</v>
      </c>
      <c r="D54" s="22" t="str">
        <f>Def_Status_Montagem!$A$2</f>
        <v>A verificar</v>
      </c>
      <c r="E54" s="22" t="str">
        <f>Def_Status_Montagem!$B$3</f>
        <v>Contratada / Etiqueta pelo DIG</v>
      </c>
      <c r="F54" s="26" t="str">
        <f t="array" ref="F54">INDEX(Def_Instancias_Equipamentos!$F$2:$F$1373, MATCH(K54, Def_Instancias_Equipamentos!$D$2:$D$1373, 0), 1)</f>
        <v>Sala de RF</v>
      </c>
      <c r="G54" s="27" t="str">
        <f t="array" ref="G54">INDEX(Def_Instancias_Equipamentos!$F$2:$F$1373, MATCH(L54, Def_Instancias_Equipamentos!$D$2:$D$1373, 0), 1)</f>
        <v>Túnel (LINAC)</v>
      </c>
      <c r="H54" s="26" t="str">
        <f t="array" ref="H54">INDEX(Def_Instancias_Equipamentos!$E$2:$E$1373, MATCH(K54, Def_Instancias_Equipamentos!$D$2:$D$1373, 0), 1)</f>
        <v>RA-RaMO</v>
      </c>
      <c r="I54" s="27" t="str">
        <f t="array" ref="I54">INDEX(Def_Instancias_Equipamentos!$E$2:$E$1373, MATCH(L54, Def_Instancias_Equipamentos!$D$2:$D$1373, 0), 1)</f>
        <v>LI-IET01RACK1</v>
      </c>
      <c r="J54" s="27" t="str">
        <f t="shared" si="1"/>
        <v>EXTERNO</v>
      </c>
      <c r="K54" s="28" t="str">
        <f>Def_Instancias_Equipamentos!$D$385</f>
        <v>RA-RaMO:TI-OERFTx</v>
      </c>
      <c r="L54" s="19" t="str">
        <f>Def_Instancias_Equipamentos!$D$370</f>
        <v>LI-IET01RACK1:TI-OERFRx</v>
      </c>
      <c r="M54" s="44" t="s">
        <v>172</v>
      </c>
      <c r="N54" s="30" t="s">
        <v>172</v>
      </c>
      <c r="O54" s="28" t="str">
        <f>Def_Sistemas_Conectores_Cabos!$B$5</f>
        <v>FC/APC simplex</v>
      </c>
      <c r="P54" s="19" t="str">
        <f>Def_Sistemas_Conectores_Cabos!$B$5</f>
        <v>FC/APC simplex</v>
      </c>
      <c r="Q54" s="27" t="str">
        <f t="shared" si="3"/>
        <v>RA-RaMO:TI-OERFTx/Optical_ACP
LI-IET01RACK1:TI-OERFRx/Optical_ACP</v>
      </c>
      <c r="R54" s="46">
        <v>150.0</v>
      </c>
      <c r="S54" s="46">
        <v>150.0</v>
      </c>
      <c r="T54" s="19" t="str">
        <f>Def_Sistemas_Conectores_Cabos!$C$5</f>
        <v>Fibra Monomodo simplex</v>
      </c>
      <c r="U54" s="74" t="s">
        <v>173</v>
      </c>
      <c r="V54" s="33"/>
      <c r="W54" s="33"/>
      <c r="X54" s="33"/>
    </row>
    <row r="55" ht="15.75" customHeight="1">
      <c r="A55" s="19" t="str">
        <f>Def_Sistemas_Conectores_Cabos!$A$3</f>
        <v>Diagnostico</v>
      </c>
      <c r="B55" s="22" t="str">
        <f>Datas_Entregas!$A$2</f>
        <v>Booster/LTB</v>
      </c>
      <c r="C55" s="25">
        <f t="array" ref="C55">INDEX(Datas_Entregas!$B$2:$B$100, MATCH(B55, Datas_Entregas!$A$2:$A$100, 0), 1)</f>
        <v>43266</v>
      </c>
      <c r="D55" s="22" t="str">
        <f>Def_Status_Montagem!$A$2</f>
        <v>A verificar</v>
      </c>
      <c r="E55" s="35" t="str">
        <f>Def_Status_Montagem!$B$5</f>
        <v>DIG</v>
      </c>
      <c r="F55" s="26" t="str">
        <f t="array" ref="F55">INDEX(Def_Instancias_Equipamentos!$F$2:$F$5135, MATCH(K55, Def_Instancias_Equipamentos!$D$2:$D$5135, 0), 1)</f>
        <v>Túnel (Booster)</v>
      </c>
      <c r="G55" s="27" t="str">
        <f t="array" ref="G55">INDEX(Def_Instancias_Equipamentos!$F$2:$F$5135, MATCH(L55, Def_Instancias_Equipamentos!$D$2:$D$5135, 0), 1)</f>
        <v>Túnel (Booster)</v>
      </c>
      <c r="H55" s="26" t="str">
        <f t="array" ref="H55">INDEX(Def_Instancias_Equipamentos!$E$2:$E$5135, MATCH(K55, Def_Instancias_Equipamentos!$D$2:$D$5135, 0), 1)</f>
        <v>BO-01D</v>
      </c>
      <c r="I55" s="27" t="str">
        <f t="array" ref="I55">INDEX(Def_Instancias_Equipamentos!$E$2:$E$5135, MATCH(L55, Def_Instancias_Equipamentos!$D$2:$D$5135, 0), 1)</f>
        <v>BO-01D</v>
      </c>
      <c r="J55" s="27" t="str">
        <f t="shared" si="1"/>
        <v>INTERNO</v>
      </c>
      <c r="K55" s="28" t="str">
        <f>Def_Instancias_Equipamentos!$D$352</f>
        <v>BO-01D:DI-ScrnCtrl-1</v>
      </c>
      <c r="L55" s="19" t="str">
        <f>Def_Instancias_Equipamentos!$D$352</f>
        <v>BO-01D:DI-ScrnCtrl-1</v>
      </c>
      <c r="M55" s="29" t="s">
        <v>174</v>
      </c>
      <c r="N55" s="32" t="s">
        <v>175</v>
      </c>
      <c r="O55" s="28" t="str">
        <f>Def_Sistemas_Conectores_Cabos!$B$15</f>
        <v>DB15 HD (DE15)</v>
      </c>
      <c r="P55" s="19" t="str">
        <f>Def_Sistemas_Conectores_Cabos!$B$22</f>
        <v>Header 2.54 mm fêmea</v>
      </c>
      <c r="Q55" s="27" t="str">
        <f t="shared" si="3"/>
        <v>BO-01D:DI-ScrnCtrl-1/ENCODER
BO-01D:DI-ScrnCtrl-1/ENCODER-OUT</v>
      </c>
      <c r="R55" s="75">
        <v>1.5</v>
      </c>
      <c r="S55" s="75">
        <v>1.5</v>
      </c>
      <c r="T55" s="19" t="str">
        <f>Def_Sistemas_Conectores_Cabos!$C$13</f>
        <v>Cabo multivias</v>
      </c>
      <c r="U55" s="32" t="s">
        <v>176</v>
      </c>
      <c r="V55" s="33"/>
      <c r="W55" s="33"/>
      <c r="X55" s="33"/>
    </row>
    <row r="56" ht="15.75" customHeight="1">
      <c r="A56" s="19" t="str">
        <f>Def_Sistemas_Conectores_Cabos!$A$3</f>
        <v>Diagnostico</v>
      </c>
      <c r="B56" s="22" t="str">
        <f>Datas_Entregas!$A$2</f>
        <v>Booster/LTB</v>
      </c>
      <c r="C56" s="25">
        <f t="array" ref="C56">INDEX(Datas_Entregas!$B$2:$B$100, MATCH(B56, Datas_Entregas!$A$2:$A$100, 0), 1)</f>
        <v>43266</v>
      </c>
      <c r="D56" s="22" t="str">
        <f>Def_Status_Montagem!$A$2</f>
        <v>A verificar</v>
      </c>
      <c r="E56" s="35" t="str">
        <f>Def_Status_Montagem!$B$5</f>
        <v>DIG</v>
      </c>
      <c r="F56" s="26" t="str">
        <f t="array" ref="F56">INDEX(Def_Instancias_Equipamentos!$F$2:$F$5135, MATCH(K56, Def_Instancias_Equipamentos!$D$2:$D$5135, 0), 1)</f>
        <v>Túnel (Booster)</v>
      </c>
      <c r="G56" s="27" t="str">
        <f t="array" ref="G56">INDEX(Def_Instancias_Equipamentos!$F$2:$F$5135, MATCH(L56, Def_Instancias_Equipamentos!$D$2:$D$5135, 0), 1)</f>
        <v>Túnel (Booster)</v>
      </c>
      <c r="H56" s="26" t="str">
        <f t="array" ref="H56">INDEX(Def_Instancias_Equipamentos!$E$2:$E$5135, MATCH(K56, Def_Instancias_Equipamentos!$D$2:$D$5135, 0), 1)</f>
        <v>BO-01D</v>
      </c>
      <c r="I56" s="27" t="str">
        <f t="array" ref="I56">INDEX(Def_Instancias_Equipamentos!$E$2:$E$5135, MATCH(L56, Def_Instancias_Equipamentos!$D$2:$D$5135, 0), 1)</f>
        <v>BO-01D</v>
      </c>
      <c r="J56" s="27" t="str">
        <f t="shared" si="1"/>
        <v>INTERNO</v>
      </c>
      <c r="K56" s="28" t="str">
        <f>Def_Instancias_Equipamentos!$D$353</f>
        <v>BO-01D:DI-ScrnCtrl-2</v>
      </c>
      <c r="L56" s="19" t="str">
        <f>Def_Instancias_Equipamentos!$D$353</f>
        <v>BO-01D:DI-ScrnCtrl-2</v>
      </c>
      <c r="M56" s="29" t="s">
        <v>174</v>
      </c>
      <c r="N56" s="32" t="s">
        <v>175</v>
      </c>
      <c r="O56" s="28" t="str">
        <f>Def_Sistemas_Conectores_Cabos!$B$15</f>
        <v>DB15 HD (DE15)</v>
      </c>
      <c r="P56" s="19" t="str">
        <f>Def_Sistemas_Conectores_Cabos!$B$22</f>
        <v>Header 2.54 mm fêmea</v>
      </c>
      <c r="Q56" s="27" t="str">
        <f t="shared" si="3"/>
        <v>BO-01D:DI-ScrnCtrl-2/ENCODER
BO-01D:DI-ScrnCtrl-2/ENCODER-OUT</v>
      </c>
      <c r="R56" s="75">
        <v>1.5</v>
      </c>
      <c r="S56" s="75">
        <v>1.5</v>
      </c>
      <c r="T56" s="19" t="str">
        <f>Def_Sistemas_Conectores_Cabos!$C$13</f>
        <v>Cabo multivias</v>
      </c>
      <c r="U56" s="32" t="s">
        <v>176</v>
      </c>
      <c r="V56" s="33"/>
      <c r="W56" s="33"/>
      <c r="X56" s="33"/>
    </row>
    <row r="57" ht="15.75" customHeight="1">
      <c r="A57" s="19" t="str">
        <f>Def_Sistemas_Conectores_Cabos!$A$3</f>
        <v>Diagnostico</v>
      </c>
      <c r="B57" s="22" t="str">
        <f>Datas_Entregas!$A$2</f>
        <v>Booster/LTB</v>
      </c>
      <c r="C57" s="25">
        <f t="array" ref="C57">INDEX(Datas_Entregas!$B$2:$B$100, MATCH(B57, Datas_Entregas!$A$2:$A$100, 0), 1)</f>
        <v>43266</v>
      </c>
      <c r="D57" s="22" t="str">
        <f>Def_Status_Montagem!$A$2</f>
        <v>A verificar</v>
      </c>
      <c r="E57" s="35" t="str">
        <f>Def_Status_Montagem!$B$5</f>
        <v>DIG</v>
      </c>
      <c r="F57" s="26" t="str">
        <f t="array" ref="F57">INDEX(Def_Instancias_Equipamentos!$F$2:$F$5135, MATCH(K57, Def_Instancias_Equipamentos!$D$2:$D$5135, 0), 1)</f>
        <v>Túnel (Booster)</v>
      </c>
      <c r="G57" s="27" t="str">
        <f t="array" ref="G57">INDEX(Def_Instancias_Equipamentos!$F$2:$F$5135, MATCH(L57, Def_Instancias_Equipamentos!$D$2:$D$5135, 0), 1)</f>
        <v>Túnel (Booster)</v>
      </c>
      <c r="H57" s="26" t="str">
        <f t="array" ref="H57">INDEX(Def_Instancias_Equipamentos!$E$2:$E$5135, MATCH(K57, Def_Instancias_Equipamentos!$D$2:$D$5135, 0), 1)</f>
        <v>BO-02U</v>
      </c>
      <c r="I57" s="27" t="str">
        <f t="array" ref="I57">INDEX(Def_Instancias_Equipamentos!$E$2:$E$5135, MATCH(L57, Def_Instancias_Equipamentos!$D$2:$D$5135, 0), 1)</f>
        <v>BO-02U</v>
      </c>
      <c r="J57" s="27" t="str">
        <f t="shared" si="1"/>
        <v>INTERNO</v>
      </c>
      <c r="K57" s="28" t="str">
        <f>Def_Instancias_Equipamentos!$D$354</f>
        <v>BO-02U:DI-ScrnCtrl</v>
      </c>
      <c r="L57" s="19" t="str">
        <f>Def_Instancias_Equipamentos!$D$354</f>
        <v>BO-02U:DI-ScrnCtrl</v>
      </c>
      <c r="M57" s="29" t="s">
        <v>174</v>
      </c>
      <c r="N57" s="32" t="s">
        <v>175</v>
      </c>
      <c r="O57" s="28" t="str">
        <f>Def_Sistemas_Conectores_Cabos!$B$15</f>
        <v>DB15 HD (DE15)</v>
      </c>
      <c r="P57" s="19" t="str">
        <f>Def_Sistemas_Conectores_Cabos!$B$22</f>
        <v>Header 2.54 mm fêmea</v>
      </c>
      <c r="Q57" s="27" t="str">
        <f t="shared" si="3"/>
        <v>BO-02U:DI-ScrnCtrl/ENCODER
BO-02U:DI-ScrnCtrl/ENCODER-OUT</v>
      </c>
      <c r="R57" s="75">
        <v>1.5</v>
      </c>
      <c r="S57" s="75">
        <v>1.5</v>
      </c>
      <c r="T57" s="19" t="str">
        <f>Def_Sistemas_Conectores_Cabos!$C$13</f>
        <v>Cabo multivias</v>
      </c>
      <c r="U57" s="32" t="s">
        <v>176</v>
      </c>
      <c r="V57" s="33"/>
      <c r="W57" s="33"/>
      <c r="X57" s="33"/>
    </row>
    <row r="58" ht="15.75" customHeight="1">
      <c r="A58" s="19" t="str">
        <f>Def_Sistemas_Conectores_Cabos!$A$3</f>
        <v>Diagnostico</v>
      </c>
      <c r="B58" s="22" t="str">
        <f>Datas_Entregas!$A$3</f>
        <v>BTS/Anel</v>
      </c>
      <c r="C58" s="25">
        <f t="array" ref="C58">INDEX(Datas_Entregas!$B$2:$B$100, MATCH(B58, Datas_Entregas!$A$2:$A$100, 0), 1)</f>
        <v>43296</v>
      </c>
      <c r="D58" s="22" t="str">
        <f>Def_Status_Montagem!$A$2</f>
        <v>A verificar</v>
      </c>
      <c r="E58" s="35" t="str">
        <f>Def_Status_Montagem!$B$5</f>
        <v>DIG</v>
      </c>
      <c r="F58" s="26" t="str">
        <f t="array" ref="F58">INDEX(Def_Instancias_Equipamentos!$F$2:$F$5135, MATCH(K58, Def_Instancias_Equipamentos!$D$2:$D$5135, 0), 1)</f>
        <v>Túnel (Anel)</v>
      </c>
      <c r="G58" s="27" t="str">
        <f t="array" ref="G58">INDEX(Def_Instancias_Equipamentos!$F$2:$F$5135, MATCH(L58, Def_Instancias_Equipamentos!$D$2:$D$5135, 0), 1)</f>
        <v>Túnel (Anel)</v>
      </c>
      <c r="H58" s="26" t="str">
        <f t="array" ref="H58">INDEX(Def_Instancias_Equipamentos!$E$2:$E$5135, MATCH(K58, Def_Instancias_Equipamentos!$D$2:$D$5135, 0), 1)</f>
        <v>SI-01SA</v>
      </c>
      <c r="I58" s="27" t="str">
        <f t="array" ref="I58">INDEX(Def_Instancias_Equipamentos!$E$2:$E$5135, MATCH(L58, Def_Instancias_Equipamentos!$D$2:$D$5135, 0), 1)</f>
        <v>SI-01SA</v>
      </c>
      <c r="J58" s="27" t="str">
        <f t="shared" si="1"/>
        <v>INTERNO</v>
      </c>
      <c r="K58" s="28" t="str">
        <f>Def_Instancias_Equipamentos!$D$450</f>
        <v>SI-01SA:DI-ScrapHCtrl-I</v>
      </c>
      <c r="L58" s="19" t="str">
        <f>Def_Instancias_Equipamentos!$D$450</f>
        <v>SI-01SA:DI-ScrapHCtrl-I</v>
      </c>
      <c r="M58" s="44" t="s">
        <v>174</v>
      </c>
      <c r="N58" s="45" t="s">
        <v>175</v>
      </c>
      <c r="O58" s="28" t="str">
        <f>Def_Sistemas_Conectores_Cabos!$B$15</f>
        <v>DB15 HD (DE15)</v>
      </c>
      <c r="P58" s="19" t="str">
        <f>Def_Sistemas_Conectores_Cabos!$B$22</f>
        <v>Header 2.54 mm fêmea</v>
      </c>
      <c r="Q58" s="27" t="str">
        <f t="shared" si="3"/>
        <v>SI-01SA:DI-ScrapHCtrl-I/ENCODER
SI-01SA:DI-ScrapHCtrl-I/ENCODER-OUT</v>
      </c>
      <c r="R58" s="75">
        <v>1.5</v>
      </c>
      <c r="S58" s="75">
        <v>1.5</v>
      </c>
      <c r="T58" s="19" t="str">
        <f>Def_Sistemas_Conectores_Cabos!$C$13</f>
        <v>Cabo multivias</v>
      </c>
      <c r="U58" s="32" t="s">
        <v>177</v>
      </c>
      <c r="V58" s="33"/>
      <c r="W58" s="33"/>
      <c r="X58" s="33"/>
    </row>
    <row r="59" ht="15.75" customHeight="1">
      <c r="A59" s="19" t="str">
        <f>Def_Sistemas_Conectores_Cabos!$A$3</f>
        <v>Diagnostico</v>
      </c>
      <c r="B59" s="22" t="str">
        <f>Datas_Entregas!$A$3</f>
        <v>BTS/Anel</v>
      </c>
      <c r="C59" s="25">
        <f t="array" ref="C59">INDEX(Datas_Entregas!$B$2:$B$100, MATCH(B59, Datas_Entregas!$A$2:$A$100, 0), 1)</f>
        <v>43296</v>
      </c>
      <c r="D59" s="22" t="str">
        <f>Def_Status_Montagem!$A$2</f>
        <v>A verificar</v>
      </c>
      <c r="E59" s="35" t="str">
        <f>Def_Status_Montagem!$B$5</f>
        <v>DIG</v>
      </c>
      <c r="F59" s="26" t="str">
        <f t="array" ref="F59">INDEX(Def_Instancias_Equipamentos!$F$2:$F$5135, MATCH(K59, Def_Instancias_Equipamentos!$D$2:$D$5135, 0), 1)</f>
        <v>Túnel (Anel)</v>
      </c>
      <c r="G59" s="27" t="str">
        <f t="array" ref="G59">INDEX(Def_Instancias_Equipamentos!$F$2:$F$5135, MATCH(L59, Def_Instancias_Equipamentos!$D$2:$D$5135, 0), 1)</f>
        <v>Túnel (Anel)</v>
      </c>
      <c r="H59" s="26" t="str">
        <f t="array" ref="H59">INDEX(Def_Instancias_Equipamentos!$E$2:$E$5135, MATCH(K59, Def_Instancias_Equipamentos!$D$2:$D$5135, 0), 1)</f>
        <v>SI-01SA</v>
      </c>
      <c r="I59" s="27" t="str">
        <f t="array" ref="I59">INDEX(Def_Instancias_Equipamentos!$E$2:$E$5135, MATCH(L59, Def_Instancias_Equipamentos!$D$2:$D$5135, 0), 1)</f>
        <v>SI-01SA</v>
      </c>
      <c r="J59" s="27" t="str">
        <f t="shared" si="1"/>
        <v>INTERNO</v>
      </c>
      <c r="K59" s="28" t="str">
        <f>Def_Instancias_Equipamentos!$D$451</f>
        <v>SI-01SA:DI-ScrapHCtrl-O</v>
      </c>
      <c r="L59" s="19" t="str">
        <f>Def_Instancias_Equipamentos!$D$451</f>
        <v>SI-01SA:DI-ScrapHCtrl-O</v>
      </c>
      <c r="M59" s="44" t="s">
        <v>174</v>
      </c>
      <c r="N59" s="45" t="s">
        <v>175</v>
      </c>
      <c r="O59" s="28" t="str">
        <f>Def_Sistemas_Conectores_Cabos!$B$15</f>
        <v>DB15 HD (DE15)</v>
      </c>
      <c r="P59" s="19" t="str">
        <f>Def_Sistemas_Conectores_Cabos!$B$22</f>
        <v>Header 2.54 mm fêmea</v>
      </c>
      <c r="Q59" s="27" t="str">
        <f t="shared" si="3"/>
        <v>SI-01SA:DI-ScrapHCtrl-O/ENCODER
SI-01SA:DI-ScrapHCtrl-O/ENCODER-OUT</v>
      </c>
      <c r="R59" s="75">
        <v>1.5</v>
      </c>
      <c r="S59" s="75">
        <v>1.5</v>
      </c>
      <c r="T59" s="19" t="str">
        <f>Def_Sistemas_Conectores_Cabos!$C$13</f>
        <v>Cabo multivias</v>
      </c>
      <c r="U59" s="32" t="s">
        <v>178</v>
      </c>
      <c r="V59" s="33"/>
      <c r="W59" s="33"/>
      <c r="X59" s="33"/>
    </row>
    <row r="60" ht="15.75" customHeight="1">
      <c r="A60" s="19" t="str">
        <f>Def_Sistemas_Conectores_Cabos!$A$3</f>
        <v>Diagnostico</v>
      </c>
      <c r="B60" s="22" t="str">
        <f>Datas_Entregas!$A$3</f>
        <v>BTS/Anel</v>
      </c>
      <c r="C60" s="25">
        <f t="array" ref="C60">INDEX(Datas_Entregas!$B$2:$B$100, MATCH(B60, Datas_Entregas!$A$2:$A$100, 0), 1)</f>
        <v>43296</v>
      </c>
      <c r="D60" s="22" t="str">
        <f>Def_Status_Montagem!$A$2</f>
        <v>A verificar</v>
      </c>
      <c r="E60" s="35" t="str">
        <f>Def_Status_Montagem!$B$5</f>
        <v>DIG</v>
      </c>
      <c r="F60" s="26" t="str">
        <f t="array" ref="F60">INDEX(Def_Instancias_Equipamentos!$F$2:$F$5135, MATCH(K60, Def_Instancias_Equipamentos!$D$2:$D$5135, 0), 1)</f>
        <v>Túnel (Anel)</v>
      </c>
      <c r="G60" s="27" t="str">
        <f t="array" ref="G60">INDEX(Def_Instancias_Equipamentos!$F$2:$F$5135, MATCH(L60, Def_Instancias_Equipamentos!$D$2:$D$5135, 0), 1)</f>
        <v>Túnel (Anel)</v>
      </c>
      <c r="H60" s="26" t="str">
        <f t="array" ref="H60">INDEX(Def_Instancias_Equipamentos!$E$2:$E$5135, MATCH(K60, Def_Instancias_Equipamentos!$D$2:$D$5135, 0), 1)</f>
        <v>SI-01SA</v>
      </c>
      <c r="I60" s="27" t="str">
        <f t="array" ref="I60">INDEX(Def_Instancias_Equipamentos!$E$2:$E$5135, MATCH(L60, Def_Instancias_Equipamentos!$D$2:$D$5135, 0), 1)</f>
        <v>SI-01SA</v>
      </c>
      <c r="J60" s="27" t="str">
        <f t="shared" si="1"/>
        <v>INTERNO</v>
      </c>
      <c r="K60" s="28" t="str">
        <f>Def_Instancias_Equipamentos!$D$453</f>
        <v>SI-01SA:DI-ScrapVCtrl-B</v>
      </c>
      <c r="L60" s="19" t="str">
        <f>Def_Instancias_Equipamentos!$D$453</f>
        <v>SI-01SA:DI-ScrapVCtrl-B</v>
      </c>
      <c r="M60" s="44" t="s">
        <v>174</v>
      </c>
      <c r="N60" s="45" t="s">
        <v>175</v>
      </c>
      <c r="O60" s="28" t="str">
        <f>Def_Sistemas_Conectores_Cabos!$B$15</f>
        <v>DB15 HD (DE15)</v>
      </c>
      <c r="P60" s="19" t="str">
        <f>Def_Sistemas_Conectores_Cabos!$B$22</f>
        <v>Header 2.54 mm fêmea</v>
      </c>
      <c r="Q60" s="27" t="str">
        <f t="shared" si="3"/>
        <v>SI-01SA:DI-ScrapVCtrl-B/ENCODER
SI-01SA:DI-ScrapVCtrl-B/ENCODER-OUT</v>
      </c>
      <c r="R60" s="75">
        <v>1.5</v>
      </c>
      <c r="S60" s="75">
        <v>1.5</v>
      </c>
      <c r="T60" s="19" t="str">
        <f>Def_Sistemas_Conectores_Cabos!$C$13</f>
        <v>Cabo multivias</v>
      </c>
      <c r="U60" s="32" t="s">
        <v>178</v>
      </c>
      <c r="V60" s="33"/>
      <c r="W60" s="33"/>
      <c r="X60" s="33"/>
    </row>
    <row r="61" ht="15.75" customHeight="1">
      <c r="A61" s="19" t="str">
        <f>Def_Sistemas_Conectores_Cabos!$A$3</f>
        <v>Diagnostico</v>
      </c>
      <c r="B61" s="22" t="str">
        <f>Datas_Entregas!$A$3</f>
        <v>BTS/Anel</v>
      </c>
      <c r="C61" s="25">
        <f t="array" ref="C61">INDEX(Datas_Entregas!$B$2:$B$100, MATCH(B61, Datas_Entregas!$A$2:$A$100, 0), 1)</f>
        <v>43296</v>
      </c>
      <c r="D61" s="22" t="str">
        <f>Def_Status_Montagem!$A$2</f>
        <v>A verificar</v>
      </c>
      <c r="E61" s="35" t="str">
        <f>Def_Status_Montagem!$B$5</f>
        <v>DIG</v>
      </c>
      <c r="F61" s="26" t="str">
        <f t="array" ref="F61">INDEX(Def_Instancias_Equipamentos!$F$2:$F$5135, MATCH(K61, Def_Instancias_Equipamentos!$D$2:$D$5135, 0), 1)</f>
        <v>Túnel (Anel)</v>
      </c>
      <c r="G61" s="27" t="str">
        <f t="array" ref="G61">INDEX(Def_Instancias_Equipamentos!$F$2:$F$5135, MATCH(L61, Def_Instancias_Equipamentos!$D$2:$D$5135, 0), 1)</f>
        <v>Túnel (Anel)</v>
      </c>
      <c r="H61" s="26" t="str">
        <f t="array" ref="H61">INDEX(Def_Instancias_Equipamentos!$E$2:$E$5135, MATCH(K61, Def_Instancias_Equipamentos!$D$2:$D$5135, 0), 1)</f>
        <v>SI-01SA</v>
      </c>
      <c r="I61" s="27" t="str">
        <f t="array" ref="I61">INDEX(Def_Instancias_Equipamentos!$E$2:$E$5135, MATCH(L61, Def_Instancias_Equipamentos!$D$2:$D$5135, 0), 1)</f>
        <v>SI-01SA</v>
      </c>
      <c r="J61" s="27" t="str">
        <f t="shared" si="1"/>
        <v>INTERNO</v>
      </c>
      <c r="K61" s="28" t="str">
        <f>Def_Instancias_Equipamentos!$D$452</f>
        <v>SI-01SA:DI-ScrapVCtrl-T</v>
      </c>
      <c r="L61" s="19" t="str">
        <f>Def_Instancias_Equipamentos!$D$452</f>
        <v>SI-01SA:DI-ScrapVCtrl-T</v>
      </c>
      <c r="M61" s="44" t="s">
        <v>174</v>
      </c>
      <c r="N61" s="45" t="s">
        <v>175</v>
      </c>
      <c r="O61" s="28" t="str">
        <f>Def_Sistemas_Conectores_Cabos!$B$15</f>
        <v>DB15 HD (DE15)</v>
      </c>
      <c r="P61" s="19" t="str">
        <f>Def_Sistemas_Conectores_Cabos!$B$22</f>
        <v>Header 2.54 mm fêmea</v>
      </c>
      <c r="Q61" s="27" t="str">
        <f t="shared" si="3"/>
        <v>SI-01SA:DI-ScrapVCtrl-T/ENCODER
SI-01SA:DI-ScrapVCtrl-T/ENCODER-OUT</v>
      </c>
      <c r="R61" s="75">
        <v>1.5</v>
      </c>
      <c r="S61" s="75">
        <v>1.5</v>
      </c>
      <c r="T61" s="19" t="str">
        <f>Def_Sistemas_Conectores_Cabos!$C$13</f>
        <v>Cabo multivias</v>
      </c>
      <c r="U61" s="32" t="s">
        <v>177</v>
      </c>
      <c r="V61" s="33"/>
      <c r="W61" s="33"/>
      <c r="X61" s="33"/>
    </row>
    <row r="62" ht="15.75" customHeight="1">
      <c r="A62" s="19" t="str">
        <f>Def_Sistemas_Conectores_Cabos!$A$3</f>
        <v>Diagnostico</v>
      </c>
      <c r="B62" s="22" t="str">
        <f>Datas_Entregas!$A$2</f>
        <v>Booster/LTB</v>
      </c>
      <c r="C62" s="25">
        <f t="array" ref="C62">INDEX(Datas_Entregas!$B$2:$B$100, MATCH(B62, Datas_Entregas!$A$2:$A$100, 0), 1)</f>
        <v>43266</v>
      </c>
      <c r="D62" s="22" t="str">
        <f>Def_Status_Montagem!$A$2</f>
        <v>A verificar</v>
      </c>
      <c r="E62" s="35" t="str">
        <f>Def_Status_Montagem!$B$5</f>
        <v>DIG</v>
      </c>
      <c r="F62" s="26" t="str">
        <f t="array" ref="F62">INDEX(Def_Instancias_Equipamentos!$F$2:$F$5135, MATCH(K62, Def_Instancias_Equipamentos!$D$2:$D$5135, 0), 1)</f>
        <v>Túnel (LTB)</v>
      </c>
      <c r="G62" s="27" t="str">
        <f t="array" ref="G62">INDEX(Def_Instancias_Equipamentos!$F$2:$F$5135, MATCH(L62, Def_Instancias_Equipamentos!$D$2:$D$5135, 0), 1)</f>
        <v>Túnel (LTB)</v>
      </c>
      <c r="H62" s="26" t="str">
        <f t="array" ref="H62">INDEX(Def_Instancias_Equipamentos!$E$2:$E$5135, MATCH(K62, Def_Instancias_Equipamentos!$D$2:$D$5135, 0), 1)</f>
        <v>TB-01</v>
      </c>
      <c r="I62" s="27" t="str">
        <f t="array" ref="I62">INDEX(Def_Instancias_Equipamentos!$E$2:$E$5135, MATCH(L62, Def_Instancias_Equipamentos!$D$2:$D$5135, 0), 1)</f>
        <v>TB-01</v>
      </c>
      <c r="J62" s="27" t="str">
        <f t="shared" si="1"/>
        <v>INTERNO</v>
      </c>
      <c r="K62" s="28" t="str">
        <f>Def_Instancias_Equipamentos!$D$340</f>
        <v>TB-01:DI-ScrnCtrl-1</v>
      </c>
      <c r="L62" s="19" t="str">
        <f>Def_Instancias_Equipamentos!$D$340</f>
        <v>TB-01:DI-ScrnCtrl-1</v>
      </c>
      <c r="M62" s="29" t="s">
        <v>174</v>
      </c>
      <c r="N62" s="32" t="s">
        <v>175</v>
      </c>
      <c r="O62" s="28" t="str">
        <f>Def_Sistemas_Conectores_Cabos!$B$15</f>
        <v>DB15 HD (DE15)</v>
      </c>
      <c r="P62" s="19" t="str">
        <f>Def_Sistemas_Conectores_Cabos!$B$22</f>
        <v>Header 2.54 mm fêmea</v>
      </c>
      <c r="Q62" s="27" t="str">
        <f t="shared" si="3"/>
        <v>TB-01:DI-ScrnCtrl-1/ENCODER
TB-01:DI-ScrnCtrl-1/ENCODER-OUT</v>
      </c>
      <c r="R62" s="75">
        <v>1.5</v>
      </c>
      <c r="S62" s="75">
        <v>1.5</v>
      </c>
      <c r="T62" s="19" t="str">
        <f>Def_Sistemas_Conectores_Cabos!$C$13</f>
        <v>Cabo multivias</v>
      </c>
      <c r="U62" s="32" t="s">
        <v>176</v>
      </c>
      <c r="V62" s="33"/>
      <c r="W62" s="33"/>
      <c r="X62" s="33"/>
    </row>
    <row r="63" ht="15.75" customHeight="1">
      <c r="A63" s="19" t="str">
        <f>Def_Sistemas_Conectores_Cabos!$A$3</f>
        <v>Diagnostico</v>
      </c>
      <c r="B63" s="22" t="str">
        <f>Datas_Entregas!$A$2</f>
        <v>Booster/LTB</v>
      </c>
      <c r="C63" s="25">
        <f t="array" ref="C63">INDEX(Datas_Entregas!$B$2:$B$100, MATCH(B63, Datas_Entregas!$A$2:$A$100, 0), 1)</f>
        <v>43266</v>
      </c>
      <c r="D63" s="22" t="str">
        <f>Def_Status_Montagem!$A$2</f>
        <v>A verificar</v>
      </c>
      <c r="E63" s="35" t="str">
        <f>Def_Status_Montagem!$B$5</f>
        <v>DIG</v>
      </c>
      <c r="F63" s="26" t="str">
        <f t="array" ref="F63">INDEX(Def_Instancias_Equipamentos!$F$2:$F$5135, MATCH(K63, Def_Instancias_Equipamentos!$D$2:$D$5135, 0), 1)</f>
        <v>Túnel (LTB)</v>
      </c>
      <c r="G63" s="27" t="str">
        <f t="array" ref="G63">INDEX(Def_Instancias_Equipamentos!$F$2:$F$5135, MATCH(L63, Def_Instancias_Equipamentos!$D$2:$D$5135, 0), 1)</f>
        <v>Túnel (LTB)</v>
      </c>
      <c r="H63" s="26" t="str">
        <f t="array" ref="H63">INDEX(Def_Instancias_Equipamentos!$E$2:$E$5135, MATCH(K63, Def_Instancias_Equipamentos!$D$2:$D$5135, 0), 1)</f>
        <v>TB-01</v>
      </c>
      <c r="I63" s="27" t="str">
        <f t="array" ref="I63">INDEX(Def_Instancias_Equipamentos!$E$2:$E$5135, MATCH(L63, Def_Instancias_Equipamentos!$D$2:$D$5135, 0), 1)</f>
        <v>TB-01</v>
      </c>
      <c r="J63" s="27" t="str">
        <f t="shared" si="1"/>
        <v>INTERNO</v>
      </c>
      <c r="K63" s="28" t="str">
        <f>Def_Instancias_Equipamentos!$D$341</f>
        <v>TB-01:DI-ScrnCtrl-2</v>
      </c>
      <c r="L63" s="19" t="str">
        <f>Def_Instancias_Equipamentos!$D$341</f>
        <v>TB-01:DI-ScrnCtrl-2</v>
      </c>
      <c r="M63" s="29" t="s">
        <v>174</v>
      </c>
      <c r="N63" s="32" t="s">
        <v>175</v>
      </c>
      <c r="O63" s="28" t="str">
        <f>Def_Sistemas_Conectores_Cabos!$B$15</f>
        <v>DB15 HD (DE15)</v>
      </c>
      <c r="P63" s="19" t="str">
        <f>Def_Sistemas_Conectores_Cabos!$B$22</f>
        <v>Header 2.54 mm fêmea</v>
      </c>
      <c r="Q63" s="27" t="str">
        <f t="shared" si="3"/>
        <v>TB-01:DI-ScrnCtrl-2/ENCODER
TB-01:DI-ScrnCtrl-2/ENCODER-OUT</v>
      </c>
      <c r="R63" s="75">
        <v>1.5</v>
      </c>
      <c r="S63" s="75">
        <v>1.5</v>
      </c>
      <c r="T63" s="19" t="str">
        <f>Def_Sistemas_Conectores_Cabos!$C$13</f>
        <v>Cabo multivias</v>
      </c>
      <c r="U63" s="32" t="s">
        <v>176</v>
      </c>
      <c r="V63" s="33"/>
      <c r="W63" s="33"/>
      <c r="X63" s="33"/>
    </row>
    <row r="64" ht="15.75" customHeight="1">
      <c r="A64" s="19" t="str">
        <f>Def_Sistemas_Conectores_Cabos!$A$3</f>
        <v>Diagnostico</v>
      </c>
      <c r="B64" s="22" t="str">
        <f>Datas_Entregas!$A$2</f>
        <v>Booster/LTB</v>
      </c>
      <c r="C64" s="25">
        <f t="array" ref="C64">INDEX(Datas_Entregas!$B$2:$B$100, MATCH(B64, Datas_Entregas!$A$2:$A$100, 0), 1)</f>
        <v>43266</v>
      </c>
      <c r="D64" s="22" t="str">
        <f>Def_Status_Montagem!$A$2</f>
        <v>A verificar</v>
      </c>
      <c r="E64" s="35" t="str">
        <f>Def_Status_Montagem!$B$5</f>
        <v>DIG</v>
      </c>
      <c r="F64" s="26" t="str">
        <f t="array" ref="F64">INDEX(Def_Instancias_Equipamentos!$F$2:$F$5135, MATCH(K64, Def_Instancias_Equipamentos!$D$2:$D$5135, 0), 1)</f>
        <v>Túnel (LTB)</v>
      </c>
      <c r="G64" s="27" t="str">
        <f t="array" ref="G64">INDEX(Def_Instancias_Equipamentos!$F$2:$F$5135, MATCH(L64, Def_Instancias_Equipamentos!$D$2:$D$5135, 0), 1)</f>
        <v>Túnel (LTB)</v>
      </c>
      <c r="H64" s="26" t="str">
        <f t="array" ref="H64">INDEX(Def_Instancias_Equipamentos!$E$2:$E$5135, MATCH(K64, Def_Instancias_Equipamentos!$D$2:$D$5135, 0), 1)</f>
        <v>TB-01</v>
      </c>
      <c r="I64" s="27" t="str">
        <f t="array" ref="I64">INDEX(Def_Instancias_Equipamentos!$E$2:$E$5135, MATCH(L64, Def_Instancias_Equipamentos!$D$2:$D$5135, 0), 1)</f>
        <v>TB-01</v>
      </c>
      <c r="J64" s="27" t="str">
        <f t="shared" si="1"/>
        <v>INTERNO</v>
      </c>
      <c r="K64" s="28" t="str">
        <f>Def_Instancias_Equipamentos!$D$446</f>
        <v>TB-01:DI-SlitHCtrl-I</v>
      </c>
      <c r="L64" s="19" t="str">
        <f>Def_Instancias_Equipamentos!$D$446</f>
        <v>TB-01:DI-SlitHCtrl-I</v>
      </c>
      <c r="M64" s="44" t="s">
        <v>174</v>
      </c>
      <c r="N64" s="45" t="s">
        <v>175</v>
      </c>
      <c r="O64" s="28" t="str">
        <f>Def_Sistemas_Conectores_Cabos!$B$15</f>
        <v>DB15 HD (DE15)</v>
      </c>
      <c r="P64" s="19" t="str">
        <f>Def_Sistemas_Conectores_Cabos!$B$22</f>
        <v>Header 2.54 mm fêmea</v>
      </c>
      <c r="Q64" s="27" t="str">
        <f t="shared" si="3"/>
        <v>TB-01:DI-SlitHCtrl-I/ENCODER
TB-01:DI-SlitHCtrl-I/ENCODER-OUT</v>
      </c>
      <c r="R64" s="75">
        <v>1.5</v>
      </c>
      <c r="S64" s="75">
        <v>1.5</v>
      </c>
      <c r="T64" s="19" t="str">
        <f>Def_Sistemas_Conectores_Cabos!$C$13</f>
        <v>Cabo multivias</v>
      </c>
      <c r="U64" s="32" t="s">
        <v>179</v>
      </c>
      <c r="V64" s="33"/>
      <c r="W64" s="33"/>
      <c r="X64" s="33"/>
    </row>
    <row r="65" ht="15.75" customHeight="1">
      <c r="A65" s="19" t="str">
        <f>Def_Sistemas_Conectores_Cabos!$A$3</f>
        <v>Diagnostico</v>
      </c>
      <c r="B65" s="22" t="str">
        <f>Datas_Entregas!$A$2</f>
        <v>Booster/LTB</v>
      </c>
      <c r="C65" s="25">
        <f t="array" ref="C65">INDEX(Datas_Entregas!$B$2:$B$100, MATCH(B65, Datas_Entregas!$A$2:$A$100, 0), 1)</f>
        <v>43266</v>
      </c>
      <c r="D65" s="22" t="str">
        <f>Def_Status_Montagem!$A$2</f>
        <v>A verificar</v>
      </c>
      <c r="E65" s="35" t="str">
        <f>Def_Status_Montagem!$B$5</f>
        <v>DIG</v>
      </c>
      <c r="F65" s="26" t="str">
        <f t="array" ref="F65">INDEX(Def_Instancias_Equipamentos!$F$2:$F$5135, MATCH(K65, Def_Instancias_Equipamentos!$D$2:$D$5135, 0), 1)</f>
        <v>Túnel (LTB)</v>
      </c>
      <c r="G65" s="27" t="str">
        <f t="array" ref="G65">INDEX(Def_Instancias_Equipamentos!$F$2:$F$5135, MATCH(L65, Def_Instancias_Equipamentos!$D$2:$D$5135, 0), 1)</f>
        <v>Túnel (LTB)</v>
      </c>
      <c r="H65" s="26" t="str">
        <f t="array" ref="H65">INDEX(Def_Instancias_Equipamentos!$E$2:$E$5135, MATCH(K65, Def_Instancias_Equipamentos!$D$2:$D$5135, 0), 1)</f>
        <v>TB-01</v>
      </c>
      <c r="I65" s="27" t="str">
        <f t="array" ref="I65">INDEX(Def_Instancias_Equipamentos!$E$2:$E$5135, MATCH(L65, Def_Instancias_Equipamentos!$D$2:$D$5135, 0), 1)</f>
        <v>TB-01</v>
      </c>
      <c r="J65" s="27" t="str">
        <f t="shared" si="1"/>
        <v>INTERNO</v>
      </c>
      <c r="K65" s="28" t="str">
        <f>Def_Instancias_Equipamentos!$D$447</f>
        <v>TB-01:DI-SlitHCtrl-O</v>
      </c>
      <c r="L65" s="19" t="str">
        <f>Def_Instancias_Equipamentos!$D$447</f>
        <v>TB-01:DI-SlitHCtrl-O</v>
      </c>
      <c r="M65" s="44" t="s">
        <v>174</v>
      </c>
      <c r="N65" s="45" t="s">
        <v>175</v>
      </c>
      <c r="O65" s="28" t="str">
        <f>Def_Sistemas_Conectores_Cabos!$B$15</f>
        <v>DB15 HD (DE15)</v>
      </c>
      <c r="P65" s="19" t="str">
        <f>Def_Sistemas_Conectores_Cabos!$B$22</f>
        <v>Header 2.54 mm fêmea</v>
      </c>
      <c r="Q65" s="27" t="str">
        <f t="shared" si="3"/>
        <v>TB-01:DI-SlitHCtrl-O/ENCODER
TB-01:DI-SlitHCtrl-O/ENCODER-OUT</v>
      </c>
      <c r="R65" s="75">
        <v>1.5</v>
      </c>
      <c r="S65" s="75">
        <v>1.5</v>
      </c>
      <c r="T65" s="19" t="str">
        <f>Def_Sistemas_Conectores_Cabos!$C$13</f>
        <v>Cabo multivias</v>
      </c>
      <c r="U65" s="32" t="s">
        <v>180</v>
      </c>
      <c r="V65" s="33"/>
      <c r="W65" s="33"/>
      <c r="X65" s="33"/>
    </row>
    <row r="66" ht="15.75" customHeight="1">
      <c r="A66" s="19" t="str">
        <f>Def_Sistemas_Conectores_Cabos!$A$3</f>
        <v>Diagnostico</v>
      </c>
      <c r="B66" s="22" t="str">
        <f>Datas_Entregas!$A$2</f>
        <v>Booster/LTB</v>
      </c>
      <c r="C66" s="25">
        <f t="array" ref="C66">INDEX(Datas_Entregas!$B$2:$B$100, MATCH(B66, Datas_Entregas!$A$2:$A$100, 0), 1)</f>
        <v>43266</v>
      </c>
      <c r="D66" s="22" t="str">
        <f>Def_Status_Montagem!$A$2</f>
        <v>A verificar</v>
      </c>
      <c r="E66" s="35" t="str">
        <f>Def_Status_Montagem!$B$5</f>
        <v>DIG</v>
      </c>
      <c r="F66" s="26" t="str">
        <f t="array" ref="F66">INDEX(Def_Instancias_Equipamentos!$F$2:$F$5135, MATCH(K66, Def_Instancias_Equipamentos!$D$2:$D$5135, 0), 1)</f>
        <v>Túnel (LTB)</v>
      </c>
      <c r="G66" s="27" t="str">
        <f t="array" ref="G66">INDEX(Def_Instancias_Equipamentos!$F$2:$F$5135, MATCH(L66, Def_Instancias_Equipamentos!$D$2:$D$5135, 0), 1)</f>
        <v>Túnel (LTB)</v>
      </c>
      <c r="H66" s="26" t="str">
        <f t="array" ref="H66">INDEX(Def_Instancias_Equipamentos!$E$2:$E$5135, MATCH(K66, Def_Instancias_Equipamentos!$D$2:$D$5135, 0), 1)</f>
        <v>TB-01</v>
      </c>
      <c r="I66" s="27" t="str">
        <f t="array" ref="I66">INDEX(Def_Instancias_Equipamentos!$E$2:$E$5135, MATCH(L66, Def_Instancias_Equipamentos!$D$2:$D$5135, 0), 1)</f>
        <v>TB-01</v>
      </c>
      <c r="J66" s="27" t="str">
        <f t="shared" si="1"/>
        <v>INTERNO</v>
      </c>
      <c r="K66" s="28" t="str">
        <f>Def_Instancias_Equipamentos!$D$449</f>
        <v>TB-01:DI-SlitVCtrl-B</v>
      </c>
      <c r="L66" s="19" t="str">
        <f>Def_Instancias_Equipamentos!$D$449</f>
        <v>TB-01:DI-SlitVCtrl-B</v>
      </c>
      <c r="M66" s="44" t="s">
        <v>174</v>
      </c>
      <c r="N66" s="45" t="s">
        <v>175</v>
      </c>
      <c r="O66" s="28" t="str">
        <f>Def_Sistemas_Conectores_Cabos!$B$15</f>
        <v>DB15 HD (DE15)</v>
      </c>
      <c r="P66" s="19" t="str">
        <f>Def_Sistemas_Conectores_Cabos!$B$22</f>
        <v>Header 2.54 mm fêmea</v>
      </c>
      <c r="Q66" s="27" t="str">
        <f t="shared" si="3"/>
        <v>TB-01:DI-SlitVCtrl-B/ENCODER
TB-01:DI-SlitVCtrl-B/ENCODER-OUT</v>
      </c>
      <c r="R66" s="75">
        <v>1.5</v>
      </c>
      <c r="S66" s="75">
        <v>1.5</v>
      </c>
      <c r="T66" s="19" t="str">
        <f>Def_Sistemas_Conectores_Cabos!$C$13</f>
        <v>Cabo multivias</v>
      </c>
      <c r="U66" s="32" t="s">
        <v>180</v>
      </c>
      <c r="V66" s="33"/>
      <c r="W66" s="33"/>
      <c r="X66" s="33"/>
    </row>
    <row r="67" ht="15.75" customHeight="1">
      <c r="A67" s="19" t="str">
        <f>Def_Sistemas_Conectores_Cabos!$A$3</f>
        <v>Diagnostico</v>
      </c>
      <c r="B67" s="22" t="str">
        <f>Datas_Entregas!$A$2</f>
        <v>Booster/LTB</v>
      </c>
      <c r="C67" s="25">
        <f t="array" ref="C67">INDEX(Datas_Entregas!$B$2:$B$100, MATCH(B67, Datas_Entregas!$A$2:$A$100, 0), 1)</f>
        <v>43266</v>
      </c>
      <c r="D67" s="22" t="str">
        <f>Def_Status_Montagem!$A$2</f>
        <v>A verificar</v>
      </c>
      <c r="E67" s="35" t="str">
        <f>Def_Status_Montagem!$B$5</f>
        <v>DIG</v>
      </c>
      <c r="F67" s="26" t="str">
        <f t="array" ref="F67">INDEX(Def_Instancias_Equipamentos!$F$2:$F$5135, MATCH(K67, Def_Instancias_Equipamentos!$D$2:$D$5135, 0), 1)</f>
        <v>Túnel (LTB)</v>
      </c>
      <c r="G67" s="27" t="str">
        <f t="array" ref="G67">INDEX(Def_Instancias_Equipamentos!$F$2:$F$5135, MATCH(L67, Def_Instancias_Equipamentos!$D$2:$D$5135, 0), 1)</f>
        <v>Túnel (LTB)</v>
      </c>
      <c r="H67" s="26" t="str">
        <f t="array" ref="H67">INDEX(Def_Instancias_Equipamentos!$E$2:$E$5135, MATCH(K67, Def_Instancias_Equipamentos!$D$2:$D$5135, 0), 1)</f>
        <v>TB-01</v>
      </c>
      <c r="I67" s="27" t="str">
        <f t="array" ref="I67">INDEX(Def_Instancias_Equipamentos!$E$2:$E$5135, MATCH(L67, Def_Instancias_Equipamentos!$D$2:$D$5135, 0), 1)</f>
        <v>TB-01</v>
      </c>
      <c r="J67" s="27" t="str">
        <f t="shared" si="1"/>
        <v>INTERNO</v>
      </c>
      <c r="K67" s="28" t="str">
        <f>Def_Instancias_Equipamentos!$D$448</f>
        <v>TB-01:DI-SlitVCtrl-T</v>
      </c>
      <c r="L67" s="19" t="str">
        <f>Def_Instancias_Equipamentos!$D$448</f>
        <v>TB-01:DI-SlitVCtrl-T</v>
      </c>
      <c r="M67" s="44" t="s">
        <v>174</v>
      </c>
      <c r="N67" s="45" t="s">
        <v>175</v>
      </c>
      <c r="O67" s="28" t="str">
        <f>Def_Sistemas_Conectores_Cabos!$B$15</f>
        <v>DB15 HD (DE15)</v>
      </c>
      <c r="P67" s="19" t="str">
        <f>Def_Sistemas_Conectores_Cabos!$B$22</f>
        <v>Header 2.54 mm fêmea</v>
      </c>
      <c r="Q67" s="27" t="str">
        <f t="shared" si="3"/>
        <v>TB-01:DI-SlitVCtrl-T/ENCODER
TB-01:DI-SlitVCtrl-T/ENCODER-OUT</v>
      </c>
      <c r="R67" s="75">
        <v>1.5</v>
      </c>
      <c r="S67" s="75">
        <v>1.5</v>
      </c>
      <c r="T67" s="19" t="str">
        <f>Def_Sistemas_Conectores_Cabos!$C$13</f>
        <v>Cabo multivias</v>
      </c>
      <c r="U67" s="32" t="s">
        <v>179</v>
      </c>
      <c r="V67" s="33"/>
      <c r="W67" s="33"/>
      <c r="X67" s="33"/>
    </row>
    <row r="68" ht="15.75" customHeight="1">
      <c r="A68" s="19" t="str">
        <f>Def_Sistemas_Conectores_Cabos!$A$3</f>
        <v>Diagnostico</v>
      </c>
      <c r="B68" s="22" t="str">
        <f>Datas_Entregas!$A$2</f>
        <v>Booster/LTB</v>
      </c>
      <c r="C68" s="25">
        <f t="array" ref="C68">INDEX(Datas_Entregas!$B$2:$B$100, MATCH(B68, Datas_Entregas!$A$2:$A$100, 0), 1)</f>
        <v>43266</v>
      </c>
      <c r="D68" s="22" t="str">
        <f>Def_Status_Montagem!$A$2</f>
        <v>A verificar</v>
      </c>
      <c r="E68" s="35" t="str">
        <f>Def_Status_Montagem!$B$5</f>
        <v>DIG</v>
      </c>
      <c r="F68" s="26" t="str">
        <f t="array" ref="F68">INDEX(Def_Instancias_Equipamentos!$F$2:$F$5135, MATCH(K68, Def_Instancias_Equipamentos!$D$2:$D$5135, 0), 1)</f>
        <v>Túnel (LTB)</v>
      </c>
      <c r="G68" s="27" t="str">
        <f t="array" ref="G68">INDEX(Def_Instancias_Equipamentos!$F$2:$F$5135, MATCH(L68, Def_Instancias_Equipamentos!$D$2:$D$5135, 0), 1)</f>
        <v>Túnel (LTB)</v>
      </c>
      <c r="H68" s="26" t="str">
        <f t="array" ref="H68">INDEX(Def_Instancias_Equipamentos!$E$2:$E$5135, MATCH(K68, Def_Instancias_Equipamentos!$D$2:$D$5135, 0), 1)</f>
        <v>TB-02</v>
      </c>
      <c r="I68" s="27" t="str">
        <f t="array" ref="I68">INDEX(Def_Instancias_Equipamentos!$E$2:$E$5135, MATCH(L68, Def_Instancias_Equipamentos!$D$2:$D$5135, 0), 1)</f>
        <v>TB-02</v>
      </c>
      <c r="J68" s="27" t="str">
        <f t="shared" si="1"/>
        <v>INTERNO</v>
      </c>
      <c r="K68" s="28" t="str">
        <f>Def_Instancias_Equipamentos!$D$342</f>
        <v>TB-02:DI-ScrnCtrl-1</v>
      </c>
      <c r="L68" s="19" t="str">
        <f>Def_Instancias_Equipamentos!$D$342</f>
        <v>TB-02:DI-ScrnCtrl-1</v>
      </c>
      <c r="M68" s="29" t="s">
        <v>174</v>
      </c>
      <c r="N68" s="32" t="s">
        <v>175</v>
      </c>
      <c r="O68" s="28" t="str">
        <f>Def_Sistemas_Conectores_Cabos!$B$15</f>
        <v>DB15 HD (DE15)</v>
      </c>
      <c r="P68" s="19" t="str">
        <f>Def_Sistemas_Conectores_Cabos!$B$22</f>
        <v>Header 2.54 mm fêmea</v>
      </c>
      <c r="Q68" s="27" t="str">
        <f t="shared" si="3"/>
        <v>TB-02:DI-ScrnCtrl-1/ENCODER
TB-02:DI-ScrnCtrl-1/ENCODER-OUT</v>
      </c>
      <c r="R68" s="75">
        <v>1.5</v>
      </c>
      <c r="S68" s="75">
        <v>1.5</v>
      </c>
      <c r="T68" s="19" t="str">
        <f>Def_Sistemas_Conectores_Cabos!$C$13</f>
        <v>Cabo multivias</v>
      </c>
      <c r="U68" s="32" t="s">
        <v>176</v>
      </c>
      <c r="V68" s="33"/>
      <c r="W68" s="33"/>
      <c r="X68" s="33"/>
    </row>
    <row r="69" ht="15.75" customHeight="1">
      <c r="A69" s="19" t="str">
        <f>Def_Sistemas_Conectores_Cabos!$A$3</f>
        <v>Diagnostico</v>
      </c>
      <c r="B69" s="22" t="str">
        <f>Datas_Entregas!$A$2</f>
        <v>Booster/LTB</v>
      </c>
      <c r="C69" s="25">
        <f t="array" ref="C69">INDEX(Datas_Entregas!$B$2:$B$100, MATCH(B69, Datas_Entregas!$A$2:$A$100, 0), 1)</f>
        <v>43266</v>
      </c>
      <c r="D69" s="22" t="str">
        <f>Def_Status_Montagem!$A$2</f>
        <v>A verificar</v>
      </c>
      <c r="E69" s="35" t="str">
        <f>Def_Status_Montagem!$B$5</f>
        <v>DIG</v>
      </c>
      <c r="F69" s="26" t="str">
        <f t="array" ref="F69">INDEX(Def_Instancias_Equipamentos!$F$2:$F$5135, MATCH(K69, Def_Instancias_Equipamentos!$D$2:$D$5135, 0), 1)</f>
        <v>Túnel (LTB)</v>
      </c>
      <c r="G69" s="27" t="str">
        <f t="array" ref="G69">INDEX(Def_Instancias_Equipamentos!$F$2:$F$5135, MATCH(L69, Def_Instancias_Equipamentos!$D$2:$D$5135, 0), 1)</f>
        <v>Túnel (LTB)</v>
      </c>
      <c r="H69" s="26" t="str">
        <f t="array" ref="H69">INDEX(Def_Instancias_Equipamentos!$E$2:$E$5135, MATCH(K69, Def_Instancias_Equipamentos!$D$2:$D$5135, 0), 1)</f>
        <v>TB-02</v>
      </c>
      <c r="I69" s="27" t="str">
        <f t="array" ref="I69">INDEX(Def_Instancias_Equipamentos!$E$2:$E$5135, MATCH(L69, Def_Instancias_Equipamentos!$D$2:$D$5135, 0), 1)</f>
        <v>TB-02</v>
      </c>
      <c r="J69" s="27" t="str">
        <f t="shared" si="1"/>
        <v>INTERNO</v>
      </c>
      <c r="K69" s="28" t="str">
        <f>Def_Instancias_Equipamentos!$D$343</f>
        <v>TB-02:DI-ScrnCtrl-2</v>
      </c>
      <c r="L69" s="19" t="str">
        <f>Def_Instancias_Equipamentos!$D$343</f>
        <v>TB-02:DI-ScrnCtrl-2</v>
      </c>
      <c r="M69" s="29" t="s">
        <v>174</v>
      </c>
      <c r="N69" s="32" t="s">
        <v>175</v>
      </c>
      <c r="O69" s="28" t="str">
        <f>Def_Sistemas_Conectores_Cabos!$B$15</f>
        <v>DB15 HD (DE15)</v>
      </c>
      <c r="P69" s="19" t="str">
        <f>Def_Sistemas_Conectores_Cabos!$B$22</f>
        <v>Header 2.54 mm fêmea</v>
      </c>
      <c r="Q69" s="27" t="str">
        <f t="shared" si="3"/>
        <v>TB-02:DI-ScrnCtrl-2/ENCODER
TB-02:DI-ScrnCtrl-2/ENCODER-OUT</v>
      </c>
      <c r="R69" s="75">
        <v>1.5</v>
      </c>
      <c r="S69" s="75">
        <v>1.5</v>
      </c>
      <c r="T69" s="19" t="str">
        <f>Def_Sistemas_Conectores_Cabos!$C$13</f>
        <v>Cabo multivias</v>
      </c>
      <c r="U69" s="32" t="s">
        <v>176</v>
      </c>
      <c r="V69" s="33"/>
      <c r="W69" s="33"/>
      <c r="X69" s="33"/>
    </row>
    <row r="70" ht="15.75" customHeight="1">
      <c r="A70" s="19" t="str">
        <f>Def_Sistemas_Conectores_Cabos!$A$3</f>
        <v>Diagnostico</v>
      </c>
      <c r="B70" s="22" t="str">
        <f>Datas_Entregas!$A$2</f>
        <v>Booster/LTB</v>
      </c>
      <c r="C70" s="25">
        <f t="array" ref="C70">INDEX(Datas_Entregas!$B$2:$B$100, MATCH(B70, Datas_Entregas!$A$2:$A$100, 0), 1)</f>
        <v>43266</v>
      </c>
      <c r="D70" s="22" t="str">
        <f>Def_Status_Montagem!$A$2</f>
        <v>A verificar</v>
      </c>
      <c r="E70" s="35" t="str">
        <f>Def_Status_Montagem!$B$5</f>
        <v>DIG</v>
      </c>
      <c r="F70" s="26" t="str">
        <f t="array" ref="F70">INDEX(Def_Instancias_Equipamentos!$F$2:$F$5135, MATCH(K70, Def_Instancias_Equipamentos!$D$2:$D$5135, 0), 1)</f>
        <v>Túnel (LTB)</v>
      </c>
      <c r="G70" s="27" t="str">
        <f t="array" ref="G70">INDEX(Def_Instancias_Equipamentos!$F$2:$F$5135, MATCH(L70, Def_Instancias_Equipamentos!$D$2:$D$5135, 0), 1)</f>
        <v>Túnel (LTB)</v>
      </c>
      <c r="H70" s="26" t="str">
        <f t="array" ref="H70">INDEX(Def_Instancias_Equipamentos!$E$2:$E$5135, MATCH(K70, Def_Instancias_Equipamentos!$D$2:$D$5135, 0), 1)</f>
        <v>TB-03</v>
      </c>
      <c r="I70" s="27" t="str">
        <f t="array" ref="I70">INDEX(Def_Instancias_Equipamentos!$E$2:$E$5135, MATCH(L70, Def_Instancias_Equipamentos!$D$2:$D$5135, 0), 1)</f>
        <v>TB-03</v>
      </c>
      <c r="J70" s="27" t="str">
        <f t="shared" si="1"/>
        <v>INTERNO</v>
      </c>
      <c r="K70" s="28" t="str">
        <f>Def_Instancias_Equipamentos!$D$344</f>
        <v>TB-03:DI-ScrnCtrl</v>
      </c>
      <c r="L70" s="19" t="str">
        <f>Def_Instancias_Equipamentos!$D$344</f>
        <v>TB-03:DI-ScrnCtrl</v>
      </c>
      <c r="M70" s="29" t="s">
        <v>174</v>
      </c>
      <c r="N70" s="32" t="s">
        <v>175</v>
      </c>
      <c r="O70" s="28" t="str">
        <f>Def_Sistemas_Conectores_Cabos!$B$15</f>
        <v>DB15 HD (DE15)</v>
      </c>
      <c r="P70" s="19" t="str">
        <f>Def_Sistemas_Conectores_Cabos!$B$22</f>
        <v>Header 2.54 mm fêmea</v>
      </c>
      <c r="Q70" s="27" t="str">
        <f t="shared" si="3"/>
        <v>TB-03:DI-ScrnCtrl/ENCODER
TB-03:DI-ScrnCtrl/ENCODER-OUT</v>
      </c>
      <c r="R70" s="75">
        <v>1.5</v>
      </c>
      <c r="S70" s="75">
        <v>1.5</v>
      </c>
      <c r="T70" s="19" t="str">
        <f>Def_Sistemas_Conectores_Cabos!$C$13</f>
        <v>Cabo multivias</v>
      </c>
      <c r="U70" s="32" t="s">
        <v>176</v>
      </c>
      <c r="V70" s="33"/>
      <c r="W70" s="33"/>
      <c r="X70" s="33"/>
    </row>
    <row r="71" ht="15.75" customHeight="1">
      <c r="A71" s="19" t="str">
        <f>Def_Sistemas_Conectores_Cabos!$A$3</f>
        <v>Diagnostico</v>
      </c>
      <c r="B71" s="22" t="str">
        <f>Datas_Entregas!$A$2</f>
        <v>Booster/LTB</v>
      </c>
      <c r="C71" s="25">
        <f t="array" ref="C71">INDEX(Datas_Entregas!$B$2:$B$100, MATCH(B71, Datas_Entregas!$A$2:$A$100, 0), 1)</f>
        <v>43266</v>
      </c>
      <c r="D71" s="22" t="str">
        <f>Def_Status_Montagem!$A$2</f>
        <v>A verificar</v>
      </c>
      <c r="E71" s="35" t="str">
        <f>Def_Status_Montagem!$B$5</f>
        <v>DIG</v>
      </c>
      <c r="F71" s="26" t="str">
        <f t="array" ref="F71">INDEX(Def_Instancias_Equipamentos!$F$2:$F$5135, MATCH(K71, Def_Instancias_Equipamentos!$D$2:$D$5135, 0), 1)</f>
        <v>Túnel (LTB)</v>
      </c>
      <c r="G71" s="27" t="str">
        <f t="array" ref="G71">INDEX(Def_Instancias_Equipamentos!$F$2:$F$5135, MATCH(L71, Def_Instancias_Equipamentos!$D$2:$D$5135, 0), 1)</f>
        <v>Túnel (LTB)</v>
      </c>
      <c r="H71" s="26" t="str">
        <f t="array" ref="H71">INDEX(Def_Instancias_Equipamentos!$E$2:$E$5135, MATCH(K71, Def_Instancias_Equipamentos!$D$2:$D$5135, 0), 1)</f>
        <v>TB-04</v>
      </c>
      <c r="I71" s="27" t="str">
        <f t="array" ref="I71">INDEX(Def_Instancias_Equipamentos!$E$2:$E$5135, MATCH(L71, Def_Instancias_Equipamentos!$D$2:$D$5135, 0), 1)</f>
        <v>TB-04</v>
      </c>
      <c r="J71" s="27" t="str">
        <f t="shared" si="1"/>
        <v>INTERNO</v>
      </c>
      <c r="K71" s="28" t="str">
        <f>Def_Instancias_Equipamentos!$D$345</f>
        <v>TB-04:DI-ScrnCtrl</v>
      </c>
      <c r="L71" s="19" t="str">
        <f>Def_Instancias_Equipamentos!$D$345</f>
        <v>TB-04:DI-ScrnCtrl</v>
      </c>
      <c r="M71" s="29" t="s">
        <v>174</v>
      </c>
      <c r="N71" s="32" t="s">
        <v>175</v>
      </c>
      <c r="O71" s="28" t="str">
        <f>Def_Sistemas_Conectores_Cabos!$B$15</f>
        <v>DB15 HD (DE15)</v>
      </c>
      <c r="P71" s="19" t="str">
        <f>Def_Sistemas_Conectores_Cabos!$B$22</f>
        <v>Header 2.54 mm fêmea</v>
      </c>
      <c r="Q71" s="27" t="str">
        <f t="shared" si="3"/>
        <v>TB-04:DI-ScrnCtrl/ENCODER
TB-04:DI-ScrnCtrl/ENCODER-OUT</v>
      </c>
      <c r="R71" s="75">
        <v>1.5</v>
      </c>
      <c r="S71" s="75">
        <v>1.5</v>
      </c>
      <c r="T71" s="19" t="str">
        <f>Def_Sistemas_Conectores_Cabos!$C$13</f>
        <v>Cabo multivias</v>
      </c>
      <c r="U71" s="32" t="s">
        <v>176</v>
      </c>
      <c r="V71" s="33"/>
      <c r="W71" s="33"/>
      <c r="X71" s="33"/>
    </row>
    <row r="72" ht="15.75" customHeight="1">
      <c r="A72" s="19" t="str">
        <f>Def_Sistemas_Conectores_Cabos!$A$3</f>
        <v>Diagnostico</v>
      </c>
      <c r="B72" s="22" t="str">
        <f>Datas_Entregas!$A$3</f>
        <v>BTS/Anel</v>
      </c>
      <c r="C72" s="25">
        <f t="array" ref="C72">INDEX(Datas_Entregas!$B$2:$B$100, MATCH(B72, Datas_Entregas!$A$2:$A$100, 0), 1)</f>
        <v>43296</v>
      </c>
      <c r="D72" s="22" t="str">
        <f>Def_Status_Montagem!$A$2</f>
        <v>A verificar</v>
      </c>
      <c r="E72" s="35" t="str">
        <f>Def_Status_Montagem!$B$5</f>
        <v>DIG</v>
      </c>
      <c r="F72" s="26" t="str">
        <f t="array" ref="F72">INDEX(Def_Instancias_Equipamentos!$F$2:$F$5135, MATCH(K72, Def_Instancias_Equipamentos!$D$2:$D$5135, 0), 1)</f>
        <v>Túnel (BTS)</v>
      </c>
      <c r="G72" s="27" t="str">
        <f t="array" ref="G72">INDEX(Def_Instancias_Equipamentos!$F$2:$F$5135, MATCH(L72, Def_Instancias_Equipamentos!$D$2:$D$5135, 0), 1)</f>
        <v>Túnel (BTS)</v>
      </c>
      <c r="H72" s="26" t="str">
        <f t="array" ref="H72">INDEX(Def_Instancias_Equipamentos!$E$2:$E$5135, MATCH(K72, Def_Instancias_Equipamentos!$D$2:$D$5135, 0), 1)</f>
        <v>TS-01</v>
      </c>
      <c r="I72" s="27" t="str">
        <f t="array" ref="I72">INDEX(Def_Instancias_Equipamentos!$E$2:$E$5135, MATCH(L72, Def_Instancias_Equipamentos!$D$2:$D$5135, 0), 1)</f>
        <v>TS-01</v>
      </c>
      <c r="J72" s="27" t="str">
        <f t="shared" si="1"/>
        <v>INTERNO</v>
      </c>
      <c r="K72" s="28" t="str">
        <f>Def_Instancias_Equipamentos!$D$346</f>
        <v>TS-01:DI-ScrnCtrl</v>
      </c>
      <c r="L72" s="19" t="str">
        <f>Def_Instancias_Equipamentos!$D$346</f>
        <v>TS-01:DI-ScrnCtrl</v>
      </c>
      <c r="M72" s="29" t="s">
        <v>174</v>
      </c>
      <c r="N72" s="32" t="s">
        <v>175</v>
      </c>
      <c r="O72" s="28" t="str">
        <f>Def_Sistemas_Conectores_Cabos!$B$15</f>
        <v>DB15 HD (DE15)</v>
      </c>
      <c r="P72" s="19" t="str">
        <f>Def_Sistemas_Conectores_Cabos!$B$22</f>
        <v>Header 2.54 mm fêmea</v>
      </c>
      <c r="Q72" s="27" t="str">
        <f t="shared" si="3"/>
        <v>TS-01:DI-ScrnCtrl/ENCODER
TS-01:DI-ScrnCtrl/ENCODER-OUT</v>
      </c>
      <c r="R72" s="75">
        <v>1.5</v>
      </c>
      <c r="S72" s="75">
        <v>1.5</v>
      </c>
      <c r="T72" s="19" t="str">
        <f>Def_Sistemas_Conectores_Cabos!$C$13</f>
        <v>Cabo multivias</v>
      </c>
      <c r="U72" s="32" t="s">
        <v>176</v>
      </c>
      <c r="V72" s="33"/>
      <c r="W72" s="33"/>
      <c r="X72" s="33"/>
    </row>
    <row r="73" ht="15.75" customHeight="1">
      <c r="A73" s="19" t="str">
        <f>Def_Sistemas_Conectores_Cabos!$A$3</f>
        <v>Diagnostico</v>
      </c>
      <c r="B73" s="22" t="str">
        <f>Datas_Entregas!$A$3</f>
        <v>BTS/Anel</v>
      </c>
      <c r="C73" s="25">
        <f t="array" ref="C73">INDEX(Datas_Entregas!$B$2:$B$100, MATCH(B73, Datas_Entregas!$A$2:$A$100, 0), 1)</f>
        <v>43296</v>
      </c>
      <c r="D73" s="22" t="str">
        <f>Def_Status_Montagem!$A$2</f>
        <v>A verificar</v>
      </c>
      <c r="E73" s="35" t="str">
        <f>Def_Status_Montagem!$B$5</f>
        <v>DIG</v>
      </c>
      <c r="F73" s="26" t="str">
        <f t="array" ref="F73">INDEX(Def_Instancias_Equipamentos!$F$2:$F$5135, MATCH(K73, Def_Instancias_Equipamentos!$D$2:$D$5135, 0), 1)</f>
        <v>Túnel (BTS)</v>
      </c>
      <c r="G73" s="27" t="str">
        <f t="array" ref="G73">INDEX(Def_Instancias_Equipamentos!$F$2:$F$5135, MATCH(L73, Def_Instancias_Equipamentos!$D$2:$D$5135, 0), 1)</f>
        <v>Túnel (BTS)</v>
      </c>
      <c r="H73" s="26" t="str">
        <f t="array" ref="H73">INDEX(Def_Instancias_Equipamentos!$E$2:$E$5135, MATCH(K73, Def_Instancias_Equipamentos!$D$2:$D$5135, 0), 1)</f>
        <v>TS-02</v>
      </c>
      <c r="I73" s="27" t="str">
        <f t="array" ref="I73">INDEX(Def_Instancias_Equipamentos!$E$2:$E$5135, MATCH(L73, Def_Instancias_Equipamentos!$D$2:$D$5135, 0), 1)</f>
        <v>TS-02</v>
      </c>
      <c r="J73" s="27" t="str">
        <f t="shared" si="1"/>
        <v>INTERNO</v>
      </c>
      <c r="K73" s="28" t="str">
        <f>Def_Instancias_Equipamentos!$D$347</f>
        <v>TS-02:DI-ScrnCtrl</v>
      </c>
      <c r="L73" s="19" t="str">
        <f>Def_Instancias_Equipamentos!$D$347</f>
        <v>TS-02:DI-ScrnCtrl</v>
      </c>
      <c r="M73" s="29" t="s">
        <v>174</v>
      </c>
      <c r="N73" s="32" t="s">
        <v>175</v>
      </c>
      <c r="O73" s="28" t="str">
        <f>Def_Sistemas_Conectores_Cabos!$B$15</f>
        <v>DB15 HD (DE15)</v>
      </c>
      <c r="P73" s="19" t="str">
        <f>Def_Sistemas_Conectores_Cabos!$B$22</f>
        <v>Header 2.54 mm fêmea</v>
      </c>
      <c r="Q73" s="27" t="str">
        <f t="shared" si="3"/>
        <v>TS-02:DI-ScrnCtrl/ENCODER
TS-02:DI-ScrnCtrl/ENCODER-OUT</v>
      </c>
      <c r="R73" s="75">
        <v>1.5</v>
      </c>
      <c r="S73" s="75">
        <v>1.5</v>
      </c>
      <c r="T73" s="19" t="str">
        <f>Def_Sistemas_Conectores_Cabos!$C$13</f>
        <v>Cabo multivias</v>
      </c>
      <c r="U73" s="32" t="s">
        <v>176</v>
      </c>
      <c r="V73" s="33"/>
      <c r="W73" s="33"/>
      <c r="X73" s="33"/>
    </row>
    <row r="74" ht="15.75" customHeight="1">
      <c r="A74" s="19" t="str">
        <f>Def_Sistemas_Conectores_Cabos!$A$3</f>
        <v>Diagnostico</v>
      </c>
      <c r="B74" s="22" t="str">
        <f>Datas_Entregas!$A$3</f>
        <v>BTS/Anel</v>
      </c>
      <c r="C74" s="25">
        <f t="array" ref="C74">INDEX(Datas_Entregas!$B$2:$B$100, MATCH(B74, Datas_Entregas!$A$2:$A$100, 0), 1)</f>
        <v>43296</v>
      </c>
      <c r="D74" s="22" t="str">
        <f>Def_Status_Montagem!$A$2</f>
        <v>A verificar</v>
      </c>
      <c r="E74" s="35" t="str">
        <f>Def_Status_Montagem!$B$5</f>
        <v>DIG</v>
      </c>
      <c r="F74" s="26" t="str">
        <f t="array" ref="F74">INDEX(Def_Instancias_Equipamentos!$F$2:$F$5135, MATCH(K74, Def_Instancias_Equipamentos!$D$2:$D$5135, 0), 1)</f>
        <v>Túnel (BTS)</v>
      </c>
      <c r="G74" s="27" t="str">
        <f t="array" ref="G74">INDEX(Def_Instancias_Equipamentos!$F$2:$F$5135, MATCH(L74, Def_Instancias_Equipamentos!$D$2:$D$5135, 0), 1)</f>
        <v>Túnel (BTS)</v>
      </c>
      <c r="H74" s="26" t="str">
        <f t="array" ref="H74">INDEX(Def_Instancias_Equipamentos!$E$2:$E$5135, MATCH(K74, Def_Instancias_Equipamentos!$D$2:$D$5135, 0), 1)</f>
        <v>TS-03</v>
      </c>
      <c r="I74" s="27" t="str">
        <f t="array" ref="I74">INDEX(Def_Instancias_Equipamentos!$E$2:$E$5135, MATCH(L74, Def_Instancias_Equipamentos!$D$2:$D$5135, 0), 1)</f>
        <v>TS-03</v>
      </c>
      <c r="J74" s="27" t="str">
        <f t="shared" si="1"/>
        <v>INTERNO</v>
      </c>
      <c r="K74" s="28" t="str">
        <f>Def_Instancias_Equipamentos!$D$348</f>
        <v>TS-03:DI-ScrnCtrl</v>
      </c>
      <c r="L74" s="19" t="str">
        <f>Def_Instancias_Equipamentos!$D$348</f>
        <v>TS-03:DI-ScrnCtrl</v>
      </c>
      <c r="M74" s="29" t="s">
        <v>174</v>
      </c>
      <c r="N74" s="32" t="s">
        <v>175</v>
      </c>
      <c r="O74" s="28" t="str">
        <f>Def_Sistemas_Conectores_Cabos!$B$15</f>
        <v>DB15 HD (DE15)</v>
      </c>
      <c r="P74" s="19" t="str">
        <f>Def_Sistemas_Conectores_Cabos!$B$22</f>
        <v>Header 2.54 mm fêmea</v>
      </c>
      <c r="Q74" s="27" t="str">
        <f t="shared" si="3"/>
        <v>TS-03:DI-ScrnCtrl/ENCODER
TS-03:DI-ScrnCtrl/ENCODER-OUT</v>
      </c>
      <c r="R74" s="75">
        <v>1.5</v>
      </c>
      <c r="S74" s="75">
        <v>1.5</v>
      </c>
      <c r="T74" s="19" t="str">
        <f>Def_Sistemas_Conectores_Cabos!$C$13</f>
        <v>Cabo multivias</v>
      </c>
      <c r="U74" s="32" t="s">
        <v>176</v>
      </c>
      <c r="V74" s="33"/>
      <c r="W74" s="33"/>
      <c r="X74" s="33"/>
    </row>
    <row r="75" ht="15.75" customHeight="1">
      <c r="A75" s="19" t="str">
        <f>Def_Sistemas_Conectores_Cabos!$A$3</f>
        <v>Diagnostico</v>
      </c>
      <c r="B75" s="22" t="str">
        <f>Datas_Entregas!$A$3</f>
        <v>BTS/Anel</v>
      </c>
      <c r="C75" s="25">
        <f t="array" ref="C75">INDEX(Datas_Entregas!$B$2:$B$100, MATCH(B75, Datas_Entregas!$A$2:$A$100, 0), 1)</f>
        <v>43296</v>
      </c>
      <c r="D75" s="22" t="str">
        <f>Def_Status_Montagem!$A$2</f>
        <v>A verificar</v>
      </c>
      <c r="E75" s="35" t="str">
        <f>Def_Status_Montagem!$B$5</f>
        <v>DIG</v>
      </c>
      <c r="F75" s="26" t="str">
        <f t="array" ref="F75">INDEX(Def_Instancias_Equipamentos!$F$2:$F$5135, MATCH(K75, Def_Instancias_Equipamentos!$D$2:$D$5135, 0), 1)</f>
        <v>Túnel (BTS)</v>
      </c>
      <c r="G75" s="27" t="str">
        <f t="array" ref="G75">INDEX(Def_Instancias_Equipamentos!$F$2:$F$5135, MATCH(L75, Def_Instancias_Equipamentos!$D$2:$D$5135, 0), 1)</f>
        <v>Túnel (BTS)</v>
      </c>
      <c r="H75" s="26" t="str">
        <f t="array" ref="H75">INDEX(Def_Instancias_Equipamentos!$E$2:$E$5135, MATCH(K75, Def_Instancias_Equipamentos!$D$2:$D$5135, 0), 1)</f>
        <v>TS-04</v>
      </c>
      <c r="I75" s="27" t="str">
        <f t="array" ref="I75">INDEX(Def_Instancias_Equipamentos!$E$2:$E$5135, MATCH(L75, Def_Instancias_Equipamentos!$D$2:$D$5135, 0), 1)</f>
        <v>TS-04</v>
      </c>
      <c r="J75" s="27" t="str">
        <f t="shared" si="1"/>
        <v>INTERNO</v>
      </c>
      <c r="K75" s="28" t="str">
        <f>Def_Instancias_Equipamentos!$D$349</f>
        <v>TS-04:DI-ScrnCtrl-1</v>
      </c>
      <c r="L75" s="19" t="str">
        <f>Def_Instancias_Equipamentos!$D$349</f>
        <v>TS-04:DI-ScrnCtrl-1</v>
      </c>
      <c r="M75" s="29" t="s">
        <v>174</v>
      </c>
      <c r="N75" s="32" t="s">
        <v>175</v>
      </c>
      <c r="O75" s="28" t="str">
        <f>Def_Sistemas_Conectores_Cabos!$B$15</f>
        <v>DB15 HD (DE15)</v>
      </c>
      <c r="P75" s="19" t="str">
        <f>Def_Sistemas_Conectores_Cabos!$B$22</f>
        <v>Header 2.54 mm fêmea</v>
      </c>
      <c r="Q75" s="27" t="str">
        <f t="shared" si="3"/>
        <v>TS-04:DI-ScrnCtrl-1/ENCODER
TS-04:DI-ScrnCtrl-1/ENCODER-OUT</v>
      </c>
      <c r="R75" s="75">
        <v>1.5</v>
      </c>
      <c r="S75" s="75">
        <v>1.5</v>
      </c>
      <c r="T75" s="19" t="str">
        <f>Def_Sistemas_Conectores_Cabos!$C$13</f>
        <v>Cabo multivias</v>
      </c>
      <c r="U75" s="32" t="s">
        <v>176</v>
      </c>
      <c r="V75" s="33"/>
      <c r="W75" s="33"/>
      <c r="X75" s="33"/>
    </row>
    <row r="76" ht="15.75" customHeight="1">
      <c r="A76" s="19" t="str">
        <f>Def_Sistemas_Conectores_Cabos!$A$3</f>
        <v>Diagnostico</v>
      </c>
      <c r="B76" s="22" t="str">
        <f>Datas_Entregas!$A$3</f>
        <v>BTS/Anel</v>
      </c>
      <c r="C76" s="25">
        <f t="array" ref="C76">INDEX(Datas_Entregas!$B$2:$B$100, MATCH(B76, Datas_Entregas!$A$2:$A$100, 0), 1)</f>
        <v>43296</v>
      </c>
      <c r="D76" s="22" t="str">
        <f>Def_Status_Montagem!$A$2</f>
        <v>A verificar</v>
      </c>
      <c r="E76" s="35" t="str">
        <f>Def_Status_Montagem!$B$5</f>
        <v>DIG</v>
      </c>
      <c r="F76" s="26" t="str">
        <f t="array" ref="F76">INDEX(Def_Instancias_Equipamentos!$F$2:$F$5135, MATCH(K76, Def_Instancias_Equipamentos!$D$2:$D$5135, 0), 1)</f>
        <v>Túnel (BTS)</v>
      </c>
      <c r="G76" s="27" t="str">
        <f t="array" ref="G76">INDEX(Def_Instancias_Equipamentos!$F$2:$F$5135, MATCH(L76, Def_Instancias_Equipamentos!$D$2:$D$5135, 0), 1)</f>
        <v>Túnel (BTS)</v>
      </c>
      <c r="H76" s="26" t="str">
        <f t="array" ref="H76">INDEX(Def_Instancias_Equipamentos!$E$2:$E$5135, MATCH(K76, Def_Instancias_Equipamentos!$D$2:$D$5135, 0), 1)</f>
        <v>TS-04</v>
      </c>
      <c r="I76" s="27" t="str">
        <f t="array" ref="I76">INDEX(Def_Instancias_Equipamentos!$E$2:$E$5135, MATCH(L76, Def_Instancias_Equipamentos!$D$2:$D$5135, 0), 1)</f>
        <v>TS-04</v>
      </c>
      <c r="J76" s="27" t="str">
        <f t="shared" si="1"/>
        <v>INTERNO</v>
      </c>
      <c r="K76" s="28" t="str">
        <f>Def_Instancias_Equipamentos!$D$350</f>
        <v>TS-04:DI-ScrnCtrl-2</v>
      </c>
      <c r="L76" s="19" t="str">
        <f>Def_Instancias_Equipamentos!$D$350</f>
        <v>TS-04:DI-ScrnCtrl-2</v>
      </c>
      <c r="M76" s="29" t="s">
        <v>174</v>
      </c>
      <c r="N76" s="32" t="s">
        <v>175</v>
      </c>
      <c r="O76" s="28" t="str">
        <f>Def_Sistemas_Conectores_Cabos!$B$15</f>
        <v>DB15 HD (DE15)</v>
      </c>
      <c r="P76" s="19" t="str">
        <f>Def_Sistemas_Conectores_Cabos!$B$22</f>
        <v>Header 2.54 mm fêmea</v>
      </c>
      <c r="Q76" s="27" t="str">
        <f t="shared" si="3"/>
        <v>TS-04:DI-ScrnCtrl-2/ENCODER
TS-04:DI-ScrnCtrl-2/ENCODER-OUT</v>
      </c>
      <c r="R76" s="75">
        <v>1.5</v>
      </c>
      <c r="S76" s="75">
        <v>1.5</v>
      </c>
      <c r="T76" s="19" t="str">
        <f>Def_Sistemas_Conectores_Cabos!$C$13</f>
        <v>Cabo multivias</v>
      </c>
      <c r="U76" s="32" t="s">
        <v>176</v>
      </c>
      <c r="V76" s="33"/>
      <c r="W76" s="33"/>
      <c r="X76" s="33"/>
    </row>
    <row r="77" ht="15.75" customHeight="1">
      <c r="A77" s="19" t="str">
        <f>Def_Sistemas_Conectores_Cabos!$A$3</f>
        <v>Diagnostico</v>
      </c>
      <c r="B77" s="22" t="str">
        <f>Datas_Entregas!$A$3</f>
        <v>BTS/Anel</v>
      </c>
      <c r="C77" s="25">
        <f t="array" ref="C77">INDEX(Datas_Entregas!$B$2:$B$100, MATCH(B77, Datas_Entregas!$A$2:$A$100, 0), 1)</f>
        <v>43296</v>
      </c>
      <c r="D77" s="22" t="str">
        <f>Def_Status_Montagem!$A$2</f>
        <v>A verificar</v>
      </c>
      <c r="E77" s="35" t="str">
        <f>Def_Status_Montagem!$B$5</f>
        <v>DIG</v>
      </c>
      <c r="F77" s="26" t="str">
        <f t="array" ref="F77">INDEX(Def_Instancias_Equipamentos!$F$2:$F$5135, MATCH(K77, Def_Instancias_Equipamentos!$D$2:$D$5135, 0), 1)</f>
        <v>Túnel (BTS)</v>
      </c>
      <c r="G77" s="27" t="str">
        <f t="array" ref="G77">INDEX(Def_Instancias_Equipamentos!$F$2:$F$5135, MATCH(L77, Def_Instancias_Equipamentos!$D$2:$D$5135, 0), 1)</f>
        <v>Túnel (BTS)</v>
      </c>
      <c r="H77" s="26" t="str">
        <f t="array" ref="H77">INDEX(Def_Instancias_Equipamentos!$E$2:$E$5135, MATCH(K77, Def_Instancias_Equipamentos!$D$2:$D$5135, 0), 1)</f>
        <v>TS-04</v>
      </c>
      <c r="I77" s="27" t="str">
        <f t="array" ref="I77">INDEX(Def_Instancias_Equipamentos!$E$2:$E$5135, MATCH(L77, Def_Instancias_Equipamentos!$D$2:$D$5135, 0), 1)</f>
        <v>TS-04</v>
      </c>
      <c r="J77" s="27" t="str">
        <f t="shared" si="1"/>
        <v>INTERNO</v>
      </c>
      <c r="K77" s="28" t="str">
        <f>Def_Instancias_Equipamentos!$D$351</f>
        <v>TS-04:DI-ScrnCtrl-3</v>
      </c>
      <c r="L77" s="19" t="str">
        <f>Def_Instancias_Equipamentos!$D$351</f>
        <v>TS-04:DI-ScrnCtrl-3</v>
      </c>
      <c r="M77" s="29" t="s">
        <v>174</v>
      </c>
      <c r="N77" s="32" t="s">
        <v>175</v>
      </c>
      <c r="O77" s="28" t="str">
        <f>Def_Sistemas_Conectores_Cabos!$B$15</f>
        <v>DB15 HD (DE15)</v>
      </c>
      <c r="P77" s="19" t="str">
        <f>Def_Sistemas_Conectores_Cabos!$B$22</f>
        <v>Header 2.54 mm fêmea</v>
      </c>
      <c r="Q77" s="27" t="str">
        <f t="shared" si="3"/>
        <v>TS-04:DI-ScrnCtrl-3/ENCODER
TS-04:DI-ScrnCtrl-3/ENCODER-OUT</v>
      </c>
      <c r="R77" s="75">
        <v>1.5</v>
      </c>
      <c r="S77" s="75">
        <v>1.5</v>
      </c>
      <c r="T77" s="19" t="str">
        <f>Def_Sistemas_Conectores_Cabos!$C$13</f>
        <v>Cabo multivias</v>
      </c>
      <c r="U77" s="32" t="s">
        <v>176</v>
      </c>
      <c r="V77" s="33"/>
      <c r="W77" s="33"/>
      <c r="X77" s="33"/>
    </row>
    <row r="78" ht="15.75" customHeight="1">
      <c r="A78" s="19" t="str">
        <f>Def_Sistemas_Conectores_Cabos!$A$6</f>
        <v>Timing Diagnostico</v>
      </c>
      <c r="B78" s="22" t="str">
        <f>Datas_Entregas!$A$2</f>
        <v>Booster/LTB</v>
      </c>
      <c r="C78" s="25">
        <f t="array" ref="C78">INDEX(Datas_Entregas!$B$2:$B$100, MATCH(B78, Datas_Entregas!$A$2:$A$100, 0), 1)</f>
        <v>43266</v>
      </c>
      <c r="D78" s="22" t="str">
        <f>Def_Status_Montagem!$A$2</f>
        <v>A verificar</v>
      </c>
      <c r="E78" s="35" t="str">
        <f>Def_Status_Montagem!$B$5</f>
        <v>DIG</v>
      </c>
      <c r="F78" s="26" t="str">
        <f t="array" ref="F78">INDEX(Def_Instancias_Equipamentos!$F$2:$F$1373, MATCH(K78, Def_Instancias_Equipamentos!$D$2:$D$1373, 0), 1)</f>
        <v>Túnel (Booster)</v>
      </c>
      <c r="G78" s="27" t="str">
        <f t="array" ref="G78">INDEX(Def_Instancias_Equipamentos!$F$2:$F$1373, MATCH(L78, Def_Instancias_Equipamentos!$D$2:$D$1373, 0), 1)</f>
        <v>Túnel (Booster)</v>
      </c>
      <c r="H78" s="26" t="str">
        <f t="array" ref="H78">INDEX(Def_Instancias_Equipamentos!$E$2:$E$1373, MATCH(K78, Def_Instancias_Equipamentos!$D$2:$D$1373, 0), 1)</f>
        <v>BO-01D</v>
      </c>
      <c r="I78" s="27" t="str">
        <f t="array" ref="I78">INDEX(Def_Instancias_Equipamentos!$E$2:$E$1373, MATCH(L78, Def_Instancias_Equipamentos!$D$2:$D$1373, 0), 1)</f>
        <v>BO-01D</v>
      </c>
      <c r="J78" s="27" t="str">
        <f t="shared" si="1"/>
        <v>INTERNO</v>
      </c>
      <c r="K78" s="28" t="str">
        <f>Def_Instancias_Equipamentos!$D$102</f>
        <v>BO-01D:TI-OESglSFP-1</v>
      </c>
      <c r="L78" s="19" t="str">
        <f>Def_Instancias_Equipamentos!$D$352</f>
        <v>BO-01D:DI-ScrnCtrl-1</v>
      </c>
      <c r="M78" s="29" t="s">
        <v>192</v>
      </c>
      <c r="N78" s="45" t="s">
        <v>97</v>
      </c>
      <c r="O78" s="28" t="str">
        <f>Def_Sistemas_Conectores_Cabos!$B$9</f>
        <v>BNC 50-ohm</v>
      </c>
      <c r="P78" s="19" t="str">
        <f>Def_Sistemas_Conectores_Cabos!$B$17</f>
        <v>HR10A-7P-6S (Hirose micro plug)</v>
      </c>
      <c r="Q78" s="27" t="str">
        <f t="shared" si="3"/>
        <v>BO-01D:TI-OESglSFP-1/OUT
BO-01D:DI-ScrnCtrl-1/Trig_in</v>
      </c>
      <c r="R78" s="75">
        <v>0.25</v>
      </c>
      <c r="S78" s="75">
        <v>0.25</v>
      </c>
      <c r="T78" s="19" t="str">
        <f>Def_Sistemas_Conectores_Cabos!$C$13</f>
        <v>Cabo multivias</v>
      </c>
      <c r="U78" s="32" t="s">
        <v>195</v>
      </c>
      <c r="V78" s="33"/>
      <c r="W78" s="33"/>
      <c r="X78" s="33"/>
    </row>
    <row r="79" ht="15.75" customHeight="1">
      <c r="A79" s="19" t="str">
        <f>Def_Sistemas_Conectores_Cabos!$A$6</f>
        <v>Timing Diagnostico</v>
      </c>
      <c r="B79" s="22" t="str">
        <f>Datas_Entregas!$A$2</f>
        <v>Booster/LTB</v>
      </c>
      <c r="C79" s="25">
        <f t="array" ref="C79">INDEX(Datas_Entregas!$B$2:$B$100, MATCH(B79, Datas_Entregas!$A$2:$A$100, 0), 1)</f>
        <v>43266</v>
      </c>
      <c r="D79" s="22" t="str">
        <f>Def_Status_Montagem!$A$2</f>
        <v>A verificar</v>
      </c>
      <c r="E79" s="35" t="str">
        <f>Def_Status_Montagem!$B$5</f>
        <v>DIG</v>
      </c>
      <c r="F79" s="26" t="str">
        <f t="array" ref="F79">INDEX(Def_Instancias_Equipamentos!$F$2:$F$1373, MATCH(K79, Def_Instancias_Equipamentos!$D$2:$D$1373, 0), 1)</f>
        <v>Túnel (Booster)</v>
      </c>
      <c r="G79" s="27" t="str">
        <f t="array" ref="G79">INDEX(Def_Instancias_Equipamentos!$F$2:$F$1373, MATCH(L79, Def_Instancias_Equipamentos!$D$2:$D$1373, 0), 1)</f>
        <v>Túnel (Booster)</v>
      </c>
      <c r="H79" s="26" t="str">
        <f t="array" ref="H79">INDEX(Def_Instancias_Equipamentos!$E$2:$E$1373, MATCH(K79, Def_Instancias_Equipamentos!$D$2:$D$1373, 0), 1)</f>
        <v>BO-01D</v>
      </c>
      <c r="I79" s="27" t="str">
        <f t="array" ref="I79">INDEX(Def_Instancias_Equipamentos!$E$2:$E$1373, MATCH(L79, Def_Instancias_Equipamentos!$D$2:$D$1373, 0), 1)</f>
        <v>BO-01D</v>
      </c>
      <c r="J79" s="27" t="str">
        <f t="shared" si="1"/>
        <v>INTERNO</v>
      </c>
      <c r="K79" s="28" t="str">
        <f>Def_Instancias_Equipamentos!$D$103</f>
        <v>BO-01D:TI-OESglSFP-2</v>
      </c>
      <c r="L79" s="19" t="str">
        <f>Def_Instancias_Equipamentos!$D$353</f>
        <v>BO-01D:DI-ScrnCtrl-2</v>
      </c>
      <c r="M79" s="29" t="s">
        <v>192</v>
      </c>
      <c r="N79" s="45" t="s">
        <v>97</v>
      </c>
      <c r="O79" s="28" t="str">
        <f>Def_Sistemas_Conectores_Cabos!$B$9</f>
        <v>BNC 50-ohm</v>
      </c>
      <c r="P79" s="19" t="str">
        <f>Def_Sistemas_Conectores_Cabos!$B$17</f>
        <v>HR10A-7P-6S (Hirose micro plug)</v>
      </c>
      <c r="Q79" s="27" t="str">
        <f t="shared" si="3"/>
        <v>BO-01D:TI-OESglSFP-2/OUT
BO-01D:DI-ScrnCtrl-2/Trig_in</v>
      </c>
      <c r="R79" s="75">
        <v>0.25</v>
      </c>
      <c r="S79" s="75">
        <v>0.25</v>
      </c>
      <c r="T79" s="19" t="str">
        <f>Def_Sistemas_Conectores_Cabos!$C$13</f>
        <v>Cabo multivias</v>
      </c>
      <c r="U79" s="32" t="s">
        <v>195</v>
      </c>
      <c r="V79" s="33"/>
      <c r="W79" s="33"/>
      <c r="X79" s="33"/>
    </row>
    <row r="80" ht="15.75" customHeight="1">
      <c r="A80" s="19" t="str">
        <f>Def_Sistemas_Conectores_Cabos!$A$6</f>
        <v>Timing Diagnostico</v>
      </c>
      <c r="B80" s="22" t="str">
        <f>Datas_Entregas!$A$2</f>
        <v>Booster/LTB</v>
      </c>
      <c r="C80" s="25">
        <f t="array" ref="C80">INDEX(Datas_Entregas!$B$2:$B$100, MATCH(B80, Datas_Entregas!$A$2:$A$100, 0), 1)</f>
        <v>43266</v>
      </c>
      <c r="D80" s="22" t="str">
        <f>Def_Status_Montagem!$A$2</f>
        <v>A verificar</v>
      </c>
      <c r="E80" s="35" t="str">
        <f>Def_Status_Montagem!$B$5</f>
        <v>DIG</v>
      </c>
      <c r="F80" s="26" t="str">
        <f t="array" ref="F80">INDEX(Def_Instancias_Equipamentos!$F$2:$F$1373, MATCH(K80, Def_Instancias_Equipamentos!$D$2:$D$1373, 0), 1)</f>
        <v>Túnel (Booster)</v>
      </c>
      <c r="G80" s="27" t="str">
        <f t="array" ref="G80">INDEX(Def_Instancias_Equipamentos!$F$2:$F$1373, MATCH(L80, Def_Instancias_Equipamentos!$D$2:$D$1373, 0), 1)</f>
        <v>Túnel (Booster)</v>
      </c>
      <c r="H80" s="26" t="str">
        <f t="array" ref="H80">INDEX(Def_Instancias_Equipamentos!$E$2:$E$1373, MATCH(K80, Def_Instancias_Equipamentos!$D$2:$D$1373, 0), 1)</f>
        <v>BO-02U</v>
      </c>
      <c r="I80" s="27" t="str">
        <f t="array" ref="I80">INDEX(Def_Instancias_Equipamentos!$E$2:$E$1373, MATCH(L80, Def_Instancias_Equipamentos!$D$2:$D$1373, 0), 1)</f>
        <v>BO-02U</v>
      </c>
      <c r="J80" s="27" t="str">
        <f t="shared" si="1"/>
        <v>INTERNO</v>
      </c>
      <c r="K80" s="28" t="str">
        <f>Def_Instancias_Equipamentos!$D$104</f>
        <v>BO-02U:TI-OESglSFP</v>
      </c>
      <c r="L80" s="19" t="str">
        <f>Def_Instancias_Equipamentos!$D$354</f>
        <v>BO-02U:DI-ScrnCtrl</v>
      </c>
      <c r="M80" s="29" t="s">
        <v>192</v>
      </c>
      <c r="N80" s="45" t="s">
        <v>97</v>
      </c>
      <c r="O80" s="28" t="str">
        <f>Def_Sistemas_Conectores_Cabos!$B$9</f>
        <v>BNC 50-ohm</v>
      </c>
      <c r="P80" s="19" t="str">
        <f>Def_Sistemas_Conectores_Cabos!$B$17</f>
        <v>HR10A-7P-6S (Hirose micro plug)</v>
      </c>
      <c r="Q80" s="27" t="str">
        <f t="shared" si="3"/>
        <v>BO-02U:TI-OESglSFP/OUT
BO-02U:DI-ScrnCtrl/Trig_in</v>
      </c>
      <c r="R80" s="75">
        <v>0.25</v>
      </c>
      <c r="S80" s="75">
        <v>0.25</v>
      </c>
      <c r="T80" s="19" t="str">
        <f>Def_Sistemas_Conectores_Cabos!$C$13</f>
        <v>Cabo multivias</v>
      </c>
      <c r="U80" s="32" t="s">
        <v>195</v>
      </c>
      <c r="V80" s="33"/>
      <c r="W80" s="33"/>
      <c r="X80" s="33"/>
    </row>
    <row r="81" ht="15.75" customHeight="1">
      <c r="A81" s="19" t="str">
        <f>Def_Sistemas_Conectores_Cabos!$A$6</f>
        <v>Timing Diagnostico</v>
      </c>
      <c r="B81" s="22" t="str">
        <f>Datas_Entregas!$A$2</f>
        <v>Booster/LTB</v>
      </c>
      <c r="C81" s="25">
        <f t="array" ref="C81">INDEX(Datas_Entregas!$B$2:$B$100, MATCH(B81, Datas_Entregas!$A$2:$A$100, 0), 1)</f>
        <v>43266</v>
      </c>
      <c r="D81" s="22" t="str">
        <f>Def_Status_Montagem!$A$2</f>
        <v>A verificar</v>
      </c>
      <c r="E81" s="35" t="str">
        <f>Def_Status_Montagem!$B$5</f>
        <v>DIG</v>
      </c>
      <c r="F81" s="26" t="str">
        <f t="array" ref="F81">INDEX(Def_Instancias_Equipamentos!$F$2:$F$1373, MATCH(K81, Def_Instancias_Equipamentos!$D$2:$D$1373, 0), 1)</f>
        <v>Túnel (LTB)</v>
      </c>
      <c r="G81" s="27" t="str">
        <f t="array" ref="G81">INDEX(Def_Instancias_Equipamentos!$F$2:$F$1373, MATCH(L81, Def_Instancias_Equipamentos!$D$2:$D$1373, 0), 1)</f>
        <v>Túnel (LTB)</v>
      </c>
      <c r="H81" s="26" t="str">
        <f t="array" ref="H81">INDEX(Def_Instancias_Equipamentos!$E$2:$E$1373, MATCH(K81, Def_Instancias_Equipamentos!$D$2:$D$1373, 0), 1)</f>
        <v>TB-01</v>
      </c>
      <c r="I81" s="27" t="str">
        <f t="array" ref="I81">INDEX(Def_Instancias_Equipamentos!$E$2:$E$1373, MATCH(L81, Def_Instancias_Equipamentos!$D$2:$D$1373, 0), 1)</f>
        <v>TB-01</v>
      </c>
      <c r="J81" s="27" t="str">
        <f t="shared" si="1"/>
        <v>INTERNO</v>
      </c>
      <c r="K81" s="28" t="str">
        <f>Def_Instancias_Equipamentos!$D$96</f>
        <v>TB-01:TI-OESglSFP-1</v>
      </c>
      <c r="L81" s="19" t="str">
        <f>Def_Instancias_Equipamentos!$D$325</f>
        <v>TB-01:DI-ScrnCam-1</v>
      </c>
      <c r="M81" s="29" t="s">
        <v>192</v>
      </c>
      <c r="N81" s="45" t="s">
        <v>97</v>
      </c>
      <c r="O81" s="28" t="str">
        <f>Def_Sistemas_Conectores_Cabos!$B$9</f>
        <v>BNC 50-ohm</v>
      </c>
      <c r="P81" s="19" t="str">
        <f>Def_Sistemas_Conectores_Cabos!$B$17</f>
        <v>HR10A-7P-6S (Hirose micro plug)</v>
      </c>
      <c r="Q81" s="27" t="str">
        <f t="shared" si="3"/>
        <v>TB-01:TI-OESglSFP-1/OUT
TB-01:DI-ScrnCam-1/Trig_in</v>
      </c>
      <c r="R81" s="75">
        <v>0.25</v>
      </c>
      <c r="S81" s="75">
        <v>0.25</v>
      </c>
      <c r="T81" s="19" t="str">
        <f>Def_Sistemas_Conectores_Cabos!$C$13</f>
        <v>Cabo multivias</v>
      </c>
      <c r="U81" s="32" t="s">
        <v>199</v>
      </c>
      <c r="V81" s="33"/>
      <c r="W81" s="33"/>
      <c r="X81" s="33"/>
    </row>
    <row r="82" ht="15.75" customHeight="1">
      <c r="A82" s="19" t="str">
        <f>Def_Sistemas_Conectores_Cabos!$A$6</f>
        <v>Timing Diagnostico</v>
      </c>
      <c r="B82" s="22" t="str">
        <f>Datas_Entregas!$A$2</f>
        <v>Booster/LTB</v>
      </c>
      <c r="C82" s="25">
        <f t="array" ref="C82">INDEX(Datas_Entregas!$B$2:$B$100, MATCH(B82, Datas_Entregas!$A$2:$A$100, 0), 1)</f>
        <v>43266</v>
      </c>
      <c r="D82" s="22" t="str">
        <f>Def_Status_Montagem!$A$2</f>
        <v>A verificar</v>
      </c>
      <c r="E82" s="35" t="str">
        <f>Def_Status_Montagem!$B$5</f>
        <v>DIG</v>
      </c>
      <c r="F82" s="26" t="str">
        <f t="array" ref="F82">INDEX(Def_Instancias_Equipamentos!$F$2:$F$1373, MATCH(K82, Def_Instancias_Equipamentos!$D$2:$D$1373, 0), 1)</f>
        <v>Túnel (LTB)</v>
      </c>
      <c r="G82" s="27" t="str">
        <f t="array" ref="G82">INDEX(Def_Instancias_Equipamentos!$F$2:$F$1373, MATCH(L82, Def_Instancias_Equipamentos!$D$2:$D$1373, 0), 1)</f>
        <v>Túnel (LTB)</v>
      </c>
      <c r="H82" s="26" t="str">
        <f t="array" ref="H82">INDEX(Def_Instancias_Equipamentos!$E$2:$E$1373, MATCH(K82, Def_Instancias_Equipamentos!$D$2:$D$1373, 0), 1)</f>
        <v>TB-01</v>
      </c>
      <c r="I82" s="27" t="str">
        <f t="array" ref="I82">INDEX(Def_Instancias_Equipamentos!$E$2:$E$1373, MATCH(L82, Def_Instancias_Equipamentos!$D$2:$D$1373, 0), 1)</f>
        <v>TB-01</v>
      </c>
      <c r="J82" s="27" t="str">
        <f t="shared" si="1"/>
        <v>INTERNO</v>
      </c>
      <c r="K82" s="28" t="str">
        <f>Def_Instancias_Equipamentos!$D$97</f>
        <v>TB-01:TI-OESglSFP-2</v>
      </c>
      <c r="L82" s="19" t="str">
        <f>Def_Instancias_Equipamentos!$D$326</f>
        <v>TB-01:DI-ScrnCam-2</v>
      </c>
      <c r="M82" s="29" t="s">
        <v>192</v>
      </c>
      <c r="N82" s="45" t="s">
        <v>97</v>
      </c>
      <c r="O82" s="28" t="str">
        <f>Def_Sistemas_Conectores_Cabos!$B$9</f>
        <v>BNC 50-ohm</v>
      </c>
      <c r="P82" s="19" t="str">
        <f>Def_Sistemas_Conectores_Cabos!$B$17</f>
        <v>HR10A-7P-6S (Hirose micro plug)</v>
      </c>
      <c r="Q82" s="27" t="str">
        <f t="shared" si="3"/>
        <v>TB-01:TI-OESglSFP-2/OUT
TB-01:DI-ScrnCam-2/Trig_in</v>
      </c>
      <c r="R82" s="75">
        <v>0.25</v>
      </c>
      <c r="S82" s="75">
        <v>0.25</v>
      </c>
      <c r="T82" s="19" t="str">
        <f>Def_Sistemas_Conectores_Cabos!$C$13</f>
        <v>Cabo multivias</v>
      </c>
      <c r="U82" s="32" t="s">
        <v>199</v>
      </c>
      <c r="V82" s="33"/>
      <c r="W82" s="33"/>
      <c r="X82" s="33"/>
    </row>
    <row r="83" ht="15.75" customHeight="1">
      <c r="A83" s="19" t="str">
        <f>Def_Sistemas_Conectores_Cabos!$A$6</f>
        <v>Timing Diagnostico</v>
      </c>
      <c r="B83" s="22" t="str">
        <f>Datas_Entregas!$A$2</f>
        <v>Booster/LTB</v>
      </c>
      <c r="C83" s="25">
        <f t="array" ref="C83">INDEX(Datas_Entregas!$B$2:$B$100, MATCH(B83, Datas_Entregas!$A$2:$A$100, 0), 1)</f>
        <v>43266</v>
      </c>
      <c r="D83" s="22" t="str">
        <f>Def_Status_Montagem!$A$2</f>
        <v>A verificar</v>
      </c>
      <c r="E83" s="35" t="str">
        <f>Def_Status_Montagem!$B$5</f>
        <v>DIG</v>
      </c>
      <c r="F83" s="26" t="str">
        <f t="array" ref="F83">INDEX(Def_Instancias_Equipamentos!$F$2:$F$1373, MATCH(K83, Def_Instancias_Equipamentos!$D$2:$D$1373, 0), 1)</f>
        <v>Túnel (LTB)</v>
      </c>
      <c r="G83" s="27" t="str">
        <f t="array" ref="G83">INDEX(Def_Instancias_Equipamentos!$F$2:$F$1373, MATCH(L83, Def_Instancias_Equipamentos!$D$2:$D$1373, 0), 1)</f>
        <v>Túnel (LTB)</v>
      </c>
      <c r="H83" s="26" t="str">
        <f t="array" ref="H83">INDEX(Def_Instancias_Equipamentos!$E$2:$E$1373, MATCH(K83, Def_Instancias_Equipamentos!$D$2:$D$1373, 0), 1)</f>
        <v>TB-02</v>
      </c>
      <c r="I83" s="27" t="str">
        <f t="array" ref="I83">INDEX(Def_Instancias_Equipamentos!$E$2:$E$1373, MATCH(L83, Def_Instancias_Equipamentos!$D$2:$D$1373, 0), 1)</f>
        <v>TB-02</v>
      </c>
      <c r="J83" s="27" t="str">
        <f t="shared" si="1"/>
        <v>INTERNO</v>
      </c>
      <c r="K83" s="28" t="str">
        <f>Def_Instancias_Equipamentos!$D$98</f>
        <v>TB-02:TI-OESglSFP-1</v>
      </c>
      <c r="L83" s="19" t="str">
        <f>Def_Instancias_Equipamentos!$D$327</f>
        <v>TB-02:DI-ScrnCam-1</v>
      </c>
      <c r="M83" s="29" t="s">
        <v>192</v>
      </c>
      <c r="N83" s="45" t="s">
        <v>97</v>
      </c>
      <c r="O83" s="28" t="str">
        <f>Def_Sistemas_Conectores_Cabos!$B$9</f>
        <v>BNC 50-ohm</v>
      </c>
      <c r="P83" s="19" t="str">
        <f>Def_Sistemas_Conectores_Cabos!$B$17</f>
        <v>HR10A-7P-6S (Hirose micro plug)</v>
      </c>
      <c r="Q83" s="27" t="str">
        <f t="shared" si="3"/>
        <v>TB-02:TI-OESglSFP-1/OUT
TB-02:DI-ScrnCam-1/Trig_in</v>
      </c>
      <c r="R83" s="75">
        <v>0.25</v>
      </c>
      <c r="S83" s="75">
        <v>0.25</v>
      </c>
      <c r="T83" s="19" t="str">
        <f>Def_Sistemas_Conectores_Cabos!$C$13</f>
        <v>Cabo multivias</v>
      </c>
      <c r="U83" s="32" t="s">
        <v>199</v>
      </c>
      <c r="V83" s="33"/>
      <c r="W83" s="33"/>
      <c r="X83" s="33"/>
    </row>
    <row r="84" ht="15.75" customHeight="1">
      <c r="A84" s="19" t="str">
        <f>Def_Sistemas_Conectores_Cabos!$A$6</f>
        <v>Timing Diagnostico</v>
      </c>
      <c r="B84" s="22" t="str">
        <f>Datas_Entregas!$A$2</f>
        <v>Booster/LTB</v>
      </c>
      <c r="C84" s="25">
        <f t="array" ref="C84">INDEX(Datas_Entregas!$B$2:$B$100, MATCH(B84, Datas_Entregas!$A$2:$A$100, 0), 1)</f>
        <v>43266</v>
      </c>
      <c r="D84" s="22" t="str">
        <f>Def_Status_Montagem!$A$2</f>
        <v>A verificar</v>
      </c>
      <c r="E84" s="35" t="str">
        <f>Def_Status_Montagem!$B$5</f>
        <v>DIG</v>
      </c>
      <c r="F84" s="26" t="str">
        <f t="array" ref="F84">INDEX(Def_Instancias_Equipamentos!$F$2:$F$1373, MATCH(K84, Def_Instancias_Equipamentos!$D$2:$D$1373, 0), 1)</f>
        <v>Túnel (LTB)</v>
      </c>
      <c r="G84" s="27" t="str">
        <f t="array" ref="G84">INDEX(Def_Instancias_Equipamentos!$F$2:$F$1373, MATCH(L84, Def_Instancias_Equipamentos!$D$2:$D$1373, 0), 1)</f>
        <v>Túnel (LTB)</v>
      </c>
      <c r="H84" s="26" t="str">
        <f t="array" ref="H84">INDEX(Def_Instancias_Equipamentos!$E$2:$E$1373, MATCH(K84, Def_Instancias_Equipamentos!$D$2:$D$1373, 0), 1)</f>
        <v>TB-02</v>
      </c>
      <c r="I84" s="27" t="str">
        <f t="array" ref="I84">INDEX(Def_Instancias_Equipamentos!$E$2:$E$1373, MATCH(L84, Def_Instancias_Equipamentos!$D$2:$D$1373, 0), 1)</f>
        <v>TB-02</v>
      </c>
      <c r="J84" s="27" t="str">
        <f t="shared" si="1"/>
        <v>INTERNO</v>
      </c>
      <c r="K84" s="28" t="str">
        <f>Def_Instancias_Equipamentos!$D$99</f>
        <v>TB-02:TI-OESglSFP-2</v>
      </c>
      <c r="L84" s="19" t="str">
        <f>Def_Instancias_Equipamentos!$D$328</f>
        <v>TB-02:DI-ScrnCam-2</v>
      </c>
      <c r="M84" s="29" t="s">
        <v>192</v>
      </c>
      <c r="N84" s="45" t="s">
        <v>97</v>
      </c>
      <c r="O84" s="28" t="str">
        <f>Def_Sistemas_Conectores_Cabos!$B$9</f>
        <v>BNC 50-ohm</v>
      </c>
      <c r="P84" s="19" t="str">
        <f>Def_Sistemas_Conectores_Cabos!$B$17</f>
        <v>HR10A-7P-6S (Hirose micro plug)</v>
      </c>
      <c r="Q84" s="27" t="str">
        <f t="shared" si="3"/>
        <v>TB-02:TI-OESglSFP-2/OUT
TB-02:DI-ScrnCam-2/Trig_in</v>
      </c>
      <c r="R84" s="75">
        <v>0.25</v>
      </c>
      <c r="S84" s="75">
        <v>0.25</v>
      </c>
      <c r="T84" s="19" t="str">
        <f>Def_Sistemas_Conectores_Cabos!$C$13</f>
        <v>Cabo multivias</v>
      </c>
      <c r="U84" s="32" t="s">
        <v>199</v>
      </c>
      <c r="V84" s="33"/>
      <c r="W84" s="33"/>
      <c r="X84" s="33"/>
    </row>
    <row r="85" ht="15.75" customHeight="1">
      <c r="A85" s="19" t="str">
        <f>Def_Sistemas_Conectores_Cabos!$A$6</f>
        <v>Timing Diagnostico</v>
      </c>
      <c r="B85" s="22" t="str">
        <f>Datas_Entregas!$A$2</f>
        <v>Booster/LTB</v>
      </c>
      <c r="C85" s="25">
        <f t="array" ref="C85">INDEX(Datas_Entregas!$B$2:$B$100, MATCH(B85, Datas_Entregas!$A$2:$A$100, 0), 1)</f>
        <v>43266</v>
      </c>
      <c r="D85" s="22" t="str">
        <f>Def_Status_Montagem!$A$2</f>
        <v>A verificar</v>
      </c>
      <c r="E85" s="35" t="str">
        <f>Def_Status_Montagem!$B$5</f>
        <v>DIG</v>
      </c>
      <c r="F85" s="26" t="str">
        <f t="array" ref="F85">INDEX(Def_Instancias_Equipamentos!$F$2:$F$1373, MATCH(K85, Def_Instancias_Equipamentos!$D$2:$D$1373, 0), 1)</f>
        <v>Túnel (LTB)</v>
      </c>
      <c r="G85" s="27" t="str">
        <f t="array" ref="G85">INDEX(Def_Instancias_Equipamentos!$F$2:$F$1373, MATCH(L85, Def_Instancias_Equipamentos!$D$2:$D$1373, 0), 1)</f>
        <v>Túnel (LTB)</v>
      </c>
      <c r="H85" s="26" t="str">
        <f t="array" ref="H85">INDEX(Def_Instancias_Equipamentos!$E$2:$E$1373, MATCH(K85, Def_Instancias_Equipamentos!$D$2:$D$1373, 0), 1)</f>
        <v>TB-03</v>
      </c>
      <c r="I85" s="27" t="str">
        <f t="array" ref="I85">INDEX(Def_Instancias_Equipamentos!$E$2:$E$1373, MATCH(L85, Def_Instancias_Equipamentos!$D$2:$D$1373, 0), 1)</f>
        <v>TB-03</v>
      </c>
      <c r="J85" s="27" t="str">
        <f t="shared" si="1"/>
        <v>INTERNO</v>
      </c>
      <c r="K85" s="28" t="str">
        <f>Def_Instancias_Equipamentos!$D$100</f>
        <v>TB-03:TI-OESglSFP</v>
      </c>
      <c r="L85" s="19" t="str">
        <f>Def_Instancias_Equipamentos!$D$329</f>
        <v>TB-03:DI-ScrnCam</v>
      </c>
      <c r="M85" s="29" t="s">
        <v>192</v>
      </c>
      <c r="N85" s="45" t="s">
        <v>97</v>
      </c>
      <c r="O85" s="28" t="str">
        <f>Def_Sistemas_Conectores_Cabos!$B$9</f>
        <v>BNC 50-ohm</v>
      </c>
      <c r="P85" s="19" t="str">
        <f>Def_Sistemas_Conectores_Cabos!$B$17</f>
        <v>HR10A-7P-6S (Hirose micro plug)</v>
      </c>
      <c r="Q85" s="27" t="str">
        <f t="shared" si="3"/>
        <v>TB-03:TI-OESglSFP/OUT
TB-03:DI-ScrnCam/Trig_in</v>
      </c>
      <c r="R85" s="75">
        <v>0.25</v>
      </c>
      <c r="S85" s="75">
        <v>0.25</v>
      </c>
      <c r="T85" s="19" t="str">
        <f>Def_Sistemas_Conectores_Cabos!$C$13</f>
        <v>Cabo multivias</v>
      </c>
      <c r="U85" s="32" t="s">
        <v>199</v>
      </c>
      <c r="V85" s="33"/>
      <c r="W85" s="33"/>
      <c r="X85" s="33"/>
    </row>
    <row r="86" ht="15.75" customHeight="1">
      <c r="A86" s="19" t="str">
        <f>Def_Sistemas_Conectores_Cabos!$A$6</f>
        <v>Timing Diagnostico</v>
      </c>
      <c r="B86" s="22" t="str">
        <f>Datas_Entregas!$A$2</f>
        <v>Booster/LTB</v>
      </c>
      <c r="C86" s="25">
        <f t="array" ref="C86">INDEX(Datas_Entregas!$B$2:$B$100, MATCH(B86, Datas_Entregas!$A$2:$A$100, 0), 1)</f>
        <v>43266</v>
      </c>
      <c r="D86" s="22" t="str">
        <f>Def_Status_Montagem!$A$2</f>
        <v>A verificar</v>
      </c>
      <c r="E86" s="35" t="str">
        <f>Def_Status_Montagem!$B$5</f>
        <v>DIG</v>
      </c>
      <c r="F86" s="26" t="str">
        <f t="array" ref="F86">INDEX(Def_Instancias_Equipamentos!$F$2:$F$1373, MATCH(K86, Def_Instancias_Equipamentos!$D$2:$D$1373, 0), 1)</f>
        <v>Túnel (LTB)</v>
      </c>
      <c r="G86" s="27" t="str">
        <f t="array" ref="G86">INDEX(Def_Instancias_Equipamentos!$F$2:$F$1373, MATCH(L86, Def_Instancias_Equipamentos!$D$2:$D$1373, 0), 1)</f>
        <v>Túnel (LTB)</v>
      </c>
      <c r="H86" s="26" t="str">
        <f t="array" ref="H86">INDEX(Def_Instancias_Equipamentos!$E$2:$E$1373, MATCH(K86, Def_Instancias_Equipamentos!$D$2:$D$1373, 0), 1)</f>
        <v>TB-04</v>
      </c>
      <c r="I86" s="27" t="str">
        <f t="array" ref="I86">INDEX(Def_Instancias_Equipamentos!$E$2:$E$1373, MATCH(L86, Def_Instancias_Equipamentos!$D$2:$D$1373, 0), 1)</f>
        <v>TB-04</v>
      </c>
      <c r="J86" s="27" t="str">
        <f t="shared" si="1"/>
        <v>INTERNO</v>
      </c>
      <c r="K86" s="28" t="str">
        <f>Def_Instancias_Equipamentos!$D$101</f>
        <v>TB-04:TI-OESglSFP</v>
      </c>
      <c r="L86" s="19" t="str">
        <f>Def_Instancias_Equipamentos!$D$330</f>
        <v>TB-04:DI-ScrnCam</v>
      </c>
      <c r="M86" s="29" t="s">
        <v>192</v>
      </c>
      <c r="N86" s="45" t="s">
        <v>97</v>
      </c>
      <c r="O86" s="28" t="str">
        <f>Def_Sistemas_Conectores_Cabos!$B$9</f>
        <v>BNC 50-ohm</v>
      </c>
      <c r="P86" s="19" t="str">
        <f>Def_Sistemas_Conectores_Cabos!$B$17</f>
        <v>HR10A-7P-6S (Hirose micro plug)</v>
      </c>
      <c r="Q86" s="27" t="str">
        <f t="shared" si="3"/>
        <v>TB-04:TI-OESglSFP/OUT
TB-04:DI-ScrnCam/Trig_in</v>
      </c>
      <c r="R86" s="75">
        <v>0.25</v>
      </c>
      <c r="S86" s="75">
        <v>0.25</v>
      </c>
      <c r="T86" s="19" t="str">
        <f>Def_Sistemas_Conectores_Cabos!$C$13</f>
        <v>Cabo multivias</v>
      </c>
      <c r="U86" s="32" t="s">
        <v>199</v>
      </c>
      <c r="V86" s="33"/>
      <c r="W86" s="33"/>
      <c r="X86" s="33"/>
    </row>
    <row r="87" ht="15.75" customHeight="1">
      <c r="A87" s="19" t="str">
        <f>Def_Sistemas_Conectores_Cabos!$A$6</f>
        <v>Timing Diagnostico</v>
      </c>
      <c r="B87" s="22" t="str">
        <f>Datas_Entregas!$A$3</f>
        <v>BTS/Anel</v>
      </c>
      <c r="C87" s="25">
        <f t="array" ref="C87">INDEX(Datas_Entregas!$B$2:$B$100, MATCH(B87, Datas_Entregas!$A$2:$A$100, 0), 1)</f>
        <v>43296</v>
      </c>
      <c r="D87" s="22" t="str">
        <f>Def_Status_Montagem!$A$2</f>
        <v>A verificar</v>
      </c>
      <c r="E87" s="35" t="str">
        <f>Def_Status_Montagem!$B$5</f>
        <v>DIG</v>
      </c>
      <c r="F87" s="26" t="str">
        <f t="array" ref="F87">INDEX(Def_Instancias_Equipamentos!$F$2:$F$1373, MATCH(K87, Def_Instancias_Equipamentos!$D$2:$D$1373, 0), 1)</f>
        <v>Túnel (BTS)</v>
      </c>
      <c r="G87" s="27" t="str">
        <f t="array" ref="G87">INDEX(Def_Instancias_Equipamentos!$F$2:$F$1373, MATCH(L87, Def_Instancias_Equipamentos!$D$2:$D$1373, 0), 1)</f>
        <v>Túnel (BTS)</v>
      </c>
      <c r="H87" s="26" t="str">
        <f t="array" ref="H87">INDEX(Def_Instancias_Equipamentos!$E$2:$E$1373, MATCH(K87, Def_Instancias_Equipamentos!$D$2:$D$1373, 0), 1)</f>
        <v>TS-01</v>
      </c>
      <c r="I87" s="27" t="str">
        <f t="array" ref="I87">INDEX(Def_Instancias_Equipamentos!$E$2:$E$1373, MATCH(L87, Def_Instancias_Equipamentos!$D$2:$D$1373, 0), 1)</f>
        <v>TS-01</v>
      </c>
      <c r="J87" s="27" t="str">
        <f t="shared" si="1"/>
        <v>INTERNO</v>
      </c>
      <c r="K87" s="28" t="str">
        <f>Def_Instancias_Equipamentos!$D$105</f>
        <v>TS-01:TI-OESglSFP</v>
      </c>
      <c r="L87" s="19" t="str">
        <f>Def_Instancias_Equipamentos!$D$331</f>
        <v>TS-01:DI-ScrnCam</v>
      </c>
      <c r="M87" s="29" t="s">
        <v>192</v>
      </c>
      <c r="N87" s="45" t="s">
        <v>97</v>
      </c>
      <c r="O87" s="28" t="str">
        <f>Def_Sistemas_Conectores_Cabos!$B$9</f>
        <v>BNC 50-ohm</v>
      </c>
      <c r="P87" s="19" t="str">
        <f>Def_Sistemas_Conectores_Cabos!$B$17</f>
        <v>HR10A-7P-6S (Hirose micro plug)</v>
      </c>
      <c r="Q87" s="27" t="str">
        <f t="shared" si="3"/>
        <v>TS-01:TI-OESglSFP/OUT
TS-01:DI-ScrnCam/Trig_in</v>
      </c>
      <c r="R87" s="75">
        <v>0.25</v>
      </c>
      <c r="S87" s="75">
        <v>0.25</v>
      </c>
      <c r="T87" s="19" t="str">
        <f>Def_Sistemas_Conectores_Cabos!$C$13</f>
        <v>Cabo multivias</v>
      </c>
      <c r="U87" s="32" t="s">
        <v>199</v>
      </c>
      <c r="V87" s="33"/>
      <c r="W87" s="33"/>
      <c r="X87" s="33"/>
    </row>
    <row r="88" ht="15.75" customHeight="1">
      <c r="A88" s="19" t="str">
        <f>Def_Sistemas_Conectores_Cabos!$A$6</f>
        <v>Timing Diagnostico</v>
      </c>
      <c r="B88" s="22" t="str">
        <f>Datas_Entregas!$A$3</f>
        <v>BTS/Anel</v>
      </c>
      <c r="C88" s="25">
        <f t="array" ref="C88">INDEX(Datas_Entregas!$B$2:$B$100, MATCH(B88, Datas_Entregas!$A$2:$A$100, 0), 1)</f>
        <v>43296</v>
      </c>
      <c r="D88" s="22" t="str">
        <f>Def_Status_Montagem!$A$2</f>
        <v>A verificar</v>
      </c>
      <c r="E88" s="35" t="str">
        <f>Def_Status_Montagem!$B$5</f>
        <v>DIG</v>
      </c>
      <c r="F88" s="26" t="str">
        <f t="array" ref="F88">INDEX(Def_Instancias_Equipamentos!$F$2:$F$1373, MATCH(K88, Def_Instancias_Equipamentos!$D$2:$D$1373, 0), 1)</f>
        <v>Túnel (BTS)</v>
      </c>
      <c r="G88" s="27" t="str">
        <f t="array" ref="G88">INDEX(Def_Instancias_Equipamentos!$F$2:$F$1373, MATCH(L88, Def_Instancias_Equipamentos!$D$2:$D$1373, 0), 1)</f>
        <v>Túnel (BTS)</v>
      </c>
      <c r="H88" s="26" t="str">
        <f t="array" ref="H88">INDEX(Def_Instancias_Equipamentos!$E$2:$E$1373, MATCH(K88, Def_Instancias_Equipamentos!$D$2:$D$1373, 0), 1)</f>
        <v>TS-02</v>
      </c>
      <c r="I88" s="27" t="str">
        <f t="array" ref="I88">INDEX(Def_Instancias_Equipamentos!$E$2:$E$1373, MATCH(L88, Def_Instancias_Equipamentos!$D$2:$D$1373, 0), 1)</f>
        <v>TS-02</v>
      </c>
      <c r="J88" s="27" t="str">
        <f t="shared" si="1"/>
        <v>INTERNO</v>
      </c>
      <c r="K88" s="28" t="str">
        <f>Def_Instancias_Equipamentos!$D$106</f>
        <v>TS-02:TI-OESglSFP</v>
      </c>
      <c r="L88" s="19" t="str">
        <f>Def_Instancias_Equipamentos!$D$332</f>
        <v>TS-02:DI-ScrnCam</v>
      </c>
      <c r="M88" s="29" t="s">
        <v>192</v>
      </c>
      <c r="N88" s="45" t="s">
        <v>97</v>
      </c>
      <c r="O88" s="28" t="str">
        <f>Def_Sistemas_Conectores_Cabos!$B$9</f>
        <v>BNC 50-ohm</v>
      </c>
      <c r="P88" s="19" t="str">
        <f>Def_Sistemas_Conectores_Cabos!$B$17</f>
        <v>HR10A-7P-6S (Hirose micro plug)</v>
      </c>
      <c r="Q88" s="27" t="str">
        <f t="shared" si="3"/>
        <v>TS-02:TI-OESglSFP/OUT
TS-02:DI-ScrnCam/Trig_in</v>
      </c>
      <c r="R88" s="75">
        <v>0.25</v>
      </c>
      <c r="S88" s="75">
        <v>0.25</v>
      </c>
      <c r="T88" s="19" t="str">
        <f>Def_Sistemas_Conectores_Cabos!$C$13</f>
        <v>Cabo multivias</v>
      </c>
      <c r="U88" s="32" t="s">
        <v>199</v>
      </c>
      <c r="V88" s="33"/>
      <c r="W88" s="33"/>
      <c r="X88" s="33"/>
    </row>
    <row r="89" ht="15.75" customHeight="1">
      <c r="A89" s="19" t="str">
        <f>Def_Sistemas_Conectores_Cabos!$A$6</f>
        <v>Timing Diagnostico</v>
      </c>
      <c r="B89" s="22" t="str">
        <f>Datas_Entregas!$A$3</f>
        <v>BTS/Anel</v>
      </c>
      <c r="C89" s="25">
        <f t="array" ref="C89">INDEX(Datas_Entregas!$B$2:$B$100, MATCH(B89, Datas_Entregas!$A$2:$A$100, 0), 1)</f>
        <v>43296</v>
      </c>
      <c r="D89" s="22" t="str">
        <f>Def_Status_Montagem!$A$2</f>
        <v>A verificar</v>
      </c>
      <c r="E89" s="35" t="str">
        <f>Def_Status_Montagem!$B$5</f>
        <v>DIG</v>
      </c>
      <c r="F89" s="26" t="str">
        <f t="array" ref="F89">INDEX(Def_Instancias_Equipamentos!$F$2:$F$1373, MATCH(K89, Def_Instancias_Equipamentos!$D$2:$D$1373, 0), 1)</f>
        <v>Túnel (BTS)</v>
      </c>
      <c r="G89" s="27" t="str">
        <f t="array" ref="G89">INDEX(Def_Instancias_Equipamentos!$F$2:$F$1373, MATCH(L89, Def_Instancias_Equipamentos!$D$2:$D$1373, 0), 1)</f>
        <v>Túnel (BTS)</v>
      </c>
      <c r="H89" s="26" t="str">
        <f t="array" ref="H89">INDEX(Def_Instancias_Equipamentos!$E$2:$E$1373, MATCH(K89, Def_Instancias_Equipamentos!$D$2:$D$1373, 0), 1)</f>
        <v>TS-03</v>
      </c>
      <c r="I89" s="27" t="str">
        <f t="array" ref="I89">INDEX(Def_Instancias_Equipamentos!$E$2:$E$1373, MATCH(L89, Def_Instancias_Equipamentos!$D$2:$D$1373, 0), 1)</f>
        <v>TS-03</v>
      </c>
      <c r="J89" s="27" t="str">
        <f t="shared" si="1"/>
        <v>INTERNO</v>
      </c>
      <c r="K89" s="28" t="str">
        <f>Def_Instancias_Equipamentos!$D$107</f>
        <v>TS-03:TI-OESglSFP</v>
      </c>
      <c r="L89" s="19" t="str">
        <f>Def_Instancias_Equipamentos!$D$333</f>
        <v>TS-03:DI-ScrnCam</v>
      </c>
      <c r="M89" s="29" t="s">
        <v>192</v>
      </c>
      <c r="N89" s="45" t="s">
        <v>97</v>
      </c>
      <c r="O89" s="28" t="str">
        <f>Def_Sistemas_Conectores_Cabos!$B$9</f>
        <v>BNC 50-ohm</v>
      </c>
      <c r="P89" s="19" t="str">
        <f>Def_Sistemas_Conectores_Cabos!$B$17</f>
        <v>HR10A-7P-6S (Hirose micro plug)</v>
      </c>
      <c r="Q89" s="27" t="str">
        <f t="shared" si="3"/>
        <v>TS-03:TI-OESglSFP/OUT
TS-03:DI-ScrnCam/Trig_in</v>
      </c>
      <c r="R89" s="75">
        <v>0.25</v>
      </c>
      <c r="S89" s="75">
        <v>0.25</v>
      </c>
      <c r="T89" s="19" t="str">
        <f>Def_Sistemas_Conectores_Cabos!$C$13</f>
        <v>Cabo multivias</v>
      </c>
      <c r="U89" s="32" t="s">
        <v>199</v>
      </c>
      <c r="V89" s="33"/>
      <c r="W89" s="33"/>
      <c r="X89" s="33"/>
    </row>
    <row r="90" ht="15.75" customHeight="1">
      <c r="A90" s="19" t="str">
        <f>Def_Sistemas_Conectores_Cabos!$A$6</f>
        <v>Timing Diagnostico</v>
      </c>
      <c r="B90" s="22" t="str">
        <f>Datas_Entregas!$A$3</f>
        <v>BTS/Anel</v>
      </c>
      <c r="C90" s="25">
        <f t="array" ref="C90">INDEX(Datas_Entregas!$B$2:$B$100, MATCH(B90, Datas_Entregas!$A$2:$A$100, 0), 1)</f>
        <v>43296</v>
      </c>
      <c r="D90" s="22" t="str">
        <f>Def_Status_Montagem!$A$2</f>
        <v>A verificar</v>
      </c>
      <c r="E90" s="35" t="str">
        <f>Def_Status_Montagem!$B$5</f>
        <v>DIG</v>
      </c>
      <c r="F90" s="26" t="str">
        <f t="array" ref="F90">INDEX(Def_Instancias_Equipamentos!$F$2:$F$1373, MATCH(K90, Def_Instancias_Equipamentos!$D$2:$D$1373, 0), 1)</f>
        <v>Túnel (BTS)</v>
      </c>
      <c r="G90" s="27" t="str">
        <f t="array" ref="G90">INDEX(Def_Instancias_Equipamentos!$F$2:$F$1373, MATCH(L90, Def_Instancias_Equipamentos!$D$2:$D$1373, 0), 1)</f>
        <v>Túnel (BTS)</v>
      </c>
      <c r="H90" s="26" t="str">
        <f t="array" ref="H90">INDEX(Def_Instancias_Equipamentos!$E$2:$E$1373, MATCH(K90, Def_Instancias_Equipamentos!$D$2:$D$1373, 0), 1)</f>
        <v>TS-04</v>
      </c>
      <c r="I90" s="27" t="str">
        <f t="array" ref="I90">INDEX(Def_Instancias_Equipamentos!$E$2:$E$1373, MATCH(L90, Def_Instancias_Equipamentos!$D$2:$D$1373, 0), 1)</f>
        <v>TS-04</v>
      </c>
      <c r="J90" s="27" t="str">
        <f t="shared" si="1"/>
        <v>INTERNO</v>
      </c>
      <c r="K90" s="28" t="str">
        <f>Def_Instancias_Equipamentos!$D$108</f>
        <v>TS-04:TI-OESglSFP-1</v>
      </c>
      <c r="L90" s="19" t="str">
        <f>Def_Instancias_Equipamentos!$D$334</f>
        <v>TS-04:DI-ScrnCam-1</v>
      </c>
      <c r="M90" s="29" t="s">
        <v>192</v>
      </c>
      <c r="N90" s="45" t="s">
        <v>97</v>
      </c>
      <c r="O90" s="28" t="str">
        <f>Def_Sistemas_Conectores_Cabos!$B$9</f>
        <v>BNC 50-ohm</v>
      </c>
      <c r="P90" s="19" t="str">
        <f>Def_Sistemas_Conectores_Cabos!$B$17</f>
        <v>HR10A-7P-6S (Hirose micro plug)</v>
      </c>
      <c r="Q90" s="27" t="str">
        <f t="shared" si="3"/>
        <v>TS-04:TI-OESglSFP-1/OUT
TS-04:DI-ScrnCam-1/Trig_in</v>
      </c>
      <c r="R90" s="75">
        <v>0.25</v>
      </c>
      <c r="S90" s="75">
        <v>0.25</v>
      </c>
      <c r="T90" s="19" t="str">
        <f>Def_Sistemas_Conectores_Cabos!$C$13</f>
        <v>Cabo multivias</v>
      </c>
      <c r="U90" s="32" t="s">
        <v>199</v>
      </c>
      <c r="V90" s="33"/>
      <c r="W90" s="33"/>
      <c r="X90" s="33"/>
    </row>
    <row r="91" ht="15.75" customHeight="1">
      <c r="A91" s="19" t="str">
        <f>Def_Sistemas_Conectores_Cabos!$A$6</f>
        <v>Timing Diagnostico</v>
      </c>
      <c r="B91" s="22" t="str">
        <f>Datas_Entregas!$A$3</f>
        <v>BTS/Anel</v>
      </c>
      <c r="C91" s="25">
        <f t="array" ref="C91">INDEX(Datas_Entregas!$B$2:$B$100, MATCH(B91, Datas_Entregas!$A$2:$A$100, 0), 1)</f>
        <v>43296</v>
      </c>
      <c r="D91" s="22" t="str">
        <f>Def_Status_Montagem!$A$2</f>
        <v>A verificar</v>
      </c>
      <c r="E91" s="35" t="str">
        <f>Def_Status_Montagem!$B$5</f>
        <v>DIG</v>
      </c>
      <c r="F91" s="26" t="str">
        <f t="array" ref="F91">INDEX(Def_Instancias_Equipamentos!$F$2:$F$1373, MATCH(K91, Def_Instancias_Equipamentos!$D$2:$D$1373, 0), 1)</f>
        <v>Túnel (BTS)</v>
      </c>
      <c r="G91" s="27" t="str">
        <f t="array" ref="G91">INDEX(Def_Instancias_Equipamentos!$F$2:$F$1373, MATCH(L91, Def_Instancias_Equipamentos!$D$2:$D$1373, 0), 1)</f>
        <v>Túnel (BTS)</v>
      </c>
      <c r="H91" s="26" t="str">
        <f t="array" ref="H91">INDEX(Def_Instancias_Equipamentos!$E$2:$E$1373, MATCH(K91, Def_Instancias_Equipamentos!$D$2:$D$1373, 0), 1)</f>
        <v>TS-04</v>
      </c>
      <c r="I91" s="27" t="str">
        <f t="array" ref="I91">INDEX(Def_Instancias_Equipamentos!$E$2:$E$1373, MATCH(L91, Def_Instancias_Equipamentos!$D$2:$D$1373, 0), 1)</f>
        <v>TS-04</v>
      </c>
      <c r="J91" s="27" t="str">
        <f t="shared" si="1"/>
        <v>INTERNO</v>
      </c>
      <c r="K91" s="28" t="str">
        <f>Def_Instancias_Equipamentos!$D$109</f>
        <v>TS-04:TI-OESglSFP-2</v>
      </c>
      <c r="L91" s="19" t="str">
        <f>Def_Instancias_Equipamentos!$D$335</f>
        <v>TS-04:DI-ScrnCam-2</v>
      </c>
      <c r="M91" s="29" t="s">
        <v>192</v>
      </c>
      <c r="N91" s="45" t="s">
        <v>97</v>
      </c>
      <c r="O91" s="28" t="str">
        <f>Def_Sistemas_Conectores_Cabos!$B$9</f>
        <v>BNC 50-ohm</v>
      </c>
      <c r="P91" s="19" t="str">
        <f>Def_Sistemas_Conectores_Cabos!$B$17</f>
        <v>HR10A-7P-6S (Hirose micro plug)</v>
      </c>
      <c r="Q91" s="27" t="str">
        <f t="shared" si="3"/>
        <v>TS-04:TI-OESglSFP-2/OUT
TS-04:DI-ScrnCam-2/Trig_in</v>
      </c>
      <c r="R91" s="75">
        <v>0.25</v>
      </c>
      <c r="S91" s="75">
        <v>0.25</v>
      </c>
      <c r="T91" s="19" t="str">
        <f>Def_Sistemas_Conectores_Cabos!$C$13</f>
        <v>Cabo multivias</v>
      </c>
      <c r="U91" s="32" t="s">
        <v>199</v>
      </c>
      <c r="V91" s="33"/>
      <c r="W91" s="33"/>
      <c r="X91" s="33"/>
    </row>
    <row r="92" ht="15.75" customHeight="1">
      <c r="A92" s="19" t="str">
        <f>Def_Sistemas_Conectores_Cabos!$A$6</f>
        <v>Timing Diagnostico</v>
      </c>
      <c r="B92" s="22" t="str">
        <f>Datas_Entregas!$A$2</f>
        <v>Booster/LTB</v>
      </c>
      <c r="C92" s="25">
        <f t="array" ref="C92">INDEX(Datas_Entregas!$B$2:$B$100, MATCH(B92, Datas_Entregas!$A$2:$A$100, 0), 1)</f>
        <v>43266</v>
      </c>
      <c r="D92" s="22" t="str">
        <f>Def_Status_Montagem!$A$2</f>
        <v>A verificar</v>
      </c>
      <c r="E92" s="35" t="str">
        <f>Def_Status_Montagem!$B$3</f>
        <v>Contratada / Etiqueta pelo DIG</v>
      </c>
      <c r="F92" s="26" t="str">
        <f t="array" ref="F92">INDEX(Def_Instancias_Equipamentos!$F$2:$F$1373, MATCH(K92, Def_Instancias_Equipamentos!$D$2:$D$1373, 0), 1)</f>
        <v>Túnel (Booster)</v>
      </c>
      <c r="G92" s="27" t="str">
        <f t="array" ref="G92">INDEX(Def_Instancias_Equipamentos!$F$2:$F$1373, MATCH(L92, Def_Instancias_Equipamentos!$D$2:$D$1373, 0), 1)</f>
        <v>Túnel (Booster)</v>
      </c>
      <c r="H92" s="26" t="str">
        <f t="array" ref="H92">INDEX(Def_Instancias_Equipamentos!$E$2:$E$1373, MATCH(K92, Def_Instancias_Equipamentos!$D$2:$D$1373, 0), 1)</f>
        <v>BO-01D</v>
      </c>
      <c r="I92" s="27" t="str">
        <f t="array" ref="I92">INDEX(Def_Instancias_Equipamentos!$E$2:$E$1373, MATCH(L92, Def_Instancias_Equipamentos!$D$2:$D$1373, 0), 1)</f>
        <v>BO-01D</v>
      </c>
      <c r="J92" s="27" t="str">
        <f t="shared" si="1"/>
        <v>INTERNO</v>
      </c>
      <c r="K92" s="28" t="str">
        <f>Def_Instancias_Equipamentos!$D$102</f>
        <v>BO-01D:TI-OESglSFP-1</v>
      </c>
      <c r="L92" s="19" t="str">
        <f>Def_Instancias_Equipamentos!$D$103</f>
        <v>BO-01D:TI-OESglSFP-2</v>
      </c>
      <c r="M92" s="44" t="s">
        <v>405</v>
      </c>
      <c r="N92" s="45" t="s">
        <v>406</v>
      </c>
      <c r="O92" s="79" t="str">
        <f>Def_Sistemas_Conectores_Cabos!$B$3</f>
        <v>LC duplex</v>
      </c>
      <c r="P92" s="80" t="str">
        <f>Def_Sistemas_Conectores_Cabos!$B$3</f>
        <v>LC duplex</v>
      </c>
      <c r="Q92" s="27" t="str">
        <f t="shared" si="3"/>
        <v>BO-01D:TI-OESglSFP-1/IN_Tx
BO-01D:TI-OESglSFP-2/IN_Rx</v>
      </c>
      <c r="R92" s="32"/>
      <c r="S92" s="32"/>
      <c r="T92" s="19" t="str">
        <f>Def_Sistemas_Conectores_Cabos!$C$3</f>
        <v>Fibra OM4 duplex</v>
      </c>
      <c r="U92" s="32" t="s">
        <v>195</v>
      </c>
      <c r="V92" s="33"/>
      <c r="W92" s="33"/>
      <c r="X92" s="33"/>
    </row>
    <row r="93" ht="15.75" customHeight="1">
      <c r="A93" s="19" t="str">
        <f>Def_Sistemas_Conectores_Cabos!$A$6</f>
        <v>Timing Diagnostico</v>
      </c>
      <c r="B93" s="22" t="str">
        <f>Datas_Entregas!$A$2</f>
        <v>Booster/LTB</v>
      </c>
      <c r="C93" s="25">
        <f t="array" ref="C93">INDEX(Datas_Entregas!$B$2:$B$100, MATCH(B93, Datas_Entregas!$A$2:$A$100, 0), 1)</f>
        <v>43266</v>
      </c>
      <c r="D93" s="22" t="str">
        <f>Def_Status_Montagem!$A$2</f>
        <v>A verificar</v>
      </c>
      <c r="E93" s="35" t="str">
        <f>Def_Status_Montagem!$B$3</f>
        <v>Contratada / Etiqueta pelo DIG</v>
      </c>
      <c r="F93" s="26" t="str">
        <f t="array" ref="F93">INDEX(Def_Instancias_Equipamentos!$F$2:$F$1373, MATCH(K93, Def_Instancias_Equipamentos!$D$2:$D$1373, 0), 1)</f>
        <v>Túnel (Booster)</v>
      </c>
      <c r="G93" s="27" t="str">
        <f t="array" ref="G93">INDEX(Def_Instancias_Equipamentos!$F$2:$F$1373, MATCH(L93, Def_Instancias_Equipamentos!$D$2:$D$1373, 0), 1)</f>
        <v>Túnel (Booster)</v>
      </c>
      <c r="H93" s="26" t="str">
        <f t="array" ref="H93">INDEX(Def_Instancias_Equipamentos!$E$2:$E$1373, MATCH(K93, Def_Instancias_Equipamentos!$D$2:$D$1373, 0), 1)</f>
        <v>BO-01D</v>
      </c>
      <c r="I93" s="27" t="str">
        <f t="array" ref="I93">INDEX(Def_Instancias_Equipamentos!$E$2:$E$1373, MATCH(L93, Def_Instancias_Equipamentos!$D$2:$D$1373, 0), 1)</f>
        <v>BO-02U</v>
      </c>
      <c r="J93" s="27" t="str">
        <f t="shared" si="1"/>
        <v>EXTERNO</v>
      </c>
      <c r="K93" s="28" t="str">
        <f>Def_Instancias_Equipamentos!$D$103</f>
        <v>BO-01D:TI-OESglSFP-2</v>
      </c>
      <c r="L93" s="19" t="str">
        <f>Def_Instancias_Equipamentos!$D$104</f>
        <v>BO-02U:TI-OESglSFP</v>
      </c>
      <c r="M93" s="44" t="s">
        <v>405</v>
      </c>
      <c r="N93" s="45" t="s">
        <v>406</v>
      </c>
      <c r="O93" s="79" t="str">
        <f>Def_Sistemas_Conectores_Cabos!$B$3</f>
        <v>LC duplex</v>
      </c>
      <c r="P93" s="80" t="str">
        <f>Def_Sistemas_Conectores_Cabos!$B$3</f>
        <v>LC duplex</v>
      </c>
      <c r="Q93" s="27" t="str">
        <f t="shared" si="3"/>
        <v>BO-01D:TI-OESglSFP-2/IN_Tx
BO-02U:TI-OESglSFP/IN_Rx</v>
      </c>
      <c r="R93" s="32"/>
      <c r="S93" s="32"/>
      <c r="T93" s="19" t="str">
        <f>Def_Sistemas_Conectores_Cabos!$C$3</f>
        <v>Fibra OM4 duplex</v>
      </c>
      <c r="U93" s="32" t="s">
        <v>195</v>
      </c>
      <c r="V93" s="33"/>
      <c r="W93" s="33"/>
      <c r="X93" s="33"/>
    </row>
    <row r="94" ht="15.75" customHeight="1">
      <c r="A94" s="19" t="str">
        <f>Def_Sistemas_Conectores_Cabos!$A$6</f>
        <v>Timing Diagnostico</v>
      </c>
      <c r="B94" s="22" t="str">
        <f>Datas_Entregas!$A$2</f>
        <v>Booster/LTB</v>
      </c>
      <c r="C94" s="25">
        <f t="array" ref="C94">INDEX(Datas_Entregas!$B$2:$B$100, MATCH(B94, Datas_Entregas!$A$2:$A$100, 0), 1)</f>
        <v>43266</v>
      </c>
      <c r="D94" s="22" t="str">
        <f>Def_Status_Montagem!$A$2</f>
        <v>A verificar</v>
      </c>
      <c r="E94" s="35" t="str">
        <f>Def_Status_Montagem!$B$3</f>
        <v>Contratada / Etiqueta pelo DIG</v>
      </c>
      <c r="F94" s="26" t="str">
        <f t="array" ref="F94">INDEX(Def_Instancias_Equipamentos!$F$2:$F$1373, MATCH(K94, Def_Instancias_Equipamentos!$D$2:$D$1373, 0), 1)</f>
        <v>Túnel (Booster)</v>
      </c>
      <c r="G94" s="27" t="str">
        <f t="array" ref="G94">INDEX(Def_Instancias_Equipamentos!$F$2:$F$1373, MATCH(L94, Def_Instancias_Equipamentos!$D$2:$D$1373, 0), 1)</f>
        <v>Sala Racks 19&amp;20</v>
      </c>
      <c r="H94" s="26" t="str">
        <f t="array" ref="H94">INDEX(Def_Instancias_Equipamentos!$E$2:$E$1373, MATCH(K94, Def_Instancias_Equipamentos!$D$2:$D$1373, 0), 1)</f>
        <v>BO-02U</v>
      </c>
      <c r="I94" s="27" t="str">
        <f t="array" ref="I94">INDEX(Def_Instancias_Equipamentos!$E$2:$E$1373, MATCH(L94, Def_Instancias_Equipamentos!$D$2:$D$1373, 0), 1)</f>
        <v>IA-20RaDiag01</v>
      </c>
      <c r="J94" s="27" t="str">
        <f t="shared" si="1"/>
        <v>EXTERNO</v>
      </c>
      <c r="K94" s="28" t="str">
        <f>Def_Instancias_Equipamentos!$D$104</f>
        <v>BO-02U:TI-OESglSFP</v>
      </c>
      <c r="L94" s="19" t="str">
        <f>Def_Instancias_Equipamentos!$D$90</f>
        <v>IA-20RaDiag01:TI-EVR</v>
      </c>
      <c r="M94" s="44" t="s">
        <v>405</v>
      </c>
      <c r="N94" s="45" t="s">
        <v>406</v>
      </c>
      <c r="O94" s="79" t="str">
        <f>Def_Sistemas_Conectores_Cabos!$B$3</f>
        <v>LC duplex</v>
      </c>
      <c r="P94" s="80" t="str">
        <f>Def_Sistemas_Conectores_Cabos!$B$3</f>
        <v>LC duplex</v>
      </c>
      <c r="Q94" s="27" t="str">
        <f t="shared" si="3"/>
        <v>BO-02U:TI-OESglSFP/IN_Tx
IA-20RaDiag01:TI-EVR/IN_Rx</v>
      </c>
      <c r="R94" s="32"/>
      <c r="S94" s="32"/>
      <c r="T94" s="19" t="str">
        <f>Def_Sistemas_Conectores_Cabos!$C$3</f>
        <v>Fibra OM4 duplex</v>
      </c>
      <c r="U94" s="32" t="s">
        <v>195</v>
      </c>
      <c r="V94" s="48"/>
      <c r="W94" s="48"/>
      <c r="X94" s="48"/>
    </row>
    <row r="95" ht="15.75" customHeight="1">
      <c r="A95" s="19" t="str">
        <f>Def_Sistemas_Conectores_Cabos!$A$4</f>
        <v>Timing</v>
      </c>
      <c r="B95" s="22" t="str">
        <f>Datas_Entregas!$A$2</f>
        <v>Booster/LTB</v>
      </c>
      <c r="C95" s="25">
        <f t="array" ref="C95">INDEX(Datas_Entregas!$B$2:$B$100, MATCH(B95, Datas_Entregas!$A$2:$A$100, 0), 1)</f>
        <v>43266</v>
      </c>
      <c r="D95" s="22" t="str">
        <f>Def_Status_Montagem!$A$4</f>
        <v>Comprado / Esperando entrega</v>
      </c>
      <c r="E95" s="35" t="str">
        <f>Def_Status_Montagem!$B$3</f>
        <v>Contratada / Etiqueta pelo DIG</v>
      </c>
      <c r="F95" s="26" t="str">
        <f t="array" ref="F95">INDEX(Def_Instancias_Equipamentos!$F$2:$F$1373, MATCH(K95, Def_Instancias_Equipamentos!$D$2:$D$1373, 0), 1)</f>
        <v>Sala de Conectividade</v>
      </c>
      <c r="G95" s="27" t="str">
        <f t="array" ref="G95">INDEX(Def_Instancias_Equipamentos!$F$2:$F$1373, MATCH(L95, Def_Instancias_Equipamentos!$D$2:$D$1373, 0), 1)</f>
        <v>Sala de Conectividade</v>
      </c>
      <c r="H95" s="26" t="str">
        <f t="array" ref="H95">INDEX(Def_Instancias_Equipamentos!$E$2:$E$1373, MATCH(K95, Def_Instancias_Equipamentos!$D$2:$D$1373, 0), 1)</f>
        <v>CA-RaCtrl</v>
      </c>
      <c r="I95" s="27" t="str">
        <f t="array" ref="I95">INDEX(Def_Instancias_Equipamentos!$E$2:$E$1373, MATCH(L95, Def_Instancias_Equipamentos!$D$2:$D$1373, 0), 1)</f>
        <v>CA-RaCtrl</v>
      </c>
      <c r="J95" s="27" t="str">
        <f t="shared" si="1"/>
        <v>INTERNO</v>
      </c>
      <c r="K95" s="28" t="str">
        <f>Def_Instancias_Equipamentos!$D$67</f>
        <v>CA-RaCtrl:CO-FibPatch</v>
      </c>
      <c r="L95" s="19" t="str">
        <f>Def_Instancias_Equipamentos!$D$93</f>
        <v>CA-RaCtrl:TI-Fout-3</v>
      </c>
      <c r="M95" s="81" t="s">
        <v>594</v>
      </c>
      <c r="N95" s="30" t="s">
        <v>96</v>
      </c>
      <c r="O95" s="28" t="str">
        <f>Def_Sistemas_Conectores_Cabos!$B$3</f>
        <v>LC duplex</v>
      </c>
      <c r="P95" s="19" t="str">
        <f>Def_Sistemas_Conectores_Cabos!$B$3</f>
        <v>LC duplex</v>
      </c>
      <c r="Q95" s="27" t="str">
        <f t="shared" si="3"/>
        <v>CA-RaCtrl:CO-FibPatch/p002
CA-RaCtrl:TI-Fout-3/OUT0</v>
      </c>
      <c r="R95" s="45">
        <v>3.0</v>
      </c>
      <c r="S95" s="45">
        <v>3.0</v>
      </c>
      <c r="T95" s="19" t="str">
        <f>Def_Sistemas_Conectores_Cabos!$C$3</f>
        <v>Fibra OM4 duplex</v>
      </c>
      <c r="U95" s="32"/>
      <c r="V95" s="48"/>
      <c r="W95" s="48"/>
      <c r="X95" s="48"/>
    </row>
    <row r="96" ht="15.75" customHeight="1">
      <c r="A96" s="19" t="str">
        <f>Def_Sistemas_Conectores_Cabos!$A$4</f>
        <v>Timing</v>
      </c>
      <c r="B96" s="22" t="str">
        <f>Datas_Entregas!$A$2</f>
        <v>Booster/LTB</v>
      </c>
      <c r="C96" s="25">
        <f t="array" ref="C96">INDEX(Datas_Entregas!$B$2:$B$100, MATCH(B96, Datas_Entregas!$A$2:$A$100, 0), 1)</f>
        <v>43266</v>
      </c>
      <c r="D96" s="22" t="str">
        <f>Def_Status_Montagem!$A$4</f>
        <v>Comprado / Esperando entrega</v>
      </c>
      <c r="E96" s="35" t="str">
        <f>Def_Status_Montagem!$B$3</f>
        <v>Contratada / Etiqueta pelo DIG</v>
      </c>
      <c r="F96" s="26" t="str">
        <f t="array" ref="F96">INDEX(Def_Instancias_Equipamentos!$F$2:$F$1373, MATCH(K96, Def_Instancias_Equipamentos!$D$2:$D$1373, 0), 1)</f>
        <v>Sala de Conectividade</v>
      </c>
      <c r="G96" s="27" t="str">
        <f t="array" ref="G96">INDEX(Def_Instancias_Equipamentos!$F$2:$F$1373, MATCH(L96, Def_Instancias_Equipamentos!$D$2:$D$1373, 0), 1)</f>
        <v>Sala de Conectividade</v>
      </c>
      <c r="H96" s="26" t="str">
        <f t="array" ref="H96">INDEX(Def_Instancias_Equipamentos!$E$2:$E$1373, MATCH(K96, Def_Instancias_Equipamentos!$D$2:$D$1373, 0), 1)</f>
        <v>CA-RaCtrl</v>
      </c>
      <c r="I96" s="27" t="str">
        <f t="array" ref="I96">INDEX(Def_Instancias_Equipamentos!$E$2:$E$1373, MATCH(L96, Def_Instancias_Equipamentos!$D$2:$D$1373, 0), 1)</f>
        <v>CA-RaCtrl</v>
      </c>
      <c r="J96" s="27" t="str">
        <f t="shared" si="1"/>
        <v>INTERNO</v>
      </c>
      <c r="K96" s="28" t="str">
        <f>Def_Instancias_Equipamentos!$D$67</f>
        <v>CA-RaCtrl:CO-FibPatch</v>
      </c>
      <c r="L96" s="19" t="str">
        <f>Def_Instancias_Equipamentos!$D$94</f>
        <v>CA-RaCtrl:TI-Fout-4</v>
      </c>
      <c r="M96" s="81" t="s">
        <v>595</v>
      </c>
      <c r="N96" s="30" t="s">
        <v>165</v>
      </c>
      <c r="O96" s="28" t="str">
        <f>Def_Sistemas_Conectores_Cabos!$B$3</f>
        <v>LC duplex</v>
      </c>
      <c r="P96" s="19" t="str">
        <f>Def_Sistemas_Conectores_Cabos!$B$3</f>
        <v>LC duplex</v>
      </c>
      <c r="Q96" s="27" t="str">
        <f t="shared" si="3"/>
        <v>CA-RaCtrl:CO-FibPatch/p004
CA-RaCtrl:TI-Fout-4/OUT2</v>
      </c>
      <c r="R96" s="45">
        <v>3.0</v>
      </c>
      <c r="S96" s="45">
        <v>3.0</v>
      </c>
      <c r="T96" s="19" t="str">
        <f>Def_Sistemas_Conectores_Cabos!$C$3</f>
        <v>Fibra OM4 duplex</v>
      </c>
      <c r="U96" s="32"/>
      <c r="V96" s="48"/>
      <c r="W96" s="48"/>
      <c r="X96" s="48"/>
    </row>
    <row r="97" ht="15.75" customHeight="1">
      <c r="A97" s="19" t="str">
        <f>Def_Sistemas_Conectores_Cabos!$A$4</f>
        <v>Timing</v>
      </c>
      <c r="B97" s="22" t="str">
        <f>Datas_Entregas!$A$2</f>
        <v>Booster/LTB</v>
      </c>
      <c r="C97" s="25">
        <f t="array" ref="C97">INDEX(Datas_Entregas!$B$2:$B$100, MATCH(B97, Datas_Entregas!$A$2:$A$100, 0), 1)</f>
        <v>43266</v>
      </c>
      <c r="D97" s="22" t="str">
        <f>Def_Status_Montagem!$A$4</f>
        <v>Comprado / Esperando entrega</v>
      </c>
      <c r="E97" s="35" t="str">
        <f>Def_Status_Montagem!$B$3</f>
        <v>Contratada / Etiqueta pelo DIG</v>
      </c>
      <c r="F97" s="26" t="str">
        <f t="array" ref="F97">INDEX(Def_Instancias_Equipamentos!$F$2:$F$1373, MATCH(K97, Def_Instancias_Equipamentos!$D$2:$D$1373, 0), 1)</f>
        <v>Sala de Conectividade</v>
      </c>
      <c r="G97" s="27" t="str">
        <f t="array" ref="G97">INDEX(Def_Instancias_Equipamentos!$F$2:$F$1373, MATCH(L97, Def_Instancias_Equipamentos!$D$2:$D$1373, 0), 1)</f>
        <v>Sala de Conectividade</v>
      </c>
      <c r="H97" s="26" t="str">
        <f t="array" ref="H97">INDEX(Def_Instancias_Equipamentos!$E$2:$E$1373, MATCH(K97, Def_Instancias_Equipamentos!$D$2:$D$1373, 0), 1)</f>
        <v>CA-RaCtrl</v>
      </c>
      <c r="I97" s="27" t="str">
        <f t="array" ref="I97">INDEX(Def_Instancias_Equipamentos!$E$2:$E$1373, MATCH(L97, Def_Instancias_Equipamentos!$D$2:$D$1373, 0), 1)</f>
        <v>CA-RaCtrl</v>
      </c>
      <c r="J97" s="27" t="str">
        <f t="shared" si="1"/>
        <v>INTERNO</v>
      </c>
      <c r="K97" s="28" t="str">
        <f>Def_Instancias_Equipamentos!$D$67</f>
        <v>CA-RaCtrl:CO-FibPatch</v>
      </c>
      <c r="L97" s="19" t="str">
        <f>Def_Instancias_Equipamentos!$D$94</f>
        <v>CA-RaCtrl:TI-Fout-4</v>
      </c>
      <c r="M97" s="81" t="s">
        <v>596</v>
      </c>
      <c r="N97" s="30" t="s">
        <v>597</v>
      </c>
      <c r="O97" s="28" t="str">
        <f>Def_Sistemas_Conectores_Cabos!$B$3</f>
        <v>LC duplex</v>
      </c>
      <c r="P97" s="19" t="str">
        <f>Def_Sistemas_Conectores_Cabos!$B$3</f>
        <v>LC duplex</v>
      </c>
      <c r="Q97" s="27" t="str">
        <f t="shared" si="3"/>
        <v>CA-RaCtrl:CO-FibPatch/p006
CA-RaCtrl:TI-Fout-4/OUT3</v>
      </c>
      <c r="R97" s="45">
        <v>3.0</v>
      </c>
      <c r="S97" s="45">
        <v>3.0</v>
      </c>
      <c r="T97" s="19" t="str">
        <f>Def_Sistemas_Conectores_Cabos!$C$3</f>
        <v>Fibra OM4 duplex</v>
      </c>
      <c r="U97" s="32"/>
      <c r="V97" s="48"/>
      <c r="W97" s="48"/>
      <c r="X97" s="48"/>
    </row>
    <row r="98" ht="15.75" customHeight="1">
      <c r="A98" s="19" t="str">
        <f>Def_Sistemas_Conectores_Cabos!$A$4</f>
        <v>Timing</v>
      </c>
      <c r="B98" s="22" t="str">
        <f>Datas_Entregas!$A$2</f>
        <v>Booster/LTB</v>
      </c>
      <c r="C98" s="25">
        <f t="array" ref="C98">INDEX(Datas_Entregas!$B$2:$B$100, MATCH(B98, Datas_Entregas!$A$2:$A$100, 0), 1)</f>
        <v>43266</v>
      </c>
      <c r="D98" s="22" t="str">
        <f>Def_Status_Montagem!$A$4</f>
        <v>Comprado / Esperando entrega</v>
      </c>
      <c r="E98" s="35" t="str">
        <f>Def_Status_Montagem!$B$3</f>
        <v>Contratada / Etiqueta pelo DIG</v>
      </c>
      <c r="F98" s="26" t="str">
        <f t="array" ref="F98">INDEX(Def_Instancias_Equipamentos!$F$2:$F$1373, MATCH(K98, Def_Instancias_Equipamentos!$D$2:$D$1373, 0), 1)</f>
        <v>Sala de Conectividade</v>
      </c>
      <c r="G98" s="27" t="str">
        <f t="array" ref="G98">INDEX(Def_Instancias_Equipamentos!$F$2:$F$1373, MATCH(L98, Def_Instancias_Equipamentos!$D$2:$D$1373, 0), 1)</f>
        <v>Sala de Conectividade</v>
      </c>
      <c r="H98" s="26" t="str">
        <f t="array" ref="H98">INDEX(Def_Instancias_Equipamentos!$E$2:$E$1373, MATCH(K98, Def_Instancias_Equipamentos!$D$2:$D$1373, 0), 1)</f>
        <v>CA-RaCtrl</v>
      </c>
      <c r="I98" s="27" t="str">
        <f t="array" ref="I98">INDEX(Def_Instancias_Equipamentos!$E$2:$E$1373, MATCH(L98, Def_Instancias_Equipamentos!$D$2:$D$1373, 0), 1)</f>
        <v>CA-RaCtrl</v>
      </c>
      <c r="J98" s="27" t="str">
        <f t="shared" si="1"/>
        <v>INTERNO</v>
      </c>
      <c r="K98" s="28" t="str">
        <f>Def_Instancias_Equipamentos!$D$67</f>
        <v>CA-RaCtrl:CO-FibPatch</v>
      </c>
      <c r="L98" s="19" t="str">
        <f>Def_Instancias_Equipamentos!$D$94</f>
        <v>CA-RaCtrl:TI-Fout-4</v>
      </c>
      <c r="M98" s="81" t="s">
        <v>598</v>
      </c>
      <c r="N98" s="30" t="s">
        <v>599</v>
      </c>
      <c r="O98" s="28" t="str">
        <f>Def_Sistemas_Conectores_Cabos!$B$3</f>
        <v>LC duplex</v>
      </c>
      <c r="P98" s="19" t="str">
        <f>Def_Sistemas_Conectores_Cabos!$B$3</f>
        <v>LC duplex</v>
      </c>
      <c r="Q98" s="27" t="str">
        <f t="shared" si="3"/>
        <v>CA-RaCtrl:CO-FibPatch/p008
CA-RaCtrl:TI-Fout-4/OUT4</v>
      </c>
      <c r="R98" s="45">
        <v>3.0</v>
      </c>
      <c r="S98" s="45">
        <v>3.0</v>
      </c>
      <c r="T98" s="19" t="str">
        <f>Def_Sistemas_Conectores_Cabos!$C$3</f>
        <v>Fibra OM4 duplex</v>
      </c>
      <c r="U98" s="32"/>
      <c r="V98" s="48"/>
      <c r="W98" s="48"/>
      <c r="X98" s="48"/>
    </row>
    <row r="99" ht="15.75" customHeight="1">
      <c r="A99" s="19" t="str">
        <f>Def_Sistemas_Conectores_Cabos!$A$4</f>
        <v>Timing</v>
      </c>
      <c r="B99" s="22" t="str">
        <f>Datas_Entregas!$A$2</f>
        <v>Booster/LTB</v>
      </c>
      <c r="C99" s="25">
        <f t="array" ref="C99">INDEX(Datas_Entregas!$B$2:$B$100, MATCH(B99, Datas_Entregas!$A$2:$A$100, 0), 1)</f>
        <v>43266</v>
      </c>
      <c r="D99" s="22" t="str">
        <f>Def_Status_Montagem!$A$4</f>
        <v>Comprado / Esperando entrega</v>
      </c>
      <c r="E99" s="35" t="str">
        <f>Def_Status_Montagem!$B$3</f>
        <v>Contratada / Etiqueta pelo DIG</v>
      </c>
      <c r="F99" s="26" t="str">
        <f t="array" ref="F99">INDEX(Def_Instancias_Equipamentos!$F$2:$F$1373, MATCH(K99, Def_Instancias_Equipamentos!$D$2:$D$1373, 0), 1)</f>
        <v>Sala de Conectividade</v>
      </c>
      <c r="G99" s="27" t="str">
        <f t="array" ref="G99">INDEX(Def_Instancias_Equipamentos!$F$2:$F$1373, MATCH(L99, Def_Instancias_Equipamentos!$D$2:$D$1373, 0), 1)</f>
        <v>Sala de Conectividade</v>
      </c>
      <c r="H99" s="26" t="str">
        <f t="array" ref="H99">INDEX(Def_Instancias_Equipamentos!$E$2:$E$1373, MATCH(K99, Def_Instancias_Equipamentos!$D$2:$D$1373, 0), 1)</f>
        <v>CA-RaCtrl</v>
      </c>
      <c r="I99" s="27" t="str">
        <f t="array" ref="I99">INDEX(Def_Instancias_Equipamentos!$E$2:$E$1373, MATCH(L99, Def_Instancias_Equipamentos!$D$2:$D$1373, 0), 1)</f>
        <v>CA-RaCtrl</v>
      </c>
      <c r="J99" s="27" t="str">
        <f t="shared" si="1"/>
        <v>INTERNO</v>
      </c>
      <c r="K99" s="28" t="str">
        <f>Def_Instancias_Equipamentos!$D$67</f>
        <v>CA-RaCtrl:CO-FibPatch</v>
      </c>
      <c r="L99" s="19" t="str">
        <f>Def_Instancias_Equipamentos!$D$94</f>
        <v>CA-RaCtrl:TI-Fout-4</v>
      </c>
      <c r="M99" s="81" t="s">
        <v>600</v>
      </c>
      <c r="N99" s="30" t="s">
        <v>601</v>
      </c>
      <c r="O99" s="28" t="str">
        <f>Def_Sistemas_Conectores_Cabos!$B$3</f>
        <v>LC duplex</v>
      </c>
      <c r="P99" s="19" t="str">
        <f>Def_Sistemas_Conectores_Cabos!$B$3</f>
        <v>LC duplex</v>
      </c>
      <c r="Q99" s="27" t="str">
        <f t="shared" si="3"/>
        <v>CA-RaCtrl:CO-FibPatch/p010
CA-RaCtrl:TI-Fout-4/OUT5</v>
      </c>
      <c r="R99" s="45">
        <v>3.0</v>
      </c>
      <c r="S99" s="45">
        <v>3.0</v>
      </c>
      <c r="T99" s="19" t="str">
        <f>Def_Sistemas_Conectores_Cabos!$C$3</f>
        <v>Fibra OM4 duplex</v>
      </c>
      <c r="U99" s="32"/>
      <c r="V99" s="48"/>
      <c r="W99" s="48"/>
      <c r="X99" s="48"/>
    </row>
    <row r="100" ht="15.75" customHeight="1">
      <c r="A100" s="19" t="str">
        <f>Def_Sistemas_Conectores_Cabos!$A$4</f>
        <v>Timing</v>
      </c>
      <c r="B100" s="22" t="str">
        <f>Datas_Entregas!$A$2</f>
        <v>Booster/LTB</v>
      </c>
      <c r="C100" s="25">
        <f t="array" ref="C100">INDEX(Datas_Entregas!$B$2:$B$100, MATCH(B100, Datas_Entregas!$A$2:$A$100, 0), 1)</f>
        <v>43266</v>
      </c>
      <c r="D100" s="22" t="str">
        <f>Def_Status_Montagem!$A$4</f>
        <v>Comprado / Esperando entrega</v>
      </c>
      <c r="E100" s="35" t="str">
        <f>Def_Status_Montagem!$B$3</f>
        <v>Contratada / Etiqueta pelo DIG</v>
      </c>
      <c r="F100" s="26" t="str">
        <f t="array" ref="F100">INDEX(Def_Instancias_Equipamentos!$F$2:$F$1373, MATCH(K100, Def_Instancias_Equipamentos!$D$2:$D$1373, 0), 1)</f>
        <v>Sala de Conectividade</v>
      </c>
      <c r="G100" s="27" t="str">
        <f t="array" ref="G100">INDEX(Def_Instancias_Equipamentos!$F$2:$F$1373, MATCH(L100, Def_Instancias_Equipamentos!$D$2:$D$1373, 0), 1)</f>
        <v>Sala de Conectividade</v>
      </c>
      <c r="H100" s="26" t="str">
        <f t="array" ref="H100">INDEX(Def_Instancias_Equipamentos!$E$2:$E$1373, MATCH(K100, Def_Instancias_Equipamentos!$D$2:$D$1373, 0), 1)</f>
        <v>CA-RaCtrl</v>
      </c>
      <c r="I100" s="27" t="str">
        <f t="array" ref="I100">INDEX(Def_Instancias_Equipamentos!$E$2:$E$1373, MATCH(L100, Def_Instancias_Equipamentos!$D$2:$D$1373, 0), 1)</f>
        <v>CA-RaCtrl</v>
      </c>
      <c r="J100" s="27" t="str">
        <f t="shared" si="1"/>
        <v>INTERNO</v>
      </c>
      <c r="K100" s="28" t="str">
        <f>Def_Instancias_Equipamentos!$D$67</f>
        <v>CA-RaCtrl:CO-FibPatch</v>
      </c>
      <c r="L100" s="19" t="str">
        <f>Def_Instancias_Equipamentos!$D$94</f>
        <v>CA-RaCtrl:TI-Fout-4</v>
      </c>
      <c r="M100" s="81" t="s">
        <v>602</v>
      </c>
      <c r="N100" s="30" t="s">
        <v>603</v>
      </c>
      <c r="O100" s="28" t="str">
        <f>Def_Sistemas_Conectores_Cabos!$B$3</f>
        <v>LC duplex</v>
      </c>
      <c r="P100" s="19" t="str">
        <f>Def_Sistemas_Conectores_Cabos!$B$3</f>
        <v>LC duplex</v>
      </c>
      <c r="Q100" s="27" t="str">
        <f t="shared" si="3"/>
        <v>CA-RaCtrl:CO-FibPatch/p012
CA-RaCtrl:TI-Fout-4/OUT6</v>
      </c>
      <c r="R100" s="45">
        <v>3.0</v>
      </c>
      <c r="S100" s="45">
        <v>3.0</v>
      </c>
      <c r="T100" s="19" t="str">
        <f>Def_Sistemas_Conectores_Cabos!$C$3</f>
        <v>Fibra OM4 duplex</v>
      </c>
      <c r="U100" s="32"/>
      <c r="V100" s="48"/>
      <c r="W100" s="48"/>
      <c r="X100" s="48"/>
    </row>
    <row r="101" ht="15.75" customHeight="1">
      <c r="A101" s="19" t="str">
        <f>Def_Sistemas_Conectores_Cabos!$A$4</f>
        <v>Timing</v>
      </c>
      <c r="B101" s="22" t="str">
        <f>Datas_Entregas!$A$2</f>
        <v>Booster/LTB</v>
      </c>
      <c r="C101" s="25">
        <f t="array" ref="C101">INDEX(Datas_Entregas!$B$2:$B$100, MATCH(B101, Datas_Entregas!$A$2:$A$100, 0), 1)</f>
        <v>43266</v>
      </c>
      <c r="D101" s="22" t="str">
        <f>Def_Status_Montagem!$A$4</f>
        <v>Comprado / Esperando entrega</v>
      </c>
      <c r="E101" s="35" t="str">
        <f>Def_Status_Montagem!$B$3</f>
        <v>Contratada / Etiqueta pelo DIG</v>
      </c>
      <c r="F101" s="26" t="str">
        <f t="array" ref="F101">INDEX(Def_Instancias_Equipamentos!$F$2:$F$1373, MATCH(K101, Def_Instancias_Equipamentos!$D$2:$D$1373, 0), 1)</f>
        <v>Sala de Conectividade</v>
      </c>
      <c r="G101" s="27" t="str">
        <f t="array" ref="G101">INDEX(Def_Instancias_Equipamentos!$F$2:$F$1373, MATCH(L101, Def_Instancias_Equipamentos!$D$2:$D$1373, 0), 1)</f>
        <v>Sala de Conectividade</v>
      </c>
      <c r="H101" s="26" t="str">
        <f t="array" ref="H101">INDEX(Def_Instancias_Equipamentos!$E$2:$E$1373, MATCH(K101, Def_Instancias_Equipamentos!$D$2:$D$1373, 0), 1)</f>
        <v>CA-RaCtrl</v>
      </c>
      <c r="I101" s="27" t="str">
        <f t="array" ref="I101">INDEX(Def_Instancias_Equipamentos!$E$2:$E$1373, MATCH(L101, Def_Instancias_Equipamentos!$D$2:$D$1373, 0), 1)</f>
        <v>CA-RaCtrl</v>
      </c>
      <c r="J101" s="27" t="str">
        <f t="shared" si="1"/>
        <v>INTERNO</v>
      </c>
      <c r="K101" s="28" t="str">
        <f>Def_Instancias_Equipamentos!$D$67</f>
        <v>CA-RaCtrl:CO-FibPatch</v>
      </c>
      <c r="L101" s="19" t="str">
        <f>Def_Instancias_Equipamentos!$D$95</f>
        <v>CA-RaCtrl:TI-Fout-5</v>
      </c>
      <c r="M101" s="81" t="s">
        <v>604</v>
      </c>
      <c r="N101" s="30" t="s">
        <v>96</v>
      </c>
      <c r="O101" s="28" t="str">
        <f>Def_Sistemas_Conectores_Cabos!$B$3</f>
        <v>LC duplex</v>
      </c>
      <c r="P101" s="19" t="str">
        <f>Def_Sistemas_Conectores_Cabos!$B$3</f>
        <v>LC duplex</v>
      </c>
      <c r="Q101" s="27" t="str">
        <f t="shared" si="3"/>
        <v>CA-RaCtrl:CO-FibPatch/p014
CA-RaCtrl:TI-Fout-5/OUT0</v>
      </c>
      <c r="R101" s="45">
        <v>3.0</v>
      </c>
      <c r="S101" s="45">
        <v>3.0</v>
      </c>
      <c r="T101" s="19" t="str">
        <f>Def_Sistemas_Conectores_Cabos!$C$3</f>
        <v>Fibra OM4 duplex</v>
      </c>
      <c r="U101" s="32"/>
      <c r="V101" s="48"/>
      <c r="W101" s="48"/>
      <c r="X101" s="48"/>
    </row>
    <row r="102" ht="15.75" customHeight="1">
      <c r="A102" s="19" t="str">
        <f>Def_Sistemas_Conectores_Cabos!$A$4</f>
        <v>Timing</v>
      </c>
      <c r="B102" s="22" t="str">
        <f>Datas_Entregas!$A$2</f>
        <v>Booster/LTB</v>
      </c>
      <c r="C102" s="25">
        <f t="array" ref="C102">INDEX(Datas_Entregas!$B$2:$B$100, MATCH(B102, Datas_Entregas!$A$2:$A$100, 0), 1)</f>
        <v>43266</v>
      </c>
      <c r="D102" s="22" t="str">
        <f>Def_Status_Montagem!$A$4</f>
        <v>Comprado / Esperando entrega</v>
      </c>
      <c r="E102" s="35" t="str">
        <f>Def_Status_Montagem!$B$3</f>
        <v>Contratada / Etiqueta pelo DIG</v>
      </c>
      <c r="F102" s="26" t="str">
        <f t="array" ref="F102">INDEX(Def_Instancias_Equipamentos!$F$2:$F$1373, MATCH(K102, Def_Instancias_Equipamentos!$D$2:$D$1373, 0), 1)</f>
        <v>Sala de Conectividade</v>
      </c>
      <c r="G102" s="27" t="str">
        <f t="array" ref="G102">INDEX(Def_Instancias_Equipamentos!$F$2:$F$1373, MATCH(L102, Def_Instancias_Equipamentos!$D$2:$D$1373, 0), 1)</f>
        <v>Sala de Conectividade</v>
      </c>
      <c r="H102" s="26" t="str">
        <f t="array" ref="H102">INDEX(Def_Instancias_Equipamentos!$E$2:$E$1373, MATCH(K102, Def_Instancias_Equipamentos!$D$2:$D$1373, 0), 1)</f>
        <v>CA-RaCtrl</v>
      </c>
      <c r="I102" s="27" t="str">
        <f t="array" ref="I102">INDEX(Def_Instancias_Equipamentos!$E$2:$E$1373, MATCH(L102, Def_Instancias_Equipamentos!$D$2:$D$1373, 0), 1)</f>
        <v>CA-RaCtrl</v>
      </c>
      <c r="J102" s="27" t="str">
        <f t="shared" si="1"/>
        <v>INTERNO</v>
      </c>
      <c r="K102" s="28" t="str">
        <f>Def_Instancias_Equipamentos!$D$67</f>
        <v>CA-RaCtrl:CO-FibPatch</v>
      </c>
      <c r="L102" s="19" t="str">
        <f>Def_Instancias_Equipamentos!$D$95</f>
        <v>CA-RaCtrl:TI-Fout-5</v>
      </c>
      <c r="M102" s="81" t="s">
        <v>605</v>
      </c>
      <c r="N102" s="30" t="s">
        <v>143</v>
      </c>
      <c r="O102" s="28" t="str">
        <f>Def_Sistemas_Conectores_Cabos!$B$3</f>
        <v>LC duplex</v>
      </c>
      <c r="P102" s="19" t="str">
        <f>Def_Sistemas_Conectores_Cabos!$B$3</f>
        <v>LC duplex</v>
      </c>
      <c r="Q102" s="27" t="str">
        <f t="shared" si="3"/>
        <v>CA-RaCtrl:CO-FibPatch/p016
CA-RaCtrl:TI-Fout-5/OUT1</v>
      </c>
      <c r="R102" s="45">
        <v>3.0</v>
      </c>
      <c r="S102" s="45">
        <v>3.0</v>
      </c>
      <c r="T102" s="19" t="str">
        <f>Def_Sistemas_Conectores_Cabos!$C$3</f>
        <v>Fibra OM4 duplex</v>
      </c>
      <c r="U102" s="32"/>
      <c r="V102" s="48"/>
      <c r="W102" s="48"/>
      <c r="X102" s="48"/>
    </row>
    <row r="103" ht="15.75" customHeight="1">
      <c r="A103" s="19" t="str">
        <f>Def_Sistemas_Conectores_Cabos!$A$4</f>
        <v>Timing</v>
      </c>
      <c r="B103" s="22" t="str">
        <f>Datas_Entregas!$A$2</f>
        <v>Booster/LTB</v>
      </c>
      <c r="C103" s="25">
        <f t="array" ref="C103">INDEX(Datas_Entregas!$B$2:$B$100, MATCH(B103, Datas_Entregas!$A$2:$A$100, 0), 1)</f>
        <v>43266</v>
      </c>
      <c r="D103" s="22" t="str">
        <f>Def_Status_Montagem!$A$4</f>
        <v>Comprado / Esperando entrega</v>
      </c>
      <c r="E103" s="35" t="str">
        <f>Def_Status_Montagem!$B$3</f>
        <v>Contratada / Etiqueta pelo DIG</v>
      </c>
      <c r="F103" s="26" t="str">
        <f t="array" ref="F103">INDEX(Def_Instancias_Equipamentos!$F$2:$F$1373, MATCH(K103, Def_Instancias_Equipamentos!$D$2:$D$1373, 0), 1)</f>
        <v>Sala de Conectividade</v>
      </c>
      <c r="G103" s="27" t="str">
        <f t="array" ref="G103">INDEX(Def_Instancias_Equipamentos!$F$2:$F$1373, MATCH(L103, Def_Instancias_Equipamentos!$D$2:$D$1373, 0), 1)</f>
        <v>Sala de Conectividade</v>
      </c>
      <c r="H103" s="26" t="str">
        <f t="array" ref="H103">INDEX(Def_Instancias_Equipamentos!$E$2:$E$1373, MATCH(K103, Def_Instancias_Equipamentos!$D$2:$D$1373, 0), 1)</f>
        <v>CA-RaCtrl</v>
      </c>
      <c r="I103" s="27" t="str">
        <f t="array" ref="I103">INDEX(Def_Instancias_Equipamentos!$E$2:$E$1373, MATCH(L103, Def_Instancias_Equipamentos!$D$2:$D$1373, 0), 1)</f>
        <v>CA-RaCtrl</v>
      </c>
      <c r="J103" s="27" t="str">
        <f t="shared" si="1"/>
        <v>INTERNO</v>
      </c>
      <c r="K103" s="28" t="str">
        <f>Def_Instancias_Equipamentos!$D$67</f>
        <v>CA-RaCtrl:CO-FibPatch</v>
      </c>
      <c r="L103" s="19" t="str">
        <f>Def_Instancias_Equipamentos!$D$95</f>
        <v>CA-RaCtrl:TI-Fout-5</v>
      </c>
      <c r="M103" s="81" t="s">
        <v>606</v>
      </c>
      <c r="N103" s="30" t="s">
        <v>165</v>
      </c>
      <c r="O103" s="28" t="str">
        <f>Def_Sistemas_Conectores_Cabos!$B$3</f>
        <v>LC duplex</v>
      </c>
      <c r="P103" s="19" t="str">
        <f>Def_Sistemas_Conectores_Cabos!$B$3</f>
        <v>LC duplex</v>
      </c>
      <c r="Q103" s="27" t="str">
        <f t="shared" si="3"/>
        <v>CA-RaCtrl:CO-FibPatch/p018
CA-RaCtrl:TI-Fout-5/OUT2</v>
      </c>
      <c r="R103" s="45">
        <v>3.0</v>
      </c>
      <c r="S103" s="45">
        <v>3.0</v>
      </c>
      <c r="T103" s="19" t="str">
        <f>Def_Sistemas_Conectores_Cabos!$C$3</f>
        <v>Fibra OM4 duplex</v>
      </c>
      <c r="U103" s="32"/>
      <c r="V103" s="48"/>
      <c r="W103" s="48"/>
      <c r="X103" s="48"/>
    </row>
    <row r="104" ht="15.75" customHeight="1">
      <c r="A104" s="19" t="str">
        <f>Def_Sistemas_Conectores_Cabos!$A$4</f>
        <v>Timing</v>
      </c>
      <c r="B104" s="22" t="str">
        <f>Datas_Entregas!$A$2</f>
        <v>Booster/LTB</v>
      </c>
      <c r="C104" s="25">
        <f t="array" ref="C104">INDEX(Datas_Entregas!$B$2:$B$100, MATCH(B104, Datas_Entregas!$A$2:$A$100, 0), 1)</f>
        <v>43266</v>
      </c>
      <c r="D104" s="22" t="str">
        <f>Def_Status_Montagem!$A$4</f>
        <v>Comprado / Esperando entrega</v>
      </c>
      <c r="E104" s="35" t="str">
        <f>Def_Status_Montagem!$B$3</f>
        <v>Contratada / Etiqueta pelo DIG</v>
      </c>
      <c r="F104" s="26" t="str">
        <f t="array" ref="F104">INDEX(Def_Instancias_Equipamentos!$F$2:$F$1373, MATCH(K104, Def_Instancias_Equipamentos!$D$2:$D$1373, 0), 1)</f>
        <v>Sala de Conectividade</v>
      </c>
      <c r="G104" s="27" t="str">
        <f t="array" ref="G104">INDEX(Def_Instancias_Equipamentos!$F$2:$F$1373, MATCH(L104, Def_Instancias_Equipamentos!$D$2:$D$1373, 0), 1)</f>
        <v>Sala de Conectividade</v>
      </c>
      <c r="H104" s="26" t="str">
        <f t="array" ref="H104">INDEX(Def_Instancias_Equipamentos!$E$2:$E$1373, MATCH(K104, Def_Instancias_Equipamentos!$D$2:$D$1373, 0), 1)</f>
        <v>CA-RaCtrl</v>
      </c>
      <c r="I104" s="27" t="str">
        <f t="array" ref="I104">INDEX(Def_Instancias_Equipamentos!$E$2:$E$1373, MATCH(L104, Def_Instancias_Equipamentos!$D$2:$D$1373, 0), 1)</f>
        <v>CA-RaCtrl</v>
      </c>
      <c r="J104" s="27" t="str">
        <f t="shared" si="1"/>
        <v>INTERNO</v>
      </c>
      <c r="K104" s="28" t="str">
        <f>Def_Instancias_Equipamentos!$D$67</f>
        <v>CA-RaCtrl:CO-FibPatch</v>
      </c>
      <c r="L104" s="19" t="str">
        <f>Def_Instancias_Equipamentos!$D$95</f>
        <v>CA-RaCtrl:TI-Fout-5</v>
      </c>
      <c r="M104" s="81" t="s">
        <v>607</v>
      </c>
      <c r="N104" s="30" t="s">
        <v>597</v>
      </c>
      <c r="O104" s="28" t="str">
        <f>Def_Sistemas_Conectores_Cabos!$B$3</f>
        <v>LC duplex</v>
      </c>
      <c r="P104" s="19" t="str">
        <f>Def_Sistemas_Conectores_Cabos!$B$3</f>
        <v>LC duplex</v>
      </c>
      <c r="Q104" s="27" t="str">
        <f t="shared" si="3"/>
        <v>CA-RaCtrl:CO-FibPatch/p020
CA-RaCtrl:TI-Fout-5/OUT3</v>
      </c>
      <c r="R104" s="45">
        <v>3.0</v>
      </c>
      <c r="S104" s="45">
        <v>3.0</v>
      </c>
      <c r="T104" s="19" t="str">
        <f>Def_Sistemas_Conectores_Cabos!$C$3</f>
        <v>Fibra OM4 duplex</v>
      </c>
      <c r="U104" s="32"/>
      <c r="V104" s="48"/>
      <c r="W104" s="48"/>
      <c r="X104" s="48"/>
    </row>
    <row r="105" ht="15.75" customHeight="1">
      <c r="A105" s="19" t="str">
        <f>Def_Sistemas_Conectores_Cabos!$A$4</f>
        <v>Timing</v>
      </c>
      <c r="B105" s="22" t="str">
        <f>Datas_Entregas!$A$2</f>
        <v>Booster/LTB</v>
      </c>
      <c r="C105" s="25">
        <f t="array" ref="C105">INDEX(Datas_Entregas!$B$2:$B$100, MATCH(B105, Datas_Entregas!$A$2:$A$100, 0), 1)</f>
        <v>43266</v>
      </c>
      <c r="D105" s="22" t="str">
        <f>Def_Status_Montagem!$A$4</f>
        <v>Comprado / Esperando entrega</v>
      </c>
      <c r="E105" s="35" t="str">
        <f>Def_Status_Montagem!$B$3</f>
        <v>Contratada / Etiqueta pelo DIG</v>
      </c>
      <c r="F105" s="26" t="str">
        <f t="array" ref="F105">INDEX(Def_Instancias_Equipamentos!$F$2:$F$1373, MATCH(K105, Def_Instancias_Equipamentos!$D$2:$D$1373, 0), 1)</f>
        <v>Sala de Conectividade</v>
      </c>
      <c r="G105" s="27" t="str">
        <f t="array" ref="G105">INDEX(Def_Instancias_Equipamentos!$F$2:$F$1373, MATCH(L105, Def_Instancias_Equipamentos!$D$2:$D$1373, 0), 1)</f>
        <v>Sala de Conectividade</v>
      </c>
      <c r="H105" s="26" t="str">
        <f t="array" ref="H105">INDEX(Def_Instancias_Equipamentos!$E$2:$E$1373, MATCH(K105, Def_Instancias_Equipamentos!$D$2:$D$1373, 0), 1)</f>
        <v>CA-RaCtrl</v>
      </c>
      <c r="I105" s="27" t="str">
        <f t="array" ref="I105">INDEX(Def_Instancias_Equipamentos!$E$2:$E$1373, MATCH(L105, Def_Instancias_Equipamentos!$D$2:$D$1373, 0), 1)</f>
        <v>CA-RaCtrl</v>
      </c>
      <c r="J105" s="27" t="str">
        <f t="shared" si="1"/>
        <v>INTERNO</v>
      </c>
      <c r="K105" s="28" t="str">
        <f>Def_Instancias_Equipamentos!$D$67</f>
        <v>CA-RaCtrl:CO-FibPatch</v>
      </c>
      <c r="L105" s="19" t="str">
        <f>Def_Instancias_Equipamentos!$D$95</f>
        <v>CA-RaCtrl:TI-Fout-5</v>
      </c>
      <c r="M105" s="81" t="s">
        <v>615</v>
      </c>
      <c r="N105" s="30" t="s">
        <v>599</v>
      </c>
      <c r="O105" s="28" t="str">
        <f>Def_Sistemas_Conectores_Cabos!$B$3</f>
        <v>LC duplex</v>
      </c>
      <c r="P105" s="19" t="str">
        <f>Def_Sistemas_Conectores_Cabos!$B$3</f>
        <v>LC duplex</v>
      </c>
      <c r="Q105" s="27" t="str">
        <f t="shared" si="3"/>
        <v>CA-RaCtrl:CO-FibPatch/p022
CA-RaCtrl:TI-Fout-5/OUT4</v>
      </c>
      <c r="R105" s="45">
        <v>3.0</v>
      </c>
      <c r="S105" s="45">
        <v>3.0</v>
      </c>
      <c r="T105" s="19" t="str">
        <f>Def_Sistemas_Conectores_Cabos!$C$3</f>
        <v>Fibra OM4 duplex</v>
      </c>
      <c r="U105" s="32"/>
      <c r="V105" s="48"/>
      <c r="W105" s="48"/>
      <c r="X105" s="48"/>
    </row>
    <row r="106" ht="15.75" customHeight="1">
      <c r="A106" s="19" t="str">
        <f>Def_Sistemas_Conectores_Cabos!$A$4</f>
        <v>Timing</v>
      </c>
      <c r="B106" s="22" t="str">
        <f>Datas_Entregas!$A$2</f>
        <v>Booster/LTB</v>
      </c>
      <c r="C106" s="25">
        <f t="array" ref="C106">INDEX(Datas_Entregas!$B$2:$B$100, MATCH(B106, Datas_Entregas!$A$2:$A$100, 0), 1)</f>
        <v>43266</v>
      </c>
      <c r="D106" s="22" t="str">
        <f>Def_Status_Montagem!$A$4</f>
        <v>Comprado / Esperando entrega</v>
      </c>
      <c r="E106" s="35" t="str">
        <f>Def_Status_Montagem!$B$3</f>
        <v>Contratada / Etiqueta pelo DIG</v>
      </c>
      <c r="F106" s="26" t="str">
        <f t="array" ref="F106">INDEX(Def_Instancias_Equipamentos!$F$2:$F$1373, MATCH(K106, Def_Instancias_Equipamentos!$D$2:$D$1373, 0), 1)</f>
        <v>Sala de Conectividade</v>
      </c>
      <c r="G106" s="27" t="str">
        <f t="array" ref="G106">INDEX(Def_Instancias_Equipamentos!$F$2:$F$1373, MATCH(L106, Def_Instancias_Equipamentos!$D$2:$D$1373, 0), 1)</f>
        <v>Sala de Conectividade</v>
      </c>
      <c r="H106" s="26" t="str">
        <f t="array" ref="H106">INDEX(Def_Instancias_Equipamentos!$E$2:$E$1373, MATCH(K106, Def_Instancias_Equipamentos!$D$2:$D$1373, 0), 1)</f>
        <v>CA-RaCtrl</v>
      </c>
      <c r="I106" s="27" t="str">
        <f t="array" ref="I106">INDEX(Def_Instancias_Equipamentos!$E$2:$E$1373, MATCH(L106, Def_Instancias_Equipamentos!$D$2:$D$1373, 0), 1)</f>
        <v>CA-RaCtrl</v>
      </c>
      <c r="J106" s="27" t="str">
        <f t="shared" si="1"/>
        <v>INTERNO</v>
      </c>
      <c r="K106" s="28" t="str">
        <f>Def_Instancias_Equipamentos!$D$67</f>
        <v>CA-RaCtrl:CO-FibPatch</v>
      </c>
      <c r="L106" s="19" t="str">
        <f>Def_Instancias_Equipamentos!$D$93</f>
        <v>CA-RaCtrl:TI-Fout-3</v>
      </c>
      <c r="M106" s="81" t="s">
        <v>641</v>
      </c>
      <c r="N106" s="30" t="s">
        <v>143</v>
      </c>
      <c r="O106" s="28" t="str">
        <f>Def_Sistemas_Conectores_Cabos!$B$3</f>
        <v>LC duplex</v>
      </c>
      <c r="P106" s="19" t="str">
        <f>Def_Sistemas_Conectores_Cabos!$B$3</f>
        <v>LC duplex</v>
      </c>
      <c r="Q106" s="27" t="str">
        <f t="shared" si="3"/>
        <v>CA-RaCtrl:CO-FibPatch/p024
CA-RaCtrl:TI-Fout-3/OUT1</v>
      </c>
      <c r="R106" s="45">
        <v>3.0</v>
      </c>
      <c r="S106" s="45">
        <v>3.0</v>
      </c>
      <c r="T106" s="19" t="str">
        <f>Def_Sistemas_Conectores_Cabos!$C$3</f>
        <v>Fibra OM4 duplex</v>
      </c>
      <c r="U106" s="32"/>
      <c r="V106" s="48"/>
      <c r="W106" s="48"/>
      <c r="X106" s="48"/>
    </row>
    <row r="107" ht="15.75" customHeight="1">
      <c r="A107" s="19" t="str">
        <f>Def_Sistemas_Conectores_Cabos!$A$4</f>
        <v>Timing</v>
      </c>
      <c r="B107" s="22" t="str">
        <f>Datas_Entregas!$A$2</f>
        <v>Booster/LTB</v>
      </c>
      <c r="C107" s="25">
        <f t="array" ref="C107">INDEX(Datas_Entregas!$B$2:$B$100, MATCH(B107, Datas_Entregas!$A$2:$A$100, 0), 1)</f>
        <v>43266</v>
      </c>
      <c r="D107" s="22" t="str">
        <f>Def_Status_Montagem!$A$4</f>
        <v>Comprado / Esperando entrega</v>
      </c>
      <c r="E107" s="35" t="str">
        <f>Def_Status_Montagem!$B$3</f>
        <v>Contratada / Etiqueta pelo DIG</v>
      </c>
      <c r="F107" s="26" t="str">
        <f t="array" ref="F107">INDEX(Def_Instancias_Equipamentos!$F$2:$F$1373, MATCH(K107, Def_Instancias_Equipamentos!$D$2:$D$1373, 0), 1)</f>
        <v>Sala de Conectividade</v>
      </c>
      <c r="G107" s="27" t="str">
        <f t="array" ref="G107">INDEX(Def_Instancias_Equipamentos!$F$2:$F$1373, MATCH(L107, Def_Instancias_Equipamentos!$D$2:$D$1373, 0), 1)</f>
        <v>Sala de Conectividade</v>
      </c>
      <c r="H107" s="26" t="str">
        <f t="array" ref="H107">INDEX(Def_Instancias_Equipamentos!$E$2:$E$1373, MATCH(K107, Def_Instancias_Equipamentos!$D$2:$D$1373, 0), 1)</f>
        <v>CA-RaCtrl</v>
      </c>
      <c r="I107" s="27" t="str">
        <f t="array" ref="I107">INDEX(Def_Instancias_Equipamentos!$E$2:$E$1373, MATCH(L107, Def_Instancias_Equipamentos!$D$2:$D$1373, 0), 1)</f>
        <v>CA-RaCtrl</v>
      </c>
      <c r="J107" s="27" t="str">
        <f t="shared" si="1"/>
        <v>INTERNO</v>
      </c>
      <c r="K107" s="28" t="str">
        <f>Def_Instancias_Equipamentos!$D$67</f>
        <v>CA-RaCtrl:CO-FibPatch</v>
      </c>
      <c r="L107" s="19" t="str">
        <f>Def_Instancias_Equipamentos!$D$95</f>
        <v>CA-RaCtrl:TI-Fout-5</v>
      </c>
      <c r="M107" s="81" t="s">
        <v>642</v>
      </c>
      <c r="N107" s="30" t="s">
        <v>601</v>
      </c>
      <c r="O107" s="28" t="str">
        <f>Def_Sistemas_Conectores_Cabos!$B$3</f>
        <v>LC duplex</v>
      </c>
      <c r="P107" s="19" t="str">
        <f>Def_Sistemas_Conectores_Cabos!$B$3</f>
        <v>LC duplex</v>
      </c>
      <c r="Q107" s="27" t="str">
        <f t="shared" si="3"/>
        <v>CA-RaCtrl:CO-FibPatch/p026
CA-RaCtrl:TI-Fout-5/OUT5</v>
      </c>
      <c r="R107" s="45">
        <v>3.0</v>
      </c>
      <c r="S107" s="45">
        <v>3.0</v>
      </c>
      <c r="T107" s="19" t="str">
        <f>Def_Sistemas_Conectores_Cabos!$C$3</f>
        <v>Fibra OM4 duplex</v>
      </c>
      <c r="U107" s="32"/>
      <c r="V107" s="48"/>
      <c r="W107" s="48"/>
      <c r="X107" s="48"/>
    </row>
    <row r="108" ht="15.75" customHeight="1">
      <c r="A108" s="19" t="str">
        <f>Def_Sistemas_Conectores_Cabos!$A$4</f>
        <v>Timing</v>
      </c>
      <c r="B108" s="22" t="str">
        <f>Datas_Entregas!$A$2</f>
        <v>Booster/LTB</v>
      </c>
      <c r="C108" s="25">
        <f t="array" ref="C108">INDEX(Datas_Entregas!$B$2:$B$100, MATCH(B108, Datas_Entregas!$A$2:$A$100, 0), 1)</f>
        <v>43266</v>
      </c>
      <c r="D108" s="22" t="str">
        <f>Def_Status_Montagem!$A$4</f>
        <v>Comprado / Esperando entrega</v>
      </c>
      <c r="E108" s="35" t="str">
        <f>Def_Status_Montagem!$B$3</f>
        <v>Contratada / Etiqueta pelo DIG</v>
      </c>
      <c r="F108" s="26" t="str">
        <f t="array" ref="F108">INDEX(Def_Instancias_Equipamentos!$F$2:$F$1373, MATCH(K108, Def_Instancias_Equipamentos!$D$2:$D$1373, 0), 1)</f>
        <v>Sala de Conectividade</v>
      </c>
      <c r="G108" s="27" t="str">
        <f t="array" ref="G108">INDEX(Def_Instancias_Equipamentos!$F$2:$F$1373, MATCH(L108, Def_Instancias_Equipamentos!$D$2:$D$1373, 0), 1)</f>
        <v>Sala de Conectividade</v>
      </c>
      <c r="H108" s="26" t="str">
        <f t="array" ref="H108">INDEX(Def_Instancias_Equipamentos!$E$2:$E$1373, MATCH(K108, Def_Instancias_Equipamentos!$D$2:$D$1373, 0), 1)</f>
        <v>CA-RaCtrl</v>
      </c>
      <c r="I108" s="27" t="str">
        <f t="array" ref="I108">INDEX(Def_Instancias_Equipamentos!$E$2:$E$1373, MATCH(L108, Def_Instancias_Equipamentos!$D$2:$D$1373, 0), 1)</f>
        <v>CA-RaCtrl</v>
      </c>
      <c r="J108" s="27" t="str">
        <f t="shared" si="1"/>
        <v>INTERNO</v>
      </c>
      <c r="K108" s="28" t="str">
        <f>Def_Instancias_Equipamentos!$D$67</f>
        <v>CA-RaCtrl:CO-FibPatch</v>
      </c>
      <c r="L108" s="19" t="str">
        <f>Def_Instancias_Equipamentos!$D$95</f>
        <v>CA-RaCtrl:TI-Fout-5</v>
      </c>
      <c r="M108" s="81" t="s">
        <v>643</v>
      </c>
      <c r="N108" s="30" t="s">
        <v>603</v>
      </c>
      <c r="O108" s="28" t="str">
        <f>Def_Sistemas_Conectores_Cabos!$B$3</f>
        <v>LC duplex</v>
      </c>
      <c r="P108" s="19" t="str">
        <f>Def_Sistemas_Conectores_Cabos!$B$3</f>
        <v>LC duplex</v>
      </c>
      <c r="Q108" s="27" t="str">
        <f t="shared" si="3"/>
        <v>CA-RaCtrl:CO-FibPatch/p027
CA-RaCtrl:TI-Fout-5/OUT6</v>
      </c>
      <c r="R108" s="45">
        <v>3.0</v>
      </c>
      <c r="S108" s="45">
        <v>3.0</v>
      </c>
      <c r="T108" s="19" t="str">
        <f>Def_Sistemas_Conectores_Cabos!$C$3</f>
        <v>Fibra OM4 duplex</v>
      </c>
      <c r="U108" s="32"/>
      <c r="V108" s="48"/>
      <c r="W108" s="48"/>
      <c r="X108" s="48"/>
    </row>
    <row r="109" ht="15.75" customHeight="1">
      <c r="A109" s="19" t="str">
        <f>Def_Sistemas_Conectores_Cabos!$A$4</f>
        <v>Timing</v>
      </c>
      <c r="B109" s="22" t="str">
        <f>Datas_Entregas!$A$2</f>
        <v>Booster/LTB</v>
      </c>
      <c r="C109" s="25">
        <f t="array" ref="C109">INDEX(Datas_Entregas!$B$2:$B$100, MATCH(B109, Datas_Entregas!$A$2:$A$100, 0), 1)</f>
        <v>43266</v>
      </c>
      <c r="D109" s="22" t="str">
        <f>Def_Status_Montagem!$A$4</f>
        <v>Comprado / Esperando entrega</v>
      </c>
      <c r="E109" s="35" t="str">
        <f>Def_Status_Montagem!$B$3</f>
        <v>Contratada / Etiqueta pelo DIG</v>
      </c>
      <c r="F109" s="26" t="str">
        <f t="array" ref="F109">INDEX(Def_Instancias_Equipamentos!$F$2:$F$1373, MATCH(K109, Def_Instancias_Equipamentos!$D$2:$D$1373, 0), 1)</f>
        <v>Sala de Conectividade</v>
      </c>
      <c r="G109" s="27" t="str">
        <f t="array" ref="G109">INDEX(Def_Instancias_Equipamentos!$F$2:$F$1373, MATCH(L109, Def_Instancias_Equipamentos!$D$2:$D$1373, 0), 1)</f>
        <v>Sala de Conectividade</v>
      </c>
      <c r="H109" s="26" t="str">
        <f t="array" ref="H109">INDEX(Def_Instancias_Equipamentos!$E$2:$E$1373, MATCH(K109, Def_Instancias_Equipamentos!$D$2:$D$1373, 0), 1)</f>
        <v>CA-RaCtrl</v>
      </c>
      <c r="I109" s="27" t="str">
        <f t="array" ref="I109">INDEX(Def_Instancias_Equipamentos!$E$2:$E$1373, MATCH(L109, Def_Instancias_Equipamentos!$D$2:$D$1373, 0), 1)</f>
        <v>CA-RaCtrl</v>
      </c>
      <c r="J109" s="27" t="str">
        <f t="shared" si="1"/>
        <v>INTERNO</v>
      </c>
      <c r="K109" s="28" t="str">
        <f>Def_Instancias_Equipamentos!$D$67</f>
        <v>CA-RaCtrl:CO-FibPatch</v>
      </c>
      <c r="L109" s="19" t="str">
        <f>Def_Instancias_Equipamentos!$D$93</f>
        <v>CA-RaCtrl:TI-Fout-3</v>
      </c>
      <c r="M109" s="81" t="s">
        <v>644</v>
      </c>
      <c r="N109" s="30" t="s">
        <v>165</v>
      </c>
      <c r="O109" s="28" t="str">
        <f>Def_Sistemas_Conectores_Cabos!$B$3</f>
        <v>LC duplex</v>
      </c>
      <c r="P109" s="19" t="str">
        <f>Def_Sistemas_Conectores_Cabos!$B$3</f>
        <v>LC duplex</v>
      </c>
      <c r="Q109" s="27" t="str">
        <f t="shared" si="3"/>
        <v>CA-RaCtrl:CO-FibPatch/p029
CA-RaCtrl:TI-Fout-3/OUT2</v>
      </c>
      <c r="R109" s="45">
        <v>3.0</v>
      </c>
      <c r="S109" s="45">
        <v>3.0</v>
      </c>
      <c r="T109" s="19" t="str">
        <f>Def_Sistemas_Conectores_Cabos!$C$3</f>
        <v>Fibra OM4 duplex</v>
      </c>
      <c r="U109" s="32"/>
      <c r="V109" s="48"/>
      <c r="W109" s="48"/>
      <c r="X109" s="48"/>
    </row>
    <row r="110" ht="15.75" customHeight="1">
      <c r="A110" s="19" t="str">
        <f>Def_Sistemas_Conectores_Cabos!$A$4</f>
        <v>Timing</v>
      </c>
      <c r="B110" s="22" t="str">
        <f>Datas_Entregas!$A$2</f>
        <v>Booster/LTB</v>
      </c>
      <c r="C110" s="25">
        <f t="array" ref="C110">INDEX(Datas_Entregas!$B$2:$B$100, MATCH(B110, Datas_Entregas!$A$2:$A$100, 0), 1)</f>
        <v>43266</v>
      </c>
      <c r="D110" s="22" t="str">
        <f>Def_Status_Montagem!$A$4</f>
        <v>Comprado / Esperando entrega</v>
      </c>
      <c r="E110" s="35" t="str">
        <f>Def_Status_Montagem!$B$3</f>
        <v>Contratada / Etiqueta pelo DIG</v>
      </c>
      <c r="F110" s="26" t="str">
        <f t="array" ref="F110">INDEX(Def_Instancias_Equipamentos!$F$2:$F$1373, MATCH(K110, Def_Instancias_Equipamentos!$D$2:$D$1373, 0), 1)</f>
        <v>Sala de Conectividade</v>
      </c>
      <c r="G110" s="27" t="str">
        <f t="array" ref="G110">INDEX(Def_Instancias_Equipamentos!$F$2:$F$1373, MATCH(L110, Def_Instancias_Equipamentos!$D$2:$D$1373, 0), 1)</f>
        <v>Sala de Conectividade</v>
      </c>
      <c r="H110" s="26" t="str">
        <f t="array" ref="H110">INDEX(Def_Instancias_Equipamentos!$E$2:$E$1373, MATCH(K110, Def_Instancias_Equipamentos!$D$2:$D$1373, 0), 1)</f>
        <v>CA-RaCtrl</v>
      </c>
      <c r="I110" s="27" t="str">
        <f t="array" ref="I110">INDEX(Def_Instancias_Equipamentos!$E$2:$E$1373, MATCH(L110, Def_Instancias_Equipamentos!$D$2:$D$1373, 0), 1)</f>
        <v>CA-RaCtrl</v>
      </c>
      <c r="J110" s="27" t="str">
        <f t="shared" si="1"/>
        <v>INTERNO</v>
      </c>
      <c r="K110" s="28" t="str">
        <f>Def_Instancias_Equipamentos!$D$67</f>
        <v>CA-RaCtrl:CO-FibPatch</v>
      </c>
      <c r="L110" s="19" t="str">
        <f>Def_Instancias_Equipamentos!$D$93</f>
        <v>CA-RaCtrl:TI-Fout-3</v>
      </c>
      <c r="M110" s="81" t="s">
        <v>645</v>
      </c>
      <c r="N110" s="30" t="s">
        <v>597</v>
      </c>
      <c r="O110" s="28" t="str">
        <f>Def_Sistemas_Conectores_Cabos!$B$3</f>
        <v>LC duplex</v>
      </c>
      <c r="P110" s="19" t="str">
        <f>Def_Sistemas_Conectores_Cabos!$B$3</f>
        <v>LC duplex</v>
      </c>
      <c r="Q110" s="27" t="str">
        <f t="shared" si="3"/>
        <v>CA-RaCtrl:CO-FibPatch/p031
CA-RaCtrl:TI-Fout-3/OUT3</v>
      </c>
      <c r="R110" s="45">
        <v>3.0</v>
      </c>
      <c r="S110" s="45">
        <v>3.0</v>
      </c>
      <c r="T110" s="19" t="str">
        <f>Def_Sistemas_Conectores_Cabos!$C$3</f>
        <v>Fibra OM4 duplex</v>
      </c>
      <c r="U110" s="32"/>
      <c r="V110" s="48"/>
      <c r="W110" s="48"/>
      <c r="X110" s="48"/>
    </row>
    <row r="111" ht="15.75" customHeight="1">
      <c r="A111" s="19" t="str">
        <f>Def_Sistemas_Conectores_Cabos!$A$4</f>
        <v>Timing</v>
      </c>
      <c r="B111" s="22" t="str">
        <f>Datas_Entregas!$A$2</f>
        <v>Booster/LTB</v>
      </c>
      <c r="C111" s="25">
        <f t="array" ref="C111">INDEX(Datas_Entregas!$B$2:$B$100, MATCH(B111, Datas_Entregas!$A$2:$A$100, 0), 1)</f>
        <v>43266</v>
      </c>
      <c r="D111" s="22" t="str">
        <f>Def_Status_Montagem!$A$4</f>
        <v>Comprado / Esperando entrega</v>
      </c>
      <c r="E111" s="35" t="str">
        <f>Def_Status_Montagem!$B$3</f>
        <v>Contratada / Etiqueta pelo DIG</v>
      </c>
      <c r="F111" s="26" t="str">
        <f t="array" ref="F111">INDEX(Def_Instancias_Equipamentos!$F$2:$F$1373, MATCH(K111, Def_Instancias_Equipamentos!$D$2:$D$1373, 0), 1)</f>
        <v>Sala de Conectividade</v>
      </c>
      <c r="G111" s="27" t="str">
        <f t="array" ref="G111">INDEX(Def_Instancias_Equipamentos!$F$2:$F$1373, MATCH(L111, Def_Instancias_Equipamentos!$D$2:$D$1373, 0), 1)</f>
        <v>Sala de Conectividade</v>
      </c>
      <c r="H111" s="26" t="str">
        <f t="array" ref="H111">INDEX(Def_Instancias_Equipamentos!$E$2:$E$1373, MATCH(K111, Def_Instancias_Equipamentos!$D$2:$D$1373, 0), 1)</f>
        <v>CA-RaCtrl</v>
      </c>
      <c r="I111" s="27" t="str">
        <f t="array" ref="I111">INDEX(Def_Instancias_Equipamentos!$E$2:$E$1373, MATCH(L111, Def_Instancias_Equipamentos!$D$2:$D$1373, 0), 1)</f>
        <v>CA-RaCtrl</v>
      </c>
      <c r="J111" s="27" t="str">
        <f t="shared" si="1"/>
        <v>INTERNO</v>
      </c>
      <c r="K111" s="28" t="str">
        <f>Def_Instancias_Equipamentos!$D$67</f>
        <v>CA-RaCtrl:CO-FibPatch</v>
      </c>
      <c r="L111" s="19" t="str">
        <f>Def_Instancias_Equipamentos!$D$93</f>
        <v>CA-RaCtrl:TI-Fout-3</v>
      </c>
      <c r="M111" s="81" t="s">
        <v>646</v>
      </c>
      <c r="N111" s="30" t="s">
        <v>599</v>
      </c>
      <c r="O111" s="28" t="str">
        <f>Def_Sistemas_Conectores_Cabos!$B$3</f>
        <v>LC duplex</v>
      </c>
      <c r="P111" s="19" t="str">
        <f>Def_Sistemas_Conectores_Cabos!$B$3</f>
        <v>LC duplex</v>
      </c>
      <c r="Q111" s="27" t="str">
        <f t="shared" si="3"/>
        <v>CA-RaCtrl:CO-FibPatch/p033
CA-RaCtrl:TI-Fout-3/OUT4</v>
      </c>
      <c r="R111" s="45">
        <v>3.0</v>
      </c>
      <c r="S111" s="45">
        <v>3.0</v>
      </c>
      <c r="T111" s="19" t="str">
        <f>Def_Sistemas_Conectores_Cabos!$C$3</f>
        <v>Fibra OM4 duplex</v>
      </c>
      <c r="U111" s="32"/>
      <c r="V111" s="48"/>
      <c r="W111" s="48"/>
      <c r="X111" s="48"/>
    </row>
    <row r="112" ht="15.75" customHeight="1">
      <c r="A112" s="19" t="str">
        <f>Def_Sistemas_Conectores_Cabos!$A$4</f>
        <v>Timing</v>
      </c>
      <c r="B112" s="22" t="str">
        <f>Datas_Entregas!$A$2</f>
        <v>Booster/LTB</v>
      </c>
      <c r="C112" s="25">
        <f t="array" ref="C112">INDEX(Datas_Entregas!$B$2:$B$100, MATCH(B112, Datas_Entregas!$A$2:$A$100, 0), 1)</f>
        <v>43266</v>
      </c>
      <c r="D112" s="22" t="str">
        <f>Def_Status_Montagem!$A$4</f>
        <v>Comprado / Esperando entrega</v>
      </c>
      <c r="E112" s="35" t="str">
        <f>Def_Status_Montagem!$B$3</f>
        <v>Contratada / Etiqueta pelo DIG</v>
      </c>
      <c r="F112" s="26" t="str">
        <f t="array" ref="F112">INDEX(Def_Instancias_Equipamentos!$F$2:$F$1373, MATCH(K112, Def_Instancias_Equipamentos!$D$2:$D$1373, 0), 1)</f>
        <v>Sala de Conectividade</v>
      </c>
      <c r="G112" s="27" t="str">
        <f t="array" ref="G112">INDEX(Def_Instancias_Equipamentos!$F$2:$F$1373, MATCH(L112, Def_Instancias_Equipamentos!$D$2:$D$1373, 0), 1)</f>
        <v>Sala de Conectividade</v>
      </c>
      <c r="H112" s="26" t="str">
        <f t="array" ref="H112">INDEX(Def_Instancias_Equipamentos!$E$2:$E$1373, MATCH(K112, Def_Instancias_Equipamentos!$D$2:$D$1373, 0), 1)</f>
        <v>CA-RaCtrl</v>
      </c>
      <c r="I112" s="27" t="str">
        <f t="array" ref="I112">INDEX(Def_Instancias_Equipamentos!$E$2:$E$1373, MATCH(L112, Def_Instancias_Equipamentos!$D$2:$D$1373, 0), 1)</f>
        <v>CA-RaCtrl</v>
      </c>
      <c r="J112" s="27" t="str">
        <f t="shared" si="1"/>
        <v>INTERNO</v>
      </c>
      <c r="K112" s="28" t="str">
        <f>Def_Instancias_Equipamentos!$D$67</f>
        <v>CA-RaCtrl:CO-FibPatch</v>
      </c>
      <c r="L112" s="19" t="str">
        <f>Def_Instancias_Equipamentos!$D$93</f>
        <v>CA-RaCtrl:TI-Fout-3</v>
      </c>
      <c r="M112" s="81" t="s">
        <v>647</v>
      </c>
      <c r="N112" s="30" t="s">
        <v>601</v>
      </c>
      <c r="O112" s="28" t="str">
        <f>Def_Sistemas_Conectores_Cabos!$B$3</f>
        <v>LC duplex</v>
      </c>
      <c r="P112" s="19" t="str">
        <f>Def_Sistemas_Conectores_Cabos!$B$3</f>
        <v>LC duplex</v>
      </c>
      <c r="Q112" s="27" t="str">
        <f t="shared" si="3"/>
        <v>CA-RaCtrl:CO-FibPatch/p035
CA-RaCtrl:TI-Fout-3/OUT5</v>
      </c>
      <c r="R112" s="45">
        <v>3.0</v>
      </c>
      <c r="S112" s="45">
        <v>3.0</v>
      </c>
      <c r="T112" s="19" t="str">
        <f>Def_Sistemas_Conectores_Cabos!$C$3</f>
        <v>Fibra OM4 duplex</v>
      </c>
      <c r="U112" s="32"/>
      <c r="V112" s="48"/>
      <c r="W112" s="48"/>
      <c r="X112" s="48"/>
    </row>
    <row r="113" ht="15.75" customHeight="1">
      <c r="A113" s="19" t="str">
        <f>Def_Sistemas_Conectores_Cabos!$A$4</f>
        <v>Timing</v>
      </c>
      <c r="B113" s="22" t="str">
        <f>Datas_Entregas!$A$2</f>
        <v>Booster/LTB</v>
      </c>
      <c r="C113" s="25">
        <f t="array" ref="C113">INDEX(Datas_Entregas!$B$2:$B$100, MATCH(B113, Datas_Entregas!$A$2:$A$100, 0), 1)</f>
        <v>43266</v>
      </c>
      <c r="D113" s="22" t="str">
        <f>Def_Status_Montagem!$A$4</f>
        <v>Comprado / Esperando entrega</v>
      </c>
      <c r="E113" s="35" t="str">
        <f>Def_Status_Montagem!$B$3</f>
        <v>Contratada / Etiqueta pelo DIG</v>
      </c>
      <c r="F113" s="26" t="str">
        <f t="array" ref="F113">INDEX(Def_Instancias_Equipamentos!$F$2:$F$1373, MATCH(K113, Def_Instancias_Equipamentos!$D$2:$D$1373, 0), 1)</f>
        <v>Sala de Conectividade</v>
      </c>
      <c r="G113" s="27" t="str">
        <f t="array" ref="G113">INDEX(Def_Instancias_Equipamentos!$F$2:$F$1373, MATCH(L113, Def_Instancias_Equipamentos!$D$2:$D$1373, 0), 1)</f>
        <v>Sala de Conectividade</v>
      </c>
      <c r="H113" s="26" t="str">
        <f t="array" ref="H113">INDEX(Def_Instancias_Equipamentos!$E$2:$E$1373, MATCH(K113, Def_Instancias_Equipamentos!$D$2:$D$1373, 0), 1)</f>
        <v>CA-RaCtrl</v>
      </c>
      <c r="I113" s="27" t="str">
        <f t="array" ref="I113">INDEX(Def_Instancias_Equipamentos!$E$2:$E$1373, MATCH(L113, Def_Instancias_Equipamentos!$D$2:$D$1373, 0), 1)</f>
        <v>CA-RaCtrl</v>
      </c>
      <c r="J113" s="27" t="str">
        <f t="shared" si="1"/>
        <v>INTERNO</v>
      </c>
      <c r="K113" s="28" t="str">
        <f>Def_Instancias_Equipamentos!$D$67</f>
        <v>CA-RaCtrl:CO-FibPatch</v>
      </c>
      <c r="L113" s="19" t="str">
        <f>Def_Instancias_Equipamentos!$D$93</f>
        <v>CA-RaCtrl:TI-Fout-3</v>
      </c>
      <c r="M113" s="81" t="s">
        <v>648</v>
      </c>
      <c r="N113" s="30" t="s">
        <v>603</v>
      </c>
      <c r="O113" s="28" t="str">
        <f>Def_Sistemas_Conectores_Cabos!$B$3</f>
        <v>LC duplex</v>
      </c>
      <c r="P113" s="19" t="str">
        <f>Def_Sistemas_Conectores_Cabos!$B$3</f>
        <v>LC duplex</v>
      </c>
      <c r="Q113" s="27" t="str">
        <f t="shared" si="3"/>
        <v>CA-RaCtrl:CO-FibPatch/p037
CA-RaCtrl:TI-Fout-3/OUT6</v>
      </c>
      <c r="R113" s="45">
        <v>3.0</v>
      </c>
      <c r="S113" s="45">
        <v>3.0</v>
      </c>
      <c r="T113" s="19" t="str">
        <f>Def_Sistemas_Conectores_Cabos!$C$3</f>
        <v>Fibra OM4 duplex</v>
      </c>
      <c r="U113" s="32"/>
      <c r="V113" s="48"/>
      <c r="W113" s="48"/>
      <c r="X113" s="48"/>
    </row>
    <row r="114" ht="15.75" customHeight="1">
      <c r="A114" s="19" t="str">
        <f>Def_Sistemas_Conectores_Cabos!$A$4</f>
        <v>Timing</v>
      </c>
      <c r="B114" s="22" t="str">
        <f>Datas_Entregas!$A$2</f>
        <v>Booster/LTB</v>
      </c>
      <c r="C114" s="25">
        <f t="array" ref="C114">INDEX(Datas_Entregas!$B$2:$B$100, MATCH(B114, Datas_Entregas!$A$2:$A$100, 0), 1)</f>
        <v>43266</v>
      </c>
      <c r="D114" s="22" t="str">
        <f>Def_Status_Montagem!$A$4</f>
        <v>Comprado / Esperando entrega</v>
      </c>
      <c r="E114" s="35" t="str">
        <f>Def_Status_Montagem!$B$3</f>
        <v>Contratada / Etiqueta pelo DIG</v>
      </c>
      <c r="F114" s="26" t="str">
        <f t="array" ref="F114">INDEX(Def_Instancias_Equipamentos!$F$2:$F$1373, MATCH(K114, Def_Instancias_Equipamentos!$D$2:$D$1373, 0), 1)</f>
        <v>Sala de Conectividade</v>
      </c>
      <c r="G114" s="27" t="str">
        <f t="array" ref="G114">INDEX(Def_Instancias_Equipamentos!$F$2:$F$1373, MATCH(L114, Def_Instancias_Equipamentos!$D$2:$D$1373, 0), 1)</f>
        <v>Sala de Conectividade</v>
      </c>
      <c r="H114" s="26" t="str">
        <f t="array" ref="H114">INDEX(Def_Instancias_Equipamentos!$E$2:$E$1373, MATCH(K114, Def_Instancias_Equipamentos!$D$2:$D$1373, 0), 1)</f>
        <v>CA-RaCtrl</v>
      </c>
      <c r="I114" s="27" t="str">
        <f t="array" ref="I114">INDEX(Def_Instancias_Equipamentos!$E$2:$E$1373, MATCH(L114, Def_Instancias_Equipamentos!$D$2:$D$1373, 0), 1)</f>
        <v>CA-RaCtrl</v>
      </c>
      <c r="J114" s="27" t="str">
        <f t="shared" si="1"/>
        <v>INTERNO</v>
      </c>
      <c r="K114" s="28" t="str">
        <f>Def_Instancias_Equipamentos!$D$67</f>
        <v>CA-RaCtrl:CO-FibPatch</v>
      </c>
      <c r="L114" s="19" t="str">
        <f>Def_Instancias_Equipamentos!$D$94</f>
        <v>CA-RaCtrl:TI-Fout-4</v>
      </c>
      <c r="M114" s="81" t="s">
        <v>649</v>
      </c>
      <c r="N114" s="30" t="s">
        <v>96</v>
      </c>
      <c r="O114" s="28" t="str">
        <f>Def_Sistemas_Conectores_Cabos!$B$3</f>
        <v>LC duplex</v>
      </c>
      <c r="P114" s="19" t="str">
        <f>Def_Sistemas_Conectores_Cabos!$B$3</f>
        <v>LC duplex</v>
      </c>
      <c r="Q114" s="27" t="str">
        <f t="shared" si="3"/>
        <v>CA-RaCtrl:CO-FibPatch/p039
CA-RaCtrl:TI-Fout-4/OUT0</v>
      </c>
      <c r="R114" s="45">
        <v>3.0</v>
      </c>
      <c r="S114" s="45">
        <v>3.0</v>
      </c>
      <c r="T114" s="19" t="str">
        <f>Def_Sistemas_Conectores_Cabos!$C$3</f>
        <v>Fibra OM4 duplex</v>
      </c>
      <c r="U114" s="32"/>
      <c r="V114" s="48"/>
      <c r="W114" s="48"/>
      <c r="X114" s="48"/>
    </row>
    <row r="115" ht="15.75" customHeight="1">
      <c r="A115" s="19" t="str">
        <f>Def_Sistemas_Conectores_Cabos!$A$4</f>
        <v>Timing</v>
      </c>
      <c r="B115" s="22" t="str">
        <f>Datas_Entregas!$A$2</f>
        <v>Booster/LTB</v>
      </c>
      <c r="C115" s="25">
        <f t="array" ref="C115">INDEX(Datas_Entregas!$B$2:$B$100, MATCH(B115, Datas_Entregas!$A$2:$A$100, 0), 1)</f>
        <v>43266</v>
      </c>
      <c r="D115" s="22" t="str">
        <f>Def_Status_Montagem!$A$4</f>
        <v>Comprado / Esperando entrega</v>
      </c>
      <c r="E115" s="35" t="str">
        <f>Def_Status_Montagem!$B$3</f>
        <v>Contratada / Etiqueta pelo DIG</v>
      </c>
      <c r="F115" s="26" t="str">
        <f t="array" ref="F115">INDEX(Def_Instancias_Equipamentos!$F$2:$F$1373, MATCH(K115, Def_Instancias_Equipamentos!$D$2:$D$1373, 0), 1)</f>
        <v>Sala de Conectividade</v>
      </c>
      <c r="G115" s="27" t="str">
        <f t="array" ref="G115">INDEX(Def_Instancias_Equipamentos!$F$2:$F$1373, MATCH(L115, Def_Instancias_Equipamentos!$D$2:$D$1373, 0), 1)</f>
        <v>Sala de Conectividade</v>
      </c>
      <c r="H115" s="26" t="str">
        <f t="array" ref="H115">INDEX(Def_Instancias_Equipamentos!$E$2:$E$1373, MATCH(K115, Def_Instancias_Equipamentos!$D$2:$D$1373, 0), 1)</f>
        <v>CA-RaCtrl</v>
      </c>
      <c r="I115" s="27" t="str">
        <f t="array" ref="I115">INDEX(Def_Instancias_Equipamentos!$E$2:$E$1373, MATCH(L115, Def_Instancias_Equipamentos!$D$2:$D$1373, 0), 1)</f>
        <v>CA-RaCtrl</v>
      </c>
      <c r="J115" s="27" t="str">
        <f t="shared" si="1"/>
        <v>INTERNO</v>
      </c>
      <c r="K115" s="28" t="str">
        <f>Def_Instancias_Equipamentos!$D$67</f>
        <v>CA-RaCtrl:CO-FibPatch</v>
      </c>
      <c r="L115" s="19" t="str">
        <f>Def_Instancias_Equipamentos!$D$94</f>
        <v>CA-RaCtrl:TI-Fout-4</v>
      </c>
      <c r="M115" s="81" t="s">
        <v>650</v>
      </c>
      <c r="N115" s="30" t="s">
        <v>143</v>
      </c>
      <c r="O115" s="28" t="str">
        <f>Def_Sistemas_Conectores_Cabos!$B$3</f>
        <v>LC duplex</v>
      </c>
      <c r="P115" s="19" t="str">
        <f>Def_Sistemas_Conectores_Cabos!$B$3</f>
        <v>LC duplex</v>
      </c>
      <c r="Q115" s="27" t="str">
        <f t="shared" si="3"/>
        <v>CA-RaCtrl:CO-FibPatch/p041
CA-RaCtrl:TI-Fout-4/OUT1</v>
      </c>
      <c r="R115" s="45">
        <v>3.0</v>
      </c>
      <c r="S115" s="45">
        <v>3.0</v>
      </c>
      <c r="T115" s="19" t="str">
        <f>Def_Sistemas_Conectores_Cabos!$C$3</f>
        <v>Fibra OM4 duplex</v>
      </c>
      <c r="U115" s="32"/>
      <c r="V115" s="48"/>
      <c r="W115" s="48"/>
      <c r="X115" s="48"/>
    </row>
    <row r="116" ht="15.75" customHeight="1">
      <c r="A116" s="19" t="str">
        <f>Def_Sistemas_Conectores_Cabos!$A$4</f>
        <v>Timing</v>
      </c>
      <c r="B116" s="22" t="str">
        <f>Datas_Entregas!$A$2</f>
        <v>Booster/LTB</v>
      </c>
      <c r="C116" s="25">
        <f t="array" ref="C116">INDEX(Datas_Entregas!$B$2:$B$100, MATCH(B116, Datas_Entregas!$A$2:$A$100, 0), 1)</f>
        <v>43266</v>
      </c>
      <c r="D116" s="22" t="str">
        <f>Def_Status_Montagem!$A$4</f>
        <v>Comprado / Esperando entrega</v>
      </c>
      <c r="E116" s="35" t="str">
        <f>Def_Status_Montagem!$B$3</f>
        <v>Contratada / Etiqueta pelo DIG</v>
      </c>
      <c r="F116" s="26" t="str">
        <f t="array" ref="F116">INDEX(Def_Instancias_Equipamentos!$F$2:$F$1373, MATCH(K116, Def_Instancias_Equipamentos!$D$2:$D$1373, 0), 1)</f>
        <v>Sala de RF</v>
      </c>
      <c r="G116" s="27" t="str">
        <f t="array" ref="G116">INDEX(Def_Instancias_Equipamentos!$F$2:$F$1373, MATCH(L116, Def_Instancias_Equipamentos!$D$2:$D$1373, 0), 1)</f>
        <v>Sala de RF</v>
      </c>
      <c r="H116" s="26" t="str">
        <f t="array" ref="H116">INDEX(Def_Instancias_Equipamentos!$E$2:$E$1373, MATCH(K116, Def_Instancias_Equipamentos!$D$2:$D$1373, 0), 1)</f>
        <v>RA-RaMO</v>
      </c>
      <c r="I116" s="27" t="str">
        <f t="array" ref="I116">INDEX(Def_Instancias_Equipamentos!$E$2:$E$1373, MATCH(L116, Def_Instancias_Equipamentos!$D$2:$D$1373, 0), 1)</f>
        <v>RA-RaMO</v>
      </c>
      <c r="J116" s="27" t="str">
        <f t="shared" si="1"/>
        <v>INTERNO</v>
      </c>
      <c r="K116" s="28" t="str">
        <f>Def_Instancias_Equipamentos!$D$84</f>
        <v>RA-RaMO:TI-EVG</v>
      </c>
      <c r="L116" s="19" t="str">
        <f>Def_Instancias_Equipamentos!$D$73</f>
        <v>RA-RaMO:CO-FibPatch</v>
      </c>
      <c r="M116" s="44" t="s">
        <v>96</v>
      </c>
      <c r="N116" s="83" t="s">
        <v>651</v>
      </c>
      <c r="O116" s="28" t="str">
        <f>Def_Sistemas_Conectores_Cabos!$B$3</f>
        <v>LC duplex</v>
      </c>
      <c r="P116" s="19" t="str">
        <f>Def_Sistemas_Conectores_Cabos!$B$3</f>
        <v>LC duplex</v>
      </c>
      <c r="Q116" s="27" t="str">
        <f t="shared" si="3"/>
        <v>RA-RaMO:TI-EVG/OUT0
RA-RaMO:CO-FibPatch/p074</v>
      </c>
      <c r="R116" s="45">
        <v>3.0</v>
      </c>
      <c r="S116" s="45">
        <v>3.0</v>
      </c>
      <c r="T116" s="19" t="str">
        <f>Def_Sistemas_Conectores_Cabos!$C$3</f>
        <v>Fibra OM4 duplex</v>
      </c>
      <c r="U116" s="32" t="s">
        <v>652</v>
      </c>
      <c r="V116" s="48"/>
      <c r="W116" s="48"/>
      <c r="X116" s="48"/>
    </row>
    <row r="117" ht="15.75" customHeight="1">
      <c r="A117" s="19" t="str">
        <f>Def_Sistemas_Conectores_Cabos!$A$4</f>
        <v>Timing</v>
      </c>
      <c r="B117" s="22" t="str">
        <f>Datas_Entregas!$A$2</f>
        <v>Booster/LTB</v>
      </c>
      <c r="C117" s="25">
        <f t="array" ref="C117">INDEX(Datas_Entregas!$B$2:$B$100, MATCH(B117, Datas_Entregas!$A$2:$A$100, 0), 1)</f>
        <v>43266</v>
      </c>
      <c r="D117" s="22" t="str">
        <f>Def_Status_Montagem!$A$4</f>
        <v>Comprado / Esperando entrega</v>
      </c>
      <c r="E117" s="35" t="str">
        <f>Def_Status_Montagem!$B$3</f>
        <v>Contratada / Etiqueta pelo DIG</v>
      </c>
      <c r="F117" s="26" t="str">
        <f t="array" ref="F117">INDEX(Def_Instancias_Equipamentos!$F$2:$F$1373, MATCH(K117, Def_Instancias_Equipamentos!$D$2:$D$1373, 0), 1)</f>
        <v>Sala de RF</v>
      </c>
      <c r="G117" s="27" t="str">
        <f t="array" ref="G117">INDEX(Def_Instancias_Equipamentos!$F$2:$F$1373, MATCH(L117, Def_Instancias_Equipamentos!$D$2:$D$1373, 0), 1)</f>
        <v>Sala de RF</v>
      </c>
      <c r="H117" s="26" t="str">
        <f t="array" ref="H117">INDEX(Def_Instancias_Equipamentos!$E$2:$E$1373, MATCH(K117, Def_Instancias_Equipamentos!$D$2:$D$1373, 0), 1)</f>
        <v>RA-RaMO</v>
      </c>
      <c r="I117" s="27" t="str">
        <f t="array" ref="I117">INDEX(Def_Instancias_Equipamentos!$E$2:$E$1373, MATCH(L117, Def_Instancias_Equipamentos!$D$2:$D$1373, 0), 1)</f>
        <v>RA-RaMO</v>
      </c>
      <c r="J117" s="27" t="str">
        <f t="shared" si="1"/>
        <v>INTERNO</v>
      </c>
      <c r="K117" s="28" t="str">
        <f>Def_Instancias_Equipamentos!$D$84</f>
        <v>RA-RaMO:TI-EVG</v>
      </c>
      <c r="L117" s="19" t="str">
        <f>Def_Instancias_Equipamentos!$D$73</f>
        <v>RA-RaMO:CO-FibPatch</v>
      </c>
      <c r="M117" s="44" t="s">
        <v>143</v>
      </c>
      <c r="N117" s="83" t="s">
        <v>653</v>
      </c>
      <c r="O117" s="28" t="str">
        <f>Def_Sistemas_Conectores_Cabos!$B$3</f>
        <v>LC duplex</v>
      </c>
      <c r="P117" s="19" t="str">
        <f>Def_Sistemas_Conectores_Cabos!$B$3</f>
        <v>LC duplex</v>
      </c>
      <c r="Q117" s="27" t="str">
        <f t="shared" si="3"/>
        <v>RA-RaMO:TI-EVG/OUT1
RA-RaMO:CO-FibPatch/p075</v>
      </c>
      <c r="R117" s="45">
        <v>3.0</v>
      </c>
      <c r="S117" s="45">
        <v>3.0</v>
      </c>
      <c r="T117" s="19" t="str">
        <f>Def_Sistemas_Conectores_Cabos!$C$3</f>
        <v>Fibra OM4 duplex</v>
      </c>
      <c r="U117" s="32" t="s">
        <v>652</v>
      </c>
      <c r="V117" s="48"/>
      <c r="W117" s="48"/>
      <c r="X117" s="48"/>
    </row>
    <row r="118" ht="15.75" customHeight="1">
      <c r="A118" s="19" t="str">
        <f>Def_Sistemas_Conectores_Cabos!$A$4</f>
        <v>Timing</v>
      </c>
      <c r="B118" s="22" t="str">
        <f>Datas_Entregas!$A$2</f>
        <v>Booster/LTB</v>
      </c>
      <c r="C118" s="25">
        <f t="array" ref="C118">INDEX(Datas_Entregas!$B$2:$B$100, MATCH(B118, Datas_Entregas!$A$2:$A$100, 0), 1)</f>
        <v>43266</v>
      </c>
      <c r="D118" s="22" t="str">
        <f>Def_Status_Montagem!$A$4</f>
        <v>Comprado / Esperando entrega</v>
      </c>
      <c r="E118" s="35" t="str">
        <f>Def_Status_Montagem!$B$3</f>
        <v>Contratada / Etiqueta pelo DIG</v>
      </c>
      <c r="F118" s="26" t="str">
        <f t="array" ref="F118">INDEX(Def_Instancias_Equipamentos!$F$2:$F$1373, MATCH(K118, Def_Instancias_Equipamentos!$D$2:$D$1373, 0), 1)</f>
        <v>Sala de RF</v>
      </c>
      <c r="G118" s="27" t="str">
        <f t="array" ref="G118">INDEX(Def_Instancias_Equipamentos!$F$2:$F$1373, MATCH(L118, Def_Instancias_Equipamentos!$D$2:$D$1373, 0), 1)</f>
        <v>Sala de RF</v>
      </c>
      <c r="H118" s="26" t="str">
        <f t="array" ref="H118">INDEX(Def_Instancias_Equipamentos!$E$2:$E$1373, MATCH(K118, Def_Instancias_Equipamentos!$D$2:$D$1373, 0), 1)</f>
        <v>RA-RaMO</v>
      </c>
      <c r="I118" s="27" t="str">
        <f t="array" ref="I118">INDEX(Def_Instancias_Equipamentos!$E$2:$E$1373, MATCH(L118, Def_Instancias_Equipamentos!$D$2:$D$1373, 0), 1)</f>
        <v>RA-RaMO</v>
      </c>
      <c r="J118" s="27" t="str">
        <f t="shared" si="1"/>
        <v>INTERNO</v>
      </c>
      <c r="K118" s="28" t="str">
        <f>Def_Instancias_Equipamentos!$D$84</f>
        <v>RA-RaMO:TI-EVG</v>
      </c>
      <c r="L118" s="19" t="str">
        <f>Def_Instancias_Equipamentos!$D$73</f>
        <v>RA-RaMO:CO-FibPatch</v>
      </c>
      <c r="M118" s="44" t="s">
        <v>165</v>
      </c>
      <c r="N118" s="83" t="s">
        <v>654</v>
      </c>
      <c r="O118" s="28" t="str">
        <f>Def_Sistemas_Conectores_Cabos!$B$3</f>
        <v>LC duplex</v>
      </c>
      <c r="P118" s="19" t="str">
        <f>Def_Sistemas_Conectores_Cabos!$B$3</f>
        <v>LC duplex</v>
      </c>
      <c r="Q118" s="27" t="str">
        <f t="shared" si="3"/>
        <v>RA-RaMO:TI-EVG/OUT2
RA-RaMO:CO-FibPatch/p076</v>
      </c>
      <c r="R118" s="45">
        <v>3.0</v>
      </c>
      <c r="S118" s="45">
        <v>3.0</v>
      </c>
      <c r="T118" s="19" t="str">
        <f>Def_Sistemas_Conectores_Cabos!$C$3</f>
        <v>Fibra OM4 duplex</v>
      </c>
      <c r="U118" s="32" t="s">
        <v>652</v>
      </c>
      <c r="V118" s="48"/>
      <c r="W118" s="48"/>
      <c r="X118" s="48"/>
    </row>
    <row r="119" ht="15.75" customHeight="1">
      <c r="A119" s="19" t="str">
        <f>Def_Sistemas_Conectores_Cabos!$A$4</f>
        <v>Timing</v>
      </c>
      <c r="B119" s="22" t="str">
        <f>Datas_Entregas!$A$2</f>
        <v>Booster/LTB</v>
      </c>
      <c r="C119" s="25">
        <f t="array" ref="C119">INDEX(Datas_Entregas!$B$2:$B$100, MATCH(B119, Datas_Entregas!$A$2:$A$100, 0), 1)</f>
        <v>43266</v>
      </c>
      <c r="D119" s="22" t="str">
        <f>Def_Status_Montagem!$A$4</f>
        <v>Comprado / Esperando entrega</v>
      </c>
      <c r="E119" s="35" t="str">
        <f>Def_Status_Montagem!$B$3</f>
        <v>Contratada / Etiqueta pelo DIG</v>
      </c>
      <c r="F119" s="26" t="str">
        <f t="array" ref="F119">INDEX(Def_Instancias_Equipamentos!$F$2:$F$1373, MATCH(K119, Def_Instancias_Equipamentos!$D$2:$D$1373, 0), 1)</f>
        <v>Sala de RF</v>
      </c>
      <c r="G119" s="27" t="str">
        <f t="array" ref="G119">INDEX(Def_Instancias_Equipamentos!$F$2:$F$1373, MATCH(L119, Def_Instancias_Equipamentos!$D$2:$D$1373, 0), 1)</f>
        <v>Sala de RF</v>
      </c>
      <c r="H119" s="26" t="str">
        <f t="array" ref="H119">INDEX(Def_Instancias_Equipamentos!$E$2:$E$1373, MATCH(K119, Def_Instancias_Equipamentos!$D$2:$D$1373, 0), 1)</f>
        <v>RA-RaMO</v>
      </c>
      <c r="I119" s="27" t="str">
        <f t="array" ref="I119">INDEX(Def_Instancias_Equipamentos!$E$2:$E$1373, MATCH(L119, Def_Instancias_Equipamentos!$D$2:$D$1373, 0), 1)</f>
        <v>RA-RaMO</v>
      </c>
      <c r="J119" s="27" t="str">
        <f t="shared" si="1"/>
        <v>INTERNO</v>
      </c>
      <c r="K119" s="28" t="str">
        <f>Def_Instancias_Equipamentos!$D$84</f>
        <v>RA-RaMO:TI-EVG</v>
      </c>
      <c r="L119" s="19" t="str">
        <f>Def_Instancias_Equipamentos!$D$73</f>
        <v>RA-RaMO:CO-FibPatch</v>
      </c>
      <c r="M119" s="44" t="s">
        <v>597</v>
      </c>
      <c r="N119" s="83" t="s">
        <v>657</v>
      </c>
      <c r="O119" s="28" t="str">
        <f>Def_Sistemas_Conectores_Cabos!$B$3</f>
        <v>LC duplex</v>
      </c>
      <c r="P119" s="19" t="str">
        <f>Def_Sistemas_Conectores_Cabos!$B$3</f>
        <v>LC duplex</v>
      </c>
      <c r="Q119" s="27" t="str">
        <f t="shared" si="3"/>
        <v>RA-RaMO:TI-EVG/OUT3
RA-RaMO:CO-FibPatch/p077</v>
      </c>
      <c r="R119" s="45">
        <v>3.0</v>
      </c>
      <c r="S119" s="45">
        <v>3.0</v>
      </c>
      <c r="T119" s="19" t="str">
        <f>Def_Sistemas_Conectores_Cabos!$C$3</f>
        <v>Fibra OM4 duplex</v>
      </c>
      <c r="U119" s="32" t="s">
        <v>652</v>
      </c>
      <c r="V119" s="48"/>
      <c r="W119" s="48"/>
      <c r="X119" s="48"/>
    </row>
    <row r="120" ht="15.75" customHeight="1">
      <c r="A120" s="19" t="str">
        <f>Def_Sistemas_Conectores_Cabos!$A$4</f>
        <v>Timing</v>
      </c>
      <c r="B120" s="22" t="str">
        <f>Datas_Entregas!$A$2</f>
        <v>Booster/LTB</v>
      </c>
      <c r="C120" s="25">
        <f t="array" ref="C120">INDEX(Datas_Entregas!$B$2:$B$100, MATCH(B120, Datas_Entregas!$A$2:$A$100, 0), 1)</f>
        <v>43266</v>
      </c>
      <c r="D120" s="22" t="str">
        <f>Def_Status_Montagem!$A$4</f>
        <v>Comprado / Esperando entrega</v>
      </c>
      <c r="E120" s="35" t="str">
        <f>Def_Status_Montagem!$B$3</f>
        <v>Contratada / Etiqueta pelo DIG</v>
      </c>
      <c r="F120" s="26" t="str">
        <f t="array" ref="F120">INDEX(Def_Instancias_Equipamentos!$F$2:$F$1373, MATCH(K120, Def_Instancias_Equipamentos!$D$2:$D$1373, 0), 1)</f>
        <v>Sala de RF</v>
      </c>
      <c r="G120" s="27" t="str">
        <f t="array" ref="G120">INDEX(Def_Instancias_Equipamentos!$F$2:$F$1373, MATCH(L120, Def_Instancias_Equipamentos!$D$2:$D$1373, 0), 1)</f>
        <v>Sala de RF</v>
      </c>
      <c r="H120" s="26" t="str">
        <f t="array" ref="H120">INDEX(Def_Instancias_Equipamentos!$E$2:$E$1373, MATCH(K120, Def_Instancias_Equipamentos!$D$2:$D$1373, 0), 1)</f>
        <v>RA-RaMO</v>
      </c>
      <c r="I120" s="27" t="str">
        <f t="array" ref="I120">INDEX(Def_Instancias_Equipamentos!$E$2:$E$1373, MATCH(L120, Def_Instancias_Equipamentos!$D$2:$D$1373, 0), 1)</f>
        <v>RA-RaMO</v>
      </c>
      <c r="J120" s="27" t="str">
        <f t="shared" si="1"/>
        <v>INTERNO</v>
      </c>
      <c r="K120" s="28" t="str">
        <f>Def_Instancias_Equipamentos!$D$84</f>
        <v>RA-RaMO:TI-EVG</v>
      </c>
      <c r="L120" s="19" t="str">
        <f>Def_Instancias_Equipamentos!$D$73</f>
        <v>RA-RaMO:CO-FibPatch</v>
      </c>
      <c r="M120" s="44" t="s">
        <v>599</v>
      </c>
      <c r="N120" s="83" t="s">
        <v>660</v>
      </c>
      <c r="O120" s="28" t="str">
        <f>Def_Sistemas_Conectores_Cabos!$B$3</f>
        <v>LC duplex</v>
      </c>
      <c r="P120" s="19" t="str">
        <f>Def_Sistemas_Conectores_Cabos!$B$3</f>
        <v>LC duplex</v>
      </c>
      <c r="Q120" s="27" t="str">
        <f t="shared" si="3"/>
        <v>RA-RaMO:TI-EVG/OUT4
RA-RaMO:CO-FibPatch/p078</v>
      </c>
      <c r="R120" s="45">
        <v>3.0</v>
      </c>
      <c r="S120" s="45">
        <v>3.0</v>
      </c>
      <c r="T120" s="19" t="str">
        <f>Def_Sistemas_Conectores_Cabos!$C$3</f>
        <v>Fibra OM4 duplex</v>
      </c>
      <c r="U120" s="32" t="s">
        <v>652</v>
      </c>
      <c r="V120" s="48"/>
      <c r="W120" s="48"/>
      <c r="X120" s="48"/>
    </row>
    <row r="121" ht="15.75" customHeight="1">
      <c r="A121" s="19" t="str">
        <f>Def_Sistemas_Conectores_Cabos!$A$4</f>
        <v>Timing</v>
      </c>
      <c r="B121" s="22" t="str">
        <f>Datas_Entregas!$A$2</f>
        <v>Booster/LTB</v>
      </c>
      <c r="C121" s="25">
        <f t="array" ref="C121">INDEX(Datas_Entregas!$B$2:$B$100, MATCH(B121, Datas_Entregas!$A$2:$A$100, 0), 1)</f>
        <v>43266</v>
      </c>
      <c r="D121" s="22" t="str">
        <f>Def_Status_Montagem!$A$4</f>
        <v>Comprado / Esperando entrega</v>
      </c>
      <c r="E121" s="35" t="str">
        <f>Def_Status_Montagem!$B$3</f>
        <v>Contratada / Etiqueta pelo DIG</v>
      </c>
      <c r="F121" s="26" t="str">
        <f t="array" ref="F121">INDEX(Def_Instancias_Equipamentos!$F$2:$F$1373, MATCH(K121, Def_Instancias_Equipamentos!$D$2:$D$1373, 0), 1)</f>
        <v>Sala de RF</v>
      </c>
      <c r="G121" s="27" t="str">
        <f t="array" ref="G121">INDEX(Def_Instancias_Equipamentos!$F$2:$F$1373, MATCH(L121, Def_Instancias_Equipamentos!$D$2:$D$1373, 0), 1)</f>
        <v>Sala de RF</v>
      </c>
      <c r="H121" s="26" t="str">
        <f t="array" ref="H121">INDEX(Def_Instancias_Equipamentos!$E$2:$E$1373, MATCH(K121, Def_Instancias_Equipamentos!$D$2:$D$1373, 0), 1)</f>
        <v>RA-RaMO</v>
      </c>
      <c r="I121" s="27" t="str">
        <f t="array" ref="I121">INDEX(Def_Instancias_Equipamentos!$E$2:$E$1373, MATCH(L121, Def_Instancias_Equipamentos!$D$2:$D$1373, 0), 1)</f>
        <v>RA-RaMO</v>
      </c>
      <c r="J121" s="27" t="str">
        <f t="shared" si="1"/>
        <v>INTERNO</v>
      </c>
      <c r="K121" s="28" t="str">
        <f>Def_Instancias_Equipamentos!$D$84</f>
        <v>RA-RaMO:TI-EVG</v>
      </c>
      <c r="L121" s="28" t="str">
        <f>Def_Instancias_Equipamentos!$D$85</f>
        <v>RA-RaMO:TI-Fout</v>
      </c>
      <c r="M121" s="44" t="s">
        <v>601</v>
      </c>
      <c r="N121" s="30" t="s">
        <v>662</v>
      </c>
      <c r="O121" s="28" t="str">
        <f>Def_Sistemas_Conectores_Cabos!$B$3</f>
        <v>LC duplex</v>
      </c>
      <c r="P121" s="19" t="str">
        <f>Def_Sistemas_Conectores_Cabos!$B$3</f>
        <v>LC duplex</v>
      </c>
      <c r="Q121" s="27" t="str">
        <f t="shared" si="3"/>
        <v>RA-RaMO:TI-EVG/OUT5
RA-RaMO:TI-Fout/UPLINK</v>
      </c>
      <c r="R121" s="45">
        <v>3.0</v>
      </c>
      <c r="S121" s="45">
        <v>3.0</v>
      </c>
      <c r="T121" s="19" t="str">
        <f>Def_Sistemas_Conectores_Cabos!$C$3</f>
        <v>Fibra OM4 duplex</v>
      </c>
      <c r="U121" s="32" t="s">
        <v>652</v>
      </c>
      <c r="V121" s="48"/>
      <c r="W121" s="48"/>
      <c r="X121" s="48"/>
    </row>
    <row r="122" ht="15.75" customHeight="1">
      <c r="A122" s="19" t="str">
        <f>Def_Sistemas_Conectores_Cabos!$A$13</f>
        <v>FOFB - Topologia Estrela</v>
      </c>
      <c r="B122" s="22" t="str">
        <f>Datas_Entregas!$A$7</f>
        <v>FOFB</v>
      </c>
      <c r="C122" s="25">
        <f t="array" ref="C122">INDEX(Datas_Entregas!$B$2:$B$100, MATCH(B122, Datas_Entregas!$A$2:$A$100, 0), 1)</f>
        <v>43374</v>
      </c>
      <c r="D122" s="22" t="str">
        <f>Def_Status_Montagem!$A$4</f>
        <v>Comprado / Esperando entrega</v>
      </c>
      <c r="E122" s="35" t="str">
        <f>Def_Status_Montagem!$B$3</f>
        <v>Contratada / Etiqueta pelo DIG</v>
      </c>
      <c r="F122" s="26" t="str">
        <f t="array" ref="F122">INDEX(Def_Instancias_Equipamentos!$F$2:$F$5135, MATCH(K122, Def_Instancias_Equipamentos!$D$2:$D$5135, 0), 1)</f>
        <v>Sala de Conectividade</v>
      </c>
      <c r="G122" s="27" t="str">
        <f t="array" ref="G122">INDEX(Def_Instancias_Equipamentos!$F$2:$F$5135, MATCH(L122, Def_Instancias_Equipamentos!$D$2:$D$5135, 0), 1)</f>
        <v>Sala de Conectividade</v>
      </c>
      <c r="H122" s="26" t="str">
        <f t="array" ref="H122">INDEX(Def_Instancias_Equipamentos!$E$2:$E$5135, MATCH(K122, Def_Instancias_Equipamentos!$D$2:$D$5135, 0), 1)</f>
        <v>CA-RaCtrl</v>
      </c>
      <c r="I122" s="27" t="str">
        <f t="array" ref="I122">INDEX(Def_Instancias_Equipamentos!$E$2:$E$5135, MATCH(L122, Def_Instancias_Equipamentos!$D$2:$D$5135, 0), 1)</f>
        <v>CA-RaCtrl</v>
      </c>
      <c r="J122" s="27" t="str">
        <f t="shared" si="1"/>
        <v>INTERNO</v>
      </c>
      <c r="K122" s="28" t="str">
        <f>Def_Instancias_Equipamentos!$D$44</f>
        <v>SI-Glob:DI-FOFBCtrl</v>
      </c>
      <c r="L122" s="19" t="str">
        <f>Def_Instancias_Equipamentos!$D$67</f>
        <v>CA-RaCtrl:CO-FibPatch</v>
      </c>
      <c r="M122" s="29" t="s">
        <v>666</v>
      </c>
      <c r="N122" s="75" t="s">
        <v>667</v>
      </c>
      <c r="O122" s="28" t="str">
        <f>Def_Sistemas_Conectores_Cabos!$B$3</f>
        <v>LC duplex</v>
      </c>
      <c r="P122" s="19" t="str">
        <f>Def_Sistemas_Conectores_Cabos!$B$3</f>
        <v>LC duplex</v>
      </c>
      <c r="Q122" s="27" t="str">
        <f t="shared" si="3"/>
        <v>SI-Glob:DI-FOFBCtrl/SFP-1
CA-RaCtrl:CO-FibPatch/p042</v>
      </c>
      <c r="R122" s="32">
        <v>3.0</v>
      </c>
      <c r="S122" s="32">
        <v>3.0</v>
      </c>
      <c r="T122" s="19" t="str">
        <f>Def_Sistemas_Conectores_Cabos!$C$3</f>
        <v>Fibra OM4 duplex</v>
      </c>
      <c r="U122" s="45" t="s">
        <v>669</v>
      </c>
      <c r="V122" s="48"/>
      <c r="W122" s="48"/>
      <c r="X122" s="48"/>
    </row>
    <row r="123" ht="15.75" customHeight="1">
      <c r="A123" s="19" t="str">
        <f>Def_Sistemas_Conectores_Cabos!$A$13</f>
        <v>FOFB - Topologia Estrela</v>
      </c>
      <c r="B123" s="22" t="str">
        <f>Datas_Entregas!$A$7</f>
        <v>FOFB</v>
      </c>
      <c r="C123" s="25">
        <f t="array" ref="C123">INDEX(Datas_Entregas!$B$2:$B$100, MATCH(B123, Datas_Entregas!$A$2:$A$100, 0), 1)</f>
        <v>43374</v>
      </c>
      <c r="D123" s="22" t="str">
        <f>Def_Status_Montagem!$A$4</f>
        <v>Comprado / Esperando entrega</v>
      </c>
      <c r="E123" s="35" t="str">
        <f>Def_Status_Montagem!$B$3</f>
        <v>Contratada / Etiqueta pelo DIG</v>
      </c>
      <c r="F123" s="26" t="str">
        <f t="array" ref="F123">INDEX(Def_Instancias_Equipamentos!$F$2:$F$5135, MATCH(K123, Def_Instancias_Equipamentos!$D$2:$D$5135, 0), 1)</f>
        <v>Sala de Conectividade</v>
      </c>
      <c r="G123" s="27" t="str">
        <f t="array" ref="G123">INDEX(Def_Instancias_Equipamentos!$F$2:$F$5135, MATCH(L123, Def_Instancias_Equipamentos!$D$2:$D$5135, 0), 1)</f>
        <v>Sala de Conectividade</v>
      </c>
      <c r="H123" s="26" t="str">
        <f t="array" ref="H123">INDEX(Def_Instancias_Equipamentos!$E$2:$E$5135, MATCH(K123, Def_Instancias_Equipamentos!$D$2:$D$5135, 0), 1)</f>
        <v>CA-RaCtrl</v>
      </c>
      <c r="I123" s="27" t="str">
        <f t="array" ref="I123">INDEX(Def_Instancias_Equipamentos!$E$2:$E$5135, MATCH(L123, Def_Instancias_Equipamentos!$D$2:$D$5135, 0), 1)</f>
        <v>CA-RaCtrl</v>
      </c>
      <c r="J123" s="27" t="str">
        <f t="shared" si="1"/>
        <v>INTERNO</v>
      </c>
      <c r="K123" s="28" t="str">
        <f>Def_Instancias_Equipamentos!$D$44</f>
        <v>SI-Glob:DI-FOFBCtrl</v>
      </c>
      <c r="L123" s="19" t="str">
        <f>Def_Instancias_Equipamentos!$D$67</f>
        <v>CA-RaCtrl:CO-FibPatch</v>
      </c>
      <c r="M123" s="29" t="s">
        <v>673</v>
      </c>
      <c r="N123" s="46" t="s">
        <v>674</v>
      </c>
      <c r="O123" s="28" t="str">
        <f>Def_Sistemas_Conectores_Cabos!$B$3</f>
        <v>LC duplex</v>
      </c>
      <c r="P123" s="19" t="str">
        <f>Def_Sistemas_Conectores_Cabos!$B$3</f>
        <v>LC duplex</v>
      </c>
      <c r="Q123" s="27" t="str">
        <f t="shared" si="3"/>
        <v>SI-Glob:DI-FOFBCtrl/SFP-10
CA-RaCtrl:CO-FibPatch/p052b</v>
      </c>
      <c r="R123" s="32">
        <v>3.0</v>
      </c>
      <c r="S123" s="32">
        <v>3.0</v>
      </c>
      <c r="T123" s="19" t="str">
        <f>Def_Sistemas_Conectores_Cabos!$C$3</f>
        <v>Fibra OM4 duplex</v>
      </c>
      <c r="U123" s="45" t="s">
        <v>669</v>
      </c>
      <c r="V123" s="48"/>
      <c r="W123" s="48"/>
      <c r="X123" s="48"/>
    </row>
    <row r="124" ht="15.75" customHeight="1">
      <c r="A124" s="19" t="str">
        <f>Def_Sistemas_Conectores_Cabos!$A$13</f>
        <v>FOFB - Topologia Estrela</v>
      </c>
      <c r="B124" s="22" t="str">
        <f>Datas_Entregas!$A$7</f>
        <v>FOFB</v>
      </c>
      <c r="C124" s="25">
        <f t="array" ref="C124">INDEX(Datas_Entregas!$B$2:$B$100, MATCH(B124, Datas_Entregas!$A$2:$A$100, 0), 1)</f>
        <v>43374</v>
      </c>
      <c r="D124" s="22" t="str">
        <f>Def_Status_Montagem!$A$4</f>
        <v>Comprado / Esperando entrega</v>
      </c>
      <c r="E124" s="35" t="str">
        <f>Def_Status_Montagem!$B$3</f>
        <v>Contratada / Etiqueta pelo DIG</v>
      </c>
      <c r="F124" s="26" t="str">
        <f t="array" ref="F124">INDEX(Def_Instancias_Equipamentos!$F$2:$F$5135, MATCH(K124, Def_Instancias_Equipamentos!$D$2:$D$5135, 0), 1)</f>
        <v>Sala de Conectividade</v>
      </c>
      <c r="G124" s="27" t="str">
        <f t="array" ref="G124">INDEX(Def_Instancias_Equipamentos!$F$2:$F$5135, MATCH(L124, Def_Instancias_Equipamentos!$D$2:$D$5135, 0), 1)</f>
        <v>Sala de Conectividade</v>
      </c>
      <c r="H124" s="26" t="str">
        <f t="array" ref="H124">INDEX(Def_Instancias_Equipamentos!$E$2:$E$5135, MATCH(K124, Def_Instancias_Equipamentos!$D$2:$D$5135, 0), 1)</f>
        <v>CA-RaCtrl</v>
      </c>
      <c r="I124" s="27" t="str">
        <f t="array" ref="I124">INDEX(Def_Instancias_Equipamentos!$E$2:$E$5135, MATCH(L124, Def_Instancias_Equipamentos!$D$2:$D$5135, 0), 1)</f>
        <v>CA-RaCtrl</v>
      </c>
      <c r="J124" s="27" t="str">
        <f t="shared" si="1"/>
        <v>INTERNO</v>
      </c>
      <c r="K124" s="28" t="str">
        <f>Def_Instancias_Equipamentos!$D$44</f>
        <v>SI-Glob:DI-FOFBCtrl</v>
      </c>
      <c r="L124" s="19" t="str">
        <f>Def_Instancias_Equipamentos!$D$67</f>
        <v>CA-RaCtrl:CO-FibPatch</v>
      </c>
      <c r="M124" s="29" t="s">
        <v>675</v>
      </c>
      <c r="N124" s="75" t="s">
        <v>676</v>
      </c>
      <c r="O124" s="28" t="str">
        <f>Def_Sistemas_Conectores_Cabos!$B$3</f>
        <v>LC duplex</v>
      </c>
      <c r="P124" s="19" t="str">
        <f>Def_Sistemas_Conectores_Cabos!$B$3</f>
        <v>LC duplex</v>
      </c>
      <c r="Q124" s="27" t="str">
        <f t="shared" si="3"/>
        <v>SI-Glob:DI-FOFBCtrl/SFP-11
CA-RaCtrl:CO-FibPatch/p053</v>
      </c>
      <c r="R124" s="32">
        <v>3.0</v>
      </c>
      <c r="S124" s="32">
        <v>3.0</v>
      </c>
      <c r="T124" s="19" t="str">
        <f>Def_Sistemas_Conectores_Cabos!$C$3</f>
        <v>Fibra OM4 duplex</v>
      </c>
      <c r="U124" s="45" t="s">
        <v>669</v>
      </c>
      <c r="V124" s="48"/>
      <c r="W124" s="48"/>
      <c r="X124" s="48"/>
    </row>
    <row r="125" ht="15.75" customHeight="1">
      <c r="A125" s="19" t="str">
        <f>Def_Sistemas_Conectores_Cabos!$A$13</f>
        <v>FOFB - Topologia Estrela</v>
      </c>
      <c r="B125" s="22" t="str">
        <f>Datas_Entregas!$A$7</f>
        <v>FOFB</v>
      </c>
      <c r="C125" s="25">
        <f t="array" ref="C125">INDEX(Datas_Entregas!$B$2:$B$100, MATCH(B125, Datas_Entregas!$A$2:$A$100, 0), 1)</f>
        <v>43374</v>
      </c>
      <c r="D125" s="22" t="str">
        <f>Def_Status_Montagem!$A$4</f>
        <v>Comprado / Esperando entrega</v>
      </c>
      <c r="E125" s="35" t="str">
        <f>Def_Status_Montagem!$B$3</f>
        <v>Contratada / Etiqueta pelo DIG</v>
      </c>
      <c r="F125" s="26" t="str">
        <f t="array" ref="F125">INDEX(Def_Instancias_Equipamentos!$F$2:$F$5135, MATCH(K125, Def_Instancias_Equipamentos!$D$2:$D$5135, 0), 1)</f>
        <v>Sala de Conectividade</v>
      </c>
      <c r="G125" s="27" t="str">
        <f t="array" ref="G125">INDEX(Def_Instancias_Equipamentos!$F$2:$F$5135, MATCH(L125, Def_Instancias_Equipamentos!$D$2:$D$5135, 0), 1)</f>
        <v>Sala de Conectividade</v>
      </c>
      <c r="H125" s="26" t="str">
        <f t="array" ref="H125">INDEX(Def_Instancias_Equipamentos!$E$2:$E$5135, MATCH(K125, Def_Instancias_Equipamentos!$D$2:$D$5135, 0), 1)</f>
        <v>CA-RaCtrl</v>
      </c>
      <c r="I125" s="27" t="str">
        <f t="array" ref="I125">INDEX(Def_Instancias_Equipamentos!$E$2:$E$5135, MATCH(L125, Def_Instancias_Equipamentos!$D$2:$D$5135, 0), 1)</f>
        <v>CA-RaCtrl</v>
      </c>
      <c r="J125" s="27" t="str">
        <f t="shared" si="1"/>
        <v>INTERNO</v>
      </c>
      <c r="K125" s="28" t="str">
        <f>Def_Instancias_Equipamentos!$D$44</f>
        <v>SI-Glob:DI-FOFBCtrl</v>
      </c>
      <c r="L125" s="19" t="str">
        <f>Def_Instancias_Equipamentos!$D$67</f>
        <v>CA-RaCtrl:CO-FibPatch</v>
      </c>
      <c r="M125" s="29" t="s">
        <v>677</v>
      </c>
      <c r="N125" s="75" t="s">
        <v>678</v>
      </c>
      <c r="O125" s="28" t="str">
        <f>Def_Sistemas_Conectores_Cabos!$B$3</f>
        <v>LC duplex</v>
      </c>
      <c r="P125" s="19" t="str">
        <f>Def_Sistemas_Conectores_Cabos!$B$3</f>
        <v>LC duplex</v>
      </c>
      <c r="Q125" s="27" t="str">
        <f t="shared" si="3"/>
        <v>SI-Glob:DI-FOFBCtrl/SFP-12
CA-RaCtrl:CO-FibPatch/p054</v>
      </c>
      <c r="R125" s="32">
        <v>3.0</v>
      </c>
      <c r="S125" s="32">
        <v>3.0</v>
      </c>
      <c r="T125" s="19" t="str">
        <f>Def_Sistemas_Conectores_Cabos!$C$3</f>
        <v>Fibra OM4 duplex</v>
      </c>
      <c r="U125" s="45" t="s">
        <v>669</v>
      </c>
      <c r="V125" s="48"/>
      <c r="W125" s="48"/>
      <c r="X125" s="48"/>
    </row>
    <row r="126" ht="15.75" customHeight="1">
      <c r="A126" s="19" t="str">
        <f>Def_Sistemas_Conectores_Cabos!$A$13</f>
        <v>FOFB - Topologia Estrela</v>
      </c>
      <c r="B126" s="22" t="str">
        <f>Datas_Entregas!$A$7</f>
        <v>FOFB</v>
      </c>
      <c r="C126" s="25">
        <f t="array" ref="C126">INDEX(Datas_Entregas!$B$2:$B$100, MATCH(B126, Datas_Entregas!$A$2:$A$100, 0), 1)</f>
        <v>43374</v>
      </c>
      <c r="D126" s="22" t="str">
        <f>Def_Status_Montagem!$A$4</f>
        <v>Comprado / Esperando entrega</v>
      </c>
      <c r="E126" s="35" t="str">
        <f>Def_Status_Montagem!$B$3</f>
        <v>Contratada / Etiqueta pelo DIG</v>
      </c>
      <c r="F126" s="26" t="str">
        <f t="array" ref="F126">INDEX(Def_Instancias_Equipamentos!$F$2:$F$5135, MATCH(K126, Def_Instancias_Equipamentos!$D$2:$D$5135, 0), 1)</f>
        <v>Sala de Conectividade</v>
      </c>
      <c r="G126" s="27" t="str">
        <f t="array" ref="G126">INDEX(Def_Instancias_Equipamentos!$F$2:$F$5135, MATCH(L126, Def_Instancias_Equipamentos!$D$2:$D$5135, 0), 1)</f>
        <v>Sala de Conectividade</v>
      </c>
      <c r="H126" s="26" t="str">
        <f t="array" ref="H126">INDEX(Def_Instancias_Equipamentos!$E$2:$E$5135, MATCH(K126, Def_Instancias_Equipamentos!$D$2:$D$5135, 0), 1)</f>
        <v>CA-RaCtrl</v>
      </c>
      <c r="I126" s="27" t="str">
        <f t="array" ref="I126">INDEX(Def_Instancias_Equipamentos!$E$2:$E$5135, MATCH(L126, Def_Instancias_Equipamentos!$D$2:$D$5135, 0), 1)</f>
        <v>CA-RaCtrl</v>
      </c>
      <c r="J126" s="27" t="str">
        <f t="shared" si="1"/>
        <v>INTERNO</v>
      </c>
      <c r="K126" s="28" t="str">
        <f>Def_Instancias_Equipamentos!$D$44</f>
        <v>SI-Glob:DI-FOFBCtrl</v>
      </c>
      <c r="L126" s="19" t="str">
        <f>Def_Instancias_Equipamentos!$D$67</f>
        <v>CA-RaCtrl:CO-FibPatch</v>
      </c>
      <c r="M126" s="29" t="s">
        <v>679</v>
      </c>
      <c r="N126" s="75" t="s">
        <v>680</v>
      </c>
      <c r="O126" s="28" t="str">
        <f>Def_Sistemas_Conectores_Cabos!$B$3</f>
        <v>LC duplex</v>
      </c>
      <c r="P126" s="19" t="str">
        <f>Def_Sistemas_Conectores_Cabos!$B$3</f>
        <v>LC duplex</v>
      </c>
      <c r="Q126" s="27" t="str">
        <f t="shared" si="3"/>
        <v>SI-Glob:DI-FOFBCtrl/SFP-13
CA-RaCtrl:CO-FibPatch/p055</v>
      </c>
      <c r="R126" s="32">
        <v>3.0</v>
      </c>
      <c r="S126" s="32">
        <v>3.0</v>
      </c>
      <c r="T126" s="19" t="str">
        <f>Def_Sistemas_Conectores_Cabos!$C$3</f>
        <v>Fibra OM4 duplex</v>
      </c>
      <c r="U126" s="45" t="s">
        <v>669</v>
      </c>
      <c r="V126" s="48"/>
      <c r="W126" s="48"/>
      <c r="X126" s="48"/>
    </row>
    <row r="127" ht="15.75" customHeight="1">
      <c r="A127" s="19" t="str">
        <f>Def_Sistemas_Conectores_Cabos!$A$13</f>
        <v>FOFB - Topologia Estrela</v>
      </c>
      <c r="B127" s="22" t="str">
        <f>Datas_Entregas!$A$7</f>
        <v>FOFB</v>
      </c>
      <c r="C127" s="25">
        <f t="array" ref="C127">INDEX(Datas_Entregas!$B$2:$B$100, MATCH(B127, Datas_Entregas!$A$2:$A$100, 0), 1)</f>
        <v>43374</v>
      </c>
      <c r="D127" s="22" t="str">
        <f>Def_Status_Montagem!$A$4</f>
        <v>Comprado / Esperando entrega</v>
      </c>
      <c r="E127" s="35" t="str">
        <f>Def_Status_Montagem!$B$3</f>
        <v>Contratada / Etiqueta pelo DIG</v>
      </c>
      <c r="F127" s="26" t="str">
        <f t="array" ref="F127">INDEX(Def_Instancias_Equipamentos!$F$2:$F$5135, MATCH(K127, Def_Instancias_Equipamentos!$D$2:$D$5135, 0), 1)</f>
        <v>Sala de Conectividade</v>
      </c>
      <c r="G127" s="27" t="str">
        <f t="array" ref="G127">INDEX(Def_Instancias_Equipamentos!$F$2:$F$5135, MATCH(L127, Def_Instancias_Equipamentos!$D$2:$D$5135, 0), 1)</f>
        <v>Sala de Conectividade</v>
      </c>
      <c r="H127" s="26" t="str">
        <f t="array" ref="H127">INDEX(Def_Instancias_Equipamentos!$E$2:$E$5135, MATCH(K127, Def_Instancias_Equipamentos!$D$2:$D$5135, 0), 1)</f>
        <v>CA-RaCtrl</v>
      </c>
      <c r="I127" s="27" t="str">
        <f t="array" ref="I127">INDEX(Def_Instancias_Equipamentos!$E$2:$E$5135, MATCH(L127, Def_Instancias_Equipamentos!$D$2:$D$5135, 0), 1)</f>
        <v>CA-RaCtrl</v>
      </c>
      <c r="J127" s="27" t="str">
        <f t="shared" si="1"/>
        <v>INTERNO</v>
      </c>
      <c r="K127" s="28" t="str">
        <f>Def_Instancias_Equipamentos!$D$44</f>
        <v>SI-Glob:DI-FOFBCtrl</v>
      </c>
      <c r="L127" s="19" t="str">
        <f>Def_Instancias_Equipamentos!$D$67</f>
        <v>CA-RaCtrl:CO-FibPatch</v>
      </c>
      <c r="M127" s="29" t="s">
        <v>681</v>
      </c>
      <c r="N127" s="75" t="s">
        <v>682</v>
      </c>
      <c r="O127" s="28" t="str">
        <f>Def_Sistemas_Conectores_Cabos!$B$3</f>
        <v>LC duplex</v>
      </c>
      <c r="P127" s="19" t="str">
        <f>Def_Sistemas_Conectores_Cabos!$B$3</f>
        <v>LC duplex</v>
      </c>
      <c r="Q127" s="27" t="str">
        <f t="shared" si="3"/>
        <v>SI-Glob:DI-FOFBCtrl/SFP-14
CA-RaCtrl:CO-FibPatch/p056</v>
      </c>
      <c r="R127" s="32">
        <v>3.0</v>
      </c>
      <c r="S127" s="32">
        <v>3.0</v>
      </c>
      <c r="T127" s="19" t="str">
        <f>Def_Sistemas_Conectores_Cabos!$C$3</f>
        <v>Fibra OM4 duplex</v>
      </c>
      <c r="U127" s="45" t="s">
        <v>669</v>
      </c>
      <c r="V127" s="48"/>
      <c r="W127" s="48"/>
      <c r="X127" s="48"/>
    </row>
    <row r="128" ht="15.75" customHeight="1">
      <c r="A128" s="19" t="str">
        <f>Def_Sistemas_Conectores_Cabos!$A$13</f>
        <v>FOFB - Topologia Estrela</v>
      </c>
      <c r="B128" s="22" t="str">
        <f>Datas_Entregas!$A$7</f>
        <v>FOFB</v>
      </c>
      <c r="C128" s="25">
        <f t="array" ref="C128">INDEX(Datas_Entregas!$B$2:$B$100, MATCH(B128, Datas_Entregas!$A$2:$A$100, 0), 1)</f>
        <v>43374</v>
      </c>
      <c r="D128" s="22" t="str">
        <f>Def_Status_Montagem!$A$4</f>
        <v>Comprado / Esperando entrega</v>
      </c>
      <c r="E128" s="35" t="str">
        <f>Def_Status_Montagem!$B$3</f>
        <v>Contratada / Etiqueta pelo DIG</v>
      </c>
      <c r="F128" s="26" t="str">
        <f t="array" ref="F128">INDEX(Def_Instancias_Equipamentos!$F$2:$F$5135, MATCH(K128, Def_Instancias_Equipamentos!$D$2:$D$5135, 0), 1)</f>
        <v>Sala de Conectividade</v>
      </c>
      <c r="G128" s="27" t="str">
        <f t="array" ref="G128">INDEX(Def_Instancias_Equipamentos!$F$2:$F$5135, MATCH(L128, Def_Instancias_Equipamentos!$D$2:$D$5135, 0), 1)</f>
        <v>Sala de Conectividade</v>
      </c>
      <c r="H128" s="26" t="str">
        <f t="array" ref="H128">INDEX(Def_Instancias_Equipamentos!$E$2:$E$5135, MATCH(K128, Def_Instancias_Equipamentos!$D$2:$D$5135, 0), 1)</f>
        <v>CA-RaCtrl</v>
      </c>
      <c r="I128" s="27" t="str">
        <f t="array" ref="I128">INDEX(Def_Instancias_Equipamentos!$E$2:$E$5135, MATCH(L128, Def_Instancias_Equipamentos!$D$2:$D$5135, 0), 1)</f>
        <v>CA-RaCtrl</v>
      </c>
      <c r="J128" s="27" t="str">
        <f t="shared" si="1"/>
        <v>INTERNO</v>
      </c>
      <c r="K128" s="28" t="str">
        <f>Def_Instancias_Equipamentos!$D$44</f>
        <v>SI-Glob:DI-FOFBCtrl</v>
      </c>
      <c r="L128" s="19" t="str">
        <f>Def_Instancias_Equipamentos!$D$67</f>
        <v>CA-RaCtrl:CO-FibPatch</v>
      </c>
      <c r="M128" s="29" t="s">
        <v>683</v>
      </c>
      <c r="N128" s="75" t="s">
        <v>684</v>
      </c>
      <c r="O128" s="28" t="str">
        <f>Def_Sistemas_Conectores_Cabos!$B$3</f>
        <v>LC duplex</v>
      </c>
      <c r="P128" s="19" t="str">
        <f>Def_Sistemas_Conectores_Cabos!$B$3</f>
        <v>LC duplex</v>
      </c>
      <c r="Q128" s="27" t="str">
        <f t="shared" si="3"/>
        <v>SI-Glob:DI-FOFBCtrl/SFP-15
CA-RaCtrl:CO-FibPatch/p057</v>
      </c>
      <c r="R128" s="32">
        <v>3.0</v>
      </c>
      <c r="S128" s="32">
        <v>3.0</v>
      </c>
      <c r="T128" s="19" t="str">
        <f>Def_Sistemas_Conectores_Cabos!$C$3</f>
        <v>Fibra OM4 duplex</v>
      </c>
      <c r="U128" s="45" t="s">
        <v>669</v>
      </c>
      <c r="V128" s="48"/>
      <c r="W128" s="48"/>
      <c r="X128" s="48"/>
    </row>
    <row r="129" ht="15.75" customHeight="1">
      <c r="A129" s="19" t="str">
        <f>Def_Sistemas_Conectores_Cabos!$A$13</f>
        <v>FOFB - Topologia Estrela</v>
      </c>
      <c r="B129" s="22" t="str">
        <f>Datas_Entregas!$A$7</f>
        <v>FOFB</v>
      </c>
      <c r="C129" s="25">
        <f t="array" ref="C129">INDEX(Datas_Entregas!$B$2:$B$100, MATCH(B129, Datas_Entregas!$A$2:$A$100, 0), 1)</f>
        <v>43374</v>
      </c>
      <c r="D129" s="22" t="str">
        <f>Def_Status_Montagem!$A$4</f>
        <v>Comprado / Esperando entrega</v>
      </c>
      <c r="E129" s="35" t="str">
        <f>Def_Status_Montagem!$B$3</f>
        <v>Contratada / Etiqueta pelo DIG</v>
      </c>
      <c r="F129" s="26" t="str">
        <f t="array" ref="F129">INDEX(Def_Instancias_Equipamentos!$F$2:$F$5135, MATCH(K129, Def_Instancias_Equipamentos!$D$2:$D$5135, 0), 1)</f>
        <v>Sala de Conectividade</v>
      </c>
      <c r="G129" s="27" t="str">
        <f t="array" ref="G129">INDEX(Def_Instancias_Equipamentos!$F$2:$F$5135, MATCH(L129, Def_Instancias_Equipamentos!$D$2:$D$5135, 0), 1)</f>
        <v>Sala de Conectividade</v>
      </c>
      <c r="H129" s="26" t="str">
        <f t="array" ref="H129">INDEX(Def_Instancias_Equipamentos!$E$2:$E$5135, MATCH(K129, Def_Instancias_Equipamentos!$D$2:$D$5135, 0), 1)</f>
        <v>CA-RaCtrl</v>
      </c>
      <c r="I129" s="27" t="str">
        <f t="array" ref="I129">INDEX(Def_Instancias_Equipamentos!$E$2:$E$5135, MATCH(L129, Def_Instancias_Equipamentos!$D$2:$D$5135, 0), 1)</f>
        <v>CA-RaCtrl</v>
      </c>
      <c r="J129" s="27" t="str">
        <f t="shared" si="1"/>
        <v>INTERNO</v>
      </c>
      <c r="K129" s="28" t="str">
        <f>Def_Instancias_Equipamentos!$D$44</f>
        <v>SI-Glob:DI-FOFBCtrl</v>
      </c>
      <c r="L129" s="19" t="str">
        <f>Def_Instancias_Equipamentos!$D$67</f>
        <v>CA-RaCtrl:CO-FibPatch</v>
      </c>
      <c r="M129" s="29" t="s">
        <v>685</v>
      </c>
      <c r="N129" s="75" t="s">
        <v>686</v>
      </c>
      <c r="O129" s="28" t="str">
        <f>Def_Sistemas_Conectores_Cabos!$B$3</f>
        <v>LC duplex</v>
      </c>
      <c r="P129" s="19" t="str">
        <f>Def_Sistemas_Conectores_Cabos!$B$3</f>
        <v>LC duplex</v>
      </c>
      <c r="Q129" s="27" t="str">
        <f t="shared" si="3"/>
        <v>SI-Glob:DI-FOFBCtrl/SFP-16
CA-RaCtrl:CO-FibPatch/p058</v>
      </c>
      <c r="R129" s="32">
        <v>3.0</v>
      </c>
      <c r="S129" s="32">
        <v>3.0</v>
      </c>
      <c r="T129" s="19" t="str">
        <f>Def_Sistemas_Conectores_Cabos!$C$3</f>
        <v>Fibra OM4 duplex</v>
      </c>
      <c r="U129" s="45" t="s">
        <v>669</v>
      </c>
      <c r="V129" s="48"/>
      <c r="W129" s="48"/>
      <c r="X129" s="48"/>
    </row>
    <row r="130" ht="15.75" customHeight="1">
      <c r="A130" s="19" t="str">
        <f>Def_Sistemas_Conectores_Cabos!$A$13</f>
        <v>FOFB - Topologia Estrela</v>
      </c>
      <c r="B130" s="22" t="str">
        <f>Datas_Entregas!$A$7</f>
        <v>FOFB</v>
      </c>
      <c r="C130" s="25">
        <f t="array" ref="C130">INDEX(Datas_Entregas!$B$2:$B$100, MATCH(B130, Datas_Entregas!$A$2:$A$100, 0), 1)</f>
        <v>43374</v>
      </c>
      <c r="D130" s="22" t="str">
        <f>Def_Status_Montagem!$A$4</f>
        <v>Comprado / Esperando entrega</v>
      </c>
      <c r="E130" s="35" t="str">
        <f>Def_Status_Montagem!$B$3</f>
        <v>Contratada / Etiqueta pelo DIG</v>
      </c>
      <c r="F130" s="26" t="str">
        <f t="array" ref="F130">INDEX(Def_Instancias_Equipamentos!$F$2:$F$5135, MATCH(K130, Def_Instancias_Equipamentos!$D$2:$D$5135, 0), 1)</f>
        <v>Sala de Conectividade</v>
      </c>
      <c r="G130" s="27" t="str">
        <f t="array" ref="G130">INDEX(Def_Instancias_Equipamentos!$F$2:$F$5135, MATCH(L130, Def_Instancias_Equipamentos!$D$2:$D$5135, 0), 1)</f>
        <v>Sala de Conectividade</v>
      </c>
      <c r="H130" s="26" t="str">
        <f t="array" ref="H130">INDEX(Def_Instancias_Equipamentos!$E$2:$E$5135, MATCH(K130, Def_Instancias_Equipamentos!$D$2:$D$5135, 0), 1)</f>
        <v>CA-RaCtrl</v>
      </c>
      <c r="I130" s="27" t="str">
        <f t="array" ref="I130">INDEX(Def_Instancias_Equipamentos!$E$2:$E$5135, MATCH(L130, Def_Instancias_Equipamentos!$D$2:$D$5135, 0), 1)</f>
        <v>CA-RaCtrl</v>
      </c>
      <c r="J130" s="27" t="str">
        <f t="shared" si="1"/>
        <v>INTERNO</v>
      </c>
      <c r="K130" s="28" t="str">
        <f>Def_Instancias_Equipamentos!$D$44</f>
        <v>SI-Glob:DI-FOFBCtrl</v>
      </c>
      <c r="L130" s="19" t="str">
        <f>Def_Instancias_Equipamentos!$D$67</f>
        <v>CA-RaCtrl:CO-FibPatch</v>
      </c>
      <c r="M130" s="29" t="s">
        <v>687</v>
      </c>
      <c r="N130" s="75" t="s">
        <v>688</v>
      </c>
      <c r="O130" s="28" t="str">
        <f>Def_Sistemas_Conectores_Cabos!$B$3</f>
        <v>LC duplex</v>
      </c>
      <c r="P130" s="19" t="str">
        <f>Def_Sistemas_Conectores_Cabos!$B$3</f>
        <v>LC duplex</v>
      </c>
      <c r="Q130" s="27" t="str">
        <f t="shared" si="3"/>
        <v>SI-Glob:DI-FOFBCtrl/SFP-17
CA-RaCtrl:CO-FibPatch/p059</v>
      </c>
      <c r="R130" s="32">
        <v>3.0</v>
      </c>
      <c r="S130" s="32">
        <v>3.0</v>
      </c>
      <c r="T130" s="19" t="str">
        <f>Def_Sistemas_Conectores_Cabos!$C$3</f>
        <v>Fibra OM4 duplex</v>
      </c>
      <c r="U130" s="45" t="s">
        <v>669</v>
      </c>
      <c r="V130" s="48"/>
      <c r="W130" s="48"/>
      <c r="X130" s="48"/>
    </row>
    <row r="131" ht="15.75" customHeight="1">
      <c r="A131" s="19" t="str">
        <f>Def_Sistemas_Conectores_Cabos!$A$13</f>
        <v>FOFB - Topologia Estrela</v>
      </c>
      <c r="B131" s="22" t="str">
        <f>Datas_Entregas!$A$7</f>
        <v>FOFB</v>
      </c>
      <c r="C131" s="25">
        <f t="array" ref="C131">INDEX(Datas_Entregas!$B$2:$B$100, MATCH(B131, Datas_Entregas!$A$2:$A$100, 0), 1)</f>
        <v>43374</v>
      </c>
      <c r="D131" s="22" t="str">
        <f>Def_Status_Montagem!$A$4</f>
        <v>Comprado / Esperando entrega</v>
      </c>
      <c r="E131" s="35" t="str">
        <f>Def_Status_Montagem!$B$3</f>
        <v>Contratada / Etiqueta pelo DIG</v>
      </c>
      <c r="F131" s="26" t="str">
        <f t="array" ref="F131">INDEX(Def_Instancias_Equipamentos!$F$2:$F$5135, MATCH(K131, Def_Instancias_Equipamentos!$D$2:$D$5135, 0), 1)</f>
        <v>Sala de Conectividade</v>
      </c>
      <c r="G131" s="27" t="str">
        <f t="array" ref="G131">INDEX(Def_Instancias_Equipamentos!$F$2:$F$5135, MATCH(L131, Def_Instancias_Equipamentos!$D$2:$D$5135, 0), 1)</f>
        <v>Sala de Conectividade</v>
      </c>
      <c r="H131" s="26" t="str">
        <f t="array" ref="H131">INDEX(Def_Instancias_Equipamentos!$E$2:$E$5135, MATCH(K131, Def_Instancias_Equipamentos!$D$2:$D$5135, 0), 1)</f>
        <v>CA-RaCtrl</v>
      </c>
      <c r="I131" s="27" t="str">
        <f t="array" ref="I131">INDEX(Def_Instancias_Equipamentos!$E$2:$E$5135, MATCH(L131, Def_Instancias_Equipamentos!$D$2:$D$5135, 0), 1)</f>
        <v>CA-RaCtrl</v>
      </c>
      <c r="J131" s="27" t="str">
        <f t="shared" si="1"/>
        <v>INTERNO</v>
      </c>
      <c r="K131" s="28" t="str">
        <f>Def_Instancias_Equipamentos!$D$44</f>
        <v>SI-Glob:DI-FOFBCtrl</v>
      </c>
      <c r="L131" s="19" t="str">
        <f>Def_Instancias_Equipamentos!$D$67</f>
        <v>CA-RaCtrl:CO-FibPatch</v>
      </c>
      <c r="M131" s="29" t="s">
        <v>689</v>
      </c>
      <c r="N131" s="75" t="s">
        <v>690</v>
      </c>
      <c r="O131" s="28" t="str">
        <f>Def_Sistemas_Conectores_Cabos!$B$3</f>
        <v>LC duplex</v>
      </c>
      <c r="P131" s="19" t="str">
        <f>Def_Sistemas_Conectores_Cabos!$B$3</f>
        <v>LC duplex</v>
      </c>
      <c r="Q131" s="27" t="str">
        <f t="shared" si="3"/>
        <v>SI-Glob:DI-FOFBCtrl/SFP-18
CA-RaCtrl:CO-FibPatch/p060</v>
      </c>
      <c r="R131" s="32">
        <v>3.0</v>
      </c>
      <c r="S131" s="32">
        <v>3.0</v>
      </c>
      <c r="T131" s="19" t="str">
        <f>Def_Sistemas_Conectores_Cabos!$C$3</f>
        <v>Fibra OM4 duplex</v>
      </c>
      <c r="U131" s="45" t="s">
        <v>669</v>
      </c>
      <c r="V131" s="48"/>
      <c r="W131" s="48"/>
      <c r="X131" s="48"/>
    </row>
    <row r="132" ht="15.75" customHeight="1">
      <c r="A132" s="19" t="str">
        <f>Def_Sistemas_Conectores_Cabos!$A$13</f>
        <v>FOFB - Topologia Estrela</v>
      </c>
      <c r="B132" s="22" t="str">
        <f>Datas_Entregas!$A$7</f>
        <v>FOFB</v>
      </c>
      <c r="C132" s="25">
        <f t="array" ref="C132">INDEX(Datas_Entregas!$B$2:$B$100, MATCH(B132, Datas_Entregas!$A$2:$A$100, 0), 1)</f>
        <v>43374</v>
      </c>
      <c r="D132" s="22" t="str">
        <f>Def_Status_Montagem!$A$4</f>
        <v>Comprado / Esperando entrega</v>
      </c>
      <c r="E132" s="35" t="str">
        <f>Def_Status_Montagem!$B$3</f>
        <v>Contratada / Etiqueta pelo DIG</v>
      </c>
      <c r="F132" s="26" t="str">
        <f t="array" ref="F132">INDEX(Def_Instancias_Equipamentos!$F$2:$F$5135, MATCH(K132, Def_Instancias_Equipamentos!$D$2:$D$5135, 0), 1)</f>
        <v>Sala de Conectividade</v>
      </c>
      <c r="G132" s="27" t="str">
        <f t="array" ref="G132">INDEX(Def_Instancias_Equipamentos!$F$2:$F$5135, MATCH(L132, Def_Instancias_Equipamentos!$D$2:$D$5135, 0), 1)</f>
        <v>Sala de Conectividade</v>
      </c>
      <c r="H132" s="26" t="str">
        <f t="array" ref="H132">INDEX(Def_Instancias_Equipamentos!$E$2:$E$5135, MATCH(K132, Def_Instancias_Equipamentos!$D$2:$D$5135, 0), 1)</f>
        <v>CA-RaCtrl</v>
      </c>
      <c r="I132" s="27" t="str">
        <f t="array" ref="I132">INDEX(Def_Instancias_Equipamentos!$E$2:$E$5135, MATCH(L132, Def_Instancias_Equipamentos!$D$2:$D$5135, 0), 1)</f>
        <v>CA-RaCtrl</v>
      </c>
      <c r="J132" s="27" t="str">
        <f t="shared" si="1"/>
        <v>INTERNO</v>
      </c>
      <c r="K132" s="28" t="str">
        <f>Def_Instancias_Equipamentos!$D$44</f>
        <v>SI-Glob:DI-FOFBCtrl</v>
      </c>
      <c r="L132" s="19" t="str">
        <f>Def_Instancias_Equipamentos!$D$67</f>
        <v>CA-RaCtrl:CO-FibPatch</v>
      </c>
      <c r="M132" s="29" t="s">
        <v>691</v>
      </c>
      <c r="N132" s="75" t="s">
        <v>692</v>
      </c>
      <c r="O132" s="28" t="str">
        <f>Def_Sistemas_Conectores_Cabos!$B$3</f>
        <v>LC duplex</v>
      </c>
      <c r="P132" s="19" t="str">
        <f>Def_Sistemas_Conectores_Cabos!$B$3</f>
        <v>LC duplex</v>
      </c>
      <c r="Q132" s="27" t="str">
        <f t="shared" si="3"/>
        <v>SI-Glob:DI-FOFBCtrl/SFP-19
CA-RaCtrl:CO-FibPatch/p061</v>
      </c>
      <c r="R132" s="32">
        <v>3.0</v>
      </c>
      <c r="S132" s="32">
        <v>3.0</v>
      </c>
      <c r="T132" s="19" t="str">
        <f>Def_Sistemas_Conectores_Cabos!$C$3</f>
        <v>Fibra OM4 duplex</v>
      </c>
      <c r="U132" s="45" t="s">
        <v>669</v>
      </c>
      <c r="V132" s="48"/>
      <c r="W132" s="48"/>
      <c r="X132" s="48"/>
    </row>
    <row r="133" ht="15.75" customHeight="1">
      <c r="A133" s="19" t="str">
        <f>Def_Sistemas_Conectores_Cabos!$A$13</f>
        <v>FOFB - Topologia Estrela</v>
      </c>
      <c r="B133" s="22" t="str">
        <f>Datas_Entregas!$A$7</f>
        <v>FOFB</v>
      </c>
      <c r="C133" s="25">
        <f t="array" ref="C133">INDEX(Datas_Entregas!$B$2:$B$100, MATCH(B133, Datas_Entregas!$A$2:$A$100, 0), 1)</f>
        <v>43374</v>
      </c>
      <c r="D133" s="22" t="str">
        <f>Def_Status_Montagem!$A$4</f>
        <v>Comprado / Esperando entrega</v>
      </c>
      <c r="E133" s="35" t="str">
        <f>Def_Status_Montagem!$B$3</f>
        <v>Contratada / Etiqueta pelo DIG</v>
      </c>
      <c r="F133" s="26" t="str">
        <f t="array" ref="F133">INDEX(Def_Instancias_Equipamentos!$F$2:$F$5135, MATCH(K133, Def_Instancias_Equipamentos!$D$2:$D$5135, 0), 1)</f>
        <v>Sala de Conectividade</v>
      </c>
      <c r="G133" s="27" t="str">
        <f t="array" ref="G133">INDEX(Def_Instancias_Equipamentos!$F$2:$F$5135, MATCH(L133, Def_Instancias_Equipamentos!$D$2:$D$5135, 0), 1)</f>
        <v>Sala de Conectividade</v>
      </c>
      <c r="H133" s="26" t="str">
        <f t="array" ref="H133">INDEX(Def_Instancias_Equipamentos!$E$2:$E$5135, MATCH(K133, Def_Instancias_Equipamentos!$D$2:$D$5135, 0), 1)</f>
        <v>CA-RaCtrl</v>
      </c>
      <c r="I133" s="27" t="str">
        <f t="array" ref="I133">INDEX(Def_Instancias_Equipamentos!$E$2:$E$5135, MATCH(L133, Def_Instancias_Equipamentos!$D$2:$D$5135, 0), 1)</f>
        <v>CA-RaCtrl</v>
      </c>
      <c r="J133" s="27" t="str">
        <f t="shared" si="1"/>
        <v>INTERNO</v>
      </c>
      <c r="K133" s="28" t="str">
        <f>Def_Instancias_Equipamentos!$D$44</f>
        <v>SI-Glob:DI-FOFBCtrl</v>
      </c>
      <c r="L133" s="19" t="str">
        <f>Def_Instancias_Equipamentos!$D$67</f>
        <v>CA-RaCtrl:CO-FibPatch</v>
      </c>
      <c r="M133" s="29" t="s">
        <v>693</v>
      </c>
      <c r="N133" s="75" t="s">
        <v>694</v>
      </c>
      <c r="O133" s="28" t="str">
        <f>Def_Sistemas_Conectores_Cabos!$B$3</f>
        <v>LC duplex</v>
      </c>
      <c r="P133" s="19" t="str">
        <f>Def_Sistemas_Conectores_Cabos!$B$3</f>
        <v>LC duplex</v>
      </c>
      <c r="Q133" s="27" t="str">
        <f t="shared" si="3"/>
        <v>SI-Glob:DI-FOFBCtrl/SFP-2
CA-RaCtrl:CO-FibPatch/p062</v>
      </c>
      <c r="R133" s="32">
        <v>3.0</v>
      </c>
      <c r="S133" s="32">
        <v>3.0</v>
      </c>
      <c r="T133" s="19" t="str">
        <f>Def_Sistemas_Conectores_Cabos!$C$3</f>
        <v>Fibra OM4 duplex</v>
      </c>
      <c r="U133" s="45" t="s">
        <v>669</v>
      </c>
      <c r="V133" s="48"/>
      <c r="W133" s="48"/>
      <c r="X133" s="48"/>
    </row>
    <row r="134" ht="15.75" customHeight="1">
      <c r="A134" s="19" t="str">
        <f>Def_Sistemas_Conectores_Cabos!$A$13</f>
        <v>FOFB - Topologia Estrela</v>
      </c>
      <c r="B134" s="22" t="str">
        <f>Datas_Entregas!$A$7</f>
        <v>FOFB</v>
      </c>
      <c r="C134" s="25">
        <f t="array" ref="C134">INDEX(Datas_Entregas!$B$2:$B$100, MATCH(B134, Datas_Entregas!$A$2:$A$100, 0), 1)</f>
        <v>43374</v>
      </c>
      <c r="D134" s="22" t="str">
        <f>Def_Status_Montagem!$A$4</f>
        <v>Comprado / Esperando entrega</v>
      </c>
      <c r="E134" s="35" t="str">
        <f>Def_Status_Montagem!$B$3</f>
        <v>Contratada / Etiqueta pelo DIG</v>
      </c>
      <c r="F134" s="26" t="str">
        <f t="array" ref="F134">INDEX(Def_Instancias_Equipamentos!$F$2:$F$5135, MATCH(K134, Def_Instancias_Equipamentos!$D$2:$D$5135, 0), 1)</f>
        <v>Sala de Conectividade</v>
      </c>
      <c r="G134" s="27" t="str">
        <f t="array" ref="G134">INDEX(Def_Instancias_Equipamentos!$F$2:$F$5135, MATCH(L134, Def_Instancias_Equipamentos!$D$2:$D$5135, 0), 1)</f>
        <v>Sala de Conectividade</v>
      </c>
      <c r="H134" s="26" t="str">
        <f t="array" ref="H134">INDEX(Def_Instancias_Equipamentos!$E$2:$E$5135, MATCH(K134, Def_Instancias_Equipamentos!$D$2:$D$5135, 0), 1)</f>
        <v>CA-RaCtrl</v>
      </c>
      <c r="I134" s="27" t="str">
        <f t="array" ref="I134">INDEX(Def_Instancias_Equipamentos!$E$2:$E$5135, MATCH(L134, Def_Instancias_Equipamentos!$D$2:$D$5135, 0), 1)</f>
        <v>CA-RaCtrl</v>
      </c>
      <c r="J134" s="27" t="str">
        <f t="shared" si="1"/>
        <v>INTERNO</v>
      </c>
      <c r="K134" s="28" t="str">
        <f>Def_Instancias_Equipamentos!$D$44</f>
        <v>SI-Glob:DI-FOFBCtrl</v>
      </c>
      <c r="L134" s="19" t="str">
        <f>Def_Instancias_Equipamentos!$D$67</f>
        <v>CA-RaCtrl:CO-FibPatch</v>
      </c>
      <c r="M134" s="29" t="s">
        <v>695</v>
      </c>
      <c r="N134" s="75" t="s">
        <v>696</v>
      </c>
      <c r="O134" s="28" t="str">
        <f>Def_Sistemas_Conectores_Cabos!$B$3</f>
        <v>LC duplex</v>
      </c>
      <c r="P134" s="19" t="str">
        <f>Def_Sistemas_Conectores_Cabos!$B$3</f>
        <v>LC duplex</v>
      </c>
      <c r="Q134" s="27" t="str">
        <f t="shared" si="3"/>
        <v>SI-Glob:DI-FOFBCtrl/SFP-20
CA-RaCtrl:CO-FibPatch/p063</v>
      </c>
      <c r="R134" s="32">
        <v>3.0</v>
      </c>
      <c r="S134" s="32">
        <v>3.0</v>
      </c>
      <c r="T134" s="19" t="str">
        <f>Def_Sistemas_Conectores_Cabos!$C$3</f>
        <v>Fibra OM4 duplex</v>
      </c>
      <c r="U134" s="45" t="s">
        <v>669</v>
      </c>
      <c r="V134" s="48"/>
      <c r="W134" s="48"/>
      <c r="X134" s="48"/>
    </row>
    <row r="135" ht="15.75" customHeight="1">
      <c r="A135" s="19" t="str">
        <f>Def_Sistemas_Conectores_Cabos!$A$13</f>
        <v>FOFB - Topologia Estrela</v>
      </c>
      <c r="B135" s="22" t="str">
        <f>Datas_Entregas!$A$7</f>
        <v>FOFB</v>
      </c>
      <c r="C135" s="25">
        <f t="array" ref="C135">INDEX(Datas_Entregas!$B$2:$B$100, MATCH(B135, Datas_Entregas!$A$2:$A$100, 0), 1)</f>
        <v>43374</v>
      </c>
      <c r="D135" s="22" t="str">
        <f>Def_Status_Montagem!$A$4</f>
        <v>Comprado / Esperando entrega</v>
      </c>
      <c r="E135" s="35" t="str">
        <f>Def_Status_Montagem!$B$3</f>
        <v>Contratada / Etiqueta pelo DIG</v>
      </c>
      <c r="F135" s="26" t="str">
        <f t="array" ref="F135">INDEX(Def_Instancias_Equipamentos!$F$2:$F$5135, MATCH(K135, Def_Instancias_Equipamentos!$D$2:$D$5135, 0), 1)</f>
        <v>Sala de Conectividade</v>
      </c>
      <c r="G135" s="27" t="str">
        <f t="array" ref="G135">INDEX(Def_Instancias_Equipamentos!$F$2:$F$5135, MATCH(L135, Def_Instancias_Equipamentos!$D$2:$D$5135, 0), 1)</f>
        <v>Sala de Conectividade</v>
      </c>
      <c r="H135" s="26" t="str">
        <f t="array" ref="H135">INDEX(Def_Instancias_Equipamentos!$E$2:$E$5135, MATCH(K135, Def_Instancias_Equipamentos!$D$2:$D$5135, 0), 1)</f>
        <v>CA-RaCtrl</v>
      </c>
      <c r="I135" s="27" t="str">
        <f t="array" ref="I135">INDEX(Def_Instancias_Equipamentos!$E$2:$E$5135, MATCH(L135, Def_Instancias_Equipamentos!$D$2:$D$5135, 0), 1)</f>
        <v>CA-RaCtrl</v>
      </c>
      <c r="J135" s="27" t="str">
        <f t="shared" si="1"/>
        <v>INTERNO</v>
      </c>
      <c r="K135" s="28" t="str">
        <f>Def_Instancias_Equipamentos!$D$44</f>
        <v>SI-Glob:DI-FOFBCtrl</v>
      </c>
      <c r="L135" s="19" t="str">
        <f>Def_Instancias_Equipamentos!$D$67</f>
        <v>CA-RaCtrl:CO-FibPatch</v>
      </c>
      <c r="M135" s="29" t="s">
        <v>697</v>
      </c>
      <c r="N135" s="75" t="s">
        <v>698</v>
      </c>
      <c r="O135" s="28" t="str">
        <f>Def_Sistemas_Conectores_Cabos!$B$3</f>
        <v>LC duplex</v>
      </c>
      <c r="P135" s="19" t="str">
        <f>Def_Sistemas_Conectores_Cabos!$B$3</f>
        <v>LC duplex</v>
      </c>
      <c r="Q135" s="27" t="str">
        <f t="shared" si="3"/>
        <v>SI-Glob:DI-FOFBCtrl/SFP-3
CA-RaCtrl:CO-FibPatch/p064</v>
      </c>
      <c r="R135" s="32">
        <v>3.0</v>
      </c>
      <c r="S135" s="32">
        <v>3.0</v>
      </c>
      <c r="T135" s="19" t="str">
        <f>Def_Sistemas_Conectores_Cabos!$C$3</f>
        <v>Fibra OM4 duplex</v>
      </c>
      <c r="U135" s="45" t="s">
        <v>669</v>
      </c>
      <c r="V135" s="48"/>
      <c r="W135" s="48"/>
      <c r="X135" s="48"/>
    </row>
    <row r="136" ht="15.75" customHeight="1">
      <c r="A136" s="19" t="str">
        <f>Def_Sistemas_Conectores_Cabos!$A$13</f>
        <v>FOFB - Topologia Estrela</v>
      </c>
      <c r="B136" s="22" t="str">
        <f>Datas_Entregas!$A$7</f>
        <v>FOFB</v>
      </c>
      <c r="C136" s="25">
        <f t="array" ref="C136">INDEX(Datas_Entregas!$B$2:$B$100, MATCH(B136, Datas_Entregas!$A$2:$A$100, 0), 1)</f>
        <v>43374</v>
      </c>
      <c r="D136" s="22" t="str">
        <f>Def_Status_Montagem!$A$4</f>
        <v>Comprado / Esperando entrega</v>
      </c>
      <c r="E136" s="35" t="str">
        <f>Def_Status_Montagem!$B$3</f>
        <v>Contratada / Etiqueta pelo DIG</v>
      </c>
      <c r="F136" s="26" t="str">
        <f t="array" ref="F136">INDEX(Def_Instancias_Equipamentos!$F$2:$F$5135, MATCH(K136, Def_Instancias_Equipamentos!$D$2:$D$5135, 0), 1)</f>
        <v>Sala de Conectividade</v>
      </c>
      <c r="G136" s="27" t="str">
        <f t="array" ref="G136">INDEX(Def_Instancias_Equipamentos!$F$2:$F$5135, MATCH(L136, Def_Instancias_Equipamentos!$D$2:$D$5135, 0), 1)</f>
        <v>Sala de Conectividade</v>
      </c>
      <c r="H136" s="26" t="str">
        <f t="array" ref="H136">INDEX(Def_Instancias_Equipamentos!$E$2:$E$5135, MATCH(K136, Def_Instancias_Equipamentos!$D$2:$D$5135, 0), 1)</f>
        <v>CA-RaCtrl</v>
      </c>
      <c r="I136" s="27" t="str">
        <f t="array" ref="I136">INDEX(Def_Instancias_Equipamentos!$E$2:$E$5135, MATCH(L136, Def_Instancias_Equipamentos!$D$2:$D$5135, 0), 1)</f>
        <v>CA-RaCtrl</v>
      </c>
      <c r="J136" s="27" t="str">
        <f t="shared" si="1"/>
        <v>INTERNO</v>
      </c>
      <c r="K136" s="28" t="str">
        <f>Def_Instancias_Equipamentos!$D$44</f>
        <v>SI-Glob:DI-FOFBCtrl</v>
      </c>
      <c r="L136" s="19" t="str">
        <f>Def_Instancias_Equipamentos!$D$67</f>
        <v>CA-RaCtrl:CO-FibPatch</v>
      </c>
      <c r="M136" s="29" t="s">
        <v>699</v>
      </c>
      <c r="N136" s="75" t="s">
        <v>700</v>
      </c>
      <c r="O136" s="28" t="str">
        <f>Def_Sistemas_Conectores_Cabos!$B$3</f>
        <v>LC duplex</v>
      </c>
      <c r="P136" s="19" t="str">
        <f>Def_Sistemas_Conectores_Cabos!$B$3</f>
        <v>LC duplex</v>
      </c>
      <c r="Q136" s="27" t="str">
        <f t="shared" si="3"/>
        <v>SI-Glob:DI-FOFBCtrl/SFP-4
CA-RaCtrl:CO-FibPatch/p065</v>
      </c>
      <c r="R136" s="32">
        <v>3.0</v>
      </c>
      <c r="S136" s="32">
        <v>3.0</v>
      </c>
      <c r="T136" s="19" t="str">
        <f>Def_Sistemas_Conectores_Cabos!$C$3</f>
        <v>Fibra OM4 duplex</v>
      </c>
      <c r="U136" s="45" t="s">
        <v>669</v>
      </c>
      <c r="V136" s="48"/>
      <c r="W136" s="48"/>
      <c r="X136" s="48"/>
    </row>
    <row r="137" ht="15.75" customHeight="1">
      <c r="A137" s="19" t="str">
        <f>Def_Sistemas_Conectores_Cabos!$A$13</f>
        <v>FOFB - Topologia Estrela</v>
      </c>
      <c r="B137" s="22" t="str">
        <f>Datas_Entregas!$A$7</f>
        <v>FOFB</v>
      </c>
      <c r="C137" s="25">
        <f t="array" ref="C137">INDEX(Datas_Entregas!$B$2:$B$100, MATCH(B137, Datas_Entregas!$A$2:$A$100, 0), 1)</f>
        <v>43374</v>
      </c>
      <c r="D137" s="22" t="str">
        <f>Def_Status_Montagem!$A$4</f>
        <v>Comprado / Esperando entrega</v>
      </c>
      <c r="E137" s="35" t="str">
        <f>Def_Status_Montagem!$B$3</f>
        <v>Contratada / Etiqueta pelo DIG</v>
      </c>
      <c r="F137" s="26" t="str">
        <f t="array" ref="F137">INDEX(Def_Instancias_Equipamentos!$F$2:$F$5135, MATCH(K137, Def_Instancias_Equipamentos!$D$2:$D$5135, 0), 1)</f>
        <v>Sala de Conectividade</v>
      </c>
      <c r="G137" s="27" t="str">
        <f t="array" ref="G137">INDEX(Def_Instancias_Equipamentos!$F$2:$F$5135, MATCH(L137, Def_Instancias_Equipamentos!$D$2:$D$5135, 0), 1)</f>
        <v>Sala de Conectividade</v>
      </c>
      <c r="H137" s="26" t="str">
        <f t="array" ref="H137">INDEX(Def_Instancias_Equipamentos!$E$2:$E$5135, MATCH(K137, Def_Instancias_Equipamentos!$D$2:$D$5135, 0), 1)</f>
        <v>CA-RaCtrl</v>
      </c>
      <c r="I137" s="27" t="str">
        <f t="array" ref="I137">INDEX(Def_Instancias_Equipamentos!$E$2:$E$5135, MATCH(L137, Def_Instancias_Equipamentos!$D$2:$D$5135, 0), 1)</f>
        <v>CA-RaCtrl</v>
      </c>
      <c r="J137" s="27" t="str">
        <f t="shared" si="1"/>
        <v>INTERNO</v>
      </c>
      <c r="K137" s="28" t="str">
        <f>Def_Instancias_Equipamentos!$D$44</f>
        <v>SI-Glob:DI-FOFBCtrl</v>
      </c>
      <c r="L137" s="19" t="str">
        <f>Def_Instancias_Equipamentos!$D$67</f>
        <v>CA-RaCtrl:CO-FibPatch</v>
      </c>
      <c r="M137" s="29" t="s">
        <v>701</v>
      </c>
      <c r="N137" s="75" t="s">
        <v>702</v>
      </c>
      <c r="O137" s="28" t="str">
        <f>Def_Sistemas_Conectores_Cabos!$B$3</f>
        <v>LC duplex</v>
      </c>
      <c r="P137" s="19" t="str">
        <f>Def_Sistemas_Conectores_Cabos!$B$3</f>
        <v>LC duplex</v>
      </c>
      <c r="Q137" s="27" t="str">
        <f t="shared" si="3"/>
        <v>SI-Glob:DI-FOFBCtrl/SFP-5
CA-RaCtrl:CO-FibPatch/p066</v>
      </c>
      <c r="R137" s="32">
        <v>3.0</v>
      </c>
      <c r="S137" s="32">
        <v>3.0</v>
      </c>
      <c r="T137" s="19" t="str">
        <f>Def_Sistemas_Conectores_Cabos!$C$3</f>
        <v>Fibra OM4 duplex</v>
      </c>
      <c r="U137" s="45" t="s">
        <v>669</v>
      </c>
      <c r="V137" s="48"/>
      <c r="W137" s="48"/>
      <c r="X137" s="48"/>
    </row>
    <row r="138" ht="15.75" customHeight="1">
      <c r="A138" s="19" t="str">
        <f>Def_Sistemas_Conectores_Cabos!$A$13</f>
        <v>FOFB - Topologia Estrela</v>
      </c>
      <c r="B138" s="22" t="str">
        <f>Datas_Entregas!$A$7</f>
        <v>FOFB</v>
      </c>
      <c r="C138" s="25">
        <f t="array" ref="C138">INDEX(Datas_Entregas!$B$2:$B$100, MATCH(B138, Datas_Entregas!$A$2:$A$100, 0), 1)</f>
        <v>43374</v>
      </c>
      <c r="D138" s="22" t="str">
        <f>Def_Status_Montagem!$A$4</f>
        <v>Comprado / Esperando entrega</v>
      </c>
      <c r="E138" s="35" t="str">
        <f>Def_Status_Montagem!$B$3</f>
        <v>Contratada / Etiqueta pelo DIG</v>
      </c>
      <c r="F138" s="26" t="str">
        <f t="array" ref="F138">INDEX(Def_Instancias_Equipamentos!$F$2:$F$5135, MATCH(K138, Def_Instancias_Equipamentos!$D$2:$D$5135, 0), 1)</f>
        <v>Sala de Conectividade</v>
      </c>
      <c r="G138" s="27" t="str">
        <f t="array" ref="G138">INDEX(Def_Instancias_Equipamentos!$F$2:$F$5135, MATCH(L138, Def_Instancias_Equipamentos!$D$2:$D$5135, 0), 1)</f>
        <v>Sala de Conectividade</v>
      </c>
      <c r="H138" s="26" t="str">
        <f t="array" ref="H138">INDEX(Def_Instancias_Equipamentos!$E$2:$E$5135, MATCH(K138, Def_Instancias_Equipamentos!$D$2:$D$5135, 0), 1)</f>
        <v>CA-RaCtrl</v>
      </c>
      <c r="I138" s="27" t="str">
        <f t="array" ref="I138">INDEX(Def_Instancias_Equipamentos!$E$2:$E$5135, MATCH(L138, Def_Instancias_Equipamentos!$D$2:$D$5135, 0), 1)</f>
        <v>CA-RaCtrl</v>
      </c>
      <c r="J138" s="27" t="str">
        <f t="shared" si="1"/>
        <v>INTERNO</v>
      </c>
      <c r="K138" s="28" t="str">
        <f>Def_Instancias_Equipamentos!$D$44</f>
        <v>SI-Glob:DI-FOFBCtrl</v>
      </c>
      <c r="L138" s="19" t="str">
        <f>Def_Instancias_Equipamentos!$D$67</f>
        <v>CA-RaCtrl:CO-FibPatch</v>
      </c>
      <c r="M138" s="29" t="s">
        <v>703</v>
      </c>
      <c r="N138" s="75" t="s">
        <v>704</v>
      </c>
      <c r="O138" s="28" t="str">
        <f>Def_Sistemas_Conectores_Cabos!$B$3</f>
        <v>LC duplex</v>
      </c>
      <c r="P138" s="19" t="str">
        <f>Def_Sistemas_Conectores_Cabos!$B$3</f>
        <v>LC duplex</v>
      </c>
      <c r="Q138" s="27" t="str">
        <f t="shared" si="3"/>
        <v>SI-Glob:DI-FOFBCtrl/SFP-6
CA-RaCtrl:CO-FibPatch/p067</v>
      </c>
      <c r="R138" s="32">
        <v>3.0</v>
      </c>
      <c r="S138" s="32">
        <v>3.0</v>
      </c>
      <c r="T138" s="19" t="str">
        <f>Def_Sistemas_Conectores_Cabos!$C$3</f>
        <v>Fibra OM4 duplex</v>
      </c>
      <c r="U138" s="45" t="s">
        <v>669</v>
      </c>
      <c r="V138" s="48"/>
      <c r="W138" s="48"/>
      <c r="X138" s="48"/>
    </row>
    <row r="139" ht="15.75" customHeight="1">
      <c r="A139" s="19" t="str">
        <f>Def_Sistemas_Conectores_Cabos!$A$13</f>
        <v>FOFB - Topologia Estrela</v>
      </c>
      <c r="B139" s="22" t="str">
        <f>Datas_Entregas!$A$7</f>
        <v>FOFB</v>
      </c>
      <c r="C139" s="25">
        <f t="array" ref="C139">INDEX(Datas_Entregas!$B$2:$B$100, MATCH(B139, Datas_Entregas!$A$2:$A$100, 0), 1)</f>
        <v>43374</v>
      </c>
      <c r="D139" s="22" t="str">
        <f>Def_Status_Montagem!$A$4</f>
        <v>Comprado / Esperando entrega</v>
      </c>
      <c r="E139" s="35" t="str">
        <f>Def_Status_Montagem!$B$3</f>
        <v>Contratada / Etiqueta pelo DIG</v>
      </c>
      <c r="F139" s="26" t="str">
        <f t="array" ref="F139">INDEX(Def_Instancias_Equipamentos!$F$2:$F$5135, MATCH(K139, Def_Instancias_Equipamentos!$D$2:$D$5135, 0), 1)</f>
        <v>Sala de Conectividade</v>
      </c>
      <c r="G139" s="27" t="str">
        <f t="array" ref="G139">INDEX(Def_Instancias_Equipamentos!$F$2:$F$5135, MATCH(L139, Def_Instancias_Equipamentos!$D$2:$D$5135, 0), 1)</f>
        <v>Sala de Conectividade</v>
      </c>
      <c r="H139" s="26" t="str">
        <f t="array" ref="H139">INDEX(Def_Instancias_Equipamentos!$E$2:$E$5135, MATCH(K139, Def_Instancias_Equipamentos!$D$2:$D$5135, 0), 1)</f>
        <v>CA-RaCtrl</v>
      </c>
      <c r="I139" s="27" t="str">
        <f t="array" ref="I139">INDEX(Def_Instancias_Equipamentos!$E$2:$E$5135, MATCH(L139, Def_Instancias_Equipamentos!$D$2:$D$5135, 0), 1)</f>
        <v>CA-RaCtrl</v>
      </c>
      <c r="J139" s="27" t="str">
        <f t="shared" si="1"/>
        <v>INTERNO</v>
      </c>
      <c r="K139" s="28" t="str">
        <f>Def_Instancias_Equipamentos!$D$44</f>
        <v>SI-Glob:DI-FOFBCtrl</v>
      </c>
      <c r="L139" s="19" t="str">
        <f>Def_Instancias_Equipamentos!$D$67</f>
        <v>CA-RaCtrl:CO-FibPatch</v>
      </c>
      <c r="M139" s="29" t="s">
        <v>705</v>
      </c>
      <c r="N139" s="75" t="s">
        <v>706</v>
      </c>
      <c r="O139" s="28" t="str">
        <f>Def_Sistemas_Conectores_Cabos!$B$3</f>
        <v>LC duplex</v>
      </c>
      <c r="P139" s="19" t="str">
        <f>Def_Sistemas_Conectores_Cabos!$B$3</f>
        <v>LC duplex</v>
      </c>
      <c r="Q139" s="27" t="str">
        <f t="shared" si="3"/>
        <v>SI-Glob:DI-FOFBCtrl/SFP-7
CA-RaCtrl:CO-FibPatch/p068</v>
      </c>
      <c r="R139" s="32">
        <v>3.0</v>
      </c>
      <c r="S139" s="32">
        <v>3.0</v>
      </c>
      <c r="T139" s="19" t="str">
        <f>Def_Sistemas_Conectores_Cabos!$C$3</f>
        <v>Fibra OM4 duplex</v>
      </c>
      <c r="U139" s="45" t="s">
        <v>669</v>
      </c>
      <c r="V139" s="48"/>
      <c r="W139" s="48"/>
      <c r="X139" s="48"/>
    </row>
    <row r="140" ht="15.75" customHeight="1">
      <c r="A140" s="19" t="str">
        <f>Def_Sistemas_Conectores_Cabos!$A$13</f>
        <v>FOFB - Topologia Estrela</v>
      </c>
      <c r="B140" s="22" t="str">
        <f>Datas_Entregas!$A$7</f>
        <v>FOFB</v>
      </c>
      <c r="C140" s="25">
        <f t="array" ref="C140">INDEX(Datas_Entregas!$B$2:$B$100, MATCH(B140, Datas_Entregas!$A$2:$A$100, 0), 1)</f>
        <v>43374</v>
      </c>
      <c r="D140" s="22" t="str">
        <f>Def_Status_Montagem!$A$4</f>
        <v>Comprado / Esperando entrega</v>
      </c>
      <c r="E140" s="35" t="str">
        <f>Def_Status_Montagem!$B$3</f>
        <v>Contratada / Etiqueta pelo DIG</v>
      </c>
      <c r="F140" s="26" t="str">
        <f t="array" ref="F140">INDEX(Def_Instancias_Equipamentos!$F$2:$F$5135, MATCH(K140, Def_Instancias_Equipamentos!$D$2:$D$5135, 0), 1)</f>
        <v>Sala de Conectividade</v>
      </c>
      <c r="G140" s="27" t="str">
        <f t="array" ref="G140">INDEX(Def_Instancias_Equipamentos!$F$2:$F$5135, MATCH(L140, Def_Instancias_Equipamentos!$D$2:$D$5135, 0), 1)</f>
        <v>Sala de Conectividade</v>
      </c>
      <c r="H140" s="26" t="str">
        <f t="array" ref="H140">INDEX(Def_Instancias_Equipamentos!$E$2:$E$5135, MATCH(K140, Def_Instancias_Equipamentos!$D$2:$D$5135, 0), 1)</f>
        <v>CA-RaCtrl</v>
      </c>
      <c r="I140" s="27" t="str">
        <f t="array" ref="I140">INDEX(Def_Instancias_Equipamentos!$E$2:$E$5135, MATCH(L140, Def_Instancias_Equipamentos!$D$2:$D$5135, 0), 1)</f>
        <v>CA-RaCtrl</v>
      </c>
      <c r="J140" s="27" t="str">
        <f t="shared" si="1"/>
        <v>INTERNO</v>
      </c>
      <c r="K140" s="28" t="str">
        <f>Def_Instancias_Equipamentos!$D$44</f>
        <v>SI-Glob:DI-FOFBCtrl</v>
      </c>
      <c r="L140" s="19" t="str">
        <f>Def_Instancias_Equipamentos!$D$67</f>
        <v>CA-RaCtrl:CO-FibPatch</v>
      </c>
      <c r="M140" s="29" t="s">
        <v>707</v>
      </c>
      <c r="N140" s="75" t="s">
        <v>708</v>
      </c>
      <c r="O140" s="28" t="str">
        <f>Def_Sistemas_Conectores_Cabos!$B$3</f>
        <v>LC duplex</v>
      </c>
      <c r="P140" s="19" t="str">
        <f>Def_Sistemas_Conectores_Cabos!$B$3</f>
        <v>LC duplex</v>
      </c>
      <c r="Q140" s="27" t="str">
        <f t="shared" si="3"/>
        <v>SI-Glob:DI-FOFBCtrl/SFP-8
CA-RaCtrl:CO-FibPatch/p069</v>
      </c>
      <c r="R140" s="32">
        <v>3.0</v>
      </c>
      <c r="S140" s="32">
        <v>3.0</v>
      </c>
      <c r="T140" s="19" t="str">
        <f>Def_Sistemas_Conectores_Cabos!$C$3</f>
        <v>Fibra OM4 duplex</v>
      </c>
      <c r="U140" s="45" t="s">
        <v>669</v>
      </c>
      <c r="V140" s="48"/>
      <c r="W140" s="48"/>
      <c r="X140" s="48"/>
    </row>
    <row r="141" ht="15.75" customHeight="1">
      <c r="A141" s="19" t="str">
        <f>Def_Sistemas_Conectores_Cabos!$A$13</f>
        <v>FOFB - Topologia Estrela</v>
      </c>
      <c r="B141" s="22" t="str">
        <f>Datas_Entregas!$A$7</f>
        <v>FOFB</v>
      </c>
      <c r="C141" s="25">
        <f t="array" ref="C141">INDEX(Datas_Entregas!$B$2:$B$100, MATCH(B141, Datas_Entregas!$A$2:$A$100, 0), 1)</f>
        <v>43374</v>
      </c>
      <c r="D141" s="22" t="str">
        <f>Def_Status_Montagem!$A$4</f>
        <v>Comprado / Esperando entrega</v>
      </c>
      <c r="E141" s="35" t="str">
        <f>Def_Status_Montagem!$B$3</f>
        <v>Contratada / Etiqueta pelo DIG</v>
      </c>
      <c r="F141" s="26" t="str">
        <f t="array" ref="F141">INDEX(Def_Instancias_Equipamentos!$F$2:$F$5135, MATCH(K141, Def_Instancias_Equipamentos!$D$2:$D$5135, 0), 1)</f>
        <v>Sala de Conectividade</v>
      </c>
      <c r="G141" s="27" t="str">
        <f t="array" ref="G141">INDEX(Def_Instancias_Equipamentos!$F$2:$F$5135, MATCH(L141, Def_Instancias_Equipamentos!$D$2:$D$5135, 0), 1)</f>
        <v>Sala de Conectividade</v>
      </c>
      <c r="H141" s="26" t="str">
        <f t="array" ref="H141">INDEX(Def_Instancias_Equipamentos!$E$2:$E$5135, MATCH(K141, Def_Instancias_Equipamentos!$D$2:$D$5135, 0), 1)</f>
        <v>CA-RaCtrl</v>
      </c>
      <c r="I141" s="27" t="str">
        <f t="array" ref="I141">INDEX(Def_Instancias_Equipamentos!$E$2:$E$5135, MATCH(L141, Def_Instancias_Equipamentos!$D$2:$D$5135, 0), 1)</f>
        <v>CA-RaCtrl</v>
      </c>
      <c r="J141" s="27" t="str">
        <f t="shared" si="1"/>
        <v>INTERNO</v>
      </c>
      <c r="K141" s="28" t="str">
        <f>Def_Instancias_Equipamentos!$D$44</f>
        <v>SI-Glob:DI-FOFBCtrl</v>
      </c>
      <c r="L141" s="19" t="str">
        <f>Def_Instancias_Equipamentos!$D$67</f>
        <v>CA-RaCtrl:CO-FibPatch</v>
      </c>
      <c r="M141" s="29" t="s">
        <v>709</v>
      </c>
      <c r="N141" s="75" t="s">
        <v>710</v>
      </c>
      <c r="O141" s="28" t="str">
        <f>Def_Sistemas_Conectores_Cabos!$B$3</f>
        <v>LC duplex</v>
      </c>
      <c r="P141" s="19" t="str">
        <f>Def_Sistemas_Conectores_Cabos!$B$3</f>
        <v>LC duplex</v>
      </c>
      <c r="Q141" s="27" t="str">
        <f t="shared" si="3"/>
        <v>SI-Glob:DI-FOFBCtrl/SFP-9
CA-RaCtrl:CO-FibPatch/p070</v>
      </c>
      <c r="R141" s="32">
        <v>3.0</v>
      </c>
      <c r="S141" s="32">
        <v>3.0</v>
      </c>
      <c r="T141" s="19" t="str">
        <f>Def_Sistemas_Conectores_Cabos!$C$3</f>
        <v>Fibra OM4 duplex</v>
      </c>
      <c r="U141" s="45" t="s">
        <v>669</v>
      </c>
      <c r="V141" s="48"/>
      <c r="W141" s="48"/>
      <c r="X141" s="48"/>
    </row>
    <row r="142" ht="15.75" customHeight="1">
      <c r="A142" s="19" t="str">
        <f>Def_Sistemas_Conectores_Cabos!$A$12</f>
        <v>FOFB - Topologia Anel</v>
      </c>
      <c r="B142" s="22" t="str">
        <f>Datas_Entregas!$A$7</f>
        <v>FOFB</v>
      </c>
      <c r="C142" s="25">
        <f t="array" ref="C142">INDEX(Datas_Entregas!$B$2:$B$100, MATCH(B142, Datas_Entregas!$A$2:$A$100, 0), 1)</f>
        <v>43374</v>
      </c>
      <c r="D142" s="22" t="str">
        <f>Def_Status_Montagem!$A$4</f>
        <v>Comprado / Esperando entrega</v>
      </c>
      <c r="E142" s="35" t="str">
        <f>Def_Status_Montagem!$B$3</f>
        <v>Contratada / Etiqueta pelo DIG</v>
      </c>
      <c r="F142" s="26" t="str">
        <f t="array" ref="F142">INDEX(Def_Instancias_Equipamentos!$F$2:$F$5135, MATCH(K142, Def_Instancias_Equipamentos!$D$2:$D$5135, 0), 1)</f>
        <v>Sala Racks 1</v>
      </c>
      <c r="G142" s="27" t="str">
        <f t="array" ref="G142">INDEX(Def_Instancias_Equipamentos!$F$2:$F$5135, MATCH(L142, Def_Instancias_Equipamentos!$D$2:$D$5135, 0), 1)</f>
        <v>Sala Racks 1</v>
      </c>
      <c r="H142" s="26" t="str">
        <f t="array" ref="H142">INDEX(Def_Instancias_Equipamentos!$E$2:$E$5135, MATCH(K142, Def_Instancias_Equipamentos!$D$2:$D$5135, 0), 1)</f>
        <v>IA-01RaBPM</v>
      </c>
      <c r="I142" s="27" t="str">
        <f t="array" ref="I142">INDEX(Def_Instancias_Equipamentos!$E$2:$E$5135, MATCH(L142, Def_Instancias_Equipamentos!$D$2:$D$5135, 0), 1)</f>
        <v>IA-01RaCtrl</v>
      </c>
      <c r="J142" s="27" t="str">
        <f t="shared" si="1"/>
        <v>EXTERNO</v>
      </c>
      <c r="K142" s="28" t="str">
        <f>Def_Instancias_Equipamentos!$D$3</f>
        <v>IA-01RaBPM:DI-AMCFPGAFOFB</v>
      </c>
      <c r="L142" s="19" t="str">
        <f>Def_Instancias_Equipamentos!$D$46</f>
        <v>IA-01RaCtrl:CO-FibPatch</v>
      </c>
      <c r="M142" s="29" t="s">
        <v>693</v>
      </c>
      <c r="N142" s="75" t="s">
        <v>711</v>
      </c>
      <c r="O142" s="28" t="str">
        <f>Def_Sistemas_Conectores_Cabos!$B$3</f>
        <v>LC duplex</v>
      </c>
      <c r="P142" s="19" t="str">
        <f>Def_Sistemas_Conectores_Cabos!$B$3</f>
        <v>LC duplex</v>
      </c>
      <c r="Q142" s="27" t="str">
        <f t="shared" si="3"/>
        <v>IA-01RaBPM:DI-AMCFPGAFOFB/SFP-2
IA-01RaCtrl:CO-FibPatch/p001</v>
      </c>
      <c r="R142" s="32">
        <v>15.0</v>
      </c>
      <c r="S142" s="32">
        <v>15.0</v>
      </c>
      <c r="T142" s="19" t="str">
        <f>Def_Sistemas_Conectores_Cabos!$C$3</f>
        <v>Fibra OM4 duplex</v>
      </c>
      <c r="U142" s="45" t="s">
        <v>669</v>
      </c>
      <c r="V142" s="48"/>
      <c r="W142" s="48"/>
      <c r="X142" s="48"/>
    </row>
    <row r="143" ht="15.75" customHeight="1">
      <c r="A143" s="19" t="str">
        <f>Def_Sistemas_Conectores_Cabos!$A$8</f>
        <v>Timing AFC</v>
      </c>
      <c r="B143" s="22" t="str">
        <f>Datas_Entregas!$A$2</f>
        <v>Booster/LTB</v>
      </c>
      <c r="C143" s="25">
        <f t="array" ref="C143">INDEX(Datas_Entregas!$B$2:$B$100, MATCH(B143, Datas_Entregas!$A$2:$A$100, 0), 1)</f>
        <v>43266</v>
      </c>
      <c r="D143" s="22" t="str">
        <f>Def_Status_Montagem!$A$4</f>
        <v>Comprado / Esperando entrega</v>
      </c>
      <c r="E143" s="22" t="str">
        <f>Def_Status_Montagem!$B$3</f>
        <v>Contratada / Etiqueta pelo DIG</v>
      </c>
      <c r="F143" s="26" t="str">
        <f t="array" ref="F143">INDEX(Def_Instancias_Equipamentos!$F$2:$F$1373, MATCH(K143, Def_Instancias_Equipamentos!$D$2:$D$1373, 0), 1)</f>
        <v>Sala Racks 1</v>
      </c>
      <c r="G143" s="27" t="str">
        <f t="array" ref="G143">INDEX(Def_Instancias_Equipamentos!$F$2:$F$1373, MATCH(L143, Def_Instancias_Equipamentos!$D$2:$D$1373, 0), 1)</f>
        <v>Sala Racks 1</v>
      </c>
      <c r="H143" s="26" t="str">
        <f t="array" ref="H143">INDEX(Def_Instancias_Equipamentos!$E$2:$E$1373, MATCH(K143, Def_Instancias_Equipamentos!$D$2:$D$1373, 0), 1)</f>
        <v>IA-01RaBPM</v>
      </c>
      <c r="I143" s="27" t="str">
        <f t="array" ref="I143">INDEX(Def_Instancias_Equipamentos!$E$2:$E$1373, MATCH(L143, Def_Instancias_Equipamentos!$D$2:$D$1373, 0), 1)</f>
        <v>IA-01RaCtrl</v>
      </c>
      <c r="J143" s="27" t="str">
        <f t="shared" si="1"/>
        <v>EXTERNO</v>
      </c>
      <c r="K143" s="28" t="str">
        <f>Def_Instancias_Equipamentos!$D$23</f>
        <v>IA-01RaBPM:TI-AMCFPGAEVR</v>
      </c>
      <c r="L143" s="19" t="str">
        <f>Def_Instancias_Equipamentos!$D$46</f>
        <v>IA-01RaCtrl:CO-FibPatch</v>
      </c>
      <c r="M143" s="44" t="s">
        <v>707</v>
      </c>
      <c r="N143" s="75" t="s">
        <v>594</v>
      </c>
      <c r="O143" s="28" t="str">
        <f>Def_Sistemas_Conectores_Cabos!$B$3</f>
        <v>LC duplex</v>
      </c>
      <c r="P143" s="19" t="str">
        <f>Def_Sistemas_Conectores_Cabos!$B$3</f>
        <v>LC duplex</v>
      </c>
      <c r="Q143" s="27" t="str">
        <f t="shared" si="3"/>
        <v>IA-01RaBPM:TI-AMCFPGAEVR/SFP-8
IA-01RaCtrl:CO-FibPatch/p002</v>
      </c>
      <c r="R143" s="32">
        <v>15.0</v>
      </c>
      <c r="S143" s="32">
        <v>15.0</v>
      </c>
      <c r="T143" s="19" t="str">
        <f>Def_Sistemas_Conectores_Cabos!$C$3</f>
        <v>Fibra OM4 duplex</v>
      </c>
      <c r="U143" s="32"/>
      <c r="V143" s="48"/>
      <c r="W143" s="48"/>
      <c r="X143" s="48"/>
    </row>
    <row r="144" ht="15.75" customHeight="1">
      <c r="A144" s="19" t="str">
        <f>Def_Sistemas_Conectores_Cabos!$A$13</f>
        <v>FOFB - Topologia Estrela</v>
      </c>
      <c r="B144" s="22" t="str">
        <f>Datas_Entregas!$A$7</f>
        <v>FOFB</v>
      </c>
      <c r="C144" s="25">
        <f t="array" ref="C144">INDEX(Datas_Entregas!$B$2:$B$100, MATCH(B144, Datas_Entregas!$A$2:$A$100, 0), 1)</f>
        <v>43374</v>
      </c>
      <c r="D144" s="22" t="str">
        <f>Def_Status_Montagem!$A$4</f>
        <v>Comprado / Esperando entrega</v>
      </c>
      <c r="E144" s="35" t="str">
        <f>Def_Status_Montagem!$B$3</f>
        <v>Contratada / Etiqueta pelo DIG</v>
      </c>
      <c r="F144" s="26" t="str">
        <f t="array" ref="F144">INDEX(Def_Instancias_Equipamentos!$F$2:$F$5135, MATCH(K144, Def_Instancias_Equipamentos!$D$2:$D$5135, 0), 1)</f>
        <v>Sala Racks 1</v>
      </c>
      <c r="G144" s="27" t="str">
        <f t="array" ref="G144">INDEX(Def_Instancias_Equipamentos!$F$2:$F$5135, MATCH(L144, Def_Instancias_Equipamentos!$D$2:$D$5135, 0), 1)</f>
        <v>Sala Racks 1</v>
      </c>
      <c r="H144" s="26" t="str">
        <f t="array" ref="H144">INDEX(Def_Instancias_Equipamentos!$E$2:$E$5135, MATCH(K144, Def_Instancias_Equipamentos!$D$2:$D$5135, 0), 1)</f>
        <v>IA-01RaCtrl</v>
      </c>
      <c r="I144" s="27" t="str">
        <f t="array" ref="I144">INDEX(Def_Instancias_Equipamentos!$E$2:$E$5135, MATCH(L144, Def_Instancias_Equipamentos!$D$2:$D$5135, 0), 1)</f>
        <v>IA-01RaBPM</v>
      </c>
      <c r="J144" s="27" t="str">
        <f t="shared" si="1"/>
        <v>EXTERNO</v>
      </c>
      <c r="K144" s="28" t="str">
        <f>Def_Instancias_Equipamentos!$D$46</f>
        <v>IA-01RaCtrl:CO-FibPatch</v>
      </c>
      <c r="L144" s="19" t="str">
        <f>Def_Instancias_Equipamentos!$D$3</f>
        <v>IA-01RaBPM:DI-AMCFPGAFOFB</v>
      </c>
      <c r="M144" s="81" t="s">
        <v>667</v>
      </c>
      <c r="N144" s="87" t="s">
        <v>666</v>
      </c>
      <c r="O144" s="28" t="str">
        <f>Def_Sistemas_Conectores_Cabos!$B$3</f>
        <v>LC duplex</v>
      </c>
      <c r="P144" s="19" t="str">
        <f>Def_Sistemas_Conectores_Cabos!$B$3</f>
        <v>LC duplex</v>
      </c>
      <c r="Q144" s="27" t="str">
        <f t="shared" si="3"/>
        <v>IA-01RaCtrl:CO-FibPatch/p042
IA-01RaBPM:DI-AMCFPGAFOFB/SFP-1</v>
      </c>
      <c r="R144" s="32">
        <v>15.0</v>
      </c>
      <c r="S144" s="32">
        <v>15.0</v>
      </c>
      <c r="T144" s="19" t="str">
        <f>Def_Sistemas_Conectores_Cabos!$C$3</f>
        <v>Fibra OM4 duplex</v>
      </c>
      <c r="U144" s="45" t="s">
        <v>669</v>
      </c>
      <c r="V144" s="48"/>
      <c r="W144" s="48"/>
      <c r="X144" s="48"/>
    </row>
    <row r="145" ht="15.75" customHeight="1">
      <c r="A145" s="19" t="str">
        <f>Def_Sistemas_Conectores_Cabos!$A$12</f>
        <v>FOFB - Topologia Anel</v>
      </c>
      <c r="B145" s="22" t="str">
        <f>Datas_Entregas!$A$7</f>
        <v>FOFB</v>
      </c>
      <c r="C145" s="25">
        <f t="array" ref="C145">INDEX(Datas_Entregas!$B$2:$B$100, MATCH(B145, Datas_Entregas!$A$2:$A$100, 0), 1)</f>
        <v>43374</v>
      </c>
      <c r="D145" s="22" t="str">
        <f>Def_Status_Montagem!$A$4</f>
        <v>Comprado / Esperando entrega</v>
      </c>
      <c r="E145" s="35" t="str">
        <f>Def_Status_Montagem!$B$3</f>
        <v>Contratada / Etiqueta pelo DIG</v>
      </c>
      <c r="F145" s="26" t="str">
        <f t="array" ref="F145">INDEX(Def_Instancias_Equipamentos!$F$2:$F$5135, MATCH(K145, Def_Instancias_Equipamentos!$D$2:$D$5135, 0), 1)</f>
        <v>Sala Racks 1</v>
      </c>
      <c r="G145" s="27" t="str">
        <f t="array" ref="G145">INDEX(Def_Instancias_Equipamentos!$F$2:$F$5135, MATCH(L145, Def_Instancias_Equipamentos!$D$2:$D$5135, 0), 1)</f>
        <v>Sala Racks 1</v>
      </c>
      <c r="H145" s="26" t="str">
        <f t="array" ref="H145">INDEX(Def_Instancias_Equipamentos!$E$2:$E$5135, MATCH(K145, Def_Instancias_Equipamentos!$D$2:$D$5135, 0), 1)</f>
        <v>IA-01RaCtrl</v>
      </c>
      <c r="I145" s="27" t="str">
        <f t="array" ref="I145">INDEX(Def_Instancias_Equipamentos!$E$2:$E$5135, MATCH(L145, Def_Instancias_Equipamentos!$D$2:$D$5135, 0), 1)</f>
        <v>IA-01RaBPM</v>
      </c>
      <c r="J145" s="27" t="str">
        <f t="shared" si="1"/>
        <v>EXTERNO</v>
      </c>
      <c r="K145" s="28" t="str">
        <f>Def_Instancias_Equipamentos!$D$46</f>
        <v>IA-01RaCtrl:CO-FibPatch</v>
      </c>
      <c r="L145" s="19" t="str">
        <f>Def_Instancias_Equipamentos!$D$3</f>
        <v>IA-01RaBPM:DI-AMCFPGAFOFB</v>
      </c>
      <c r="M145" s="81" t="s">
        <v>714</v>
      </c>
      <c r="N145" s="87" t="s">
        <v>697</v>
      </c>
      <c r="O145" s="28" t="str">
        <f>Def_Sistemas_Conectores_Cabos!$B$3</f>
        <v>LC duplex</v>
      </c>
      <c r="P145" s="19" t="str">
        <f>Def_Sistemas_Conectores_Cabos!$B$3</f>
        <v>LC duplex</v>
      </c>
      <c r="Q145" s="27" t="str">
        <f t="shared" si="3"/>
        <v>IA-01RaCtrl:CO-FibPatch/p025
IA-01RaBPM:DI-AMCFPGAFOFB/SFP-3</v>
      </c>
      <c r="R145" s="32">
        <v>15.0</v>
      </c>
      <c r="S145" s="32">
        <v>15.0</v>
      </c>
      <c r="T145" s="19" t="str">
        <f>Def_Sistemas_Conectores_Cabos!$C$3</f>
        <v>Fibra OM4 duplex</v>
      </c>
      <c r="U145" s="45" t="s">
        <v>669</v>
      </c>
      <c r="V145" s="48"/>
      <c r="W145" s="48"/>
      <c r="X145" s="48"/>
    </row>
    <row r="146" ht="15.75" customHeight="1">
      <c r="A146" s="19" t="str">
        <f>Def_Sistemas_Conectores_Cabos!$A$12</f>
        <v>FOFB - Topologia Anel</v>
      </c>
      <c r="B146" s="22" t="str">
        <f>Datas_Entregas!$A$7</f>
        <v>FOFB</v>
      </c>
      <c r="C146" s="25">
        <f t="array" ref="C146">INDEX(Datas_Entregas!$B$2:$B$100, MATCH(B146, Datas_Entregas!$A$2:$A$100, 0), 1)</f>
        <v>43374</v>
      </c>
      <c r="D146" s="22" t="str">
        <f>Def_Status_Montagem!$A$4</f>
        <v>Comprado / Esperando entrega</v>
      </c>
      <c r="E146" s="35" t="str">
        <f>Def_Status_Montagem!$B$3</f>
        <v>Contratada / Etiqueta pelo DIG</v>
      </c>
      <c r="F146" s="26" t="str">
        <f t="array" ref="F146">INDEX(Def_Instancias_Equipamentos!$F$2:$F$5135, MATCH(K146, Def_Instancias_Equipamentos!$D$2:$D$5135, 0), 1)</f>
        <v>Sala Racks 4</v>
      </c>
      <c r="G146" s="27" t="str">
        <f t="array" ref="G146">INDEX(Def_Instancias_Equipamentos!$F$2:$F$5135, MATCH(L146, Def_Instancias_Equipamentos!$D$2:$D$5135, 0), 1)</f>
        <v>Sala Racks 4</v>
      </c>
      <c r="H146" s="26" t="str">
        <f t="array" ref="H146">INDEX(Def_Instancias_Equipamentos!$E$2:$E$5135, MATCH(K146, Def_Instancias_Equipamentos!$D$2:$D$5135, 0), 1)</f>
        <v>IA-04RaBPM</v>
      </c>
      <c r="I146" s="27" t="str">
        <f t="array" ref="I146">INDEX(Def_Instancias_Equipamentos!$E$2:$E$5135, MATCH(L146, Def_Instancias_Equipamentos!$D$2:$D$5135, 0), 1)</f>
        <v>IA-04RaCtrl</v>
      </c>
      <c r="J146" s="27" t="str">
        <f t="shared" si="1"/>
        <v>EXTERNO</v>
      </c>
      <c r="K146" s="28" t="str">
        <f>Def_Instancias_Equipamentos!$D$6</f>
        <v>IA-04RaBPM:DI-AMCFPGAFOFB</v>
      </c>
      <c r="L146" s="19" t="str">
        <f>Def_Instancias_Equipamentos!$D$49</f>
        <v>IA-04RaCtrl:CO-FibPatch</v>
      </c>
      <c r="M146" s="29" t="s">
        <v>693</v>
      </c>
      <c r="N146" s="75" t="s">
        <v>715</v>
      </c>
      <c r="O146" s="28" t="str">
        <f>Def_Sistemas_Conectores_Cabos!$B$3</f>
        <v>LC duplex</v>
      </c>
      <c r="P146" s="19" t="str">
        <f>Def_Sistemas_Conectores_Cabos!$B$3</f>
        <v>LC duplex</v>
      </c>
      <c r="Q146" s="27" t="str">
        <f t="shared" si="3"/>
        <v>IA-04RaBPM:DI-AMCFPGAFOFB/SFP-2
IA-04RaCtrl:CO-FibPatch/p030</v>
      </c>
      <c r="R146" s="32">
        <v>15.0</v>
      </c>
      <c r="S146" s="32">
        <v>15.0</v>
      </c>
      <c r="T146" s="19" t="str">
        <f>Def_Sistemas_Conectores_Cabos!$C$3</f>
        <v>Fibra OM4 duplex</v>
      </c>
      <c r="U146" s="45" t="s">
        <v>669</v>
      </c>
      <c r="V146" s="48"/>
      <c r="W146" s="48"/>
      <c r="X146" s="48"/>
    </row>
    <row r="147" ht="15.75" customHeight="1">
      <c r="A147" s="19" t="str">
        <f>Def_Sistemas_Conectores_Cabos!$A$8</f>
        <v>Timing AFC</v>
      </c>
      <c r="B147" s="22" t="str">
        <f>Datas_Entregas!$A$2</f>
        <v>Booster/LTB</v>
      </c>
      <c r="C147" s="25">
        <f t="array" ref="C147">INDEX(Datas_Entregas!$B$2:$B$100, MATCH(B147, Datas_Entregas!$A$2:$A$100, 0), 1)</f>
        <v>43266</v>
      </c>
      <c r="D147" s="22" t="str">
        <f>Def_Status_Montagem!$A$4</f>
        <v>Comprado / Esperando entrega</v>
      </c>
      <c r="E147" s="22" t="str">
        <f>Def_Status_Montagem!$B$3</f>
        <v>Contratada / Etiqueta pelo DIG</v>
      </c>
      <c r="F147" s="26" t="str">
        <f t="array" ref="F147">INDEX(Def_Instancias_Equipamentos!$F$2:$F$1373, MATCH(K147, Def_Instancias_Equipamentos!$D$2:$D$1373, 0), 1)</f>
        <v>Sala Racks 4</v>
      </c>
      <c r="G147" s="27" t="str">
        <f t="array" ref="G147">INDEX(Def_Instancias_Equipamentos!$F$2:$F$1373, MATCH(L147, Def_Instancias_Equipamentos!$D$2:$D$1373, 0), 1)</f>
        <v>Sala Racks 4</v>
      </c>
      <c r="H147" s="26" t="str">
        <f t="array" ref="H147">INDEX(Def_Instancias_Equipamentos!$E$2:$E$1373, MATCH(K147, Def_Instancias_Equipamentos!$D$2:$D$1373, 0), 1)</f>
        <v>IA-04RaBPM</v>
      </c>
      <c r="I147" s="27" t="str">
        <f t="array" ref="I147">INDEX(Def_Instancias_Equipamentos!$E$2:$E$1373, MATCH(L147, Def_Instancias_Equipamentos!$D$2:$D$1373, 0), 1)</f>
        <v>IA-04RaCtrl</v>
      </c>
      <c r="J147" s="27" t="str">
        <f t="shared" si="1"/>
        <v>EXTERNO</v>
      </c>
      <c r="K147" s="28" t="str">
        <f>Def_Instancias_Equipamentos!$D$26</f>
        <v>IA-04RaBPM:TI-AMCFPGAEVR</v>
      </c>
      <c r="L147" s="19" t="str">
        <f>Def_Instancias_Equipamentos!$D$49</f>
        <v>IA-04RaCtrl:CO-FibPatch</v>
      </c>
      <c r="M147" s="44" t="s">
        <v>707</v>
      </c>
      <c r="N147" s="75" t="s">
        <v>645</v>
      </c>
      <c r="O147" s="28" t="str">
        <f>Def_Sistemas_Conectores_Cabos!$B$3</f>
        <v>LC duplex</v>
      </c>
      <c r="P147" s="19" t="str">
        <f>Def_Sistemas_Conectores_Cabos!$B$3</f>
        <v>LC duplex</v>
      </c>
      <c r="Q147" s="27" t="str">
        <f t="shared" si="3"/>
        <v>IA-04RaBPM:TI-AMCFPGAEVR/SFP-8
IA-04RaCtrl:CO-FibPatch/p031</v>
      </c>
      <c r="R147" s="32">
        <v>15.0</v>
      </c>
      <c r="S147" s="32">
        <v>15.0</v>
      </c>
      <c r="T147" s="19" t="str">
        <f>Def_Sistemas_Conectores_Cabos!$C$3</f>
        <v>Fibra OM4 duplex</v>
      </c>
      <c r="U147" s="32"/>
      <c r="V147" s="48"/>
      <c r="W147" s="48"/>
      <c r="X147" s="48"/>
    </row>
    <row r="148" ht="15.75" customHeight="1">
      <c r="A148" s="19" t="str">
        <f>Def_Sistemas_Conectores_Cabos!$A$13</f>
        <v>FOFB - Topologia Estrela</v>
      </c>
      <c r="B148" s="22" t="str">
        <f>Datas_Entregas!$A$7</f>
        <v>FOFB</v>
      </c>
      <c r="C148" s="25">
        <f t="array" ref="C148">INDEX(Datas_Entregas!$B$2:$B$100, MATCH(B148, Datas_Entregas!$A$2:$A$100, 0), 1)</f>
        <v>43374</v>
      </c>
      <c r="D148" s="22" t="str">
        <f>Def_Status_Montagem!$A$4</f>
        <v>Comprado / Esperando entrega</v>
      </c>
      <c r="E148" s="35" t="str">
        <f>Def_Status_Montagem!$B$3</f>
        <v>Contratada / Etiqueta pelo DIG</v>
      </c>
      <c r="F148" s="26" t="str">
        <f t="array" ref="F148">INDEX(Def_Instancias_Equipamentos!$F$2:$F$5135, MATCH(K148, Def_Instancias_Equipamentos!$D$2:$D$5135, 0), 1)</f>
        <v>Sala Racks 4</v>
      </c>
      <c r="G148" s="27" t="str">
        <f t="array" ref="G148">INDEX(Def_Instancias_Equipamentos!$F$2:$F$5135, MATCH(L148, Def_Instancias_Equipamentos!$D$2:$D$5135, 0), 1)</f>
        <v>Sala Racks 4</v>
      </c>
      <c r="H148" s="26" t="str">
        <f t="array" ref="H148">INDEX(Def_Instancias_Equipamentos!$E$2:$E$5135, MATCH(K148, Def_Instancias_Equipamentos!$D$2:$D$5135, 0), 1)</f>
        <v>IA-04RaCtrl</v>
      </c>
      <c r="I148" s="27" t="str">
        <f t="array" ref="I148">INDEX(Def_Instancias_Equipamentos!$E$2:$E$5135, MATCH(L148, Def_Instancias_Equipamentos!$D$2:$D$5135, 0), 1)</f>
        <v>IA-04RaBPM</v>
      </c>
      <c r="J148" s="27" t="str">
        <f t="shared" si="1"/>
        <v>EXTERNO</v>
      </c>
      <c r="K148" s="28" t="str">
        <f>Def_Instancias_Equipamentos!$D$49</f>
        <v>IA-04RaCtrl:CO-FibPatch</v>
      </c>
      <c r="L148" s="19" t="str">
        <f>Def_Instancias_Equipamentos!$D$6</f>
        <v>IA-04RaBPM:DI-AMCFPGAFOFB</v>
      </c>
      <c r="M148" s="81" t="s">
        <v>700</v>
      </c>
      <c r="N148" s="87" t="s">
        <v>666</v>
      </c>
      <c r="O148" s="28" t="str">
        <f>Def_Sistemas_Conectores_Cabos!$B$3</f>
        <v>LC duplex</v>
      </c>
      <c r="P148" s="19" t="str">
        <f>Def_Sistemas_Conectores_Cabos!$B$3</f>
        <v>LC duplex</v>
      </c>
      <c r="Q148" s="27" t="str">
        <f t="shared" si="3"/>
        <v>IA-04RaCtrl:CO-FibPatch/p065
IA-04RaBPM:DI-AMCFPGAFOFB/SFP-1</v>
      </c>
      <c r="R148" s="32">
        <v>15.0</v>
      </c>
      <c r="S148" s="32">
        <v>15.0</v>
      </c>
      <c r="T148" s="19" t="str">
        <f>Def_Sistemas_Conectores_Cabos!$C$3</f>
        <v>Fibra OM4 duplex</v>
      </c>
      <c r="U148" s="45" t="s">
        <v>669</v>
      </c>
      <c r="V148" s="48"/>
      <c r="W148" s="48"/>
      <c r="X148" s="48"/>
    </row>
    <row r="149" ht="15.75" customHeight="1">
      <c r="A149" s="19" t="str">
        <f>Def_Sistemas_Conectores_Cabos!$A$12</f>
        <v>FOFB - Topologia Anel</v>
      </c>
      <c r="B149" s="22" t="str">
        <f>Datas_Entregas!$A$7</f>
        <v>FOFB</v>
      </c>
      <c r="C149" s="25">
        <f t="array" ref="C149">INDEX(Datas_Entregas!$B$2:$B$100, MATCH(B149, Datas_Entregas!$A$2:$A$100, 0), 1)</f>
        <v>43374</v>
      </c>
      <c r="D149" s="22" t="str">
        <f>Def_Status_Montagem!$A$4</f>
        <v>Comprado / Esperando entrega</v>
      </c>
      <c r="E149" s="35" t="str">
        <f>Def_Status_Montagem!$B$3</f>
        <v>Contratada / Etiqueta pelo DIG</v>
      </c>
      <c r="F149" s="26" t="str">
        <f t="array" ref="F149">INDEX(Def_Instancias_Equipamentos!$F$2:$F$5135, MATCH(K149, Def_Instancias_Equipamentos!$D$2:$D$5135, 0), 1)</f>
        <v>Sala Racks 4</v>
      </c>
      <c r="G149" s="27" t="str">
        <f t="array" ref="G149">INDEX(Def_Instancias_Equipamentos!$F$2:$F$5135, MATCH(L149, Def_Instancias_Equipamentos!$D$2:$D$5135, 0), 1)</f>
        <v>Sala Racks 4</v>
      </c>
      <c r="H149" s="26" t="str">
        <f t="array" ref="H149">INDEX(Def_Instancias_Equipamentos!$E$2:$E$5135, MATCH(K149, Def_Instancias_Equipamentos!$D$2:$D$5135, 0), 1)</f>
        <v>IA-04RaCtrl</v>
      </c>
      <c r="I149" s="27" t="str">
        <f t="array" ref="I149">INDEX(Def_Instancias_Equipamentos!$E$2:$E$5135, MATCH(L149, Def_Instancias_Equipamentos!$D$2:$D$5135, 0), 1)</f>
        <v>IA-04RaBPM</v>
      </c>
      <c r="J149" s="27" t="str">
        <f t="shared" si="1"/>
        <v>EXTERNO</v>
      </c>
      <c r="K149" s="28" t="str">
        <f>Def_Instancias_Equipamentos!$D$49</f>
        <v>IA-04RaCtrl:CO-FibPatch</v>
      </c>
      <c r="L149" s="19" t="str">
        <f>Def_Instancias_Equipamentos!$D$6</f>
        <v>IA-04RaBPM:DI-AMCFPGAFOFB</v>
      </c>
      <c r="M149" s="81" t="s">
        <v>716</v>
      </c>
      <c r="N149" s="87" t="s">
        <v>697</v>
      </c>
      <c r="O149" s="28" t="str">
        <f>Def_Sistemas_Conectores_Cabos!$B$3</f>
        <v>LC duplex</v>
      </c>
      <c r="P149" s="19" t="str">
        <f>Def_Sistemas_Conectores_Cabos!$B$3</f>
        <v>LC duplex</v>
      </c>
      <c r="Q149" s="27" t="str">
        <f t="shared" si="3"/>
        <v>IA-04RaCtrl:CO-FibPatch/p028
IA-04RaBPM:DI-AMCFPGAFOFB/SFP-3</v>
      </c>
      <c r="R149" s="32">
        <v>15.0</v>
      </c>
      <c r="S149" s="32">
        <v>15.0</v>
      </c>
      <c r="T149" s="19" t="str">
        <f>Def_Sistemas_Conectores_Cabos!$C$3</f>
        <v>Fibra OM4 duplex</v>
      </c>
      <c r="U149" s="45" t="s">
        <v>669</v>
      </c>
      <c r="V149" s="48"/>
      <c r="W149" s="48"/>
      <c r="X149" s="48"/>
    </row>
    <row r="150" ht="15.75" customHeight="1">
      <c r="A150" s="19" t="str">
        <f>Def_Sistemas_Conectores_Cabos!$A$12</f>
        <v>FOFB - Topologia Anel</v>
      </c>
      <c r="B150" s="22" t="str">
        <f>Datas_Entregas!$A$7</f>
        <v>FOFB</v>
      </c>
      <c r="C150" s="25">
        <f t="array" ref="C150">INDEX(Datas_Entregas!$B$2:$B$100, MATCH(B150, Datas_Entregas!$A$2:$A$100, 0), 1)</f>
        <v>43374</v>
      </c>
      <c r="D150" s="22" t="str">
        <f>Def_Status_Montagem!$A$4</f>
        <v>Comprado / Esperando entrega</v>
      </c>
      <c r="E150" s="35" t="str">
        <f>Def_Status_Montagem!$B$3</f>
        <v>Contratada / Etiqueta pelo DIG</v>
      </c>
      <c r="F150" s="26" t="str">
        <f t="array" ref="F150">INDEX(Def_Instancias_Equipamentos!$F$2:$F$5135, MATCH(K150, Def_Instancias_Equipamentos!$D$2:$D$5135, 0), 1)</f>
        <v>Sala Racks 5</v>
      </c>
      <c r="G150" s="27" t="str">
        <f t="array" ref="G150">INDEX(Def_Instancias_Equipamentos!$F$2:$F$5135, MATCH(L150, Def_Instancias_Equipamentos!$D$2:$D$5135, 0), 1)</f>
        <v>Sala Racks 5</v>
      </c>
      <c r="H150" s="26" t="str">
        <f t="array" ref="H150">INDEX(Def_Instancias_Equipamentos!$E$2:$E$5135, MATCH(K150, Def_Instancias_Equipamentos!$D$2:$D$5135, 0), 1)</f>
        <v>IA-05RaBPM</v>
      </c>
      <c r="I150" s="27" t="str">
        <f t="array" ref="I150">INDEX(Def_Instancias_Equipamentos!$E$2:$E$5135, MATCH(L150, Def_Instancias_Equipamentos!$D$2:$D$5135, 0), 1)</f>
        <v>IA-05RaCtrl</v>
      </c>
      <c r="J150" s="27" t="str">
        <f t="shared" si="1"/>
        <v>EXTERNO</v>
      </c>
      <c r="K150" s="28" t="str">
        <f>Def_Instancias_Equipamentos!$D$7</f>
        <v>IA-05RaBPM:DI-AMCFPGAFOFB</v>
      </c>
      <c r="L150" s="19" t="str">
        <f>Def_Instancias_Equipamentos!$D$50</f>
        <v>IA-05RaCtrl:CO-FibPatch</v>
      </c>
      <c r="M150" s="29" t="s">
        <v>693</v>
      </c>
      <c r="N150" s="75" t="s">
        <v>718</v>
      </c>
      <c r="O150" s="28" t="str">
        <f>Def_Sistemas_Conectores_Cabos!$B$3</f>
        <v>LC duplex</v>
      </c>
      <c r="P150" s="19" t="str">
        <f>Def_Sistemas_Conectores_Cabos!$B$3</f>
        <v>LC duplex</v>
      </c>
      <c r="Q150" s="27" t="str">
        <f t="shared" si="3"/>
        <v>IA-05RaBPM:DI-AMCFPGAFOFB/SFP-2
IA-05RaCtrl:CO-FibPatch/p032</v>
      </c>
      <c r="R150" s="32">
        <v>15.0</v>
      </c>
      <c r="S150" s="32">
        <v>15.0</v>
      </c>
      <c r="T150" s="19" t="str">
        <f>Def_Sistemas_Conectores_Cabos!$C$3</f>
        <v>Fibra OM4 duplex</v>
      </c>
      <c r="U150" s="45" t="s">
        <v>669</v>
      </c>
      <c r="V150" s="48"/>
      <c r="W150" s="48"/>
      <c r="X150" s="48"/>
    </row>
    <row r="151" ht="15.75" customHeight="1">
      <c r="A151" s="19" t="str">
        <f>Def_Sistemas_Conectores_Cabos!$A$8</f>
        <v>Timing AFC</v>
      </c>
      <c r="B151" s="22" t="str">
        <f>Datas_Entregas!$A$2</f>
        <v>Booster/LTB</v>
      </c>
      <c r="C151" s="25">
        <f t="array" ref="C151">INDEX(Datas_Entregas!$B$2:$B$100, MATCH(B151, Datas_Entregas!$A$2:$A$100, 0), 1)</f>
        <v>43266</v>
      </c>
      <c r="D151" s="22" t="str">
        <f>Def_Status_Montagem!$A$4</f>
        <v>Comprado / Esperando entrega</v>
      </c>
      <c r="E151" s="35" t="str">
        <f>Def_Status_Montagem!$B$3</f>
        <v>Contratada / Etiqueta pelo DIG</v>
      </c>
      <c r="F151" s="26" t="str">
        <f t="array" ref="F151">INDEX(Def_Instancias_Equipamentos!$F$2:$F$1373, MATCH(K151, Def_Instancias_Equipamentos!$D$2:$D$1373, 0), 1)</f>
        <v>Sala Racks 5</v>
      </c>
      <c r="G151" s="27" t="str">
        <f t="array" ref="G151">INDEX(Def_Instancias_Equipamentos!$F$2:$F$1373, MATCH(L151, Def_Instancias_Equipamentos!$D$2:$D$1373, 0), 1)</f>
        <v>Sala Racks 5</v>
      </c>
      <c r="H151" s="26" t="str">
        <f t="array" ref="H151">INDEX(Def_Instancias_Equipamentos!$E$2:$E$1373, MATCH(K151, Def_Instancias_Equipamentos!$D$2:$D$1373, 0), 1)</f>
        <v>IA-05RaBPM</v>
      </c>
      <c r="I151" s="27" t="str">
        <f t="array" ref="I151">INDEX(Def_Instancias_Equipamentos!$E$2:$E$1373, MATCH(L151, Def_Instancias_Equipamentos!$D$2:$D$1373, 0), 1)</f>
        <v>IA-05RaCtrl</v>
      </c>
      <c r="J151" s="27" t="str">
        <f t="shared" si="1"/>
        <v>EXTERNO</v>
      </c>
      <c r="K151" s="28" t="str">
        <f>Def_Instancias_Equipamentos!$D$27</f>
        <v>IA-05RaBPM:TI-AMCFPGAEVR</v>
      </c>
      <c r="L151" s="19" t="str">
        <f>Def_Instancias_Equipamentos!$D$50</f>
        <v>IA-05RaCtrl:CO-FibPatch</v>
      </c>
      <c r="M151" s="44" t="s">
        <v>707</v>
      </c>
      <c r="N151" s="75" t="s">
        <v>646</v>
      </c>
      <c r="O151" s="28" t="str">
        <f>Def_Sistemas_Conectores_Cabos!$B$3</f>
        <v>LC duplex</v>
      </c>
      <c r="P151" s="19" t="str">
        <f>Def_Sistemas_Conectores_Cabos!$B$3</f>
        <v>LC duplex</v>
      </c>
      <c r="Q151" s="27" t="str">
        <f t="shared" si="3"/>
        <v>IA-05RaBPM:TI-AMCFPGAEVR/SFP-8
IA-05RaCtrl:CO-FibPatch/p033</v>
      </c>
      <c r="R151" s="32">
        <v>15.0</v>
      </c>
      <c r="S151" s="32">
        <v>15.0</v>
      </c>
      <c r="T151" s="19" t="str">
        <f>Def_Sistemas_Conectores_Cabos!$C$3</f>
        <v>Fibra OM4 duplex</v>
      </c>
      <c r="U151" s="32"/>
      <c r="V151" s="48"/>
      <c r="W151" s="48"/>
      <c r="X151" s="48"/>
    </row>
    <row r="152" ht="15.75" customHeight="1">
      <c r="A152" s="19" t="str">
        <f>Def_Sistemas_Conectores_Cabos!$A$13</f>
        <v>FOFB - Topologia Estrela</v>
      </c>
      <c r="B152" s="22" t="str">
        <f>Datas_Entregas!$A$7</f>
        <v>FOFB</v>
      </c>
      <c r="C152" s="25">
        <f t="array" ref="C152">INDEX(Datas_Entregas!$B$2:$B$100, MATCH(B152, Datas_Entregas!$A$2:$A$100, 0), 1)</f>
        <v>43374</v>
      </c>
      <c r="D152" s="22" t="str">
        <f>Def_Status_Montagem!$A$4</f>
        <v>Comprado / Esperando entrega</v>
      </c>
      <c r="E152" s="35" t="str">
        <f>Def_Status_Montagem!$B$3</f>
        <v>Contratada / Etiqueta pelo DIG</v>
      </c>
      <c r="F152" s="26" t="str">
        <f t="array" ref="F152">INDEX(Def_Instancias_Equipamentos!$F$2:$F$5135, MATCH(K152, Def_Instancias_Equipamentos!$D$2:$D$5135, 0), 1)</f>
        <v>Sala Racks 5</v>
      </c>
      <c r="G152" s="27" t="str">
        <f t="array" ref="G152">INDEX(Def_Instancias_Equipamentos!$F$2:$F$5135, MATCH(L152, Def_Instancias_Equipamentos!$D$2:$D$5135, 0), 1)</f>
        <v>Sala Racks 5</v>
      </c>
      <c r="H152" s="26" t="str">
        <f t="array" ref="H152">INDEX(Def_Instancias_Equipamentos!$E$2:$E$5135, MATCH(K152, Def_Instancias_Equipamentos!$D$2:$D$5135, 0), 1)</f>
        <v>IA-05RaCtrl</v>
      </c>
      <c r="I152" s="27" t="str">
        <f t="array" ref="I152">INDEX(Def_Instancias_Equipamentos!$E$2:$E$5135, MATCH(L152, Def_Instancias_Equipamentos!$D$2:$D$5135, 0), 1)</f>
        <v>IA-05RaBPM</v>
      </c>
      <c r="J152" s="27" t="str">
        <f t="shared" si="1"/>
        <v>EXTERNO</v>
      </c>
      <c r="K152" s="28" t="str">
        <f>Def_Instancias_Equipamentos!$D$50</f>
        <v>IA-05RaCtrl:CO-FibPatch</v>
      </c>
      <c r="L152" s="19" t="str">
        <f>Def_Instancias_Equipamentos!$D$7</f>
        <v>IA-05RaBPM:DI-AMCFPGAFOFB</v>
      </c>
      <c r="M152" s="81" t="s">
        <v>702</v>
      </c>
      <c r="N152" s="87" t="s">
        <v>666</v>
      </c>
      <c r="O152" s="28" t="str">
        <f>Def_Sistemas_Conectores_Cabos!$B$3</f>
        <v>LC duplex</v>
      </c>
      <c r="P152" s="19" t="str">
        <f>Def_Sistemas_Conectores_Cabos!$B$3</f>
        <v>LC duplex</v>
      </c>
      <c r="Q152" s="27" t="str">
        <f t="shared" si="3"/>
        <v>IA-05RaCtrl:CO-FibPatch/p066
IA-05RaBPM:DI-AMCFPGAFOFB/SFP-1</v>
      </c>
      <c r="R152" s="32">
        <v>15.0</v>
      </c>
      <c r="S152" s="32">
        <v>15.0</v>
      </c>
      <c r="T152" s="19" t="str">
        <f>Def_Sistemas_Conectores_Cabos!$C$3</f>
        <v>Fibra OM4 duplex</v>
      </c>
      <c r="U152" s="45" t="s">
        <v>669</v>
      </c>
      <c r="V152" s="48"/>
      <c r="W152" s="48"/>
      <c r="X152" s="48"/>
    </row>
    <row r="153" ht="15.75" customHeight="1">
      <c r="A153" s="19" t="str">
        <f>Def_Sistemas_Conectores_Cabos!$A$12</f>
        <v>FOFB - Topologia Anel</v>
      </c>
      <c r="B153" s="22" t="str">
        <f>Datas_Entregas!$A$7</f>
        <v>FOFB</v>
      </c>
      <c r="C153" s="25">
        <f t="array" ref="C153">INDEX(Datas_Entregas!$B$2:$B$100, MATCH(B153, Datas_Entregas!$A$2:$A$100, 0), 1)</f>
        <v>43374</v>
      </c>
      <c r="D153" s="22" t="str">
        <f>Def_Status_Montagem!$A$4</f>
        <v>Comprado / Esperando entrega</v>
      </c>
      <c r="E153" s="35" t="str">
        <f>Def_Status_Montagem!$B$3</f>
        <v>Contratada / Etiqueta pelo DIG</v>
      </c>
      <c r="F153" s="26" t="str">
        <f t="array" ref="F153">INDEX(Def_Instancias_Equipamentos!$F$2:$F$5135, MATCH(K153, Def_Instancias_Equipamentos!$D$2:$D$5135, 0), 1)</f>
        <v>Sala Racks 5</v>
      </c>
      <c r="G153" s="27" t="str">
        <f t="array" ref="G153">INDEX(Def_Instancias_Equipamentos!$F$2:$F$5135, MATCH(L153, Def_Instancias_Equipamentos!$D$2:$D$5135, 0), 1)</f>
        <v>Sala Racks 5</v>
      </c>
      <c r="H153" s="26" t="str">
        <f t="array" ref="H153">INDEX(Def_Instancias_Equipamentos!$E$2:$E$5135, MATCH(K153, Def_Instancias_Equipamentos!$D$2:$D$5135, 0), 1)</f>
        <v>IA-05RaCtrl</v>
      </c>
      <c r="I153" s="27" t="str">
        <f t="array" ref="I153">INDEX(Def_Instancias_Equipamentos!$E$2:$E$5135, MATCH(L153, Def_Instancias_Equipamentos!$D$2:$D$5135, 0), 1)</f>
        <v>IA-05RaBPM</v>
      </c>
      <c r="J153" s="27" t="str">
        <f t="shared" si="1"/>
        <v>EXTERNO</v>
      </c>
      <c r="K153" s="28" t="str">
        <f>Def_Instancias_Equipamentos!$D$50</f>
        <v>IA-05RaCtrl:CO-FibPatch</v>
      </c>
      <c r="L153" s="19" t="str">
        <f>Def_Instancias_Equipamentos!$D$7</f>
        <v>IA-05RaBPM:DI-AMCFPGAFOFB</v>
      </c>
      <c r="M153" s="81" t="s">
        <v>715</v>
      </c>
      <c r="N153" s="87" t="s">
        <v>697</v>
      </c>
      <c r="O153" s="28" t="str">
        <f>Def_Sistemas_Conectores_Cabos!$B$3</f>
        <v>LC duplex</v>
      </c>
      <c r="P153" s="19" t="str">
        <f>Def_Sistemas_Conectores_Cabos!$B$3</f>
        <v>LC duplex</v>
      </c>
      <c r="Q153" s="27" t="str">
        <f t="shared" si="3"/>
        <v>IA-05RaCtrl:CO-FibPatch/p030
IA-05RaBPM:DI-AMCFPGAFOFB/SFP-3</v>
      </c>
      <c r="R153" s="32">
        <v>15.0</v>
      </c>
      <c r="S153" s="32">
        <v>15.0</v>
      </c>
      <c r="T153" s="19" t="str">
        <f>Def_Sistemas_Conectores_Cabos!$C$3</f>
        <v>Fibra OM4 duplex</v>
      </c>
      <c r="U153" s="45" t="s">
        <v>669</v>
      </c>
      <c r="V153" s="48"/>
      <c r="W153" s="48"/>
      <c r="X153" s="48"/>
    </row>
    <row r="154" ht="15.75" customHeight="1">
      <c r="A154" s="19" t="str">
        <f>Def_Sistemas_Conectores_Cabos!$A$12</f>
        <v>FOFB - Topologia Anel</v>
      </c>
      <c r="B154" s="22" t="str">
        <f>Datas_Entregas!$A$7</f>
        <v>FOFB</v>
      </c>
      <c r="C154" s="25">
        <f t="array" ref="C154">INDEX(Datas_Entregas!$B$2:$B$100, MATCH(B154, Datas_Entregas!$A$2:$A$100, 0), 1)</f>
        <v>43374</v>
      </c>
      <c r="D154" s="22" t="str">
        <f>Def_Status_Montagem!$A$4</f>
        <v>Comprado / Esperando entrega</v>
      </c>
      <c r="E154" s="35" t="str">
        <f>Def_Status_Montagem!$B$3</f>
        <v>Contratada / Etiqueta pelo DIG</v>
      </c>
      <c r="F154" s="26" t="str">
        <f t="array" ref="F154">INDEX(Def_Instancias_Equipamentos!$F$2:$F$5135, MATCH(K154, Def_Instancias_Equipamentos!$D$2:$D$5135, 0), 1)</f>
        <v>Sala Racks 6</v>
      </c>
      <c r="G154" s="27" t="str">
        <f t="array" ref="G154">INDEX(Def_Instancias_Equipamentos!$F$2:$F$5135, MATCH(L154, Def_Instancias_Equipamentos!$D$2:$D$5135, 0), 1)</f>
        <v>Sala Racks 6</v>
      </c>
      <c r="H154" s="26" t="str">
        <f t="array" ref="H154">INDEX(Def_Instancias_Equipamentos!$E$2:$E$5135, MATCH(K154, Def_Instancias_Equipamentos!$D$2:$D$5135, 0), 1)</f>
        <v>IA-06RaBPM</v>
      </c>
      <c r="I154" s="27" t="str">
        <f t="array" ref="I154">INDEX(Def_Instancias_Equipamentos!$E$2:$E$5135, MATCH(L154, Def_Instancias_Equipamentos!$D$2:$D$5135, 0), 1)</f>
        <v>IA-06RaCtrl</v>
      </c>
      <c r="J154" s="27" t="str">
        <f t="shared" si="1"/>
        <v>EXTERNO</v>
      </c>
      <c r="K154" s="28" t="str">
        <f>Def_Instancias_Equipamentos!$D$8</f>
        <v>IA-06RaBPM:DI-AMCFPGAFOFB</v>
      </c>
      <c r="L154" s="19" t="str">
        <f>Def_Instancias_Equipamentos!$D$51</f>
        <v>IA-06RaCtrl:CO-FibPatch</v>
      </c>
      <c r="M154" s="29" t="s">
        <v>693</v>
      </c>
      <c r="N154" s="75" t="s">
        <v>719</v>
      </c>
      <c r="O154" s="28" t="str">
        <f>Def_Sistemas_Conectores_Cabos!$B$3</f>
        <v>LC duplex</v>
      </c>
      <c r="P154" s="19" t="str">
        <f>Def_Sistemas_Conectores_Cabos!$B$3</f>
        <v>LC duplex</v>
      </c>
      <c r="Q154" s="27" t="str">
        <f t="shared" si="3"/>
        <v>IA-06RaBPM:DI-AMCFPGAFOFB/SFP-2
IA-06RaCtrl:CO-FibPatch/p034</v>
      </c>
      <c r="R154" s="32">
        <v>15.0</v>
      </c>
      <c r="S154" s="32">
        <v>15.0</v>
      </c>
      <c r="T154" s="19" t="str">
        <f>Def_Sistemas_Conectores_Cabos!$C$3</f>
        <v>Fibra OM4 duplex</v>
      </c>
      <c r="U154" s="45" t="s">
        <v>669</v>
      </c>
      <c r="V154" s="48"/>
      <c r="W154" s="48"/>
      <c r="X154" s="48"/>
    </row>
    <row r="155" ht="15.75" customHeight="1">
      <c r="A155" s="19" t="str">
        <f>Def_Sistemas_Conectores_Cabos!$A$8</f>
        <v>Timing AFC</v>
      </c>
      <c r="B155" s="22" t="str">
        <f>Datas_Entregas!$A$2</f>
        <v>Booster/LTB</v>
      </c>
      <c r="C155" s="25">
        <f t="array" ref="C155">INDEX(Datas_Entregas!$B$2:$B$100, MATCH(B155, Datas_Entregas!$A$2:$A$100, 0), 1)</f>
        <v>43266</v>
      </c>
      <c r="D155" s="22" t="str">
        <f>Def_Status_Montagem!$A$4</f>
        <v>Comprado / Esperando entrega</v>
      </c>
      <c r="E155" s="35" t="str">
        <f>Def_Status_Montagem!$B$3</f>
        <v>Contratada / Etiqueta pelo DIG</v>
      </c>
      <c r="F155" s="26" t="str">
        <f t="array" ref="F155">INDEX(Def_Instancias_Equipamentos!$F$2:$F$1373, MATCH(K155, Def_Instancias_Equipamentos!$D$2:$D$1373, 0), 1)</f>
        <v>Sala Racks 6</v>
      </c>
      <c r="G155" s="27" t="str">
        <f t="array" ref="G155">INDEX(Def_Instancias_Equipamentos!$F$2:$F$1373, MATCH(L155, Def_Instancias_Equipamentos!$D$2:$D$1373, 0), 1)</f>
        <v>Sala Racks 6</v>
      </c>
      <c r="H155" s="26" t="str">
        <f t="array" ref="H155">INDEX(Def_Instancias_Equipamentos!$E$2:$E$1373, MATCH(K155, Def_Instancias_Equipamentos!$D$2:$D$1373, 0), 1)</f>
        <v>IA-06RaBPM</v>
      </c>
      <c r="I155" s="27" t="str">
        <f t="array" ref="I155">INDEX(Def_Instancias_Equipamentos!$E$2:$E$1373, MATCH(L155, Def_Instancias_Equipamentos!$D$2:$D$1373, 0), 1)</f>
        <v>IA-06RaCtrl</v>
      </c>
      <c r="J155" s="27" t="str">
        <f t="shared" si="1"/>
        <v>EXTERNO</v>
      </c>
      <c r="K155" s="28" t="str">
        <f>Def_Instancias_Equipamentos!$D$28</f>
        <v>IA-06RaBPM:TI-AMCFPGAEVR</v>
      </c>
      <c r="L155" s="19" t="str">
        <f>Def_Instancias_Equipamentos!$D$51</f>
        <v>IA-06RaCtrl:CO-FibPatch</v>
      </c>
      <c r="M155" s="44" t="s">
        <v>707</v>
      </c>
      <c r="N155" s="75" t="s">
        <v>647</v>
      </c>
      <c r="O155" s="28" t="str">
        <f>Def_Sistemas_Conectores_Cabos!$B$3</f>
        <v>LC duplex</v>
      </c>
      <c r="P155" s="19" t="str">
        <f>Def_Sistemas_Conectores_Cabos!$B$3</f>
        <v>LC duplex</v>
      </c>
      <c r="Q155" s="27" t="str">
        <f t="shared" si="3"/>
        <v>IA-06RaBPM:TI-AMCFPGAEVR/SFP-8
IA-06RaCtrl:CO-FibPatch/p035</v>
      </c>
      <c r="R155" s="32">
        <v>15.0</v>
      </c>
      <c r="S155" s="32">
        <v>15.0</v>
      </c>
      <c r="T155" s="19" t="str">
        <f>Def_Sistemas_Conectores_Cabos!$C$3</f>
        <v>Fibra OM4 duplex</v>
      </c>
      <c r="U155" s="32"/>
      <c r="V155" s="48"/>
      <c r="W155" s="48"/>
      <c r="X155" s="48"/>
    </row>
    <row r="156" ht="15.75" customHeight="1">
      <c r="A156" s="19" t="str">
        <f>Def_Sistemas_Conectores_Cabos!$A$13</f>
        <v>FOFB - Topologia Estrela</v>
      </c>
      <c r="B156" s="22" t="str">
        <f>Datas_Entregas!$A$7</f>
        <v>FOFB</v>
      </c>
      <c r="C156" s="25">
        <f t="array" ref="C156">INDEX(Datas_Entregas!$B$2:$B$100, MATCH(B156, Datas_Entregas!$A$2:$A$100, 0), 1)</f>
        <v>43374</v>
      </c>
      <c r="D156" s="22" t="str">
        <f>Def_Status_Montagem!$A$4</f>
        <v>Comprado / Esperando entrega</v>
      </c>
      <c r="E156" s="35" t="str">
        <f>Def_Status_Montagem!$B$3</f>
        <v>Contratada / Etiqueta pelo DIG</v>
      </c>
      <c r="F156" s="26" t="str">
        <f t="array" ref="F156">INDEX(Def_Instancias_Equipamentos!$F$2:$F$5135, MATCH(K156, Def_Instancias_Equipamentos!$D$2:$D$5135, 0), 1)</f>
        <v>Sala Racks 6</v>
      </c>
      <c r="G156" s="27" t="str">
        <f t="array" ref="G156">INDEX(Def_Instancias_Equipamentos!$F$2:$F$5135, MATCH(L156, Def_Instancias_Equipamentos!$D$2:$D$5135, 0), 1)</f>
        <v>Sala Racks 6</v>
      </c>
      <c r="H156" s="26" t="str">
        <f t="array" ref="H156">INDEX(Def_Instancias_Equipamentos!$E$2:$E$5135, MATCH(K156, Def_Instancias_Equipamentos!$D$2:$D$5135, 0), 1)</f>
        <v>IA-06RaCtrl</v>
      </c>
      <c r="I156" s="27" t="str">
        <f t="array" ref="I156">INDEX(Def_Instancias_Equipamentos!$E$2:$E$5135, MATCH(L156, Def_Instancias_Equipamentos!$D$2:$D$5135, 0), 1)</f>
        <v>IA-06RaBPM</v>
      </c>
      <c r="J156" s="27" t="str">
        <f t="shared" si="1"/>
        <v>EXTERNO</v>
      </c>
      <c r="K156" s="28" t="str">
        <f>Def_Instancias_Equipamentos!$D$51</f>
        <v>IA-06RaCtrl:CO-FibPatch</v>
      </c>
      <c r="L156" s="19" t="str">
        <f>Def_Instancias_Equipamentos!$D$8</f>
        <v>IA-06RaBPM:DI-AMCFPGAFOFB</v>
      </c>
      <c r="M156" s="81" t="s">
        <v>704</v>
      </c>
      <c r="N156" s="87" t="s">
        <v>666</v>
      </c>
      <c r="O156" s="28" t="str">
        <f>Def_Sistemas_Conectores_Cabos!$B$3</f>
        <v>LC duplex</v>
      </c>
      <c r="P156" s="19" t="str">
        <f>Def_Sistemas_Conectores_Cabos!$B$3</f>
        <v>LC duplex</v>
      </c>
      <c r="Q156" s="27" t="str">
        <f t="shared" si="3"/>
        <v>IA-06RaCtrl:CO-FibPatch/p067
IA-06RaBPM:DI-AMCFPGAFOFB/SFP-1</v>
      </c>
      <c r="R156" s="32">
        <v>15.0</v>
      </c>
      <c r="S156" s="32">
        <v>15.0</v>
      </c>
      <c r="T156" s="19" t="str">
        <f>Def_Sistemas_Conectores_Cabos!$C$3</f>
        <v>Fibra OM4 duplex</v>
      </c>
      <c r="U156" s="45" t="s">
        <v>669</v>
      </c>
      <c r="V156" s="48"/>
      <c r="W156" s="48"/>
      <c r="X156" s="48"/>
    </row>
    <row r="157" ht="15.75" customHeight="1">
      <c r="A157" s="19" t="str">
        <f>Def_Sistemas_Conectores_Cabos!$A$12</f>
        <v>FOFB - Topologia Anel</v>
      </c>
      <c r="B157" s="22" t="str">
        <f>Datas_Entregas!$A$7</f>
        <v>FOFB</v>
      </c>
      <c r="C157" s="25">
        <f t="array" ref="C157">INDEX(Datas_Entregas!$B$2:$B$100, MATCH(B157, Datas_Entregas!$A$2:$A$100, 0), 1)</f>
        <v>43374</v>
      </c>
      <c r="D157" s="22" t="str">
        <f>Def_Status_Montagem!$A$4</f>
        <v>Comprado / Esperando entrega</v>
      </c>
      <c r="E157" s="35" t="str">
        <f>Def_Status_Montagem!$B$3</f>
        <v>Contratada / Etiqueta pelo DIG</v>
      </c>
      <c r="F157" s="26" t="str">
        <f t="array" ref="F157">INDEX(Def_Instancias_Equipamentos!$F$2:$F$5135, MATCH(K157, Def_Instancias_Equipamentos!$D$2:$D$5135, 0), 1)</f>
        <v>Sala Racks 6</v>
      </c>
      <c r="G157" s="27" t="str">
        <f t="array" ref="G157">INDEX(Def_Instancias_Equipamentos!$F$2:$F$5135, MATCH(L157, Def_Instancias_Equipamentos!$D$2:$D$5135, 0), 1)</f>
        <v>Sala Racks 6</v>
      </c>
      <c r="H157" s="26" t="str">
        <f t="array" ref="H157">INDEX(Def_Instancias_Equipamentos!$E$2:$E$5135, MATCH(K157, Def_Instancias_Equipamentos!$D$2:$D$5135, 0), 1)</f>
        <v>IA-06RaCtrl</v>
      </c>
      <c r="I157" s="27" t="str">
        <f t="array" ref="I157">INDEX(Def_Instancias_Equipamentos!$E$2:$E$5135, MATCH(L157, Def_Instancias_Equipamentos!$D$2:$D$5135, 0), 1)</f>
        <v>IA-06RaBPM</v>
      </c>
      <c r="J157" s="27" t="str">
        <f t="shared" si="1"/>
        <v>EXTERNO</v>
      </c>
      <c r="K157" s="28" t="str">
        <f>Def_Instancias_Equipamentos!$D$51</f>
        <v>IA-06RaCtrl:CO-FibPatch</v>
      </c>
      <c r="L157" s="19" t="str">
        <f>Def_Instancias_Equipamentos!$D$8</f>
        <v>IA-06RaBPM:DI-AMCFPGAFOFB</v>
      </c>
      <c r="M157" s="81" t="s">
        <v>718</v>
      </c>
      <c r="N157" s="87" t="s">
        <v>697</v>
      </c>
      <c r="O157" s="28" t="str">
        <f>Def_Sistemas_Conectores_Cabos!$B$3</f>
        <v>LC duplex</v>
      </c>
      <c r="P157" s="19" t="str">
        <f>Def_Sistemas_Conectores_Cabos!$B$3</f>
        <v>LC duplex</v>
      </c>
      <c r="Q157" s="27" t="str">
        <f t="shared" si="3"/>
        <v>IA-06RaCtrl:CO-FibPatch/p032
IA-06RaBPM:DI-AMCFPGAFOFB/SFP-3</v>
      </c>
      <c r="R157" s="32">
        <v>15.0</v>
      </c>
      <c r="S157" s="32">
        <v>15.0</v>
      </c>
      <c r="T157" s="19" t="str">
        <f>Def_Sistemas_Conectores_Cabos!$C$3</f>
        <v>Fibra OM4 duplex</v>
      </c>
      <c r="U157" s="45" t="s">
        <v>669</v>
      </c>
      <c r="V157" s="48"/>
      <c r="W157" s="48"/>
      <c r="X157" s="48"/>
    </row>
    <row r="158" ht="15.75" customHeight="1">
      <c r="A158" s="19" t="str">
        <f>Def_Sistemas_Conectores_Cabos!$A$12</f>
        <v>FOFB - Topologia Anel</v>
      </c>
      <c r="B158" s="22" t="str">
        <f>Datas_Entregas!$A$7</f>
        <v>FOFB</v>
      </c>
      <c r="C158" s="25">
        <f t="array" ref="C158">INDEX(Datas_Entregas!$B$2:$B$100, MATCH(B158, Datas_Entregas!$A$2:$A$100, 0), 1)</f>
        <v>43374</v>
      </c>
      <c r="D158" s="22" t="str">
        <f>Def_Status_Montagem!$A$4</f>
        <v>Comprado / Esperando entrega</v>
      </c>
      <c r="E158" s="35" t="str">
        <f>Def_Status_Montagem!$B$3</f>
        <v>Contratada / Etiqueta pelo DIG</v>
      </c>
      <c r="F158" s="26" t="str">
        <f t="array" ref="F158">INDEX(Def_Instancias_Equipamentos!$F$2:$F$5135, MATCH(K158, Def_Instancias_Equipamentos!$D$2:$D$5135, 0), 1)</f>
        <v>Sala Racks 7</v>
      </c>
      <c r="G158" s="27" t="str">
        <f t="array" ref="G158">INDEX(Def_Instancias_Equipamentos!$F$2:$F$5135, MATCH(L158, Def_Instancias_Equipamentos!$D$2:$D$5135, 0), 1)</f>
        <v>Sala Racks 7</v>
      </c>
      <c r="H158" s="26" t="str">
        <f t="array" ref="H158">INDEX(Def_Instancias_Equipamentos!$E$2:$E$5135, MATCH(K158, Def_Instancias_Equipamentos!$D$2:$D$5135, 0), 1)</f>
        <v>IA-07RaBPM</v>
      </c>
      <c r="I158" s="27" t="str">
        <f t="array" ref="I158">INDEX(Def_Instancias_Equipamentos!$E$2:$E$5135, MATCH(L158, Def_Instancias_Equipamentos!$D$2:$D$5135, 0), 1)</f>
        <v>IA-07RaCtrl</v>
      </c>
      <c r="J158" s="27" t="str">
        <f t="shared" si="1"/>
        <v>EXTERNO</v>
      </c>
      <c r="K158" s="28" t="str">
        <f>Def_Instancias_Equipamentos!$D$9</f>
        <v>IA-07RaBPM:DI-AMCFPGAFOFB</v>
      </c>
      <c r="L158" s="19" t="str">
        <f>Def_Instancias_Equipamentos!$D$52</f>
        <v>IA-07RaCtrl:CO-FibPatch</v>
      </c>
      <c r="M158" s="29" t="s">
        <v>693</v>
      </c>
      <c r="N158" s="75" t="s">
        <v>720</v>
      </c>
      <c r="O158" s="28" t="str">
        <f>Def_Sistemas_Conectores_Cabos!$B$3</f>
        <v>LC duplex</v>
      </c>
      <c r="P158" s="19" t="str">
        <f>Def_Sistemas_Conectores_Cabos!$B$3</f>
        <v>LC duplex</v>
      </c>
      <c r="Q158" s="27" t="str">
        <f t="shared" si="3"/>
        <v>IA-07RaBPM:DI-AMCFPGAFOFB/SFP-2
IA-07RaCtrl:CO-FibPatch/p036</v>
      </c>
      <c r="R158" s="32">
        <v>15.0</v>
      </c>
      <c r="S158" s="32">
        <v>15.0</v>
      </c>
      <c r="T158" s="19" t="str">
        <f>Def_Sistemas_Conectores_Cabos!$C$3</f>
        <v>Fibra OM4 duplex</v>
      </c>
      <c r="U158" s="45" t="s">
        <v>669</v>
      </c>
      <c r="V158" s="48"/>
      <c r="W158" s="48"/>
      <c r="X158" s="48"/>
    </row>
    <row r="159" ht="15.75" customHeight="1">
      <c r="A159" s="19" t="str">
        <f>Def_Sistemas_Conectores_Cabos!$A$8</f>
        <v>Timing AFC</v>
      </c>
      <c r="B159" s="22" t="str">
        <f>Datas_Entregas!$A$2</f>
        <v>Booster/LTB</v>
      </c>
      <c r="C159" s="25">
        <f t="array" ref="C159">INDEX(Datas_Entregas!$B$2:$B$100, MATCH(B159, Datas_Entregas!$A$2:$A$100, 0), 1)</f>
        <v>43266</v>
      </c>
      <c r="D159" s="22" t="str">
        <f>Def_Status_Montagem!$A$4</f>
        <v>Comprado / Esperando entrega</v>
      </c>
      <c r="E159" s="35" t="str">
        <f>Def_Status_Montagem!$B$3</f>
        <v>Contratada / Etiqueta pelo DIG</v>
      </c>
      <c r="F159" s="26" t="str">
        <f t="array" ref="F159">INDEX(Def_Instancias_Equipamentos!$F$2:$F$1373, MATCH(K159, Def_Instancias_Equipamentos!$D$2:$D$1373, 0), 1)</f>
        <v>Sala Racks 7</v>
      </c>
      <c r="G159" s="27" t="str">
        <f t="array" ref="G159">INDEX(Def_Instancias_Equipamentos!$F$2:$F$1373, MATCH(L159, Def_Instancias_Equipamentos!$D$2:$D$1373, 0), 1)</f>
        <v>Sala Racks 7</v>
      </c>
      <c r="H159" s="26" t="str">
        <f t="array" ref="H159">INDEX(Def_Instancias_Equipamentos!$E$2:$E$1373, MATCH(K159, Def_Instancias_Equipamentos!$D$2:$D$1373, 0), 1)</f>
        <v>IA-07RaBPM</v>
      </c>
      <c r="I159" s="27" t="str">
        <f t="array" ref="I159">INDEX(Def_Instancias_Equipamentos!$E$2:$E$1373, MATCH(L159, Def_Instancias_Equipamentos!$D$2:$D$1373, 0), 1)</f>
        <v>IA-07RaCtrl</v>
      </c>
      <c r="J159" s="27" t="str">
        <f t="shared" si="1"/>
        <v>EXTERNO</v>
      </c>
      <c r="K159" s="28" t="str">
        <f>Def_Instancias_Equipamentos!$D$29</f>
        <v>IA-07RaBPM:TI-AMCFPGAEVR</v>
      </c>
      <c r="L159" s="19" t="str">
        <f>Def_Instancias_Equipamentos!$D$52</f>
        <v>IA-07RaCtrl:CO-FibPatch</v>
      </c>
      <c r="M159" s="44" t="s">
        <v>707</v>
      </c>
      <c r="N159" s="75" t="s">
        <v>648</v>
      </c>
      <c r="O159" s="28" t="str">
        <f>Def_Sistemas_Conectores_Cabos!$B$3</f>
        <v>LC duplex</v>
      </c>
      <c r="P159" s="19" t="str">
        <f>Def_Sistemas_Conectores_Cabos!$B$3</f>
        <v>LC duplex</v>
      </c>
      <c r="Q159" s="27" t="str">
        <f t="shared" si="3"/>
        <v>IA-07RaBPM:TI-AMCFPGAEVR/SFP-8
IA-07RaCtrl:CO-FibPatch/p037</v>
      </c>
      <c r="R159" s="32">
        <v>15.0</v>
      </c>
      <c r="S159" s="32">
        <v>15.0</v>
      </c>
      <c r="T159" s="19" t="str">
        <f>Def_Sistemas_Conectores_Cabos!$C$3</f>
        <v>Fibra OM4 duplex</v>
      </c>
      <c r="U159" s="32"/>
      <c r="V159" s="48"/>
      <c r="W159" s="48"/>
      <c r="X159" s="48"/>
    </row>
    <row r="160" ht="15.75" customHeight="1">
      <c r="A160" s="19" t="str">
        <f>Def_Sistemas_Conectores_Cabos!$A$13</f>
        <v>FOFB - Topologia Estrela</v>
      </c>
      <c r="B160" s="22" t="str">
        <f>Datas_Entregas!$A$7</f>
        <v>FOFB</v>
      </c>
      <c r="C160" s="25">
        <f t="array" ref="C160">INDEX(Datas_Entregas!$B$2:$B$100, MATCH(B160, Datas_Entregas!$A$2:$A$100, 0), 1)</f>
        <v>43374</v>
      </c>
      <c r="D160" s="22" t="str">
        <f>Def_Status_Montagem!$A$4</f>
        <v>Comprado / Esperando entrega</v>
      </c>
      <c r="E160" s="35" t="str">
        <f>Def_Status_Montagem!$B$3</f>
        <v>Contratada / Etiqueta pelo DIG</v>
      </c>
      <c r="F160" s="26" t="str">
        <f t="array" ref="F160">INDEX(Def_Instancias_Equipamentos!$F$2:$F$5135, MATCH(K160, Def_Instancias_Equipamentos!$D$2:$D$5135, 0), 1)</f>
        <v>Sala Racks 7</v>
      </c>
      <c r="G160" s="27" t="str">
        <f t="array" ref="G160">INDEX(Def_Instancias_Equipamentos!$F$2:$F$5135, MATCH(L160, Def_Instancias_Equipamentos!$D$2:$D$5135, 0), 1)</f>
        <v>Sala Racks 7</v>
      </c>
      <c r="H160" s="26" t="str">
        <f t="array" ref="H160">INDEX(Def_Instancias_Equipamentos!$E$2:$E$5135, MATCH(K160, Def_Instancias_Equipamentos!$D$2:$D$5135, 0), 1)</f>
        <v>IA-07RaCtrl</v>
      </c>
      <c r="I160" s="27" t="str">
        <f t="array" ref="I160">INDEX(Def_Instancias_Equipamentos!$E$2:$E$5135, MATCH(L160, Def_Instancias_Equipamentos!$D$2:$D$5135, 0), 1)</f>
        <v>IA-07RaBPM</v>
      </c>
      <c r="J160" s="27" t="str">
        <f t="shared" si="1"/>
        <v>EXTERNO</v>
      </c>
      <c r="K160" s="28" t="str">
        <f>Def_Instancias_Equipamentos!$D$52</f>
        <v>IA-07RaCtrl:CO-FibPatch</v>
      </c>
      <c r="L160" s="19" t="str">
        <f>Def_Instancias_Equipamentos!$D$9</f>
        <v>IA-07RaBPM:DI-AMCFPGAFOFB</v>
      </c>
      <c r="M160" s="81" t="s">
        <v>706</v>
      </c>
      <c r="N160" s="87" t="s">
        <v>666</v>
      </c>
      <c r="O160" s="28" t="str">
        <f>Def_Sistemas_Conectores_Cabos!$B$3</f>
        <v>LC duplex</v>
      </c>
      <c r="P160" s="19" t="str">
        <f>Def_Sistemas_Conectores_Cabos!$B$3</f>
        <v>LC duplex</v>
      </c>
      <c r="Q160" s="27" t="str">
        <f t="shared" si="3"/>
        <v>IA-07RaCtrl:CO-FibPatch/p068
IA-07RaBPM:DI-AMCFPGAFOFB/SFP-1</v>
      </c>
      <c r="R160" s="32">
        <v>15.0</v>
      </c>
      <c r="S160" s="32">
        <v>15.0</v>
      </c>
      <c r="T160" s="19" t="str">
        <f>Def_Sistemas_Conectores_Cabos!$C$3</f>
        <v>Fibra OM4 duplex</v>
      </c>
      <c r="U160" s="45" t="s">
        <v>669</v>
      </c>
      <c r="V160" s="48"/>
      <c r="W160" s="48"/>
      <c r="X160" s="48"/>
    </row>
    <row r="161" ht="15.75" customHeight="1">
      <c r="A161" s="19" t="str">
        <f>Def_Sistemas_Conectores_Cabos!$A$12</f>
        <v>FOFB - Topologia Anel</v>
      </c>
      <c r="B161" s="22" t="str">
        <f>Datas_Entregas!$A$7</f>
        <v>FOFB</v>
      </c>
      <c r="C161" s="25">
        <f t="array" ref="C161">INDEX(Datas_Entregas!$B$2:$B$100, MATCH(B161, Datas_Entregas!$A$2:$A$100, 0), 1)</f>
        <v>43374</v>
      </c>
      <c r="D161" s="22" t="str">
        <f>Def_Status_Montagem!$A$4</f>
        <v>Comprado / Esperando entrega</v>
      </c>
      <c r="E161" s="35" t="str">
        <f>Def_Status_Montagem!$B$3</f>
        <v>Contratada / Etiqueta pelo DIG</v>
      </c>
      <c r="F161" s="26" t="str">
        <f t="array" ref="F161">INDEX(Def_Instancias_Equipamentos!$F$2:$F$5135, MATCH(K161, Def_Instancias_Equipamentos!$D$2:$D$5135, 0), 1)</f>
        <v>Sala Racks 7</v>
      </c>
      <c r="G161" s="27" t="str">
        <f t="array" ref="G161">INDEX(Def_Instancias_Equipamentos!$F$2:$F$5135, MATCH(L161, Def_Instancias_Equipamentos!$D$2:$D$5135, 0), 1)</f>
        <v>Sala Racks 7</v>
      </c>
      <c r="H161" s="26" t="str">
        <f t="array" ref="H161">INDEX(Def_Instancias_Equipamentos!$E$2:$E$5135, MATCH(K161, Def_Instancias_Equipamentos!$D$2:$D$5135, 0), 1)</f>
        <v>IA-07RaCtrl</v>
      </c>
      <c r="I161" s="27" t="str">
        <f t="array" ref="I161">INDEX(Def_Instancias_Equipamentos!$E$2:$E$5135, MATCH(L161, Def_Instancias_Equipamentos!$D$2:$D$5135, 0), 1)</f>
        <v>IA-07RaBPM</v>
      </c>
      <c r="J161" s="27" t="str">
        <f t="shared" si="1"/>
        <v>EXTERNO</v>
      </c>
      <c r="K161" s="28" t="str">
        <f>Def_Instancias_Equipamentos!$D$52</f>
        <v>IA-07RaCtrl:CO-FibPatch</v>
      </c>
      <c r="L161" s="19" t="str">
        <f>Def_Instancias_Equipamentos!$D$9</f>
        <v>IA-07RaBPM:DI-AMCFPGAFOFB</v>
      </c>
      <c r="M161" s="81" t="s">
        <v>719</v>
      </c>
      <c r="N161" s="87" t="s">
        <v>697</v>
      </c>
      <c r="O161" s="28" t="str">
        <f>Def_Sistemas_Conectores_Cabos!$B$3</f>
        <v>LC duplex</v>
      </c>
      <c r="P161" s="19" t="str">
        <f>Def_Sistemas_Conectores_Cabos!$B$3</f>
        <v>LC duplex</v>
      </c>
      <c r="Q161" s="27" t="str">
        <f t="shared" si="3"/>
        <v>IA-07RaCtrl:CO-FibPatch/p034
IA-07RaBPM:DI-AMCFPGAFOFB/SFP-3</v>
      </c>
      <c r="R161" s="32">
        <v>15.0</v>
      </c>
      <c r="S161" s="32">
        <v>15.0</v>
      </c>
      <c r="T161" s="19" t="str">
        <f>Def_Sistemas_Conectores_Cabos!$C$3</f>
        <v>Fibra OM4 duplex</v>
      </c>
      <c r="U161" s="45" t="s">
        <v>669</v>
      </c>
      <c r="V161" s="48"/>
      <c r="W161" s="48"/>
      <c r="X161" s="48"/>
    </row>
    <row r="162" ht="15.75" customHeight="1">
      <c r="A162" s="19" t="str">
        <f>Def_Sistemas_Conectores_Cabos!$A$12</f>
        <v>FOFB - Topologia Anel</v>
      </c>
      <c r="B162" s="22" t="str">
        <f>Datas_Entregas!$A$7</f>
        <v>FOFB</v>
      </c>
      <c r="C162" s="25">
        <f t="array" ref="C162">INDEX(Datas_Entregas!$B$2:$B$100, MATCH(B162, Datas_Entregas!$A$2:$A$100, 0), 1)</f>
        <v>43374</v>
      </c>
      <c r="D162" s="22" t="str">
        <f>Def_Status_Montagem!$A$4</f>
        <v>Comprado / Esperando entrega</v>
      </c>
      <c r="E162" s="35" t="str">
        <f>Def_Status_Montagem!$B$3</f>
        <v>Contratada / Etiqueta pelo DIG</v>
      </c>
      <c r="F162" s="26" t="str">
        <f t="array" ref="F162">INDEX(Def_Instancias_Equipamentos!$F$2:$F$5135, MATCH(K162, Def_Instancias_Equipamentos!$D$2:$D$5135, 0), 1)</f>
        <v>Sala Racks 8</v>
      </c>
      <c r="G162" s="27" t="str">
        <f t="array" ref="G162">INDEX(Def_Instancias_Equipamentos!$F$2:$F$5135, MATCH(L162, Def_Instancias_Equipamentos!$D$2:$D$5135, 0), 1)</f>
        <v>Sala Racks 8</v>
      </c>
      <c r="H162" s="26" t="str">
        <f t="array" ref="H162">INDEX(Def_Instancias_Equipamentos!$E$2:$E$5135, MATCH(K162, Def_Instancias_Equipamentos!$D$2:$D$5135, 0), 1)</f>
        <v>IA-08RaBPM</v>
      </c>
      <c r="I162" s="27" t="str">
        <f t="array" ref="I162">INDEX(Def_Instancias_Equipamentos!$E$2:$E$5135, MATCH(L162, Def_Instancias_Equipamentos!$D$2:$D$5135, 0), 1)</f>
        <v>IA-08RaCtrl</v>
      </c>
      <c r="J162" s="27" t="str">
        <f t="shared" si="1"/>
        <v>EXTERNO</v>
      </c>
      <c r="K162" s="28" t="str">
        <f>Def_Instancias_Equipamentos!$D$10</f>
        <v>IA-08RaBPM:DI-AMCFPGAFOFB</v>
      </c>
      <c r="L162" s="19" t="str">
        <f>Def_Instancias_Equipamentos!$D$53</f>
        <v>IA-08RaCtrl:CO-FibPatch</v>
      </c>
      <c r="M162" s="29" t="s">
        <v>693</v>
      </c>
      <c r="N162" s="75" t="s">
        <v>721</v>
      </c>
      <c r="O162" s="28" t="str">
        <f>Def_Sistemas_Conectores_Cabos!$B$3</f>
        <v>LC duplex</v>
      </c>
      <c r="P162" s="19" t="str">
        <f>Def_Sistemas_Conectores_Cabos!$B$3</f>
        <v>LC duplex</v>
      </c>
      <c r="Q162" s="27" t="str">
        <f t="shared" si="3"/>
        <v>IA-08RaBPM:DI-AMCFPGAFOFB/SFP-2
IA-08RaCtrl:CO-FibPatch/p038</v>
      </c>
      <c r="R162" s="32">
        <v>15.0</v>
      </c>
      <c r="S162" s="32">
        <v>15.0</v>
      </c>
      <c r="T162" s="19" t="str">
        <f>Def_Sistemas_Conectores_Cabos!$C$3</f>
        <v>Fibra OM4 duplex</v>
      </c>
      <c r="U162" s="45" t="s">
        <v>669</v>
      </c>
      <c r="V162" s="48"/>
      <c r="W162" s="48"/>
      <c r="X162" s="48"/>
    </row>
    <row r="163" ht="15.75" customHeight="1">
      <c r="A163" s="19" t="str">
        <f>Def_Sistemas_Conectores_Cabos!$A$8</f>
        <v>Timing AFC</v>
      </c>
      <c r="B163" s="22" t="str">
        <f>Datas_Entregas!$A$2</f>
        <v>Booster/LTB</v>
      </c>
      <c r="C163" s="25">
        <f t="array" ref="C163">INDEX(Datas_Entregas!$B$2:$B$100, MATCH(B163, Datas_Entregas!$A$2:$A$100, 0), 1)</f>
        <v>43266</v>
      </c>
      <c r="D163" s="22" t="str">
        <f>Def_Status_Montagem!$A$4</f>
        <v>Comprado / Esperando entrega</v>
      </c>
      <c r="E163" s="35" t="str">
        <f>Def_Status_Montagem!$B$3</f>
        <v>Contratada / Etiqueta pelo DIG</v>
      </c>
      <c r="F163" s="26" t="str">
        <f t="array" ref="F163">INDEX(Def_Instancias_Equipamentos!$F$2:$F$1373, MATCH(K163, Def_Instancias_Equipamentos!$D$2:$D$1373, 0), 1)</f>
        <v>Sala Racks 8</v>
      </c>
      <c r="G163" s="27" t="str">
        <f t="array" ref="G163">INDEX(Def_Instancias_Equipamentos!$F$2:$F$1373, MATCH(L163, Def_Instancias_Equipamentos!$D$2:$D$1373, 0), 1)</f>
        <v>Sala Racks 8</v>
      </c>
      <c r="H163" s="26" t="str">
        <f t="array" ref="H163">INDEX(Def_Instancias_Equipamentos!$E$2:$E$1373, MATCH(K163, Def_Instancias_Equipamentos!$D$2:$D$1373, 0), 1)</f>
        <v>IA-08RaBPM</v>
      </c>
      <c r="I163" s="27" t="str">
        <f t="array" ref="I163">INDEX(Def_Instancias_Equipamentos!$E$2:$E$1373, MATCH(L163, Def_Instancias_Equipamentos!$D$2:$D$1373, 0), 1)</f>
        <v>IA-08RaCtrl</v>
      </c>
      <c r="J163" s="27" t="str">
        <f t="shared" si="1"/>
        <v>EXTERNO</v>
      </c>
      <c r="K163" s="28" t="str">
        <f>Def_Instancias_Equipamentos!$D$30</f>
        <v>IA-08RaBPM:TI-AMCFPGAEVR</v>
      </c>
      <c r="L163" s="19" t="str">
        <f>Def_Instancias_Equipamentos!$D$53</f>
        <v>IA-08RaCtrl:CO-FibPatch</v>
      </c>
      <c r="M163" s="44" t="s">
        <v>707</v>
      </c>
      <c r="N163" s="75" t="s">
        <v>649</v>
      </c>
      <c r="O163" s="28" t="str">
        <f>Def_Sistemas_Conectores_Cabos!$B$3</f>
        <v>LC duplex</v>
      </c>
      <c r="P163" s="19" t="str">
        <f>Def_Sistemas_Conectores_Cabos!$B$3</f>
        <v>LC duplex</v>
      </c>
      <c r="Q163" s="27" t="str">
        <f t="shared" si="3"/>
        <v>IA-08RaBPM:TI-AMCFPGAEVR/SFP-8
IA-08RaCtrl:CO-FibPatch/p039</v>
      </c>
      <c r="R163" s="32">
        <v>15.0</v>
      </c>
      <c r="S163" s="32">
        <v>15.0</v>
      </c>
      <c r="T163" s="19" t="str">
        <f>Def_Sistemas_Conectores_Cabos!$C$3</f>
        <v>Fibra OM4 duplex</v>
      </c>
      <c r="U163" s="32"/>
      <c r="V163" s="48"/>
      <c r="W163" s="48"/>
      <c r="X163" s="48"/>
    </row>
    <row r="164" ht="15.75" customHeight="1">
      <c r="A164" s="19" t="str">
        <f>Def_Sistemas_Conectores_Cabos!$A$13</f>
        <v>FOFB - Topologia Estrela</v>
      </c>
      <c r="B164" s="22" t="str">
        <f>Datas_Entregas!$A$7</f>
        <v>FOFB</v>
      </c>
      <c r="C164" s="25">
        <f t="array" ref="C164">INDEX(Datas_Entregas!$B$2:$B$100, MATCH(B164, Datas_Entregas!$A$2:$A$100, 0), 1)</f>
        <v>43374</v>
      </c>
      <c r="D164" s="22" t="str">
        <f>Def_Status_Montagem!$A$4</f>
        <v>Comprado / Esperando entrega</v>
      </c>
      <c r="E164" s="35" t="str">
        <f>Def_Status_Montagem!$B$3</f>
        <v>Contratada / Etiqueta pelo DIG</v>
      </c>
      <c r="F164" s="26" t="str">
        <f t="array" ref="F164">INDEX(Def_Instancias_Equipamentos!$F$2:$F$5135, MATCH(K164, Def_Instancias_Equipamentos!$D$2:$D$5135, 0), 1)</f>
        <v>Sala Racks 8</v>
      </c>
      <c r="G164" s="27" t="str">
        <f t="array" ref="G164">INDEX(Def_Instancias_Equipamentos!$F$2:$F$5135, MATCH(L164, Def_Instancias_Equipamentos!$D$2:$D$5135, 0), 1)</f>
        <v>Sala Racks 8</v>
      </c>
      <c r="H164" s="26" t="str">
        <f t="array" ref="H164">INDEX(Def_Instancias_Equipamentos!$E$2:$E$5135, MATCH(K164, Def_Instancias_Equipamentos!$D$2:$D$5135, 0), 1)</f>
        <v>IA-08RaCtrl</v>
      </c>
      <c r="I164" s="27" t="str">
        <f t="array" ref="I164">INDEX(Def_Instancias_Equipamentos!$E$2:$E$5135, MATCH(L164, Def_Instancias_Equipamentos!$D$2:$D$5135, 0), 1)</f>
        <v>IA-08RaBPM</v>
      </c>
      <c r="J164" s="27" t="str">
        <f t="shared" si="1"/>
        <v>EXTERNO</v>
      </c>
      <c r="K164" s="28" t="str">
        <f>Def_Instancias_Equipamentos!$D$53</f>
        <v>IA-08RaCtrl:CO-FibPatch</v>
      </c>
      <c r="L164" s="19" t="str">
        <f>Def_Instancias_Equipamentos!$D$10</f>
        <v>IA-08RaBPM:DI-AMCFPGAFOFB</v>
      </c>
      <c r="M164" s="81" t="s">
        <v>708</v>
      </c>
      <c r="N164" s="87" t="s">
        <v>666</v>
      </c>
      <c r="O164" s="28" t="str">
        <f>Def_Sistemas_Conectores_Cabos!$B$3</f>
        <v>LC duplex</v>
      </c>
      <c r="P164" s="19" t="str">
        <f>Def_Sistemas_Conectores_Cabos!$B$3</f>
        <v>LC duplex</v>
      </c>
      <c r="Q164" s="27" t="str">
        <f t="shared" si="3"/>
        <v>IA-08RaCtrl:CO-FibPatch/p069
IA-08RaBPM:DI-AMCFPGAFOFB/SFP-1</v>
      </c>
      <c r="R164" s="32">
        <v>15.0</v>
      </c>
      <c r="S164" s="32">
        <v>15.0</v>
      </c>
      <c r="T164" s="19" t="str">
        <f>Def_Sistemas_Conectores_Cabos!$C$3</f>
        <v>Fibra OM4 duplex</v>
      </c>
      <c r="U164" s="45" t="s">
        <v>669</v>
      </c>
      <c r="V164" s="48"/>
      <c r="W164" s="48"/>
      <c r="X164" s="48"/>
    </row>
    <row r="165" ht="15.75" customHeight="1">
      <c r="A165" s="19" t="str">
        <f>Def_Sistemas_Conectores_Cabos!$A$12</f>
        <v>FOFB - Topologia Anel</v>
      </c>
      <c r="B165" s="22" t="str">
        <f>Datas_Entregas!$A$7</f>
        <v>FOFB</v>
      </c>
      <c r="C165" s="25">
        <f t="array" ref="C165">INDEX(Datas_Entregas!$B$2:$B$100, MATCH(B165, Datas_Entregas!$A$2:$A$100, 0), 1)</f>
        <v>43374</v>
      </c>
      <c r="D165" s="22" t="str">
        <f>Def_Status_Montagem!$A$4</f>
        <v>Comprado / Esperando entrega</v>
      </c>
      <c r="E165" s="35" t="str">
        <f>Def_Status_Montagem!$B$3</f>
        <v>Contratada / Etiqueta pelo DIG</v>
      </c>
      <c r="F165" s="26" t="str">
        <f t="array" ref="F165">INDEX(Def_Instancias_Equipamentos!$F$2:$F$5135, MATCH(K165, Def_Instancias_Equipamentos!$D$2:$D$5135, 0), 1)</f>
        <v>Sala Racks 8</v>
      </c>
      <c r="G165" s="27" t="str">
        <f t="array" ref="G165">INDEX(Def_Instancias_Equipamentos!$F$2:$F$5135, MATCH(L165, Def_Instancias_Equipamentos!$D$2:$D$5135, 0), 1)</f>
        <v>Sala Racks 8</v>
      </c>
      <c r="H165" s="26" t="str">
        <f t="array" ref="H165">INDEX(Def_Instancias_Equipamentos!$E$2:$E$5135, MATCH(K165, Def_Instancias_Equipamentos!$D$2:$D$5135, 0), 1)</f>
        <v>IA-08RaCtrl</v>
      </c>
      <c r="I165" s="27" t="str">
        <f t="array" ref="I165">INDEX(Def_Instancias_Equipamentos!$E$2:$E$5135, MATCH(L165, Def_Instancias_Equipamentos!$D$2:$D$5135, 0), 1)</f>
        <v>IA-08RaBPM</v>
      </c>
      <c r="J165" s="27" t="str">
        <f t="shared" si="1"/>
        <v>EXTERNO</v>
      </c>
      <c r="K165" s="28" t="str">
        <f>Def_Instancias_Equipamentos!$D$53</f>
        <v>IA-08RaCtrl:CO-FibPatch</v>
      </c>
      <c r="L165" s="19" t="str">
        <f>Def_Instancias_Equipamentos!$D$10</f>
        <v>IA-08RaBPM:DI-AMCFPGAFOFB</v>
      </c>
      <c r="M165" s="81" t="s">
        <v>720</v>
      </c>
      <c r="N165" s="87" t="s">
        <v>697</v>
      </c>
      <c r="O165" s="28" t="str">
        <f>Def_Sistemas_Conectores_Cabos!$B$3</f>
        <v>LC duplex</v>
      </c>
      <c r="P165" s="19" t="str">
        <f>Def_Sistemas_Conectores_Cabos!$B$3</f>
        <v>LC duplex</v>
      </c>
      <c r="Q165" s="27" t="str">
        <f t="shared" si="3"/>
        <v>IA-08RaCtrl:CO-FibPatch/p036
IA-08RaBPM:DI-AMCFPGAFOFB/SFP-3</v>
      </c>
      <c r="R165" s="32">
        <v>15.0</v>
      </c>
      <c r="S165" s="32">
        <v>15.0</v>
      </c>
      <c r="T165" s="19" t="str">
        <f>Def_Sistemas_Conectores_Cabos!$C$3</f>
        <v>Fibra OM4 duplex</v>
      </c>
      <c r="U165" s="45" t="s">
        <v>669</v>
      </c>
      <c r="V165" s="48"/>
      <c r="W165" s="48"/>
      <c r="X165" s="48"/>
    </row>
    <row r="166" ht="15.75" customHeight="1">
      <c r="A166" s="19" t="str">
        <f>Def_Sistemas_Conectores_Cabos!$A$12</f>
        <v>FOFB - Topologia Anel</v>
      </c>
      <c r="B166" s="22" t="str">
        <f>Datas_Entregas!$A$7</f>
        <v>FOFB</v>
      </c>
      <c r="C166" s="25">
        <f t="array" ref="C166">INDEX(Datas_Entregas!$B$2:$B$100, MATCH(B166, Datas_Entregas!$A$2:$A$100, 0), 1)</f>
        <v>43374</v>
      </c>
      <c r="D166" s="22" t="str">
        <f>Def_Status_Montagem!$A$4</f>
        <v>Comprado / Esperando entrega</v>
      </c>
      <c r="E166" s="35" t="str">
        <f>Def_Status_Montagem!$B$3</f>
        <v>Contratada / Etiqueta pelo DIG</v>
      </c>
      <c r="F166" s="26" t="str">
        <f t="array" ref="F166">INDEX(Def_Instancias_Equipamentos!$F$2:$F$5135, MATCH(K166, Def_Instancias_Equipamentos!$D$2:$D$5135, 0), 1)</f>
        <v>Sala Racks 9</v>
      </c>
      <c r="G166" s="27" t="str">
        <f t="array" ref="G166">INDEX(Def_Instancias_Equipamentos!$F$2:$F$5135, MATCH(L166, Def_Instancias_Equipamentos!$D$2:$D$5135, 0), 1)</f>
        <v>Sala Racks 9</v>
      </c>
      <c r="H166" s="26" t="str">
        <f t="array" ref="H166">INDEX(Def_Instancias_Equipamentos!$E$2:$E$5135, MATCH(K166, Def_Instancias_Equipamentos!$D$2:$D$5135, 0), 1)</f>
        <v>IA-09RaBPM</v>
      </c>
      <c r="I166" s="27" t="str">
        <f t="array" ref="I166">INDEX(Def_Instancias_Equipamentos!$E$2:$E$5135, MATCH(L166, Def_Instancias_Equipamentos!$D$2:$D$5135, 0), 1)</f>
        <v>IA-09RaCtrl</v>
      </c>
      <c r="J166" s="27" t="str">
        <f t="shared" si="1"/>
        <v>EXTERNO</v>
      </c>
      <c r="K166" s="28" t="str">
        <f>Def_Instancias_Equipamentos!$D$11</f>
        <v>IA-09RaBPM:DI-AMCFPGAFOFB</v>
      </c>
      <c r="L166" s="19" t="str">
        <f>Def_Instancias_Equipamentos!$D$54</f>
        <v>IA-09RaCtrl:CO-FibPatch</v>
      </c>
      <c r="M166" s="29" t="s">
        <v>693</v>
      </c>
      <c r="N166" s="75" t="s">
        <v>722</v>
      </c>
      <c r="O166" s="28" t="str">
        <f>Def_Sistemas_Conectores_Cabos!$B$3</f>
        <v>LC duplex</v>
      </c>
      <c r="P166" s="19" t="str">
        <f>Def_Sistemas_Conectores_Cabos!$B$3</f>
        <v>LC duplex</v>
      </c>
      <c r="Q166" s="27" t="str">
        <f t="shared" si="3"/>
        <v>IA-09RaBPM:DI-AMCFPGAFOFB/SFP-2
IA-09RaCtrl:CO-FibPatch/p040</v>
      </c>
      <c r="R166" s="32">
        <v>15.0</v>
      </c>
      <c r="S166" s="32">
        <v>15.0</v>
      </c>
      <c r="T166" s="19" t="str">
        <f>Def_Sistemas_Conectores_Cabos!$C$3</f>
        <v>Fibra OM4 duplex</v>
      </c>
      <c r="U166" s="45" t="s">
        <v>669</v>
      </c>
      <c r="V166" s="48"/>
      <c r="W166" s="48"/>
      <c r="X166" s="48"/>
    </row>
    <row r="167" ht="15.75" customHeight="1">
      <c r="A167" s="19" t="str">
        <f>Def_Sistemas_Conectores_Cabos!$A$8</f>
        <v>Timing AFC</v>
      </c>
      <c r="B167" s="22" t="str">
        <f>Datas_Entregas!$A$2</f>
        <v>Booster/LTB</v>
      </c>
      <c r="C167" s="25">
        <f t="array" ref="C167">INDEX(Datas_Entregas!$B$2:$B$100, MATCH(B167, Datas_Entregas!$A$2:$A$100, 0), 1)</f>
        <v>43266</v>
      </c>
      <c r="D167" s="22" t="str">
        <f>Def_Status_Montagem!$A$4</f>
        <v>Comprado / Esperando entrega</v>
      </c>
      <c r="E167" s="35" t="str">
        <f>Def_Status_Montagem!$B$3</f>
        <v>Contratada / Etiqueta pelo DIG</v>
      </c>
      <c r="F167" s="26" t="str">
        <f t="array" ref="F167">INDEX(Def_Instancias_Equipamentos!$F$2:$F$1373, MATCH(K167, Def_Instancias_Equipamentos!$D$2:$D$1373, 0), 1)</f>
        <v>Sala Racks 9</v>
      </c>
      <c r="G167" s="27" t="str">
        <f t="array" ref="G167">INDEX(Def_Instancias_Equipamentos!$F$2:$F$1373, MATCH(L167, Def_Instancias_Equipamentos!$D$2:$D$1373, 0), 1)</f>
        <v>Sala Racks 9</v>
      </c>
      <c r="H167" s="26" t="str">
        <f t="array" ref="H167">INDEX(Def_Instancias_Equipamentos!$E$2:$E$1373, MATCH(K167, Def_Instancias_Equipamentos!$D$2:$D$1373, 0), 1)</f>
        <v>IA-09RaBPM</v>
      </c>
      <c r="I167" s="27" t="str">
        <f t="array" ref="I167">INDEX(Def_Instancias_Equipamentos!$E$2:$E$1373, MATCH(L167, Def_Instancias_Equipamentos!$D$2:$D$1373, 0), 1)</f>
        <v>IA-09RaCtrl</v>
      </c>
      <c r="J167" s="27" t="str">
        <f t="shared" si="1"/>
        <v>EXTERNO</v>
      </c>
      <c r="K167" s="28" t="str">
        <f>Def_Instancias_Equipamentos!$D$31</f>
        <v>IA-09RaBPM:TI-AMCFPGAEVR</v>
      </c>
      <c r="L167" s="19" t="str">
        <f>Def_Instancias_Equipamentos!$D$54</f>
        <v>IA-09RaCtrl:CO-FibPatch</v>
      </c>
      <c r="M167" s="44" t="s">
        <v>707</v>
      </c>
      <c r="N167" s="75" t="s">
        <v>650</v>
      </c>
      <c r="O167" s="28" t="str">
        <f>Def_Sistemas_Conectores_Cabos!$B$3</f>
        <v>LC duplex</v>
      </c>
      <c r="P167" s="19" t="str">
        <f>Def_Sistemas_Conectores_Cabos!$B$3</f>
        <v>LC duplex</v>
      </c>
      <c r="Q167" s="27" t="str">
        <f t="shared" si="3"/>
        <v>IA-09RaBPM:TI-AMCFPGAEVR/SFP-8
IA-09RaCtrl:CO-FibPatch/p041</v>
      </c>
      <c r="R167" s="32">
        <v>15.0</v>
      </c>
      <c r="S167" s="32">
        <v>15.0</v>
      </c>
      <c r="T167" s="19" t="str">
        <f>Def_Sistemas_Conectores_Cabos!$C$3</f>
        <v>Fibra OM4 duplex</v>
      </c>
      <c r="U167" s="32"/>
      <c r="V167" s="48"/>
      <c r="W167" s="48"/>
      <c r="X167" s="48"/>
    </row>
    <row r="168" ht="15.75" customHeight="1">
      <c r="A168" s="19" t="str">
        <f>Def_Sistemas_Conectores_Cabos!$A$13</f>
        <v>FOFB - Topologia Estrela</v>
      </c>
      <c r="B168" s="22" t="str">
        <f>Datas_Entregas!$A$7</f>
        <v>FOFB</v>
      </c>
      <c r="C168" s="25">
        <f t="array" ref="C168">INDEX(Datas_Entregas!$B$2:$B$100, MATCH(B168, Datas_Entregas!$A$2:$A$100, 0), 1)</f>
        <v>43374</v>
      </c>
      <c r="D168" s="22" t="str">
        <f>Def_Status_Montagem!$A$4</f>
        <v>Comprado / Esperando entrega</v>
      </c>
      <c r="E168" s="35" t="str">
        <f>Def_Status_Montagem!$B$3</f>
        <v>Contratada / Etiqueta pelo DIG</v>
      </c>
      <c r="F168" s="26" t="str">
        <f t="array" ref="F168">INDEX(Def_Instancias_Equipamentos!$F$2:$F$5135, MATCH(K168, Def_Instancias_Equipamentos!$D$2:$D$5135, 0), 1)</f>
        <v>Sala Racks 9</v>
      </c>
      <c r="G168" s="27" t="str">
        <f t="array" ref="G168">INDEX(Def_Instancias_Equipamentos!$F$2:$F$5135, MATCH(L168, Def_Instancias_Equipamentos!$D$2:$D$5135, 0), 1)</f>
        <v>Sala Racks 9</v>
      </c>
      <c r="H168" s="26" t="str">
        <f t="array" ref="H168">INDEX(Def_Instancias_Equipamentos!$E$2:$E$5135, MATCH(K168, Def_Instancias_Equipamentos!$D$2:$D$5135, 0), 1)</f>
        <v>IA-09RaCtrl</v>
      </c>
      <c r="I168" s="27" t="str">
        <f t="array" ref="I168">INDEX(Def_Instancias_Equipamentos!$E$2:$E$5135, MATCH(L168, Def_Instancias_Equipamentos!$D$2:$D$5135, 0), 1)</f>
        <v>IA-09RaBPM</v>
      </c>
      <c r="J168" s="27" t="str">
        <f t="shared" si="1"/>
        <v>EXTERNO</v>
      </c>
      <c r="K168" s="28" t="str">
        <f>Def_Instancias_Equipamentos!$D$54</f>
        <v>IA-09RaCtrl:CO-FibPatch</v>
      </c>
      <c r="L168" s="19" t="str">
        <f>Def_Instancias_Equipamentos!$D$11</f>
        <v>IA-09RaBPM:DI-AMCFPGAFOFB</v>
      </c>
      <c r="M168" s="81" t="s">
        <v>710</v>
      </c>
      <c r="N168" s="87" t="s">
        <v>666</v>
      </c>
      <c r="O168" s="28" t="str">
        <f>Def_Sistemas_Conectores_Cabos!$B$3</f>
        <v>LC duplex</v>
      </c>
      <c r="P168" s="19" t="str">
        <f>Def_Sistemas_Conectores_Cabos!$B$3</f>
        <v>LC duplex</v>
      </c>
      <c r="Q168" s="27" t="str">
        <f t="shared" si="3"/>
        <v>IA-09RaCtrl:CO-FibPatch/p070
IA-09RaBPM:DI-AMCFPGAFOFB/SFP-1</v>
      </c>
      <c r="R168" s="32">
        <v>15.0</v>
      </c>
      <c r="S168" s="32">
        <v>15.0</v>
      </c>
      <c r="T168" s="19" t="str">
        <f>Def_Sistemas_Conectores_Cabos!$C$3</f>
        <v>Fibra OM4 duplex</v>
      </c>
      <c r="U168" s="45" t="s">
        <v>669</v>
      </c>
      <c r="V168" s="48"/>
      <c r="W168" s="48"/>
      <c r="X168" s="48"/>
    </row>
    <row r="169" ht="15.75" customHeight="1">
      <c r="A169" s="19" t="str">
        <f>Def_Sistemas_Conectores_Cabos!$A$12</f>
        <v>FOFB - Topologia Anel</v>
      </c>
      <c r="B169" s="22" t="str">
        <f>Datas_Entregas!$A$7</f>
        <v>FOFB</v>
      </c>
      <c r="C169" s="25">
        <f t="array" ref="C169">INDEX(Datas_Entregas!$B$2:$B$100, MATCH(B169, Datas_Entregas!$A$2:$A$100, 0), 1)</f>
        <v>43374</v>
      </c>
      <c r="D169" s="22" t="str">
        <f>Def_Status_Montagem!$A$4</f>
        <v>Comprado / Esperando entrega</v>
      </c>
      <c r="E169" s="35" t="str">
        <f>Def_Status_Montagem!$B$3</f>
        <v>Contratada / Etiqueta pelo DIG</v>
      </c>
      <c r="F169" s="26" t="str">
        <f t="array" ref="F169">INDEX(Def_Instancias_Equipamentos!$F$2:$F$5135, MATCH(K169, Def_Instancias_Equipamentos!$D$2:$D$5135, 0), 1)</f>
        <v>Sala Racks 9</v>
      </c>
      <c r="G169" s="27" t="str">
        <f t="array" ref="G169">INDEX(Def_Instancias_Equipamentos!$F$2:$F$5135, MATCH(L169, Def_Instancias_Equipamentos!$D$2:$D$5135, 0), 1)</f>
        <v>Sala Racks 9</v>
      </c>
      <c r="H169" s="26" t="str">
        <f t="array" ref="H169">INDEX(Def_Instancias_Equipamentos!$E$2:$E$5135, MATCH(K169, Def_Instancias_Equipamentos!$D$2:$D$5135, 0), 1)</f>
        <v>IA-09RaCtrl</v>
      </c>
      <c r="I169" s="27" t="str">
        <f t="array" ref="I169">INDEX(Def_Instancias_Equipamentos!$E$2:$E$5135, MATCH(L169, Def_Instancias_Equipamentos!$D$2:$D$5135, 0), 1)</f>
        <v>IA-09RaBPM</v>
      </c>
      <c r="J169" s="27" t="str">
        <f t="shared" si="1"/>
        <v>EXTERNO</v>
      </c>
      <c r="K169" s="28" t="str">
        <f>Def_Instancias_Equipamentos!$D$54</f>
        <v>IA-09RaCtrl:CO-FibPatch</v>
      </c>
      <c r="L169" s="19" t="str">
        <f>Def_Instancias_Equipamentos!$D$11</f>
        <v>IA-09RaBPM:DI-AMCFPGAFOFB</v>
      </c>
      <c r="M169" s="81" t="s">
        <v>721</v>
      </c>
      <c r="N169" s="87" t="s">
        <v>697</v>
      </c>
      <c r="O169" s="28" t="str">
        <f>Def_Sistemas_Conectores_Cabos!$B$3</f>
        <v>LC duplex</v>
      </c>
      <c r="P169" s="19" t="str">
        <f>Def_Sistemas_Conectores_Cabos!$B$3</f>
        <v>LC duplex</v>
      </c>
      <c r="Q169" s="27" t="str">
        <f t="shared" si="3"/>
        <v>IA-09RaCtrl:CO-FibPatch/p038
IA-09RaBPM:DI-AMCFPGAFOFB/SFP-3</v>
      </c>
      <c r="R169" s="32">
        <v>15.0</v>
      </c>
      <c r="S169" s="32">
        <v>15.0</v>
      </c>
      <c r="T169" s="19" t="str">
        <f>Def_Sistemas_Conectores_Cabos!$C$3</f>
        <v>Fibra OM4 duplex</v>
      </c>
      <c r="U169" s="45" t="s">
        <v>669</v>
      </c>
      <c r="V169" s="48"/>
      <c r="W169" s="48"/>
      <c r="X169" s="48"/>
    </row>
    <row r="170" ht="15.75" customHeight="1">
      <c r="A170" s="19" t="str">
        <f>Def_Sistemas_Conectores_Cabos!$A$12</f>
        <v>FOFB - Topologia Anel</v>
      </c>
      <c r="B170" s="22" t="str">
        <f>Datas_Entregas!$A$7</f>
        <v>FOFB</v>
      </c>
      <c r="C170" s="25">
        <f t="array" ref="C170">INDEX(Datas_Entregas!$B$2:$B$100, MATCH(B170, Datas_Entregas!$A$2:$A$100, 0), 1)</f>
        <v>43374</v>
      </c>
      <c r="D170" s="22" t="str">
        <f>Def_Status_Montagem!$A$4</f>
        <v>Comprado / Esperando entrega</v>
      </c>
      <c r="E170" s="35" t="str">
        <f>Def_Status_Montagem!$B$3</f>
        <v>Contratada / Etiqueta pelo DIG</v>
      </c>
      <c r="F170" s="26" t="str">
        <f t="array" ref="F170">INDEX(Def_Instancias_Equipamentos!$F$2:$F$5135, MATCH(K170, Def_Instancias_Equipamentos!$D$2:$D$5135, 0), 1)</f>
        <v>Sala Racks 10</v>
      </c>
      <c r="G170" s="27" t="str">
        <f t="array" ref="G170">INDEX(Def_Instancias_Equipamentos!$F$2:$F$5135, MATCH(L170, Def_Instancias_Equipamentos!$D$2:$D$5135, 0), 1)</f>
        <v>Sala Racks 10</v>
      </c>
      <c r="H170" s="26" t="str">
        <f t="array" ref="H170">INDEX(Def_Instancias_Equipamentos!$E$2:$E$5135, MATCH(K170, Def_Instancias_Equipamentos!$D$2:$D$5135, 0), 1)</f>
        <v>IA-10RaBPM</v>
      </c>
      <c r="I170" s="27" t="str">
        <f t="array" ref="I170">INDEX(Def_Instancias_Equipamentos!$E$2:$E$5135, MATCH(L170, Def_Instancias_Equipamentos!$D$2:$D$5135, 0), 1)</f>
        <v>IA-10RaCtrl</v>
      </c>
      <c r="J170" s="27" t="str">
        <f t="shared" si="1"/>
        <v>EXTERNO</v>
      </c>
      <c r="K170" s="28" t="str">
        <f>Def_Instancias_Equipamentos!$D$12</f>
        <v>IA-10RaBPM:DI-AMCFPGAFOFB</v>
      </c>
      <c r="L170" s="19" t="str">
        <f>Def_Instancias_Equipamentos!$D$55</f>
        <v>IA-10RaCtrl:CO-FibPatch</v>
      </c>
      <c r="M170" s="29" t="s">
        <v>693</v>
      </c>
      <c r="N170" s="75" t="s">
        <v>723</v>
      </c>
      <c r="O170" s="28" t="str">
        <f>Def_Sistemas_Conectores_Cabos!$B$3</f>
        <v>LC duplex</v>
      </c>
      <c r="P170" s="19" t="str">
        <f>Def_Sistemas_Conectores_Cabos!$B$3</f>
        <v>LC duplex</v>
      </c>
      <c r="Q170" s="27" t="str">
        <f t="shared" si="3"/>
        <v>IA-10RaBPM:DI-AMCFPGAFOFB/SFP-2
IA-10RaCtrl:CO-FibPatch/p003</v>
      </c>
      <c r="R170" s="32">
        <v>15.0</v>
      </c>
      <c r="S170" s="32">
        <v>15.0</v>
      </c>
      <c r="T170" s="19" t="str">
        <f>Def_Sistemas_Conectores_Cabos!$C$3</f>
        <v>Fibra OM4 duplex</v>
      </c>
      <c r="U170" s="45" t="s">
        <v>669</v>
      </c>
      <c r="V170" s="48"/>
      <c r="W170" s="48"/>
      <c r="X170" s="48"/>
    </row>
    <row r="171" ht="15.75" customHeight="1">
      <c r="A171" s="19" t="str">
        <f>Def_Sistemas_Conectores_Cabos!$A$8</f>
        <v>Timing AFC</v>
      </c>
      <c r="B171" s="22" t="str">
        <f>Datas_Entregas!$A$2</f>
        <v>Booster/LTB</v>
      </c>
      <c r="C171" s="25">
        <f t="array" ref="C171">INDEX(Datas_Entregas!$B$2:$B$100, MATCH(B171, Datas_Entregas!$A$2:$A$100, 0), 1)</f>
        <v>43266</v>
      </c>
      <c r="D171" s="22" t="str">
        <f>Def_Status_Montagem!$A$4</f>
        <v>Comprado / Esperando entrega</v>
      </c>
      <c r="E171" s="35" t="str">
        <f>Def_Status_Montagem!$B$3</f>
        <v>Contratada / Etiqueta pelo DIG</v>
      </c>
      <c r="F171" s="26" t="str">
        <f t="array" ref="F171">INDEX(Def_Instancias_Equipamentos!$F$2:$F$1373, MATCH(K171, Def_Instancias_Equipamentos!$D$2:$D$1373, 0), 1)</f>
        <v>Sala Racks 10</v>
      </c>
      <c r="G171" s="27" t="str">
        <f t="array" ref="G171">INDEX(Def_Instancias_Equipamentos!$F$2:$F$1373, MATCH(L171, Def_Instancias_Equipamentos!$D$2:$D$1373, 0), 1)</f>
        <v>Sala Racks 10</v>
      </c>
      <c r="H171" s="26" t="str">
        <f t="array" ref="H171">INDEX(Def_Instancias_Equipamentos!$E$2:$E$1373, MATCH(K171, Def_Instancias_Equipamentos!$D$2:$D$1373, 0), 1)</f>
        <v>IA-10RaBPM</v>
      </c>
      <c r="I171" s="27" t="str">
        <f t="array" ref="I171">INDEX(Def_Instancias_Equipamentos!$E$2:$E$1373, MATCH(L171, Def_Instancias_Equipamentos!$D$2:$D$1373, 0), 1)</f>
        <v>IA-10RaCtrl</v>
      </c>
      <c r="J171" s="27" t="str">
        <f t="shared" si="1"/>
        <v>EXTERNO</v>
      </c>
      <c r="K171" s="28" t="str">
        <f>Def_Instancias_Equipamentos!$D$32</f>
        <v>IA-10RaBPM:TI-AMCFPGAEVR</v>
      </c>
      <c r="L171" s="19" t="str">
        <f>Def_Instancias_Equipamentos!$D$55</f>
        <v>IA-10RaCtrl:CO-FibPatch</v>
      </c>
      <c r="M171" s="44" t="s">
        <v>707</v>
      </c>
      <c r="N171" s="75" t="s">
        <v>595</v>
      </c>
      <c r="O171" s="28" t="str">
        <f>Def_Sistemas_Conectores_Cabos!$B$3</f>
        <v>LC duplex</v>
      </c>
      <c r="P171" s="19" t="str">
        <f>Def_Sistemas_Conectores_Cabos!$B$3</f>
        <v>LC duplex</v>
      </c>
      <c r="Q171" s="27" t="str">
        <f t="shared" si="3"/>
        <v>IA-10RaBPM:TI-AMCFPGAEVR/SFP-8
IA-10RaCtrl:CO-FibPatch/p004</v>
      </c>
      <c r="R171" s="32">
        <v>15.0</v>
      </c>
      <c r="S171" s="32">
        <v>15.0</v>
      </c>
      <c r="T171" s="19" t="str">
        <f>Def_Sistemas_Conectores_Cabos!$C$3</f>
        <v>Fibra OM4 duplex</v>
      </c>
      <c r="U171" s="32"/>
      <c r="V171" s="48"/>
      <c r="W171" s="48"/>
      <c r="X171" s="48"/>
    </row>
    <row r="172" ht="15.75" customHeight="1">
      <c r="A172" s="19" t="str">
        <f>Def_Sistemas_Conectores_Cabos!$A$13</f>
        <v>FOFB - Topologia Estrela</v>
      </c>
      <c r="B172" s="22" t="str">
        <f>Datas_Entregas!$A$7</f>
        <v>FOFB</v>
      </c>
      <c r="C172" s="25">
        <f t="array" ref="C172">INDEX(Datas_Entregas!$B$2:$B$100, MATCH(B172, Datas_Entregas!$A$2:$A$100, 0), 1)</f>
        <v>43374</v>
      </c>
      <c r="D172" s="22" t="str">
        <f>Def_Status_Montagem!$A$4</f>
        <v>Comprado / Esperando entrega</v>
      </c>
      <c r="E172" s="35" t="str">
        <f>Def_Status_Montagem!$B$3</f>
        <v>Contratada / Etiqueta pelo DIG</v>
      </c>
      <c r="F172" s="26" t="str">
        <f t="array" ref="F172">INDEX(Def_Instancias_Equipamentos!$F$2:$F$5135, MATCH(K172, Def_Instancias_Equipamentos!$D$2:$D$5135, 0), 1)</f>
        <v>Sala Racks 10</v>
      </c>
      <c r="G172" s="27" t="str">
        <f t="array" ref="G172">INDEX(Def_Instancias_Equipamentos!$F$2:$F$5135, MATCH(L172, Def_Instancias_Equipamentos!$D$2:$D$5135, 0), 1)</f>
        <v>Sala Racks 10</v>
      </c>
      <c r="H172" s="26" t="str">
        <f t="array" ref="H172">INDEX(Def_Instancias_Equipamentos!$E$2:$E$5135, MATCH(K172, Def_Instancias_Equipamentos!$D$2:$D$5135, 0), 1)</f>
        <v>IA-10RaCtrl</v>
      </c>
      <c r="I172" s="27" t="str">
        <f t="array" ref="I172">INDEX(Def_Instancias_Equipamentos!$E$2:$E$5135, MATCH(L172, Def_Instancias_Equipamentos!$D$2:$D$5135, 0), 1)</f>
        <v>IA-10RaBPM</v>
      </c>
      <c r="J172" s="27" t="str">
        <f t="shared" si="1"/>
        <v>EXTERNO</v>
      </c>
      <c r="K172" s="28" t="str">
        <f>Def_Instancias_Equipamentos!$D$55</f>
        <v>IA-10RaCtrl:CO-FibPatch</v>
      </c>
      <c r="L172" s="19" t="str">
        <f>Def_Instancias_Equipamentos!$D$12</f>
        <v>IA-10RaBPM:DI-AMCFPGAFOFB</v>
      </c>
      <c r="M172" s="101" t="s">
        <v>674</v>
      </c>
      <c r="N172" s="87" t="s">
        <v>666</v>
      </c>
      <c r="O172" s="28" t="str">
        <f>Def_Sistemas_Conectores_Cabos!$B$3</f>
        <v>LC duplex</v>
      </c>
      <c r="P172" s="19" t="str">
        <f>Def_Sistemas_Conectores_Cabos!$B$3</f>
        <v>LC duplex</v>
      </c>
      <c r="Q172" s="27" t="str">
        <f t="shared" si="3"/>
        <v>IA-10RaCtrl:CO-FibPatch/p052b
IA-10RaBPM:DI-AMCFPGAFOFB/SFP-1</v>
      </c>
      <c r="R172" s="32">
        <v>15.0</v>
      </c>
      <c r="S172" s="32">
        <v>15.0</v>
      </c>
      <c r="T172" s="19" t="str">
        <f>Def_Sistemas_Conectores_Cabos!$C$3</f>
        <v>Fibra OM4 duplex</v>
      </c>
      <c r="U172" s="45" t="s">
        <v>669</v>
      </c>
      <c r="V172" s="48"/>
      <c r="W172" s="48"/>
      <c r="X172" s="48"/>
    </row>
    <row r="173" ht="15.75" customHeight="1">
      <c r="A173" s="19" t="str">
        <f>Def_Sistemas_Conectores_Cabos!$A$12</f>
        <v>FOFB - Topologia Anel</v>
      </c>
      <c r="B173" s="22" t="str">
        <f>Datas_Entregas!$A$7</f>
        <v>FOFB</v>
      </c>
      <c r="C173" s="25">
        <f t="array" ref="C173">INDEX(Datas_Entregas!$B$2:$B$100, MATCH(B173, Datas_Entregas!$A$2:$A$100, 0), 1)</f>
        <v>43374</v>
      </c>
      <c r="D173" s="22" t="str">
        <f>Def_Status_Montagem!$A$4</f>
        <v>Comprado / Esperando entrega</v>
      </c>
      <c r="E173" s="35" t="str">
        <f>Def_Status_Montagem!$B$3</f>
        <v>Contratada / Etiqueta pelo DIG</v>
      </c>
      <c r="F173" s="26" t="str">
        <f t="array" ref="F173">INDEX(Def_Instancias_Equipamentos!$F$2:$F$5135, MATCH(K173, Def_Instancias_Equipamentos!$D$2:$D$5135, 0), 1)</f>
        <v>Sala Racks 10</v>
      </c>
      <c r="G173" s="27" t="str">
        <f t="array" ref="G173">INDEX(Def_Instancias_Equipamentos!$F$2:$F$5135, MATCH(L173, Def_Instancias_Equipamentos!$D$2:$D$5135, 0), 1)</f>
        <v>Sala Racks 10</v>
      </c>
      <c r="H173" s="26" t="str">
        <f t="array" ref="H173">INDEX(Def_Instancias_Equipamentos!$E$2:$E$5135, MATCH(K173, Def_Instancias_Equipamentos!$D$2:$D$5135, 0), 1)</f>
        <v>IA-10RaCtrl</v>
      </c>
      <c r="I173" s="27" t="str">
        <f t="array" ref="I173">INDEX(Def_Instancias_Equipamentos!$E$2:$E$5135, MATCH(L173, Def_Instancias_Equipamentos!$D$2:$D$5135, 0), 1)</f>
        <v>IA-10RaBPM</v>
      </c>
      <c r="J173" s="27" t="str">
        <f t="shared" si="1"/>
        <v>EXTERNO</v>
      </c>
      <c r="K173" s="28" t="str">
        <f>Def_Instancias_Equipamentos!$D$55</f>
        <v>IA-10RaCtrl:CO-FibPatch</v>
      </c>
      <c r="L173" s="19" t="str">
        <f>Def_Instancias_Equipamentos!$D$12</f>
        <v>IA-10RaBPM:DI-AMCFPGAFOFB</v>
      </c>
      <c r="M173" s="81" t="s">
        <v>722</v>
      </c>
      <c r="N173" s="87" t="s">
        <v>697</v>
      </c>
      <c r="O173" s="28" t="str">
        <f>Def_Sistemas_Conectores_Cabos!$B$3</f>
        <v>LC duplex</v>
      </c>
      <c r="P173" s="19" t="str">
        <f>Def_Sistemas_Conectores_Cabos!$B$3</f>
        <v>LC duplex</v>
      </c>
      <c r="Q173" s="27" t="str">
        <f t="shared" si="3"/>
        <v>IA-10RaCtrl:CO-FibPatch/p040
IA-10RaBPM:DI-AMCFPGAFOFB/SFP-3</v>
      </c>
      <c r="R173" s="32">
        <v>15.0</v>
      </c>
      <c r="S173" s="32">
        <v>15.0</v>
      </c>
      <c r="T173" s="19" t="str">
        <f>Def_Sistemas_Conectores_Cabos!$C$3</f>
        <v>Fibra OM4 duplex</v>
      </c>
      <c r="U173" s="45" t="s">
        <v>669</v>
      </c>
      <c r="V173" s="48"/>
      <c r="W173" s="48"/>
      <c r="X173" s="48"/>
    </row>
    <row r="174" ht="15.75" customHeight="1">
      <c r="A174" s="19" t="str">
        <f>Def_Sistemas_Conectores_Cabos!$A$12</f>
        <v>FOFB - Topologia Anel</v>
      </c>
      <c r="B174" s="22" t="str">
        <f>Datas_Entregas!$A$7</f>
        <v>FOFB</v>
      </c>
      <c r="C174" s="25">
        <f t="array" ref="C174">INDEX(Datas_Entregas!$B$2:$B$100, MATCH(B174, Datas_Entregas!$A$2:$A$100, 0), 1)</f>
        <v>43374</v>
      </c>
      <c r="D174" s="22" t="str">
        <f>Def_Status_Montagem!$A$4</f>
        <v>Comprado / Esperando entrega</v>
      </c>
      <c r="E174" s="35" t="str">
        <f>Def_Status_Montagem!$B$3</f>
        <v>Contratada / Etiqueta pelo DIG</v>
      </c>
      <c r="F174" s="26" t="str">
        <f t="array" ref="F174">INDEX(Def_Instancias_Equipamentos!$F$2:$F$5135, MATCH(K174, Def_Instancias_Equipamentos!$D$2:$D$5135, 0), 1)</f>
        <v>Sala Racks 11</v>
      </c>
      <c r="G174" s="27" t="str">
        <f t="array" ref="G174">INDEX(Def_Instancias_Equipamentos!$F$2:$F$5135, MATCH(L174, Def_Instancias_Equipamentos!$D$2:$D$5135, 0), 1)</f>
        <v>Sala Racks 11</v>
      </c>
      <c r="H174" s="26" t="str">
        <f t="array" ref="H174">INDEX(Def_Instancias_Equipamentos!$E$2:$E$5135, MATCH(K174, Def_Instancias_Equipamentos!$D$2:$D$5135, 0), 1)</f>
        <v>IA-11RaBPM</v>
      </c>
      <c r="I174" s="27" t="str">
        <f t="array" ref="I174">INDEX(Def_Instancias_Equipamentos!$E$2:$E$5135, MATCH(L174, Def_Instancias_Equipamentos!$D$2:$D$5135, 0), 1)</f>
        <v>IA-11RaCtrl</v>
      </c>
      <c r="J174" s="27" t="str">
        <f t="shared" si="1"/>
        <v>EXTERNO</v>
      </c>
      <c r="K174" s="28" t="str">
        <f>Def_Instancias_Equipamentos!$D$13</f>
        <v>IA-11RaBPM:DI-AMCFPGAFOFB</v>
      </c>
      <c r="L174" s="19" t="str">
        <f>Def_Instancias_Equipamentos!$D$56</f>
        <v>IA-11RaCtrl:CO-FibPatch</v>
      </c>
      <c r="M174" s="29" t="s">
        <v>693</v>
      </c>
      <c r="N174" s="75" t="s">
        <v>728</v>
      </c>
      <c r="O174" s="28" t="str">
        <f>Def_Sistemas_Conectores_Cabos!$B$3</f>
        <v>LC duplex</v>
      </c>
      <c r="P174" s="19" t="str">
        <f>Def_Sistemas_Conectores_Cabos!$B$3</f>
        <v>LC duplex</v>
      </c>
      <c r="Q174" s="27" t="str">
        <f t="shared" si="3"/>
        <v>IA-11RaBPM:DI-AMCFPGAFOFB/SFP-2
IA-11RaCtrl:CO-FibPatch/p005</v>
      </c>
      <c r="R174" s="32">
        <v>15.0</v>
      </c>
      <c r="S174" s="32">
        <v>15.0</v>
      </c>
      <c r="T174" s="19" t="str">
        <f>Def_Sistemas_Conectores_Cabos!$C$3</f>
        <v>Fibra OM4 duplex</v>
      </c>
      <c r="U174" s="45" t="s">
        <v>669</v>
      </c>
      <c r="V174" s="48"/>
      <c r="W174" s="48"/>
      <c r="X174" s="48"/>
    </row>
    <row r="175" ht="15.75" customHeight="1">
      <c r="A175" s="19" t="str">
        <f>Def_Sistemas_Conectores_Cabos!$A$8</f>
        <v>Timing AFC</v>
      </c>
      <c r="B175" s="22" t="str">
        <f>Datas_Entregas!$A$2</f>
        <v>Booster/LTB</v>
      </c>
      <c r="C175" s="25">
        <f t="array" ref="C175">INDEX(Datas_Entregas!$B$2:$B$100, MATCH(B175, Datas_Entregas!$A$2:$A$100, 0), 1)</f>
        <v>43266</v>
      </c>
      <c r="D175" s="22" t="str">
        <f>Def_Status_Montagem!$A$4</f>
        <v>Comprado / Esperando entrega</v>
      </c>
      <c r="E175" s="35" t="str">
        <f>Def_Status_Montagem!$B$3</f>
        <v>Contratada / Etiqueta pelo DIG</v>
      </c>
      <c r="F175" s="26" t="str">
        <f t="array" ref="F175">INDEX(Def_Instancias_Equipamentos!$F$2:$F$1373, MATCH(K175, Def_Instancias_Equipamentos!$D$2:$D$1373, 0), 1)</f>
        <v>Sala Racks 11</v>
      </c>
      <c r="G175" s="27" t="str">
        <f t="array" ref="G175">INDEX(Def_Instancias_Equipamentos!$F$2:$F$1373, MATCH(L175, Def_Instancias_Equipamentos!$D$2:$D$1373, 0), 1)</f>
        <v>Sala Racks 11</v>
      </c>
      <c r="H175" s="26" t="str">
        <f t="array" ref="H175">INDEX(Def_Instancias_Equipamentos!$E$2:$E$1373, MATCH(K175, Def_Instancias_Equipamentos!$D$2:$D$1373, 0), 1)</f>
        <v>IA-11RaBPM</v>
      </c>
      <c r="I175" s="27" t="str">
        <f t="array" ref="I175">INDEX(Def_Instancias_Equipamentos!$E$2:$E$1373, MATCH(L175, Def_Instancias_Equipamentos!$D$2:$D$1373, 0), 1)</f>
        <v>IA-11RaCtrl</v>
      </c>
      <c r="J175" s="27" t="str">
        <f t="shared" si="1"/>
        <v>EXTERNO</v>
      </c>
      <c r="K175" s="28" t="str">
        <f>Def_Instancias_Equipamentos!$D$33</f>
        <v>IA-11RaBPM:TI-AMCFPGAEVR</v>
      </c>
      <c r="L175" s="19" t="str">
        <f>Def_Instancias_Equipamentos!$D$56</f>
        <v>IA-11RaCtrl:CO-FibPatch</v>
      </c>
      <c r="M175" s="44" t="s">
        <v>707</v>
      </c>
      <c r="N175" s="75" t="s">
        <v>596</v>
      </c>
      <c r="O175" s="28" t="str">
        <f>Def_Sistemas_Conectores_Cabos!$B$3</f>
        <v>LC duplex</v>
      </c>
      <c r="P175" s="19" t="str">
        <f>Def_Sistemas_Conectores_Cabos!$B$3</f>
        <v>LC duplex</v>
      </c>
      <c r="Q175" s="27" t="str">
        <f t="shared" si="3"/>
        <v>IA-11RaBPM:TI-AMCFPGAEVR/SFP-8
IA-11RaCtrl:CO-FibPatch/p006</v>
      </c>
      <c r="R175" s="32">
        <v>15.0</v>
      </c>
      <c r="S175" s="32">
        <v>15.0</v>
      </c>
      <c r="T175" s="19" t="str">
        <f>Def_Sistemas_Conectores_Cabos!$C$3</f>
        <v>Fibra OM4 duplex</v>
      </c>
      <c r="U175" s="32"/>
      <c r="V175" s="33"/>
      <c r="W175" s="33"/>
      <c r="X175" s="33"/>
    </row>
    <row r="176" ht="15.75" customHeight="1">
      <c r="A176" s="19" t="str">
        <f>Def_Sistemas_Conectores_Cabos!$A$13</f>
        <v>FOFB - Topologia Estrela</v>
      </c>
      <c r="B176" s="22" t="str">
        <f>Datas_Entregas!$A$7</f>
        <v>FOFB</v>
      </c>
      <c r="C176" s="25">
        <f t="array" ref="C176">INDEX(Datas_Entregas!$B$2:$B$100, MATCH(B176, Datas_Entregas!$A$2:$A$100, 0), 1)</f>
        <v>43374</v>
      </c>
      <c r="D176" s="22" t="str">
        <f>Def_Status_Montagem!$A$4</f>
        <v>Comprado / Esperando entrega</v>
      </c>
      <c r="E176" s="35" t="str">
        <f>Def_Status_Montagem!$B$3</f>
        <v>Contratada / Etiqueta pelo DIG</v>
      </c>
      <c r="F176" s="26" t="str">
        <f t="array" ref="F176">INDEX(Def_Instancias_Equipamentos!$F$2:$F$5135, MATCH(K176, Def_Instancias_Equipamentos!$D$2:$D$5135, 0), 1)</f>
        <v>Sala Racks 11</v>
      </c>
      <c r="G176" s="27" t="str">
        <f t="array" ref="G176">INDEX(Def_Instancias_Equipamentos!$F$2:$F$5135, MATCH(L176, Def_Instancias_Equipamentos!$D$2:$D$5135, 0), 1)</f>
        <v>Sala Racks 11</v>
      </c>
      <c r="H176" s="26" t="str">
        <f t="array" ref="H176">INDEX(Def_Instancias_Equipamentos!$E$2:$E$5135, MATCH(K176, Def_Instancias_Equipamentos!$D$2:$D$5135, 0), 1)</f>
        <v>IA-11RaCtrl</v>
      </c>
      <c r="I176" s="27" t="str">
        <f t="array" ref="I176">INDEX(Def_Instancias_Equipamentos!$E$2:$E$5135, MATCH(L176, Def_Instancias_Equipamentos!$D$2:$D$5135, 0), 1)</f>
        <v>IA-11RaBPM</v>
      </c>
      <c r="J176" s="27" t="str">
        <f t="shared" si="1"/>
        <v>EXTERNO</v>
      </c>
      <c r="K176" s="28" t="str">
        <f>Def_Instancias_Equipamentos!$D$56</f>
        <v>IA-11RaCtrl:CO-FibPatch</v>
      </c>
      <c r="L176" s="19" t="str">
        <f>Def_Instancias_Equipamentos!$D$13</f>
        <v>IA-11RaBPM:DI-AMCFPGAFOFB</v>
      </c>
      <c r="M176" s="81" t="s">
        <v>676</v>
      </c>
      <c r="N176" s="87" t="s">
        <v>666</v>
      </c>
      <c r="O176" s="28" t="str">
        <f>Def_Sistemas_Conectores_Cabos!$B$3</f>
        <v>LC duplex</v>
      </c>
      <c r="P176" s="19" t="str">
        <f>Def_Sistemas_Conectores_Cabos!$B$3</f>
        <v>LC duplex</v>
      </c>
      <c r="Q176" s="27" t="str">
        <f t="shared" si="3"/>
        <v>IA-11RaCtrl:CO-FibPatch/p053
IA-11RaBPM:DI-AMCFPGAFOFB/SFP-1</v>
      </c>
      <c r="R176" s="32">
        <v>15.0</v>
      </c>
      <c r="S176" s="32">
        <v>15.0</v>
      </c>
      <c r="T176" s="19" t="str">
        <f>Def_Sistemas_Conectores_Cabos!$C$3</f>
        <v>Fibra OM4 duplex</v>
      </c>
      <c r="U176" s="45" t="s">
        <v>669</v>
      </c>
      <c r="V176" s="33"/>
      <c r="W176" s="33"/>
      <c r="X176" s="33"/>
    </row>
    <row r="177" ht="15.75" customHeight="1">
      <c r="A177" s="19" t="str">
        <f>Def_Sistemas_Conectores_Cabos!$A$12</f>
        <v>FOFB - Topologia Anel</v>
      </c>
      <c r="B177" s="22" t="str">
        <f>Datas_Entregas!$A$7</f>
        <v>FOFB</v>
      </c>
      <c r="C177" s="25">
        <f t="array" ref="C177">INDEX(Datas_Entregas!$B$2:$B$100, MATCH(B177, Datas_Entregas!$A$2:$A$100, 0), 1)</f>
        <v>43374</v>
      </c>
      <c r="D177" s="22" t="str">
        <f>Def_Status_Montagem!$A$4</f>
        <v>Comprado / Esperando entrega</v>
      </c>
      <c r="E177" s="35" t="str">
        <f>Def_Status_Montagem!$B$3</f>
        <v>Contratada / Etiqueta pelo DIG</v>
      </c>
      <c r="F177" s="26" t="str">
        <f t="array" ref="F177">INDEX(Def_Instancias_Equipamentos!$F$2:$F$5135, MATCH(K177, Def_Instancias_Equipamentos!$D$2:$D$5135, 0), 1)</f>
        <v>Sala Racks 11</v>
      </c>
      <c r="G177" s="27" t="str">
        <f t="array" ref="G177">INDEX(Def_Instancias_Equipamentos!$F$2:$F$5135, MATCH(L177, Def_Instancias_Equipamentos!$D$2:$D$5135, 0), 1)</f>
        <v>Sala Racks 11</v>
      </c>
      <c r="H177" s="26" t="str">
        <f t="array" ref="H177">INDEX(Def_Instancias_Equipamentos!$E$2:$E$5135, MATCH(K177, Def_Instancias_Equipamentos!$D$2:$D$5135, 0), 1)</f>
        <v>IA-11RaCtrl</v>
      </c>
      <c r="I177" s="27" t="str">
        <f t="array" ref="I177">INDEX(Def_Instancias_Equipamentos!$E$2:$E$5135, MATCH(L177, Def_Instancias_Equipamentos!$D$2:$D$5135, 0), 1)</f>
        <v>IA-11RaBPM</v>
      </c>
      <c r="J177" s="27" t="str">
        <f t="shared" si="1"/>
        <v>EXTERNO</v>
      </c>
      <c r="K177" s="28" t="str">
        <f>Def_Instancias_Equipamentos!$D$56</f>
        <v>IA-11RaCtrl:CO-FibPatch</v>
      </c>
      <c r="L177" s="19" t="str">
        <f>Def_Instancias_Equipamentos!$D$13</f>
        <v>IA-11RaBPM:DI-AMCFPGAFOFB</v>
      </c>
      <c r="M177" s="81" t="s">
        <v>723</v>
      </c>
      <c r="N177" s="87" t="s">
        <v>697</v>
      </c>
      <c r="O177" s="28" t="str">
        <f>Def_Sistemas_Conectores_Cabos!$B$3</f>
        <v>LC duplex</v>
      </c>
      <c r="P177" s="19" t="str">
        <f>Def_Sistemas_Conectores_Cabos!$B$3</f>
        <v>LC duplex</v>
      </c>
      <c r="Q177" s="27" t="str">
        <f t="shared" si="3"/>
        <v>IA-11RaCtrl:CO-FibPatch/p003
IA-11RaBPM:DI-AMCFPGAFOFB/SFP-3</v>
      </c>
      <c r="R177" s="32">
        <v>15.0</v>
      </c>
      <c r="S177" s="32">
        <v>15.0</v>
      </c>
      <c r="T177" s="19" t="str">
        <f>Def_Sistemas_Conectores_Cabos!$C$3</f>
        <v>Fibra OM4 duplex</v>
      </c>
      <c r="U177" s="45" t="s">
        <v>669</v>
      </c>
      <c r="V177" s="33"/>
      <c r="W177" s="33"/>
      <c r="X177" s="33"/>
    </row>
    <row r="178" ht="15.75" customHeight="1">
      <c r="A178" s="19" t="str">
        <f>Def_Sistemas_Conectores_Cabos!$A$12</f>
        <v>FOFB - Topologia Anel</v>
      </c>
      <c r="B178" s="22" t="str">
        <f>Datas_Entregas!$A$7</f>
        <v>FOFB</v>
      </c>
      <c r="C178" s="25">
        <f t="array" ref="C178">INDEX(Datas_Entregas!$B$2:$B$100, MATCH(B178, Datas_Entregas!$A$2:$A$100, 0), 1)</f>
        <v>43374</v>
      </c>
      <c r="D178" s="22" t="str">
        <f>Def_Status_Montagem!$A$4</f>
        <v>Comprado / Esperando entrega</v>
      </c>
      <c r="E178" s="35" t="str">
        <f>Def_Status_Montagem!$B$3</f>
        <v>Contratada / Etiqueta pelo DIG</v>
      </c>
      <c r="F178" s="26" t="str">
        <f t="array" ref="F178">INDEX(Def_Instancias_Equipamentos!$F$2:$F$5135, MATCH(K178, Def_Instancias_Equipamentos!$D$2:$D$5135, 0), 1)</f>
        <v>Sala Racks 12</v>
      </c>
      <c r="G178" s="27" t="str">
        <f t="array" ref="G178">INDEX(Def_Instancias_Equipamentos!$F$2:$F$5135, MATCH(L178, Def_Instancias_Equipamentos!$D$2:$D$5135, 0), 1)</f>
        <v>Sala Racks 12</v>
      </c>
      <c r="H178" s="26" t="str">
        <f t="array" ref="H178">INDEX(Def_Instancias_Equipamentos!$E$2:$E$5135, MATCH(K178, Def_Instancias_Equipamentos!$D$2:$D$5135, 0), 1)</f>
        <v>IA-12RaBPM</v>
      </c>
      <c r="I178" s="27" t="str">
        <f t="array" ref="I178">INDEX(Def_Instancias_Equipamentos!$E$2:$E$5135, MATCH(L178, Def_Instancias_Equipamentos!$D$2:$D$5135, 0), 1)</f>
        <v>IA-12RaCtrl</v>
      </c>
      <c r="J178" s="27" t="str">
        <f t="shared" si="1"/>
        <v>EXTERNO</v>
      </c>
      <c r="K178" s="28" t="str">
        <f>Def_Instancias_Equipamentos!$D$14</f>
        <v>IA-12RaBPM:DI-AMCFPGAFOFB</v>
      </c>
      <c r="L178" s="19" t="str">
        <f>Def_Instancias_Equipamentos!$D$57</f>
        <v>IA-12RaCtrl:CO-FibPatch</v>
      </c>
      <c r="M178" s="29" t="s">
        <v>693</v>
      </c>
      <c r="N178" s="75" t="s">
        <v>729</v>
      </c>
      <c r="O178" s="28" t="str">
        <f>Def_Sistemas_Conectores_Cabos!$B$3</f>
        <v>LC duplex</v>
      </c>
      <c r="P178" s="19" t="str">
        <f>Def_Sistemas_Conectores_Cabos!$B$3</f>
        <v>LC duplex</v>
      </c>
      <c r="Q178" s="27" t="str">
        <f t="shared" si="3"/>
        <v>IA-12RaBPM:DI-AMCFPGAFOFB/SFP-2
IA-12RaCtrl:CO-FibPatch/p007</v>
      </c>
      <c r="R178" s="32">
        <v>15.0</v>
      </c>
      <c r="S178" s="32">
        <v>15.0</v>
      </c>
      <c r="T178" s="19" t="str">
        <f>Def_Sistemas_Conectores_Cabos!$C$3</f>
        <v>Fibra OM4 duplex</v>
      </c>
      <c r="U178" s="45" t="s">
        <v>669</v>
      </c>
      <c r="V178" s="33"/>
      <c r="W178" s="33"/>
      <c r="X178" s="33"/>
    </row>
    <row r="179" ht="15.75" customHeight="1">
      <c r="A179" s="19" t="str">
        <f>Def_Sistemas_Conectores_Cabos!$A$8</f>
        <v>Timing AFC</v>
      </c>
      <c r="B179" s="22" t="str">
        <f>Datas_Entregas!$A$2</f>
        <v>Booster/LTB</v>
      </c>
      <c r="C179" s="25">
        <f t="array" ref="C179">INDEX(Datas_Entregas!$B$2:$B$100, MATCH(B179, Datas_Entregas!$A$2:$A$100, 0), 1)</f>
        <v>43266</v>
      </c>
      <c r="D179" s="22" t="str">
        <f>Def_Status_Montagem!$A$4</f>
        <v>Comprado / Esperando entrega</v>
      </c>
      <c r="E179" s="35" t="str">
        <f>Def_Status_Montagem!$B$3</f>
        <v>Contratada / Etiqueta pelo DIG</v>
      </c>
      <c r="F179" s="26" t="str">
        <f t="array" ref="F179">INDEX(Def_Instancias_Equipamentos!$F$2:$F$1373, MATCH(K179, Def_Instancias_Equipamentos!$D$2:$D$1373, 0), 1)</f>
        <v>Sala Racks 12</v>
      </c>
      <c r="G179" s="27" t="str">
        <f t="array" ref="G179">INDEX(Def_Instancias_Equipamentos!$F$2:$F$1373, MATCH(L179, Def_Instancias_Equipamentos!$D$2:$D$1373, 0), 1)</f>
        <v>Sala Racks 12</v>
      </c>
      <c r="H179" s="26" t="str">
        <f t="array" ref="H179">INDEX(Def_Instancias_Equipamentos!$E$2:$E$1373, MATCH(K179, Def_Instancias_Equipamentos!$D$2:$D$1373, 0), 1)</f>
        <v>IA-12RaBPM</v>
      </c>
      <c r="I179" s="27" t="str">
        <f t="array" ref="I179">INDEX(Def_Instancias_Equipamentos!$E$2:$E$1373, MATCH(L179, Def_Instancias_Equipamentos!$D$2:$D$1373, 0), 1)</f>
        <v>IA-12RaCtrl</v>
      </c>
      <c r="J179" s="27" t="str">
        <f t="shared" si="1"/>
        <v>EXTERNO</v>
      </c>
      <c r="K179" s="28" t="str">
        <f>Def_Instancias_Equipamentos!$D$34</f>
        <v>IA-12RaBPM:TI-AMCFPGAEVR</v>
      </c>
      <c r="L179" s="19" t="str">
        <f>Def_Instancias_Equipamentos!$D$57</f>
        <v>IA-12RaCtrl:CO-FibPatch</v>
      </c>
      <c r="M179" s="44" t="s">
        <v>707</v>
      </c>
      <c r="N179" s="75" t="s">
        <v>598</v>
      </c>
      <c r="O179" s="28" t="str">
        <f>Def_Sistemas_Conectores_Cabos!$B$3</f>
        <v>LC duplex</v>
      </c>
      <c r="P179" s="19" t="str">
        <f>Def_Sistemas_Conectores_Cabos!$B$3</f>
        <v>LC duplex</v>
      </c>
      <c r="Q179" s="27" t="str">
        <f t="shared" si="3"/>
        <v>IA-12RaBPM:TI-AMCFPGAEVR/SFP-8
IA-12RaCtrl:CO-FibPatch/p008</v>
      </c>
      <c r="R179" s="32">
        <v>15.0</v>
      </c>
      <c r="S179" s="32">
        <v>15.0</v>
      </c>
      <c r="T179" s="19" t="str">
        <f>Def_Sistemas_Conectores_Cabos!$C$3</f>
        <v>Fibra OM4 duplex</v>
      </c>
      <c r="U179" s="32"/>
      <c r="V179" s="33"/>
      <c r="W179" s="33"/>
      <c r="X179" s="33"/>
    </row>
    <row r="180" ht="15.75" customHeight="1">
      <c r="A180" s="19" t="str">
        <f>Def_Sistemas_Conectores_Cabos!$A$13</f>
        <v>FOFB - Topologia Estrela</v>
      </c>
      <c r="B180" s="22" t="str">
        <f>Datas_Entregas!$A$7</f>
        <v>FOFB</v>
      </c>
      <c r="C180" s="25">
        <f t="array" ref="C180">INDEX(Datas_Entregas!$B$2:$B$100, MATCH(B180, Datas_Entregas!$A$2:$A$100, 0), 1)</f>
        <v>43374</v>
      </c>
      <c r="D180" s="22" t="str">
        <f>Def_Status_Montagem!$A$4</f>
        <v>Comprado / Esperando entrega</v>
      </c>
      <c r="E180" s="35" t="str">
        <f>Def_Status_Montagem!$B$3</f>
        <v>Contratada / Etiqueta pelo DIG</v>
      </c>
      <c r="F180" s="26" t="str">
        <f t="array" ref="F180">INDEX(Def_Instancias_Equipamentos!$F$2:$F$5135, MATCH(K180, Def_Instancias_Equipamentos!$D$2:$D$5135, 0), 1)</f>
        <v>Sala Racks 12</v>
      </c>
      <c r="G180" s="27" t="str">
        <f t="array" ref="G180">INDEX(Def_Instancias_Equipamentos!$F$2:$F$5135, MATCH(L180, Def_Instancias_Equipamentos!$D$2:$D$5135, 0), 1)</f>
        <v>Sala Racks 12</v>
      </c>
      <c r="H180" s="26" t="str">
        <f t="array" ref="H180">INDEX(Def_Instancias_Equipamentos!$E$2:$E$5135, MATCH(K180, Def_Instancias_Equipamentos!$D$2:$D$5135, 0), 1)</f>
        <v>IA-12RaCtrl</v>
      </c>
      <c r="I180" s="27" t="str">
        <f t="array" ref="I180">INDEX(Def_Instancias_Equipamentos!$E$2:$E$5135, MATCH(L180, Def_Instancias_Equipamentos!$D$2:$D$5135, 0), 1)</f>
        <v>IA-12RaBPM</v>
      </c>
      <c r="J180" s="27" t="str">
        <f t="shared" si="1"/>
        <v>EXTERNO</v>
      </c>
      <c r="K180" s="28" t="str">
        <f>Def_Instancias_Equipamentos!$D$57</f>
        <v>IA-12RaCtrl:CO-FibPatch</v>
      </c>
      <c r="L180" s="19" t="str">
        <f>Def_Instancias_Equipamentos!$D$14</f>
        <v>IA-12RaBPM:DI-AMCFPGAFOFB</v>
      </c>
      <c r="M180" s="81" t="s">
        <v>678</v>
      </c>
      <c r="N180" s="87" t="s">
        <v>666</v>
      </c>
      <c r="O180" s="28" t="str">
        <f>Def_Sistemas_Conectores_Cabos!$B$3</f>
        <v>LC duplex</v>
      </c>
      <c r="P180" s="19" t="str">
        <f>Def_Sistemas_Conectores_Cabos!$B$3</f>
        <v>LC duplex</v>
      </c>
      <c r="Q180" s="27" t="str">
        <f t="shared" si="3"/>
        <v>IA-12RaCtrl:CO-FibPatch/p054
IA-12RaBPM:DI-AMCFPGAFOFB/SFP-1</v>
      </c>
      <c r="R180" s="32">
        <v>15.0</v>
      </c>
      <c r="S180" s="32">
        <v>15.0</v>
      </c>
      <c r="T180" s="19" t="str">
        <f>Def_Sistemas_Conectores_Cabos!$C$3</f>
        <v>Fibra OM4 duplex</v>
      </c>
      <c r="U180" s="45" t="s">
        <v>669</v>
      </c>
      <c r="V180" s="33"/>
      <c r="W180" s="33"/>
      <c r="X180" s="33"/>
    </row>
    <row r="181" ht="15.75" customHeight="1">
      <c r="A181" s="19" t="str">
        <f>Def_Sistemas_Conectores_Cabos!$A$12</f>
        <v>FOFB - Topologia Anel</v>
      </c>
      <c r="B181" s="22" t="str">
        <f>Datas_Entregas!$A$7</f>
        <v>FOFB</v>
      </c>
      <c r="C181" s="25">
        <f t="array" ref="C181">INDEX(Datas_Entregas!$B$2:$B$100, MATCH(B181, Datas_Entregas!$A$2:$A$100, 0), 1)</f>
        <v>43374</v>
      </c>
      <c r="D181" s="22" t="str">
        <f>Def_Status_Montagem!$A$4</f>
        <v>Comprado / Esperando entrega</v>
      </c>
      <c r="E181" s="35" t="str">
        <f>Def_Status_Montagem!$B$3</f>
        <v>Contratada / Etiqueta pelo DIG</v>
      </c>
      <c r="F181" s="26" t="str">
        <f t="array" ref="F181">INDEX(Def_Instancias_Equipamentos!$F$2:$F$5135, MATCH(K181, Def_Instancias_Equipamentos!$D$2:$D$5135, 0), 1)</f>
        <v>Sala Racks 12</v>
      </c>
      <c r="G181" s="27" t="str">
        <f t="array" ref="G181">INDEX(Def_Instancias_Equipamentos!$F$2:$F$5135, MATCH(L181, Def_Instancias_Equipamentos!$D$2:$D$5135, 0), 1)</f>
        <v>Sala Racks 12</v>
      </c>
      <c r="H181" s="26" t="str">
        <f t="array" ref="H181">INDEX(Def_Instancias_Equipamentos!$E$2:$E$5135, MATCH(K181, Def_Instancias_Equipamentos!$D$2:$D$5135, 0), 1)</f>
        <v>IA-12RaCtrl</v>
      </c>
      <c r="I181" s="27" t="str">
        <f t="array" ref="I181">INDEX(Def_Instancias_Equipamentos!$E$2:$E$5135, MATCH(L181, Def_Instancias_Equipamentos!$D$2:$D$5135, 0), 1)</f>
        <v>IA-12RaBPM</v>
      </c>
      <c r="J181" s="27" t="str">
        <f t="shared" si="1"/>
        <v>EXTERNO</v>
      </c>
      <c r="K181" s="28" t="str">
        <f>Def_Instancias_Equipamentos!$D$57</f>
        <v>IA-12RaCtrl:CO-FibPatch</v>
      </c>
      <c r="L181" s="19" t="str">
        <f>Def_Instancias_Equipamentos!$D$14</f>
        <v>IA-12RaBPM:DI-AMCFPGAFOFB</v>
      </c>
      <c r="M181" s="81" t="s">
        <v>728</v>
      </c>
      <c r="N181" s="87" t="s">
        <v>697</v>
      </c>
      <c r="O181" s="28" t="str">
        <f>Def_Sistemas_Conectores_Cabos!$B$3</f>
        <v>LC duplex</v>
      </c>
      <c r="P181" s="19" t="str">
        <f>Def_Sistemas_Conectores_Cabos!$B$3</f>
        <v>LC duplex</v>
      </c>
      <c r="Q181" s="27" t="str">
        <f t="shared" si="3"/>
        <v>IA-12RaCtrl:CO-FibPatch/p005
IA-12RaBPM:DI-AMCFPGAFOFB/SFP-3</v>
      </c>
      <c r="R181" s="32">
        <v>15.0</v>
      </c>
      <c r="S181" s="32">
        <v>15.0</v>
      </c>
      <c r="T181" s="19" t="str">
        <f>Def_Sistemas_Conectores_Cabos!$C$3</f>
        <v>Fibra OM4 duplex</v>
      </c>
      <c r="U181" s="45" t="s">
        <v>669</v>
      </c>
      <c r="V181" s="33"/>
      <c r="W181" s="33"/>
      <c r="X181" s="33"/>
    </row>
    <row r="182" ht="15.75" customHeight="1">
      <c r="A182" s="19" t="str">
        <f>Def_Sistemas_Conectores_Cabos!$A$12</f>
        <v>FOFB - Topologia Anel</v>
      </c>
      <c r="B182" s="22" t="str">
        <f>Datas_Entregas!$A$7</f>
        <v>FOFB</v>
      </c>
      <c r="C182" s="25">
        <f t="array" ref="C182">INDEX(Datas_Entregas!$B$2:$B$100, MATCH(B182, Datas_Entregas!$A$2:$A$100, 0), 1)</f>
        <v>43374</v>
      </c>
      <c r="D182" s="22" t="str">
        <f>Def_Status_Montagem!$A$4</f>
        <v>Comprado / Esperando entrega</v>
      </c>
      <c r="E182" s="35" t="str">
        <f>Def_Status_Montagem!$B$3</f>
        <v>Contratada / Etiqueta pelo DIG</v>
      </c>
      <c r="F182" s="26" t="str">
        <f t="array" ref="F182">INDEX(Def_Instancias_Equipamentos!$F$2:$F$5135, MATCH(K182, Def_Instancias_Equipamentos!$D$2:$D$5135, 0), 1)</f>
        <v>Sala Racks 13</v>
      </c>
      <c r="G182" s="27" t="str">
        <f t="array" ref="G182">INDEX(Def_Instancias_Equipamentos!$F$2:$F$5135, MATCH(L182, Def_Instancias_Equipamentos!$D$2:$D$5135, 0), 1)</f>
        <v>Sala Racks 13</v>
      </c>
      <c r="H182" s="26" t="str">
        <f t="array" ref="H182">INDEX(Def_Instancias_Equipamentos!$E$2:$E$5135, MATCH(K182, Def_Instancias_Equipamentos!$D$2:$D$5135, 0), 1)</f>
        <v>IA-13RaBPM</v>
      </c>
      <c r="I182" s="27" t="str">
        <f t="array" ref="I182">INDEX(Def_Instancias_Equipamentos!$E$2:$E$5135, MATCH(L182, Def_Instancias_Equipamentos!$D$2:$D$5135, 0), 1)</f>
        <v>IA-13RaCtrl</v>
      </c>
      <c r="J182" s="27" t="str">
        <f t="shared" si="1"/>
        <v>EXTERNO</v>
      </c>
      <c r="K182" s="28" t="str">
        <f>Def_Instancias_Equipamentos!$D$15</f>
        <v>IA-13RaBPM:DI-AMCFPGAFOFB</v>
      </c>
      <c r="L182" s="19" t="str">
        <f>Def_Instancias_Equipamentos!$D$58</f>
        <v>IA-13RaCtrl:CO-FibPatch</v>
      </c>
      <c r="M182" s="29" t="s">
        <v>693</v>
      </c>
      <c r="N182" s="75" t="s">
        <v>730</v>
      </c>
      <c r="O182" s="28" t="str">
        <f>Def_Sistemas_Conectores_Cabos!$B$3</f>
        <v>LC duplex</v>
      </c>
      <c r="P182" s="19" t="str">
        <f>Def_Sistemas_Conectores_Cabos!$B$3</f>
        <v>LC duplex</v>
      </c>
      <c r="Q182" s="27" t="str">
        <f t="shared" si="3"/>
        <v>IA-13RaBPM:DI-AMCFPGAFOFB/SFP-2
IA-13RaCtrl:CO-FibPatch/p009</v>
      </c>
      <c r="R182" s="32">
        <v>15.0</v>
      </c>
      <c r="S182" s="32">
        <v>15.0</v>
      </c>
      <c r="T182" s="19" t="str">
        <f>Def_Sistemas_Conectores_Cabos!$C$3</f>
        <v>Fibra OM4 duplex</v>
      </c>
      <c r="U182" s="45" t="s">
        <v>669</v>
      </c>
      <c r="V182" s="33"/>
      <c r="W182" s="33"/>
      <c r="X182" s="33"/>
    </row>
    <row r="183" ht="15.75" customHeight="1">
      <c r="A183" s="19" t="str">
        <f>Def_Sistemas_Conectores_Cabos!$A$8</f>
        <v>Timing AFC</v>
      </c>
      <c r="B183" s="22" t="str">
        <f>Datas_Entregas!$A$2</f>
        <v>Booster/LTB</v>
      </c>
      <c r="C183" s="25">
        <f t="array" ref="C183">INDEX(Datas_Entregas!$B$2:$B$100, MATCH(B183, Datas_Entregas!$A$2:$A$100, 0), 1)</f>
        <v>43266</v>
      </c>
      <c r="D183" s="22" t="str">
        <f>Def_Status_Montagem!$A$4</f>
        <v>Comprado / Esperando entrega</v>
      </c>
      <c r="E183" s="35" t="str">
        <f>Def_Status_Montagem!$B$3</f>
        <v>Contratada / Etiqueta pelo DIG</v>
      </c>
      <c r="F183" s="26" t="str">
        <f t="array" ref="F183">INDEX(Def_Instancias_Equipamentos!$F$2:$F$1373, MATCH(K183, Def_Instancias_Equipamentos!$D$2:$D$1373, 0), 1)</f>
        <v>Sala Racks 13</v>
      </c>
      <c r="G183" s="27" t="str">
        <f t="array" ref="G183">INDEX(Def_Instancias_Equipamentos!$F$2:$F$1373, MATCH(L183, Def_Instancias_Equipamentos!$D$2:$D$1373, 0), 1)</f>
        <v>Sala Racks 13</v>
      </c>
      <c r="H183" s="26" t="str">
        <f t="array" ref="H183">INDEX(Def_Instancias_Equipamentos!$E$2:$E$1373, MATCH(K183, Def_Instancias_Equipamentos!$D$2:$D$1373, 0), 1)</f>
        <v>IA-13RaBPM</v>
      </c>
      <c r="I183" s="27" t="str">
        <f t="array" ref="I183">INDEX(Def_Instancias_Equipamentos!$E$2:$E$1373, MATCH(L183, Def_Instancias_Equipamentos!$D$2:$D$1373, 0), 1)</f>
        <v>IA-13RaCtrl</v>
      </c>
      <c r="J183" s="27" t="str">
        <f t="shared" si="1"/>
        <v>EXTERNO</v>
      </c>
      <c r="K183" s="28" t="str">
        <f>Def_Instancias_Equipamentos!$D$35</f>
        <v>IA-13RaBPM:TI-AMCFPGAEVR</v>
      </c>
      <c r="L183" s="19" t="str">
        <f>Def_Instancias_Equipamentos!$D$58</f>
        <v>IA-13RaCtrl:CO-FibPatch</v>
      </c>
      <c r="M183" s="44" t="s">
        <v>707</v>
      </c>
      <c r="N183" s="75" t="s">
        <v>600</v>
      </c>
      <c r="O183" s="28" t="str">
        <f>Def_Sistemas_Conectores_Cabos!$B$3</f>
        <v>LC duplex</v>
      </c>
      <c r="P183" s="19" t="str">
        <f>Def_Sistemas_Conectores_Cabos!$B$3</f>
        <v>LC duplex</v>
      </c>
      <c r="Q183" s="27" t="str">
        <f t="shared" si="3"/>
        <v>IA-13RaBPM:TI-AMCFPGAEVR/SFP-8
IA-13RaCtrl:CO-FibPatch/p010</v>
      </c>
      <c r="R183" s="32">
        <v>15.0</v>
      </c>
      <c r="S183" s="32">
        <v>15.0</v>
      </c>
      <c r="T183" s="19" t="str">
        <f>Def_Sistemas_Conectores_Cabos!$C$3</f>
        <v>Fibra OM4 duplex</v>
      </c>
      <c r="U183" s="32"/>
      <c r="V183" s="33"/>
      <c r="W183" s="33"/>
      <c r="X183" s="33"/>
    </row>
    <row r="184" ht="15.75" customHeight="1">
      <c r="A184" s="19" t="str">
        <f>Def_Sistemas_Conectores_Cabos!$A$13</f>
        <v>FOFB - Topologia Estrela</v>
      </c>
      <c r="B184" s="22" t="str">
        <f>Datas_Entregas!$A$7</f>
        <v>FOFB</v>
      </c>
      <c r="C184" s="25">
        <f t="array" ref="C184">INDEX(Datas_Entregas!$B$2:$B$100, MATCH(B184, Datas_Entregas!$A$2:$A$100, 0), 1)</f>
        <v>43374</v>
      </c>
      <c r="D184" s="22" t="str">
        <f>Def_Status_Montagem!$A$4</f>
        <v>Comprado / Esperando entrega</v>
      </c>
      <c r="E184" s="35" t="str">
        <f>Def_Status_Montagem!$B$3</f>
        <v>Contratada / Etiqueta pelo DIG</v>
      </c>
      <c r="F184" s="26" t="str">
        <f t="array" ref="F184">INDEX(Def_Instancias_Equipamentos!$F$2:$F$5135, MATCH(K184, Def_Instancias_Equipamentos!$D$2:$D$5135, 0), 1)</f>
        <v>Sala Racks 13</v>
      </c>
      <c r="G184" s="27" t="str">
        <f t="array" ref="G184">INDEX(Def_Instancias_Equipamentos!$F$2:$F$5135, MATCH(L184, Def_Instancias_Equipamentos!$D$2:$D$5135, 0), 1)</f>
        <v>Sala Racks 13</v>
      </c>
      <c r="H184" s="26" t="str">
        <f t="array" ref="H184">INDEX(Def_Instancias_Equipamentos!$E$2:$E$5135, MATCH(K184, Def_Instancias_Equipamentos!$D$2:$D$5135, 0), 1)</f>
        <v>IA-13RaCtrl</v>
      </c>
      <c r="I184" s="27" t="str">
        <f t="array" ref="I184">INDEX(Def_Instancias_Equipamentos!$E$2:$E$5135, MATCH(L184, Def_Instancias_Equipamentos!$D$2:$D$5135, 0), 1)</f>
        <v>IA-13RaBPM</v>
      </c>
      <c r="J184" s="27" t="str">
        <f t="shared" si="1"/>
        <v>EXTERNO</v>
      </c>
      <c r="K184" s="28" t="str">
        <f>Def_Instancias_Equipamentos!$D$58</f>
        <v>IA-13RaCtrl:CO-FibPatch</v>
      </c>
      <c r="L184" s="19" t="str">
        <f>Def_Instancias_Equipamentos!$D$15</f>
        <v>IA-13RaBPM:DI-AMCFPGAFOFB</v>
      </c>
      <c r="M184" s="81" t="s">
        <v>680</v>
      </c>
      <c r="N184" s="87" t="s">
        <v>666</v>
      </c>
      <c r="O184" s="28" t="str">
        <f>Def_Sistemas_Conectores_Cabos!$B$3</f>
        <v>LC duplex</v>
      </c>
      <c r="P184" s="19" t="str">
        <f>Def_Sistemas_Conectores_Cabos!$B$3</f>
        <v>LC duplex</v>
      </c>
      <c r="Q184" s="27" t="str">
        <f t="shared" si="3"/>
        <v>IA-13RaCtrl:CO-FibPatch/p055
IA-13RaBPM:DI-AMCFPGAFOFB/SFP-1</v>
      </c>
      <c r="R184" s="32">
        <v>15.0</v>
      </c>
      <c r="S184" s="32">
        <v>15.0</v>
      </c>
      <c r="T184" s="19" t="str">
        <f>Def_Sistemas_Conectores_Cabos!$C$3</f>
        <v>Fibra OM4 duplex</v>
      </c>
      <c r="U184" s="45" t="s">
        <v>669</v>
      </c>
      <c r="V184" s="33"/>
      <c r="W184" s="33"/>
      <c r="X184" s="33"/>
    </row>
    <row r="185" ht="15.75" customHeight="1">
      <c r="A185" s="19" t="str">
        <f>Def_Sistemas_Conectores_Cabos!$A$12</f>
        <v>FOFB - Topologia Anel</v>
      </c>
      <c r="B185" s="22" t="str">
        <f>Datas_Entregas!$A$7</f>
        <v>FOFB</v>
      </c>
      <c r="C185" s="25">
        <f t="array" ref="C185">INDEX(Datas_Entregas!$B$2:$B$100, MATCH(B185, Datas_Entregas!$A$2:$A$100, 0), 1)</f>
        <v>43374</v>
      </c>
      <c r="D185" s="22" t="str">
        <f>Def_Status_Montagem!$A$4</f>
        <v>Comprado / Esperando entrega</v>
      </c>
      <c r="E185" s="35" t="str">
        <f>Def_Status_Montagem!$B$3</f>
        <v>Contratada / Etiqueta pelo DIG</v>
      </c>
      <c r="F185" s="26" t="str">
        <f t="array" ref="F185">INDEX(Def_Instancias_Equipamentos!$F$2:$F$5135, MATCH(K185, Def_Instancias_Equipamentos!$D$2:$D$5135, 0), 1)</f>
        <v>Sala Racks 13</v>
      </c>
      <c r="G185" s="27" t="str">
        <f t="array" ref="G185">INDEX(Def_Instancias_Equipamentos!$F$2:$F$5135, MATCH(L185, Def_Instancias_Equipamentos!$D$2:$D$5135, 0), 1)</f>
        <v>Sala Racks 13</v>
      </c>
      <c r="H185" s="26" t="str">
        <f t="array" ref="H185">INDEX(Def_Instancias_Equipamentos!$E$2:$E$5135, MATCH(K185, Def_Instancias_Equipamentos!$D$2:$D$5135, 0), 1)</f>
        <v>IA-13RaCtrl</v>
      </c>
      <c r="I185" s="27" t="str">
        <f t="array" ref="I185">INDEX(Def_Instancias_Equipamentos!$E$2:$E$5135, MATCH(L185, Def_Instancias_Equipamentos!$D$2:$D$5135, 0), 1)</f>
        <v>IA-13RaBPM</v>
      </c>
      <c r="J185" s="27" t="str">
        <f t="shared" si="1"/>
        <v>EXTERNO</v>
      </c>
      <c r="K185" s="28" t="str">
        <f>Def_Instancias_Equipamentos!$D$58</f>
        <v>IA-13RaCtrl:CO-FibPatch</v>
      </c>
      <c r="L185" s="19" t="str">
        <f>Def_Instancias_Equipamentos!$D$15</f>
        <v>IA-13RaBPM:DI-AMCFPGAFOFB</v>
      </c>
      <c r="M185" s="81" t="s">
        <v>729</v>
      </c>
      <c r="N185" s="87" t="s">
        <v>697</v>
      </c>
      <c r="O185" s="28" t="str">
        <f>Def_Sistemas_Conectores_Cabos!$B$3</f>
        <v>LC duplex</v>
      </c>
      <c r="P185" s="19" t="str">
        <f>Def_Sistemas_Conectores_Cabos!$B$3</f>
        <v>LC duplex</v>
      </c>
      <c r="Q185" s="27" t="str">
        <f t="shared" si="3"/>
        <v>IA-13RaCtrl:CO-FibPatch/p007
IA-13RaBPM:DI-AMCFPGAFOFB/SFP-3</v>
      </c>
      <c r="R185" s="32">
        <v>15.0</v>
      </c>
      <c r="S185" s="32">
        <v>15.0</v>
      </c>
      <c r="T185" s="19" t="str">
        <f>Def_Sistemas_Conectores_Cabos!$C$3</f>
        <v>Fibra OM4 duplex</v>
      </c>
      <c r="U185" s="45" t="s">
        <v>669</v>
      </c>
      <c r="V185" s="33"/>
      <c r="W185" s="33"/>
      <c r="X185" s="33"/>
    </row>
    <row r="186" ht="15.75" customHeight="1">
      <c r="A186" s="19" t="str">
        <f>Def_Sistemas_Conectores_Cabos!$A$12</f>
        <v>FOFB - Topologia Anel</v>
      </c>
      <c r="B186" s="22" t="str">
        <f>Datas_Entregas!$A$7</f>
        <v>FOFB</v>
      </c>
      <c r="C186" s="25">
        <f t="array" ref="C186">INDEX(Datas_Entregas!$B$2:$B$100, MATCH(B186, Datas_Entregas!$A$2:$A$100, 0), 1)</f>
        <v>43374</v>
      </c>
      <c r="D186" s="22" t="str">
        <f>Def_Status_Montagem!$A$4</f>
        <v>Comprado / Esperando entrega</v>
      </c>
      <c r="E186" s="35" t="str">
        <f>Def_Status_Montagem!$B$3</f>
        <v>Contratada / Etiqueta pelo DIG</v>
      </c>
      <c r="F186" s="26" t="str">
        <f t="array" ref="F186">INDEX(Def_Instancias_Equipamentos!$F$2:$F$5135, MATCH(K186, Def_Instancias_Equipamentos!$D$2:$D$5135, 0), 1)</f>
        <v>Sala Racks 14</v>
      </c>
      <c r="G186" s="27" t="str">
        <f t="array" ref="G186">INDEX(Def_Instancias_Equipamentos!$F$2:$F$5135, MATCH(L186, Def_Instancias_Equipamentos!$D$2:$D$5135, 0), 1)</f>
        <v>Sala Racks 14</v>
      </c>
      <c r="H186" s="26" t="str">
        <f t="array" ref="H186">INDEX(Def_Instancias_Equipamentos!$E$2:$E$5135, MATCH(K186, Def_Instancias_Equipamentos!$D$2:$D$5135, 0), 1)</f>
        <v>IA-14RaBPM</v>
      </c>
      <c r="I186" s="27" t="str">
        <f t="array" ref="I186">INDEX(Def_Instancias_Equipamentos!$E$2:$E$5135, MATCH(L186, Def_Instancias_Equipamentos!$D$2:$D$5135, 0), 1)</f>
        <v>IA-14RaCtrl</v>
      </c>
      <c r="J186" s="27" t="str">
        <f t="shared" si="1"/>
        <v>EXTERNO</v>
      </c>
      <c r="K186" s="28" t="str">
        <f>Def_Instancias_Equipamentos!$D$16</f>
        <v>IA-14RaBPM:DI-AMCFPGAFOFB</v>
      </c>
      <c r="L186" s="19" t="str">
        <f>Def_Instancias_Equipamentos!$D$59</f>
        <v>IA-14RaCtrl:CO-FibPatch</v>
      </c>
      <c r="M186" s="29" t="s">
        <v>693</v>
      </c>
      <c r="N186" s="75" t="s">
        <v>731</v>
      </c>
      <c r="O186" s="28" t="str">
        <f>Def_Sistemas_Conectores_Cabos!$B$3</f>
        <v>LC duplex</v>
      </c>
      <c r="P186" s="19" t="str">
        <f>Def_Sistemas_Conectores_Cabos!$B$3</f>
        <v>LC duplex</v>
      </c>
      <c r="Q186" s="27" t="str">
        <f t="shared" si="3"/>
        <v>IA-14RaBPM:DI-AMCFPGAFOFB/SFP-2
IA-14RaCtrl:CO-FibPatch/p011</v>
      </c>
      <c r="R186" s="32">
        <v>15.0</v>
      </c>
      <c r="S186" s="32">
        <v>15.0</v>
      </c>
      <c r="T186" s="19" t="str">
        <f>Def_Sistemas_Conectores_Cabos!$C$3</f>
        <v>Fibra OM4 duplex</v>
      </c>
      <c r="U186" s="45" t="s">
        <v>669</v>
      </c>
      <c r="V186" s="33"/>
      <c r="W186" s="33"/>
      <c r="X186" s="33"/>
    </row>
    <row r="187" ht="15.75" customHeight="1">
      <c r="A187" s="19" t="str">
        <f>Def_Sistemas_Conectores_Cabos!$A$8</f>
        <v>Timing AFC</v>
      </c>
      <c r="B187" s="22" t="str">
        <f>Datas_Entregas!$A$2</f>
        <v>Booster/LTB</v>
      </c>
      <c r="C187" s="25">
        <f t="array" ref="C187">INDEX(Datas_Entregas!$B$2:$B$100, MATCH(B187, Datas_Entregas!$A$2:$A$100, 0), 1)</f>
        <v>43266</v>
      </c>
      <c r="D187" s="22" t="str">
        <f>Def_Status_Montagem!$A$4</f>
        <v>Comprado / Esperando entrega</v>
      </c>
      <c r="E187" s="35" t="str">
        <f>Def_Status_Montagem!$B$3</f>
        <v>Contratada / Etiqueta pelo DIG</v>
      </c>
      <c r="F187" s="26" t="str">
        <f t="array" ref="F187">INDEX(Def_Instancias_Equipamentos!$F$2:$F$1373, MATCH(K187, Def_Instancias_Equipamentos!$D$2:$D$1373, 0), 1)</f>
        <v>Sala Racks 14</v>
      </c>
      <c r="G187" s="27" t="str">
        <f t="array" ref="G187">INDEX(Def_Instancias_Equipamentos!$F$2:$F$1373, MATCH(L187, Def_Instancias_Equipamentos!$D$2:$D$1373, 0), 1)</f>
        <v>Sala Racks 14</v>
      </c>
      <c r="H187" s="26" t="str">
        <f t="array" ref="H187">INDEX(Def_Instancias_Equipamentos!$E$2:$E$1373, MATCH(K187, Def_Instancias_Equipamentos!$D$2:$D$1373, 0), 1)</f>
        <v>IA-14RaBPM</v>
      </c>
      <c r="I187" s="27" t="str">
        <f t="array" ref="I187">INDEX(Def_Instancias_Equipamentos!$E$2:$E$1373, MATCH(L187, Def_Instancias_Equipamentos!$D$2:$D$1373, 0), 1)</f>
        <v>IA-14RaCtrl</v>
      </c>
      <c r="J187" s="27" t="str">
        <f t="shared" si="1"/>
        <v>EXTERNO</v>
      </c>
      <c r="K187" s="28" t="str">
        <f>Def_Instancias_Equipamentos!$D$36</f>
        <v>IA-14RaBPM:TI-AMCFPGAEVR</v>
      </c>
      <c r="L187" s="19" t="str">
        <f>Def_Instancias_Equipamentos!$D$59</f>
        <v>IA-14RaCtrl:CO-FibPatch</v>
      </c>
      <c r="M187" s="44" t="s">
        <v>707</v>
      </c>
      <c r="N187" s="75" t="s">
        <v>602</v>
      </c>
      <c r="O187" s="28" t="str">
        <f>Def_Sistemas_Conectores_Cabos!$B$3</f>
        <v>LC duplex</v>
      </c>
      <c r="P187" s="19" t="str">
        <f>Def_Sistemas_Conectores_Cabos!$B$3</f>
        <v>LC duplex</v>
      </c>
      <c r="Q187" s="27" t="str">
        <f t="shared" si="3"/>
        <v>IA-14RaBPM:TI-AMCFPGAEVR/SFP-8
IA-14RaCtrl:CO-FibPatch/p012</v>
      </c>
      <c r="R187" s="32">
        <v>15.0</v>
      </c>
      <c r="S187" s="32">
        <v>15.0</v>
      </c>
      <c r="T187" s="19" t="str">
        <f>Def_Sistemas_Conectores_Cabos!$C$3</f>
        <v>Fibra OM4 duplex</v>
      </c>
      <c r="U187" s="32"/>
      <c r="V187" s="33"/>
      <c r="W187" s="33"/>
      <c r="X187" s="33"/>
    </row>
    <row r="188" ht="15.75" customHeight="1">
      <c r="A188" s="19" t="str">
        <f>Def_Sistemas_Conectores_Cabos!$A$13</f>
        <v>FOFB - Topologia Estrela</v>
      </c>
      <c r="B188" s="22" t="str">
        <f>Datas_Entregas!$A$7</f>
        <v>FOFB</v>
      </c>
      <c r="C188" s="25">
        <f t="array" ref="C188">INDEX(Datas_Entregas!$B$2:$B$100, MATCH(B188, Datas_Entregas!$A$2:$A$100, 0), 1)</f>
        <v>43374</v>
      </c>
      <c r="D188" s="22" t="str">
        <f>Def_Status_Montagem!$A$4</f>
        <v>Comprado / Esperando entrega</v>
      </c>
      <c r="E188" s="35" t="str">
        <f>Def_Status_Montagem!$B$3</f>
        <v>Contratada / Etiqueta pelo DIG</v>
      </c>
      <c r="F188" s="26" t="str">
        <f t="array" ref="F188">INDEX(Def_Instancias_Equipamentos!$F$2:$F$5135, MATCH(K188, Def_Instancias_Equipamentos!$D$2:$D$5135, 0), 1)</f>
        <v>Sala Racks 14</v>
      </c>
      <c r="G188" s="27" t="str">
        <f t="array" ref="G188">INDEX(Def_Instancias_Equipamentos!$F$2:$F$5135, MATCH(L188, Def_Instancias_Equipamentos!$D$2:$D$5135, 0), 1)</f>
        <v>Sala Racks 14</v>
      </c>
      <c r="H188" s="26" t="str">
        <f t="array" ref="H188">INDEX(Def_Instancias_Equipamentos!$E$2:$E$5135, MATCH(K188, Def_Instancias_Equipamentos!$D$2:$D$5135, 0), 1)</f>
        <v>IA-14RaCtrl</v>
      </c>
      <c r="I188" s="27" t="str">
        <f t="array" ref="I188">INDEX(Def_Instancias_Equipamentos!$E$2:$E$5135, MATCH(L188, Def_Instancias_Equipamentos!$D$2:$D$5135, 0), 1)</f>
        <v>IA-14RaBPM</v>
      </c>
      <c r="J188" s="27" t="str">
        <f t="shared" si="1"/>
        <v>EXTERNO</v>
      </c>
      <c r="K188" s="28" t="str">
        <f>Def_Instancias_Equipamentos!$D$59</f>
        <v>IA-14RaCtrl:CO-FibPatch</v>
      </c>
      <c r="L188" s="19" t="str">
        <f>Def_Instancias_Equipamentos!$D$16</f>
        <v>IA-14RaBPM:DI-AMCFPGAFOFB</v>
      </c>
      <c r="M188" s="81" t="s">
        <v>682</v>
      </c>
      <c r="N188" s="87" t="s">
        <v>666</v>
      </c>
      <c r="O188" s="28" t="str">
        <f>Def_Sistemas_Conectores_Cabos!$B$3</f>
        <v>LC duplex</v>
      </c>
      <c r="P188" s="19" t="str">
        <f>Def_Sistemas_Conectores_Cabos!$B$3</f>
        <v>LC duplex</v>
      </c>
      <c r="Q188" s="27" t="str">
        <f t="shared" si="3"/>
        <v>IA-14RaCtrl:CO-FibPatch/p056
IA-14RaBPM:DI-AMCFPGAFOFB/SFP-1</v>
      </c>
      <c r="R188" s="32">
        <v>15.0</v>
      </c>
      <c r="S188" s="32">
        <v>15.0</v>
      </c>
      <c r="T188" s="19" t="str">
        <f>Def_Sistemas_Conectores_Cabos!$C$3</f>
        <v>Fibra OM4 duplex</v>
      </c>
      <c r="U188" s="45" t="s">
        <v>669</v>
      </c>
      <c r="V188" s="33"/>
      <c r="W188" s="33"/>
      <c r="X188" s="33"/>
    </row>
    <row r="189" ht="15.75" customHeight="1">
      <c r="A189" s="19" t="str">
        <f>Def_Sistemas_Conectores_Cabos!$A$12</f>
        <v>FOFB - Topologia Anel</v>
      </c>
      <c r="B189" s="22" t="str">
        <f>Datas_Entregas!$A$7</f>
        <v>FOFB</v>
      </c>
      <c r="C189" s="25">
        <f t="array" ref="C189">INDEX(Datas_Entregas!$B$2:$B$100, MATCH(B189, Datas_Entregas!$A$2:$A$100, 0), 1)</f>
        <v>43374</v>
      </c>
      <c r="D189" s="22" t="str">
        <f>Def_Status_Montagem!$A$4</f>
        <v>Comprado / Esperando entrega</v>
      </c>
      <c r="E189" s="35" t="str">
        <f>Def_Status_Montagem!$B$3</f>
        <v>Contratada / Etiqueta pelo DIG</v>
      </c>
      <c r="F189" s="26" t="str">
        <f t="array" ref="F189">INDEX(Def_Instancias_Equipamentos!$F$2:$F$5135, MATCH(K189, Def_Instancias_Equipamentos!$D$2:$D$5135, 0), 1)</f>
        <v>Sala Racks 14</v>
      </c>
      <c r="G189" s="27" t="str">
        <f t="array" ref="G189">INDEX(Def_Instancias_Equipamentos!$F$2:$F$5135, MATCH(L189, Def_Instancias_Equipamentos!$D$2:$D$5135, 0), 1)</f>
        <v>Sala Racks 14</v>
      </c>
      <c r="H189" s="26" t="str">
        <f t="array" ref="H189">INDEX(Def_Instancias_Equipamentos!$E$2:$E$5135, MATCH(K189, Def_Instancias_Equipamentos!$D$2:$D$5135, 0), 1)</f>
        <v>IA-14RaCtrl</v>
      </c>
      <c r="I189" s="27" t="str">
        <f t="array" ref="I189">INDEX(Def_Instancias_Equipamentos!$E$2:$E$5135, MATCH(L189, Def_Instancias_Equipamentos!$D$2:$D$5135, 0), 1)</f>
        <v>IA-14RaBPM</v>
      </c>
      <c r="J189" s="27" t="str">
        <f t="shared" si="1"/>
        <v>EXTERNO</v>
      </c>
      <c r="K189" s="28" t="str">
        <f>Def_Instancias_Equipamentos!$D$59</f>
        <v>IA-14RaCtrl:CO-FibPatch</v>
      </c>
      <c r="L189" s="19" t="str">
        <f>Def_Instancias_Equipamentos!$D$16</f>
        <v>IA-14RaBPM:DI-AMCFPGAFOFB</v>
      </c>
      <c r="M189" s="81" t="s">
        <v>730</v>
      </c>
      <c r="N189" s="87" t="s">
        <v>697</v>
      </c>
      <c r="O189" s="28" t="str">
        <f>Def_Sistemas_Conectores_Cabos!$B$3</f>
        <v>LC duplex</v>
      </c>
      <c r="P189" s="19" t="str">
        <f>Def_Sistemas_Conectores_Cabos!$B$3</f>
        <v>LC duplex</v>
      </c>
      <c r="Q189" s="27" t="str">
        <f t="shared" si="3"/>
        <v>IA-14RaCtrl:CO-FibPatch/p009
IA-14RaBPM:DI-AMCFPGAFOFB/SFP-3</v>
      </c>
      <c r="R189" s="32">
        <v>15.0</v>
      </c>
      <c r="S189" s="32">
        <v>15.0</v>
      </c>
      <c r="T189" s="19" t="str">
        <f>Def_Sistemas_Conectores_Cabos!$C$3</f>
        <v>Fibra OM4 duplex</v>
      </c>
      <c r="U189" s="45" t="s">
        <v>669</v>
      </c>
      <c r="V189" s="33"/>
      <c r="W189" s="33"/>
      <c r="X189" s="33"/>
    </row>
    <row r="190" ht="15.75" customHeight="1">
      <c r="A190" s="19" t="str">
        <f>Def_Sistemas_Conectores_Cabos!$A$12</f>
        <v>FOFB - Topologia Anel</v>
      </c>
      <c r="B190" s="22" t="str">
        <f>Datas_Entregas!$A$7</f>
        <v>FOFB</v>
      </c>
      <c r="C190" s="25">
        <f t="array" ref="C190">INDEX(Datas_Entregas!$B$2:$B$100, MATCH(B190, Datas_Entregas!$A$2:$A$100, 0), 1)</f>
        <v>43374</v>
      </c>
      <c r="D190" s="22" t="str">
        <f>Def_Status_Montagem!$A$4</f>
        <v>Comprado / Esperando entrega</v>
      </c>
      <c r="E190" s="35" t="str">
        <f>Def_Status_Montagem!$B$3</f>
        <v>Contratada / Etiqueta pelo DIG</v>
      </c>
      <c r="F190" s="26" t="str">
        <f t="array" ref="F190">INDEX(Def_Instancias_Equipamentos!$F$2:$F$5135, MATCH(K190, Def_Instancias_Equipamentos!$D$2:$D$5135, 0), 1)</f>
        <v>Sala Racks 15</v>
      </c>
      <c r="G190" s="27" t="str">
        <f t="array" ref="G190">INDEX(Def_Instancias_Equipamentos!$F$2:$F$5135, MATCH(L190, Def_Instancias_Equipamentos!$D$2:$D$5135, 0), 1)</f>
        <v>Sala Racks 15</v>
      </c>
      <c r="H190" s="26" t="str">
        <f t="array" ref="H190">INDEX(Def_Instancias_Equipamentos!$E$2:$E$5135, MATCH(K190, Def_Instancias_Equipamentos!$D$2:$D$5135, 0), 1)</f>
        <v>IA-15RaBPM</v>
      </c>
      <c r="I190" s="27" t="str">
        <f t="array" ref="I190">INDEX(Def_Instancias_Equipamentos!$E$2:$E$5135, MATCH(L190, Def_Instancias_Equipamentos!$D$2:$D$5135, 0), 1)</f>
        <v>IA-15RaCtrl</v>
      </c>
      <c r="J190" s="27" t="str">
        <f t="shared" si="1"/>
        <v>EXTERNO</v>
      </c>
      <c r="K190" s="28" t="str">
        <f>Def_Instancias_Equipamentos!$D$17</f>
        <v>IA-15RaBPM:DI-AMCFPGAFOFB</v>
      </c>
      <c r="L190" s="19" t="str">
        <f>Def_Instancias_Equipamentos!$D$60</f>
        <v>IA-15RaCtrl:CO-FibPatch</v>
      </c>
      <c r="M190" s="29" t="s">
        <v>693</v>
      </c>
      <c r="N190" s="75" t="s">
        <v>732</v>
      </c>
      <c r="O190" s="28" t="str">
        <f>Def_Sistemas_Conectores_Cabos!$B$3</f>
        <v>LC duplex</v>
      </c>
      <c r="P190" s="19" t="str">
        <f>Def_Sistemas_Conectores_Cabos!$B$3</f>
        <v>LC duplex</v>
      </c>
      <c r="Q190" s="27" t="str">
        <f t="shared" si="3"/>
        <v>IA-15RaBPM:DI-AMCFPGAFOFB/SFP-2
IA-15RaCtrl:CO-FibPatch/p013</v>
      </c>
      <c r="R190" s="32">
        <v>15.0</v>
      </c>
      <c r="S190" s="32">
        <v>15.0</v>
      </c>
      <c r="T190" s="19" t="str">
        <f>Def_Sistemas_Conectores_Cabos!$C$3</f>
        <v>Fibra OM4 duplex</v>
      </c>
      <c r="U190" s="45" t="s">
        <v>669</v>
      </c>
      <c r="V190" s="33"/>
      <c r="W190" s="33"/>
      <c r="X190" s="33"/>
    </row>
    <row r="191" ht="15.75" customHeight="1">
      <c r="A191" s="19" t="str">
        <f>Def_Sistemas_Conectores_Cabos!$A$8</f>
        <v>Timing AFC</v>
      </c>
      <c r="B191" s="22" t="str">
        <f>Datas_Entregas!$A$2</f>
        <v>Booster/LTB</v>
      </c>
      <c r="C191" s="25">
        <f t="array" ref="C191">INDEX(Datas_Entregas!$B$2:$B$100, MATCH(B191, Datas_Entregas!$A$2:$A$100, 0), 1)</f>
        <v>43266</v>
      </c>
      <c r="D191" s="22" t="str">
        <f>Def_Status_Montagem!$A$4</f>
        <v>Comprado / Esperando entrega</v>
      </c>
      <c r="E191" s="35" t="str">
        <f>Def_Status_Montagem!$B$3</f>
        <v>Contratada / Etiqueta pelo DIG</v>
      </c>
      <c r="F191" s="26" t="str">
        <f t="array" ref="F191">INDEX(Def_Instancias_Equipamentos!$F$2:$F$1373, MATCH(K191, Def_Instancias_Equipamentos!$D$2:$D$1373, 0), 1)</f>
        <v>Sala Racks 15</v>
      </c>
      <c r="G191" s="27" t="str">
        <f t="array" ref="G191">INDEX(Def_Instancias_Equipamentos!$F$2:$F$1373, MATCH(L191, Def_Instancias_Equipamentos!$D$2:$D$1373, 0), 1)</f>
        <v>Sala Racks 15</v>
      </c>
      <c r="H191" s="26" t="str">
        <f t="array" ref="H191">INDEX(Def_Instancias_Equipamentos!$E$2:$E$1373, MATCH(K191, Def_Instancias_Equipamentos!$D$2:$D$1373, 0), 1)</f>
        <v>IA-15RaBPM</v>
      </c>
      <c r="I191" s="27" t="str">
        <f t="array" ref="I191">INDEX(Def_Instancias_Equipamentos!$E$2:$E$1373, MATCH(L191, Def_Instancias_Equipamentos!$D$2:$D$1373, 0), 1)</f>
        <v>IA-15RaCtrl</v>
      </c>
      <c r="J191" s="27" t="str">
        <f t="shared" si="1"/>
        <v>EXTERNO</v>
      </c>
      <c r="K191" s="28" t="str">
        <f>Def_Instancias_Equipamentos!$D$37</f>
        <v>IA-15RaBPM:TI-AMCFPGAEVR</v>
      </c>
      <c r="L191" s="19" t="str">
        <f>Def_Instancias_Equipamentos!$D$60</f>
        <v>IA-15RaCtrl:CO-FibPatch</v>
      </c>
      <c r="M191" s="44" t="s">
        <v>707</v>
      </c>
      <c r="N191" s="75" t="s">
        <v>604</v>
      </c>
      <c r="O191" s="28" t="str">
        <f>Def_Sistemas_Conectores_Cabos!$B$3</f>
        <v>LC duplex</v>
      </c>
      <c r="P191" s="19" t="str">
        <f>Def_Sistemas_Conectores_Cabos!$B$3</f>
        <v>LC duplex</v>
      </c>
      <c r="Q191" s="27" t="str">
        <f t="shared" si="3"/>
        <v>IA-15RaBPM:TI-AMCFPGAEVR/SFP-8
IA-15RaCtrl:CO-FibPatch/p014</v>
      </c>
      <c r="R191" s="32">
        <v>15.0</v>
      </c>
      <c r="S191" s="32">
        <v>15.0</v>
      </c>
      <c r="T191" s="19" t="str">
        <f>Def_Sistemas_Conectores_Cabos!$C$3</f>
        <v>Fibra OM4 duplex</v>
      </c>
      <c r="U191" s="32"/>
      <c r="V191" s="33"/>
      <c r="W191" s="33"/>
      <c r="X191" s="33"/>
    </row>
    <row r="192" ht="15.75" customHeight="1">
      <c r="A192" s="19" t="str">
        <f>Def_Sistemas_Conectores_Cabos!$A$13</f>
        <v>FOFB - Topologia Estrela</v>
      </c>
      <c r="B192" s="22" t="str">
        <f>Datas_Entregas!$A$7</f>
        <v>FOFB</v>
      </c>
      <c r="C192" s="25">
        <f t="array" ref="C192">INDEX(Datas_Entregas!$B$2:$B$100, MATCH(B192, Datas_Entregas!$A$2:$A$100, 0), 1)</f>
        <v>43374</v>
      </c>
      <c r="D192" s="22" t="str">
        <f>Def_Status_Montagem!$A$4</f>
        <v>Comprado / Esperando entrega</v>
      </c>
      <c r="E192" s="35" t="str">
        <f>Def_Status_Montagem!$B$3</f>
        <v>Contratada / Etiqueta pelo DIG</v>
      </c>
      <c r="F192" s="26" t="str">
        <f t="array" ref="F192">INDEX(Def_Instancias_Equipamentos!$F$2:$F$5135, MATCH(K192, Def_Instancias_Equipamentos!$D$2:$D$5135, 0), 1)</f>
        <v>Sala Racks 15</v>
      </c>
      <c r="G192" s="27" t="str">
        <f t="array" ref="G192">INDEX(Def_Instancias_Equipamentos!$F$2:$F$5135, MATCH(L192, Def_Instancias_Equipamentos!$D$2:$D$5135, 0), 1)</f>
        <v>Sala Racks 15</v>
      </c>
      <c r="H192" s="26" t="str">
        <f t="array" ref="H192">INDEX(Def_Instancias_Equipamentos!$E$2:$E$5135, MATCH(K192, Def_Instancias_Equipamentos!$D$2:$D$5135, 0), 1)</f>
        <v>IA-15RaCtrl</v>
      </c>
      <c r="I192" s="27" t="str">
        <f t="array" ref="I192">INDEX(Def_Instancias_Equipamentos!$E$2:$E$5135, MATCH(L192, Def_Instancias_Equipamentos!$D$2:$D$5135, 0), 1)</f>
        <v>IA-15RaBPM</v>
      </c>
      <c r="J192" s="27" t="str">
        <f t="shared" si="1"/>
        <v>EXTERNO</v>
      </c>
      <c r="K192" s="28" t="str">
        <f>Def_Instancias_Equipamentos!$D$60</f>
        <v>IA-15RaCtrl:CO-FibPatch</v>
      </c>
      <c r="L192" s="19" t="str">
        <f>Def_Instancias_Equipamentos!$D$17</f>
        <v>IA-15RaBPM:DI-AMCFPGAFOFB</v>
      </c>
      <c r="M192" s="81" t="s">
        <v>684</v>
      </c>
      <c r="N192" s="87" t="s">
        <v>666</v>
      </c>
      <c r="O192" s="28" t="str">
        <f>Def_Sistemas_Conectores_Cabos!$B$3</f>
        <v>LC duplex</v>
      </c>
      <c r="P192" s="19" t="str">
        <f>Def_Sistemas_Conectores_Cabos!$B$3</f>
        <v>LC duplex</v>
      </c>
      <c r="Q192" s="27" t="str">
        <f t="shared" si="3"/>
        <v>IA-15RaCtrl:CO-FibPatch/p057
IA-15RaBPM:DI-AMCFPGAFOFB/SFP-1</v>
      </c>
      <c r="R192" s="32">
        <v>15.0</v>
      </c>
      <c r="S192" s="32">
        <v>15.0</v>
      </c>
      <c r="T192" s="19" t="str">
        <f>Def_Sistemas_Conectores_Cabos!$C$3</f>
        <v>Fibra OM4 duplex</v>
      </c>
      <c r="U192" s="45" t="s">
        <v>669</v>
      </c>
      <c r="V192" s="33"/>
      <c r="W192" s="33"/>
      <c r="X192" s="33"/>
    </row>
    <row r="193" ht="15.75" customHeight="1">
      <c r="A193" s="19" t="str">
        <f>Def_Sistemas_Conectores_Cabos!$A$12</f>
        <v>FOFB - Topologia Anel</v>
      </c>
      <c r="B193" s="22" t="str">
        <f>Datas_Entregas!$A$7</f>
        <v>FOFB</v>
      </c>
      <c r="C193" s="25">
        <f t="array" ref="C193">INDEX(Datas_Entregas!$B$2:$B$100, MATCH(B193, Datas_Entregas!$A$2:$A$100, 0), 1)</f>
        <v>43374</v>
      </c>
      <c r="D193" s="22" t="str">
        <f>Def_Status_Montagem!$A$4</f>
        <v>Comprado / Esperando entrega</v>
      </c>
      <c r="E193" s="35" t="str">
        <f>Def_Status_Montagem!$B$3</f>
        <v>Contratada / Etiqueta pelo DIG</v>
      </c>
      <c r="F193" s="26" t="str">
        <f t="array" ref="F193">INDEX(Def_Instancias_Equipamentos!$F$2:$F$5135, MATCH(K193, Def_Instancias_Equipamentos!$D$2:$D$5135, 0), 1)</f>
        <v>Sala Racks 15</v>
      </c>
      <c r="G193" s="27" t="str">
        <f t="array" ref="G193">INDEX(Def_Instancias_Equipamentos!$F$2:$F$5135, MATCH(L193, Def_Instancias_Equipamentos!$D$2:$D$5135, 0), 1)</f>
        <v>Sala Racks 15</v>
      </c>
      <c r="H193" s="26" t="str">
        <f t="array" ref="H193">INDEX(Def_Instancias_Equipamentos!$E$2:$E$5135, MATCH(K193, Def_Instancias_Equipamentos!$D$2:$D$5135, 0), 1)</f>
        <v>IA-15RaCtrl</v>
      </c>
      <c r="I193" s="27" t="str">
        <f t="array" ref="I193">INDEX(Def_Instancias_Equipamentos!$E$2:$E$5135, MATCH(L193, Def_Instancias_Equipamentos!$D$2:$D$5135, 0), 1)</f>
        <v>IA-15RaBPM</v>
      </c>
      <c r="J193" s="27" t="str">
        <f t="shared" si="1"/>
        <v>EXTERNO</v>
      </c>
      <c r="K193" s="28" t="str">
        <f>Def_Instancias_Equipamentos!$D$60</f>
        <v>IA-15RaCtrl:CO-FibPatch</v>
      </c>
      <c r="L193" s="19" t="str">
        <f>Def_Instancias_Equipamentos!$D$17</f>
        <v>IA-15RaBPM:DI-AMCFPGAFOFB</v>
      </c>
      <c r="M193" s="81" t="s">
        <v>731</v>
      </c>
      <c r="N193" s="87" t="s">
        <v>697</v>
      </c>
      <c r="O193" s="28" t="str">
        <f>Def_Sistemas_Conectores_Cabos!$B$3</f>
        <v>LC duplex</v>
      </c>
      <c r="P193" s="19" t="str">
        <f>Def_Sistemas_Conectores_Cabos!$B$3</f>
        <v>LC duplex</v>
      </c>
      <c r="Q193" s="27" t="str">
        <f t="shared" si="3"/>
        <v>IA-15RaCtrl:CO-FibPatch/p011
IA-15RaBPM:DI-AMCFPGAFOFB/SFP-3</v>
      </c>
      <c r="R193" s="32">
        <v>15.0</v>
      </c>
      <c r="S193" s="32">
        <v>15.0</v>
      </c>
      <c r="T193" s="19" t="str">
        <f>Def_Sistemas_Conectores_Cabos!$C$3</f>
        <v>Fibra OM4 duplex</v>
      </c>
      <c r="U193" s="45" t="s">
        <v>669</v>
      </c>
      <c r="V193" s="33"/>
      <c r="W193" s="33"/>
      <c r="X193" s="33"/>
    </row>
    <row r="194" ht="15.75" customHeight="1">
      <c r="A194" s="19" t="str">
        <f>Def_Sistemas_Conectores_Cabos!$A$12</f>
        <v>FOFB - Topologia Anel</v>
      </c>
      <c r="B194" s="22" t="str">
        <f>Datas_Entregas!$A$7</f>
        <v>FOFB</v>
      </c>
      <c r="C194" s="25">
        <f t="array" ref="C194">INDEX(Datas_Entregas!$B$2:$B$100, MATCH(B194, Datas_Entregas!$A$2:$A$100, 0), 1)</f>
        <v>43374</v>
      </c>
      <c r="D194" s="22" t="str">
        <f>Def_Status_Montagem!$A$4</f>
        <v>Comprado / Esperando entrega</v>
      </c>
      <c r="E194" s="35" t="str">
        <f>Def_Status_Montagem!$B$3</f>
        <v>Contratada / Etiqueta pelo DIG</v>
      </c>
      <c r="F194" s="26" t="str">
        <f t="array" ref="F194">INDEX(Def_Instancias_Equipamentos!$F$2:$F$5135, MATCH(K194, Def_Instancias_Equipamentos!$D$2:$D$5135, 0), 1)</f>
        <v>Sala Racks 16</v>
      </c>
      <c r="G194" s="27" t="str">
        <f t="array" ref="G194">INDEX(Def_Instancias_Equipamentos!$F$2:$F$5135, MATCH(L194, Def_Instancias_Equipamentos!$D$2:$D$5135, 0), 1)</f>
        <v>Sala Racks 16</v>
      </c>
      <c r="H194" s="26" t="str">
        <f t="array" ref="H194">INDEX(Def_Instancias_Equipamentos!$E$2:$E$5135, MATCH(K194, Def_Instancias_Equipamentos!$D$2:$D$5135, 0), 1)</f>
        <v>IA-16RaBPM</v>
      </c>
      <c r="I194" s="27" t="str">
        <f t="array" ref="I194">INDEX(Def_Instancias_Equipamentos!$E$2:$E$5135, MATCH(L194, Def_Instancias_Equipamentos!$D$2:$D$5135, 0), 1)</f>
        <v>IA-16RaCtrl</v>
      </c>
      <c r="J194" s="27" t="str">
        <f t="shared" si="1"/>
        <v>EXTERNO</v>
      </c>
      <c r="K194" s="28" t="str">
        <f>Def_Instancias_Equipamentos!$D$18</f>
        <v>IA-16RaBPM:DI-AMCFPGAFOFB</v>
      </c>
      <c r="L194" s="19" t="str">
        <f>Def_Instancias_Equipamentos!$D$61</f>
        <v>IA-16RaCtrl:CO-FibPatch</v>
      </c>
      <c r="M194" s="29" t="s">
        <v>693</v>
      </c>
      <c r="N194" s="75" t="s">
        <v>733</v>
      </c>
      <c r="O194" s="28" t="str">
        <f>Def_Sistemas_Conectores_Cabos!$B$3</f>
        <v>LC duplex</v>
      </c>
      <c r="P194" s="19" t="str">
        <f>Def_Sistemas_Conectores_Cabos!$B$3</f>
        <v>LC duplex</v>
      </c>
      <c r="Q194" s="27" t="str">
        <f t="shared" si="3"/>
        <v>IA-16RaBPM:DI-AMCFPGAFOFB/SFP-2
IA-16RaCtrl:CO-FibPatch/p015</v>
      </c>
      <c r="R194" s="32">
        <v>15.0</v>
      </c>
      <c r="S194" s="32">
        <v>15.0</v>
      </c>
      <c r="T194" s="19" t="str">
        <f>Def_Sistemas_Conectores_Cabos!$C$3</f>
        <v>Fibra OM4 duplex</v>
      </c>
      <c r="U194" s="45" t="s">
        <v>669</v>
      </c>
      <c r="V194" s="33"/>
      <c r="W194" s="33"/>
      <c r="X194" s="33"/>
    </row>
    <row r="195" ht="15.75" customHeight="1">
      <c r="A195" s="19" t="str">
        <f>Def_Sistemas_Conectores_Cabos!$A$8</f>
        <v>Timing AFC</v>
      </c>
      <c r="B195" s="22" t="str">
        <f>Datas_Entregas!$A$2</f>
        <v>Booster/LTB</v>
      </c>
      <c r="C195" s="25">
        <f t="array" ref="C195">INDEX(Datas_Entregas!$B$2:$B$100, MATCH(B195, Datas_Entregas!$A$2:$A$100, 0), 1)</f>
        <v>43266</v>
      </c>
      <c r="D195" s="22" t="str">
        <f>Def_Status_Montagem!$A$4</f>
        <v>Comprado / Esperando entrega</v>
      </c>
      <c r="E195" s="35" t="str">
        <f>Def_Status_Montagem!$B$3</f>
        <v>Contratada / Etiqueta pelo DIG</v>
      </c>
      <c r="F195" s="26" t="str">
        <f t="array" ref="F195">INDEX(Def_Instancias_Equipamentos!$F$2:$F$1373, MATCH(K195, Def_Instancias_Equipamentos!$D$2:$D$1373, 0), 1)</f>
        <v>Sala Racks 16</v>
      </c>
      <c r="G195" s="27" t="str">
        <f t="array" ref="G195">INDEX(Def_Instancias_Equipamentos!$F$2:$F$1373, MATCH(L195, Def_Instancias_Equipamentos!$D$2:$D$1373, 0), 1)</f>
        <v>Sala Racks 16</v>
      </c>
      <c r="H195" s="26" t="str">
        <f t="array" ref="H195">INDEX(Def_Instancias_Equipamentos!$E$2:$E$1373, MATCH(K195, Def_Instancias_Equipamentos!$D$2:$D$1373, 0), 1)</f>
        <v>IA-16RaBPM</v>
      </c>
      <c r="I195" s="27" t="str">
        <f t="array" ref="I195">INDEX(Def_Instancias_Equipamentos!$E$2:$E$1373, MATCH(L195, Def_Instancias_Equipamentos!$D$2:$D$1373, 0), 1)</f>
        <v>IA-16RaCtrl</v>
      </c>
      <c r="J195" s="27" t="str">
        <f t="shared" si="1"/>
        <v>EXTERNO</v>
      </c>
      <c r="K195" s="28" t="str">
        <f>Def_Instancias_Equipamentos!$D$38</f>
        <v>IA-16RaBPM:TI-AMCFPGAEVR</v>
      </c>
      <c r="L195" s="19" t="str">
        <f>Def_Instancias_Equipamentos!$D$61</f>
        <v>IA-16RaCtrl:CO-FibPatch</v>
      </c>
      <c r="M195" s="44" t="s">
        <v>707</v>
      </c>
      <c r="N195" s="75" t="s">
        <v>605</v>
      </c>
      <c r="O195" s="28" t="str">
        <f>Def_Sistemas_Conectores_Cabos!$B$3</f>
        <v>LC duplex</v>
      </c>
      <c r="P195" s="19" t="str">
        <f>Def_Sistemas_Conectores_Cabos!$B$3</f>
        <v>LC duplex</v>
      </c>
      <c r="Q195" s="27" t="str">
        <f t="shared" si="3"/>
        <v>IA-16RaBPM:TI-AMCFPGAEVR/SFP-8
IA-16RaCtrl:CO-FibPatch/p016</v>
      </c>
      <c r="R195" s="32">
        <v>15.0</v>
      </c>
      <c r="S195" s="32">
        <v>15.0</v>
      </c>
      <c r="T195" s="19" t="str">
        <f>Def_Sistemas_Conectores_Cabos!$C$3</f>
        <v>Fibra OM4 duplex</v>
      </c>
      <c r="U195" s="32"/>
      <c r="V195" s="33"/>
      <c r="W195" s="33"/>
      <c r="X195" s="33"/>
    </row>
    <row r="196" ht="15.75" customHeight="1">
      <c r="A196" s="19" t="str">
        <f>Def_Sistemas_Conectores_Cabos!$A$13</f>
        <v>FOFB - Topologia Estrela</v>
      </c>
      <c r="B196" s="22" t="str">
        <f>Datas_Entregas!$A$7</f>
        <v>FOFB</v>
      </c>
      <c r="C196" s="25">
        <f t="array" ref="C196">INDEX(Datas_Entregas!$B$2:$B$100, MATCH(B196, Datas_Entregas!$A$2:$A$100, 0), 1)</f>
        <v>43374</v>
      </c>
      <c r="D196" s="22" t="str">
        <f>Def_Status_Montagem!$A$4</f>
        <v>Comprado / Esperando entrega</v>
      </c>
      <c r="E196" s="35" t="str">
        <f>Def_Status_Montagem!$B$3</f>
        <v>Contratada / Etiqueta pelo DIG</v>
      </c>
      <c r="F196" s="26" t="str">
        <f t="array" ref="F196">INDEX(Def_Instancias_Equipamentos!$F$2:$F$5135, MATCH(K196, Def_Instancias_Equipamentos!$D$2:$D$5135, 0), 1)</f>
        <v>Sala Racks 16</v>
      </c>
      <c r="G196" s="27" t="str">
        <f t="array" ref="G196">INDEX(Def_Instancias_Equipamentos!$F$2:$F$5135, MATCH(L196, Def_Instancias_Equipamentos!$D$2:$D$5135, 0), 1)</f>
        <v>Sala Racks 16</v>
      </c>
      <c r="H196" s="26" t="str">
        <f t="array" ref="H196">INDEX(Def_Instancias_Equipamentos!$E$2:$E$5135, MATCH(K196, Def_Instancias_Equipamentos!$D$2:$D$5135, 0), 1)</f>
        <v>IA-16RaCtrl</v>
      </c>
      <c r="I196" s="27" t="str">
        <f t="array" ref="I196">INDEX(Def_Instancias_Equipamentos!$E$2:$E$5135, MATCH(L196, Def_Instancias_Equipamentos!$D$2:$D$5135, 0), 1)</f>
        <v>IA-16RaBPM</v>
      </c>
      <c r="J196" s="27" t="str">
        <f t="shared" si="1"/>
        <v>EXTERNO</v>
      </c>
      <c r="K196" s="28" t="str">
        <f>Def_Instancias_Equipamentos!$D$61</f>
        <v>IA-16RaCtrl:CO-FibPatch</v>
      </c>
      <c r="L196" s="19" t="str">
        <f>Def_Instancias_Equipamentos!$D$18</f>
        <v>IA-16RaBPM:DI-AMCFPGAFOFB</v>
      </c>
      <c r="M196" s="81" t="s">
        <v>686</v>
      </c>
      <c r="N196" s="87" t="s">
        <v>666</v>
      </c>
      <c r="O196" s="28" t="str">
        <f>Def_Sistemas_Conectores_Cabos!$B$3</f>
        <v>LC duplex</v>
      </c>
      <c r="P196" s="19" t="str">
        <f>Def_Sistemas_Conectores_Cabos!$B$3</f>
        <v>LC duplex</v>
      </c>
      <c r="Q196" s="27" t="str">
        <f t="shared" si="3"/>
        <v>IA-16RaCtrl:CO-FibPatch/p058
IA-16RaBPM:DI-AMCFPGAFOFB/SFP-1</v>
      </c>
      <c r="R196" s="32">
        <v>15.0</v>
      </c>
      <c r="S196" s="32">
        <v>15.0</v>
      </c>
      <c r="T196" s="19" t="str">
        <f>Def_Sistemas_Conectores_Cabos!$C$3</f>
        <v>Fibra OM4 duplex</v>
      </c>
      <c r="U196" s="45" t="s">
        <v>669</v>
      </c>
      <c r="V196" s="33"/>
      <c r="W196" s="33"/>
      <c r="X196" s="33"/>
    </row>
    <row r="197" ht="15.75" customHeight="1">
      <c r="A197" s="19" t="str">
        <f>Def_Sistemas_Conectores_Cabos!$A$12</f>
        <v>FOFB - Topologia Anel</v>
      </c>
      <c r="B197" s="22" t="str">
        <f>Datas_Entregas!$A$7</f>
        <v>FOFB</v>
      </c>
      <c r="C197" s="25">
        <f t="array" ref="C197">INDEX(Datas_Entregas!$B$2:$B$100, MATCH(B197, Datas_Entregas!$A$2:$A$100, 0), 1)</f>
        <v>43374</v>
      </c>
      <c r="D197" s="22" t="str">
        <f>Def_Status_Montagem!$A$4</f>
        <v>Comprado / Esperando entrega</v>
      </c>
      <c r="E197" s="35" t="str">
        <f>Def_Status_Montagem!$B$3</f>
        <v>Contratada / Etiqueta pelo DIG</v>
      </c>
      <c r="F197" s="26" t="str">
        <f t="array" ref="F197">INDEX(Def_Instancias_Equipamentos!$F$2:$F$5135, MATCH(K197, Def_Instancias_Equipamentos!$D$2:$D$5135, 0), 1)</f>
        <v>Sala Racks 16</v>
      </c>
      <c r="G197" s="27" t="str">
        <f t="array" ref="G197">INDEX(Def_Instancias_Equipamentos!$F$2:$F$5135, MATCH(L197, Def_Instancias_Equipamentos!$D$2:$D$5135, 0), 1)</f>
        <v>Sala Racks 16</v>
      </c>
      <c r="H197" s="26" t="str">
        <f t="array" ref="H197">INDEX(Def_Instancias_Equipamentos!$E$2:$E$5135, MATCH(K197, Def_Instancias_Equipamentos!$D$2:$D$5135, 0), 1)</f>
        <v>IA-16RaCtrl</v>
      </c>
      <c r="I197" s="27" t="str">
        <f t="array" ref="I197">INDEX(Def_Instancias_Equipamentos!$E$2:$E$5135, MATCH(L197, Def_Instancias_Equipamentos!$D$2:$D$5135, 0), 1)</f>
        <v>IA-16RaBPM</v>
      </c>
      <c r="J197" s="27" t="str">
        <f t="shared" si="1"/>
        <v>EXTERNO</v>
      </c>
      <c r="K197" s="28" t="str">
        <f>Def_Instancias_Equipamentos!$D$61</f>
        <v>IA-16RaCtrl:CO-FibPatch</v>
      </c>
      <c r="L197" s="19" t="str">
        <f>Def_Instancias_Equipamentos!$D$18</f>
        <v>IA-16RaBPM:DI-AMCFPGAFOFB</v>
      </c>
      <c r="M197" s="81" t="s">
        <v>732</v>
      </c>
      <c r="N197" s="87" t="s">
        <v>697</v>
      </c>
      <c r="O197" s="28" t="str">
        <f>Def_Sistemas_Conectores_Cabos!$B$3</f>
        <v>LC duplex</v>
      </c>
      <c r="P197" s="19" t="str">
        <f>Def_Sistemas_Conectores_Cabos!$B$3</f>
        <v>LC duplex</v>
      </c>
      <c r="Q197" s="27" t="str">
        <f t="shared" si="3"/>
        <v>IA-16RaCtrl:CO-FibPatch/p013
IA-16RaBPM:DI-AMCFPGAFOFB/SFP-3</v>
      </c>
      <c r="R197" s="32">
        <v>15.0</v>
      </c>
      <c r="S197" s="32">
        <v>15.0</v>
      </c>
      <c r="T197" s="19" t="str">
        <f>Def_Sistemas_Conectores_Cabos!$C$3</f>
        <v>Fibra OM4 duplex</v>
      </c>
      <c r="U197" s="45" t="s">
        <v>669</v>
      </c>
      <c r="V197" s="33"/>
      <c r="W197" s="33"/>
      <c r="X197" s="33"/>
    </row>
    <row r="198" ht="15.75" customHeight="1">
      <c r="A198" s="19" t="str">
        <f>Def_Sistemas_Conectores_Cabos!$A$12</f>
        <v>FOFB - Topologia Anel</v>
      </c>
      <c r="B198" s="22" t="str">
        <f>Datas_Entregas!$A$7</f>
        <v>FOFB</v>
      </c>
      <c r="C198" s="25">
        <f t="array" ref="C198">INDEX(Datas_Entregas!$B$2:$B$100, MATCH(B198, Datas_Entregas!$A$2:$A$100, 0), 1)</f>
        <v>43374</v>
      </c>
      <c r="D198" s="22" t="str">
        <f>Def_Status_Montagem!$A$4</f>
        <v>Comprado / Esperando entrega</v>
      </c>
      <c r="E198" s="35" t="str">
        <f>Def_Status_Montagem!$B$3</f>
        <v>Contratada / Etiqueta pelo DIG</v>
      </c>
      <c r="F198" s="26" t="str">
        <f t="array" ref="F198">INDEX(Def_Instancias_Equipamentos!$F$2:$F$5135, MATCH(K198, Def_Instancias_Equipamentos!$D$2:$D$5135, 0), 1)</f>
        <v>Sala Racks 17</v>
      </c>
      <c r="G198" s="27" t="str">
        <f t="array" ref="G198">INDEX(Def_Instancias_Equipamentos!$F$2:$F$5135, MATCH(L198, Def_Instancias_Equipamentos!$D$2:$D$5135, 0), 1)</f>
        <v>Sala Racks 17</v>
      </c>
      <c r="H198" s="26" t="str">
        <f t="array" ref="H198">INDEX(Def_Instancias_Equipamentos!$E$2:$E$5135, MATCH(K198, Def_Instancias_Equipamentos!$D$2:$D$5135, 0), 1)</f>
        <v>IA-17RaBPM</v>
      </c>
      <c r="I198" s="27" t="str">
        <f t="array" ref="I198">INDEX(Def_Instancias_Equipamentos!$E$2:$E$5135, MATCH(L198, Def_Instancias_Equipamentos!$D$2:$D$5135, 0), 1)</f>
        <v>IA-17RaCtrl</v>
      </c>
      <c r="J198" s="27" t="str">
        <f t="shared" si="1"/>
        <v>EXTERNO</v>
      </c>
      <c r="K198" s="28" t="str">
        <f>Def_Instancias_Equipamentos!$D$19</f>
        <v>IA-17RaBPM:DI-AMCFPGAFOFB</v>
      </c>
      <c r="L198" s="19" t="str">
        <f>Def_Instancias_Equipamentos!$D$62</f>
        <v>IA-17RaCtrl:CO-FibPatch</v>
      </c>
      <c r="M198" s="29" t="s">
        <v>693</v>
      </c>
      <c r="N198" s="75" t="s">
        <v>748</v>
      </c>
      <c r="O198" s="28" t="str">
        <f>Def_Sistemas_Conectores_Cabos!$B$3</f>
        <v>LC duplex</v>
      </c>
      <c r="P198" s="19" t="str">
        <f>Def_Sistemas_Conectores_Cabos!$B$3</f>
        <v>LC duplex</v>
      </c>
      <c r="Q198" s="27" t="str">
        <f t="shared" si="3"/>
        <v>IA-17RaBPM:DI-AMCFPGAFOFB/SFP-2
IA-17RaCtrl:CO-FibPatch/p017</v>
      </c>
      <c r="R198" s="32">
        <v>15.0</v>
      </c>
      <c r="S198" s="32">
        <v>15.0</v>
      </c>
      <c r="T198" s="19" t="str">
        <f>Def_Sistemas_Conectores_Cabos!$C$3</f>
        <v>Fibra OM4 duplex</v>
      </c>
      <c r="U198" s="45" t="s">
        <v>669</v>
      </c>
      <c r="V198" s="33"/>
      <c r="W198" s="33"/>
      <c r="X198" s="33"/>
    </row>
    <row r="199" ht="15.75" customHeight="1">
      <c r="A199" s="19" t="str">
        <f>Def_Sistemas_Conectores_Cabos!$A$8</f>
        <v>Timing AFC</v>
      </c>
      <c r="B199" s="22" t="str">
        <f>Datas_Entregas!$A$2</f>
        <v>Booster/LTB</v>
      </c>
      <c r="C199" s="25">
        <f t="array" ref="C199">INDEX(Datas_Entregas!$B$2:$B$100, MATCH(B199, Datas_Entregas!$A$2:$A$100, 0), 1)</f>
        <v>43266</v>
      </c>
      <c r="D199" s="22" t="str">
        <f>Def_Status_Montagem!$A$4</f>
        <v>Comprado / Esperando entrega</v>
      </c>
      <c r="E199" s="35" t="str">
        <f>Def_Status_Montagem!$B$3</f>
        <v>Contratada / Etiqueta pelo DIG</v>
      </c>
      <c r="F199" s="26" t="str">
        <f t="array" ref="F199">INDEX(Def_Instancias_Equipamentos!$F$2:$F$1373, MATCH(K199, Def_Instancias_Equipamentos!$D$2:$D$1373, 0), 1)</f>
        <v>Sala Racks 17</v>
      </c>
      <c r="G199" s="27" t="str">
        <f t="array" ref="G199">INDEX(Def_Instancias_Equipamentos!$F$2:$F$1373, MATCH(L199, Def_Instancias_Equipamentos!$D$2:$D$1373, 0), 1)</f>
        <v>Sala Racks 17</v>
      </c>
      <c r="H199" s="26" t="str">
        <f t="array" ref="H199">INDEX(Def_Instancias_Equipamentos!$E$2:$E$1373, MATCH(K199, Def_Instancias_Equipamentos!$D$2:$D$1373, 0), 1)</f>
        <v>IA-17RaBPM</v>
      </c>
      <c r="I199" s="27" t="str">
        <f t="array" ref="I199">INDEX(Def_Instancias_Equipamentos!$E$2:$E$1373, MATCH(L199, Def_Instancias_Equipamentos!$D$2:$D$1373, 0), 1)</f>
        <v>IA-17RaCtrl</v>
      </c>
      <c r="J199" s="27" t="str">
        <f t="shared" si="1"/>
        <v>EXTERNO</v>
      </c>
      <c r="K199" s="28" t="str">
        <f>Def_Instancias_Equipamentos!$D$39</f>
        <v>IA-17RaBPM:TI-AMCFPGAEVR</v>
      </c>
      <c r="L199" s="19" t="str">
        <f>Def_Instancias_Equipamentos!$D$62</f>
        <v>IA-17RaCtrl:CO-FibPatch</v>
      </c>
      <c r="M199" s="44" t="s">
        <v>707</v>
      </c>
      <c r="N199" s="75" t="s">
        <v>606</v>
      </c>
      <c r="O199" s="28" t="str">
        <f>Def_Sistemas_Conectores_Cabos!$B$3</f>
        <v>LC duplex</v>
      </c>
      <c r="P199" s="19" t="str">
        <f>Def_Sistemas_Conectores_Cabos!$B$3</f>
        <v>LC duplex</v>
      </c>
      <c r="Q199" s="27" t="str">
        <f t="shared" si="3"/>
        <v>IA-17RaBPM:TI-AMCFPGAEVR/SFP-8
IA-17RaCtrl:CO-FibPatch/p018</v>
      </c>
      <c r="R199" s="32">
        <v>15.0</v>
      </c>
      <c r="S199" s="32">
        <v>15.0</v>
      </c>
      <c r="T199" s="19" t="str">
        <f>Def_Sistemas_Conectores_Cabos!$C$3</f>
        <v>Fibra OM4 duplex</v>
      </c>
      <c r="U199" s="32"/>
      <c r="V199" s="33"/>
      <c r="W199" s="33"/>
      <c r="X199" s="33"/>
    </row>
    <row r="200" ht="15.75" customHeight="1">
      <c r="A200" s="19" t="str">
        <f>Def_Sistemas_Conectores_Cabos!$A$13</f>
        <v>FOFB - Topologia Estrela</v>
      </c>
      <c r="B200" s="22" t="str">
        <f>Datas_Entregas!$A$7</f>
        <v>FOFB</v>
      </c>
      <c r="C200" s="25">
        <f t="array" ref="C200">INDEX(Datas_Entregas!$B$2:$B$100, MATCH(B200, Datas_Entregas!$A$2:$A$100, 0), 1)</f>
        <v>43374</v>
      </c>
      <c r="D200" s="22" t="str">
        <f>Def_Status_Montagem!$A$4</f>
        <v>Comprado / Esperando entrega</v>
      </c>
      <c r="E200" s="35" t="str">
        <f>Def_Status_Montagem!$B$3</f>
        <v>Contratada / Etiqueta pelo DIG</v>
      </c>
      <c r="F200" s="26" t="str">
        <f t="array" ref="F200">INDEX(Def_Instancias_Equipamentos!$F$2:$F$5135, MATCH(K200, Def_Instancias_Equipamentos!$D$2:$D$5135, 0), 1)</f>
        <v>Sala Racks 17</v>
      </c>
      <c r="G200" s="27" t="str">
        <f t="array" ref="G200">INDEX(Def_Instancias_Equipamentos!$F$2:$F$5135, MATCH(L200, Def_Instancias_Equipamentos!$D$2:$D$5135, 0), 1)</f>
        <v>Sala Racks 17</v>
      </c>
      <c r="H200" s="26" t="str">
        <f t="array" ref="H200">INDEX(Def_Instancias_Equipamentos!$E$2:$E$5135, MATCH(K200, Def_Instancias_Equipamentos!$D$2:$D$5135, 0), 1)</f>
        <v>IA-17RaCtrl</v>
      </c>
      <c r="I200" s="27" t="str">
        <f t="array" ref="I200">INDEX(Def_Instancias_Equipamentos!$E$2:$E$5135, MATCH(L200, Def_Instancias_Equipamentos!$D$2:$D$5135, 0), 1)</f>
        <v>IA-17RaBPM</v>
      </c>
      <c r="J200" s="27" t="str">
        <f t="shared" si="1"/>
        <v>EXTERNO</v>
      </c>
      <c r="K200" s="28" t="str">
        <f>Def_Instancias_Equipamentos!$D$62</f>
        <v>IA-17RaCtrl:CO-FibPatch</v>
      </c>
      <c r="L200" s="19" t="str">
        <f>Def_Instancias_Equipamentos!$D$19</f>
        <v>IA-17RaBPM:DI-AMCFPGAFOFB</v>
      </c>
      <c r="M200" s="81" t="s">
        <v>688</v>
      </c>
      <c r="N200" s="87" t="s">
        <v>666</v>
      </c>
      <c r="O200" s="28" t="str">
        <f>Def_Sistemas_Conectores_Cabos!$B$3</f>
        <v>LC duplex</v>
      </c>
      <c r="P200" s="19" t="str">
        <f>Def_Sistemas_Conectores_Cabos!$B$3</f>
        <v>LC duplex</v>
      </c>
      <c r="Q200" s="27" t="str">
        <f t="shared" si="3"/>
        <v>IA-17RaCtrl:CO-FibPatch/p059
IA-17RaBPM:DI-AMCFPGAFOFB/SFP-1</v>
      </c>
      <c r="R200" s="32">
        <v>15.0</v>
      </c>
      <c r="S200" s="32">
        <v>15.0</v>
      </c>
      <c r="T200" s="19" t="str">
        <f>Def_Sistemas_Conectores_Cabos!$C$3</f>
        <v>Fibra OM4 duplex</v>
      </c>
      <c r="U200" s="45" t="s">
        <v>669</v>
      </c>
      <c r="V200" s="33"/>
      <c r="W200" s="33"/>
      <c r="X200" s="33"/>
    </row>
    <row r="201" ht="15.75" customHeight="1">
      <c r="A201" s="19" t="str">
        <f>Def_Sistemas_Conectores_Cabos!$A$12</f>
        <v>FOFB - Topologia Anel</v>
      </c>
      <c r="B201" s="22" t="str">
        <f>Datas_Entregas!$A$7</f>
        <v>FOFB</v>
      </c>
      <c r="C201" s="25">
        <f t="array" ref="C201">INDEX(Datas_Entregas!$B$2:$B$100, MATCH(B201, Datas_Entregas!$A$2:$A$100, 0), 1)</f>
        <v>43374</v>
      </c>
      <c r="D201" s="22" t="str">
        <f>Def_Status_Montagem!$A$4</f>
        <v>Comprado / Esperando entrega</v>
      </c>
      <c r="E201" s="35" t="str">
        <f>Def_Status_Montagem!$B$3</f>
        <v>Contratada / Etiqueta pelo DIG</v>
      </c>
      <c r="F201" s="26" t="str">
        <f t="array" ref="F201">INDEX(Def_Instancias_Equipamentos!$F$2:$F$5135, MATCH(K201, Def_Instancias_Equipamentos!$D$2:$D$5135, 0), 1)</f>
        <v>Sala Racks 17</v>
      </c>
      <c r="G201" s="27" t="str">
        <f t="array" ref="G201">INDEX(Def_Instancias_Equipamentos!$F$2:$F$5135, MATCH(L201, Def_Instancias_Equipamentos!$D$2:$D$5135, 0), 1)</f>
        <v>Sala Racks 17</v>
      </c>
      <c r="H201" s="26" t="str">
        <f t="array" ref="H201">INDEX(Def_Instancias_Equipamentos!$E$2:$E$5135, MATCH(K201, Def_Instancias_Equipamentos!$D$2:$D$5135, 0), 1)</f>
        <v>IA-17RaCtrl</v>
      </c>
      <c r="I201" s="27" t="str">
        <f t="array" ref="I201">INDEX(Def_Instancias_Equipamentos!$E$2:$E$5135, MATCH(L201, Def_Instancias_Equipamentos!$D$2:$D$5135, 0), 1)</f>
        <v>IA-17RaBPM</v>
      </c>
      <c r="J201" s="27" t="str">
        <f t="shared" si="1"/>
        <v>EXTERNO</v>
      </c>
      <c r="K201" s="28" t="str">
        <f>Def_Instancias_Equipamentos!$D$62</f>
        <v>IA-17RaCtrl:CO-FibPatch</v>
      </c>
      <c r="L201" s="19" t="str">
        <f>Def_Instancias_Equipamentos!$D$19</f>
        <v>IA-17RaBPM:DI-AMCFPGAFOFB</v>
      </c>
      <c r="M201" s="81" t="s">
        <v>733</v>
      </c>
      <c r="N201" s="87" t="s">
        <v>697</v>
      </c>
      <c r="O201" s="28" t="str">
        <f>Def_Sistemas_Conectores_Cabos!$B$3</f>
        <v>LC duplex</v>
      </c>
      <c r="P201" s="19" t="str">
        <f>Def_Sistemas_Conectores_Cabos!$B$3</f>
        <v>LC duplex</v>
      </c>
      <c r="Q201" s="27" t="str">
        <f t="shared" si="3"/>
        <v>IA-17RaCtrl:CO-FibPatch/p015
IA-17RaBPM:DI-AMCFPGAFOFB/SFP-3</v>
      </c>
      <c r="R201" s="32">
        <v>15.0</v>
      </c>
      <c r="S201" s="32">
        <v>15.0</v>
      </c>
      <c r="T201" s="19" t="str">
        <f>Def_Sistemas_Conectores_Cabos!$C$3</f>
        <v>Fibra OM4 duplex</v>
      </c>
      <c r="U201" s="45" t="s">
        <v>669</v>
      </c>
      <c r="V201" s="33"/>
      <c r="W201" s="33"/>
      <c r="X201" s="33"/>
    </row>
    <row r="202" ht="15.75" customHeight="1">
      <c r="A202" s="19" t="str">
        <f>Def_Sistemas_Conectores_Cabos!$A$12</f>
        <v>FOFB - Topologia Anel</v>
      </c>
      <c r="B202" s="22" t="str">
        <f>Datas_Entregas!$A$7</f>
        <v>FOFB</v>
      </c>
      <c r="C202" s="25">
        <f t="array" ref="C202">INDEX(Datas_Entregas!$B$2:$B$100, MATCH(B202, Datas_Entregas!$A$2:$A$100, 0), 1)</f>
        <v>43374</v>
      </c>
      <c r="D202" s="22" t="str">
        <f>Def_Status_Montagem!$A$4</f>
        <v>Comprado / Esperando entrega</v>
      </c>
      <c r="E202" s="35" t="str">
        <f>Def_Status_Montagem!$B$3</f>
        <v>Contratada / Etiqueta pelo DIG</v>
      </c>
      <c r="F202" s="26" t="str">
        <f t="array" ref="F202">INDEX(Def_Instancias_Equipamentos!$F$2:$F$5135, MATCH(K202, Def_Instancias_Equipamentos!$D$2:$D$5135, 0), 1)</f>
        <v>Sala Racks 18 parte 1</v>
      </c>
      <c r="G202" s="27" t="str">
        <f t="array" ref="G202">INDEX(Def_Instancias_Equipamentos!$F$2:$F$5135, MATCH(L202, Def_Instancias_Equipamentos!$D$2:$D$5135, 0), 1)</f>
        <v>Sala Racks 18 parte 1</v>
      </c>
      <c r="H202" s="26" t="str">
        <f t="array" ref="H202">INDEX(Def_Instancias_Equipamentos!$E$2:$E$5135, MATCH(K202, Def_Instancias_Equipamentos!$D$2:$D$5135, 0), 1)</f>
        <v>IA-18RaBPM</v>
      </c>
      <c r="I202" s="27" t="str">
        <f t="array" ref="I202">INDEX(Def_Instancias_Equipamentos!$E$2:$E$5135, MATCH(L202, Def_Instancias_Equipamentos!$D$2:$D$5135, 0), 1)</f>
        <v>IA-18RaCtrl</v>
      </c>
      <c r="J202" s="27" t="str">
        <f t="shared" si="1"/>
        <v>EXTERNO</v>
      </c>
      <c r="K202" s="28" t="str">
        <f>Def_Instancias_Equipamentos!$D$20</f>
        <v>IA-18RaBPM:DI-AMCFPGAFOFB</v>
      </c>
      <c r="L202" s="19" t="str">
        <f>Def_Instancias_Equipamentos!$D$63</f>
        <v>IA-18RaCtrl:CO-FibPatch</v>
      </c>
      <c r="M202" s="29" t="s">
        <v>693</v>
      </c>
      <c r="N202" s="75" t="s">
        <v>814</v>
      </c>
      <c r="O202" s="28" t="str">
        <f>Def_Sistemas_Conectores_Cabos!$B$3</f>
        <v>LC duplex</v>
      </c>
      <c r="P202" s="19" t="str">
        <f>Def_Sistemas_Conectores_Cabos!$B$3</f>
        <v>LC duplex</v>
      </c>
      <c r="Q202" s="27" t="str">
        <f t="shared" si="3"/>
        <v>IA-18RaBPM:DI-AMCFPGAFOFB/SFP-2
IA-18RaCtrl:CO-FibPatch/p019</v>
      </c>
      <c r="R202" s="32">
        <v>15.0</v>
      </c>
      <c r="S202" s="32">
        <v>15.0</v>
      </c>
      <c r="T202" s="19" t="str">
        <f>Def_Sistemas_Conectores_Cabos!$C$3</f>
        <v>Fibra OM4 duplex</v>
      </c>
      <c r="U202" s="45" t="s">
        <v>669</v>
      </c>
      <c r="V202" s="33"/>
      <c r="W202" s="33"/>
      <c r="X202" s="33"/>
    </row>
    <row r="203" ht="15.75" customHeight="1">
      <c r="A203" s="19" t="str">
        <f>Def_Sistemas_Conectores_Cabos!$A$8</f>
        <v>Timing AFC</v>
      </c>
      <c r="B203" s="22" t="str">
        <f>Datas_Entregas!$A$2</f>
        <v>Booster/LTB</v>
      </c>
      <c r="C203" s="25">
        <f t="array" ref="C203">INDEX(Datas_Entregas!$B$2:$B$100, MATCH(B203, Datas_Entregas!$A$2:$A$100, 0), 1)</f>
        <v>43266</v>
      </c>
      <c r="D203" s="22" t="str">
        <f>Def_Status_Montagem!$A$4</f>
        <v>Comprado / Esperando entrega</v>
      </c>
      <c r="E203" s="35" t="str">
        <f>Def_Status_Montagem!$B$3</f>
        <v>Contratada / Etiqueta pelo DIG</v>
      </c>
      <c r="F203" s="26" t="str">
        <f t="array" ref="F203">INDEX(Def_Instancias_Equipamentos!$F$2:$F$1373, MATCH(K203, Def_Instancias_Equipamentos!$D$2:$D$1373, 0), 1)</f>
        <v>Sala Racks 18 parte 1</v>
      </c>
      <c r="G203" s="27" t="str">
        <f t="array" ref="G203">INDEX(Def_Instancias_Equipamentos!$F$2:$F$1373, MATCH(L203, Def_Instancias_Equipamentos!$D$2:$D$1373, 0), 1)</f>
        <v>Sala Racks 18 parte 1</v>
      </c>
      <c r="H203" s="26" t="str">
        <f t="array" ref="H203">INDEX(Def_Instancias_Equipamentos!$E$2:$E$1373, MATCH(K203, Def_Instancias_Equipamentos!$D$2:$D$1373, 0), 1)</f>
        <v>IA-18RaBPM</v>
      </c>
      <c r="I203" s="27" t="str">
        <f t="array" ref="I203">INDEX(Def_Instancias_Equipamentos!$E$2:$E$1373, MATCH(L203, Def_Instancias_Equipamentos!$D$2:$D$1373, 0), 1)</f>
        <v>IA-18RaCtrl</v>
      </c>
      <c r="J203" s="27" t="str">
        <f t="shared" si="1"/>
        <v>EXTERNO</v>
      </c>
      <c r="K203" s="28" t="str">
        <f>Def_Instancias_Equipamentos!$D$40</f>
        <v>IA-18RaBPM:TI-AMCFPGAEVR</v>
      </c>
      <c r="L203" s="19" t="str">
        <f>Def_Instancias_Equipamentos!$D$63</f>
        <v>IA-18RaCtrl:CO-FibPatch</v>
      </c>
      <c r="M203" s="44" t="s">
        <v>707</v>
      </c>
      <c r="N203" s="75" t="s">
        <v>607</v>
      </c>
      <c r="O203" s="28" t="str">
        <f>Def_Sistemas_Conectores_Cabos!$B$3</f>
        <v>LC duplex</v>
      </c>
      <c r="P203" s="19" t="str">
        <f>Def_Sistemas_Conectores_Cabos!$B$3</f>
        <v>LC duplex</v>
      </c>
      <c r="Q203" s="27" t="str">
        <f t="shared" si="3"/>
        <v>IA-18RaBPM:TI-AMCFPGAEVR/SFP-8
IA-18RaCtrl:CO-FibPatch/p020</v>
      </c>
      <c r="R203" s="32">
        <v>15.0</v>
      </c>
      <c r="S203" s="32">
        <v>15.0</v>
      </c>
      <c r="T203" s="19" t="str">
        <f>Def_Sistemas_Conectores_Cabos!$C$3</f>
        <v>Fibra OM4 duplex</v>
      </c>
      <c r="U203" s="32"/>
      <c r="V203" s="33"/>
      <c r="W203" s="33"/>
      <c r="X203" s="33"/>
    </row>
    <row r="204" ht="15.75" customHeight="1">
      <c r="A204" s="19" t="str">
        <f>Def_Sistemas_Conectores_Cabos!$A$13</f>
        <v>FOFB - Topologia Estrela</v>
      </c>
      <c r="B204" s="22" t="str">
        <f>Datas_Entregas!$A$7</f>
        <v>FOFB</v>
      </c>
      <c r="C204" s="25">
        <f t="array" ref="C204">INDEX(Datas_Entregas!$B$2:$B$100, MATCH(B204, Datas_Entregas!$A$2:$A$100, 0), 1)</f>
        <v>43374</v>
      </c>
      <c r="D204" s="22" t="str">
        <f>Def_Status_Montagem!$A$4</f>
        <v>Comprado / Esperando entrega</v>
      </c>
      <c r="E204" s="35" t="str">
        <f>Def_Status_Montagem!$B$3</f>
        <v>Contratada / Etiqueta pelo DIG</v>
      </c>
      <c r="F204" s="26" t="str">
        <f t="array" ref="F204">INDEX(Def_Instancias_Equipamentos!$F$2:$F$5135, MATCH(K204, Def_Instancias_Equipamentos!$D$2:$D$5135, 0), 1)</f>
        <v>Sala Racks 18 parte 1</v>
      </c>
      <c r="G204" s="27" t="str">
        <f t="array" ref="G204">INDEX(Def_Instancias_Equipamentos!$F$2:$F$5135, MATCH(L204, Def_Instancias_Equipamentos!$D$2:$D$5135, 0), 1)</f>
        <v>Sala Racks 18 parte 1</v>
      </c>
      <c r="H204" s="26" t="str">
        <f t="array" ref="H204">INDEX(Def_Instancias_Equipamentos!$E$2:$E$5135, MATCH(K204, Def_Instancias_Equipamentos!$D$2:$D$5135, 0), 1)</f>
        <v>IA-18RaCtrl</v>
      </c>
      <c r="I204" s="27" t="str">
        <f t="array" ref="I204">INDEX(Def_Instancias_Equipamentos!$E$2:$E$5135, MATCH(L204, Def_Instancias_Equipamentos!$D$2:$D$5135, 0), 1)</f>
        <v>IA-18RaBPM</v>
      </c>
      <c r="J204" s="27" t="str">
        <f t="shared" si="1"/>
        <v>EXTERNO</v>
      </c>
      <c r="K204" s="28" t="str">
        <f>Def_Instancias_Equipamentos!$D$63</f>
        <v>IA-18RaCtrl:CO-FibPatch</v>
      </c>
      <c r="L204" s="19" t="str">
        <f>Def_Instancias_Equipamentos!$D$20</f>
        <v>IA-18RaBPM:DI-AMCFPGAFOFB</v>
      </c>
      <c r="M204" s="81" t="s">
        <v>690</v>
      </c>
      <c r="N204" s="87" t="s">
        <v>666</v>
      </c>
      <c r="O204" s="28" t="str">
        <f>Def_Sistemas_Conectores_Cabos!$B$3</f>
        <v>LC duplex</v>
      </c>
      <c r="P204" s="19" t="str">
        <f>Def_Sistemas_Conectores_Cabos!$B$3</f>
        <v>LC duplex</v>
      </c>
      <c r="Q204" s="27" t="str">
        <f t="shared" si="3"/>
        <v>IA-18RaCtrl:CO-FibPatch/p060
IA-18RaBPM:DI-AMCFPGAFOFB/SFP-1</v>
      </c>
      <c r="R204" s="32">
        <v>15.0</v>
      </c>
      <c r="S204" s="32">
        <v>15.0</v>
      </c>
      <c r="T204" s="19" t="str">
        <f>Def_Sistemas_Conectores_Cabos!$C$3</f>
        <v>Fibra OM4 duplex</v>
      </c>
      <c r="U204" s="45" t="s">
        <v>669</v>
      </c>
      <c r="V204" s="33"/>
      <c r="W204" s="33"/>
      <c r="X204" s="33"/>
    </row>
    <row r="205" ht="15.75" customHeight="1">
      <c r="A205" s="19" t="str">
        <f>Def_Sistemas_Conectores_Cabos!$A$12</f>
        <v>FOFB - Topologia Anel</v>
      </c>
      <c r="B205" s="22" t="str">
        <f>Datas_Entregas!$A$7</f>
        <v>FOFB</v>
      </c>
      <c r="C205" s="25">
        <f t="array" ref="C205">INDEX(Datas_Entregas!$B$2:$B$100, MATCH(B205, Datas_Entregas!$A$2:$A$100, 0), 1)</f>
        <v>43374</v>
      </c>
      <c r="D205" s="22" t="str">
        <f>Def_Status_Montagem!$A$4</f>
        <v>Comprado / Esperando entrega</v>
      </c>
      <c r="E205" s="35" t="str">
        <f>Def_Status_Montagem!$B$3</f>
        <v>Contratada / Etiqueta pelo DIG</v>
      </c>
      <c r="F205" s="26" t="str">
        <f t="array" ref="F205">INDEX(Def_Instancias_Equipamentos!$F$2:$F$5135, MATCH(K205, Def_Instancias_Equipamentos!$D$2:$D$5135, 0), 1)</f>
        <v>Sala Racks 18 parte 1</v>
      </c>
      <c r="G205" s="27" t="str">
        <f t="array" ref="G205">INDEX(Def_Instancias_Equipamentos!$F$2:$F$5135, MATCH(L205, Def_Instancias_Equipamentos!$D$2:$D$5135, 0), 1)</f>
        <v>Sala Racks 18 parte 1</v>
      </c>
      <c r="H205" s="26" t="str">
        <f t="array" ref="H205">INDEX(Def_Instancias_Equipamentos!$E$2:$E$5135, MATCH(K205, Def_Instancias_Equipamentos!$D$2:$D$5135, 0), 1)</f>
        <v>IA-18RaCtrl</v>
      </c>
      <c r="I205" s="27" t="str">
        <f t="array" ref="I205">INDEX(Def_Instancias_Equipamentos!$E$2:$E$5135, MATCH(L205, Def_Instancias_Equipamentos!$D$2:$D$5135, 0), 1)</f>
        <v>IA-18RaBPM</v>
      </c>
      <c r="J205" s="27" t="str">
        <f t="shared" si="1"/>
        <v>EXTERNO</v>
      </c>
      <c r="K205" s="28" t="str">
        <f>Def_Instancias_Equipamentos!$D$63</f>
        <v>IA-18RaCtrl:CO-FibPatch</v>
      </c>
      <c r="L205" s="19" t="str">
        <f>Def_Instancias_Equipamentos!$D$20</f>
        <v>IA-18RaBPM:DI-AMCFPGAFOFB</v>
      </c>
      <c r="M205" s="81" t="s">
        <v>748</v>
      </c>
      <c r="N205" s="87" t="s">
        <v>697</v>
      </c>
      <c r="O205" s="28" t="str">
        <f>Def_Sistemas_Conectores_Cabos!$B$3</f>
        <v>LC duplex</v>
      </c>
      <c r="P205" s="19" t="str">
        <f>Def_Sistemas_Conectores_Cabos!$B$3</f>
        <v>LC duplex</v>
      </c>
      <c r="Q205" s="27" t="str">
        <f t="shared" si="3"/>
        <v>IA-18RaCtrl:CO-FibPatch/p017
IA-18RaBPM:DI-AMCFPGAFOFB/SFP-3</v>
      </c>
      <c r="R205" s="32">
        <v>15.0</v>
      </c>
      <c r="S205" s="32">
        <v>15.0</v>
      </c>
      <c r="T205" s="19" t="str">
        <f>Def_Sistemas_Conectores_Cabos!$C$3</f>
        <v>Fibra OM4 duplex</v>
      </c>
      <c r="U205" s="45" t="s">
        <v>669</v>
      </c>
      <c r="V205" s="33"/>
      <c r="W205" s="33"/>
      <c r="X205" s="33"/>
    </row>
    <row r="206" ht="15.75" customHeight="1">
      <c r="A206" s="19" t="str">
        <f>Def_Sistemas_Conectores_Cabos!$A$12</f>
        <v>FOFB - Topologia Anel</v>
      </c>
      <c r="B206" s="22" t="str">
        <f>Datas_Entregas!$A$7</f>
        <v>FOFB</v>
      </c>
      <c r="C206" s="25">
        <f t="array" ref="C206">INDEX(Datas_Entregas!$B$2:$B$100, MATCH(B206, Datas_Entregas!$A$2:$A$100, 0), 1)</f>
        <v>43374</v>
      </c>
      <c r="D206" s="22" t="str">
        <f>Def_Status_Montagem!$A$4</f>
        <v>Comprado / Esperando entrega</v>
      </c>
      <c r="E206" s="35" t="str">
        <f>Def_Status_Montagem!$B$3</f>
        <v>Contratada / Etiqueta pelo DIG</v>
      </c>
      <c r="F206" s="26" t="str">
        <f t="array" ref="F206">INDEX(Def_Instancias_Equipamentos!$F$2:$F$5135, MATCH(K206, Def_Instancias_Equipamentos!$D$2:$D$5135, 0), 1)</f>
        <v>Sala Racks 18 parte 2</v>
      </c>
      <c r="G206" s="27" t="str">
        <f t="array" ref="G206">INDEX(Def_Instancias_Equipamentos!$F$2:$F$5135, MATCH(L206, Def_Instancias_Equipamentos!$D$2:$D$5135, 0), 1)</f>
        <v>Sala Racks 18 parte 2</v>
      </c>
      <c r="H206" s="26" t="str">
        <f t="array" ref="H206">INDEX(Def_Instancias_Equipamentos!$E$2:$E$5135, MATCH(K206, Def_Instancias_Equipamentos!$D$2:$D$5135, 0), 1)</f>
        <v>IA-19RaBPM</v>
      </c>
      <c r="I206" s="27" t="str">
        <f t="array" ref="I206">INDEX(Def_Instancias_Equipamentos!$E$2:$E$5135, MATCH(L206, Def_Instancias_Equipamentos!$D$2:$D$5135, 0), 1)</f>
        <v>IA-19RaCtrl</v>
      </c>
      <c r="J206" s="27" t="str">
        <f t="shared" si="1"/>
        <v>EXTERNO</v>
      </c>
      <c r="K206" s="28" t="str">
        <f>Def_Instancias_Equipamentos!$D$21</f>
        <v>IA-19RaBPM:DI-AMCFPGAFOFB</v>
      </c>
      <c r="L206" s="19" t="str">
        <f>Def_Instancias_Equipamentos!$D$64</f>
        <v>IA-19RaCtrl:CO-FibPatch</v>
      </c>
      <c r="M206" s="29" t="s">
        <v>693</v>
      </c>
      <c r="N206" s="75" t="s">
        <v>886</v>
      </c>
      <c r="O206" s="28" t="str">
        <f>Def_Sistemas_Conectores_Cabos!$B$3</f>
        <v>LC duplex</v>
      </c>
      <c r="P206" s="19" t="str">
        <f>Def_Sistemas_Conectores_Cabos!$B$3</f>
        <v>LC duplex</v>
      </c>
      <c r="Q206" s="27" t="str">
        <f t="shared" si="3"/>
        <v>IA-19RaBPM:DI-AMCFPGAFOFB/SFP-2
IA-19RaCtrl:CO-FibPatch/p021</v>
      </c>
      <c r="R206" s="32">
        <v>15.0</v>
      </c>
      <c r="S206" s="32">
        <v>15.0</v>
      </c>
      <c r="T206" s="19" t="str">
        <f>Def_Sistemas_Conectores_Cabos!$C$3</f>
        <v>Fibra OM4 duplex</v>
      </c>
      <c r="U206" s="45" t="s">
        <v>669</v>
      </c>
      <c r="V206" s="33"/>
      <c r="W206" s="33"/>
      <c r="X206" s="33"/>
    </row>
    <row r="207" ht="15.75" customHeight="1">
      <c r="A207" s="19" t="str">
        <f>Def_Sistemas_Conectores_Cabos!$A$8</f>
        <v>Timing AFC</v>
      </c>
      <c r="B207" s="22" t="str">
        <f>Datas_Entregas!$A$2</f>
        <v>Booster/LTB</v>
      </c>
      <c r="C207" s="25">
        <f t="array" ref="C207">INDEX(Datas_Entregas!$B$2:$B$100, MATCH(B207, Datas_Entregas!$A$2:$A$100, 0), 1)</f>
        <v>43266</v>
      </c>
      <c r="D207" s="22" t="str">
        <f>Def_Status_Montagem!$A$4</f>
        <v>Comprado / Esperando entrega</v>
      </c>
      <c r="E207" s="35" t="str">
        <f>Def_Status_Montagem!$B$3</f>
        <v>Contratada / Etiqueta pelo DIG</v>
      </c>
      <c r="F207" s="26" t="str">
        <f t="array" ref="F207">INDEX(Def_Instancias_Equipamentos!$F$2:$F$1373, MATCH(K207, Def_Instancias_Equipamentos!$D$2:$D$1373, 0), 1)</f>
        <v>Sala Racks 18 parte 2</v>
      </c>
      <c r="G207" s="27" t="str">
        <f t="array" ref="G207">INDEX(Def_Instancias_Equipamentos!$F$2:$F$1373, MATCH(L207, Def_Instancias_Equipamentos!$D$2:$D$1373, 0), 1)</f>
        <v>Sala Racks 18 parte 2</v>
      </c>
      <c r="H207" s="26" t="str">
        <f t="array" ref="H207">INDEX(Def_Instancias_Equipamentos!$E$2:$E$1373, MATCH(K207, Def_Instancias_Equipamentos!$D$2:$D$1373, 0), 1)</f>
        <v>IA-19RaBPM</v>
      </c>
      <c r="I207" s="27" t="str">
        <f t="array" ref="I207">INDEX(Def_Instancias_Equipamentos!$E$2:$E$1373, MATCH(L207, Def_Instancias_Equipamentos!$D$2:$D$1373, 0), 1)</f>
        <v>IA-19RaCtrl</v>
      </c>
      <c r="J207" s="27" t="str">
        <f t="shared" si="1"/>
        <v>EXTERNO</v>
      </c>
      <c r="K207" s="28" t="str">
        <f>Def_Instancias_Equipamentos!$D$41</f>
        <v>IA-19RaBPM:TI-AMCFPGAEVR</v>
      </c>
      <c r="L207" s="19" t="str">
        <f>Def_Instancias_Equipamentos!$D$64</f>
        <v>IA-19RaCtrl:CO-FibPatch</v>
      </c>
      <c r="M207" s="44" t="s">
        <v>707</v>
      </c>
      <c r="N207" s="75" t="s">
        <v>615</v>
      </c>
      <c r="O207" s="28" t="str">
        <f>Def_Sistemas_Conectores_Cabos!$B$3</f>
        <v>LC duplex</v>
      </c>
      <c r="P207" s="19" t="str">
        <f>Def_Sistemas_Conectores_Cabos!$B$3</f>
        <v>LC duplex</v>
      </c>
      <c r="Q207" s="27" t="str">
        <f t="shared" si="3"/>
        <v>IA-19RaBPM:TI-AMCFPGAEVR/SFP-8
IA-19RaCtrl:CO-FibPatch/p022</v>
      </c>
      <c r="R207" s="32">
        <v>15.0</v>
      </c>
      <c r="S207" s="32">
        <v>15.0</v>
      </c>
      <c r="T207" s="19" t="str">
        <f>Def_Sistemas_Conectores_Cabos!$C$3</f>
        <v>Fibra OM4 duplex</v>
      </c>
      <c r="U207" s="32"/>
      <c r="V207" s="33"/>
      <c r="W207" s="33"/>
      <c r="X207" s="33"/>
    </row>
    <row r="208" ht="15.75" customHeight="1">
      <c r="A208" s="19" t="str">
        <f>Def_Sistemas_Conectores_Cabos!$A$13</f>
        <v>FOFB - Topologia Estrela</v>
      </c>
      <c r="B208" s="22" t="str">
        <f>Datas_Entregas!$A$7</f>
        <v>FOFB</v>
      </c>
      <c r="C208" s="25">
        <f t="array" ref="C208">INDEX(Datas_Entregas!$B$2:$B$100, MATCH(B208, Datas_Entregas!$A$2:$A$100, 0), 1)</f>
        <v>43374</v>
      </c>
      <c r="D208" s="22" t="str">
        <f>Def_Status_Montagem!$A$4</f>
        <v>Comprado / Esperando entrega</v>
      </c>
      <c r="E208" s="35" t="str">
        <f>Def_Status_Montagem!$B$3</f>
        <v>Contratada / Etiqueta pelo DIG</v>
      </c>
      <c r="F208" s="26" t="str">
        <f t="array" ref="F208">INDEX(Def_Instancias_Equipamentos!$F$2:$F$5135, MATCH(K208, Def_Instancias_Equipamentos!$D$2:$D$5135, 0), 1)</f>
        <v>Sala Racks 18 parte 2</v>
      </c>
      <c r="G208" s="27" t="str">
        <f t="array" ref="G208">INDEX(Def_Instancias_Equipamentos!$F$2:$F$5135, MATCH(L208, Def_Instancias_Equipamentos!$D$2:$D$5135, 0), 1)</f>
        <v>Sala Racks 18 parte 2</v>
      </c>
      <c r="H208" s="26" t="str">
        <f t="array" ref="H208">INDEX(Def_Instancias_Equipamentos!$E$2:$E$5135, MATCH(K208, Def_Instancias_Equipamentos!$D$2:$D$5135, 0), 1)</f>
        <v>IA-19RaCtrl</v>
      </c>
      <c r="I208" s="27" t="str">
        <f t="array" ref="I208">INDEX(Def_Instancias_Equipamentos!$E$2:$E$5135, MATCH(L208, Def_Instancias_Equipamentos!$D$2:$D$5135, 0), 1)</f>
        <v>IA-19RaBPM</v>
      </c>
      <c r="J208" s="27" t="str">
        <f t="shared" si="1"/>
        <v>EXTERNO</v>
      </c>
      <c r="K208" s="28" t="str">
        <f>Def_Instancias_Equipamentos!$D$64</f>
        <v>IA-19RaCtrl:CO-FibPatch</v>
      </c>
      <c r="L208" s="19" t="str">
        <f>Def_Instancias_Equipamentos!$D$21</f>
        <v>IA-19RaBPM:DI-AMCFPGAFOFB</v>
      </c>
      <c r="M208" s="81" t="s">
        <v>692</v>
      </c>
      <c r="N208" s="87" t="s">
        <v>666</v>
      </c>
      <c r="O208" s="28" t="str">
        <f>Def_Sistemas_Conectores_Cabos!$B$3</f>
        <v>LC duplex</v>
      </c>
      <c r="P208" s="19" t="str">
        <f>Def_Sistemas_Conectores_Cabos!$B$3</f>
        <v>LC duplex</v>
      </c>
      <c r="Q208" s="27" t="str">
        <f t="shared" si="3"/>
        <v>IA-19RaCtrl:CO-FibPatch/p061
IA-19RaBPM:DI-AMCFPGAFOFB/SFP-1</v>
      </c>
      <c r="R208" s="32">
        <v>15.0</v>
      </c>
      <c r="S208" s="32">
        <v>15.0</v>
      </c>
      <c r="T208" s="19" t="str">
        <f>Def_Sistemas_Conectores_Cabos!$C$3</f>
        <v>Fibra OM4 duplex</v>
      </c>
      <c r="U208" s="45" t="s">
        <v>669</v>
      </c>
      <c r="V208" s="33"/>
      <c r="W208" s="33"/>
      <c r="X208" s="33"/>
    </row>
    <row r="209" ht="15.75" customHeight="1">
      <c r="A209" s="19" t="str">
        <f>Def_Sistemas_Conectores_Cabos!$A$12</f>
        <v>FOFB - Topologia Anel</v>
      </c>
      <c r="B209" s="22" t="str">
        <f>Datas_Entregas!$A$7</f>
        <v>FOFB</v>
      </c>
      <c r="C209" s="25">
        <f t="array" ref="C209">INDEX(Datas_Entregas!$B$2:$B$100, MATCH(B209, Datas_Entregas!$A$2:$A$100, 0), 1)</f>
        <v>43374</v>
      </c>
      <c r="D209" s="22" t="str">
        <f>Def_Status_Montagem!$A$4</f>
        <v>Comprado / Esperando entrega</v>
      </c>
      <c r="E209" s="35" t="str">
        <f>Def_Status_Montagem!$B$3</f>
        <v>Contratada / Etiqueta pelo DIG</v>
      </c>
      <c r="F209" s="26" t="str">
        <f t="array" ref="F209">INDEX(Def_Instancias_Equipamentos!$F$2:$F$5135, MATCH(K209, Def_Instancias_Equipamentos!$D$2:$D$5135, 0), 1)</f>
        <v>Sala Racks 18 parte 2</v>
      </c>
      <c r="G209" s="27" t="str">
        <f t="array" ref="G209">INDEX(Def_Instancias_Equipamentos!$F$2:$F$5135, MATCH(L209, Def_Instancias_Equipamentos!$D$2:$D$5135, 0), 1)</f>
        <v>Sala Racks 18 parte 2</v>
      </c>
      <c r="H209" s="26" t="str">
        <f t="array" ref="H209">INDEX(Def_Instancias_Equipamentos!$E$2:$E$5135, MATCH(K209, Def_Instancias_Equipamentos!$D$2:$D$5135, 0), 1)</f>
        <v>IA-19RaCtrl</v>
      </c>
      <c r="I209" s="27" t="str">
        <f t="array" ref="I209">INDEX(Def_Instancias_Equipamentos!$E$2:$E$5135, MATCH(L209, Def_Instancias_Equipamentos!$D$2:$D$5135, 0), 1)</f>
        <v>IA-19RaBPM</v>
      </c>
      <c r="J209" s="27" t="str">
        <f t="shared" si="1"/>
        <v>EXTERNO</v>
      </c>
      <c r="K209" s="28" t="str">
        <f>Def_Instancias_Equipamentos!$D$64</f>
        <v>IA-19RaCtrl:CO-FibPatch</v>
      </c>
      <c r="L209" s="19" t="str">
        <f>Def_Instancias_Equipamentos!$D$21</f>
        <v>IA-19RaBPM:DI-AMCFPGAFOFB</v>
      </c>
      <c r="M209" s="81" t="s">
        <v>814</v>
      </c>
      <c r="N209" s="87" t="s">
        <v>697</v>
      </c>
      <c r="O209" s="28" t="str">
        <f>Def_Sistemas_Conectores_Cabos!$B$3</f>
        <v>LC duplex</v>
      </c>
      <c r="P209" s="19" t="str">
        <f>Def_Sistemas_Conectores_Cabos!$B$3</f>
        <v>LC duplex</v>
      </c>
      <c r="Q209" s="27" t="str">
        <f t="shared" si="3"/>
        <v>IA-19RaCtrl:CO-FibPatch/p019
IA-19RaBPM:DI-AMCFPGAFOFB/SFP-3</v>
      </c>
      <c r="R209" s="32">
        <v>15.0</v>
      </c>
      <c r="S209" s="32">
        <v>15.0</v>
      </c>
      <c r="T209" s="19" t="str">
        <f>Def_Sistemas_Conectores_Cabos!$C$3</f>
        <v>Fibra OM4 duplex</v>
      </c>
      <c r="U209" s="45" t="s">
        <v>669</v>
      </c>
      <c r="V209" s="33"/>
      <c r="W209" s="33"/>
      <c r="X209" s="33"/>
    </row>
    <row r="210" ht="15.75" customHeight="1">
      <c r="A210" s="19" t="str">
        <f>Def_Sistemas_Conectores_Cabos!$A$12</f>
        <v>FOFB - Topologia Anel</v>
      </c>
      <c r="B210" s="22" t="str">
        <f>Datas_Entregas!$A$7</f>
        <v>FOFB</v>
      </c>
      <c r="C210" s="25">
        <f t="array" ref="C210">INDEX(Datas_Entregas!$B$2:$B$100, MATCH(B210, Datas_Entregas!$A$2:$A$100, 0), 1)</f>
        <v>43374</v>
      </c>
      <c r="D210" s="22" t="str">
        <f>Def_Status_Montagem!$A$4</f>
        <v>Comprado / Esperando entrega</v>
      </c>
      <c r="E210" s="35" t="str">
        <f>Def_Status_Montagem!$B$3</f>
        <v>Contratada / Etiqueta pelo DIG</v>
      </c>
      <c r="F210" s="26" t="str">
        <f t="array" ref="F210">INDEX(Def_Instancias_Equipamentos!$F$2:$F$5135, MATCH(K210, Def_Instancias_Equipamentos!$D$2:$D$5135, 0), 1)</f>
        <v>Sala Racks 2</v>
      </c>
      <c r="G210" s="27" t="str">
        <f t="array" ref="G210">INDEX(Def_Instancias_Equipamentos!$F$2:$F$5135, MATCH(L210, Def_Instancias_Equipamentos!$D$2:$D$5135, 0), 1)</f>
        <v>Sala Racks 2</v>
      </c>
      <c r="H210" s="26" t="str">
        <f t="array" ref="H210">INDEX(Def_Instancias_Equipamentos!$E$2:$E$5135, MATCH(K210, Def_Instancias_Equipamentos!$D$2:$D$5135, 0), 1)</f>
        <v>IA-02RaBPM</v>
      </c>
      <c r="I210" s="27" t="str">
        <f t="array" ref="I210">INDEX(Def_Instancias_Equipamentos!$E$2:$E$5135, MATCH(L210, Def_Instancias_Equipamentos!$D$2:$D$5135, 0), 1)</f>
        <v>IA-02RaCtrl</v>
      </c>
      <c r="J210" s="27" t="str">
        <f t="shared" si="1"/>
        <v>EXTERNO</v>
      </c>
      <c r="K210" s="28" t="str">
        <f>Def_Instancias_Equipamentos!$D$4</f>
        <v>IA-02RaBPM:DI-AMCFPGAFOFB</v>
      </c>
      <c r="L210" s="19" t="str">
        <f>Def_Instancias_Equipamentos!$D$47</f>
        <v>IA-02RaCtrl:CO-FibPatch</v>
      </c>
      <c r="M210" s="29" t="s">
        <v>693</v>
      </c>
      <c r="N210" s="75" t="s">
        <v>954</v>
      </c>
      <c r="O210" s="28" t="str">
        <f>Def_Sistemas_Conectores_Cabos!$B$3</f>
        <v>LC duplex</v>
      </c>
      <c r="P210" s="19" t="str">
        <f>Def_Sistemas_Conectores_Cabos!$B$3</f>
        <v>LC duplex</v>
      </c>
      <c r="Q210" s="27" t="str">
        <f t="shared" si="3"/>
        <v>IA-02RaBPM:DI-AMCFPGAFOFB/SFP-2
IA-02RaCtrl:CO-FibPatch/p023</v>
      </c>
      <c r="R210" s="32">
        <v>20.0</v>
      </c>
      <c r="S210" s="32">
        <v>20.0</v>
      </c>
      <c r="T210" s="19" t="str">
        <f>Def_Sistemas_Conectores_Cabos!$C$3</f>
        <v>Fibra OM4 duplex</v>
      </c>
      <c r="U210" s="45" t="s">
        <v>669</v>
      </c>
      <c r="V210" s="33"/>
      <c r="W210" s="33"/>
      <c r="X210" s="33"/>
    </row>
    <row r="211" ht="15.75" customHeight="1">
      <c r="A211" s="19" t="str">
        <f>Def_Sistemas_Conectores_Cabos!$A$8</f>
        <v>Timing AFC</v>
      </c>
      <c r="B211" s="22" t="str">
        <f>Datas_Entregas!$A$2</f>
        <v>Booster/LTB</v>
      </c>
      <c r="C211" s="25">
        <f t="array" ref="C211">INDEX(Datas_Entregas!$B$2:$B$100, MATCH(B211, Datas_Entregas!$A$2:$A$100, 0), 1)</f>
        <v>43266</v>
      </c>
      <c r="D211" s="22" t="str">
        <f>Def_Status_Montagem!$A$4</f>
        <v>Comprado / Esperando entrega</v>
      </c>
      <c r="E211" s="35" t="str">
        <f>Def_Status_Montagem!$B$3</f>
        <v>Contratada / Etiqueta pelo DIG</v>
      </c>
      <c r="F211" s="26" t="str">
        <f t="array" ref="F211">INDEX(Def_Instancias_Equipamentos!$F$2:$F$1373, MATCH(K211, Def_Instancias_Equipamentos!$D$2:$D$1373, 0), 1)</f>
        <v>Sala Racks 2</v>
      </c>
      <c r="G211" s="27" t="str">
        <f t="array" ref="G211">INDEX(Def_Instancias_Equipamentos!$F$2:$F$1373, MATCH(L211, Def_Instancias_Equipamentos!$D$2:$D$1373, 0), 1)</f>
        <v>Sala Racks 2</v>
      </c>
      <c r="H211" s="26" t="str">
        <f t="array" ref="H211">INDEX(Def_Instancias_Equipamentos!$E$2:$E$1373, MATCH(K211, Def_Instancias_Equipamentos!$D$2:$D$1373, 0), 1)</f>
        <v>IA-02RaBPM</v>
      </c>
      <c r="I211" s="27" t="str">
        <f t="array" ref="I211">INDEX(Def_Instancias_Equipamentos!$E$2:$E$1373, MATCH(L211, Def_Instancias_Equipamentos!$D$2:$D$1373, 0), 1)</f>
        <v>IA-02RaCtrl</v>
      </c>
      <c r="J211" s="27" t="str">
        <f t="shared" si="1"/>
        <v>EXTERNO</v>
      </c>
      <c r="K211" s="28" t="str">
        <f>Def_Instancias_Equipamentos!$D$24</f>
        <v>IA-02RaBPM:TI-AMCFPGAEVR</v>
      </c>
      <c r="L211" s="19" t="str">
        <f>Def_Instancias_Equipamentos!$D$47</f>
        <v>IA-02RaCtrl:CO-FibPatch</v>
      </c>
      <c r="M211" s="44" t="s">
        <v>707</v>
      </c>
      <c r="N211" s="75" t="s">
        <v>641</v>
      </c>
      <c r="O211" s="28" t="str">
        <f>Def_Sistemas_Conectores_Cabos!$B$3</f>
        <v>LC duplex</v>
      </c>
      <c r="P211" s="19" t="str">
        <f>Def_Sistemas_Conectores_Cabos!$B$3</f>
        <v>LC duplex</v>
      </c>
      <c r="Q211" s="27" t="str">
        <f t="shared" si="3"/>
        <v>IA-02RaBPM:TI-AMCFPGAEVR/SFP-8
IA-02RaCtrl:CO-FibPatch/p024</v>
      </c>
      <c r="R211" s="32">
        <v>20.0</v>
      </c>
      <c r="S211" s="32">
        <v>20.0</v>
      </c>
      <c r="T211" s="19" t="str">
        <f>Def_Sistemas_Conectores_Cabos!$C$3</f>
        <v>Fibra OM4 duplex</v>
      </c>
      <c r="U211" s="32"/>
      <c r="V211" s="33"/>
      <c r="W211" s="33"/>
      <c r="X211" s="33"/>
    </row>
    <row r="212" ht="15.75" customHeight="1">
      <c r="A212" s="19" t="str">
        <f>Def_Sistemas_Conectores_Cabos!$A$13</f>
        <v>FOFB - Topologia Estrela</v>
      </c>
      <c r="B212" s="22" t="str">
        <f>Datas_Entregas!$A$7</f>
        <v>FOFB</v>
      </c>
      <c r="C212" s="25">
        <f t="array" ref="C212">INDEX(Datas_Entregas!$B$2:$B$100, MATCH(B212, Datas_Entregas!$A$2:$A$100, 0), 1)</f>
        <v>43374</v>
      </c>
      <c r="D212" s="22" t="str">
        <f>Def_Status_Montagem!$A$4</f>
        <v>Comprado / Esperando entrega</v>
      </c>
      <c r="E212" s="35" t="str">
        <f>Def_Status_Montagem!$B$3</f>
        <v>Contratada / Etiqueta pelo DIG</v>
      </c>
      <c r="F212" s="26" t="str">
        <f t="array" ref="F212">INDEX(Def_Instancias_Equipamentos!$F$2:$F$5135, MATCH(K212, Def_Instancias_Equipamentos!$D$2:$D$5135, 0), 1)</f>
        <v>Sala Racks 2</v>
      </c>
      <c r="G212" s="27" t="str">
        <f t="array" ref="G212">INDEX(Def_Instancias_Equipamentos!$F$2:$F$5135, MATCH(L212, Def_Instancias_Equipamentos!$D$2:$D$5135, 0), 1)</f>
        <v>Sala Racks 2</v>
      </c>
      <c r="H212" s="26" t="str">
        <f t="array" ref="H212">INDEX(Def_Instancias_Equipamentos!$E$2:$E$5135, MATCH(K212, Def_Instancias_Equipamentos!$D$2:$D$5135, 0), 1)</f>
        <v>IA-02RaCtrl</v>
      </c>
      <c r="I212" s="27" t="str">
        <f t="array" ref="I212">INDEX(Def_Instancias_Equipamentos!$E$2:$E$5135, MATCH(L212, Def_Instancias_Equipamentos!$D$2:$D$5135, 0), 1)</f>
        <v>IA-02RaBPM</v>
      </c>
      <c r="J212" s="27" t="str">
        <f t="shared" si="1"/>
        <v>EXTERNO</v>
      </c>
      <c r="K212" s="28" t="str">
        <f>Def_Instancias_Equipamentos!$D$47</f>
        <v>IA-02RaCtrl:CO-FibPatch</v>
      </c>
      <c r="L212" s="19" t="str">
        <f>Def_Instancias_Equipamentos!$D$4</f>
        <v>IA-02RaBPM:DI-AMCFPGAFOFB</v>
      </c>
      <c r="M212" s="81" t="s">
        <v>694</v>
      </c>
      <c r="N212" s="87" t="s">
        <v>666</v>
      </c>
      <c r="O212" s="28" t="str">
        <f>Def_Sistemas_Conectores_Cabos!$B$3</f>
        <v>LC duplex</v>
      </c>
      <c r="P212" s="19" t="str">
        <f>Def_Sistemas_Conectores_Cabos!$B$3</f>
        <v>LC duplex</v>
      </c>
      <c r="Q212" s="27" t="str">
        <f t="shared" si="3"/>
        <v>IA-02RaCtrl:CO-FibPatch/p062
IA-02RaBPM:DI-AMCFPGAFOFB/SFP-1</v>
      </c>
      <c r="R212" s="32">
        <v>20.0</v>
      </c>
      <c r="S212" s="32">
        <v>20.0</v>
      </c>
      <c r="T212" s="19" t="str">
        <f>Def_Sistemas_Conectores_Cabos!$C$3</f>
        <v>Fibra OM4 duplex</v>
      </c>
      <c r="U212" s="45" t="s">
        <v>669</v>
      </c>
      <c r="V212" s="33"/>
      <c r="W212" s="33"/>
      <c r="X212" s="33"/>
    </row>
    <row r="213" ht="15.75" customHeight="1">
      <c r="A213" s="19" t="str">
        <f>Def_Sistemas_Conectores_Cabos!$A$12</f>
        <v>FOFB - Topologia Anel</v>
      </c>
      <c r="B213" s="22" t="str">
        <f>Datas_Entregas!$A$7</f>
        <v>FOFB</v>
      </c>
      <c r="C213" s="25">
        <f t="array" ref="C213">INDEX(Datas_Entregas!$B$2:$B$100, MATCH(B213, Datas_Entregas!$A$2:$A$100, 0), 1)</f>
        <v>43374</v>
      </c>
      <c r="D213" s="22" t="str">
        <f>Def_Status_Montagem!$A$4</f>
        <v>Comprado / Esperando entrega</v>
      </c>
      <c r="E213" s="35" t="str">
        <f>Def_Status_Montagem!$B$3</f>
        <v>Contratada / Etiqueta pelo DIG</v>
      </c>
      <c r="F213" s="26" t="str">
        <f t="array" ref="F213">INDEX(Def_Instancias_Equipamentos!$F$2:$F$5135, MATCH(K213, Def_Instancias_Equipamentos!$D$2:$D$5135, 0), 1)</f>
        <v>Sala Racks 2</v>
      </c>
      <c r="G213" s="27" t="str">
        <f t="array" ref="G213">INDEX(Def_Instancias_Equipamentos!$F$2:$F$5135, MATCH(L213, Def_Instancias_Equipamentos!$D$2:$D$5135, 0), 1)</f>
        <v>Sala Racks 2</v>
      </c>
      <c r="H213" s="26" t="str">
        <f t="array" ref="H213">INDEX(Def_Instancias_Equipamentos!$E$2:$E$5135, MATCH(K213, Def_Instancias_Equipamentos!$D$2:$D$5135, 0), 1)</f>
        <v>IA-02RaCtrl</v>
      </c>
      <c r="I213" s="27" t="str">
        <f t="array" ref="I213">INDEX(Def_Instancias_Equipamentos!$E$2:$E$5135, MATCH(L213, Def_Instancias_Equipamentos!$D$2:$D$5135, 0), 1)</f>
        <v>IA-02RaBPM</v>
      </c>
      <c r="J213" s="27" t="str">
        <f t="shared" si="1"/>
        <v>EXTERNO</v>
      </c>
      <c r="K213" s="28" t="str">
        <f>Def_Instancias_Equipamentos!$D$47</f>
        <v>IA-02RaCtrl:CO-FibPatch</v>
      </c>
      <c r="L213" s="19" t="str">
        <f>Def_Instancias_Equipamentos!$D$4</f>
        <v>IA-02RaBPM:DI-AMCFPGAFOFB</v>
      </c>
      <c r="M213" s="81" t="s">
        <v>711</v>
      </c>
      <c r="N213" s="87" t="s">
        <v>697</v>
      </c>
      <c r="O213" s="28" t="str">
        <f>Def_Sistemas_Conectores_Cabos!$B$3</f>
        <v>LC duplex</v>
      </c>
      <c r="P213" s="19" t="str">
        <f>Def_Sistemas_Conectores_Cabos!$B$3</f>
        <v>LC duplex</v>
      </c>
      <c r="Q213" s="27" t="str">
        <f t="shared" si="3"/>
        <v>IA-02RaCtrl:CO-FibPatch/p001
IA-02RaBPM:DI-AMCFPGAFOFB/SFP-3</v>
      </c>
      <c r="R213" s="32">
        <v>20.0</v>
      </c>
      <c r="S213" s="32">
        <v>20.0</v>
      </c>
      <c r="T213" s="19" t="str">
        <f>Def_Sistemas_Conectores_Cabos!$C$3</f>
        <v>Fibra OM4 duplex</v>
      </c>
      <c r="U213" s="45" t="s">
        <v>669</v>
      </c>
      <c r="V213" s="33"/>
      <c r="W213" s="33"/>
      <c r="X213" s="33"/>
    </row>
    <row r="214" ht="15.75" customHeight="1">
      <c r="A214" s="19" t="str">
        <f>Def_Sistemas_Conectores_Cabos!$A$12</f>
        <v>FOFB - Topologia Anel</v>
      </c>
      <c r="B214" s="22" t="str">
        <f>Datas_Entregas!$A$7</f>
        <v>FOFB</v>
      </c>
      <c r="C214" s="25">
        <f t="array" ref="C214">INDEX(Datas_Entregas!$B$2:$B$100, MATCH(B214, Datas_Entregas!$A$2:$A$100, 0), 1)</f>
        <v>43374</v>
      </c>
      <c r="D214" s="22" t="str">
        <f>Def_Status_Montagem!$A$4</f>
        <v>Comprado / Esperando entrega</v>
      </c>
      <c r="E214" s="35" t="str">
        <f>Def_Status_Montagem!$B$3</f>
        <v>Contratada / Etiqueta pelo DIG</v>
      </c>
      <c r="F214" s="26" t="str">
        <f t="array" ref="F214">INDEX(Def_Instancias_Equipamentos!$F$2:$F$5135, MATCH(K214, Def_Instancias_Equipamentos!$D$2:$D$5135, 0), 1)</f>
        <v>Sala Racks 19&amp;20</v>
      </c>
      <c r="G214" s="27" t="str">
        <f t="array" ref="G214">INDEX(Def_Instancias_Equipamentos!$F$2:$F$5135, MATCH(L214, Def_Instancias_Equipamentos!$D$2:$D$5135, 0), 1)</f>
        <v>Sala Racks 19&amp;20</v>
      </c>
      <c r="H214" s="26" t="str">
        <f t="array" ref="H214">INDEX(Def_Instancias_Equipamentos!$E$2:$E$5135, MATCH(K214, Def_Instancias_Equipamentos!$D$2:$D$5135, 0), 1)</f>
        <v>IA-20RaBPM</v>
      </c>
      <c r="I214" s="27" t="str">
        <f t="array" ref="I214">INDEX(Def_Instancias_Equipamentos!$E$2:$E$5135, MATCH(L214, Def_Instancias_Equipamentos!$D$2:$D$5135, 0), 1)</f>
        <v>IA-20RaCtrl</v>
      </c>
      <c r="J214" s="27" t="str">
        <f t="shared" si="1"/>
        <v>EXTERNO</v>
      </c>
      <c r="K214" s="28" t="str">
        <f>Def_Instancias_Equipamentos!$D$22</f>
        <v>IA-20RaBPM:DI-AMCFPGAFOFB</v>
      </c>
      <c r="L214" s="19" t="str">
        <f>Def_Instancias_Equipamentos!$D$65</f>
        <v>IA-20RaCtrl:CO-FibPatch</v>
      </c>
      <c r="M214" s="29" t="s">
        <v>693</v>
      </c>
      <c r="N214" s="75" t="s">
        <v>714</v>
      </c>
      <c r="O214" s="28" t="str">
        <f>Def_Sistemas_Conectores_Cabos!$B$3</f>
        <v>LC duplex</v>
      </c>
      <c r="P214" s="19" t="str">
        <f>Def_Sistemas_Conectores_Cabos!$B$3</f>
        <v>LC duplex</v>
      </c>
      <c r="Q214" s="27" t="str">
        <f t="shared" si="3"/>
        <v>IA-20RaBPM:DI-AMCFPGAFOFB/SFP-2
IA-20RaCtrl:CO-FibPatch/p025</v>
      </c>
      <c r="R214" s="32">
        <v>20.0</v>
      </c>
      <c r="S214" s="32">
        <v>20.0</v>
      </c>
      <c r="T214" s="19" t="str">
        <f>Def_Sistemas_Conectores_Cabos!$C$3</f>
        <v>Fibra OM4 duplex</v>
      </c>
      <c r="U214" s="45" t="s">
        <v>669</v>
      </c>
      <c r="V214" s="33"/>
      <c r="W214" s="33"/>
      <c r="X214" s="33"/>
    </row>
    <row r="215" ht="15.75" customHeight="1">
      <c r="A215" s="19" t="str">
        <f>Def_Sistemas_Conectores_Cabos!$A$8</f>
        <v>Timing AFC</v>
      </c>
      <c r="B215" s="22" t="str">
        <f>Datas_Entregas!$A$2</f>
        <v>Booster/LTB</v>
      </c>
      <c r="C215" s="25">
        <f t="array" ref="C215">INDEX(Datas_Entregas!$B$2:$B$100, MATCH(B215, Datas_Entregas!$A$2:$A$100, 0), 1)</f>
        <v>43266</v>
      </c>
      <c r="D215" s="22" t="str">
        <f>Def_Status_Montagem!$A$4</f>
        <v>Comprado / Esperando entrega</v>
      </c>
      <c r="E215" s="35" t="str">
        <f>Def_Status_Montagem!$B$3</f>
        <v>Contratada / Etiqueta pelo DIG</v>
      </c>
      <c r="F215" s="26" t="str">
        <f t="array" ref="F215">INDEX(Def_Instancias_Equipamentos!$F$2:$F$1373, MATCH(K215, Def_Instancias_Equipamentos!$D$2:$D$1373, 0), 1)</f>
        <v>Sala Racks 19&amp;20</v>
      </c>
      <c r="G215" s="27" t="str">
        <f t="array" ref="G215">INDEX(Def_Instancias_Equipamentos!$F$2:$F$1373, MATCH(L215, Def_Instancias_Equipamentos!$D$2:$D$1373, 0), 1)</f>
        <v>Sala Racks 19&amp;20</v>
      </c>
      <c r="H215" s="26" t="str">
        <f t="array" ref="H215">INDEX(Def_Instancias_Equipamentos!$E$2:$E$1373, MATCH(K215, Def_Instancias_Equipamentos!$D$2:$D$1373, 0), 1)</f>
        <v>IA-20RaBPM</v>
      </c>
      <c r="I215" s="27" t="str">
        <f t="array" ref="I215">INDEX(Def_Instancias_Equipamentos!$E$2:$E$1373, MATCH(L215, Def_Instancias_Equipamentos!$D$2:$D$1373, 0), 1)</f>
        <v>IA-20RaCtrl</v>
      </c>
      <c r="J215" s="27" t="str">
        <f t="shared" si="1"/>
        <v>EXTERNO</v>
      </c>
      <c r="K215" s="28" t="str">
        <f>Def_Instancias_Equipamentos!$D$42</f>
        <v>IA-20RaBPM:TI-AMCFPGAEVR</v>
      </c>
      <c r="L215" s="19" t="str">
        <f>Def_Instancias_Equipamentos!$D$65</f>
        <v>IA-20RaCtrl:CO-FibPatch</v>
      </c>
      <c r="M215" s="44" t="s">
        <v>707</v>
      </c>
      <c r="N215" s="75" t="s">
        <v>642</v>
      </c>
      <c r="O215" s="28" t="str">
        <f>Def_Sistemas_Conectores_Cabos!$B$3</f>
        <v>LC duplex</v>
      </c>
      <c r="P215" s="19" t="str">
        <f>Def_Sistemas_Conectores_Cabos!$B$3</f>
        <v>LC duplex</v>
      </c>
      <c r="Q215" s="27" t="str">
        <f t="shared" si="3"/>
        <v>IA-20RaBPM:TI-AMCFPGAEVR/SFP-8
IA-20RaCtrl:CO-FibPatch/p026</v>
      </c>
      <c r="R215" s="32">
        <v>20.0</v>
      </c>
      <c r="S215" s="32">
        <v>20.0</v>
      </c>
      <c r="T215" s="19" t="str">
        <f>Def_Sistemas_Conectores_Cabos!$C$3</f>
        <v>Fibra OM4 duplex</v>
      </c>
      <c r="U215" s="32"/>
      <c r="V215" s="33"/>
      <c r="W215" s="33"/>
      <c r="X215" s="33"/>
    </row>
    <row r="216" ht="15.75" customHeight="1">
      <c r="A216" s="19" t="str">
        <f>Def_Sistemas_Conectores_Cabos!$A$13</f>
        <v>FOFB - Topologia Estrela</v>
      </c>
      <c r="B216" s="22" t="str">
        <f>Datas_Entregas!$A$7</f>
        <v>FOFB</v>
      </c>
      <c r="C216" s="25">
        <f t="array" ref="C216">INDEX(Datas_Entregas!$B$2:$B$100, MATCH(B216, Datas_Entregas!$A$2:$A$100, 0), 1)</f>
        <v>43374</v>
      </c>
      <c r="D216" s="22" t="str">
        <f>Def_Status_Montagem!$A$4</f>
        <v>Comprado / Esperando entrega</v>
      </c>
      <c r="E216" s="35" t="str">
        <f>Def_Status_Montagem!$B$3</f>
        <v>Contratada / Etiqueta pelo DIG</v>
      </c>
      <c r="F216" s="26" t="str">
        <f t="array" ref="F216">INDEX(Def_Instancias_Equipamentos!$F$2:$F$5135, MATCH(K216, Def_Instancias_Equipamentos!$D$2:$D$5135, 0), 1)</f>
        <v>Sala Racks 19&amp;20</v>
      </c>
      <c r="G216" s="27" t="str">
        <f t="array" ref="G216">INDEX(Def_Instancias_Equipamentos!$F$2:$F$5135, MATCH(L216, Def_Instancias_Equipamentos!$D$2:$D$5135, 0), 1)</f>
        <v>Sala Racks 19&amp;20</v>
      </c>
      <c r="H216" s="26" t="str">
        <f t="array" ref="H216">INDEX(Def_Instancias_Equipamentos!$E$2:$E$5135, MATCH(K216, Def_Instancias_Equipamentos!$D$2:$D$5135, 0), 1)</f>
        <v>IA-20RaCtrl</v>
      </c>
      <c r="I216" s="27" t="str">
        <f t="array" ref="I216">INDEX(Def_Instancias_Equipamentos!$E$2:$E$5135, MATCH(L216, Def_Instancias_Equipamentos!$D$2:$D$5135, 0), 1)</f>
        <v>IA-20RaBPM</v>
      </c>
      <c r="J216" s="27" t="str">
        <f t="shared" si="1"/>
        <v>EXTERNO</v>
      </c>
      <c r="K216" s="28" t="str">
        <f>Def_Instancias_Equipamentos!$D$65</f>
        <v>IA-20RaCtrl:CO-FibPatch</v>
      </c>
      <c r="L216" s="19" t="str">
        <f>Def_Instancias_Equipamentos!$D$22</f>
        <v>IA-20RaBPM:DI-AMCFPGAFOFB</v>
      </c>
      <c r="M216" s="81" t="s">
        <v>696</v>
      </c>
      <c r="N216" s="87" t="s">
        <v>666</v>
      </c>
      <c r="O216" s="28" t="str">
        <f>Def_Sistemas_Conectores_Cabos!$B$3</f>
        <v>LC duplex</v>
      </c>
      <c r="P216" s="19" t="str">
        <f>Def_Sistemas_Conectores_Cabos!$B$3</f>
        <v>LC duplex</v>
      </c>
      <c r="Q216" s="27" t="str">
        <f t="shared" si="3"/>
        <v>IA-20RaCtrl:CO-FibPatch/p063
IA-20RaBPM:DI-AMCFPGAFOFB/SFP-1</v>
      </c>
      <c r="R216" s="32">
        <v>20.0</v>
      </c>
      <c r="S216" s="32">
        <v>20.0</v>
      </c>
      <c r="T216" s="19" t="str">
        <f>Def_Sistemas_Conectores_Cabos!$C$3</f>
        <v>Fibra OM4 duplex</v>
      </c>
      <c r="U216" s="45" t="s">
        <v>669</v>
      </c>
      <c r="V216" s="33"/>
      <c r="W216" s="33"/>
      <c r="X216" s="33"/>
    </row>
    <row r="217" ht="15.75" customHeight="1">
      <c r="A217" s="19" t="str">
        <f>Def_Sistemas_Conectores_Cabos!$A$12</f>
        <v>FOFB - Topologia Anel</v>
      </c>
      <c r="B217" s="22" t="str">
        <f>Datas_Entregas!$A$7</f>
        <v>FOFB</v>
      </c>
      <c r="C217" s="25">
        <f t="array" ref="C217">INDEX(Datas_Entregas!$B$2:$B$100, MATCH(B217, Datas_Entregas!$A$2:$A$100, 0), 1)</f>
        <v>43374</v>
      </c>
      <c r="D217" s="22" t="str">
        <f>Def_Status_Montagem!$A$4</f>
        <v>Comprado / Esperando entrega</v>
      </c>
      <c r="E217" s="35" t="str">
        <f>Def_Status_Montagem!$B$3</f>
        <v>Contratada / Etiqueta pelo DIG</v>
      </c>
      <c r="F217" s="26" t="str">
        <f t="array" ref="F217">INDEX(Def_Instancias_Equipamentos!$F$2:$F$5135, MATCH(K217, Def_Instancias_Equipamentos!$D$2:$D$5135, 0), 1)</f>
        <v>Sala Racks 19&amp;20</v>
      </c>
      <c r="G217" s="27" t="str">
        <f t="array" ref="G217">INDEX(Def_Instancias_Equipamentos!$F$2:$F$5135, MATCH(L217, Def_Instancias_Equipamentos!$D$2:$D$5135, 0), 1)</f>
        <v>Sala Racks 19&amp;20</v>
      </c>
      <c r="H217" s="26" t="str">
        <f t="array" ref="H217">INDEX(Def_Instancias_Equipamentos!$E$2:$E$5135, MATCH(K217, Def_Instancias_Equipamentos!$D$2:$D$5135, 0), 1)</f>
        <v>IA-20RaCtrl</v>
      </c>
      <c r="I217" s="27" t="str">
        <f t="array" ref="I217">INDEX(Def_Instancias_Equipamentos!$E$2:$E$5135, MATCH(L217, Def_Instancias_Equipamentos!$D$2:$D$5135, 0), 1)</f>
        <v>IA-20RaBPM</v>
      </c>
      <c r="J217" s="27" t="str">
        <f t="shared" si="1"/>
        <v>EXTERNO</v>
      </c>
      <c r="K217" s="28" t="str">
        <f>Def_Instancias_Equipamentos!$D$65</f>
        <v>IA-20RaCtrl:CO-FibPatch</v>
      </c>
      <c r="L217" s="19" t="str">
        <f>Def_Instancias_Equipamentos!$D$22</f>
        <v>IA-20RaBPM:DI-AMCFPGAFOFB</v>
      </c>
      <c r="M217" s="81" t="s">
        <v>886</v>
      </c>
      <c r="N217" s="87" t="s">
        <v>697</v>
      </c>
      <c r="O217" s="28" t="str">
        <f>Def_Sistemas_Conectores_Cabos!$B$3</f>
        <v>LC duplex</v>
      </c>
      <c r="P217" s="19" t="str">
        <f>Def_Sistemas_Conectores_Cabos!$B$3</f>
        <v>LC duplex</v>
      </c>
      <c r="Q217" s="27" t="str">
        <f t="shared" si="3"/>
        <v>IA-20RaCtrl:CO-FibPatch/p021
IA-20RaBPM:DI-AMCFPGAFOFB/SFP-3</v>
      </c>
      <c r="R217" s="32">
        <v>20.0</v>
      </c>
      <c r="S217" s="32">
        <v>20.0</v>
      </c>
      <c r="T217" s="19" t="str">
        <f>Def_Sistemas_Conectores_Cabos!$C$3</f>
        <v>Fibra OM4 duplex</v>
      </c>
      <c r="U217" s="45" t="s">
        <v>669</v>
      </c>
      <c r="V217" s="33"/>
      <c r="W217" s="33"/>
      <c r="X217" s="33"/>
    </row>
    <row r="218" ht="15.75" customHeight="1">
      <c r="A218" s="19" t="str">
        <f>Def_Sistemas_Conectores_Cabos!$A$12</f>
        <v>FOFB - Topologia Anel</v>
      </c>
      <c r="B218" s="22" t="str">
        <f>Datas_Entregas!$A$7</f>
        <v>FOFB</v>
      </c>
      <c r="C218" s="25">
        <f t="array" ref="C218">INDEX(Datas_Entregas!$B$2:$B$100, MATCH(B218, Datas_Entregas!$A$2:$A$100, 0), 1)</f>
        <v>43374</v>
      </c>
      <c r="D218" s="22" t="str">
        <f>Def_Status_Montagem!$A$4</f>
        <v>Comprado / Esperando entrega</v>
      </c>
      <c r="E218" s="35" t="str">
        <f>Def_Status_Montagem!$B$3</f>
        <v>Contratada / Etiqueta pelo DIG</v>
      </c>
      <c r="F218" s="26" t="str">
        <f t="array" ref="F218">INDEX(Def_Instancias_Equipamentos!$F$2:$F$5135, MATCH(K218, Def_Instancias_Equipamentos!$D$2:$D$5135, 0), 1)</f>
        <v>Sala Racks 3</v>
      </c>
      <c r="G218" s="27" t="str">
        <f t="array" ref="G218">INDEX(Def_Instancias_Equipamentos!$F$2:$F$5135, MATCH(L218, Def_Instancias_Equipamentos!$D$2:$D$5135, 0), 1)</f>
        <v>Sala Racks 3</v>
      </c>
      <c r="H218" s="26" t="str">
        <f t="array" ref="H218">INDEX(Def_Instancias_Equipamentos!$E$2:$E$5135, MATCH(K218, Def_Instancias_Equipamentos!$D$2:$D$5135, 0), 1)</f>
        <v>IA-03RaBPM</v>
      </c>
      <c r="I218" s="27" t="str">
        <f t="array" ref="I218">INDEX(Def_Instancias_Equipamentos!$E$2:$E$5135, MATCH(L218, Def_Instancias_Equipamentos!$D$2:$D$5135, 0), 1)</f>
        <v>IA-03RaCtrl</v>
      </c>
      <c r="J218" s="27" t="str">
        <f t="shared" si="1"/>
        <v>EXTERNO</v>
      </c>
      <c r="K218" s="28" t="str">
        <f>Def_Instancias_Equipamentos!$D$5</f>
        <v>IA-03RaBPM:DI-AMCFPGAFOFB</v>
      </c>
      <c r="L218" s="19" t="str">
        <f>Def_Instancias_Equipamentos!$D$48</f>
        <v>IA-03RaCtrl:CO-FibPatch</v>
      </c>
      <c r="M218" s="29" t="s">
        <v>693</v>
      </c>
      <c r="N218" s="75" t="s">
        <v>716</v>
      </c>
      <c r="O218" s="28" t="str">
        <f>Def_Sistemas_Conectores_Cabos!$B$3</f>
        <v>LC duplex</v>
      </c>
      <c r="P218" s="19" t="str">
        <f>Def_Sistemas_Conectores_Cabos!$B$3</f>
        <v>LC duplex</v>
      </c>
      <c r="Q218" s="27" t="str">
        <f t="shared" si="3"/>
        <v>IA-03RaBPM:DI-AMCFPGAFOFB/SFP-2
IA-03RaCtrl:CO-FibPatch/p028</v>
      </c>
      <c r="R218" s="32">
        <v>25.0</v>
      </c>
      <c r="S218" s="32">
        <v>25.0</v>
      </c>
      <c r="T218" s="19" t="str">
        <f>Def_Sistemas_Conectores_Cabos!$C$3</f>
        <v>Fibra OM4 duplex</v>
      </c>
      <c r="U218" s="45" t="s">
        <v>669</v>
      </c>
      <c r="V218" s="33"/>
      <c r="W218" s="33"/>
      <c r="X218" s="33"/>
    </row>
    <row r="219" ht="15.75" customHeight="1">
      <c r="A219" s="19" t="str">
        <f>Def_Sistemas_Conectores_Cabos!$A$8</f>
        <v>Timing AFC</v>
      </c>
      <c r="B219" s="22" t="str">
        <f>Datas_Entregas!$A$2</f>
        <v>Booster/LTB</v>
      </c>
      <c r="C219" s="25">
        <f t="array" ref="C219">INDEX(Datas_Entregas!$B$2:$B$100, MATCH(B219, Datas_Entregas!$A$2:$A$100, 0), 1)</f>
        <v>43266</v>
      </c>
      <c r="D219" s="22" t="str">
        <f>Def_Status_Montagem!$A$4</f>
        <v>Comprado / Esperando entrega</v>
      </c>
      <c r="E219" s="35" t="str">
        <f>Def_Status_Montagem!$B$3</f>
        <v>Contratada / Etiqueta pelo DIG</v>
      </c>
      <c r="F219" s="26" t="str">
        <f t="array" ref="F219">INDEX(Def_Instancias_Equipamentos!$F$2:$F$1373, MATCH(K219, Def_Instancias_Equipamentos!$D$2:$D$1373, 0), 1)</f>
        <v>Sala Racks 3</v>
      </c>
      <c r="G219" s="27" t="str">
        <f t="array" ref="G219">INDEX(Def_Instancias_Equipamentos!$F$2:$F$1373, MATCH(L219, Def_Instancias_Equipamentos!$D$2:$D$1373, 0), 1)</f>
        <v>Sala Racks 3</v>
      </c>
      <c r="H219" s="26" t="str">
        <f t="array" ref="H219">INDEX(Def_Instancias_Equipamentos!$E$2:$E$1373, MATCH(K219, Def_Instancias_Equipamentos!$D$2:$D$1373, 0), 1)</f>
        <v>IA-03RaBPM</v>
      </c>
      <c r="I219" s="27" t="str">
        <f t="array" ref="I219">INDEX(Def_Instancias_Equipamentos!$E$2:$E$1373, MATCH(L219, Def_Instancias_Equipamentos!$D$2:$D$1373, 0), 1)</f>
        <v>IA-03RaCtrl</v>
      </c>
      <c r="J219" s="27" t="str">
        <f t="shared" si="1"/>
        <v>EXTERNO</v>
      </c>
      <c r="K219" s="28" t="str">
        <f>Def_Instancias_Equipamentos!$D$25</f>
        <v>IA-03RaBPM:TI-AMCFPGAEVR</v>
      </c>
      <c r="L219" s="19" t="str">
        <f>Def_Instancias_Equipamentos!$D$48</f>
        <v>IA-03RaCtrl:CO-FibPatch</v>
      </c>
      <c r="M219" s="44" t="s">
        <v>707</v>
      </c>
      <c r="N219" s="75" t="s">
        <v>644</v>
      </c>
      <c r="O219" s="28" t="str">
        <f>Def_Sistemas_Conectores_Cabos!$B$3</f>
        <v>LC duplex</v>
      </c>
      <c r="P219" s="19" t="str">
        <f>Def_Sistemas_Conectores_Cabos!$B$3</f>
        <v>LC duplex</v>
      </c>
      <c r="Q219" s="27" t="str">
        <f t="shared" si="3"/>
        <v>IA-03RaBPM:TI-AMCFPGAEVR/SFP-8
IA-03RaCtrl:CO-FibPatch/p029</v>
      </c>
      <c r="R219" s="32">
        <v>25.0</v>
      </c>
      <c r="S219" s="32">
        <v>25.0</v>
      </c>
      <c r="T219" s="19" t="str">
        <f>Def_Sistemas_Conectores_Cabos!$C$3</f>
        <v>Fibra OM4 duplex</v>
      </c>
      <c r="U219" s="32"/>
      <c r="V219" s="33"/>
      <c r="W219" s="33"/>
      <c r="X219" s="33"/>
    </row>
    <row r="220" ht="15.75" customHeight="1">
      <c r="A220" s="19" t="str">
        <f>Def_Sistemas_Conectores_Cabos!$A$13</f>
        <v>FOFB - Topologia Estrela</v>
      </c>
      <c r="B220" s="22" t="str">
        <f>Datas_Entregas!$A$7</f>
        <v>FOFB</v>
      </c>
      <c r="C220" s="25">
        <f t="array" ref="C220">INDEX(Datas_Entregas!$B$2:$B$100, MATCH(B220, Datas_Entregas!$A$2:$A$100, 0), 1)</f>
        <v>43374</v>
      </c>
      <c r="D220" s="22" t="str">
        <f>Def_Status_Montagem!$A$4</f>
        <v>Comprado / Esperando entrega</v>
      </c>
      <c r="E220" s="35" t="str">
        <f>Def_Status_Montagem!$B$3</f>
        <v>Contratada / Etiqueta pelo DIG</v>
      </c>
      <c r="F220" s="26" t="str">
        <f t="array" ref="F220">INDEX(Def_Instancias_Equipamentos!$F$2:$F$5135, MATCH(K220, Def_Instancias_Equipamentos!$D$2:$D$5135, 0), 1)</f>
        <v>Sala Racks 3</v>
      </c>
      <c r="G220" s="27" t="str">
        <f t="array" ref="G220">INDEX(Def_Instancias_Equipamentos!$F$2:$F$5135, MATCH(L220, Def_Instancias_Equipamentos!$D$2:$D$5135, 0), 1)</f>
        <v>Sala Racks 3</v>
      </c>
      <c r="H220" s="26" t="str">
        <f t="array" ref="H220">INDEX(Def_Instancias_Equipamentos!$E$2:$E$5135, MATCH(K220, Def_Instancias_Equipamentos!$D$2:$D$5135, 0), 1)</f>
        <v>IA-03RaCtrl</v>
      </c>
      <c r="I220" s="27" t="str">
        <f t="array" ref="I220">INDEX(Def_Instancias_Equipamentos!$E$2:$E$5135, MATCH(L220, Def_Instancias_Equipamentos!$D$2:$D$5135, 0), 1)</f>
        <v>IA-03RaBPM</v>
      </c>
      <c r="J220" s="27" t="str">
        <f t="shared" si="1"/>
        <v>EXTERNO</v>
      </c>
      <c r="K220" s="28" t="str">
        <f>Def_Instancias_Equipamentos!$D$48</f>
        <v>IA-03RaCtrl:CO-FibPatch</v>
      </c>
      <c r="L220" s="19" t="str">
        <f>Def_Instancias_Equipamentos!$D$5</f>
        <v>IA-03RaBPM:DI-AMCFPGAFOFB</v>
      </c>
      <c r="M220" s="81" t="s">
        <v>698</v>
      </c>
      <c r="N220" s="87" t="s">
        <v>666</v>
      </c>
      <c r="O220" s="28" t="str">
        <f>Def_Sistemas_Conectores_Cabos!$B$3</f>
        <v>LC duplex</v>
      </c>
      <c r="P220" s="19" t="str">
        <f>Def_Sistemas_Conectores_Cabos!$B$3</f>
        <v>LC duplex</v>
      </c>
      <c r="Q220" s="27" t="str">
        <f t="shared" si="3"/>
        <v>IA-03RaCtrl:CO-FibPatch/p064
IA-03RaBPM:DI-AMCFPGAFOFB/SFP-1</v>
      </c>
      <c r="R220" s="32">
        <v>25.0</v>
      </c>
      <c r="S220" s="32">
        <v>25.0</v>
      </c>
      <c r="T220" s="19" t="str">
        <f>Def_Sistemas_Conectores_Cabos!$C$3</f>
        <v>Fibra OM4 duplex</v>
      </c>
      <c r="U220" s="45" t="s">
        <v>669</v>
      </c>
      <c r="V220" s="33"/>
      <c r="W220" s="33"/>
      <c r="X220" s="33"/>
    </row>
    <row r="221" ht="15.75" customHeight="1">
      <c r="A221" s="19" t="str">
        <f>Def_Sistemas_Conectores_Cabos!$A$12</f>
        <v>FOFB - Topologia Anel</v>
      </c>
      <c r="B221" s="22" t="str">
        <f>Datas_Entregas!$A$7</f>
        <v>FOFB</v>
      </c>
      <c r="C221" s="25">
        <f t="array" ref="C221">INDEX(Datas_Entregas!$B$2:$B$100, MATCH(B221, Datas_Entregas!$A$2:$A$100, 0), 1)</f>
        <v>43374</v>
      </c>
      <c r="D221" s="22" t="str">
        <f>Def_Status_Montagem!$A$4</f>
        <v>Comprado / Esperando entrega</v>
      </c>
      <c r="E221" s="35" t="str">
        <f>Def_Status_Montagem!$B$3</f>
        <v>Contratada / Etiqueta pelo DIG</v>
      </c>
      <c r="F221" s="26" t="str">
        <f t="array" ref="F221">INDEX(Def_Instancias_Equipamentos!$F$2:$F$5135, MATCH(K221, Def_Instancias_Equipamentos!$D$2:$D$5135, 0), 1)</f>
        <v>Sala Racks 3</v>
      </c>
      <c r="G221" s="27" t="str">
        <f t="array" ref="G221">INDEX(Def_Instancias_Equipamentos!$F$2:$F$5135, MATCH(L221, Def_Instancias_Equipamentos!$D$2:$D$5135, 0), 1)</f>
        <v>Sala Racks 3</v>
      </c>
      <c r="H221" s="26" t="str">
        <f t="array" ref="H221">INDEX(Def_Instancias_Equipamentos!$E$2:$E$5135, MATCH(K221, Def_Instancias_Equipamentos!$D$2:$D$5135, 0), 1)</f>
        <v>IA-03RaCtrl</v>
      </c>
      <c r="I221" s="27" t="str">
        <f t="array" ref="I221">INDEX(Def_Instancias_Equipamentos!$E$2:$E$5135, MATCH(L221, Def_Instancias_Equipamentos!$D$2:$D$5135, 0), 1)</f>
        <v>IA-03RaBPM</v>
      </c>
      <c r="J221" s="27" t="str">
        <f t="shared" si="1"/>
        <v>EXTERNO</v>
      </c>
      <c r="K221" s="28" t="str">
        <f>Def_Instancias_Equipamentos!$D$48</f>
        <v>IA-03RaCtrl:CO-FibPatch</v>
      </c>
      <c r="L221" s="19" t="str">
        <f>Def_Instancias_Equipamentos!$D$5</f>
        <v>IA-03RaBPM:DI-AMCFPGAFOFB</v>
      </c>
      <c r="M221" s="81" t="s">
        <v>954</v>
      </c>
      <c r="N221" s="87" t="s">
        <v>697</v>
      </c>
      <c r="O221" s="28" t="str">
        <f>Def_Sistemas_Conectores_Cabos!$B$3</f>
        <v>LC duplex</v>
      </c>
      <c r="P221" s="19" t="str">
        <f>Def_Sistemas_Conectores_Cabos!$B$3</f>
        <v>LC duplex</v>
      </c>
      <c r="Q221" s="27" t="str">
        <f t="shared" si="3"/>
        <v>IA-03RaCtrl:CO-FibPatch/p023
IA-03RaBPM:DI-AMCFPGAFOFB/SFP-3</v>
      </c>
      <c r="R221" s="32">
        <v>25.0</v>
      </c>
      <c r="S221" s="32">
        <v>25.0</v>
      </c>
      <c r="T221" s="19" t="str">
        <f>Def_Sistemas_Conectores_Cabos!$C$3</f>
        <v>Fibra OM4 duplex</v>
      </c>
      <c r="U221" s="45" t="s">
        <v>669</v>
      </c>
      <c r="V221" s="33"/>
      <c r="W221" s="33"/>
      <c r="X221" s="33"/>
    </row>
    <row r="222" ht="15.75" customHeight="1">
      <c r="A222" s="19" t="str">
        <f>Def_Sistemas_Conectores_Cabos!$A$8</f>
        <v>Timing AFC</v>
      </c>
      <c r="B222" s="22" t="str">
        <f>Datas_Entregas!$A$2</f>
        <v>Booster/LTB</v>
      </c>
      <c r="C222" s="25">
        <f t="array" ref="C222">INDEX(Datas_Entregas!$B$2:$B$100, MATCH(B222, Datas_Entregas!$A$2:$A$100, 0), 1)</f>
        <v>43266</v>
      </c>
      <c r="D222" s="22" t="str">
        <f>Def_Status_Montagem!$A$4</f>
        <v>Comprado / Esperando entrega</v>
      </c>
      <c r="E222" s="35" t="str">
        <f>Def_Status_Montagem!$B$3</f>
        <v>Contratada / Etiqueta pelo DIG</v>
      </c>
      <c r="F222" s="26" t="str">
        <f t="array" ref="F222">INDEX(Def_Instancias_Equipamentos!$F$2:$F$1373, MATCH(K222, Def_Instancias_Equipamentos!$D$2:$D$1373, 0), 1)</f>
        <v>Sala Racks 19&amp;20</v>
      </c>
      <c r="G222" s="27" t="str">
        <f t="array" ref="G222">INDEX(Def_Instancias_Equipamentos!$F$2:$F$1373, MATCH(L222, Def_Instancias_Equipamentos!$D$2:$D$1373, 0), 1)</f>
        <v>Sala Racks 19&amp;20</v>
      </c>
      <c r="H222" s="26" t="str">
        <f t="array" ref="H222">INDEX(Def_Instancias_Equipamentos!$E$2:$E$1373, MATCH(K222, Def_Instancias_Equipamentos!$D$2:$D$1373, 0), 1)</f>
        <v>IA-20RaBPMTL</v>
      </c>
      <c r="I222" s="27" t="str">
        <f t="array" ref="I222">INDEX(Def_Instancias_Equipamentos!$E$2:$E$1373, MATCH(L222, Def_Instancias_Equipamentos!$D$2:$D$1373, 0), 1)</f>
        <v>IA-20RaCtrl</v>
      </c>
      <c r="J222" s="27" t="str">
        <f t="shared" si="1"/>
        <v>EXTERNO</v>
      </c>
      <c r="K222" s="28" t="str">
        <f>Def_Instancias_Equipamentos!$D$43</f>
        <v>IA-20RaBPMTL:TI-AMCFPGAEVR</v>
      </c>
      <c r="L222" s="19" t="str">
        <f>Def_Instancias_Equipamentos!$D$65</f>
        <v>IA-20RaCtrl:CO-FibPatch</v>
      </c>
      <c r="M222" s="44" t="s">
        <v>707</v>
      </c>
      <c r="N222" s="75" t="s">
        <v>643</v>
      </c>
      <c r="O222" s="28" t="str">
        <f>Def_Sistemas_Conectores_Cabos!$B$3</f>
        <v>LC duplex</v>
      </c>
      <c r="P222" s="19" t="str">
        <f>Def_Sistemas_Conectores_Cabos!$B$3</f>
        <v>LC duplex</v>
      </c>
      <c r="Q222" s="27" t="str">
        <f t="shared" si="3"/>
        <v>IA-20RaBPMTL:TI-AMCFPGAEVR/SFP-8
IA-20RaCtrl:CO-FibPatch/p027</v>
      </c>
      <c r="R222" s="32">
        <v>25.0</v>
      </c>
      <c r="S222" s="32">
        <v>25.0</v>
      </c>
      <c r="T222" s="19" t="str">
        <f>Def_Sistemas_Conectores_Cabos!$C$3</f>
        <v>Fibra OM4 duplex</v>
      </c>
      <c r="U222" s="32"/>
      <c r="V222" s="33"/>
      <c r="W222" s="33"/>
      <c r="X222" s="33"/>
    </row>
    <row r="223" ht="15.75" customHeight="1">
      <c r="A223" s="19" t="str">
        <f>Def_Sistemas_Conectores_Cabos!$A$3</f>
        <v>Diagnostico</v>
      </c>
      <c r="B223" s="22" t="str">
        <f>Datas_Entregas!$A$3</f>
        <v>BTS/Anel</v>
      </c>
      <c r="C223" s="25">
        <f t="array" ref="C223">INDEX(Datas_Entregas!$B$2:$B$100, MATCH(B223, Datas_Entregas!$A$2:$A$100, 0), 1)</f>
        <v>43296</v>
      </c>
      <c r="D223" s="22" t="str">
        <f>Def_Status_Montagem!$A$3</f>
        <v>Verficado - Pronto para Produção</v>
      </c>
      <c r="E223" s="35" t="str">
        <f>Def_Status_Montagem!$B$3</f>
        <v>Contratada / Etiqueta pelo DIG</v>
      </c>
      <c r="F223" s="26" t="str">
        <f t="array" ref="F223">INDEX(Def_Instancias_Equipamentos!$F$2:$F$5135, MATCH(K223, Def_Instancias_Equipamentos!$D$2:$D$5135, 0), 1)</f>
        <v>Sala Racks 14</v>
      </c>
      <c r="G223" s="27" t="str">
        <f t="array" ref="G223">INDEX(Def_Instancias_Equipamentos!$F$2:$F$5135, MATCH(L223, Def_Instancias_Equipamentos!$D$2:$D$5135, 0), 1)</f>
        <v>Sala Racks 14</v>
      </c>
      <c r="H223" s="26" t="str">
        <f t="array" ref="H223">INDEX(Def_Instancias_Equipamentos!$E$2:$E$5135, MATCH(K223, Def_Instancias_Equipamentos!$D$2:$D$5135, 0), 1)</f>
        <v>IA-14RaDiag03</v>
      </c>
      <c r="I223" s="27" t="str">
        <f t="array" ref="I223">INDEX(Def_Instancias_Equipamentos!$E$2:$E$5135, MATCH(L223, Def_Instancias_Equipamentos!$D$2:$D$5135, 0), 1)</f>
        <v>IA-14RaDiag03</v>
      </c>
      <c r="J223" s="27" t="str">
        <f t="shared" si="1"/>
        <v>INTERNO</v>
      </c>
      <c r="K223" s="31" t="str">
        <f>Def_Instancias_Equipamentos!$D$363</f>
        <v>BO-35D:DI-DCCTSigCond</v>
      </c>
      <c r="L223" s="19" t="str">
        <f>Def_Instancias_Equipamentos!$D$355</f>
        <v>BO-35D:DI-DCCTDig</v>
      </c>
      <c r="M223" s="44" t="s">
        <v>995</v>
      </c>
      <c r="N223" s="30" t="s">
        <v>996</v>
      </c>
      <c r="O223" s="28" t="str">
        <f>Def_Sistemas_Conectores_Cabos!$B$9</f>
        <v>BNC 50-ohm</v>
      </c>
      <c r="P223" s="19" t="str">
        <f>Def_Sistemas_Conectores_Cabos!$B$9</f>
        <v>BNC 50-ohm</v>
      </c>
      <c r="Q223" s="27" t="str">
        <f t="shared" si="3"/>
        <v>BO-35D:DI-DCCTSigCond/BCM_Output
BO-35D:DI-DCCTDig/INPUT</v>
      </c>
      <c r="R223" s="69">
        <v>1.0</v>
      </c>
      <c r="S223" s="69">
        <v>1.0</v>
      </c>
      <c r="T223" s="19" t="str">
        <f>Def_Sistemas_Conectores_Cabos!$C$10</f>
        <v>LMR-195</v>
      </c>
      <c r="U223" s="32"/>
      <c r="V223" s="33"/>
      <c r="W223" s="64" t="str">
        <f t="shared" ref="W223:X223" si="9">K223&amp;"/"&amp;M223</f>
        <v>BO-35D:DI-DCCTSigCond/BCM_Output</v>
      </c>
      <c r="X223" s="66" t="str">
        <f t="shared" si="9"/>
        <v>BO-35D:DI-DCCTDig/INPUT</v>
      </c>
    </row>
    <row r="224" ht="15.75" customHeight="1">
      <c r="A224" s="19" t="str">
        <f>Def_Sistemas_Conectores_Cabos!$A$3</f>
        <v>Diagnostico</v>
      </c>
      <c r="B224" s="22" t="str">
        <f>Datas_Entregas!$A$3</f>
        <v>BTS/Anel</v>
      </c>
      <c r="C224" s="25">
        <f t="array" ref="C224">INDEX(Datas_Entregas!$B$2:$B$100, MATCH(B224, Datas_Entregas!$A$2:$A$100, 0), 1)</f>
        <v>43296</v>
      </c>
      <c r="D224" s="22" t="str">
        <f>Def_Status_Montagem!$A$3</f>
        <v>Verficado - Pronto para Produção</v>
      </c>
      <c r="E224" s="35" t="str">
        <f>Def_Status_Montagem!$B$3</f>
        <v>Contratada / Etiqueta pelo DIG</v>
      </c>
      <c r="F224" s="26" t="str">
        <f t="array" ref="F224">INDEX(Def_Instancias_Equipamentos!$F$2:$F$5135, MATCH(K224, Def_Instancias_Equipamentos!$D$2:$D$5135, 0), 1)</f>
        <v>Sala Racks 14</v>
      </c>
      <c r="G224" s="27" t="str">
        <f t="array" ref="G224">INDEX(Def_Instancias_Equipamentos!$F$2:$F$5135, MATCH(L224, Def_Instancias_Equipamentos!$D$2:$D$5135, 0), 1)</f>
        <v>Sala Racks 14</v>
      </c>
      <c r="H224" s="26" t="str">
        <f t="array" ref="H224">INDEX(Def_Instancias_Equipamentos!$E$2:$E$5135, MATCH(K224, Def_Instancias_Equipamentos!$D$2:$D$5135, 0), 1)</f>
        <v>IA-14RaDiag03</v>
      </c>
      <c r="I224" s="27" t="str">
        <f t="array" ref="I224">INDEX(Def_Instancias_Equipamentos!$E$2:$E$5135, MATCH(L224, Def_Instancias_Equipamentos!$D$2:$D$5135, 0), 1)</f>
        <v>IA-14RaDiag03</v>
      </c>
      <c r="J224" s="27" t="str">
        <f t="shared" si="1"/>
        <v>INTERNO</v>
      </c>
      <c r="K224" s="31" t="str">
        <f>Def_Instancias_Equipamentos!$D$361</f>
        <v>SI-13SA:DI-DCCTSigCond</v>
      </c>
      <c r="L224" s="19" t="str">
        <f>Def_Instancias_Equipamentos!$D$356</f>
        <v>SI-13SA:DI-DCCTDig</v>
      </c>
      <c r="M224" s="44" t="s">
        <v>995</v>
      </c>
      <c r="N224" s="30" t="s">
        <v>996</v>
      </c>
      <c r="O224" s="28" t="str">
        <f>Def_Sistemas_Conectores_Cabos!$B$9</f>
        <v>BNC 50-ohm</v>
      </c>
      <c r="P224" s="19" t="str">
        <f>Def_Sistemas_Conectores_Cabos!$B$9</f>
        <v>BNC 50-ohm</v>
      </c>
      <c r="Q224" s="27" t="str">
        <f t="shared" si="3"/>
        <v>SI-13SA:DI-DCCTSigCond/BCM_Output
SI-13SA:DI-DCCTDig/INPUT</v>
      </c>
      <c r="R224" s="69">
        <v>1.0</v>
      </c>
      <c r="S224" s="69">
        <v>1.0</v>
      </c>
      <c r="T224" s="19" t="str">
        <f>Def_Sistemas_Conectores_Cabos!$C$10</f>
        <v>LMR-195</v>
      </c>
      <c r="U224" s="32"/>
      <c r="V224" s="33"/>
      <c r="W224" s="64" t="str">
        <f t="shared" ref="W224:X224" si="10">K224&amp;"/"&amp;M224</f>
        <v>SI-13SA:DI-DCCTSigCond/BCM_Output</v>
      </c>
      <c r="X224" s="66" t="str">
        <f t="shared" si="10"/>
        <v>SI-13SA:DI-DCCTDig/INPUT</v>
      </c>
    </row>
    <row r="225" ht="15.75" customHeight="1">
      <c r="A225" s="19" t="str">
        <f>Def_Sistemas_Conectores_Cabos!$A$4</f>
        <v>Timing</v>
      </c>
      <c r="B225" s="22" t="str">
        <f>Datas_Entregas!$A$5</f>
        <v>Streak Camera</v>
      </c>
      <c r="C225" s="25" t="str">
        <f t="array" ref="C225">INDEX(Datas_Entregas!$B$2:$B$100, MATCH(B225, Datas_Entregas!$A$2:$A$100, 0), 1)</f>
        <v>?</v>
      </c>
      <c r="D225" s="22" t="str">
        <f>Def_Status_Montagem!$A$4</f>
        <v>Comprado / Esperando entrega</v>
      </c>
      <c r="E225" s="35" t="str">
        <f>Def_Status_Montagem!$B$3</f>
        <v>Contratada / Etiqueta pelo DIG</v>
      </c>
      <c r="F225" s="26" t="str">
        <f t="array" ref="F225">INDEX(Def_Instancias_Equipamentos!$F$2:$F$1373, MATCH(K225, Def_Instancias_Equipamentos!$D$2:$D$1373, 0), 1)</f>
        <v>?</v>
      </c>
      <c r="G225" s="27" t="str">
        <f t="array" ref="G225">INDEX(Def_Instancias_Equipamentos!$F$2:$F$1373, MATCH(L225, Def_Instancias_Equipamentos!$D$2:$D$1373, 0), 1)</f>
        <v>Streak Camera</v>
      </c>
      <c r="H225" s="26" t="str">
        <f t="array" ref="H225">INDEX(Def_Instancias_Equipamentos!$E$2:$E$1373, MATCH(K225, Def_Instancias_Equipamentos!$D$2:$D$1373, 0), 1)</f>
        <v>?</v>
      </c>
      <c r="I225" s="27" t="str">
        <f t="array" ref="I225">INDEX(Def_Instancias_Equipamentos!$E$2:$E$1373, MATCH(L225, Def_Instancias_Equipamentos!$D$2:$D$1373, 0), 1)</f>
        <v>"Rack" Streak Camera</v>
      </c>
      <c r="J225" s="27" t="str">
        <f t="shared" si="1"/>
        <v>EXTERNO</v>
      </c>
      <c r="K225" s="119" t="s">
        <v>25</v>
      </c>
      <c r="L225" s="19" t="str">
        <f>Def_Instancias_Equipamentos!$D$80</f>
        <v>"Rack" Streak Camera:TI-EVE</v>
      </c>
      <c r="M225" s="101" t="s">
        <v>997</v>
      </c>
      <c r="N225" s="30" t="s">
        <v>662</v>
      </c>
      <c r="O225" s="28" t="str">
        <f>Def_Sistemas_Conectores_Cabos!$B$3</f>
        <v>LC duplex</v>
      </c>
      <c r="P225" s="19" t="str">
        <f>Def_Sistemas_Conectores_Cabos!$B$3</f>
        <v>LC duplex</v>
      </c>
      <c r="Q225" s="27" t="str">
        <f t="shared" si="3"/>
        <v>?/p048
"Rack" Streak Camera:TI-EVE/UPLINK</v>
      </c>
      <c r="R225" s="45"/>
      <c r="S225" s="32"/>
      <c r="T225" s="19" t="str">
        <f>Def_Sistemas_Conectores_Cabos!$C$3</f>
        <v>Fibra OM4 duplex</v>
      </c>
      <c r="U225" s="32" t="s">
        <v>998</v>
      </c>
      <c r="V225" s="33"/>
      <c r="W225" s="33"/>
      <c r="X225" s="33"/>
    </row>
    <row r="226" ht="15.75" customHeight="1">
      <c r="A226" s="19" t="str">
        <f>Def_Sistemas_Conectores_Cabos!$A$7</f>
        <v>Timing Linac</v>
      </c>
      <c r="B226" s="22" t="str">
        <f>Datas_Entregas!$A$8</f>
        <v>Finalização LINAC</v>
      </c>
      <c r="C226" s="25" t="str">
        <f t="array" ref="C226">INDEX(Datas_Entregas!$B$2:$B$100, MATCH(B226, Datas_Entregas!$A$2:$A$100, 0), 1)</f>
        <v>?</v>
      </c>
      <c r="D226" s="22" t="str">
        <f>Def_Status_Montagem!$A$7</f>
        <v>Instalado protótipo/provisório</v>
      </c>
      <c r="E226" s="22" t="str">
        <f>Def_Status_Montagem!$B$3</f>
        <v>Contratada / Etiqueta pelo DIG</v>
      </c>
      <c r="F226" s="26" t="str">
        <f t="array" ref="F226">INDEX(Def_Instancias_Equipamentos!$F$2:$F$1373, MATCH(K226, Def_Instancias_Equipamentos!$D$2:$D$1373, 0), 1)</f>
        <v>Sala Racks do LINAC</v>
      </c>
      <c r="G226" s="27" t="str">
        <f t="array" ref="G226">INDEX(Def_Instancias_Equipamentos!$F$2:$F$1373, MATCH(L226, Def_Instancias_Equipamentos!$D$2:$D$1373, 0), 1)</f>
        <v>Túnel (LINAC)</v>
      </c>
      <c r="H226" s="26" t="str">
        <f t="array" ref="H226">INDEX(Def_Instancias_Equipamentos!$E$2:$E$1373, MATCH(K226, Def_Instancias_Equipamentos!$D$2:$D$1373, 0), 1)</f>
        <v>LA-RFH01RACK2</v>
      </c>
      <c r="I226" s="27" t="str">
        <f t="array" ref="I226">INDEX(Def_Instancias_Equipamentos!$E$2:$E$1373, MATCH(L226, Def_Instancias_Equipamentos!$D$2:$D$1373, 0), 1)</f>
        <v>LI-IET01RACK1</v>
      </c>
      <c r="J226" s="27" t="str">
        <f t="shared" si="1"/>
        <v>EXTERNO</v>
      </c>
      <c r="K226" s="28" t="str">
        <f>Def_Instancias_Equipamentos!$D$86</f>
        <v>LA-RFH01RACK2:TI-EVR</v>
      </c>
      <c r="L226" s="19" t="str">
        <f>Def_Instancias_Equipamentos!$D$111</f>
        <v>LI-IET01RACK1:TI-OEMultSFP</v>
      </c>
      <c r="M226" s="44" t="s">
        <v>96</v>
      </c>
      <c r="N226" s="32" t="s">
        <v>999</v>
      </c>
      <c r="O226" s="28" t="str">
        <f>Def_Sistemas_Conectores_Cabos!$B$3</f>
        <v>LC duplex</v>
      </c>
      <c r="P226" s="19" t="str">
        <f>Def_Sistemas_Conectores_Cabos!$B$3</f>
        <v>LC duplex</v>
      </c>
      <c r="Q226" s="27" t="str">
        <f t="shared" si="3"/>
        <v>LA-RFH01RACK2:TI-EVR/OUT0
LI-IET01RACK1:TI-OEMultSFP/OE1</v>
      </c>
      <c r="R226" s="32"/>
      <c r="S226" s="32"/>
      <c r="T226" s="19" t="str">
        <f>Def_Sistemas_Conectores_Cabos!$C$3</f>
        <v>Fibra OM4 duplex</v>
      </c>
      <c r="U226" s="45" t="s">
        <v>1000</v>
      </c>
      <c r="V226" s="33"/>
      <c r="W226" s="33"/>
      <c r="X226" s="33"/>
    </row>
    <row r="227" ht="15.75" customHeight="1">
      <c r="A227" s="19" t="str">
        <f>Def_Sistemas_Conectores_Cabos!$A$7</f>
        <v>Timing Linac</v>
      </c>
      <c r="B227" s="22" t="str">
        <f>Datas_Entregas!$A$8</f>
        <v>Finalização LINAC</v>
      </c>
      <c r="C227" s="25" t="str">
        <f t="array" ref="C227">INDEX(Datas_Entregas!$B$2:$B$100, MATCH(B227, Datas_Entregas!$A$2:$A$100, 0), 1)</f>
        <v>?</v>
      </c>
      <c r="D227" s="22" t="str">
        <f>Def_Status_Montagem!$A$7</f>
        <v>Instalado protótipo/provisório</v>
      </c>
      <c r="E227" s="22" t="str">
        <f>Def_Status_Montagem!$B$3</f>
        <v>Contratada / Etiqueta pelo DIG</v>
      </c>
      <c r="F227" s="26" t="str">
        <f t="array" ref="F227">INDEX(Def_Instancias_Equipamentos!$F$2:$F$1373, MATCH(K227, Def_Instancias_Equipamentos!$D$2:$D$1373, 0), 1)</f>
        <v>Sala Racks do LINAC</v>
      </c>
      <c r="G227" s="27" t="str">
        <f t="array" ref="G227">INDEX(Def_Instancias_Equipamentos!$F$2:$F$1373, MATCH(L227, Def_Instancias_Equipamentos!$D$2:$D$1373, 0), 1)</f>
        <v>Túnel (LINAC)</v>
      </c>
      <c r="H227" s="26" t="str">
        <f t="array" ref="H227">INDEX(Def_Instancias_Equipamentos!$E$2:$E$1373, MATCH(K227, Def_Instancias_Equipamentos!$D$2:$D$1373, 0), 1)</f>
        <v>LA-RFH01RACK2</v>
      </c>
      <c r="I227" s="27" t="str">
        <f t="array" ref="I227">INDEX(Def_Instancias_Equipamentos!$E$2:$E$1373, MATCH(L227, Def_Instancias_Equipamentos!$D$2:$D$1373, 0), 1)</f>
        <v>LI-IET01RACK1</v>
      </c>
      <c r="J227" s="27" t="str">
        <f t="shared" si="1"/>
        <v>EXTERNO</v>
      </c>
      <c r="K227" s="28" t="str">
        <f>Def_Instancias_Equipamentos!$D$86</f>
        <v>LA-RFH01RACK2:TI-EVR</v>
      </c>
      <c r="L227" s="19" t="str">
        <f>Def_Instancias_Equipamentos!$D$111</f>
        <v>LI-IET01RACK1:TI-OEMultSFP</v>
      </c>
      <c r="M227" s="44" t="s">
        <v>143</v>
      </c>
      <c r="N227" s="32" t="s">
        <v>1001</v>
      </c>
      <c r="O227" s="28" t="str">
        <f>Def_Sistemas_Conectores_Cabos!$B$3</f>
        <v>LC duplex</v>
      </c>
      <c r="P227" s="19" t="str">
        <f>Def_Sistemas_Conectores_Cabos!$B$3</f>
        <v>LC duplex</v>
      </c>
      <c r="Q227" s="27" t="str">
        <f t="shared" si="3"/>
        <v>LA-RFH01RACK2:TI-EVR/OUT1
LI-IET01RACK1:TI-OEMultSFP/OE2</v>
      </c>
      <c r="R227" s="32"/>
      <c r="S227" s="32"/>
      <c r="T227" s="19" t="str">
        <f>Def_Sistemas_Conectores_Cabos!$C$3</f>
        <v>Fibra OM4 duplex</v>
      </c>
      <c r="U227" s="45" t="s">
        <v>1002</v>
      </c>
      <c r="V227" s="33"/>
      <c r="W227" s="33"/>
      <c r="X227" s="33"/>
    </row>
    <row r="228" ht="15.75" customHeight="1">
      <c r="A228" s="19" t="str">
        <f>Def_Sistemas_Conectores_Cabos!$A$9</f>
        <v>Timing Pulsados</v>
      </c>
      <c r="B228" s="22" t="str">
        <f>Datas_Entregas!$A$2</f>
        <v>Booster/LTB</v>
      </c>
      <c r="C228" s="25">
        <f t="array" ref="C228">INDEX(Datas_Entregas!$B$2:$B$100, MATCH(B228, Datas_Entregas!$A$2:$A$100, 0), 1)</f>
        <v>43266</v>
      </c>
      <c r="D228" s="22" t="str">
        <f>Def_Status_Montagem!$A$3</f>
        <v>Verficado - Pronto para Produção</v>
      </c>
      <c r="E228" s="22" t="str">
        <f>Def_Status_Montagem!$B$3</f>
        <v>Contratada / Etiqueta pelo DIG</v>
      </c>
      <c r="F228" s="26" t="str">
        <f t="array" ref="F228">INDEX(Def_Instancias_Equipamentos!$F$2:$F$1373, MATCH(K228, Def_Instancias_Equipamentos!$D$2:$D$1373, 0), 1)</f>
        <v>Sala Racks 1</v>
      </c>
      <c r="G228" s="27" t="str">
        <f t="array" ref="G228">INDEX(Def_Instancias_Equipamentos!$F$2:$F$1373, MATCH(L228, Def_Instancias_Equipamentos!$D$2:$D$1373, 0), 1)</f>
        <v>Sala Racks 19&amp;20</v>
      </c>
      <c r="H228" s="26" t="str">
        <f t="array" ref="H228">INDEX(Def_Instancias_Equipamentos!$E$2:$E$1373, MATCH(K228, Def_Instancias_Equipamentos!$D$2:$D$1373, 0), 1)</f>
        <v>IA-01RaInj05</v>
      </c>
      <c r="I228" s="27" t="str">
        <f t="array" ref="I228">INDEX(Def_Instancias_Equipamentos!$E$2:$E$1373, MATCH(L228, Def_Instancias_Equipamentos!$D$2:$D$1373, 0), 1)</f>
        <v>IA-20RaInj02</v>
      </c>
      <c r="J228" s="27" t="str">
        <f t="shared" si="1"/>
        <v>EXTERNO</v>
      </c>
      <c r="K228" s="28" t="str">
        <f>Def_Instancias_Equipamentos!$D$87</f>
        <v>IA-01RaInj05:TI-EVR</v>
      </c>
      <c r="L228" s="19" t="str">
        <f>Def_Instancias_Equipamentos!$D$112</f>
        <v>IA-20RaInj02:TI-OEMultSFP</v>
      </c>
      <c r="M228" s="44" t="s">
        <v>96</v>
      </c>
      <c r="N228" s="32" t="s">
        <v>999</v>
      </c>
      <c r="O228" s="28" t="str">
        <f>Def_Sistemas_Conectores_Cabos!$B$3</f>
        <v>LC duplex</v>
      </c>
      <c r="P228" s="19" t="str">
        <f>Def_Sistemas_Conectores_Cabos!$B$3</f>
        <v>LC duplex</v>
      </c>
      <c r="Q228" s="27" t="str">
        <f t="shared" si="3"/>
        <v>IA-01RaInj05:TI-EVR/OUT0
IA-20RaInj02:TI-OEMultSFP/OE1</v>
      </c>
      <c r="R228" s="32"/>
      <c r="S228" s="32"/>
      <c r="T228" s="19" t="str">
        <f>Def_Sistemas_Conectores_Cabos!$C$3</f>
        <v>Fibra OM4 duplex</v>
      </c>
      <c r="U228" s="32" t="s">
        <v>1003</v>
      </c>
      <c r="V228" s="33"/>
      <c r="W228" s="33"/>
      <c r="X228" s="33"/>
    </row>
    <row r="229" ht="15.75" customHeight="1">
      <c r="A229" s="19" t="str">
        <f>Def_Sistemas_Conectores_Cabos!$A$9</f>
        <v>Timing Pulsados</v>
      </c>
      <c r="B229" s="22" t="str">
        <f>Datas_Entregas!$A$2</f>
        <v>Booster/LTB</v>
      </c>
      <c r="C229" s="25">
        <f t="array" ref="C229">INDEX(Datas_Entregas!$B$2:$B$100, MATCH(B229, Datas_Entregas!$A$2:$A$100, 0), 1)</f>
        <v>43266</v>
      </c>
      <c r="D229" s="22" t="str">
        <f>Def_Status_Montagem!$A$3</f>
        <v>Verficado - Pronto para Produção</v>
      </c>
      <c r="E229" s="22" t="str">
        <f>Def_Status_Montagem!$B$3</f>
        <v>Contratada / Etiqueta pelo DIG</v>
      </c>
      <c r="F229" s="26" t="str">
        <f t="array" ref="F229">INDEX(Def_Instancias_Equipamentos!$F$2:$F$1373, MATCH(K229, Def_Instancias_Equipamentos!$D$2:$D$1373, 0), 1)</f>
        <v>Sala Racks 1</v>
      </c>
      <c r="G229" s="27" t="str">
        <f t="array" ref="G229">INDEX(Def_Instancias_Equipamentos!$F$2:$F$1373, MATCH(L229, Def_Instancias_Equipamentos!$D$2:$D$1373, 0), 1)</f>
        <v>Sala Racks 19&amp;20</v>
      </c>
      <c r="H229" s="26" t="str">
        <f t="array" ref="H229">INDEX(Def_Instancias_Equipamentos!$E$2:$E$1373, MATCH(K229, Def_Instancias_Equipamentos!$D$2:$D$1373, 0), 1)</f>
        <v>IA-01RaInj05</v>
      </c>
      <c r="I229" s="27" t="str">
        <f t="array" ref="I229">INDEX(Def_Instancias_Equipamentos!$E$2:$E$1373, MATCH(L229, Def_Instancias_Equipamentos!$D$2:$D$1373, 0), 1)</f>
        <v>IA-20RaInj02</v>
      </c>
      <c r="J229" s="27" t="str">
        <f t="shared" si="1"/>
        <v>EXTERNO</v>
      </c>
      <c r="K229" s="28" t="str">
        <f>Def_Instancias_Equipamentos!$D$87</f>
        <v>IA-01RaInj05:TI-EVR</v>
      </c>
      <c r="L229" s="19" t="str">
        <f>Def_Instancias_Equipamentos!$D$112</f>
        <v>IA-20RaInj02:TI-OEMultSFP</v>
      </c>
      <c r="M229" s="44" t="s">
        <v>143</v>
      </c>
      <c r="N229" s="32" t="s">
        <v>1001</v>
      </c>
      <c r="O229" s="28" t="str">
        <f>Def_Sistemas_Conectores_Cabos!$B$3</f>
        <v>LC duplex</v>
      </c>
      <c r="P229" s="19" t="str">
        <f>Def_Sistemas_Conectores_Cabos!$B$3</f>
        <v>LC duplex</v>
      </c>
      <c r="Q229" s="27" t="str">
        <f t="shared" si="3"/>
        <v>IA-01RaInj05:TI-EVR/OUT1
IA-20RaInj02:TI-OEMultSFP/OE2</v>
      </c>
      <c r="R229" s="32"/>
      <c r="S229" s="32"/>
      <c r="T229" s="19" t="str">
        <f>Def_Sistemas_Conectores_Cabos!$C$3</f>
        <v>Fibra OM4 duplex</v>
      </c>
      <c r="U229" s="32" t="s">
        <v>1004</v>
      </c>
      <c r="V229" s="33"/>
      <c r="W229" s="33"/>
      <c r="X229" s="33"/>
    </row>
    <row r="230" ht="15.75" customHeight="1">
      <c r="A230" s="19" t="str">
        <f>Def_Sistemas_Conectores_Cabos!$A$9</f>
        <v>Timing Pulsados</v>
      </c>
      <c r="B230" s="22" t="str">
        <f>Datas_Entregas!$A$2</f>
        <v>Booster/LTB</v>
      </c>
      <c r="C230" s="25">
        <f t="array" ref="C230">INDEX(Datas_Entregas!$B$2:$B$100, MATCH(B230, Datas_Entregas!$A$2:$A$100, 0), 1)</f>
        <v>43266</v>
      </c>
      <c r="D230" s="22" t="str">
        <f>Def_Status_Montagem!$A$3</f>
        <v>Verficado - Pronto para Produção</v>
      </c>
      <c r="E230" s="22" t="str">
        <f>Def_Status_Montagem!$B$3</f>
        <v>Contratada / Etiqueta pelo DIG</v>
      </c>
      <c r="F230" s="26" t="str">
        <f t="array" ref="F230">INDEX(Def_Instancias_Equipamentos!$F$2:$F$1373, MATCH(K230, Def_Instancias_Equipamentos!$D$2:$D$1373, 0), 1)</f>
        <v>Sala Racks 1</v>
      </c>
      <c r="G230" s="27" t="str">
        <f t="array" ref="G230">INDEX(Def_Instancias_Equipamentos!$F$2:$F$1373, MATCH(L230, Def_Instancias_Equipamentos!$D$2:$D$1373, 0), 1)</f>
        <v>Sala Racks 19&amp;20</v>
      </c>
      <c r="H230" s="26" t="str">
        <f t="array" ref="H230">INDEX(Def_Instancias_Equipamentos!$E$2:$E$1373, MATCH(K230, Def_Instancias_Equipamentos!$D$2:$D$1373, 0), 1)</f>
        <v>IA-01RaInj05</v>
      </c>
      <c r="I230" s="27" t="str">
        <f t="array" ref="I230">INDEX(Def_Instancias_Equipamentos!$E$2:$E$1373, MATCH(L230, Def_Instancias_Equipamentos!$D$2:$D$1373, 0), 1)</f>
        <v>IA-20RaInj03</v>
      </c>
      <c r="J230" s="27" t="str">
        <f t="shared" si="1"/>
        <v>EXTERNO</v>
      </c>
      <c r="K230" s="28" t="str">
        <f>Def_Instancias_Equipamentos!$D$87</f>
        <v>IA-01RaInj05:TI-EVR</v>
      </c>
      <c r="L230" s="19" t="str">
        <f>Def_Instancias_Equipamentos!$D$113</f>
        <v>IA-20RaInj03:TI-OEMultSFP</v>
      </c>
      <c r="M230" s="44" t="s">
        <v>165</v>
      </c>
      <c r="N230" s="32" t="s">
        <v>999</v>
      </c>
      <c r="O230" s="28" t="str">
        <f>Def_Sistemas_Conectores_Cabos!$B$3</f>
        <v>LC duplex</v>
      </c>
      <c r="P230" s="19" t="str">
        <f>Def_Sistemas_Conectores_Cabos!$B$3</f>
        <v>LC duplex</v>
      </c>
      <c r="Q230" s="27" t="str">
        <f t="shared" si="3"/>
        <v>IA-01RaInj05:TI-EVR/OUT2
IA-20RaInj03:TI-OEMultSFP/OE1</v>
      </c>
      <c r="R230" s="32"/>
      <c r="S230" s="32"/>
      <c r="T230" s="19" t="str">
        <f>Def_Sistemas_Conectores_Cabos!$C$3</f>
        <v>Fibra OM4 duplex</v>
      </c>
      <c r="U230" s="45" t="s">
        <v>1005</v>
      </c>
      <c r="V230" s="33"/>
      <c r="W230" s="33"/>
      <c r="X230" s="33"/>
    </row>
    <row r="231" ht="15.75" customHeight="1">
      <c r="A231" s="19" t="str">
        <f>Def_Sistemas_Conectores_Cabos!$A$9</f>
        <v>Timing Pulsados</v>
      </c>
      <c r="B231" s="22" t="str">
        <f>Datas_Entregas!$A$2</f>
        <v>Booster/LTB</v>
      </c>
      <c r="C231" s="25">
        <f t="array" ref="C231">INDEX(Datas_Entregas!$B$2:$B$100, MATCH(B231, Datas_Entregas!$A$2:$A$100, 0), 1)</f>
        <v>43266</v>
      </c>
      <c r="D231" s="22" t="str">
        <f>Def_Status_Montagem!$A$3</f>
        <v>Verficado - Pronto para Produção</v>
      </c>
      <c r="E231" s="22" t="str">
        <f>Def_Status_Montagem!$B$3</f>
        <v>Contratada / Etiqueta pelo DIG</v>
      </c>
      <c r="F231" s="26" t="str">
        <f t="array" ref="F231">INDEX(Def_Instancias_Equipamentos!$F$2:$F$1373, MATCH(K231, Def_Instancias_Equipamentos!$D$2:$D$1373, 0), 1)</f>
        <v>Sala Racks 1</v>
      </c>
      <c r="G231" s="27" t="str">
        <f t="array" ref="G231">INDEX(Def_Instancias_Equipamentos!$F$2:$F$1373, MATCH(L231, Def_Instancias_Equipamentos!$D$2:$D$1373, 0), 1)</f>
        <v>Sala Racks 19&amp;20</v>
      </c>
      <c r="H231" s="26" t="str">
        <f t="array" ref="H231">INDEX(Def_Instancias_Equipamentos!$E$2:$E$1373, MATCH(K231, Def_Instancias_Equipamentos!$D$2:$D$1373, 0), 1)</f>
        <v>IA-01RaInj05</v>
      </c>
      <c r="I231" s="27" t="str">
        <f t="array" ref="I231">INDEX(Def_Instancias_Equipamentos!$E$2:$E$1373, MATCH(L231, Def_Instancias_Equipamentos!$D$2:$D$1373, 0), 1)</f>
        <v>IA-20RaInj03</v>
      </c>
      <c r="J231" s="27" t="str">
        <f t="shared" si="1"/>
        <v>EXTERNO</v>
      </c>
      <c r="K231" s="28" t="str">
        <f>Def_Instancias_Equipamentos!$D$87</f>
        <v>IA-01RaInj05:TI-EVR</v>
      </c>
      <c r="L231" s="19" t="str">
        <f>Def_Instancias_Equipamentos!$D$113</f>
        <v>IA-20RaInj03:TI-OEMultSFP</v>
      </c>
      <c r="M231" s="44" t="s">
        <v>597</v>
      </c>
      <c r="N231" s="32" t="s">
        <v>1001</v>
      </c>
      <c r="O231" s="28" t="str">
        <f>Def_Sistemas_Conectores_Cabos!$B$3</f>
        <v>LC duplex</v>
      </c>
      <c r="P231" s="19" t="str">
        <f>Def_Sistemas_Conectores_Cabos!$B$3</f>
        <v>LC duplex</v>
      </c>
      <c r="Q231" s="27" t="str">
        <f t="shared" si="3"/>
        <v>IA-01RaInj05:TI-EVR/OUT3
IA-20RaInj03:TI-OEMultSFP/OE2</v>
      </c>
      <c r="R231" s="32"/>
      <c r="S231" s="32"/>
      <c r="T231" s="19" t="str">
        <f>Def_Sistemas_Conectores_Cabos!$C$3</f>
        <v>Fibra OM4 duplex</v>
      </c>
      <c r="U231" s="45" t="s">
        <v>1006</v>
      </c>
      <c r="V231" s="33"/>
      <c r="W231" s="33"/>
      <c r="X231" s="33"/>
    </row>
    <row r="232" ht="15.75" customHeight="1">
      <c r="A232" s="19" t="str">
        <f>Def_Sistemas_Conectores_Cabos!$A$9</f>
        <v>Timing Pulsados</v>
      </c>
      <c r="B232" s="22" t="str">
        <f>Datas_Entregas!$A$2</f>
        <v>Booster/LTB</v>
      </c>
      <c r="C232" s="25">
        <f t="array" ref="C232">INDEX(Datas_Entregas!$B$2:$B$100, MATCH(B232, Datas_Entregas!$A$2:$A$100, 0), 1)</f>
        <v>43266</v>
      </c>
      <c r="D232" s="22" t="str">
        <f>Def_Status_Montagem!$A$3</f>
        <v>Verficado - Pronto para Produção</v>
      </c>
      <c r="E232" s="22" t="str">
        <f>Def_Status_Montagem!$B$3</f>
        <v>Contratada / Etiqueta pelo DIG</v>
      </c>
      <c r="F232" s="26" t="str">
        <f t="array" ref="F232">INDEX(Def_Instancias_Equipamentos!$F$2:$F$1373, MATCH(K232, Def_Instancias_Equipamentos!$D$2:$D$1373, 0), 1)</f>
        <v>Sala Racks 1</v>
      </c>
      <c r="G232" s="27" t="str">
        <f t="array" ref="G232">INDEX(Def_Instancias_Equipamentos!$F$2:$F$1373, MATCH(L232, Def_Instancias_Equipamentos!$D$2:$D$1373, 0), 1)</f>
        <v>Sala Racks 19&amp;20</v>
      </c>
      <c r="H232" s="26" t="str">
        <f t="array" ref="H232">INDEX(Def_Instancias_Equipamentos!$E$2:$E$1373, MATCH(K232, Def_Instancias_Equipamentos!$D$2:$D$1373, 0), 1)</f>
        <v>IA-01RaInj05</v>
      </c>
      <c r="I232" s="27" t="str">
        <f t="array" ref="I232">INDEX(Def_Instancias_Equipamentos!$E$2:$E$1373, MATCH(L232, Def_Instancias_Equipamentos!$D$2:$D$1373, 0), 1)</f>
        <v>IA-20RaInj03</v>
      </c>
      <c r="J232" s="27" t="str">
        <f t="shared" si="1"/>
        <v>EXTERNO</v>
      </c>
      <c r="K232" s="28" t="str">
        <f>Def_Instancias_Equipamentos!$D$87</f>
        <v>IA-01RaInj05:TI-EVR</v>
      </c>
      <c r="L232" s="19" t="str">
        <f>Def_Instancias_Equipamentos!$D$113</f>
        <v>IA-20RaInj03:TI-OEMultSFP</v>
      </c>
      <c r="M232" s="44" t="s">
        <v>599</v>
      </c>
      <c r="N232" s="45" t="s">
        <v>1007</v>
      </c>
      <c r="O232" s="28" t="str">
        <f>Def_Sistemas_Conectores_Cabos!$B$3</f>
        <v>LC duplex</v>
      </c>
      <c r="P232" s="19" t="str">
        <f>Def_Sistemas_Conectores_Cabos!$B$3</f>
        <v>LC duplex</v>
      </c>
      <c r="Q232" s="27" t="str">
        <f t="shared" si="3"/>
        <v>IA-01RaInj05:TI-EVR/OUT4
IA-20RaInj03:TI-OEMultSFP/OE3</v>
      </c>
      <c r="R232" s="32"/>
      <c r="S232" s="32"/>
      <c r="T232" s="19" t="str">
        <f>Def_Sistemas_Conectores_Cabos!$C$3</f>
        <v>Fibra OM4 duplex</v>
      </c>
      <c r="U232" s="45" t="s">
        <v>1008</v>
      </c>
      <c r="V232" s="33"/>
      <c r="W232" s="33"/>
      <c r="X232" s="33"/>
    </row>
    <row r="233" ht="15.75" customHeight="1">
      <c r="A233" s="19" t="str">
        <f>Def_Sistemas_Conectores_Cabos!$A$6</f>
        <v>Timing Diagnostico</v>
      </c>
      <c r="B233" s="22" t="str">
        <f>Datas_Entregas!$A$2</f>
        <v>Booster/LTB</v>
      </c>
      <c r="C233" s="25">
        <f t="array" ref="C233">INDEX(Datas_Entregas!$B$2:$B$100, MATCH(B233, Datas_Entregas!$A$2:$A$100, 0), 1)</f>
        <v>43266</v>
      </c>
      <c r="D233" s="22" t="str">
        <f>Def_Status_Montagem!$A$2</f>
        <v>A verificar</v>
      </c>
      <c r="E233" s="35" t="str">
        <f>Def_Status_Montagem!$B$3</f>
        <v>Contratada / Etiqueta pelo DIG</v>
      </c>
      <c r="F233" s="26" t="str">
        <f t="array" ref="F233">INDEX(Def_Instancias_Equipamentos!$F$2:$F$1373, MATCH(K233, Def_Instancias_Equipamentos!$D$2:$D$1373, 0), 1)</f>
        <v>Túnel (LTB)</v>
      </c>
      <c r="G233" s="27" t="str">
        <f t="array" ref="G233">INDEX(Def_Instancias_Equipamentos!$F$2:$F$1373, MATCH(L233, Def_Instancias_Equipamentos!$D$2:$D$1373, 0), 1)</f>
        <v>Túnel (LTB)</v>
      </c>
      <c r="H233" s="26" t="str">
        <f t="array" ref="H233">INDEX(Def_Instancias_Equipamentos!$E$2:$E$1373, MATCH(K233, Def_Instancias_Equipamentos!$D$2:$D$1373, 0), 1)</f>
        <v>TB-01</v>
      </c>
      <c r="I233" s="27" t="str">
        <f t="array" ref="I233">INDEX(Def_Instancias_Equipamentos!$E$2:$E$1373, MATCH(L233, Def_Instancias_Equipamentos!$D$2:$D$1373, 0), 1)</f>
        <v>TB-01</v>
      </c>
      <c r="J233" s="27" t="str">
        <f t="shared" si="1"/>
        <v>INTERNO</v>
      </c>
      <c r="K233" s="28" t="str">
        <f>Def_Instancias_Equipamentos!$D$96</f>
        <v>TB-01:TI-OESglSFP-1</v>
      </c>
      <c r="L233" s="19" t="str">
        <f>Def_Instancias_Equipamentos!$D$97</f>
        <v>TB-01:TI-OESglSFP-2</v>
      </c>
      <c r="M233" s="44" t="s">
        <v>405</v>
      </c>
      <c r="N233" s="45" t="s">
        <v>406</v>
      </c>
      <c r="O233" s="79" t="str">
        <f>Def_Sistemas_Conectores_Cabos!$B$3</f>
        <v>LC duplex</v>
      </c>
      <c r="P233" s="80" t="str">
        <f>Def_Sistemas_Conectores_Cabos!$B$3</f>
        <v>LC duplex</v>
      </c>
      <c r="Q233" s="27" t="str">
        <f t="shared" si="3"/>
        <v>TB-01:TI-OESglSFP-1/IN_Tx
TB-01:TI-OESglSFP-2/IN_Rx</v>
      </c>
      <c r="R233" s="32"/>
      <c r="S233" s="32"/>
      <c r="T233" s="19" t="str">
        <f>Def_Sistemas_Conectores_Cabos!$C$3</f>
        <v>Fibra OM4 duplex</v>
      </c>
      <c r="U233" s="32" t="s">
        <v>195</v>
      </c>
      <c r="V233" s="33"/>
      <c r="W233" s="33"/>
      <c r="X233" s="33"/>
    </row>
    <row r="234" ht="15.75" customHeight="1">
      <c r="A234" s="19" t="str">
        <f>Def_Sistemas_Conectores_Cabos!$A$6</f>
        <v>Timing Diagnostico</v>
      </c>
      <c r="B234" s="22" t="str">
        <f>Datas_Entregas!$A$2</f>
        <v>Booster/LTB</v>
      </c>
      <c r="C234" s="25">
        <f t="array" ref="C234">INDEX(Datas_Entregas!$B$2:$B$100, MATCH(B234, Datas_Entregas!$A$2:$A$100, 0), 1)</f>
        <v>43266</v>
      </c>
      <c r="D234" s="22" t="str">
        <f>Def_Status_Montagem!$A$2</f>
        <v>A verificar</v>
      </c>
      <c r="E234" s="35" t="str">
        <f>Def_Status_Montagem!$B$3</f>
        <v>Contratada / Etiqueta pelo DIG</v>
      </c>
      <c r="F234" s="26" t="str">
        <f t="array" ref="F234">INDEX(Def_Instancias_Equipamentos!$F$2:$F$1373, MATCH(K234, Def_Instancias_Equipamentos!$D$2:$D$1373, 0), 1)</f>
        <v>Túnel (LTB)</v>
      </c>
      <c r="G234" s="27" t="str">
        <f t="array" ref="G234">INDEX(Def_Instancias_Equipamentos!$F$2:$F$1373, MATCH(L234, Def_Instancias_Equipamentos!$D$2:$D$1373, 0), 1)</f>
        <v>Túnel (LTB)</v>
      </c>
      <c r="H234" s="26" t="str">
        <f t="array" ref="H234">INDEX(Def_Instancias_Equipamentos!$E$2:$E$1373, MATCH(K234, Def_Instancias_Equipamentos!$D$2:$D$1373, 0), 1)</f>
        <v>TB-01</v>
      </c>
      <c r="I234" s="27" t="str">
        <f t="array" ref="I234">INDEX(Def_Instancias_Equipamentos!$E$2:$E$1373, MATCH(L234, Def_Instancias_Equipamentos!$D$2:$D$1373, 0), 1)</f>
        <v>TB-02</v>
      </c>
      <c r="J234" s="27" t="str">
        <f t="shared" si="1"/>
        <v>EXTERNO</v>
      </c>
      <c r="K234" s="28" t="str">
        <f>Def_Instancias_Equipamentos!$D$97</f>
        <v>TB-01:TI-OESglSFP-2</v>
      </c>
      <c r="L234" s="19" t="str">
        <f>Def_Instancias_Equipamentos!$D$98</f>
        <v>TB-02:TI-OESglSFP-1</v>
      </c>
      <c r="M234" s="44" t="s">
        <v>405</v>
      </c>
      <c r="N234" s="45" t="s">
        <v>406</v>
      </c>
      <c r="O234" s="79" t="str">
        <f>Def_Sistemas_Conectores_Cabos!$B$3</f>
        <v>LC duplex</v>
      </c>
      <c r="P234" s="80" t="str">
        <f>Def_Sistemas_Conectores_Cabos!$B$3</f>
        <v>LC duplex</v>
      </c>
      <c r="Q234" s="27" t="str">
        <f t="shared" si="3"/>
        <v>TB-01:TI-OESglSFP-2/IN_Tx
TB-02:TI-OESglSFP-1/IN_Rx</v>
      </c>
      <c r="R234" s="32"/>
      <c r="S234" s="32"/>
      <c r="T234" s="19" t="str">
        <f>Def_Sistemas_Conectores_Cabos!$C$3</f>
        <v>Fibra OM4 duplex</v>
      </c>
      <c r="U234" s="32" t="s">
        <v>195</v>
      </c>
      <c r="V234" s="33"/>
      <c r="W234" s="33"/>
      <c r="X234" s="33"/>
    </row>
    <row r="235" ht="15.75" customHeight="1">
      <c r="A235" s="19" t="str">
        <f>Def_Sistemas_Conectores_Cabos!$A$6</f>
        <v>Timing Diagnostico</v>
      </c>
      <c r="B235" s="22" t="str">
        <f>Datas_Entregas!$A$2</f>
        <v>Booster/LTB</v>
      </c>
      <c r="C235" s="25">
        <f t="array" ref="C235">INDEX(Datas_Entregas!$B$2:$B$100, MATCH(B235, Datas_Entregas!$A$2:$A$100, 0), 1)</f>
        <v>43266</v>
      </c>
      <c r="D235" s="22" t="str">
        <f>Def_Status_Montagem!$A$2</f>
        <v>A verificar</v>
      </c>
      <c r="E235" s="35" t="str">
        <f>Def_Status_Montagem!$B$3</f>
        <v>Contratada / Etiqueta pelo DIG</v>
      </c>
      <c r="F235" s="26" t="str">
        <f t="array" ref="F235">INDEX(Def_Instancias_Equipamentos!$F$2:$F$1373, MATCH(K235, Def_Instancias_Equipamentos!$D$2:$D$1373, 0), 1)</f>
        <v>Túnel (LTB)</v>
      </c>
      <c r="G235" s="27" t="str">
        <f t="array" ref="G235">INDEX(Def_Instancias_Equipamentos!$F$2:$F$1373, MATCH(L235, Def_Instancias_Equipamentos!$D$2:$D$1373, 0), 1)</f>
        <v>Sala Racks 19&amp;20</v>
      </c>
      <c r="H235" s="26" t="str">
        <f t="array" ref="H235">INDEX(Def_Instancias_Equipamentos!$E$2:$E$1373, MATCH(K235, Def_Instancias_Equipamentos!$D$2:$D$1373, 0), 1)</f>
        <v>TB-02</v>
      </c>
      <c r="I235" s="27" t="str">
        <f t="array" ref="I235">INDEX(Def_Instancias_Equipamentos!$E$2:$E$1373, MATCH(L235, Def_Instancias_Equipamentos!$D$2:$D$1373, 0), 1)</f>
        <v>IA-20RaDiag01</v>
      </c>
      <c r="J235" s="27" t="str">
        <f t="shared" si="1"/>
        <v>EXTERNO</v>
      </c>
      <c r="K235" s="28" t="str">
        <f>Def_Instancias_Equipamentos!$D$98</f>
        <v>TB-02:TI-OESglSFP-1</v>
      </c>
      <c r="L235" s="19" t="str">
        <f>Def_Instancias_Equipamentos!$D$90</f>
        <v>IA-20RaDiag01:TI-EVR</v>
      </c>
      <c r="M235" s="44" t="s">
        <v>405</v>
      </c>
      <c r="N235" s="45" t="s">
        <v>406</v>
      </c>
      <c r="O235" s="79" t="str">
        <f>Def_Sistemas_Conectores_Cabos!$B$3</f>
        <v>LC duplex</v>
      </c>
      <c r="P235" s="80" t="str">
        <f>Def_Sistemas_Conectores_Cabos!$B$3</f>
        <v>LC duplex</v>
      </c>
      <c r="Q235" s="27" t="str">
        <f t="shared" si="3"/>
        <v>TB-02:TI-OESglSFP-1/IN_Tx
IA-20RaDiag01:TI-EVR/IN_Rx</v>
      </c>
      <c r="R235" s="32"/>
      <c r="S235" s="32"/>
      <c r="T235" s="19" t="str">
        <f>Def_Sistemas_Conectores_Cabos!$C$3</f>
        <v>Fibra OM4 duplex</v>
      </c>
      <c r="U235" s="32" t="s">
        <v>195</v>
      </c>
      <c r="V235" s="33"/>
      <c r="W235" s="33"/>
      <c r="X235" s="33"/>
    </row>
    <row r="236" ht="15.75" customHeight="1">
      <c r="A236" s="19" t="str">
        <f>Def_Sistemas_Conectores_Cabos!$A$6</f>
        <v>Timing Diagnostico</v>
      </c>
      <c r="B236" s="22" t="str">
        <f>Datas_Entregas!$A$2</f>
        <v>Booster/LTB</v>
      </c>
      <c r="C236" s="25">
        <f t="array" ref="C236">INDEX(Datas_Entregas!$B$2:$B$100, MATCH(B236, Datas_Entregas!$A$2:$A$100, 0), 1)</f>
        <v>43266</v>
      </c>
      <c r="D236" s="22" t="str">
        <f>Def_Status_Montagem!$A$2</f>
        <v>A verificar</v>
      </c>
      <c r="E236" s="35" t="str">
        <f>Def_Status_Montagem!$B$3</f>
        <v>Contratada / Etiqueta pelo DIG</v>
      </c>
      <c r="F236" s="26" t="str">
        <f t="array" ref="F236">INDEX(Def_Instancias_Equipamentos!$F$2:$F$1373, MATCH(K236, Def_Instancias_Equipamentos!$D$2:$D$1373, 0), 1)</f>
        <v>Túnel (LTB)</v>
      </c>
      <c r="G236" s="27" t="str">
        <f t="array" ref="G236">INDEX(Def_Instancias_Equipamentos!$F$2:$F$1373, MATCH(L236, Def_Instancias_Equipamentos!$D$2:$D$1373, 0), 1)</f>
        <v>Túnel (LTB)</v>
      </c>
      <c r="H236" s="26" t="str">
        <f t="array" ref="H236">INDEX(Def_Instancias_Equipamentos!$E$2:$E$1373, MATCH(K236, Def_Instancias_Equipamentos!$D$2:$D$1373, 0), 1)</f>
        <v>TB-02</v>
      </c>
      <c r="I236" s="27" t="str">
        <f t="array" ref="I236">INDEX(Def_Instancias_Equipamentos!$E$2:$E$1373, MATCH(L236, Def_Instancias_Equipamentos!$D$2:$D$1373, 0), 1)</f>
        <v>TB-03</v>
      </c>
      <c r="J236" s="27" t="str">
        <f t="shared" si="1"/>
        <v>EXTERNO</v>
      </c>
      <c r="K236" s="28" t="str">
        <f>Def_Instancias_Equipamentos!$D$99</f>
        <v>TB-02:TI-OESglSFP-2</v>
      </c>
      <c r="L236" s="19" t="str">
        <f>Def_Instancias_Equipamentos!$D$100</f>
        <v>TB-03:TI-OESglSFP</v>
      </c>
      <c r="M236" s="44" t="s">
        <v>405</v>
      </c>
      <c r="N236" s="45" t="s">
        <v>406</v>
      </c>
      <c r="O236" s="79" t="str">
        <f>Def_Sistemas_Conectores_Cabos!$B$3</f>
        <v>LC duplex</v>
      </c>
      <c r="P236" s="80" t="str">
        <f>Def_Sistemas_Conectores_Cabos!$B$3</f>
        <v>LC duplex</v>
      </c>
      <c r="Q236" s="27" t="str">
        <f t="shared" si="3"/>
        <v>TB-02:TI-OESglSFP-2/IN_Tx
TB-03:TI-OESglSFP/IN_Rx</v>
      </c>
      <c r="R236" s="32"/>
      <c r="S236" s="32"/>
      <c r="T236" s="19" t="str">
        <f>Def_Sistemas_Conectores_Cabos!$C$3</f>
        <v>Fibra OM4 duplex</v>
      </c>
      <c r="U236" s="32" t="s">
        <v>195</v>
      </c>
      <c r="V236" s="33"/>
      <c r="W236" s="33"/>
      <c r="X236" s="33"/>
    </row>
    <row r="237" ht="15.75" customHeight="1">
      <c r="A237" s="19" t="str">
        <f>Def_Sistemas_Conectores_Cabos!$A$4</f>
        <v>Timing</v>
      </c>
      <c r="B237" s="22" t="str">
        <f>Datas_Entregas!$A$2</f>
        <v>Booster/LTB</v>
      </c>
      <c r="C237" s="25">
        <f t="array" ref="C237">INDEX(Datas_Entregas!$B$2:$B$100, MATCH(B237, Datas_Entregas!$A$2:$A$100, 0), 1)</f>
        <v>43266</v>
      </c>
      <c r="D237" s="22" t="str">
        <f>Def_Status_Montagem!$A$4</f>
        <v>Comprado / Esperando entrega</v>
      </c>
      <c r="E237" s="35" t="str">
        <f>Def_Status_Montagem!$B$3</f>
        <v>Contratada / Etiqueta pelo DIG</v>
      </c>
      <c r="F237" s="26" t="str">
        <f t="array" ref="F237">INDEX(Def_Instancias_Equipamentos!$F$2:$F$1373, MATCH(K237, Def_Instancias_Equipamentos!$D$2:$D$1373, 0), 1)</f>
        <v>Sala de Conectividade</v>
      </c>
      <c r="G237" s="27" t="str">
        <f t="array" ref="G237">INDEX(Def_Instancias_Equipamentos!$F$2:$F$1373, MATCH(L237, Def_Instancias_Equipamentos!$D$2:$D$1373, 0), 1)</f>
        <v>Sala de Conectividade</v>
      </c>
      <c r="H237" s="26" t="str">
        <f t="array" ref="H237">INDEX(Def_Instancias_Equipamentos!$E$2:$E$1373, MATCH(K237, Def_Instancias_Equipamentos!$D$2:$D$1373, 0), 1)</f>
        <v>CA-RaCtrl</v>
      </c>
      <c r="I237" s="27" t="str">
        <f t="array" ref="I237">INDEX(Def_Instancias_Equipamentos!$E$2:$E$1373, MATCH(L237, Def_Instancias_Equipamentos!$D$2:$D$1373, 0), 1)</f>
        <v>CA-RaCtrl</v>
      </c>
      <c r="J237" s="27" t="str">
        <f t="shared" si="1"/>
        <v>INTERNO</v>
      </c>
      <c r="K237" s="28" t="str">
        <f>Def_Instancias_Equipamentos!$D$91</f>
        <v>CA-RaCtrl:TI-Fout-1</v>
      </c>
      <c r="L237" s="19" t="str">
        <f>Def_Instancias_Equipamentos!$D$67</f>
        <v>CA-RaCtrl:CO-FibPatch</v>
      </c>
      <c r="M237" s="44" t="s">
        <v>96</v>
      </c>
      <c r="N237" s="75" t="s">
        <v>1009</v>
      </c>
      <c r="O237" s="28" t="str">
        <f>Def_Sistemas_Conectores_Cabos!$B$3</f>
        <v>LC duplex</v>
      </c>
      <c r="P237" s="19" t="str">
        <f>Def_Sistemas_Conectores_Cabos!$B$3</f>
        <v>LC duplex</v>
      </c>
      <c r="Q237" s="27" t="str">
        <f t="shared" si="3"/>
        <v>CA-RaCtrl:TI-Fout-1/OUT0
CA-RaCtrl:CO-FibPatch/p072</v>
      </c>
      <c r="R237" s="32"/>
      <c r="S237" s="32"/>
      <c r="T237" s="19" t="str">
        <f>Def_Sistemas_Conectores_Cabos!$C$3</f>
        <v>Fibra OM4 duplex</v>
      </c>
      <c r="U237" s="32" t="s">
        <v>998</v>
      </c>
      <c r="V237" s="33"/>
      <c r="W237" s="33"/>
      <c r="X237" s="33"/>
    </row>
    <row r="238" ht="15.75" customHeight="1">
      <c r="A238" s="19" t="str">
        <f>Def_Sistemas_Conectores_Cabos!$A$4</f>
        <v>Timing</v>
      </c>
      <c r="B238" s="22" t="str">
        <f>Datas_Entregas!$A$2</f>
        <v>Booster/LTB</v>
      </c>
      <c r="C238" s="25">
        <f t="array" ref="C238">INDEX(Datas_Entregas!$B$2:$B$100, MATCH(B238, Datas_Entregas!$A$2:$A$100, 0), 1)</f>
        <v>43266</v>
      </c>
      <c r="D238" s="22" t="str">
        <f>Def_Status_Montagem!$A$4</f>
        <v>Comprado / Esperando entrega</v>
      </c>
      <c r="E238" s="35" t="str">
        <f>Def_Status_Montagem!$B$3</f>
        <v>Contratada / Etiqueta pelo DIG</v>
      </c>
      <c r="F238" s="26" t="str">
        <f t="array" ref="F238">INDEX(Def_Instancias_Equipamentos!$F$2:$F$1373, MATCH(K238, Def_Instancias_Equipamentos!$D$2:$D$1373, 0), 1)</f>
        <v>Sala de Conectividade</v>
      </c>
      <c r="G238" s="27" t="str">
        <f t="array" ref="G238">INDEX(Def_Instancias_Equipamentos!$F$2:$F$1373, MATCH(L238, Def_Instancias_Equipamentos!$D$2:$D$1373, 0), 1)</f>
        <v>Sala de Conectividade</v>
      </c>
      <c r="H238" s="26" t="str">
        <f t="array" ref="H238">INDEX(Def_Instancias_Equipamentos!$E$2:$E$1373, MATCH(K238, Def_Instancias_Equipamentos!$D$2:$D$1373, 0), 1)</f>
        <v>CA-RaCtrl</v>
      </c>
      <c r="I238" s="27" t="str">
        <f t="array" ref="I238">INDEX(Def_Instancias_Equipamentos!$E$2:$E$1373, MATCH(L238, Def_Instancias_Equipamentos!$D$2:$D$1373, 0), 1)</f>
        <v>CA-RaCtrl</v>
      </c>
      <c r="J238" s="27" t="str">
        <f t="shared" si="1"/>
        <v>INTERNO</v>
      </c>
      <c r="K238" s="28" t="str">
        <f>Def_Instancias_Equipamentos!$D$91</f>
        <v>CA-RaCtrl:TI-Fout-1</v>
      </c>
      <c r="L238" s="19" t="str">
        <f>Def_Instancias_Equipamentos!$D$67</f>
        <v>CA-RaCtrl:CO-FibPatch</v>
      </c>
      <c r="M238" s="44" t="s">
        <v>143</v>
      </c>
      <c r="N238" s="75" t="s">
        <v>1010</v>
      </c>
      <c r="O238" s="28" t="str">
        <f>Def_Sistemas_Conectores_Cabos!$B$3</f>
        <v>LC duplex</v>
      </c>
      <c r="P238" s="19" t="str">
        <f>Def_Sistemas_Conectores_Cabos!$B$3</f>
        <v>LC duplex</v>
      </c>
      <c r="Q238" s="27" t="str">
        <f t="shared" si="3"/>
        <v>CA-RaCtrl:TI-Fout-1/OUT1
CA-RaCtrl:CO-FibPatch/p043</v>
      </c>
      <c r="R238" s="32"/>
      <c r="S238" s="32"/>
      <c r="T238" s="19" t="str">
        <f>Def_Sistemas_Conectores_Cabos!$C$3</f>
        <v>Fibra OM4 duplex</v>
      </c>
      <c r="U238" s="32" t="s">
        <v>998</v>
      </c>
      <c r="V238" s="33"/>
      <c r="W238" s="33"/>
      <c r="X238" s="33"/>
    </row>
    <row r="239" ht="15.75" customHeight="1">
      <c r="A239" s="19" t="str">
        <f>Def_Sistemas_Conectores_Cabos!$A$4</f>
        <v>Timing</v>
      </c>
      <c r="B239" s="22" t="str">
        <f>Datas_Entregas!$A$2</f>
        <v>Booster/LTB</v>
      </c>
      <c r="C239" s="25">
        <f t="array" ref="C239">INDEX(Datas_Entregas!$B$2:$B$100, MATCH(B239, Datas_Entregas!$A$2:$A$100, 0), 1)</f>
        <v>43266</v>
      </c>
      <c r="D239" s="22" t="str">
        <f>Def_Status_Montagem!$A$4</f>
        <v>Comprado / Esperando entrega</v>
      </c>
      <c r="E239" s="35" t="str">
        <f>Def_Status_Montagem!$B$3</f>
        <v>Contratada / Etiqueta pelo DIG</v>
      </c>
      <c r="F239" s="26" t="str">
        <f t="array" ref="F239">INDEX(Def_Instancias_Equipamentos!$F$2:$F$1373, MATCH(K239, Def_Instancias_Equipamentos!$D$2:$D$1373, 0), 1)</f>
        <v>Sala de Conectividade</v>
      </c>
      <c r="G239" s="27" t="str">
        <f t="array" ref="G239">INDEX(Def_Instancias_Equipamentos!$F$2:$F$1373, MATCH(L239, Def_Instancias_Equipamentos!$D$2:$D$1373, 0), 1)</f>
        <v>Sala de Conectividade</v>
      </c>
      <c r="H239" s="26" t="str">
        <f t="array" ref="H239">INDEX(Def_Instancias_Equipamentos!$E$2:$E$1373, MATCH(K239, Def_Instancias_Equipamentos!$D$2:$D$1373, 0), 1)</f>
        <v>CA-RaCtrl</v>
      </c>
      <c r="I239" s="27" t="str">
        <f t="array" ref="I239">INDEX(Def_Instancias_Equipamentos!$E$2:$E$1373, MATCH(L239, Def_Instancias_Equipamentos!$D$2:$D$1373, 0), 1)</f>
        <v>CA-RaCtrl</v>
      </c>
      <c r="J239" s="27" t="str">
        <f t="shared" si="1"/>
        <v>INTERNO</v>
      </c>
      <c r="K239" s="28" t="str">
        <f>Def_Instancias_Equipamentos!$D$91</f>
        <v>CA-RaCtrl:TI-Fout-1</v>
      </c>
      <c r="L239" s="19" t="str">
        <f>Def_Instancias_Equipamentos!$D$67</f>
        <v>CA-RaCtrl:CO-FibPatch</v>
      </c>
      <c r="M239" s="44" t="s">
        <v>165</v>
      </c>
      <c r="N239" s="75" t="s">
        <v>1011</v>
      </c>
      <c r="O239" s="28" t="str">
        <f>Def_Sistemas_Conectores_Cabos!$B$3</f>
        <v>LC duplex</v>
      </c>
      <c r="P239" s="19" t="str">
        <f>Def_Sistemas_Conectores_Cabos!$B$3</f>
        <v>LC duplex</v>
      </c>
      <c r="Q239" s="27" t="str">
        <f t="shared" si="3"/>
        <v>CA-RaCtrl:TI-Fout-1/OUT2
CA-RaCtrl:CO-FibPatch/p073</v>
      </c>
      <c r="R239" s="32"/>
      <c r="S239" s="32"/>
      <c r="T239" s="19" t="str">
        <f>Def_Sistemas_Conectores_Cabos!$C$3</f>
        <v>Fibra OM4 duplex</v>
      </c>
      <c r="U239" s="32" t="s">
        <v>998</v>
      </c>
      <c r="V239" s="33"/>
      <c r="W239" s="33"/>
      <c r="X239" s="33"/>
    </row>
    <row r="240" ht="15.75" customHeight="1">
      <c r="A240" s="19" t="str">
        <f>Def_Sistemas_Conectores_Cabos!$A$4</f>
        <v>Timing</v>
      </c>
      <c r="B240" s="22" t="str">
        <f>Datas_Entregas!$A$2</f>
        <v>Booster/LTB</v>
      </c>
      <c r="C240" s="25">
        <f t="array" ref="C240">INDEX(Datas_Entregas!$B$2:$B$100, MATCH(B240, Datas_Entregas!$A$2:$A$100, 0), 1)</f>
        <v>43266</v>
      </c>
      <c r="D240" s="22" t="str">
        <f>Def_Status_Montagem!$A$4</f>
        <v>Comprado / Esperando entrega</v>
      </c>
      <c r="E240" s="35" t="str">
        <f>Def_Status_Montagem!$B$3</f>
        <v>Contratada / Etiqueta pelo DIG</v>
      </c>
      <c r="F240" s="26" t="str">
        <f t="array" ref="F240">INDEX(Def_Instancias_Equipamentos!$F$2:$F$1373, MATCH(K240, Def_Instancias_Equipamentos!$D$2:$D$1373, 0), 1)</f>
        <v>Sala de RF</v>
      </c>
      <c r="G240" s="27" t="str">
        <f t="array" ref="G240">INDEX(Def_Instancias_Equipamentos!$F$2:$F$1373, MATCH(L240, Def_Instancias_Equipamentos!$D$2:$D$1373, 0), 1)</f>
        <v>Sala de RF</v>
      </c>
      <c r="H240" s="26" t="str">
        <f t="array" ref="H240">INDEX(Def_Instancias_Equipamentos!$E$2:$E$1373, MATCH(K240, Def_Instancias_Equipamentos!$D$2:$D$1373, 0), 1)</f>
        <v>RA-RaMO</v>
      </c>
      <c r="I240" s="27" t="str">
        <f t="array" ref="I240">INDEX(Def_Instancias_Equipamentos!$E$2:$E$1373, MATCH(L240, Def_Instancias_Equipamentos!$D$2:$D$1373, 0), 1)</f>
        <v>RA-RaMO</v>
      </c>
      <c r="J240" s="27" t="str">
        <f t="shared" si="1"/>
        <v>INTERNO</v>
      </c>
      <c r="K240" s="28" t="str">
        <f>Def_Instancias_Equipamentos!$D$85</f>
        <v>RA-RaMO:TI-Fout</v>
      </c>
      <c r="L240" s="19" t="str">
        <f>Def_Instancias_Equipamentos!$D$73</f>
        <v>RA-RaMO:CO-FibPatch</v>
      </c>
      <c r="M240" s="44" t="s">
        <v>96</v>
      </c>
      <c r="N240" s="75" t="s">
        <v>1012</v>
      </c>
      <c r="O240" s="28" t="str">
        <f>Def_Sistemas_Conectores_Cabos!$B$3</f>
        <v>LC duplex</v>
      </c>
      <c r="P240" s="19" t="str">
        <f>Def_Sistemas_Conectores_Cabos!$B$3</f>
        <v>LC duplex</v>
      </c>
      <c r="Q240" s="27" t="str">
        <f t="shared" si="3"/>
        <v>RA-RaMO:TI-Fout/OUT0
RA-RaMO:CO-FibPatch/p071</v>
      </c>
      <c r="R240" s="32"/>
      <c r="S240" s="32"/>
      <c r="T240" s="19" t="str">
        <f>Def_Sistemas_Conectores_Cabos!$C$3</f>
        <v>Fibra OM4 duplex</v>
      </c>
      <c r="U240" s="32" t="s">
        <v>998</v>
      </c>
      <c r="V240" s="33"/>
      <c r="W240" s="33"/>
      <c r="X240" s="33"/>
    </row>
    <row r="241" ht="15.75" customHeight="1">
      <c r="A241" s="19" t="str">
        <f>Def_Sistemas_Conectores_Cabos!$A$4</f>
        <v>Timing</v>
      </c>
      <c r="B241" s="22" t="str">
        <f>Datas_Entregas!$A$2</f>
        <v>Booster/LTB</v>
      </c>
      <c r="C241" s="25">
        <f t="array" ref="C241">INDEX(Datas_Entregas!$B$2:$B$100, MATCH(B241, Datas_Entregas!$A$2:$A$100, 0), 1)</f>
        <v>43266</v>
      </c>
      <c r="D241" s="22" t="str">
        <f>Def_Status_Montagem!$A$4</f>
        <v>Comprado / Esperando entrega</v>
      </c>
      <c r="E241" s="35" t="str">
        <f>Def_Status_Montagem!$B$3</f>
        <v>Contratada / Etiqueta pelo DIG</v>
      </c>
      <c r="F241" s="26" t="str">
        <f t="array" ref="F241">INDEX(Def_Instancias_Equipamentos!$F$2:$F$1373, MATCH(K241, Def_Instancias_Equipamentos!$D$2:$D$1373, 0), 1)</f>
        <v>Sala de RF</v>
      </c>
      <c r="G241" s="27" t="str">
        <f t="array" ref="G241">INDEX(Def_Instancias_Equipamentos!$F$2:$F$1373, MATCH(L241, Def_Instancias_Equipamentos!$D$2:$D$1373, 0), 1)</f>
        <v>Sala de RF</v>
      </c>
      <c r="H241" s="26" t="str">
        <f t="array" ref="H241">INDEX(Def_Instancias_Equipamentos!$E$2:$E$1373, MATCH(K241, Def_Instancias_Equipamentos!$D$2:$D$1373, 0), 1)</f>
        <v>RA-RaMO</v>
      </c>
      <c r="I241" s="27" t="str">
        <f t="array" ref="I241">INDEX(Def_Instancias_Equipamentos!$E$2:$E$1373, MATCH(L241, Def_Instancias_Equipamentos!$D$2:$D$1373, 0), 1)</f>
        <v>RA-RaMO</v>
      </c>
      <c r="J241" s="27" t="str">
        <f t="shared" si="1"/>
        <v>INTERNO</v>
      </c>
      <c r="K241" s="28" t="str">
        <f>Def_Instancias_Equipamentos!$D$85</f>
        <v>RA-RaMO:TI-Fout</v>
      </c>
      <c r="L241" s="19" t="str">
        <f>Def_Instancias_Equipamentos!$D$73</f>
        <v>RA-RaMO:CO-FibPatch</v>
      </c>
      <c r="M241" s="44" t="s">
        <v>143</v>
      </c>
      <c r="N241" s="75" t="s">
        <v>1013</v>
      </c>
      <c r="O241" s="28" t="str">
        <f>Def_Sistemas_Conectores_Cabos!$B$3</f>
        <v>LC duplex</v>
      </c>
      <c r="P241" s="19" t="str">
        <f>Def_Sistemas_Conectores_Cabos!$B$3</f>
        <v>LC duplex</v>
      </c>
      <c r="Q241" s="27" t="str">
        <f t="shared" si="3"/>
        <v>RA-RaMO:TI-Fout/OUT1
RA-RaMO:CO-FibPatch/p044</v>
      </c>
      <c r="R241" s="32"/>
      <c r="S241" s="32"/>
      <c r="T241" s="19" t="str">
        <f>Def_Sistemas_Conectores_Cabos!$C$3</f>
        <v>Fibra OM4 duplex</v>
      </c>
      <c r="U241" s="32" t="s">
        <v>998</v>
      </c>
      <c r="V241" s="33"/>
      <c r="W241" s="33"/>
      <c r="X241" s="33"/>
    </row>
    <row r="242" ht="15.75" customHeight="1">
      <c r="A242" s="19" t="str">
        <f>Def_Sistemas_Conectores_Cabos!$A$4</f>
        <v>Timing</v>
      </c>
      <c r="B242" s="22" t="str">
        <f>Datas_Entregas!$A$2</f>
        <v>Booster/LTB</v>
      </c>
      <c r="C242" s="25">
        <f t="array" ref="C242">INDEX(Datas_Entregas!$B$2:$B$100, MATCH(B242, Datas_Entregas!$A$2:$A$100, 0), 1)</f>
        <v>43266</v>
      </c>
      <c r="D242" s="22" t="str">
        <f>Def_Status_Montagem!$A$4</f>
        <v>Comprado / Esperando entrega</v>
      </c>
      <c r="E242" s="35" t="str">
        <f>Def_Status_Montagem!$B$3</f>
        <v>Contratada / Etiqueta pelo DIG</v>
      </c>
      <c r="F242" s="26" t="str">
        <f t="array" ref="F242">INDEX(Def_Instancias_Equipamentos!$F$2:$F$1373, MATCH(K242, Def_Instancias_Equipamentos!$D$2:$D$1373, 0), 1)</f>
        <v>Sala de RF</v>
      </c>
      <c r="G242" s="27" t="str">
        <f t="array" ref="G242">INDEX(Def_Instancias_Equipamentos!$F$2:$F$1373, MATCH(L242, Def_Instancias_Equipamentos!$D$2:$D$1373, 0), 1)</f>
        <v>Sala de RF</v>
      </c>
      <c r="H242" s="26" t="str">
        <f t="array" ref="H242">INDEX(Def_Instancias_Equipamentos!$E$2:$E$1373, MATCH(K242, Def_Instancias_Equipamentos!$D$2:$D$1373, 0), 1)</f>
        <v>RA-RaMO</v>
      </c>
      <c r="I242" s="27" t="str">
        <f t="array" ref="I242">INDEX(Def_Instancias_Equipamentos!$E$2:$E$1373, MATCH(L242, Def_Instancias_Equipamentos!$D$2:$D$1373, 0), 1)</f>
        <v>RA-RaMO</v>
      </c>
      <c r="J242" s="27" t="str">
        <f t="shared" si="1"/>
        <v>INTERNO</v>
      </c>
      <c r="K242" s="28" t="str">
        <f>Def_Instancias_Equipamentos!$D$85</f>
        <v>RA-RaMO:TI-Fout</v>
      </c>
      <c r="L242" s="19" t="str">
        <f>Def_Instancias_Equipamentos!$D$73</f>
        <v>RA-RaMO:CO-FibPatch</v>
      </c>
      <c r="M242" s="44" t="s">
        <v>165</v>
      </c>
      <c r="N242" s="75" t="s">
        <v>1014</v>
      </c>
      <c r="O242" s="28" t="str">
        <f>Def_Sistemas_Conectores_Cabos!$B$3</f>
        <v>LC duplex</v>
      </c>
      <c r="P242" s="19" t="str">
        <f>Def_Sistemas_Conectores_Cabos!$B$3</f>
        <v>LC duplex</v>
      </c>
      <c r="Q242" s="27" t="str">
        <f t="shared" si="3"/>
        <v>RA-RaMO:TI-Fout/OUT2
RA-RaMO:CO-FibPatch/p045</v>
      </c>
      <c r="R242" s="32"/>
      <c r="S242" s="32"/>
      <c r="T242" s="19" t="str">
        <f>Def_Sistemas_Conectores_Cabos!$C$3</f>
        <v>Fibra OM4 duplex</v>
      </c>
      <c r="U242" s="32" t="s">
        <v>998</v>
      </c>
      <c r="V242" s="33"/>
      <c r="W242" s="33"/>
      <c r="X242" s="33"/>
    </row>
    <row r="243" ht="15.75" customHeight="1">
      <c r="A243" s="19" t="str">
        <f>Def_Sistemas_Conectores_Cabos!$A$4</f>
        <v>Timing</v>
      </c>
      <c r="B243" s="22" t="str">
        <f>Datas_Entregas!$A$2</f>
        <v>Booster/LTB</v>
      </c>
      <c r="C243" s="25">
        <f t="array" ref="C243">INDEX(Datas_Entregas!$B$2:$B$100, MATCH(B243, Datas_Entregas!$A$2:$A$100, 0), 1)</f>
        <v>43266</v>
      </c>
      <c r="D243" s="22" t="str">
        <f>Def_Status_Montagem!$A$4</f>
        <v>Comprado / Esperando entrega</v>
      </c>
      <c r="E243" s="35" t="str">
        <f>Def_Status_Montagem!$B$3</f>
        <v>Contratada / Etiqueta pelo DIG</v>
      </c>
      <c r="F243" s="26" t="str">
        <f t="array" ref="F243">INDEX(Def_Instancias_Equipamentos!$F$2:$F$1373, MATCH(K243, Def_Instancias_Equipamentos!$D$2:$D$1373, 0), 1)</f>
        <v>Sala de Conectividade</v>
      </c>
      <c r="G243" s="27" t="str">
        <f t="array" ref="G243">INDEX(Def_Instancias_Equipamentos!$F$2:$F$1373, MATCH(L243, Def_Instancias_Equipamentos!$D$2:$D$1373, 0), 1)</f>
        <v>Sala de Conectividade</v>
      </c>
      <c r="H243" s="26" t="str">
        <f t="array" ref="H243">INDEX(Def_Instancias_Equipamentos!$E$2:$E$1373, MATCH(K243, Def_Instancias_Equipamentos!$D$2:$D$1373, 0), 1)</f>
        <v>CA-RaCtrl</v>
      </c>
      <c r="I243" s="27" t="str">
        <f t="array" ref="I243">INDEX(Def_Instancias_Equipamentos!$E$2:$E$1373, MATCH(L243, Def_Instancias_Equipamentos!$D$2:$D$1373, 0), 1)</f>
        <v>CA-RaCtrl</v>
      </c>
      <c r="J243" s="27" t="str">
        <f t="shared" si="1"/>
        <v>INTERNO</v>
      </c>
      <c r="K243" s="28" t="str">
        <f>Def_Instancias_Equipamentos!$D$91</f>
        <v>CA-RaCtrl:TI-Fout-1</v>
      </c>
      <c r="L243" s="19" t="str">
        <f>Def_Instancias_Equipamentos!$D$67</f>
        <v>CA-RaCtrl:CO-FibPatch</v>
      </c>
      <c r="M243" s="44" t="s">
        <v>662</v>
      </c>
      <c r="N243" s="75" t="s">
        <v>651</v>
      </c>
      <c r="O243" s="28" t="str">
        <f>Def_Sistemas_Conectores_Cabos!$B$3</f>
        <v>LC duplex</v>
      </c>
      <c r="P243" s="19" t="str">
        <f>Def_Sistemas_Conectores_Cabos!$B$3</f>
        <v>LC duplex</v>
      </c>
      <c r="Q243" s="27" t="str">
        <f t="shared" si="3"/>
        <v>CA-RaCtrl:TI-Fout-1/UPLINK
CA-RaCtrl:CO-FibPatch/p074</v>
      </c>
      <c r="R243" s="32"/>
      <c r="S243" s="32"/>
      <c r="T243" s="19" t="str">
        <f>Def_Sistemas_Conectores_Cabos!$C$3</f>
        <v>Fibra OM4 duplex</v>
      </c>
      <c r="U243" s="32" t="s">
        <v>652</v>
      </c>
      <c r="V243" s="33"/>
      <c r="W243" s="33"/>
      <c r="X243" s="33"/>
    </row>
    <row r="244" ht="15.75" customHeight="1">
      <c r="A244" s="19" t="str">
        <f>Def_Sistemas_Conectores_Cabos!$A$4</f>
        <v>Timing</v>
      </c>
      <c r="B244" s="22" t="str">
        <f>Datas_Entregas!$A$2</f>
        <v>Booster/LTB</v>
      </c>
      <c r="C244" s="25">
        <f t="array" ref="C244">INDEX(Datas_Entregas!$B$2:$B$100, MATCH(B244, Datas_Entregas!$A$2:$A$100, 0), 1)</f>
        <v>43266</v>
      </c>
      <c r="D244" s="22" t="str">
        <f>Def_Status_Montagem!$A$4</f>
        <v>Comprado / Esperando entrega</v>
      </c>
      <c r="E244" s="35" t="str">
        <f>Def_Status_Montagem!$B$3</f>
        <v>Contratada / Etiqueta pelo DIG</v>
      </c>
      <c r="F244" s="26" t="str">
        <f t="array" ref="F244">INDEX(Def_Instancias_Equipamentos!$F$2:$F$1373, MATCH(K244, Def_Instancias_Equipamentos!$D$2:$D$1373, 0), 1)</f>
        <v>Sala de Conectividade</v>
      </c>
      <c r="G244" s="27" t="str">
        <f t="array" ref="G244">INDEX(Def_Instancias_Equipamentos!$F$2:$F$1373, MATCH(L244, Def_Instancias_Equipamentos!$D$2:$D$1373, 0), 1)</f>
        <v>Sala de Conectividade</v>
      </c>
      <c r="H244" s="26" t="str">
        <f t="array" ref="H244">INDEX(Def_Instancias_Equipamentos!$E$2:$E$1373, MATCH(K244, Def_Instancias_Equipamentos!$D$2:$D$1373, 0), 1)</f>
        <v>CA-RaCtrl</v>
      </c>
      <c r="I244" s="27" t="str">
        <f t="array" ref="I244">INDEX(Def_Instancias_Equipamentos!$E$2:$E$1373, MATCH(L244, Def_Instancias_Equipamentos!$D$2:$D$1373, 0), 1)</f>
        <v>CA-RaCtrl</v>
      </c>
      <c r="J244" s="27" t="str">
        <f t="shared" si="1"/>
        <v>INTERNO</v>
      </c>
      <c r="K244" s="28" t="str">
        <f>Def_Instancias_Equipamentos!$D$92</f>
        <v>CA-RaCtrl:TI-Fout-2</v>
      </c>
      <c r="L244" s="19" t="str">
        <f>Def_Instancias_Equipamentos!$D$67</f>
        <v>CA-RaCtrl:CO-FibPatch</v>
      </c>
      <c r="M244" s="44" t="s">
        <v>96</v>
      </c>
      <c r="N244" s="75" t="s">
        <v>1015</v>
      </c>
      <c r="O244" s="28" t="str">
        <f>Def_Sistemas_Conectores_Cabos!$B$3</f>
        <v>LC duplex</v>
      </c>
      <c r="P244" s="19" t="str">
        <f>Def_Sistemas_Conectores_Cabos!$B$3</f>
        <v>LC duplex</v>
      </c>
      <c r="Q244" s="27" t="str">
        <f t="shared" si="3"/>
        <v>CA-RaCtrl:TI-Fout-2/OUT0
CA-RaCtrl:CO-FibPatch/p051</v>
      </c>
      <c r="R244" s="32"/>
      <c r="S244" s="32"/>
      <c r="T244" s="19" t="str">
        <f>Def_Sistemas_Conectores_Cabos!$C$3</f>
        <v>Fibra OM4 duplex</v>
      </c>
      <c r="U244" s="32" t="s">
        <v>998</v>
      </c>
      <c r="V244" s="33"/>
      <c r="W244" s="33"/>
      <c r="X244" s="33"/>
    </row>
    <row r="245" ht="15.75" customHeight="1">
      <c r="A245" s="19" t="str">
        <f>Def_Sistemas_Conectores_Cabos!$A$4</f>
        <v>Timing</v>
      </c>
      <c r="B245" s="22" t="str">
        <f>Datas_Entregas!$A$2</f>
        <v>Booster/LTB</v>
      </c>
      <c r="C245" s="25">
        <f t="array" ref="C245">INDEX(Datas_Entregas!$B$2:$B$100, MATCH(B245, Datas_Entregas!$A$2:$A$100, 0), 1)</f>
        <v>43266</v>
      </c>
      <c r="D245" s="22" t="str">
        <f>Def_Status_Montagem!$A$4</f>
        <v>Comprado / Esperando entrega</v>
      </c>
      <c r="E245" s="35" t="str">
        <f>Def_Status_Montagem!$B$3</f>
        <v>Contratada / Etiqueta pelo DIG</v>
      </c>
      <c r="F245" s="26" t="str">
        <f t="array" ref="F245">INDEX(Def_Instancias_Equipamentos!$F$2:$F$1373, MATCH(K245, Def_Instancias_Equipamentos!$D$2:$D$1373, 0), 1)</f>
        <v>Sala de Conectividade</v>
      </c>
      <c r="G245" s="27" t="str">
        <f t="array" ref="G245">INDEX(Def_Instancias_Equipamentos!$F$2:$F$1373, MATCH(L245, Def_Instancias_Equipamentos!$D$2:$D$1373, 0), 1)</f>
        <v>Sala de Conectividade</v>
      </c>
      <c r="H245" s="26" t="str">
        <f t="array" ref="H245">INDEX(Def_Instancias_Equipamentos!$E$2:$E$1373, MATCH(K245, Def_Instancias_Equipamentos!$D$2:$D$1373, 0), 1)</f>
        <v>CA-RaCtrl</v>
      </c>
      <c r="I245" s="27" t="str">
        <f t="array" ref="I245">INDEX(Def_Instancias_Equipamentos!$E$2:$E$1373, MATCH(L245, Def_Instancias_Equipamentos!$D$2:$D$1373, 0), 1)</f>
        <v>CA-RaCtrl</v>
      </c>
      <c r="J245" s="27" t="str">
        <f t="shared" si="1"/>
        <v>INTERNO</v>
      </c>
      <c r="K245" s="28" t="str">
        <f>Def_Instancias_Equipamentos!$D$92</f>
        <v>CA-RaCtrl:TI-Fout-2</v>
      </c>
      <c r="L245" s="19" t="str">
        <f>Def_Instancias_Equipamentos!$D$67</f>
        <v>CA-RaCtrl:CO-FibPatch</v>
      </c>
      <c r="M245" s="44" t="s">
        <v>143</v>
      </c>
      <c r="N245" s="75" t="s">
        <v>1016</v>
      </c>
      <c r="O245" s="28" t="str">
        <f>Def_Sistemas_Conectores_Cabos!$B$3</f>
        <v>LC duplex</v>
      </c>
      <c r="P245" s="19" t="str">
        <f>Def_Sistemas_Conectores_Cabos!$B$3</f>
        <v>LC duplex</v>
      </c>
      <c r="Q245" s="27" t="str">
        <f t="shared" si="3"/>
        <v>CA-RaCtrl:TI-Fout-2/OUT1
CA-RaCtrl:CO-FibPatch/p046</v>
      </c>
      <c r="R245" s="32"/>
      <c r="S245" s="32"/>
      <c r="T245" s="19" t="str">
        <f>Def_Sistemas_Conectores_Cabos!$C$3</f>
        <v>Fibra OM4 duplex</v>
      </c>
      <c r="U245" s="32" t="s">
        <v>998</v>
      </c>
      <c r="V245" s="33"/>
      <c r="W245" s="33"/>
      <c r="X245" s="33"/>
    </row>
    <row r="246" ht="15.75" customHeight="1">
      <c r="A246" s="19" t="str">
        <f>Def_Sistemas_Conectores_Cabos!$A$4</f>
        <v>Timing</v>
      </c>
      <c r="B246" s="22" t="str">
        <f>Datas_Entregas!$A$2</f>
        <v>Booster/LTB</v>
      </c>
      <c r="C246" s="25">
        <f t="array" ref="C246">INDEX(Datas_Entregas!$B$2:$B$100, MATCH(B246, Datas_Entregas!$A$2:$A$100, 0), 1)</f>
        <v>43266</v>
      </c>
      <c r="D246" s="22" t="str">
        <f>Def_Status_Montagem!$A$4</f>
        <v>Comprado / Esperando entrega</v>
      </c>
      <c r="E246" s="35" t="str">
        <f>Def_Status_Montagem!$B$3</f>
        <v>Contratada / Etiqueta pelo DIG</v>
      </c>
      <c r="F246" s="26" t="str">
        <f t="array" ref="F246">INDEX(Def_Instancias_Equipamentos!$F$2:$F$1373, MATCH(K246, Def_Instancias_Equipamentos!$D$2:$D$1373, 0), 1)</f>
        <v>Sala de Conectividade</v>
      </c>
      <c r="G246" s="27" t="str">
        <f t="array" ref="G246">INDEX(Def_Instancias_Equipamentos!$F$2:$F$1373, MATCH(L246, Def_Instancias_Equipamentos!$D$2:$D$1373, 0), 1)</f>
        <v>Sala de Conectividade</v>
      </c>
      <c r="H246" s="26" t="str">
        <f t="array" ref="H246">INDEX(Def_Instancias_Equipamentos!$E$2:$E$1373, MATCH(K246, Def_Instancias_Equipamentos!$D$2:$D$1373, 0), 1)</f>
        <v>CA-RaCtrl</v>
      </c>
      <c r="I246" s="27" t="str">
        <f t="array" ref="I246">INDEX(Def_Instancias_Equipamentos!$E$2:$E$1373, MATCH(L246, Def_Instancias_Equipamentos!$D$2:$D$1373, 0), 1)</f>
        <v>CA-RaCtrl</v>
      </c>
      <c r="J246" s="27" t="str">
        <f t="shared" si="1"/>
        <v>INTERNO</v>
      </c>
      <c r="K246" s="28" t="str">
        <f>Def_Instancias_Equipamentos!$D$92</f>
        <v>CA-RaCtrl:TI-Fout-2</v>
      </c>
      <c r="L246" s="19" t="str">
        <f>Def_Instancias_Equipamentos!$D$67</f>
        <v>CA-RaCtrl:CO-FibPatch</v>
      </c>
      <c r="M246" s="44" t="s">
        <v>165</v>
      </c>
      <c r="N246" s="75" t="s">
        <v>1017</v>
      </c>
      <c r="O246" s="28" t="str">
        <f>Def_Sistemas_Conectores_Cabos!$B$3</f>
        <v>LC duplex</v>
      </c>
      <c r="P246" s="19" t="str">
        <f>Def_Sistemas_Conectores_Cabos!$B$3</f>
        <v>LC duplex</v>
      </c>
      <c r="Q246" s="27" t="str">
        <f t="shared" si="3"/>
        <v>CA-RaCtrl:TI-Fout-2/OUT2
CA-RaCtrl:CO-FibPatch/p047</v>
      </c>
      <c r="R246" s="32"/>
      <c r="S246" s="32"/>
      <c r="T246" s="19" t="str">
        <f>Def_Sistemas_Conectores_Cabos!$C$3</f>
        <v>Fibra OM4 duplex</v>
      </c>
      <c r="U246" s="32" t="s">
        <v>998</v>
      </c>
      <c r="V246" s="33"/>
      <c r="W246" s="33"/>
      <c r="X246" s="33"/>
    </row>
    <row r="247" ht="15.75" customHeight="1">
      <c r="A247" s="19" t="str">
        <f>Def_Sistemas_Conectores_Cabos!$A$4</f>
        <v>Timing</v>
      </c>
      <c r="B247" s="22" t="str">
        <f>Datas_Entregas!$A$2</f>
        <v>Booster/LTB</v>
      </c>
      <c r="C247" s="25">
        <f t="array" ref="C247">INDEX(Datas_Entregas!$B$2:$B$100, MATCH(B247, Datas_Entregas!$A$2:$A$100, 0), 1)</f>
        <v>43266</v>
      </c>
      <c r="D247" s="22" t="str">
        <f>Def_Status_Montagem!$A$4</f>
        <v>Comprado / Esperando entrega</v>
      </c>
      <c r="E247" s="35" t="str">
        <f>Def_Status_Montagem!$B$3</f>
        <v>Contratada / Etiqueta pelo DIG</v>
      </c>
      <c r="F247" s="26" t="str">
        <f t="array" ref="F247">INDEX(Def_Instancias_Equipamentos!$F$2:$F$1373, MATCH(K247, Def_Instancias_Equipamentos!$D$2:$D$1373, 0), 1)</f>
        <v>Sala de Conectividade</v>
      </c>
      <c r="G247" s="27" t="str">
        <f t="array" ref="G247">INDEX(Def_Instancias_Equipamentos!$F$2:$F$1373, MATCH(L247, Def_Instancias_Equipamentos!$D$2:$D$1373, 0), 1)</f>
        <v>Sala de Conectividade</v>
      </c>
      <c r="H247" s="26" t="str">
        <f t="array" ref="H247">INDEX(Def_Instancias_Equipamentos!$E$2:$E$1373, MATCH(K247, Def_Instancias_Equipamentos!$D$2:$D$1373, 0), 1)</f>
        <v>CA-RaCtrl</v>
      </c>
      <c r="I247" s="27" t="str">
        <f t="array" ref="I247">INDEX(Def_Instancias_Equipamentos!$E$2:$E$1373, MATCH(L247, Def_Instancias_Equipamentos!$D$2:$D$1373, 0), 1)</f>
        <v>CA-RaCtrl</v>
      </c>
      <c r="J247" s="27" t="str">
        <f t="shared" si="1"/>
        <v>INTERNO</v>
      </c>
      <c r="K247" s="28" t="str">
        <f>Def_Instancias_Equipamentos!$D$92</f>
        <v>CA-RaCtrl:TI-Fout-2</v>
      </c>
      <c r="L247" s="19" t="str">
        <f>Def_Instancias_Equipamentos!$D$67</f>
        <v>CA-RaCtrl:CO-FibPatch</v>
      </c>
      <c r="M247" s="44" t="s">
        <v>597</v>
      </c>
      <c r="N247" s="75" t="s">
        <v>997</v>
      </c>
      <c r="O247" s="28" t="str">
        <f>Def_Sistemas_Conectores_Cabos!$B$3</f>
        <v>LC duplex</v>
      </c>
      <c r="P247" s="19" t="str">
        <f>Def_Sistemas_Conectores_Cabos!$B$3</f>
        <v>LC duplex</v>
      </c>
      <c r="Q247" s="27" t="str">
        <f t="shared" si="3"/>
        <v>CA-RaCtrl:TI-Fout-2/OUT3
CA-RaCtrl:CO-FibPatch/p048</v>
      </c>
      <c r="R247" s="32"/>
      <c r="S247" s="32"/>
      <c r="T247" s="19" t="str">
        <f>Def_Sistemas_Conectores_Cabos!$C$3</f>
        <v>Fibra OM4 duplex</v>
      </c>
      <c r="U247" s="32" t="s">
        <v>998</v>
      </c>
      <c r="V247" s="33"/>
      <c r="W247" s="33"/>
      <c r="X247" s="33"/>
    </row>
    <row r="248" ht="15.75" customHeight="1">
      <c r="A248" s="19" t="str">
        <f>Def_Sistemas_Conectores_Cabos!$A$4</f>
        <v>Timing</v>
      </c>
      <c r="B248" s="22" t="str">
        <f>Datas_Entregas!$A$2</f>
        <v>Booster/LTB</v>
      </c>
      <c r="C248" s="25">
        <f t="array" ref="C248">INDEX(Datas_Entregas!$B$2:$B$100, MATCH(B248, Datas_Entregas!$A$2:$A$100, 0), 1)</f>
        <v>43266</v>
      </c>
      <c r="D248" s="22" t="str">
        <f>Def_Status_Montagem!$A$4</f>
        <v>Comprado / Esperando entrega</v>
      </c>
      <c r="E248" s="35" t="str">
        <f>Def_Status_Montagem!$B$3</f>
        <v>Contratada / Etiqueta pelo DIG</v>
      </c>
      <c r="F248" s="26" t="str">
        <f t="array" ref="F248">INDEX(Def_Instancias_Equipamentos!$F$2:$F$1373, MATCH(K248, Def_Instancias_Equipamentos!$D$2:$D$1373, 0), 1)</f>
        <v>Sala de Conectividade</v>
      </c>
      <c r="G248" s="27" t="str">
        <f t="array" ref="G248">INDEX(Def_Instancias_Equipamentos!$F$2:$F$1373, MATCH(L248, Def_Instancias_Equipamentos!$D$2:$D$1373, 0), 1)</f>
        <v>Sala de Conectividade</v>
      </c>
      <c r="H248" s="26" t="str">
        <f t="array" ref="H248">INDEX(Def_Instancias_Equipamentos!$E$2:$E$1373, MATCH(K248, Def_Instancias_Equipamentos!$D$2:$D$1373, 0), 1)</f>
        <v>CA-RaCtrl</v>
      </c>
      <c r="I248" s="27" t="str">
        <f t="array" ref="I248">INDEX(Def_Instancias_Equipamentos!$E$2:$E$1373, MATCH(L248, Def_Instancias_Equipamentos!$D$2:$D$1373, 0), 1)</f>
        <v>CA-RaCtrl</v>
      </c>
      <c r="J248" s="27" t="str">
        <f t="shared" si="1"/>
        <v>INTERNO</v>
      </c>
      <c r="K248" s="28" t="str">
        <f>Def_Instancias_Equipamentos!$D$92</f>
        <v>CA-RaCtrl:TI-Fout-2</v>
      </c>
      <c r="L248" s="19" t="str">
        <f>Def_Instancias_Equipamentos!$D$67</f>
        <v>CA-RaCtrl:CO-FibPatch</v>
      </c>
      <c r="M248" s="44" t="s">
        <v>599</v>
      </c>
      <c r="N248" s="75" t="s">
        <v>1020</v>
      </c>
      <c r="O248" s="28" t="str">
        <f>Def_Sistemas_Conectores_Cabos!$B$3</f>
        <v>LC duplex</v>
      </c>
      <c r="P248" s="19" t="str">
        <f>Def_Sistemas_Conectores_Cabos!$B$3</f>
        <v>LC duplex</v>
      </c>
      <c r="Q248" s="27" t="str">
        <f t="shared" si="3"/>
        <v>CA-RaCtrl:TI-Fout-2/OUT4
CA-RaCtrl:CO-FibPatch/p049</v>
      </c>
      <c r="R248" s="32"/>
      <c r="S248" s="32"/>
      <c r="T248" s="19" t="str">
        <f>Def_Sistemas_Conectores_Cabos!$C$3</f>
        <v>Fibra OM4 duplex</v>
      </c>
      <c r="U248" s="32" t="s">
        <v>998</v>
      </c>
      <c r="V248" s="33"/>
      <c r="W248" s="33"/>
      <c r="X248" s="33"/>
    </row>
    <row r="249" ht="15.75" customHeight="1">
      <c r="A249" s="19" t="str">
        <f>Def_Sistemas_Conectores_Cabos!$A$4</f>
        <v>Timing</v>
      </c>
      <c r="B249" s="22" t="str">
        <f>Datas_Entregas!$A$2</f>
        <v>Booster/LTB</v>
      </c>
      <c r="C249" s="25">
        <f t="array" ref="C249">INDEX(Datas_Entregas!$B$2:$B$100, MATCH(B249, Datas_Entregas!$A$2:$A$100, 0), 1)</f>
        <v>43266</v>
      </c>
      <c r="D249" s="22" t="str">
        <f>Def_Status_Montagem!$A$4</f>
        <v>Comprado / Esperando entrega</v>
      </c>
      <c r="E249" s="35" t="str">
        <f>Def_Status_Montagem!$B$3</f>
        <v>Contratada / Etiqueta pelo DIG</v>
      </c>
      <c r="F249" s="26" t="str">
        <f t="array" ref="F249">INDEX(Def_Instancias_Equipamentos!$F$2:$F$1373, MATCH(K249, Def_Instancias_Equipamentos!$D$2:$D$1373, 0), 1)</f>
        <v>Sala de Conectividade</v>
      </c>
      <c r="G249" s="27" t="str">
        <f t="array" ref="G249">INDEX(Def_Instancias_Equipamentos!$F$2:$F$1373, MATCH(L249, Def_Instancias_Equipamentos!$D$2:$D$1373, 0), 1)</f>
        <v>Sala de Conectividade</v>
      </c>
      <c r="H249" s="26" t="str">
        <f t="array" ref="H249">INDEX(Def_Instancias_Equipamentos!$E$2:$E$1373, MATCH(K249, Def_Instancias_Equipamentos!$D$2:$D$1373, 0), 1)</f>
        <v>CA-RaCtrl</v>
      </c>
      <c r="I249" s="27" t="str">
        <f t="array" ref="I249">INDEX(Def_Instancias_Equipamentos!$E$2:$E$1373, MATCH(L249, Def_Instancias_Equipamentos!$D$2:$D$1373, 0), 1)</f>
        <v>CA-RaCtrl</v>
      </c>
      <c r="J249" s="27" t="str">
        <f t="shared" si="1"/>
        <v>INTERNO</v>
      </c>
      <c r="K249" s="28" t="str">
        <f>Def_Instancias_Equipamentos!$D$92</f>
        <v>CA-RaCtrl:TI-Fout-2</v>
      </c>
      <c r="L249" s="19" t="str">
        <f>Def_Instancias_Equipamentos!$D$67</f>
        <v>CA-RaCtrl:CO-FibPatch</v>
      </c>
      <c r="M249" s="44" t="s">
        <v>601</v>
      </c>
      <c r="N249" s="75" t="s">
        <v>1030</v>
      </c>
      <c r="O249" s="28" t="str">
        <f>Def_Sistemas_Conectores_Cabos!$B$3</f>
        <v>LC duplex</v>
      </c>
      <c r="P249" s="19" t="str">
        <f>Def_Sistemas_Conectores_Cabos!$B$3</f>
        <v>LC duplex</v>
      </c>
      <c r="Q249" s="27" t="str">
        <f t="shared" si="3"/>
        <v>CA-RaCtrl:TI-Fout-2/OUT5
CA-RaCtrl:CO-FibPatch/p050</v>
      </c>
      <c r="R249" s="32"/>
      <c r="S249" s="32"/>
      <c r="T249" s="19" t="str">
        <f>Def_Sistemas_Conectores_Cabos!$C$3</f>
        <v>Fibra OM4 duplex</v>
      </c>
      <c r="U249" s="32" t="s">
        <v>998</v>
      </c>
      <c r="V249" s="33"/>
      <c r="W249" s="33"/>
      <c r="X249" s="33"/>
    </row>
    <row r="250" ht="15.75" customHeight="1">
      <c r="A250" s="19" t="str">
        <f>Def_Sistemas_Conectores_Cabos!$A$4</f>
        <v>Timing</v>
      </c>
      <c r="B250" s="22" t="str">
        <f>Datas_Entregas!$A$2</f>
        <v>Booster/LTB</v>
      </c>
      <c r="C250" s="25">
        <f t="array" ref="C250">INDEX(Datas_Entregas!$B$2:$B$100, MATCH(B250, Datas_Entregas!$A$2:$A$100, 0), 1)</f>
        <v>43266</v>
      </c>
      <c r="D250" s="22" t="str">
        <f>Def_Status_Montagem!$A$4</f>
        <v>Comprado / Esperando entrega</v>
      </c>
      <c r="E250" s="35" t="str">
        <f>Def_Status_Montagem!$B$3</f>
        <v>Contratada / Etiqueta pelo DIG</v>
      </c>
      <c r="F250" s="26" t="str">
        <f t="array" ref="F250">INDEX(Def_Instancias_Equipamentos!$F$2:$F$1373, MATCH(K250, Def_Instancias_Equipamentos!$D$2:$D$1373, 0), 1)</f>
        <v>Sala de Conectividade</v>
      </c>
      <c r="G250" s="27" t="str">
        <f t="array" ref="G250">INDEX(Def_Instancias_Equipamentos!$F$2:$F$1373, MATCH(L250, Def_Instancias_Equipamentos!$D$2:$D$1373, 0), 1)</f>
        <v>Sala de Conectividade</v>
      </c>
      <c r="H250" s="26" t="str">
        <f t="array" ref="H250">INDEX(Def_Instancias_Equipamentos!$E$2:$E$1373, MATCH(K250, Def_Instancias_Equipamentos!$D$2:$D$1373, 0), 1)</f>
        <v>CA-RaCtrl</v>
      </c>
      <c r="I250" s="27" t="str">
        <f t="array" ref="I250">INDEX(Def_Instancias_Equipamentos!$E$2:$E$1373, MATCH(L250, Def_Instancias_Equipamentos!$D$2:$D$1373, 0), 1)</f>
        <v>CA-RaCtrl</v>
      </c>
      <c r="J250" s="27" t="str">
        <f t="shared" si="1"/>
        <v>INTERNO</v>
      </c>
      <c r="K250" s="28" t="str">
        <f>Def_Instancias_Equipamentos!$D$92</f>
        <v>CA-RaCtrl:TI-Fout-2</v>
      </c>
      <c r="L250" s="19" t="str">
        <f>Def_Instancias_Equipamentos!$D$67</f>
        <v>CA-RaCtrl:CO-FibPatch</v>
      </c>
      <c r="M250" s="44" t="s">
        <v>603</v>
      </c>
      <c r="N250" s="46" t="s">
        <v>1031</v>
      </c>
      <c r="O250" s="28" t="str">
        <f>Def_Sistemas_Conectores_Cabos!$B$3</f>
        <v>LC duplex</v>
      </c>
      <c r="P250" s="19" t="str">
        <f>Def_Sistemas_Conectores_Cabos!$B$3</f>
        <v>LC duplex</v>
      </c>
      <c r="Q250" s="27" t="str">
        <f t="shared" si="3"/>
        <v>CA-RaCtrl:TI-Fout-2/OUT6
CA-RaCtrl:CO-FibPatch/p052</v>
      </c>
      <c r="R250" s="32"/>
      <c r="S250" s="32"/>
      <c r="T250" s="19" t="str">
        <f>Def_Sistemas_Conectores_Cabos!$C$3</f>
        <v>Fibra OM4 duplex</v>
      </c>
      <c r="U250" s="32" t="s">
        <v>998</v>
      </c>
      <c r="V250" s="33"/>
      <c r="W250" s="33"/>
      <c r="X250" s="33"/>
    </row>
    <row r="251" ht="15.75" customHeight="1">
      <c r="A251" s="19" t="str">
        <f>Def_Sistemas_Conectores_Cabos!$A$4</f>
        <v>Timing</v>
      </c>
      <c r="B251" s="22" t="str">
        <f>Datas_Entregas!$A$2</f>
        <v>Booster/LTB</v>
      </c>
      <c r="C251" s="25">
        <f t="array" ref="C251">INDEX(Datas_Entregas!$B$2:$B$100, MATCH(B251, Datas_Entregas!$A$2:$A$100, 0), 1)</f>
        <v>43266</v>
      </c>
      <c r="D251" s="22" t="str">
        <f>Def_Status_Montagem!$A$4</f>
        <v>Comprado / Esperando entrega</v>
      </c>
      <c r="E251" s="35" t="str">
        <f>Def_Status_Montagem!$B$3</f>
        <v>Contratada / Etiqueta pelo DIG</v>
      </c>
      <c r="F251" s="26" t="str">
        <f t="array" ref="F251">INDEX(Def_Instancias_Equipamentos!$F$2:$F$1373, MATCH(K251, Def_Instancias_Equipamentos!$D$2:$D$1373, 0), 1)</f>
        <v>Sala de Conectividade</v>
      </c>
      <c r="G251" s="27" t="str">
        <f t="array" ref="G251">INDEX(Def_Instancias_Equipamentos!$F$2:$F$1373, MATCH(L251, Def_Instancias_Equipamentos!$D$2:$D$1373, 0), 1)</f>
        <v>Sala de Conectividade</v>
      </c>
      <c r="H251" s="26" t="str">
        <f t="array" ref="H251">INDEX(Def_Instancias_Equipamentos!$E$2:$E$1373, MATCH(K251, Def_Instancias_Equipamentos!$D$2:$D$1373, 0), 1)</f>
        <v>CA-RaCtrl</v>
      </c>
      <c r="I251" s="27" t="str">
        <f t="array" ref="I251">INDEX(Def_Instancias_Equipamentos!$E$2:$E$1373, MATCH(L251, Def_Instancias_Equipamentos!$D$2:$D$1373, 0), 1)</f>
        <v>CA-RaCtrl</v>
      </c>
      <c r="J251" s="27" t="str">
        <f t="shared" si="1"/>
        <v>INTERNO</v>
      </c>
      <c r="K251" s="28" t="str">
        <f>Def_Instancias_Equipamentos!$D$92</f>
        <v>CA-RaCtrl:TI-Fout-2</v>
      </c>
      <c r="L251" s="19" t="str">
        <f>Def_Instancias_Equipamentos!$D$67</f>
        <v>CA-RaCtrl:CO-FibPatch</v>
      </c>
      <c r="M251" s="44" t="s">
        <v>662</v>
      </c>
      <c r="N251" s="75" t="s">
        <v>653</v>
      </c>
      <c r="O251" s="28" t="str">
        <f>Def_Sistemas_Conectores_Cabos!$B$3</f>
        <v>LC duplex</v>
      </c>
      <c r="P251" s="19" t="str">
        <f>Def_Sistemas_Conectores_Cabos!$B$3</f>
        <v>LC duplex</v>
      </c>
      <c r="Q251" s="27" t="str">
        <f t="shared" si="3"/>
        <v>CA-RaCtrl:TI-Fout-2/UPLINK
CA-RaCtrl:CO-FibPatch/p075</v>
      </c>
      <c r="R251" s="32"/>
      <c r="S251" s="32"/>
      <c r="T251" s="19" t="str">
        <f>Def_Sistemas_Conectores_Cabos!$C$3</f>
        <v>Fibra OM4 duplex</v>
      </c>
      <c r="U251" s="32" t="s">
        <v>652</v>
      </c>
      <c r="V251" s="33"/>
      <c r="W251" s="33"/>
      <c r="X251" s="33"/>
    </row>
    <row r="252" ht="15.75" customHeight="1">
      <c r="A252" s="19" t="str">
        <f>Def_Sistemas_Conectores_Cabos!$A$4</f>
        <v>Timing</v>
      </c>
      <c r="B252" s="22" t="str">
        <f>Datas_Entregas!$A$2</f>
        <v>Booster/LTB</v>
      </c>
      <c r="C252" s="25">
        <f t="array" ref="C252">INDEX(Datas_Entregas!$B$2:$B$100, MATCH(B252, Datas_Entregas!$A$2:$A$100, 0), 1)</f>
        <v>43266</v>
      </c>
      <c r="D252" s="22" t="str">
        <f>Def_Status_Montagem!$A$4</f>
        <v>Comprado / Esperando entrega</v>
      </c>
      <c r="E252" s="35" t="str">
        <f>Def_Status_Montagem!$B$3</f>
        <v>Contratada / Etiqueta pelo DIG</v>
      </c>
      <c r="F252" s="26" t="str">
        <f t="array" ref="F252">INDEX(Def_Instancias_Equipamentos!$F$2:$F$1373, MATCH(K252, Def_Instancias_Equipamentos!$D$2:$D$1373, 0), 1)</f>
        <v>Sala de Conectividade</v>
      </c>
      <c r="G252" s="27" t="str">
        <f t="array" ref="G252">INDEX(Def_Instancias_Equipamentos!$F$2:$F$1373, MATCH(L252, Def_Instancias_Equipamentos!$D$2:$D$1373, 0), 1)</f>
        <v>Sala de Conectividade</v>
      </c>
      <c r="H252" s="26" t="str">
        <f t="array" ref="H252">INDEX(Def_Instancias_Equipamentos!$E$2:$E$1373, MATCH(K252, Def_Instancias_Equipamentos!$D$2:$D$1373, 0), 1)</f>
        <v>CA-RaCtrl</v>
      </c>
      <c r="I252" s="27" t="str">
        <f t="array" ref="I252">INDEX(Def_Instancias_Equipamentos!$E$2:$E$1373, MATCH(L252, Def_Instancias_Equipamentos!$D$2:$D$1373, 0), 1)</f>
        <v>CA-RaCtrl</v>
      </c>
      <c r="J252" s="27" t="str">
        <f t="shared" si="1"/>
        <v>INTERNO</v>
      </c>
      <c r="K252" s="28" t="str">
        <f>Def_Instancias_Equipamentos!$D$93</f>
        <v>CA-RaCtrl:TI-Fout-3</v>
      </c>
      <c r="L252" s="19" t="str">
        <f>Def_Instancias_Equipamentos!$D$67</f>
        <v>CA-RaCtrl:CO-FibPatch</v>
      </c>
      <c r="M252" s="44" t="s">
        <v>662</v>
      </c>
      <c r="N252" s="75" t="s">
        <v>654</v>
      </c>
      <c r="O252" s="28" t="str">
        <f>Def_Sistemas_Conectores_Cabos!$B$3</f>
        <v>LC duplex</v>
      </c>
      <c r="P252" s="19" t="str">
        <f>Def_Sistemas_Conectores_Cabos!$B$3</f>
        <v>LC duplex</v>
      </c>
      <c r="Q252" s="27" t="str">
        <f t="shared" si="3"/>
        <v>CA-RaCtrl:TI-Fout-3/UPLINK
CA-RaCtrl:CO-FibPatch/p076</v>
      </c>
      <c r="R252" s="32"/>
      <c r="S252" s="32"/>
      <c r="T252" s="19" t="str">
        <f>Def_Sistemas_Conectores_Cabos!$C$3</f>
        <v>Fibra OM4 duplex</v>
      </c>
      <c r="U252" s="32" t="s">
        <v>652</v>
      </c>
      <c r="V252" s="33"/>
      <c r="W252" s="33"/>
      <c r="X252" s="33"/>
    </row>
    <row r="253" ht="15.75" customHeight="1">
      <c r="A253" s="19" t="str">
        <f>Def_Sistemas_Conectores_Cabos!$A$4</f>
        <v>Timing</v>
      </c>
      <c r="B253" s="22" t="str">
        <f>Datas_Entregas!$A$2</f>
        <v>Booster/LTB</v>
      </c>
      <c r="C253" s="25">
        <f t="array" ref="C253">INDEX(Datas_Entregas!$B$2:$B$100, MATCH(B253, Datas_Entregas!$A$2:$A$100, 0), 1)</f>
        <v>43266</v>
      </c>
      <c r="D253" s="22" t="str">
        <f>Def_Status_Montagem!$A$4</f>
        <v>Comprado / Esperando entrega</v>
      </c>
      <c r="E253" s="35" t="str">
        <f>Def_Status_Montagem!$B$3</f>
        <v>Contratada / Etiqueta pelo DIG</v>
      </c>
      <c r="F253" s="26" t="str">
        <f t="array" ref="F253">INDEX(Def_Instancias_Equipamentos!$F$2:$F$1373, MATCH(K253, Def_Instancias_Equipamentos!$D$2:$D$1373, 0), 1)</f>
        <v>Sala de Conectividade</v>
      </c>
      <c r="G253" s="27" t="str">
        <f t="array" ref="G253">INDEX(Def_Instancias_Equipamentos!$F$2:$F$1373, MATCH(L253, Def_Instancias_Equipamentos!$D$2:$D$1373, 0), 1)</f>
        <v>Sala de Conectividade</v>
      </c>
      <c r="H253" s="26" t="str">
        <f t="array" ref="H253">INDEX(Def_Instancias_Equipamentos!$E$2:$E$1373, MATCH(K253, Def_Instancias_Equipamentos!$D$2:$D$1373, 0), 1)</f>
        <v>CA-RaCtrl</v>
      </c>
      <c r="I253" s="27" t="str">
        <f t="array" ref="I253">INDEX(Def_Instancias_Equipamentos!$E$2:$E$1373, MATCH(L253, Def_Instancias_Equipamentos!$D$2:$D$1373, 0), 1)</f>
        <v>CA-RaCtrl</v>
      </c>
      <c r="J253" s="27" t="str">
        <f t="shared" si="1"/>
        <v>INTERNO</v>
      </c>
      <c r="K253" s="28" t="str">
        <f>Def_Instancias_Equipamentos!$D$94</f>
        <v>CA-RaCtrl:TI-Fout-4</v>
      </c>
      <c r="L253" s="19" t="str">
        <f>Def_Instancias_Equipamentos!$D$67</f>
        <v>CA-RaCtrl:CO-FibPatch</v>
      </c>
      <c r="M253" s="44" t="s">
        <v>662</v>
      </c>
      <c r="N253" s="75" t="s">
        <v>657</v>
      </c>
      <c r="O253" s="28" t="str">
        <f>Def_Sistemas_Conectores_Cabos!$B$3</f>
        <v>LC duplex</v>
      </c>
      <c r="P253" s="19" t="str">
        <f>Def_Sistemas_Conectores_Cabos!$B$3</f>
        <v>LC duplex</v>
      </c>
      <c r="Q253" s="27" t="str">
        <f t="shared" si="3"/>
        <v>CA-RaCtrl:TI-Fout-4/UPLINK
CA-RaCtrl:CO-FibPatch/p077</v>
      </c>
      <c r="R253" s="32"/>
      <c r="S253" s="32"/>
      <c r="T253" s="19" t="str">
        <f>Def_Sistemas_Conectores_Cabos!$C$3</f>
        <v>Fibra OM4 duplex</v>
      </c>
      <c r="U253" s="32" t="s">
        <v>652</v>
      </c>
      <c r="V253" s="33"/>
      <c r="W253" s="33"/>
      <c r="X253" s="33"/>
    </row>
    <row r="254" ht="15.75" customHeight="1">
      <c r="A254" s="19" t="str">
        <f>Def_Sistemas_Conectores_Cabos!$A$4</f>
        <v>Timing</v>
      </c>
      <c r="B254" s="22" t="str">
        <f>Datas_Entregas!$A$2</f>
        <v>Booster/LTB</v>
      </c>
      <c r="C254" s="25">
        <f t="array" ref="C254">INDEX(Datas_Entregas!$B$2:$B$100, MATCH(B254, Datas_Entregas!$A$2:$A$100, 0), 1)</f>
        <v>43266</v>
      </c>
      <c r="D254" s="22" t="str">
        <f>Def_Status_Montagem!$A$4</f>
        <v>Comprado / Esperando entrega</v>
      </c>
      <c r="E254" s="35" t="str">
        <f>Def_Status_Montagem!$B$3</f>
        <v>Contratada / Etiqueta pelo DIG</v>
      </c>
      <c r="F254" s="26" t="str">
        <f t="array" ref="F254">INDEX(Def_Instancias_Equipamentos!$F$2:$F$1373, MATCH(K254, Def_Instancias_Equipamentos!$D$2:$D$1373, 0), 1)</f>
        <v>Sala de Conectividade</v>
      </c>
      <c r="G254" s="27" t="str">
        <f t="array" ref="G254">INDEX(Def_Instancias_Equipamentos!$F$2:$F$1373, MATCH(L254, Def_Instancias_Equipamentos!$D$2:$D$1373, 0), 1)</f>
        <v>Sala de Conectividade</v>
      </c>
      <c r="H254" s="26" t="str">
        <f t="array" ref="H254">INDEX(Def_Instancias_Equipamentos!$E$2:$E$1373, MATCH(K254, Def_Instancias_Equipamentos!$D$2:$D$1373, 0), 1)</f>
        <v>CA-RaCtrl</v>
      </c>
      <c r="I254" s="27" t="str">
        <f t="array" ref="I254">INDEX(Def_Instancias_Equipamentos!$E$2:$E$1373, MATCH(L254, Def_Instancias_Equipamentos!$D$2:$D$1373, 0), 1)</f>
        <v>CA-RaCtrl</v>
      </c>
      <c r="J254" s="27" t="str">
        <f t="shared" si="1"/>
        <v>INTERNO</v>
      </c>
      <c r="K254" s="28" t="str">
        <f>Def_Instancias_Equipamentos!$D$95</f>
        <v>CA-RaCtrl:TI-Fout-5</v>
      </c>
      <c r="L254" s="19" t="str">
        <f>Def_Instancias_Equipamentos!$D$67</f>
        <v>CA-RaCtrl:CO-FibPatch</v>
      </c>
      <c r="M254" s="44" t="s">
        <v>662</v>
      </c>
      <c r="N254" s="75" t="s">
        <v>660</v>
      </c>
      <c r="O254" s="28" t="str">
        <f>Def_Sistemas_Conectores_Cabos!$B$3</f>
        <v>LC duplex</v>
      </c>
      <c r="P254" s="19" t="str">
        <f>Def_Sistemas_Conectores_Cabos!$B$3</f>
        <v>LC duplex</v>
      </c>
      <c r="Q254" s="27" t="str">
        <f t="shared" si="3"/>
        <v>CA-RaCtrl:TI-Fout-5/UPLINK
CA-RaCtrl:CO-FibPatch/p078</v>
      </c>
      <c r="R254" s="32"/>
      <c r="S254" s="32"/>
      <c r="T254" s="19" t="str">
        <f>Def_Sistemas_Conectores_Cabos!$C$3</f>
        <v>Fibra OM4 duplex</v>
      </c>
      <c r="U254" s="32" t="s">
        <v>652</v>
      </c>
      <c r="V254" s="33"/>
      <c r="W254" s="33"/>
      <c r="X254" s="33"/>
    </row>
    <row r="255" ht="15.75" customHeight="1">
      <c r="A255" s="19" t="str">
        <f>Def_Sistemas_Conectores_Cabos!$A$6</f>
        <v>Timing Diagnostico</v>
      </c>
      <c r="B255" s="22" t="str">
        <f>Datas_Entregas!$A$2</f>
        <v>Booster/LTB</v>
      </c>
      <c r="C255" s="25">
        <f t="array" ref="C255">INDEX(Datas_Entregas!$B$2:$B$100, MATCH(B255, Datas_Entregas!$A$2:$A$100, 0), 1)</f>
        <v>43266</v>
      </c>
      <c r="D255" s="22" t="str">
        <f>Def_Status_Montagem!$A$2</f>
        <v>A verificar</v>
      </c>
      <c r="E255" s="35" t="str">
        <f>Def_Status_Montagem!$B$3</f>
        <v>Contratada / Etiqueta pelo DIG</v>
      </c>
      <c r="F255" s="26" t="str">
        <f t="array" ref="F255">INDEX(Def_Instancias_Equipamentos!$F$2:$F$1373, MATCH(K255, Def_Instancias_Equipamentos!$D$2:$D$1373, 0), 1)</f>
        <v>Túnel (LTB)</v>
      </c>
      <c r="G255" s="27" t="str">
        <f t="array" ref="G255">INDEX(Def_Instancias_Equipamentos!$F$2:$F$1373, MATCH(L255, Def_Instancias_Equipamentos!$D$2:$D$1373, 0), 1)</f>
        <v>Túnel (LTB)</v>
      </c>
      <c r="H255" s="26" t="str">
        <f t="array" ref="H255">INDEX(Def_Instancias_Equipamentos!$E$2:$E$1373, MATCH(K255, Def_Instancias_Equipamentos!$D$2:$D$1373, 0), 1)</f>
        <v>TB-03</v>
      </c>
      <c r="I255" s="27" t="str">
        <f t="array" ref="I255">INDEX(Def_Instancias_Equipamentos!$E$2:$E$1373, MATCH(L255, Def_Instancias_Equipamentos!$D$2:$D$1373, 0), 1)</f>
        <v>TB-04</v>
      </c>
      <c r="J255" s="27" t="str">
        <f t="shared" si="1"/>
        <v>EXTERNO</v>
      </c>
      <c r="K255" s="28" t="str">
        <f>Def_Instancias_Equipamentos!$D$100</f>
        <v>TB-03:TI-OESglSFP</v>
      </c>
      <c r="L255" s="19" t="str">
        <f>Def_Instancias_Equipamentos!$D$101</f>
        <v>TB-04:TI-OESglSFP</v>
      </c>
      <c r="M255" s="44" t="s">
        <v>405</v>
      </c>
      <c r="N255" s="45" t="s">
        <v>406</v>
      </c>
      <c r="O255" s="79" t="str">
        <f>Def_Sistemas_Conectores_Cabos!$B$3</f>
        <v>LC duplex</v>
      </c>
      <c r="P255" s="80" t="str">
        <f>Def_Sistemas_Conectores_Cabos!$B$3</f>
        <v>LC duplex</v>
      </c>
      <c r="Q255" s="27" t="str">
        <f t="shared" si="3"/>
        <v>TB-03:TI-OESglSFP/IN_Tx
TB-04:TI-OESglSFP/IN_Rx</v>
      </c>
      <c r="R255" s="32"/>
      <c r="S255" s="32"/>
      <c r="T255" s="19" t="str">
        <f>Def_Sistemas_Conectores_Cabos!$C$3</f>
        <v>Fibra OM4 duplex</v>
      </c>
      <c r="U255" s="32" t="s">
        <v>195</v>
      </c>
      <c r="V255" s="33"/>
      <c r="W255" s="33"/>
      <c r="X255" s="33"/>
    </row>
    <row r="256" ht="15.75" customHeight="1">
      <c r="A256" s="19" t="str">
        <f>Def_Sistemas_Conectores_Cabos!$A$6</f>
        <v>Timing Diagnostico</v>
      </c>
      <c r="B256" s="22" t="str">
        <f>Datas_Entregas!$A$2</f>
        <v>Booster/LTB</v>
      </c>
      <c r="C256" s="25">
        <f t="array" ref="C256">INDEX(Datas_Entregas!$B$2:$B$100, MATCH(B256, Datas_Entregas!$A$2:$A$100, 0), 1)</f>
        <v>43266</v>
      </c>
      <c r="D256" s="22" t="str">
        <f>Def_Status_Montagem!$A$2</f>
        <v>A verificar</v>
      </c>
      <c r="E256" s="35" t="str">
        <f>Def_Status_Montagem!$B$3</f>
        <v>Contratada / Etiqueta pelo DIG</v>
      </c>
      <c r="F256" s="26" t="str">
        <f t="array" ref="F256">INDEX(Def_Instancias_Equipamentos!$F$2:$F$1373, MATCH(K256, Def_Instancias_Equipamentos!$D$2:$D$1373, 0), 1)</f>
        <v>Túnel (LTB)</v>
      </c>
      <c r="G256" s="27" t="str">
        <f t="array" ref="G256">INDEX(Def_Instancias_Equipamentos!$F$2:$F$1373, MATCH(L256, Def_Instancias_Equipamentos!$D$2:$D$1373, 0), 1)</f>
        <v>Sala Racks 19&amp;20</v>
      </c>
      <c r="H256" s="26" t="str">
        <f t="array" ref="H256">INDEX(Def_Instancias_Equipamentos!$E$2:$E$1373, MATCH(K256, Def_Instancias_Equipamentos!$D$2:$D$1373, 0), 1)</f>
        <v>TB-04</v>
      </c>
      <c r="I256" s="27" t="str">
        <f t="array" ref="I256">INDEX(Def_Instancias_Equipamentos!$E$2:$E$1373, MATCH(L256, Def_Instancias_Equipamentos!$D$2:$D$1373, 0), 1)</f>
        <v>IA-20RaDiag01</v>
      </c>
      <c r="J256" s="27" t="str">
        <f t="shared" si="1"/>
        <v>EXTERNO</v>
      </c>
      <c r="K256" s="28" t="str">
        <f>Def_Instancias_Equipamentos!$D$101</f>
        <v>TB-04:TI-OESglSFP</v>
      </c>
      <c r="L256" s="19" t="str">
        <f>Def_Instancias_Equipamentos!$D$90</f>
        <v>IA-20RaDiag01:TI-EVR</v>
      </c>
      <c r="M256" s="44" t="s">
        <v>405</v>
      </c>
      <c r="N256" s="45" t="s">
        <v>406</v>
      </c>
      <c r="O256" s="79" t="str">
        <f>Def_Sistemas_Conectores_Cabos!$B$3</f>
        <v>LC duplex</v>
      </c>
      <c r="P256" s="80" t="str">
        <f>Def_Sistemas_Conectores_Cabos!$B$3</f>
        <v>LC duplex</v>
      </c>
      <c r="Q256" s="27" t="str">
        <f t="shared" si="3"/>
        <v>TB-04:TI-OESglSFP/IN_Tx
IA-20RaDiag01:TI-EVR/IN_Rx</v>
      </c>
      <c r="R256" s="32"/>
      <c r="S256" s="32"/>
      <c r="T256" s="19" t="str">
        <f>Def_Sistemas_Conectores_Cabos!$C$3</f>
        <v>Fibra OM4 duplex</v>
      </c>
      <c r="U256" s="32" t="s">
        <v>195</v>
      </c>
      <c r="V256" s="33"/>
      <c r="W256" s="33"/>
      <c r="X256" s="33"/>
    </row>
    <row r="257" ht="15.75" customHeight="1">
      <c r="A257" s="19" t="str">
        <f>Def_Sistemas_Conectores_Cabos!$A$6</f>
        <v>Timing Diagnostico</v>
      </c>
      <c r="B257" s="22" t="str">
        <f>Datas_Entregas!$A$3</f>
        <v>BTS/Anel</v>
      </c>
      <c r="C257" s="25">
        <f t="array" ref="C257">INDEX(Datas_Entregas!$B$2:$B$100, MATCH(B257, Datas_Entregas!$A$2:$A$100, 0), 1)</f>
        <v>43296</v>
      </c>
      <c r="D257" s="22" t="str">
        <f>Def_Status_Montagem!$A$2</f>
        <v>A verificar</v>
      </c>
      <c r="E257" s="35" t="str">
        <f>Def_Status_Montagem!$B$3</f>
        <v>Contratada / Etiqueta pelo DIG</v>
      </c>
      <c r="F257" s="26" t="str">
        <f t="array" ref="F257">INDEX(Def_Instancias_Equipamentos!$F$2:$F$1373, MATCH(K257, Def_Instancias_Equipamentos!$D$2:$D$1373, 0), 1)</f>
        <v>Túnel (BTS)</v>
      </c>
      <c r="G257" s="27" t="str">
        <f t="array" ref="G257">INDEX(Def_Instancias_Equipamentos!$F$2:$F$1373, MATCH(L257, Def_Instancias_Equipamentos!$D$2:$D$1373, 0), 1)</f>
        <v>Túnel (BTS)</v>
      </c>
      <c r="H257" s="26" t="str">
        <f t="array" ref="H257">INDEX(Def_Instancias_Equipamentos!$E$2:$E$1373, MATCH(K257, Def_Instancias_Equipamentos!$D$2:$D$1373, 0), 1)</f>
        <v>TS-01</v>
      </c>
      <c r="I257" s="27" t="str">
        <f t="array" ref="I257">INDEX(Def_Instancias_Equipamentos!$E$2:$E$1373, MATCH(L257, Def_Instancias_Equipamentos!$D$2:$D$1373, 0), 1)</f>
        <v>TS-02</v>
      </c>
      <c r="J257" s="27" t="str">
        <f t="shared" si="1"/>
        <v>EXTERNO</v>
      </c>
      <c r="K257" s="28" t="str">
        <f>Def_Instancias_Equipamentos!$D$105</f>
        <v>TS-01:TI-OESglSFP</v>
      </c>
      <c r="L257" s="19" t="str">
        <f>Def_Instancias_Equipamentos!$D$106</f>
        <v>TS-02:TI-OESglSFP</v>
      </c>
      <c r="M257" s="44" t="s">
        <v>405</v>
      </c>
      <c r="N257" s="45" t="s">
        <v>406</v>
      </c>
      <c r="O257" s="79" t="str">
        <f>Def_Sistemas_Conectores_Cabos!$B$3</f>
        <v>LC duplex</v>
      </c>
      <c r="P257" s="80" t="str">
        <f>Def_Sistemas_Conectores_Cabos!$B$3</f>
        <v>LC duplex</v>
      </c>
      <c r="Q257" s="27" t="str">
        <f t="shared" si="3"/>
        <v>TS-01:TI-OESglSFP/IN_Tx
TS-02:TI-OESglSFP/IN_Rx</v>
      </c>
      <c r="R257" s="32"/>
      <c r="S257" s="32"/>
      <c r="T257" s="19" t="str">
        <f>Def_Sistemas_Conectores_Cabos!$C$3</f>
        <v>Fibra OM4 duplex</v>
      </c>
      <c r="U257" s="32" t="s">
        <v>195</v>
      </c>
      <c r="V257" s="33"/>
      <c r="W257" s="33"/>
      <c r="X257" s="33"/>
    </row>
    <row r="258" ht="15.75" customHeight="1">
      <c r="A258" s="19" t="str">
        <f>Def_Sistemas_Conectores_Cabos!$A$6</f>
        <v>Timing Diagnostico</v>
      </c>
      <c r="B258" s="22" t="str">
        <f>Datas_Entregas!$A$3</f>
        <v>BTS/Anel</v>
      </c>
      <c r="C258" s="25">
        <f t="array" ref="C258">INDEX(Datas_Entregas!$B$2:$B$100, MATCH(B258, Datas_Entregas!$A$2:$A$100, 0), 1)</f>
        <v>43296</v>
      </c>
      <c r="D258" s="22" t="str">
        <f>Def_Status_Montagem!$A$2</f>
        <v>A verificar</v>
      </c>
      <c r="E258" s="35" t="str">
        <f>Def_Status_Montagem!$B$3</f>
        <v>Contratada / Etiqueta pelo DIG</v>
      </c>
      <c r="F258" s="26" t="str">
        <f t="array" ref="F258">INDEX(Def_Instancias_Equipamentos!$F$2:$F$1373, MATCH(K258, Def_Instancias_Equipamentos!$D$2:$D$1373, 0), 1)</f>
        <v>Túnel (BTS)</v>
      </c>
      <c r="G258" s="27" t="str">
        <f t="array" ref="G258">INDEX(Def_Instancias_Equipamentos!$F$2:$F$1373, MATCH(L258, Def_Instancias_Equipamentos!$D$2:$D$1373, 0), 1)</f>
        <v>Túnel (BTS)</v>
      </c>
      <c r="H258" s="26" t="str">
        <f t="array" ref="H258">INDEX(Def_Instancias_Equipamentos!$E$2:$E$1373, MATCH(K258, Def_Instancias_Equipamentos!$D$2:$D$1373, 0), 1)</f>
        <v>TS-02</v>
      </c>
      <c r="I258" s="27" t="str">
        <f t="array" ref="I258">INDEX(Def_Instancias_Equipamentos!$E$2:$E$1373, MATCH(L258, Def_Instancias_Equipamentos!$D$2:$D$1373, 0), 1)</f>
        <v>TS-03</v>
      </c>
      <c r="J258" s="27" t="str">
        <f t="shared" si="1"/>
        <v>EXTERNO</v>
      </c>
      <c r="K258" s="28" t="str">
        <f>Def_Instancias_Equipamentos!$D$106</f>
        <v>TS-02:TI-OESglSFP</v>
      </c>
      <c r="L258" s="19" t="str">
        <f>Def_Instancias_Equipamentos!$D$107</f>
        <v>TS-03:TI-OESglSFP</v>
      </c>
      <c r="M258" s="44" t="s">
        <v>405</v>
      </c>
      <c r="N258" s="45" t="s">
        <v>406</v>
      </c>
      <c r="O258" s="79" t="str">
        <f>Def_Sistemas_Conectores_Cabos!$B$3</f>
        <v>LC duplex</v>
      </c>
      <c r="P258" s="80" t="str">
        <f>Def_Sistemas_Conectores_Cabos!$B$3</f>
        <v>LC duplex</v>
      </c>
      <c r="Q258" s="27" t="str">
        <f t="shared" si="3"/>
        <v>TS-02:TI-OESglSFP/IN_Tx
TS-03:TI-OESglSFP/IN_Rx</v>
      </c>
      <c r="R258" s="32"/>
      <c r="S258" s="32"/>
      <c r="T258" s="19" t="str">
        <f>Def_Sistemas_Conectores_Cabos!$C$3</f>
        <v>Fibra OM4 duplex</v>
      </c>
      <c r="U258" s="32" t="s">
        <v>195</v>
      </c>
      <c r="V258" s="33"/>
      <c r="W258" s="33"/>
      <c r="X258" s="33"/>
    </row>
    <row r="259" ht="15.75" customHeight="1">
      <c r="A259" s="19" t="str">
        <f>Def_Sistemas_Conectores_Cabos!$A$6</f>
        <v>Timing Diagnostico</v>
      </c>
      <c r="B259" s="22" t="str">
        <f>Datas_Entregas!$A$3</f>
        <v>BTS/Anel</v>
      </c>
      <c r="C259" s="25">
        <f t="array" ref="C259">INDEX(Datas_Entregas!$B$2:$B$100, MATCH(B259, Datas_Entregas!$A$2:$A$100, 0), 1)</f>
        <v>43296</v>
      </c>
      <c r="D259" s="22" t="str">
        <f>Def_Status_Montagem!$A$2</f>
        <v>A verificar</v>
      </c>
      <c r="E259" s="35" t="str">
        <f>Def_Status_Montagem!$B$3</f>
        <v>Contratada / Etiqueta pelo DIG</v>
      </c>
      <c r="F259" s="26" t="str">
        <f t="array" ref="F259">INDEX(Def_Instancias_Equipamentos!$F$2:$F$1373, MATCH(K259, Def_Instancias_Equipamentos!$D$2:$D$1373, 0), 1)</f>
        <v>Túnel (BTS)</v>
      </c>
      <c r="G259" s="27" t="str">
        <f t="array" ref="G259">INDEX(Def_Instancias_Equipamentos!$F$2:$F$1373, MATCH(L259, Def_Instancias_Equipamentos!$D$2:$D$1373, 0), 1)</f>
        <v>Sala Racks 19&amp;20</v>
      </c>
      <c r="H259" s="26" t="str">
        <f t="array" ref="H259">INDEX(Def_Instancias_Equipamentos!$E$2:$E$1373, MATCH(K259, Def_Instancias_Equipamentos!$D$2:$D$1373, 0), 1)</f>
        <v>TS-03</v>
      </c>
      <c r="I259" s="27" t="str">
        <f t="array" ref="I259">INDEX(Def_Instancias_Equipamentos!$E$2:$E$1373, MATCH(L259, Def_Instancias_Equipamentos!$D$2:$D$1373, 0), 1)</f>
        <v>IA-20RaDiag01</v>
      </c>
      <c r="J259" s="27" t="str">
        <f t="shared" si="1"/>
        <v>EXTERNO</v>
      </c>
      <c r="K259" s="28" t="str">
        <f>Def_Instancias_Equipamentos!$D$107</f>
        <v>TS-03:TI-OESglSFP</v>
      </c>
      <c r="L259" s="19" t="str">
        <f>Def_Instancias_Equipamentos!$D$90</f>
        <v>IA-20RaDiag01:TI-EVR</v>
      </c>
      <c r="M259" s="44" t="s">
        <v>405</v>
      </c>
      <c r="N259" s="45" t="s">
        <v>406</v>
      </c>
      <c r="O259" s="79" t="str">
        <f>Def_Sistemas_Conectores_Cabos!$B$3</f>
        <v>LC duplex</v>
      </c>
      <c r="P259" s="80" t="str">
        <f>Def_Sistemas_Conectores_Cabos!$B$3</f>
        <v>LC duplex</v>
      </c>
      <c r="Q259" s="27" t="str">
        <f t="shared" si="3"/>
        <v>TS-03:TI-OESglSFP/IN_Tx
IA-20RaDiag01:TI-EVR/IN_Rx</v>
      </c>
      <c r="R259" s="32"/>
      <c r="S259" s="32"/>
      <c r="T259" s="19" t="str">
        <f>Def_Sistemas_Conectores_Cabos!$C$3</f>
        <v>Fibra OM4 duplex</v>
      </c>
      <c r="U259" s="32" t="s">
        <v>195</v>
      </c>
      <c r="V259" s="33"/>
      <c r="W259" s="33"/>
      <c r="X259" s="33"/>
    </row>
    <row r="260" ht="15.75" customHeight="1">
      <c r="A260" s="19" t="str">
        <f>Def_Sistemas_Conectores_Cabos!$A$6</f>
        <v>Timing Diagnostico</v>
      </c>
      <c r="B260" s="22" t="str">
        <f>Datas_Entregas!$A$3</f>
        <v>BTS/Anel</v>
      </c>
      <c r="C260" s="25">
        <f t="array" ref="C260">INDEX(Datas_Entregas!$B$2:$B$100, MATCH(B260, Datas_Entregas!$A$2:$A$100, 0), 1)</f>
        <v>43296</v>
      </c>
      <c r="D260" s="22" t="str">
        <f>Def_Status_Montagem!$A$2</f>
        <v>A verificar</v>
      </c>
      <c r="E260" s="35" t="str">
        <f>Def_Status_Montagem!$B$3</f>
        <v>Contratada / Etiqueta pelo DIG</v>
      </c>
      <c r="F260" s="26" t="str">
        <f t="array" ref="F260">INDEX(Def_Instancias_Equipamentos!$F$2:$F$1373, MATCH(K260, Def_Instancias_Equipamentos!$D$2:$D$1373, 0), 1)</f>
        <v>Túnel (BTS)</v>
      </c>
      <c r="G260" s="27" t="str">
        <f t="array" ref="G260">INDEX(Def_Instancias_Equipamentos!$F$2:$F$1373, MATCH(L260, Def_Instancias_Equipamentos!$D$2:$D$1373, 0), 1)</f>
        <v>Túnel (BTS)</v>
      </c>
      <c r="H260" s="26" t="str">
        <f t="array" ref="H260">INDEX(Def_Instancias_Equipamentos!$E$2:$E$1373, MATCH(K260, Def_Instancias_Equipamentos!$D$2:$D$1373, 0), 1)</f>
        <v>TS-04</v>
      </c>
      <c r="I260" s="27" t="str">
        <f t="array" ref="I260">INDEX(Def_Instancias_Equipamentos!$E$2:$E$1373, MATCH(L260, Def_Instancias_Equipamentos!$D$2:$D$1373, 0), 1)</f>
        <v>TS-04</v>
      </c>
      <c r="J260" s="27" t="str">
        <f t="shared" si="1"/>
        <v>INTERNO</v>
      </c>
      <c r="K260" s="28" t="str">
        <f>Def_Instancias_Equipamentos!$D$108</f>
        <v>TS-04:TI-OESglSFP-1</v>
      </c>
      <c r="L260" s="19" t="str">
        <f>Def_Instancias_Equipamentos!$D$109</f>
        <v>TS-04:TI-OESglSFP-2</v>
      </c>
      <c r="M260" s="44" t="s">
        <v>405</v>
      </c>
      <c r="N260" s="45" t="s">
        <v>406</v>
      </c>
      <c r="O260" s="79" t="str">
        <f>Def_Sistemas_Conectores_Cabos!$B$3</f>
        <v>LC duplex</v>
      </c>
      <c r="P260" s="80" t="str">
        <f>Def_Sistemas_Conectores_Cabos!$B$3</f>
        <v>LC duplex</v>
      </c>
      <c r="Q260" s="27" t="str">
        <f t="shared" si="3"/>
        <v>TS-04:TI-OESglSFP-1/IN_Tx
TS-04:TI-OESglSFP-2/IN_Rx</v>
      </c>
      <c r="R260" s="32"/>
      <c r="S260" s="32"/>
      <c r="T260" s="19" t="str">
        <f>Def_Sistemas_Conectores_Cabos!$C$3</f>
        <v>Fibra OM4 duplex</v>
      </c>
      <c r="U260" s="32" t="s">
        <v>195</v>
      </c>
      <c r="V260" s="33"/>
      <c r="W260" s="33"/>
      <c r="X260" s="33"/>
    </row>
    <row r="261" ht="15.75" customHeight="1">
      <c r="A261" s="19" t="str">
        <f>Def_Sistemas_Conectores_Cabos!$A$6</f>
        <v>Timing Diagnostico</v>
      </c>
      <c r="B261" s="22" t="str">
        <f>Datas_Entregas!$A$3</f>
        <v>BTS/Anel</v>
      </c>
      <c r="C261" s="25">
        <f t="array" ref="C261">INDEX(Datas_Entregas!$B$2:$B$100, MATCH(B261, Datas_Entregas!$A$2:$A$100, 0), 1)</f>
        <v>43296</v>
      </c>
      <c r="D261" s="22" t="str">
        <f>Def_Status_Montagem!$A$2</f>
        <v>A verificar</v>
      </c>
      <c r="E261" s="35" t="str">
        <f>Def_Status_Montagem!$B$3</f>
        <v>Contratada / Etiqueta pelo DIG</v>
      </c>
      <c r="F261" s="26" t="str">
        <f t="array" ref="F261">INDEX(Def_Instancias_Equipamentos!$F$2:$F$1373, MATCH(K261, Def_Instancias_Equipamentos!$D$2:$D$1373, 0), 1)</f>
        <v>Túnel (BTS)</v>
      </c>
      <c r="G261" s="27" t="str">
        <f t="array" ref="G261">INDEX(Def_Instancias_Equipamentos!$F$2:$F$1373, MATCH(L261, Def_Instancias_Equipamentos!$D$2:$D$1373, 0), 1)</f>
        <v>Túnel (BTS)</v>
      </c>
      <c r="H261" s="26" t="str">
        <f t="array" ref="H261">INDEX(Def_Instancias_Equipamentos!$E$2:$E$1373, MATCH(K261, Def_Instancias_Equipamentos!$D$2:$D$1373, 0), 1)</f>
        <v>TS-04</v>
      </c>
      <c r="I261" s="27" t="str">
        <f t="array" ref="I261">INDEX(Def_Instancias_Equipamentos!$E$2:$E$1373, MATCH(L261, Def_Instancias_Equipamentos!$D$2:$D$1373, 0), 1)</f>
        <v>TS-04</v>
      </c>
      <c r="J261" s="27" t="str">
        <f t="shared" si="1"/>
        <v>INTERNO</v>
      </c>
      <c r="K261" s="28" t="str">
        <f>Def_Instancias_Equipamentos!$D$109</f>
        <v>TS-04:TI-OESglSFP-2</v>
      </c>
      <c r="L261" s="19" t="str">
        <f>Def_Instancias_Equipamentos!$D$110</f>
        <v>TS-04:TI-OESglSFP-3</v>
      </c>
      <c r="M261" s="44" t="s">
        <v>405</v>
      </c>
      <c r="N261" s="45" t="s">
        <v>406</v>
      </c>
      <c r="O261" s="79" t="str">
        <f>Def_Sistemas_Conectores_Cabos!$B$3</f>
        <v>LC duplex</v>
      </c>
      <c r="P261" s="80" t="str">
        <f>Def_Sistemas_Conectores_Cabos!$B$3</f>
        <v>LC duplex</v>
      </c>
      <c r="Q261" s="27" t="str">
        <f t="shared" si="3"/>
        <v>TS-04:TI-OESglSFP-2/IN_Tx
TS-04:TI-OESglSFP-3/IN_Rx</v>
      </c>
      <c r="R261" s="32"/>
      <c r="S261" s="32"/>
      <c r="T261" s="19" t="str">
        <f>Def_Sistemas_Conectores_Cabos!$C$3</f>
        <v>Fibra OM4 duplex</v>
      </c>
      <c r="U261" s="32" t="s">
        <v>195</v>
      </c>
      <c r="V261" s="33"/>
      <c r="W261" s="33"/>
      <c r="X261" s="33"/>
    </row>
    <row r="262" ht="15.75" customHeight="1">
      <c r="A262" s="19" t="str">
        <f>Def_Sistemas_Conectores_Cabos!$A$6</f>
        <v>Timing Diagnostico</v>
      </c>
      <c r="B262" s="22" t="str">
        <f>Datas_Entregas!$A$3</f>
        <v>BTS/Anel</v>
      </c>
      <c r="C262" s="25">
        <f t="array" ref="C262">INDEX(Datas_Entregas!$B$2:$B$100, MATCH(B262, Datas_Entregas!$A$2:$A$100, 0), 1)</f>
        <v>43296</v>
      </c>
      <c r="D262" s="22" t="str">
        <f>Def_Status_Montagem!$A$2</f>
        <v>A verificar</v>
      </c>
      <c r="E262" s="35" t="str">
        <f>Def_Status_Montagem!$B$3</f>
        <v>Contratada / Etiqueta pelo DIG</v>
      </c>
      <c r="F262" s="26" t="str">
        <f t="array" ref="F262">INDEX(Def_Instancias_Equipamentos!$F$2:$F$1373, MATCH(K262, Def_Instancias_Equipamentos!$D$2:$D$1373, 0), 1)</f>
        <v>Túnel (BTS)</v>
      </c>
      <c r="G262" s="27" t="str">
        <f t="array" ref="G262">INDEX(Def_Instancias_Equipamentos!$F$2:$F$1373, MATCH(L262, Def_Instancias_Equipamentos!$D$2:$D$1373, 0), 1)</f>
        <v>Sala Racks 19&amp;20</v>
      </c>
      <c r="H262" s="26" t="str">
        <f t="array" ref="H262">INDEX(Def_Instancias_Equipamentos!$E$2:$E$1373, MATCH(K262, Def_Instancias_Equipamentos!$D$2:$D$1373, 0), 1)</f>
        <v>TS-04</v>
      </c>
      <c r="I262" s="27" t="str">
        <f t="array" ref="I262">INDEX(Def_Instancias_Equipamentos!$E$2:$E$1373, MATCH(L262, Def_Instancias_Equipamentos!$D$2:$D$1373, 0), 1)</f>
        <v>IA-20RaDiag01</v>
      </c>
      <c r="J262" s="27" t="str">
        <f t="shared" si="1"/>
        <v>EXTERNO</v>
      </c>
      <c r="K262" s="28" t="str">
        <f>Def_Instancias_Equipamentos!$D$110</f>
        <v>TS-04:TI-OESglSFP-3</v>
      </c>
      <c r="L262" s="19" t="str">
        <f>Def_Instancias_Equipamentos!$D$90</f>
        <v>IA-20RaDiag01:TI-EVR</v>
      </c>
      <c r="M262" s="44" t="s">
        <v>405</v>
      </c>
      <c r="N262" s="45" t="s">
        <v>406</v>
      </c>
      <c r="O262" s="79" t="str">
        <f>Def_Sistemas_Conectores_Cabos!$B$3</f>
        <v>LC duplex</v>
      </c>
      <c r="P262" s="80" t="str">
        <f>Def_Sistemas_Conectores_Cabos!$B$3</f>
        <v>LC duplex</v>
      </c>
      <c r="Q262" s="27" t="str">
        <f t="shared" si="3"/>
        <v>TS-04:TI-OESglSFP-3/IN_Tx
IA-20RaDiag01:TI-EVR/IN_Rx</v>
      </c>
      <c r="R262" s="32"/>
      <c r="S262" s="32"/>
      <c r="T262" s="19" t="str">
        <f>Def_Sistemas_Conectores_Cabos!$C$3</f>
        <v>Fibra OM4 duplex</v>
      </c>
      <c r="U262" s="32" t="s">
        <v>195</v>
      </c>
      <c r="V262" s="33"/>
      <c r="W262" s="33"/>
      <c r="X262" s="33"/>
    </row>
    <row r="263" ht="15.75" customHeight="1">
      <c r="A263" s="19" t="str">
        <f>Def_Sistemas_Conectores_Cabos!$A$24</f>
        <v>Controle</v>
      </c>
      <c r="B263" s="22" t="str">
        <f>Datas_Entregas!$A$4</f>
        <v>Infra de fibras OM4</v>
      </c>
      <c r="C263" s="25">
        <f t="array" ref="C263">INDEX(Datas_Entregas!$B$2:$B$100, MATCH(B263, Datas_Entregas!$A$2:$A$100, 0), 1)</f>
        <v>43296</v>
      </c>
      <c r="D263" s="22"/>
      <c r="E263" s="35" t="str">
        <f>Def_Status_Montagem!$B$7</f>
        <v>Outro Grupo LNLS</v>
      </c>
      <c r="F263" s="26"/>
      <c r="G263" s="27"/>
      <c r="H263" s="26" t="str">
        <f t="array" ref="H263">INDEX(Def_Instancias_Equipamentos!$E$2:$E$1373, MATCH(K263, Def_Instancias_Equipamentos!$D$2:$D$1373, 0), 1)</f>
        <v>CA-RaCtrl</v>
      </c>
      <c r="I263" s="27" t="str">
        <f t="array" ref="I263">INDEX(Def_Instancias_Equipamentos!$E$2:$E$1373, MATCH(L263, Def_Instancias_Equipamentos!$D$2:$D$1373, 0), 1)</f>
        <v>IA-01RaCtrl</v>
      </c>
      <c r="J263" s="27" t="str">
        <f t="shared" si="1"/>
        <v>EXTERNO</v>
      </c>
      <c r="K263" s="28" t="str">
        <f>Def_Instancias_Equipamentos!$D$67</f>
        <v>CA-RaCtrl:CO-FibPatch</v>
      </c>
      <c r="L263" s="19" t="str">
        <f>Def_Instancias_Equipamentos!$D$46</f>
        <v>IA-01RaCtrl:CO-FibPatch</v>
      </c>
      <c r="M263" s="81" t="s">
        <v>667</v>
      </c>
      <c r="N263" s="122" t="s">
        <v>667</v>
      </c>
      <c r="O263" s="28" t="str">
        <f>Def_Sistemas_Conectores_Cabos!$B$3</f>
        <v>LC duplex</v>
      </c>
      <c r="P263" s="19" t="str">
        <f>Def_Sistemas_Conectores_Cabos!$B$3</f>
        <v>LC duplex</v>
      </c>
      <c r="Q263" s="27" t="str">
        <f t="shared" si="3"/>
        <v>CA-RaCtrl:CO-FibPatch/p042
IA-01RaCtrl:CO-FibPatch/p042</v>
      </c>
      <c r="R263" s="46"/>
      <c r="S263" s="32"/>
      <c r="T263" s="19" t="str">
        <f>Def_Sistemas_Conectores_Cabos!$C$3</f>
        <v>Fibra OM4 duplex</v>
      </c>
      <c r="U263" s="45"/>
      <c r="V263" s="33"/>
      <c r="W263" s="33"/>
      <c r="X263" s="33"/>
    </row>
    <row r="264" ht="15.75" customHeight="1">
      <c r="A264" s="19" t="str">
        <f>Def_Sistemas_Conectores_Cabos!$A$24</f>
        <v>Controle</v>
      </c>
      <c r="B264" s="22" t="str">
        <f>Datas_Entregas!$A$4</f>
        <v>Infra de fibras OM4</v>
      </c>
      <c r="C264" s="25">
        <f t="array" ref="C264">INDEX(Datas_Entregas!$B$2:$B$100, MATCH(B264, Datas_Entregas!$A$2:$A$100, 0), 1)</f>
        <v>43296</v>
      </c>
      <c r="D264" s="22"/>
      <c r="E264" s="35" t="str">
        <f>Def_Status_Montagem!$B$7</f>
        <v>Outro Grupo LNLS</v>
      </c>
      <c r="F264" s="26"/>
      <c r="G264" s="27"/>
      <c r="H264" s="26" t="str">
        <f t="array" ref="H264">INDEX(Def_Instancias_Equipamentos!$E$2:$E$1373, MATCH(K264, Def_Instancias_Equipamentos!$D$2:$D$1373, 0), 1)</f>
        <v>CA-RaCtrl</v>
      </c>
      <c r="I264" s="27" t="str">
        <f t="array" ref="I264">INDEX(Def_Instancias_Equipamentos!$E$2:$E$1373, MATCH(L264, Def_Instancias_Equipamentos!$D$2:$D$1373, 0), 1)</f>
        <v>IA-01RaCtrl</v>
      </c>
      <c r="J264" s="27" t="str">
        <f t="shared" si="1"/>
        <v>EXTERNO</v>
      </c>
      <c r="K264" s="28" t="str">
        <f>Def_Instancias_Equipamentos!$D$67</f>
        <v>CA-RaCtrl:CO-FibPatch</v>
      </c>
      <c r="L264" s="19" t="str">
        <f>Def_Instancias_Equipamentos!$D$46</f>
        <v>IA-01RaCtrl:CO-FibPatch</v>
      </c>
      <c r="M264" s="81" t="s">
        <v>1010</v>
      </c>
      <c r="N264" s="122" t="s">
        <v>1010</v>
      </c>
      <c r="O264" s="28" t="str">
        <f>Def_Sistemas_Conectores_Cabos!$B$3</f>
        <v>LC duplex</v>
      </c>
      <c r="P264" s="19" t="str">
        <f>Def_Sistemas_Conectores_Cabos!$B$3</f>
        <v>LC duplex</v>
      </c>
      <c r="Q264" s="27" t="str">
        <f t="shared" si="3"/>
        <v>CA-RaCtrl:CO-FibPatch/p043
IA-01RaCtrl:CO-FibPatch/p043</v>
      </c>
      <c r="R264" s="46"/>
      <c r="S264" s="32"/>
      <c r="T264" s="19" t="str">
        <f>Def_Sistemas_Conectores_Cabos!$C$3</f>
        <v>Fibra OM4 duplex</v>
      </c>
      <c r="U264" s="45"/>
      <c r="V264" s="33"/>
      <c r="W264" s="33"/>
      <c r="X264" s="33"/>
    </row>
    <row r="265" ht="15.75" customHeight="1">
      <c r="A265" s="19" t="str">
        <f>Def_Sistemas_Conectores_Cabos!$A$24</f>
        <v>Controle</v>
      </c>
      <c r="B265" s="22" t="str">
        <f>Datas_Entregas!$A$4</f>
        <v>Infra de fibras OM4</v>
      </c>
      <c r="C265" s="25">
        <f t="array" ref="C265">INDEX(Datas_Entregas!$B$2:$B$100, MATCH(B265, Datas_Entregas!$A$2:$A$100, 0), 1)</f>
        <v>43296</v>
      </c>
      <c r="D265" s="22"/>
      <c r="E265" s="35" t="str">
        <f>Def_Status_Montagem!$B$7</f>
        <v>Outro Grupo LNLS</v>
      </c>
      <c r="F265" s="26"/>
      <c r="G265" s="27"/>
      <c r="H265" s="26" t="str">
        <f t="array" ref="H265">INDEX(Def_Instancias_Equipamentos!$E$2:$E$1373, MATCH(K265, Def_Instancias_Equipamentos!$D$2:$D$1373, 0), 1)</f>
        <v>CA-RaCtrl</v>
      </c>
      <c r="I265" s="27" t="str">
        <f t="array" ref="I265">INDEX(Def_Instancias_Equipamentos!$E$2:$E$1373, MATCH(L265, Def_Instancias_Equipamentos!$D$2:$D$1373, 0), 1)</f>
        <v>RA-RaSIA01</v>
      </c>
      <c r="J265" s="27" t="str">
        <f t="shared" si="1"/>
        <v>EXTERNO</v>
      </c>
      <c r="K265" s="28" t="str">
        <f>Def_Instancias_Equipamentos!$D$67</f>
        <v>CA-RaCtrl:CO-FibPatch</v>
      </c>
      <c r="L265" s="19" t="str">
        <f>Def_Instancias_Equipamentos!$D$71</f>
        <v>RA-RaSIA01:CO-FibPatch</v>
      </c>
      <c r="M265" s="81" t="s">
        <v>1013</v>
      </c>
      <c r="N265" s="122" t="s">
        <v>1013</v>
      </c>
      <c r="O265" s="28" t="str">
        <f>Def_Sistemas_Conectores_Cabos!$B$3</f>
        <v>LC duplex</v>
      </c>
      <c r="P265" s="19" t="str">
        <f>Def_Sistemas_Conectores_Cabos!$B$3</f>
        <v>LC duplex</v>
      </c>
      <c r="Q265" s="27" t="str">
        <f t="shared" si="3"/>
        <v>CA-RaCtrl:CO-FibPatch/p044
RA-RaSIA01:CO-FibPatch/p044</v>
      </c>
      <c r="R265" s="46"/>
      <c r="S265" s="32"/>
      <c r="T265" s="19" t="str">
        <f>Def_Sistemas_Conectores_Cabos!$C$3</f>
        <v>Fibra OM4 duplex</v>
      </c>
      <c r="U265" s="45"/>
      <c r="V265" s="33"/>
      <c r="W265" s="33"/>
      <c r="X265" s="33"/>
    </row>
    <row r="266" ht="15.75" customHeight="1">
      <c r="A266" s="19" t="str">
        <f>Def_Sistemas_Conectores_Cabos!$A$24</f>
        <v>Controle</v>
      </c>
      <c r="B266" s="22" t="str">
        <f>Datas_Entregas!$A$4</f>
        <v>Infra de fibras OM4</v>
      </c>
      <c r="C266" s="25">
        <f t="array" ref="C266">INDEX(Datas_Entregas!$B$2:$B$100, MATCH(B266, Datas_Entregas!$A$2:$A$100, 0), 1)</f>
        <v>43296</v>
      </c>
      <c r="D266" s="22"/>
      <c r="E266" s="35" t="str">
        <f>Def_Status_Montagem!$B$7</f>
        <v>Outro Grupo LNLS</v>
      </c>
      <c r="F266" s="26"/>
      <c r="G266" s="27"/>
      <c r="H266" s="26" t="str">
        <f t="array" ref="H266">INDEX(Def_Instancias_Equipamentos!$E$2:$E$1373, MATCH(K266, Def_Instancias_Equipamentos!$D$2:$D$1373, 0), 1)</f>
        <v>CA-RaCtrl</v>
      </c>
      <c r="I266" s="27" t="str">
        <f t="array" ref="I266">INDEX(Def_Instancias_Equipamentos!$E$2:$E$1373, MATCH(L266, Def_Instancias_Equipamentos!$D$2:$D$1373, 0), 1)</f>
        <v>RA-RaSIB01</v>
      </c>
      <c r="J266" s="27" t="str">
        <f t="shared" si="1"/>
        <v>EXTERNO</v>
      </c>
      <c r="K266" s="28" t="str">
        <f>Def_Instancias_Equipamentos!$D$67</f>
        <v>CA-RaCtrl:CO-FibPatch</v>
      </c>
      <c r="L266" s="19" t="str">
        <f>Def_Instancias_Equipamentos!$D$72</f>
        <v>RA-RaSIB01:CO-FibPatch</v>
      </c>
      <c r="M266" s="81" t="s">
        <v>1014</v>
      </c>
      <c r="N266" s="122" t="s">
        <v>1014</v>
      </c>
      <c r="O266" s="28" t="str">
        <f>Def_Sistemas_Conectores_Cabos!$B$3</f>
        <v>LC duplex</v>
      </c>
      <c r="P266" s="19" t="str">
        <f>Def_Sistemas_Conectores_Cabos!$B$3</f>
        <v>LC duplex</v>
      </c>
      <c r="Q266" s="27" t="str">
        <f t="shared" si="3"/>
        <v>CA-RaCtrl:CO-FibPatch/p045
RA-RaSIB01:CO-FibPatch/p045</v>
      </c>
      <c r="R266" s="46"/>
      <c r="S266" s="32"/>
      <c r="T266" s="19" t="str">
        <f>Def_Sistemas_Conectores_Cabos!$C$3</f>
        <v>Fibra OM4 duplex</v>
      </c>
      <c r="U266" s="45"/>
      <c r="V266" s="33"/>
      <c r="W266" s="33"/>
      <c r="X266" s="33"/>
    </row>
    <row r="267" ht="15.75" customHeight="1">
      <c r="A267" s="19" t="str">
        <f>Def_Sistemas_Conectores_Cabos!$A$24</f>
        <v>Controle</v>
      </c>
      <c r="B267" s="22" t="str">
        <f>Datas_Entregas!$A$4</f>
        <v>Infra de fibras OM4</v>
      </c>
      <c r="C267" s="25">
        <f t="array" ref="C267">INDEX(Datas_Entregas!$B$2:$B$100, MATCH(B267, Datas_Entregas!$A$2:$A$100, 0), 1)</f>
        <v>43296</v>
      </c>
      <c r="D267" s="22"/>
      <c r="E267" s="35" t="str">
        <f>Def_Status_Montagem!$B$7</f>
        <v>Outro Grupo LNLS</v>
      </c>
      <c r="F267" s="26"/>
      <c r="G267" s="27"/>
      <c r="H267" s="26" t="str">
        <f t="array" ref="H267">INDEX(Def_Instancias_Equipamentos!$E$2:$E$1373, MATCH(K267, Def_Instancias_Equipamentos!$D$2:$D$1373, 0), 1)</f>
        <v>CA-RaCtrl</v>
      </c>
      <c r="I267" s="27" t="str">
        <f t="array" ref="I267">INDEX(Def_Instancias_Equipamentos!$E$2:$E$1373, MATCH(L267, Def_Instancias_Equipamentos!$D$2:$D$1373, 0), 1)</f>
        <v>PA-RaCtrl</v>
      </c>
      <c r="J267" s="27" t="str">
        <f t="shared" si="1"/>
        <v>EXTERNO</v>
      </c>
      <c r="K267" s="28" t="str">
        <f>Def_Instancias_Equipamentos!$D$67</f>
        <v>CA-RaCtrl:CO-FibPatch</v>
      </c>
      <c r="L267" s="19" t="str">
        <f>Def_Instancias_Equipamentos!$D$68</f>
        <v>PA-RaCtrl:CO-FibPatch</v>
      </c>
      <c r="M267" s="81" t="s">
        <v>1016</v>
      </c>
      <c r="N267" s="122" t="s">
        <v>1016</v>
      </c>
      <c r="O267" s="28" t="str">
        <f>Def_Sistemas_Conectores_Cabos!$B$3</f>
        <v>LC duplex</v>
      </c>
      <c r="P267" s="19" t="str">
        <f>Def_Sistemas_Conectores_Cabos!$B$3</f>
        <v>LC duplex</v>
      </c>
      <c r="Q267" s="27" t="str">
        <f t="shared" si="3"/>
        <v>CA-RaCtrl:CO-FibPatch/p046
PA-RaCtrl:CO-FibPatch/p046</v>
      </c>
      <c r="R267" s="46"/>
      <c r="S267" s="32"/>
      <c r="T267" s="19" t="str">
        <f>Def_Sistemas_Conectores_Cabos!$C$3</f>
        <v>Fibra OM4 duplex</v>
      </c>
      <c r="U267" s="45"/>
      <c r="V267" s="33"/>
      <c r="W267" s="33"/>
      <c r="X267" s="33"/>
    </row>
    <row r="268" ht="15.75" customHeight="1">
      <c r="A268" s="19" t="str">
        <f>Def_Sistemas_Conectores_Cabos!$A$24</f>
        <v>Controle</v>
      </c>
      <c r="B268" s="22" t="str">
        <f>Datas_Entregas!$A$4</f>
        <v>Infra de fibras OM4</v>
      </c>
      <c r="C268" s="25">
        <f t="array" ref="C268">INDEX(Datas_Entregas!$B$2:$B$100, MATCH(B268, Datas_Entregas!$A$2:$A$100, 0), 1)</f>
        <v>43296</v>
      </c>
      <c r="D268" s="22"/>
      <c r="E268" s="35" t="str">
        <f>Def_Status_Montagem!$B$7</f>
        <v>Outro Grupo LNLS</v>
      </c>
      <c r="F268" s="26"/>
      <c r="G268" s="27"/>
      <c r="H268" s="26" t="str">
        <f t="array" ref="H268">INDEX(Def_Instancias_Equipamentos!$E$2:$E$1373, MATCH(K268, Def_Instancias_Equipamentos!$D$2:$D$1373, 0), 1)</f>
        <v>CA-RaCtrl</v>
      </c>
      <c r="I268" s="27" t="str">
        <f t="array" ref="I268">INDEX(Def_Instancias_Equipamentos!$E$2:$E$1373, MATCH(L268, Def_Instancias_Equipamentos!$D$2:$D$1373, 0), 1)</f>
        <v>IA-20RaCtrl</v>
      </c>
      <c r="J268" s="27" t="str">
        <f t="shared" si="1"/>
        <v>EXTERNO</v>
      </c>
      <c r="K268" s="28" t="str">
        <f>Def_Instancias_Equipamentos!$D$67</f>
        <v>CA-RaCtrl:CO-FibPatch</v>
      </c>
      <c r="L268" s="19" t="str">
        <f>Def_Instancias_Equipamentos!$D$65</f>
        <v>IA-20RaCtrl:CO-FibPatch</v>
      </c>
      <c r="M268" s="81" t="s">
        <v>1017</v>
      </c>
      <c r="N268" s="122" t="s">
        <v>1017</v>
      </c>
      <c r="O268" s="28" t="str">
        <f>Def_Sistemas_Conectores_Cabos!$B$3</f>
        <v>LC duplex</v>
      </c>
      <c r="P268" s="19" t="str">
        <f>Def_Sistemas_Conectores_Cabos!$B$3</f>
        <v>LC duplex</v>
      </c>
      <c r="Q268" s="27" t="str">
        <f t="shared" si="3"/>
        <v>CA-RaCtrl:CO-FibPatch/p047
IA-20RaCtrl:CO-FibPatch/p047</v>
      </c>
      <c r="R268" s="46"/>
      <c r="S268" s="32"/>
      <c r="T268" s="19" t="str">
        <f>Def_Sistemas_Conectores_Cabos!$C$3</f>
        <v>Fibra OM4 duplex</v>
      </c>
      <c r="U268" s="45"/>
      <c r="V268" s="33"/>
      <c r="W268" s="33"/>
      <c r="X268" s="33"/>
    </row>
    <row r="269" ht="15.75" customHeight="1">
      <c r="A269" s="19" t="str">
        <f>Def_Sistemas_Conectores_Cabos!$A$24</f>
        <v>Controle</v>
      </c>
      <c r="B269" s="22" t="str">
        <f>Datas_Entregas!$A$4</f>
        <v>Infra de fibras OM4</v>
      </c>
      <c r="C269" s="25">
        <f t="array" ref="C269">INDEX(Datas_Entregas!$B$2:$B$100, MATCH(B269, Datas_Entregas!$A$2:$A$100, 0), 1)</f>
        <v>43296</v>
      </c>
      <c r="D269" s="22"/>
      <c r="E269" s="35" t="str">
        <f>Def_Status_Montagem!$B$7</f>
        <v>Outro Grupo LNLS</v>
      </c>
      <c r="F269" s="26"/>
      <c r="G269" s="27"/>
      <c r="H269" s="26" t="str">
        <f t="array" ref="H269">INDEX(Def_Instancias_Equipamentos!$E$2:$E$1373, MATCH(K269, Def_Instancias_Equipamentos!$D$2:$D$1373, 0), 1)</f>
        <v>CA-RaCtrl</v>
      </c>
      <c r="I269" s="27" t="str">
        <f t="array" ref="I269">INDEX(Def_Instancias_Equipamentos!$E$2:$E$1373, MATCH(L269, Def_Instancias_Equipamentos!$D$2:$D$1373, 0), 1)</f>
        <v>?</v>
      </c>
      <c r="J269" s="27" t="str">
        <f t="shared" si="1"/>
        <v>EXTERNO</v>
      </c>
      <c r="K269" s="28" t="str">
        <f>Def_Instancias_Equipamentos!$D$67</f>
        <v>CA-RaCtrl:CO-FibPatch</v>
      </c>
      <c r="L269" s="35" t="s">
        <v>25</v>
      </c>
      <c r="M269" s="81" t="s">
        <v>997</v>
      </c>
      <c r="N269" s="122" t="s">
        <v>997</v>
      </c>
      <c r="O269" s="28" t="str">
        <f>Def_Sistemas_Conectores_Cabos!$B$3</f>
        <v>LC duplex</v>
      </c>
      <c r="P269" s="19" t="str">
        <f>Def_Sistemas_Conectores_Cabos!$B$3</f>
        <v>LC duplex</v>
      </c>
      <c r="Q269" s="27" t="str">
        <f t="shared" si="3"/>
        <v>CA-RaCtrl:CO-FibPatch/p048
?/p048</v>
      </c>
      <c r="R269" s="46"/>
      <c r="S269" s="32"/>
      <c r="T269" s="19" t="str">
        <f>Def_Sistemas_Conectores_Cabos!$C$3</f>
        <v>Fibra OM4 duplex</v>
      </c>
      <c r="U269" s="45"/>
      <c r="V269" s="33"/>
      <c r="W269" s="33"/>
      <c r="X269" s="33"/>
    </row>
    <row r="270" ht="15.75" customHeight="1">
      <c r="A270" s="19" t="str">
        <f>Def_Sistemas_Conectores_Cabos!$A$24</f>
        <v>Controle</v>
      </c>
      <c r="B270" s="22" t="str">
        <f>Datas_Entregas!$A$4</f>
        <v>Infra de fibras OM4</v>
      </c>
      <c r="C270" s="25">
        <f t="array" ref="C270">INDEX(Datas_Entregas!$B$2:$B$100, MATCH(B270, Datas_Entregas!$A$2:$A$100, 0), 1)</f>
        <v>43296</v>
      </c>
      <c r="D270" s="22"/>
      <c r="E270" s="35" t="str">
        <f>Def_Status_Montagem!$B$7</f>
        <v>Outro Grupo LNLS</v>
      </c>
      <c r="F270" s="26"/>
      <c r="G270" s="27"/>
      <c r="H270" s="26" t="str">
        <f t="array" ref="H270">INDEX(Def_Instancias_Equipamentos!$E$2:$E$1373, MATCH(K270, Def_Instancias_Equipamentos!$D$2:$D$1373, 0), 1)</f>
        <v>CA-RaCtrl</v>
      </c>
      <c r="I270" s="27" t="str">
        <f t="array" ref="I270">INDEX(Def_Instancias_Equipamentos!$E$2:$E$1373, MATCH(L270, Def_Instancias_Equipamentos!$D$2:$D$1373, 0), 1)</f>
        <v>IA-16RaCtrl</v>
      </c>
      <c r="J270" s="27" t="str">
        <f t="shared" si="1"/>
        <v>EXTERNO</v>
      </c>
      <c r="K270" s="28" t="str">
        <f>Def_Instancias_Equipamentos!$D$67</f>
        <v>CA-RaCtrl:CO-FibPatch</v>
      </c>
      <c r="L270" s="19" t="str">
        <f>Def_Instancias_Equipamentos!$D$61</f>
        <v>IA-16RaCtrl:CO-FibPatch</v>
      </c>
      <c r="M270" s="81" t="s">
        <v>1020</v>
      </c>
      <c r="N270" s="122" t="s">
        <v>1020</v>
      </c>
      <c r="O270" s="28" t="str">
        <f>Def_Sistemas_Conectores_Cabos!$B$3</f>
        <v>LC duplex</v>
      </c>
      <c r="P270" s="19" t="str">
        <f>Def_Sistemas_Conectores_Cabos!$B$3</f>
        <v>LC duplex</v>
      </c>
      <c r="Q270" s="27" t="str">
        <f t="shared" si="3"/>
        <v>CA-RaCtrl:CO-FibPatch/p049
IA-16RaCtrl:CO-FibPatch/p049</v>
      </c>
      <c r="R270" s="46"/>
      <c r="S270" s="32"/>
      <c r="T270" s="19" t="str">
        <f>Def_Sistemas_Conectores_Cabos!$C$3</f>
        <v>Fibra OM4 duplex</v>
      </c>
      <c r="U270" s="45"/>
      <c r="V270" s="33"/>
      <c r="W270" s="33"/>
      <c r="X270" s="33"/>
    </row>
    <row r="271" ht="15.75" customHeight="1">
      <c r="A271" s="19" t="str">
        <f>Def_Sistemas_Conectores_Cabos!$A$24</f>
        <v>Controle</v>
      </c>
      <c r="B271" s="22" t="str">
        <f>Datas_Entregas!$A$4</f>
        <v>Infra de fibras OM4</v>
      </c>
      <c r="C271" s="25">
        <f t="array" ref="C271">INDEX(Datas_Entregas!$B$2:$B$100, MATCH(B271, Datas_Entregas!$A$2:$A$100, 0), 1)</f>
        <v>43296</v>
      </c>
      <c r="D271" s="22"/>
      <c r="E271" s="35" t="str">
        <f>Def_Status_Montagem!$B$7</f>
        <v>Outro Grupo LNLS</v>
      </c>
      <c r="F271" s="26"/>
      <c r="G271" s="27"/>
      <c r="H271" s="26" t="str">
        <f t="array" ref="H271">INDEX(Def_Instancias_Equipamentos!$E$2:$E$1373, MATCH(K271, Def_Instancias_Equipamentos!$D$2:$D$1373, 0), 1)</f>
        <v>CA-RaCtrl</v>
      </c>
      <c r="I271" s="27" t="str">
        <f t="array" ref="I271">INDEX(Def_Instancias_Equipamentos!$E$2:$E$1373, MATCH(L271, Def_Instancias_Equipamentos!$D$2:$D$1373, 0), 1)</f>
        <v>IA-18RaCtrl</v>
      </c>
      <c r="J271" s="27" t="str">
        <f t="shared" si="1"/>
        <v>EXTERNO</v>
      </c>
      <c r="K271" s="28" t="str">
        <f>Def_Instancias_Equipamentos!$D$67</f>
        <v>CA-RaCtrl:CO-FibPatch</v>
      </c>
      <c r="L271" s="19" t="str">
        <f>Def_Instancias_Equipamentos!$D$63</f>
        <v>IA-18RaCtrl:CO-FibPatch</v>
      </c>
      <c r="M271" s="81" t="s">
        <v>1030</v>
      </c>
      <c r="N271" s="122" t="s">
        <v>1030</v>
      </c>
      <c r="O271" s="28" t="str">
        <f>Def_Sistemas_Conectores_Cabos!$B$3</f>
        <v>LC duplex</v>
      </c>
      <c r="P271" s="19" t="str">
        <f>Def_Sistemas_Conectores_Cabos!$B$3</f>
        <v>LC duplex</v>
      </c>
      <c r="Q271" s="27" t="str">
        <f t="shared" si="3"/>
        <v>CA-RaCtrl:CO-FibPatch/p050
IA-18RaCtrl:CO-FibPatch/p050</v>
      </c>
      <c r="R271" s="46"/>
      <c r="S271" s="32"/>
      <c r="T271" s="19" t="str">
        <f>Def_Sistemas_Conectores_Cabos!$C$3</f>
        <v>Fibra OM4 duplex</v>
      </c>
      <c r="U271" s="45"/>
      <c r="V271" s="33"/>
      <c r="W271" s="33"/>
      <c r="X271" s="33"/>
    </row>
    <row r="272" ht="15.75" customHeight="1">
      <c r="A272" s="19" t="str">
        <f>Def_Sistemas_Conectores_Cabos!$A$24</f>
        <v>Controle</v>
      </c>
      <c r="B272" s="22" t="str">
        <f>Datas_Entregas!$A$4</f>
        <v>Infra de fibras OM4</v>
      </c>
      <c r="C272" s="25">
        <f t="array" ref="C272">INDEX(Datas_Entregas!$B$2:$B$100, MATCH(B272, Datas_Entregas!$A$2:$A$100, 0), 1)</f>
        <v>43296</v>
      </c>
      <c r="D272" s="22"/>
      <c r="E272" s="35" t="str">
        <f>Def_Status_Montagem!$B$7</f>
        <v>Outro Grupo LNLS</v>
      </c>
      <c r="F272" s="26"/>
      <c r="G272" s="27"/>
      <c r="H272" s="26" t="str">
        <f t="array" ref="H272">INDEX(Def_Instancias_Equipamentos!$E$2:$E$1373, MATCH(K272, Def_Instancias_Equipamentos!$D$2:$D$1373, 0), 1)</f>
        <v>CA-RaCtrl</v>
      </c>
      <c r="I272" s="27" t="str">
        <f t="array" ref="I272">INDEX(Def_Instancias_Equipamentos!$E$2:$E$1373, MATCH(L272, Def_Instancias_Equipamentos!$D$2:$D$1373, 0), 1)</f>
        <v>PA-RaCtrl</v>
      </c>
      <c r="J272" s="27" t="str">
        <f t="shared" si="1"/>
        <v>EXTERNO</v>
      </c>
      <c r="K272" s="28" t="str">
        <f>Def_Instancias_Equipamentos!$D$67</f>
        <v>CA-RaCtrl:CO-FibPatch</v>
      </c>
      <c r="L272" s="19" t="str">
        <f>Def_Instancias_Equipamentos!$D$68</f>
        <v>PA-RaCtrl:CO-FibPatch</v>
      </c>
      <c r="M272" s="81" t="s">
        <v>1015</v>
      </c>
      <c r="N272" s="122" t="s">
        <v>1015</v>
      </c>
      <c r="O272" s="28" t="str">
        <f>Def_Sistemas_Conectores_Cabos!$B$3</f>
        <v>LC duplex</v>
      </c>
      <c r="P272" s="19" t="str">
        <f>Def_Sistemas_Conectores_Cabos!$B$3</f>
        <v>LC duplex</v>
      </c>
      <c r="Q272" s="27" t="str">
        <f t="shared" si="3"/>
        <v>CA-RaCtrl:CO-FibPatch/p051
PA-RaCtrl:CO-FibPatch/p051</v>
      </c>
      <c r="R272" s="46"/>
      <c r="S272" s="32"/>
      <c r="T272" s="19" t="str">
        <f>Def_Sistemas_Conectores_Cabos!$C$3</f>
        <v>Fibra OM4 duplex</v>
      </c>
      <c r="U272" s="45"/>
      <c r="V272" s="33"/>
      <c r="W272" s="33"/>
      <c r="X272" s="33"/>
    </row>
    <row r="273" ht="15.75" customHeight="1">
      <c r="A273" s="19" t="str">
        <f>Def_Sistemas_Conectores_Cabos!$A$24</f>
        <v>Controle</v>
      </c>
      <c r="B273" s="22" t="str">
        <f>Datas_Entregas!$A$4</f>
        <v>Infra de fibras OM4</v>
      </c>
      <c r="C273" s="25">
        <f t="array" ref="C273">INDEX(Datas_Entregas!$B$2:$B$100, MATCH(B273, Datas_Entregas!$A$2:$A$100, 0), 1)</f>
        <v>43296</v>
      </c>
      <c r="D273" s="22"/>
      <c r="E273" s="35" t="str">
        <f>Def_Status_Montagem!$B$7</f>
        <v>Outro Grupo LNLS</v>
      </c>
      <c r="F273" s="26"/>
      <c r="G273" s="27"/>
      <c r="H273" s="26" t="str">
        <f t="array" ref="H273">INDEX(Def_Instancias_Equipamentos!$E$2:$E$1373, MATCH(K273, Def_Instancias_Equipamentos!$D$2:$D$1373, 0), 1)</f>
        <v>CA-RaCtrl</v>
      </c>
      <c r="I273" s="27" t="str">
        <f t="array" ref="I273">INDEX(Def_Instancias_Equipamentos!$E$2:$E$1373, MATCH(L273, Def_Instancias_Equipamentos!$D$2:$D$1373, 0), 1)</f>
        <v>IA-14RaCtrl</v>
      </c>
      <c r="J273" s="27" t="str">
        <f t="shared" si="1"/>
        <v>EXTERNO</v>
      </c>
      <c r="K273" s="28" t="str">
        <f>Def_Instancias_Equipamentos!$D$67</f>
        <v>CA-RaCtrl:CO-FibPatch</v>
      </c>
      <c r="L273" s="35" t="str">
        <f>Def_Instancias_Equipamentos!$D$59</f>
        <v>IA-14RaCtrl:CO-FibPatch</v>
      </c>
      <c r="M273" s="81" t="s">
        <v>1031</v>
      </c>
      <c r="N273" s="122" t="s">
        <v>1031</v>
      </c>
      <c r="O273" s="28" t="str">
        <f>Def_Sistemas_Conectores_Cabos!$B$3</f>
        <v>LC duplex</v>
      </c>
      <c r="P273" s="19" t="str">
        <f>Def_Sistemas_Conectores_Cabos!$B$3</f>
        <v>LC duplex</v>
      </c>
      <c r="Q273" s="27" t="str">
        <f t="shared" si="3"/>
        <v>CA-RaCtrl:CO-FibPatch/p052
IA-14RaCtrl:CO-FibPatch/p052</v>
      </c>
      <c r="R273" s="46"/>
      <c r="S273" s="32"/>
      <c r="T273" s="19" t="str">
        <f>Def_Sistemas_Conectores_Cabos!$C$3</f>
        <v>Fibra OM4 duplex</v>
      </c>
      <c r="U273" s="45"/>
      <c r="V273" s="33"/>
      <c r="W273" s="33"/>
      <c r="X273" s="33"/>
    </row>
    <row r="274" ht="15.75" customHeight="1">
      <c r="A274" s="19" t="str">
        <f>Def_Sistemas_Conectores_Cabos!$A$24</f>
        <v>Controle</v>
      </c>
      <c r="B274" s="22" t="str">
        <f>Datas_Entregas!$A$4</f>
        <v>Infra de fibras OM4</v>
      </c>
      <c r="C274" s="25">
        <f t="array" ref="C274">INDEX(Datas_Entregas!$B$2:$B$100, MATCH(B274, Datas_Entregas!$A$2:$A$100, 0), 1)</f>
        <v>43296</v>
      </c>
      <c r="D274" s="22"/>
      <c r="E274" s="35" t="str">
        <f>Def_Status_Montagem!$B$7</f>
        <v>Outro Grupo LNLS</v>
      </c>
      <c r="F274" s="26"/>
      <c r="G274" s="27"/>
      <c r="H274" s="26" t="str">
        <f t="array" ref="H274">INDEX(Def_Instancias_Equipamentos!$E$2:$E$1373, MATCH(K274, Def_Instancias_Equipamentos!$D$2:$D$1373, 0), 1)</f>
        <v>CA-RaCtrl</v>
      </c>
      <c r="I274" s="27" t="str">
        <f t="array" ref="I274">INDEX(Def_Instancias_Equipamentos!$E$2:$E$1373, MATCH(L274, Def_Instancias_Equipamentos!$D$2:$D$1373, 0), 1)</f>
        <v>IA-10RaCtrl</v>
      </c>
      <c r="J274" s="27" t="str">
        <f t="shared" si="1"/>
        <v>EXTERNO</v>
      </c>
      <c r="K274" s="28" t="str">
        <f>Def_Instancias_Equipamentos!$D$67</f>
        <v>CA-RaCtrl:CO-FibPatch</v>
      </c>
      <c r="L274" s="19" t="str">
        <f>Def_Instancias_Equipamentos!$D$55</f>
        <v>IA-10RaCtrl:CO-FibPatch</v>
      </c>
      <c r="M274" s="101" t="s">
        <v>674</v>
      </c>
      <c r="N274" s="46" t="s">
        <v>674</v>
      </c>
      <c r="O274" s="28" t="str">
        <f>Def_Sistemas_Conectores_Cabos!$B$3</f>
        <v>LC duplex</v>
      </c>
      <c r="P274" s="19" t="str">
        <f>Def_Sistemas_Conectores_Cabos!$B$3</f>
        <v>LC duplex</v>
      </c>
      <c r="Q274" s="27" t="str">
        <f t="shared" si="3"/>
        <v>CA-RaCtrl:CO-FibPatch/p052b
IA-10RaCtrl:CO-FibPatch/p052b</v>
      </c>
      <c r="R274" s="46"/>
      <c r="S274" s="32"/>
      <c r="T274" s="19" t="str">
        <f>Def_Sistemas_Conectores_Cabos!$C$3</f>
        <v>Fibra OM4 duplex</v>
      </c>
      <c r="U274" s="45"/>
      <c r="V274" s="33"/>
      <c r="W274" s="33"/>
      <c r="X274" s="33"/>
    </row>
    <row r="275" ht="15.75" customHeight="1">
      <c r="A275" s="19" t="str">
        <f>Def_Sistemas_Conectores_Cabos!$A$24</f>
        <v>Controle</v>
      </c>
      <c r="B275" s="22" t="str">
        <f>Datas_Entregas!$A$4</f>
        <v>Infra de fibras OM4</v>
      </c>
      <c r="C275" s="25">
        <f t="array" ref="C275">INDEX(Datas_Entregas!$B$2:$B$100, MATCH(B275, Datas_Entregas!$A$2:$A$100, 0), 1)</f>
        <v>43296</v>
      </c>
      <c r="D275" s="22"/>
      <c r="E275" s="35" t="str">
        <f>Def_Status_Montagem!$B$7</f>
        <v>Outro Grupo LNLS</v>
      </c>
      <c r="F275" s="26"/>
      <c r="G275" s="27"/>
      <c r="H275" s="26" t="str">
        <f t="array" ref="H275">INDEX(Def_Instancias_Equipamentos!$E$2:$E$1373, MATCH(K275, Def_Instancias_Equipamentos!$D$2:$D$1373, 0), 1)</f>
        <v>CA-RaCtrl</v>
      </c>
      <c r="I275" s="27" t="str">
        <f t="array" ref="I275">INDEX(Def_Instancias_Equipamentos!$E$2:$E$1373, MATCH(L275, Def_Instancias_Equipamentos!$D$2:$D$1373, 0), 1)</f>
        <v>IA-11RaCtrl</v>
      </c>
      <c r="J275" s="27" t="str">
        <f t="shared" si="1"/>
        <v>EXTERNO</v>
      </c>
      <c r="K275" s="28" t="str">
        <f>Def_Instancias_Equipamentos!$D$67</f>
        <v>CA-RaCtrl:CO-FibPatch</v>
      </c>
      <c r="L275" s="19" t="str">
        <f>Def_Instancias_Equipamentos!$D$56</f>
        <v>IA-11RaCtrl:CO-FibPatch</v>
      </c>
      <c r="M275" s="81" t="s">
        <v>676</v>
      </c>
      <c r="N275" s="122" t="s">
        <v>676</v>
      </c>
      <c r="O275" s="28" t="str">
        <f>Def_Sistemas_Conectores_Cabos!$B$3</f>
        <v>LC duplex</v>
      </c>
      <c r="P275" s="19" t="str">
        <f>Def_Sistemas_Conectores_Cabos!$B$3</f>
        <v>LC duplex</v>
      </c>
      <c r="Q275" s="27" t="str">
        <f t="shared" si="3"/>
        <v>CA-RaCtrl:CO-FibPatch/p053
IA-11RaCtrl:CO-FibPatch/p053</v>
      </c>
      <c r="R275" s="46"/>
      <c r="S275" s="32"/>
      <c r="T275" s="19" t="str">
        <f>Def_Sistemas_Conectores_Cabos!$C$3</f>
        <v>Fibra OM4 duplex</v>
      </c>
      <c r="U275" s="45"/>
      <c r="V275" s="33"/>
      <c r="W275" s="33"/>
      <c r="X275" s="33"/>
    </row>
    <row r="276" ht="15.75" customHeight="1">
      <c r="A276" s="19" t="str">
        <f>Def_Sistemas_Conectores_Cabos!$A$24</f>
        <v>Controle</v>
      </c>
      <c r="B276" s="22" t="str">
        <f>Datas_Entregas!$A$4</f>
        <v>Infra de fibras OM4</v>
      </c>
      <c r="C276" s="25">
        <f t="array" ref="C276">INDEX(Datas_Entregas!$B$2:$B$100, MATCH(B276, Datas_Entregas!$A$2:$A$100, 0), 1)</f>
        <v>43296</v>
      </c>
      <c r="D276" s="22"/>
      <c r="E276" s="35" t="str">
        <f>Def_Status_Montagem!$B$7</f>
        <v>Outro Grupo LNLS</v>
      </c>
      <c r="F276" s="26"/>
      <c r="G276" s="27"/>
      <c r="H276" s="26" t="str">
        <f t="array" ref="H276">INDEX(Def_Instancias_Equipamentos!$E$2:$E$1373, MATCH(K276, Def_Instancias_Equipamentos!$D$2:$D$1373, 0), 1)</f>
        <v>CA-RaCtrl</v>
      </c>
      <c r="I276" s="27" t="str">
        <f t="array" ref="I276">INDEX(Def_Instancias_Equipamentos!$E$2:$E$1373, MATCH(L276, Def_Instancias_Equipamentos!$D$2:$D$1373, 0), 1)</f>
        <v>IA-12RaCtrl</v>
      </c>
      <c r="J276" s="27" t="str">
        <f t="shared" si="1"/>
        <v>EXTERNO</v>
      </c>
      <c r="K276" s="28" t="str">
        <f>Def_Instancias_Equipamentos!$D$67</f>
        <v>CA-RaCtrl:CO-FibPatch</v>
      </c>
      <c r="L276" s="19" t="str">
        <f>Def_Instancias_Equipamentos!$D$57</f>
        <v>IA-12RaCtrl:CO-FibPatch</v>
      </c>
      <c r="M276" s="81" t="s">
        <v>678</v>
      </c>
      <c r="N276" s="122" t="s">
        <v>678</v>
      </c>
      <c r="O276" s="28" t="str">
        <f>Def_Sistemas_Conectores_Cabos!$B$3</f>
        <v>LC duplex</v>
      </c>
      <c r="P276" s="19" t="str">
        <f>Def_Sistemas_Conectores_Cabos!$B$3</f>
        <v>LC duplex</v>
      </c>
      <c r="Q276" s="27" t="str">
        <f t="shared" si="3"/>
        <v>CA-RaCtrl:CO-FibPatch/p054
IA-12RaCtrl:CO-FibPatch/p054</v>
      </c>
      <c r="R276" s="46"/>
      <c r="S276" s="32"/>
      <c r="T276" s="19" t="str">
        <f>Def_Sistemas_Conectores_Cabos!$C$3</f>
        <v>Fibra OM4 duplex</v>
      </c>
      <c r="U276" s="45"/>
      <c r="V276" s="33"/>
      <c r="W276" s="33"/>
      <c r="X276" s="33"/>
    </row>
    <row r="277" ht="15.75" customHeight="1">
      <c r="A277" s="19" t="str">
        <f>Def_Sistemas_Conectores_Cabos!$A$24</f>
        <v>Controle</v>
      </c>
      <c r="B277" s="22" t="str">
        <f>Datas_Entregas!$A$4</f>
        <v>Infra de fibras OM4</v>
      </c>
      <c r="C277" s="25">
        <f t="array" ref="C277">INDEX(Datas_Entregas!$B$2:$B$100, MATCH(B277, Datas_Entregas!$A$2:$A$100, 0), 1)</f>
        <v>43296</v>
      </c>
      <c r="D277" s="22"/>
      <c r="E277" s="35" t="str">
        <f>Def_Status_Montagem!$B$7</f>
        <v>Outro Grupo LNLS</v>
      </c>
      <c r="F277" s="26"/>
      <c r="G277" s="27"/>
      <c r="H277" s="26" t="str">
        <f t="array" ref="H277">INDEX(Def_Instancias_Equipamentos!$E$2:$E$1373, MATCH(K277, Def_Instancias_Equipamentos!$D$2:$D$1373, 0), 1)</f>
        <v>CA-RaCtrl</v>
      </c>
      <c r="I277" s="27" t="str">
        <f t="array" ref="I277">INDEX(Def_Instancias_Equipamentos!$E$2:$E$1373, MATCH(L277, Def_Instancias_Equipamentos!$D$2:$D$1373, 0), 1)</f>
        <v>IA-13RaCtrl</v>
      </c>
      <c r="J277" s="27" t="str">
        <f t="shared" si="1"/>
        <v>EXTERNO</v>
      </c>
      <c r="K277" s="28" t="str">
        <f>Def_Instancias_Equipamentos!$D$67</f>
        <v>CA-RaCtrl:CO-FibPatch</v>
      </c>
      <c r="L277" s="19" t="str">
        <f>Def_Instancias_Equipamentos!$D$58</f>
        <v>IA-13RaCtrl:CO-FibPatch</v>
      </c>
      <c r="M277" s="81" t="s">
        <v>680</v>
      </c>
      <c r="N277" s="122" t="s">
        <v>680</v>
      </c>
      <c r="O277" s="28" t="str">
        <f>Def_Sistemas_Conectores_Cabos!$B$3</f>
        <v>LC duplex</v>
      </c>
      <c r="P277" s="19" t="str">
        <f>Def_Sistemas_Conectores_Cabos!$B$3</f>
        <v>LC duplex</v>
      </c>
      <c r="Q277" s="27" t="str">
        <f t="shared" si="3"/>
        <v>CA-RaCtrl:CO-FibPatch/p055
IA-13RaCtrl:CO-FibPatch/p055</v>
      </c>
      <c r="R277" s="46"/>
      <c r="S277" s="32"/>
      <c r="T277" s="19" t="str">
        <f>Def_Sistemas_Conectores_Cabos!$C$3</f>
        <v>Fibra OM4 duplex</v>
      </c>
      <c r="U277" s="45"/>
      <c r="V277" s="33"/>
      <c r="W277" s="33"/>
      <c r="X277" s="33"/>
    </row>
    <row r="278" ht="15.75" customHeight="1">
      <c r="A278" s="19" t="str">
        <f>Def_Sistemas_Conectores_Cabos!$A$24</f>
        <v>Controle</v>
      </c>
      <c r="B278" s="22" t="str">
        <f>Datas_Entregas!$A$4</f>
        <v>Infra de fibras OM4</v>
      </c>
      <c r="C278" s="25">
        <f t="array" ref="C278">INDEX(Datas_Entregas!$B$2:$B$100, MATCH(B278, Datas_Entregas!$A$2:$A$100, 0), 1)</f>
        <v>43296</v>
      </c>
      <c r="D278" s="22"/>
      <c r="E278" s="35" t="str">
        <f>Def_Status_Montagem!$B$7</f>
        <v>Outro Grupo LNLS</v>
      </c>
      <c r="F278" s="26"/>
      <c r="G278" s="27"/>
      <c r="H278" s="26" t="str">
        <f t="array" ref="H278">INDEX(Def_Instancias_Equipamentos!$E$2:$E$1373, MATCH(K278, Def_Instancias_Equipamentos!$D$2:$D$1373, 0), 1)</f>
        <v>CA-RaCtrl</v>
      </c>
      <c r="I278" s="27" t="str">
        <f t="array" ref="I278">INDEX(Def_Instancias_Equipamentos!$E$2:$E$1373, MATCH(L278, Def_Instancias_Equipamentos!$D$2:$D$1373, 0), 1)</f>
        <v>IA-14RaCtrl</v>
      </c>
      <c r="J278" s="27" t="str">
        <f t="shared" si="1"/>
        <v>EXTERNO</v>
      </c>
      <c r="K278" s="28" t="str">
        <f>Def_Instancias_Equipamentos!$D$67</f>
        <v>CA-RaCtrl:CO-FibPatch</v>
      </c>
      <c r="L278" s="19" t="str">
        <f>Def_Instancias_Equipamentos!$D$59</f>
        <v>IA-14RaCtrl:CO-FibPatch</v>
      </c>
      <c r="M278" s="81" t="s">
        <v>682</v>
      </c>
      <c r="N278" s="122" t="s">
        <v>682</v>
      </c>
      <c r="O278" s="28" t="str">
        <f>Def_Sistemas_Conectores_Cabos!$B$3</f>
        <v>LC duplex</v>
      </c>
      <c r="P278" s="19" t="str">
        <f>Def_Sistemas_Conectores_Cabos!$B$3</f>
        <v>LC duplex</v>
      </c>
      <c r="Q278" s="27" t="str">
        <f t="shared" si="3"/>
        <v>CA-RaCtrl:CO-FibPatch/p056
IA-14RaCtrl:CO-FibPatch/p056</v>
      </c>
      <c r="R278" s="46"/>
      <c r="S278" s="32"/>
      <c r="T278" s="19" t="str">
        <f>Def_Sistemas_Conectores_Cabos!$C$3</f>
        <v>Fibra OM4 duplex</v>
      </c>
      <c r="U278" s="45"/>
      <c r="V278" s="33"/>
      <c r="W278" s="33"/>
      <c r="X278" s="33"/>
    </row>
    <row r="279" ht="15.75" customHeight="1">
      <c r="A279" s="19" t="str">
        <f>Def_Sistemas_Conectores_Cabos!$A$24</f>
        <v>Controle</v>
      </c>
      <c r="B279" s="22" t="str">
        <f>Datas_Entregas!$A$4</f>
        <v>Infra de fibras OM4</v>
      </c>
      <c r="C279" s="25">
        <f t="array" ref="C279">INDEX(Datas_Entregas!$B$2:$B$100, MATCH(B279, Datas_Entregas!$A$2:$A$100, 0), 1)</f>
        <v>43296</v>
      </c>
      <c r="D279" s="22"/>
      <c r="E279" s="35" t="str">
        <f>Def_Status_Montagem!$B$7</f>
        <v>Outro Grupo LNLS</v>
      </c>
      <c r="F279" s="26"/>
      <c r="G279" s="27"/>
      <c r="H279" s="26" t="str">
        <f t="array" ref="H279">INDEX(Def_Instancias_Equipamentos!$E$2:$E$1373, MATCH(K279, Def_Instancias_Equipamentos!$D$2:$D$1373, 0), 1)</f>
        <v>CA-RaCtrl</v>
      </c>
      <c r="I279" s="27" t="str">
        <f t="array" ref="I279">INDEX(Def_Instancias_Equipamentos!$E$2:$E$1373, MATCH(L279, Def_Instancias_Equipamentos!$D$2:$D$1373, 0), 1)</f>
        <v>IA-15RaCtrl</v>
      </c>
      <c r="J279" s="27" t="str">
        <f t="shared" si="1"/>
        <v>EXTERNO</v>
      </c>
      <c r="K279" s="28" t="str">
        <f>Def_Instancias_Equipamentos!$D$67</f>
        <v>CA-RaCtrl:CO-FibPatch</v>
      </c>
      <c r="L279" s="19" t="str">
        <f>Def_Instancias_Equipamentos!$D$60</f>
        <v>IA-15RaCtrl:CO-FibPatch</v>
      </c>
      <c r="M279" s="81" t="s">
        <v>684</v>
      </c>
      <c r="N279" s="122" t="s">
        <v>684</v>
      </c>
      <c r="O279" s="28" t="str">
        <f>Def_Sistemas_Conectores_Cabos!$B$3</f>
        <v>LC duplex</v>
      </c>
      <c r="P279" s="19" t="str">
        <f>Def_Sistemas_Conectores_Cabos!$B$3</f>
        <v>LC duplex</v>
      </c>
      <c r="Q279" s="27" t="str">
        <f t="shared" si="3"/>
        <v>CA-RaCtrl:CO-FibPatch/p057
IA-15RaCtrl:CO-FibPatch/p057</v>
      </c>
      <c r="R279" s="46"/>
      <c r="S279" s="32"/>
      <c r="T279" s="19" t="str">
        <f>Def_Sistemas_Conectores_Cabos!$C$3</f>
        <v>Fibra OM4 duplex</v>
      </c>
      <c r="U279" s="45"/>
      <c r="V279" s="33"/>
      <c r="W279" s="33"/>
      <c r="X279" s="33"/>
    </row>
    <row r="280" ht="15.75" customHeight="1">
      <c r="A280" s="19" t="str">
        <f>Def_Sistemas_Conectores_Cabos!$A$24</f>
        <v>Controle</v>
      </c>
      <c r="B280" s="22" t="str">
        <f>Datas_Entregas!$A$4</f>
        <v>Infra de fibras OM4</v>
      </c>
      <c r="C280" s="25">
        <f t="array" ref="C280">INDEX(Datas_Entregas!$B$2:$B$100, MATCH(B280, Datas_Entregas!$A$2:$A$100, 0), 1)</f>
        <v>43296</v>
      </c>
      <c r="D280" s="22"/>
      <c r="E280" s="35" t="str">
        <f>Def_Status_Montagem!$B$7</f>
        <v>Outro Grupo LNLS</v>
      </c>
      <c r="F280" s="26"/>
      <c r="G280" s="27"/>
      <c r="H280" s="26" t="str">
        <f t="array" ref="H280">INDEX(Def_Instancias_Equipamentos!$E$2:$E$1373, MATCH(K280, Def_Instancias_Equipamentos!$D$2:$D$1373, 0), 1)</f>
        <v>CA-RaCtrl</v>
      </c>
      <c r="I280" s="27" t="str">
        <f t="array" ref="I280">INDEX(Def_Instancias_Equipamentos!$E$2:$E$1373, MATCH(L280, Def_Instancias_Equipamentos!$D$2:$D$1373, 0), 1)</f>
        <v>IA-16RaCtrl</v>
      </c>
      <c r="J280" s="27" t="str">
        <f t="shared" si="1"/>
        <v>EXTERNO</v>
      </c>
      <c r="K280" s="28" t="str">
        <f>Def_Instancias_Equipamentos!$D$67</f>
        <v>CA-RaCtrl:CO-FibPatch</v>
      </c>
      <c r="L280" s="19" t="str">
        <f>Def_Instancias_Equipamentos!$D$61</f>
        <v>IA-16RaCtrl:CO-FibPatch</v>
      </c>
      <c r="M280" s="81" t="s">
        <v>686</v>
      </c>
      <c r="N280" s="122" t="s">
        <v>686</v>
      </c>
      <c r="O280" s="28" t="str">
        <f>Def_Sistemas_Conectores_Cabos!$B$3</f>
        <v>LC duplex</v>
      </c>
      <c r="P280" s="19" t="str">
        <f>Def_Sistemas_Conectores_Cabos!$B$3</f>
        <v>LC duplex</v>
      </c>
      <c r="Q280" s="27" t="str">
        <f t="shared" si="3"/>
        <v>CA-RaCtrl:CO-FibPatch/p058
IA-16RaCtrl:CO-FibPatch/p058</v>
      </c>
      <c r="R280" s="46"/>
      <c r="S280" s="32"/>
      <c r="T280" s="19" t="str">
        <f>Def_Sistemas_Conectores_Cabos!$C$3</f>
        <v>Fibra OM4 duplex</v>
      </c>
      <c r="U280" s="45"/>
      <c r="V280" s="33"/>
      <c r="W280" s="33"/>
      <c r="X280" s="33"/>
    </row>
    <row r="281" ht="15.75" customHeight="1">
      <c r="A281" s="19" t="str">
        <f>Def_Sistemas_Conectores_Cabos!$A$24</f>
        <v>Controle</v>
      </c>
      <c r="B281" s="22" t="str">
        <f>Datas_Entregas!$A$4</f>
        <v>Infra de fibras OM4</v>
      </c>
      <c r="C281" s="25">
        <f t="array" ref="C281">INDEX(Datas_Entregas!$B$2:$B$100, MATCH(B281, Datas_Entregas!$A$2:$A$100, 0), 1)</f>
        <v>43296</v>
      </c>
      <c r="D281" s="22"/>
      <c r="E281" s="35" t="str">
        <f>Def_Status_Montagem!$B$7</f>
        <v>Outro Grupo LNLS</v>
      </c>
      <c r="F281" s="26"/>
      <c r="G281" s="27"/>
      <c r="H281" s="26" t="str">
        <f t="array" ref="H281">INDEX(Def_Instancias_Equipamentos!$E$2:$E$1373, MATCH(K281, Def_Instancias_Equipamentos!$D$2:$D$1373, 0), 1)</f>
        <v>CA-RaCtrl</v>
      </c>
      <c r="I281" s="27" t="str">
        <f t="array" ref="I281">INDEX(Def_Instancias_Equipamentos!$E$2:$E$1373, MATCH(L281, Def_Instancias_Equipamentos!$D$2:$D$1373, 0), 1)</f>
        <v>IA-17RaCtrl</v>
      </c>
      <c r="J281" s="27" t="str">
        <f t="shared" si="1"/>
        <v>EXTERNO</v>
      </c>
      <c r="K281" s="28" t="str">
        <f>Def_Instancias_Equipamentos!$D$67</f>
        <v>CA-RaCtrl:CO-FibPatch</v>
      </c>
      <c r="L281" s="19" t="str">
        <f>Def_Instancias_Equipamentos!$D$62</f>
        <v>IA-17RaCtrl:CO-FibPatch</v>
      </c>
      <c r="M281" s="81" t="s">
        <v>688</v>
      </c>
      <c r="N281" s="122" t="s">
        <v>688</v>
      </c>
      <c r="O281" s="28" t="str">
        <f>Def_Sistemas_Conectores_Cabos!$B$3</f>
        <v>LC duplex</v>
      </c>
      <c r="P281" s="19" t="str">
        <f>Def_Sistemas_Conectores_Cabos!$B$3</f>
        <v>LC duplex</v>
      </c>
      <c r="Q281" s="27" t="str">
        <f t="shared" si="3"/>
        <v>CA-RaCtrl:CO-FibPatch/p059
IA-17RaCtrl:CO-FibPatch/p059</v>
      </c>
      <c r="R281" s="46"/>
      <c r="S281" s="32"/>
      <c r="T281" s="19" t="str">
        <f>Def_Sistemas_Conectores_Cabos!$C$3</f>
        <v>Fibra OM4 duplex</v>
      </c>
      <c r="U281" s="45"/>
      <c r="V281" s="33"/>
      <c r="W281" s="33"/>
      <c r="X281" s="33"/>
    </row>
    <row r="282" ht="15.75" customHeight="1">
      <c r="A282" s="19" t="str">
        <f>Def_Sistemas_Conectores_Cabos!$A$24</f>
        <v>Controle</v>
      </c>
      <c r="B282" s="22" t="str">
        <f>Datas_Entregas!$A$4</f>
        <v>Infra de fibras OM4</v>
      </c>
      <c r="C282" s="25">
        <f t="array" ref="C282">INDEX(Datas_Entregas!$B$2:$B$100, MATCH(B282, Datas_Entregas!$A$2:$A$100, 0), 1)</f>
        <v>43296</v>
      </c>
      <c r="D282" s="22"/>
      <c r="E282" s="35" t="str">
        <f>Def_Status_Montagem!$B$7</f>
        <v>Outro Grupo LNLS</v>
      </c>
      <c r="F282" s="26"/>
      <c r="G282" s="27"/>
      <c r="H282" s="26" t="str">
        <f t="array" ref="H282">INDEX(Def_Instancias_Equipamentos!$E$2:$E$1373, MATCH(K282, Def_Instancias_Equipamentos!$D$2:$D$1373, 0), 1)</f>
        <v>CA-RaCtrl</v>
      </c>
      <c r="I282" s="27" t="str">
        <f t="array" ref="I282">INDEX(Def_Instancias_Equipamentos!$E$2:$E$1373, MATCH(L282, Def_Instancias_Equipamentos!$D$2:$D$1373, 0), 1)</f>
        <v>IA-18RaCtrl</v>
      </c>
      <c r="J282" s="27" t="str">
        <f t="shared" si="1"/>
        <v>EXTERNO</v>
      </c>
      <c r="K282" s="28" t="str">
        <f>Def_Instancias_Equipamentos!$D$67</f>
        <v>CA-RaCtrl:CO-FibPatch</v>
      </c>
      <c r="L282" s="19" t="str">
        <f>Def_Instancias_Equipamentos!$D$63</f>
        <v>IA-18RaCtrl:CO-FibPatch</v>
      </c>
      <c r="M282" s="81" t="s">
        <v>690</v>
      </c>
      <c r="N282" s="122" t="s">
        <v>690</v>
      </c>
      <c r="O282" s="28" t="str">
        <f>Def_Sistemas_Conectores_Cabos!$B$3</f>
        <v>LC duplex</v>
      </c>
      <c r="P282" s="19" t="str">
        <f>Def_Sistemas_Conectores_Cabos!$B$3</f>
        <v>LC duplex</v>
      </c>
      <c r="Q282" s="27" t="str">
        <f t="shared" si="3"/>
        <v>CA-RaCtrl:CO-FibPatch/p060
IA-18RaCtrl:CO-FibPatch/p060</v>
      </c>
      <c r="R282" s="46"/>
      <c r="S282" s="32"/>
      <c r="T282" s="19" t="str">
        <f>Def_Sistemas_Conectores_Cabos!$C$3</f>
        <v>Fibra OM4 duplex</v>
      </c>
      <c r="U282" s="45"/>
      <c r="V282" s="33"/>
      <c r="W282" s="33"/>
      <c r="X282" s="33"/>
    </row>
    <row r="283" ht="15.75" customHeight="1">
      <c r="A283" s="19" t="str">
        <f>Def_Sistemas_Conectores_Cabos!$A$24</f>
        <v>Controle</v>
      </c>
      <c r="B283" s="22" t="str">
        <f>Datas_Entregas!$A$4</f>
        <v>Infra de fibras OM4</v>
      </c>
      <c r="C283" s="25">
        <f t="array" ref="C283">INDEX(Datas_Entregas!$B$2:$B$100, MATCH(B283, Datas_Entregas!$A$2:$A$100, 0), 1)</f>
        <v>43296</v>
      </c>
      <c r="D283" s="22"/>
      <c r="E283" s="35" t="str">
        <f>Def_Status_Montagem!$B$7</f>
        <v>Outro Grupo LNLS</v>
      </c>
      <c r="F283" s="26"/>
      <c r="G283" s="27"/>
      <c r="H283" s="26" t="str">
        <f t="array" ref="H283">INDEX(Def_Instancias_Equipamentos!$E$2:$E$1373, MATCH(K283, Def_Instancias_Equipamentos!$D$2:$D$1373, 0), 1)</f>
        <v>CA-RaCtrl</v>
      </c>
      <c r="I283" s="27" t="str">
        <f t="array" ref="I283">INDEX(Def_Instancias_Equipamentos!$E$2:$E$1373, MATCH(L283, Def_Instancias_Equipamentos!$D$2:$D$1373, 0), 1)</f>
        <v>IA-19RaCtrl</v>
      </c>
      <c r="J283" s="27" t="str">
        <f t="shared" si="1"/>
        <v>EXTERNO</v>
      </c>
      <c r="K283" s="28" t="str">
        <f>Def_Instancias_Equipamentos!$D$67</f>
        <v>CA-RaCtrl:CO-FibPatch</v>
      </c>
      <c r="L283" s="19" t="str">
        <f>Def_Instancias_Equipamentos!$D$64</f>
        <v>IA-19RaCtrl:CO-FibPatch</v>
      </c>
      <c r="M283" s="81" t="s">
        <v>692</v>
      </c>
      <c r="N283" s="122" t="s">
        <v>692</v>
      </c>
      <c r="O283" s="28" t="str">
        <f>Def_Sistemas_Conectores_Cabos!$B$3</f>
        <v>LC duplex</v>
      </c>
      <c r="P283" s="19" t="str">
        <f>Def_Sistemas_Conectores_Cabos!$B$3</f>
        <v>LC duplex</v>
      </c>
      <c r="Q283" s="27" t="str">
        <f t="shared" si="3"/>
        <v>CA-RaCtrl:CO-FibPatch/p061
IA-19RaCtrl:CO-FibPatch/p061</v>
      </c>
      <c r="R283" s="46"/>
      <c r="S283" s="32"/>
      <c r="T283" s="19" t="str">
        <f>Def_Sistemas_Conectores_Cabos!$C$3</f>
        <v>Fibra OM4 duplex</v>
      </c>
      <c r="U283" s="45"/>
      <c r="V283" s="33"/>
      <c r="W283" s="33"/>
      <c r="X283" s="33"/>
    </row>
    <row r="284" ht="15.75" customHeight="1">
      <c r="A284" s="19" t="str">
        <f>Def_Sistemas_Conectores_Cabos!$A$24</f>
        <v>Controle</v>
      </c>
      <c r="B284" s="22" t="str">
        <f>Datas_Entregas!$A$4</f>
        <v>Infra de fibras OM4</v>
      </c>
      <c r="C284" s="25">
        <f t="array" ref="C284">INDEX(Datas_Entregas!$B$2:$B$100, MATCH(B284, Datas_Entregas!$A$2:$A$100, 0), 1)</f>
        <v>43296</v>
      </c>
      <c r="D284" s="22"/>
      <c r="E284" s="35" t="str">
        <f>Def_Status_Montagem!$B$7</f>
        <v>Outro Grupo LNLS</v>
      </c>
      <c r="F284" s="26"/>
      <c r="G284" s="27"/>
      <c r="H284" s="26" t="str">
        <f t="array" ref="H284">INDEX(Def_Instancias_Equipamentos!$E$2:$E$1373, MATCH(K284, Def_Instancias_Equipamentos!$D$2:$D$1373, 0), 1)</f>
        <v>CA-RaCtrl</v>
      </c>
      <c r="I284" s="27" t="str">
        <f t="array" ref="I284">INDEX(Def_Instancias_Equipamentos!$E$2:$E$1373, MATCH(L284, Def_Instancias_Equipamentos!$D$2:$D$1373, 0), 1)</f>
        <v>IA-02RaCtrl</v>
      </c>
      <c r="J284" s="27" t="str">
        <f t="shared" si="1"/>
        <v>EXTERNO</v>
      </c>
      <c r="K284" s="28" t="str">
        <f>Def_Instancias_Equipamentos!$D$67</f>
        <v>CA-RaCtrl:CO-FibPatch</v>
      </c>
      <c r="L284" s="19" t="str">
        <f>Def_Instancias_Equipamentos!$D$47</f>
        <v>IA-02RaCtrl:CO-FibPatch</v>
      </c>
      <c r="M284" s="81" t="s">
        <v>694</v>
      </c>
      <c r="N284" s="122" t="s">
        <v>694</v>
      </c>
      <c r="O284" s="28" t="str">
        <f>Def_Sistemas_Conectores_Cabos!$B$3</f>
        <v>LC duplex</v>
      </c>
      <c r="P284" s="19" t="str">
        <f>Def_Sistemas_Conectores_Cabos!$B$3</f>
        <v>LC duplex</v>
      </c>
      <c r="Q284" s="27" t="str">
        <f t="shared" si="3"/>
        <v>CA-RaCtrl:CO-FibPatch/p062
IA-02RaCtrl:CO-FibPatch/p062</v>
      </c>
      <c r="R284" s="46"/>
      <c r="S284" s="32"/>
      <c r="T284" s="19" t="str">
        <f>Def_Sistemas_Conectores_Cabos!$C$3</f>
        <v>Fibra OM4 duplex</v>
      </c>
      <c r="U284" s="45"/>
      <c r="V284" s="33"/>
      <c r="W284" s="33"/>
      <c r="X284" s="33"/>
    </row>
    <row r="285" ht="15.75" customHeight="1">
      <c r="A285" s="19" t="str">
        <f>Def_Sistemas_Conectores_Cabos!$A$24</f>
        <v>Controle</v>
      </c>
      <c r="B285" s="22" t="str">
        <f>Datas_Entregas!$A$4</f>
        <v>Infra de fibras OM4</v>
      </c>
      <c r="C285" s="25">
        <f t="array" ref="C285">INDEX(Datas_Entregas!$B$2:$B$100, MATCH(B285, Datas_Entregas!$A$2:$A$100, 0), 1)</f>
        <v>43296</v>
      </c>
      <c r="D285" s="22"/>
      <c r="E285" s="35" t="str">
        <f>Def_Status_Montagem!$B$7</f>
        <v>Outro Grupo LNLS</v>
      </c>
      <c r="F285" s="26"/>
      <c r="G285" s="27"/>
      <c r="H285" s="26" t="str">
        <f t="array" ref="H285">INDEX(Def_Instancias_Equipamentos!$E$2:$E$1373, MATCH(K285, Def_Instancias_Equipamentos!$D$2:$D$1373, 0), 1)</f>
        <v>CA-RaCtrl</v>
      </c>
      <c r="I285" s="27" t="str">
        <f t="array" ref="I285">INDEX(Def_Instancias_Equipamentos!$E$2:$E$1373, MATCH(L285, Def_Instancias_Equipamentos!$D$2:$D$1373, 0), 1)</f>
        <v>IA-20RaCtrl</v>
      </c>
      <c r="J285" s="27" t="str">
        <f t="shared" si="1"/>
        <v>EXTERNO</v>
      </c>
      <c r="K285" s="28" t="str">
        <f>Def_Instancias_Equipamentos!$D$67</f>
        <v>CA-RaCtrl:CO-FibPatch</v>
      </c>
      <c r="L285" s="19" t="str">
        <f>Def_Instancias_Equipamentos!$D$65</f>
        <v>IA-20RaCtrl:CO-FibPatch</v>
      </c>
      <c r="M285" s="81" t="s">
        <v>696</v>
      </c>
      <c r="N285" s="122" t="s">
        <v>696</v>
      </c>
      <c r="O285" s="28" t="str">
        <f>Def_Sistemas_Conectores_Cabos!$B$3</f>
        <v>LC duplex</v>
      </c>
      <c r="P285" s="19" t="str">
        <f>Def_Sistemas_Conectores_Cabos!$B$3</f>
        <v>LC duplex</v>
      </c>
      <c r="Q285" s="27" t="str">
        <f t="shared" si="3"/>
        <v>CA-RaCtrl:CO-FibPatch/p063
IA-20RaCtrl:CO-FibPatch/p063</v>
      </c>
      <c r="R285" s="46"/>
      <c r="S285" s="32"/>
      <c r="T285" s="19" t="str">
        <f>Def_Sistemas_Conectores_Cabos!$C$3</f>
        <v>Fibra OM4 duplex</v>
      </c>
      <c r="U285" s="45"/>
      <c r="V285" s="33"/>
      <c r="W285" s="33"/>
      <c r="X285" s="33"/>
    </row>
    <row r="286" ht="15.75" customHeight="1">
      <c r="A286" s="19" t="str">
        <f>Def_Sistemas_Conectores_Cabos!$A$24</f>
        <v>Controle</v>
      </c>
      <c r="B286" s="22" t="str">
        <f>Datas_Entregas!$A$4</f>
        <v>Infra de fibras OM4</v>
      </c>
      <c r="C286" s="25">
        <f t="array" ref="C286">INDEX(Datas_Entregas!$B$2:$B$100, MATCH(B286, Datas_Entregas!$A$2:$A$100, 0), 1)</f>
        <v>43296</v>
      </c>
      <c r="D286" s="22"/>
      <c r="E286" s="35" t="str">
        <f>Def_Status_Montagem!$B$7</f>
        <v>Outro Grupo LNLS</v>
      </c>
      <c r="F286" s="26"/>
      <c r="G286" s="27"/>
      <c r="H286" s="26" t="str">
        <f t="array" ref="H286">INDEX(Def_Instancias_Equipamentos!$E$2:$E$1373, MATCH(K286, Def_Instancias_Equipamentos!$D$2:$D$1373, 0), 1)</f>
        <v>CA-RaCtrl</v>
      </c>
      <c r="I286" s="27" t="str">
        <f t="array" ref="I286">INDEX(Def_Instancias_Equipamentos!$E$2:$E$1373, MATCH(L286, Def_Instancias_Equipamentos!$D$2:$D$1373, 0), 1)</f>
        <v>IA-03RaCtrl</v>
      </c>
      <c r="J286" s="27" t="str">
        <f t="shared" si="1"/>
        <v>EXTERNO</v>
      </c>
      <c r="K286" s="28" t="str">
        <f>Def_Instancias_Equipamentos!$D$67</f>
        <v>CA-RaCtrl:CO-FibPatch</v>
      </c>
      <c r="L286" s="19" t="str">
        <f>Def_Instancias_Equipamentos!$D$48</f>
        <v>IA-03RaCtrl:CO-FibPatch</v>
      </c>
      <c r="M286" s="81" t="s">
        <v>698</v>
      </c>
      <c r="N286" s="122" t="s">
        <v>698</v>
      </c>
      <c r="O286" s="28" t="str">
        <f>Def_Sistemas_Conectores_Cabos!$B$3</f>
        <v>LC duplex</v>
      </c>
      <c r="P286" s="19" t="str">
        <f>Def_Sistemas_Conectores_Cabos!$B$3</f>
        <v>LC duplex</v>
      </c>
      <c r="Q286" s="27" t="str">
        <f t="shared" si="3"/>
        <v>CA-RaCtrl:CO-FibPatch/p064
IA-03RaCtrl:CO-FibPatch/p064</v>
      </c>
      <c r="R286" s="46"/>
      <c r="S286" s="32"/>
      <c r="T286" s="19" t="str">
        <f>Def_Sistemas_Conectores_Cabos!$C$3</f>
        <v>Fibra OM4 duplex</v>
      </c>
      <c r="U286" s="45"/>
      <c r="V286" s="33"/>
      <c r="W286" s="33"/>
      <c r="X286" s="33"/>
    </row>
    <row r="287" ht="15.75" customHeight="1">
      <c r="A287" s="19" t="str">
        <f>Def_Sistemas_Conectores_Cabos!$A$24</f>
        <v>Controle</v>
      </c>
      <c r="B287" s="22" t="str">
        <f>Datas_Entregas!$A$4</f>
        <v>Infra de fibras OM4</v>
      </c>
      <c r="C287" s="25">
        <f t="array" ref="C287">INDEX(Datas_Entregas!$B$2:$B$100, MATCH(B287, Datas_Entregas!$A$2:$A$100, 0), 1)</f>
        <v>43296</v>
      </c>
      <c r="D287" s="22"/>
      <c r="E287" s="35" t="str">
        <f>Def_Status_Montagem!$B$7</f>
        <v>Outro Grupo LNLS</v>
      </c>
      <c r="F287" s="26"/>
      <c r="G287" s="27"/>
      <c r="H287" s="26" t="str">
        <f t="array" ref="H287">INDEX(Def_Instancias_Equipamentos!$E$2:$E$1373, MATCH(K287, Def_Instancias_Equipamentos!$D$2:$D$1373, 0), 1)</f>
        <v>CA-RaCtrl</v>
      </c>
      <c r="I287" s="27" t="str">
        <f t="array" ref="I287">INDEX(Def_Instancias_Equipamentos!$E$2:$E$1373, MATCH(L287, Def_Instancias_Equipamentos!$D$2:$D$1373, 0), 1)</f>
        <v>IA-04RaCtrl</v>
      </c>
      <c r="J287" s="27" t="str">
        <f t="shared" si="1"/>
        <v>EXTERNO</v>
      </c>
      <c r="K287" s="28" t="str">
        <f>Def_Instancias_Equipamentos!$D$67</f>
        <v>CA-RaCtrl:CO-FibPatch</v>
      </c>
      <c r="L287" s="19" t="str">
        <f>Def_Instancias_Equipamentos!$D$49</f>
        <v>IA-04RaCtrl:CO-FibPatch</v>
      </c>
      <c r="M287" s="81" t="s">
        <v>700</v>
      </c>
      <c r="N287" s="122" t="s">
        <v>700</v>
      </c>
      <c r="O287" s="28" t="str">
        <f>Def_Sistemas_Conectores_Cabos!$B$3</f>
        <v>LC duplex</v>
      </c>
      <c r="P287" s="19" t="str">
        <f>Def_Sistemas_Conectores_Cabos!$B$3</f>
        <v>LC duplex</v>
      </c>
      <c r="Q287" s="27" t="str">
        <f t="shared" si="3"/>
        <v>CA-RaCtrl:CO-FibPatch/p065
IA-04RaCtrl:CO-FibPatch/p065</v>
      </c>
      <c r="R287" s="46"/>
      <c r="S287" s="32"/>
      <c r="T287" s="19" t="str">
        <f>Def_Sistemas_Conectores_Cabos!$C$3</f>
        <v>Fibra OM4 duplex</v>
      </c>
      <c r="U287" s="45"/>
      <c r="V287" s="33"/>
      <c r="W287" s="33"/>
      <c r="X287" s="33"/>
    </row>
    <row r="288" ht="15.75" customHeight="1">
      <c r="A288" s="19" t="str">
        <f>Def_Sistemas_Conectores_Cabos!$A$24</f>
        <v>Controle</v>
      </c>
      <c r="B288" s="22" t="str">
        <f>Datas_Entregas!$A$4</f>
        <v>Infra de fibras OM4</v>
      </c>
      <c r="C288" s="25">
        <f t="array" ref="C288">INDEX(Datas_Entregas!$B$2:$B$100, MATCH(B288, Datas_Entregas!$A$2:$A$100, 0), 1)</f>
        <v>43296</v>
      </c>
      <c r="D288" s="22"/>
      <c r="E288" s="35" t="str">
        <f>Def_Status_Montagem!$B$7</f>
        <v>Outro Grupo LNLS</v>
      </c>
      <c r="F288" s="26"/>
      <c r="G288" s="27"/>
      <c r="H288" s="26" t="str">
        <f t="array" ref="H288">INDEX(Def_Instancias_Equipamentos!$E$2:$E$1373, MATCH(K288, Def_Instancias_Equipamentos!$D$2:$D$1373, 0), 1)</f>
        <v>CA-RaCtrl</v>
      </c>
      <c r="I288" s="27" t="str">
        <f t="array" ref="I288">INDEX(Def_Instancias_Equipamentos!$E$2:$E$1373, MATCH(L288, Def_Instancias_Equipamentos!$D$2:$D$1373, 0), 1)</f>
        <v>IA-05RaCtrl</v>
      </c>
      <c r="J288" s="27" t="str">
        <f t="shared" si="1"/>
        <v>EXTERNO</v>
      </c>
      <c r="K288" s="28" t="str">
        <f>Def_Instancias_Equipamentos!$D$67</f>
        <v>CA-RaCtrl:CO-FibPatch</v>
      </c>
      <c r="L288" s="19" t="str">
        <f>Def_Instancias_Equipamentos!$D$50</f>
        <v>IA-05RaCtrl:CO-FibPatch</v>
      </c>
      <c r="M288" s="81" t="s">
        <v>702</v>
      </c>
      <c r="N288" s="122" t="s">
        <v>702</v>
      </c>
      <c r="O288" s="28" t="str">
        <f>Def_Sistemas_Conectores_Cabos!$B$3</f>
        <v>LC duplex</v>
      </c>
      <c r="P288" s="19" t="str">
        <f>Def_Sistemas_Conectores_Cabos!$B$3</f>
        <v>LC duplex</v>
      </c>
      <c r="Q288" s="27" t="str">
        <f t="shared" si="3"/>
        <v>CA-RaCtrl:CO-FibPatch/p066
IA-05RaCtrl:CO-FibPatch/p066</v>
      </c>
      <c r="R288" s="46"/>
      <c r="S288" s="32"/>
      <c r="T288" s="19" t="str">
        <f>Def_Sistemas_Conectores_Cabos!$C$3</f>
        <v>Fibra OM4 duplex</v>
      </c>
      <c r="U288" s="45"/>
      <c r="V288" s="33"/>
      <c r="W288" s="33"/>
      <c r="X288" s="33"/>
    </row>
    <row r="289" ht="15.75" customHeight="1">
      <c r="A289" s="19" t="str">
        <f>Def_Sistemas_Conectores_Cabos!$A$24</f>
        <v>Controle</v>
      </c>
      <c r="B289" s="22" t="str">
        <f>Datas_Entregas!$A$4</f>
        <v>Infra de fibras OM4</v>
      </c>
      <c r="C289" s="25">
        <f t="array" ref="C289">INDEX(Datas_Entregas!$B$2:$B$100, MATCH(B289, Datas_Entregas!$A$2:$A$100, 0), 1)</f>
        <v>43296</v>
      </c>
      <c r="D289" s="22"/>
      <c r="E289" s="35" t="str">
        <f>Def_Status_Montagem!$B$7</f>
        <v>Outro Grupo LNLS</v>
      </c>
      <c r="F289" s="26"/>
      <c r="G289" s="27"/>
      <c r="H289" s="26" t="str">
        <f t="array" ref="H289">INDEX(Def_Instancias_Equipamentos!$E$2:$E$1373, MATCH(K289, Def_Instancias_Equipamentos!$D$2:$D$1373, 0), 1)</f>
        <v>CA-RaCtrl</v>
      </c>
      <c r="I289" s="27" t="str">
        <f t="array" ref="I289">INDEX(Def_Instancias_Equipamentos!$E$2:$E$1373, MATCH(L289, Def_Instancias_Equipamentos!$D$2:$D$1373, 0), 1)</f>
        <v>IA-06RaCtrl</v>
      </c>
      <c r="J289" s="27" t="str">
        <f t="shared" si="1"/>
        <v>EXTERNO</v>
      </c>
      <c r="K289" s="28" t="str">
        <f>Def_Instancias_Equipamentos!$D$67</f>
        <v>CA-RaCtrl:CO-FibPatch</v>
      </c>
      <c r="L289" s="19" t="str">
        <f>Def_Instancias_Equipamentos!$D$51</f>
        <v>IA-06RaCtrl:CO-FibPatch</v>
      </c>
      <c r="M289" s="81" t="s">
        <v>704</v>
      </c>
      <c r="N289" s="122" t="s">
        <v>704</v>
      </c>
      <c r="O289" s="28" t="str">
        <f>Def_Sistemas_Conectores_Cabos!$B$3</f>
        <v>LC duplex</v>
      </c>
      <c r="P289" s="19" t="str">
        <f>Def_Sistemas_Conectores_Cabos!$B$3</f>
        <v>LC duplex</v>
      </c>
      <c r="Q289" s="27" t="str">
        <f t="shared" si="3"/>
        <v>CA-RaCtrl:CO-FibPatch/p067
IA-06RaCtrl:CO-FibPatch/p067</v>
      </c>
      <c r="R289" s="46"/>
      <c r="S289" s="32"/>
      <c r="T289" s="19" t="str">
        <f>Def_Sistemas_Conectores_Cabos!$C$3</f>
        <v>Fibra OM4 duplex</v>
      </c>
      <c r="U289" s="45"/>
      <c r="V289" s="33"/>
      <c r="W289" s="33"/>
      <c r="X289" s="33"/>
    </row>
    <row r="290" ht="15.75" customHeight="1">
      <c r="A290" s="19" t="str">
        <f>Def_Sistemas_Conectores_Cabos!$A$24</f>
        <v>Controle</v>
      </c>
      <c r="B290" s="22" t="str">
        <f>Datas_Entregas!$A$4</f>
        <v>Infra de fibras OM4</v>
      </c>
      <c r="C290" s="25">
        <f t="array" ref="C290">INDEX(Datas_Entregas!$B$2:$B$100, MATCH(B290, Datas_Entregas!$A$2:$A$100, 0), 1)</f>
        <v>43296</v>
      </c>
      <c r="D290" s="22"/>
      <c r="E290" s="35" t="str">
        <f>Def_Status_Montagem!$B$7</f>
        <v>Outro Grupo LNLS</v>
      </c>
      <c r="F290" s="26"/>
      <c r="G290" s="27"/>
      <c r="H290" s="26" t="str">
        <f t="array" ref="H290">INDEX(Def_Instancias_Equipamentos!$E$2:$E$1373, MATCH(K290, Def_Instancias_Equipamentos!$D$2:$D$1373, 0), 1)</f>
        <v>CA-RaCtrl</v>
      </c>
      <c r="I290" s="27" t="str">
        <f t="array" ref="I290">INDEX(Def_Instancias_Equipamentos!$E$2:$E$1373, MATCH(L290, Def_Instancias_Equipamentos!$D$2:$D$1373, 0), 1)</f>
        <v>IA-07RaCtrl</v>
      </c>
      <c r="J290" s="27" t="str">
        <f t="shared" si="1"/>
        <v>EXTERNO</v>
      </c>
      <c r="K290" s="28" t="str">
        <f>Def_Instancias_Equipamentos!$D$67</f>
        <v>CA-RaCtrl:CO-FibPatch</v>
      </c>
      <c r="L290" s="19" t="str">
        <f>Def_Instancias_Equipamentos!$D$52</f>
        <v>IA-07RaCtrl:CO-FibPatch</v>
      </c>
      <c r="M290" s="81" t="s">
        <v>706</v>
      </c>
      <c r="N290" s="122" t="s">
        <v>706</v>
      </c>
      <c r="O290" s="28" t="str">
        <f>Def_Sistemas_Conectores_Cabos!$B$3</f>
        <v>LC duplex</v>
      </c>
      <c r="P290" s="19" t="str">
        <f>Def_Sistemas_Conectores_Cabos!$B$3</f>
        <v>LC duplex</v>
      </c>
      <c r="Q290" s="27" t="str">
        <f t="shared" si="3"/>
        <v>CA-RaCtrl:CO-FibPatch/p068
IA-07RaCtrl:CO-FibPatch/p068</v>
      </c>
      <c r="R290" s="46"/>
      <c r="S290" s="32"/>
      <c r="T290" s="19" t="str">
        <f>Def_Sistemas_Conectores_Cabos!$C$3</f>
        <v>Fibra OM4 duplex</v>
      </c>
      <c r="U290" s="45"/>
      <c r="V290" s="33"/>
      <c r="W290" s="33"/>
      <c r="X290" s="33"/>
    </row>
    <row r="291" ht="15.75" customHeight="1">
      <c r="A291" s="19" t="str">
        <f>Def_Sistemas_Conectores_Cabos!$A$24</f>
        <v>Controle</v>
      </c>
      <c r="B291" s="22" t="str">
        <f>Datas_Entregas!$A$4</f>
        <v>Infra de fibras OM4</v>
      </c>
      <c r="C291" s="25">
        <f t="array" ref="C291">INDEX(Datas_Entregas!$B$2:$B$100, MATCH(B291, Datas_Entregas!$A$2:$A$100, 0), 1)</f>
        <v>43296</v>
      </c>
      <c r="D291" s="22"/>
      <c r="E291" s="35" t="str">
        <f>Def_Status_Montagem!$B$7</f>
        <v>Outro Grupo LNLS</v>
      </c>
      <c r="F291" s="26"/>
      <c r="G291" s="27"/>
      <c r="H291" s="26" t="str">
        <f t="array" ref="H291">INDEX(Def_Instancias_Equipamentos!$E$2:$E$1373, MATCH(K291, Def_Instancias_Equipamentos!$D$2:$D$1373, 0), 1)</f>
        <v>CA-RaCtrl</v>
      </c>
      <c r="I291" s="27" t="str">
        <f t="array" ref="I291">INDEX(Def_Instancias_Equipamentos!$E$2:$E$1373, MATCH(L291, Def_Instancias_Equipamentos!$D$2:$D$1373, 0), 1)</f>
        <v>IA-08RaCtrl</v>
      </c>
      <c r="J291" s="27" t="str">
        <f t="shared" si="1"/>
        <v>EXTERNO</v>
      </c>
      <c r="K291" s="28" t="str">
        <f>Def_Instancias_Equipamentos!$D$67</f>
        <v>CA-RaCtrl:CO-FibPatch</v>
      </c>
      <c r="L291" s="19" t="str">
        <f>Def_Instancias_Equipamentos!$D$53</f>
        <v>IA-08RaCtrl:CO-FibPatch</v>
      </c>
      <c r="M291" s="81" t="s">
        <v>708</v>
      </c>
      <c r="N291" s="122" t="s">
        <v>708</v>
      </c>
      <c r="O291" s="28" t="str">
        <f>Def_Sistemas_Conectores_Cabos!$B$3</f>
        <v>LC duplex</v>
      </c>
      <c r="P291" s="19" t="str">
        <f>Def_Sistemas_Conectores_Cabos!$B$3</f>
        <v>LC duplex</v>
      </c>
      <c r="Q291" s="27" t="str">
        <f t="shared" si="3"/>
        <v>CA-RaCtrl:CO-FibPatch/p069
IA-08RaCtrl:CO-FibPatch/p069</v>
      </c>
      <c r="R291" s="46"/>
      <c r="S291" s="32"/>
      <c r="T291" s="19" t="str">
        <f>Def_Sistemas_Conectores_Cabos!$C$3</f>
        <v>Fibra OM4 duplex</v>
      </c>
      <c r="U291" s="45"/>
      <c r="V291" s="33"/>
      <c r="W291" s="33"/>
      <c r="X291" s="33"/>
    </row>
    <row r="292" ht="15.75" customHeight="1">
      <c r="A292" s="19" t="str">
        <f>Def_Sistemas_Conectores_Cabos!$A$24</f>
        <v>Controle</v>
      </c>
      <c r="B292" s="22" t="str">
        <f>Datas_Entregas!$A$4</f>
        <v>Infra de fibras OM4</v>
      </c>
      <c r="C292" s="25">
        <f t="array" ref="C292">INDEX(Datas_Entregas!$B$2:$B$100, MATCH(B292, Datas_Entregas!$A$2:$A$100, 0), 1)</f>
        <v>43296</v>
      </c>
      <c r="D292" s="22"/>
      <c r="E292" s="35" t="str">
        <f>Def_Status_Montagem!$B$7</f>
        <v>Outro Grupo LNLS</v>
      </c>
      <c r="F292" s="26"/>
      <c r="G292" s="27"/>
      <c r="H292" s="26" t="str">
        <f t="array" ref="H292">INDEX(Def_Instancias_Equipamentos!$E$2:$E$1373, MATCH(K292, Def_Instancias_Equipamentos!$D$2:$D$1373, 0), 1)</f>
        <v>CA-RaCtrl</v>
      </c>
      <c r="I292" s="27" t="str">
        <f t="array" ref="I292">INDEX(Def_Instancias_Equipamentos!$E$2:$E$1373, MATCH(L292, Def_Instancias_Equipamentos!$D$2:$D$1373, 0), 1)</f>
        <v>IA-09RaCtrl</v>
      </c>
      <c r="J292" s="27" t="str">
        <f t="shared" si="1"/>
        <v>EXTERNO</v>
      </c>
      <c r="K292" s="28" t="str">
        <f>Def_Instancias_Equipamentos!$D$67</f>
        <v>CA-RaCtrl:CO-FibPatch</v>
      </c>
      <c r="L292" s="19" t="str">
        <f>Def_Instancias_Equipamentos!$D$54</f>
        <v>IA-09RaCtrl:CO-FibPatch</v>
      </c>
      <c r="M292" s="81" t="s">
        <v>710</v>
      </c>
      <c r="N292" s="122" t="s">
        <v>710</v>
      </c>
      <c r="O292" s="28" t="str">
        <f>Def_Sistemas_Conectores_Cabos!$B$3</f>
        <v>LC duplex</v>
      </c>
      <c r="P292" s="19" t="str">
        <f>Def_Sistemas_Conectores_Cabos!$B$3</f>
        <v>LC duplex</v>
      </c>
      <c r="Q292" s="27" t="str">
        <f t="shared" si="3"/>
        <v>CA-RaCtrl:CO-FibPatch/p070
IA-09RaCtrl:CO-FibPatch/p070</v>
      </c>
      <c r="R292" s="46"/>
      <c r="S292" s="32"/>
      <c r="T292" s="19" t="str">
        <f>Def_Sistemas_Conectores_Cabos!$C$3</f>
        <v>Fibra OM4 duplex</v>
      </c>
      <c r="U292" s="45"/>
      <c r="V292" s="33"/>
      <c r="W292" s="33"/>
      <c r="X292" s="33"/>
    </row>
    <row r="293" ht="15.75" customHeight="1">
      <c r="A293" s="19" t="str">
        <f>Def_Sistemas_Conectores_Cabos!$A$24</f>
        <v>Controle</v>
      </c>
      <c r="B293" s="22" t="str">
        <f>Datas_Entregas!$A$4</f>
        <v>Infra de fibras OM4</v>
      </c>
      <c r="C293" s="25">
        <f t="array" ref="C293">INDEX(Datas_Entregas!$B$2:$B$100, MATCH(B293, Datas_Entregas!$A$2:$A$100, 0), 1)</f>
        <v>43296</v>
      </c>
      <c r="D293" s="22"/>
      <c r="E293" s="35" t="str">
        <f>Def_Status_Montagem!$B$7</f>
        <v>Outro Grupo LNLS</v>
      </c>
      <c r="F293" s="26"/>
      <c r="G293" s="27"/>
      <c r="H293" s="26" t="str">
        <f t="array" ref="H293">INDEX(Def_Instancias_Equipamentos!$E$2:$E$1373, MATCH(K293, Def_Instancias_Equipamentos!$D$2:$D$1373, 0), 1)</f>
        <v>CA-RaCtrl</v>
      </c>
      <c r="I293" s="27" t="str">
        <f t="array" ref="I293">INDEX(Def_Instancias_Equipamentos!$E$2:$E$1373, MATCH(L293, Def_Instancias_Equipamentos!$D$2:$D$1373, 0), 1)</f>
        <v>RA-RaBO01</v>
      </c>
      <c r="J293" s="27" t="str">
        <f t="shared" si="1"/>
        <v>EXTERNO</v>
      </c>
      <c r="K293" s="28" t="str">
        <f>Def_Instancias_Equipamentos!$D$67</f>
        <v>CA-RaCtrl:CO-FibPatch</v>
      </c>
      <c r="L293" s="19" t="str">
        <f>Def_Instancias_Equipamentos!$D$70</f>
        <v>RA-RaBO01:CO-FibPatch</v>
      </c>
      <c r="M293" s="81" t="s">
        <v>1012</v>
      </c>
      <c r="N293" s="122" t="s">
        <v>1012</v>
      </c>
      <c r="O293" s="28" t="str">
        <f>Def_Sistemas_Conectores_Cabos!$B$3</f>
        <v>LC duplex</v>
      </c>
      <c r="P293" s="19" t="str">
        <f>Def_Sistemas_Conectores_Cabos!$B$3</f>
        <v>LC duplex</v>
      </c>
      <c r="Q293" s="27" t="str">
        <f t="shared" si="3"/>
        <v>CA-RaCtrl:CO-FibPatch/p071
RA-RaBO01:CO-FibPatch/p071</v>
      </c>
      <c r="R293" s="46"/>
      <c r="S293" s="32"/>
      <c r="T293" s="19" t="str">
        <f>Def_Sistemas_Conectores_Cabos!$C$3</f>
        <v>Fibra OM4 duplex</v>
      </c>
      <c r="U293" s="45"/>
      <c r="V293" s="33"/>
      <c r="W293" s="33"/>
      <c r="X293" s="33"/>
    </row>
    <row r="294" ht="15.75" customHeight="1">
      <c r="A294" s="19" t="str">
        <f>Def_Sistemas_Conectores_Cabos!$A$24</f>
        <v>Controle</v>
      </c>
      <c r="B294" s="22" t="str">
        <f>Datas_Entregas!$A$4</f>
        <v>Infra de fibras OM4</v>
      </c>
      <c r="C294" s="25">
        <f t="array" ref="C294">INDEX(Datas_Entregas!$B$2:$B$100, MATCH(B294, Datas_Entregas!$A$2:$A$100, 0), 1)</f>
        <v>43296</v>
      </c>
      <c r="D294" s="22"/>
      <c r="E294" s="35" t="str">
        <f>Def_Status_Montagem!$B$7</f>
        <v>Outro Grupo LNLS</v>
      </c>
      <c r="F294" s="26"/>
      <c r="G294" s="27"/>
      <c r="H294" s="26" t="str">
        <f t="array" ref="H294">INDEX(Def_Instancias_Equipamentos!$E$2:$E$1373, MATCH(K294, Def_Instancias_Equipamentos!$D$2:$D$1373, 0), 1)</f>
        <v>CA-RaCtrl</v>
      </c>
      <c r="I294" s="27" t="str">
        <f t="array" ref="I294">INDEX(Def_Instancias_Equipamentos!$E$2:$E$1373, MATCH(L294, Def_Instancias_Equipamentos!$D$2:$D$1373, 0), 1)</f>
        <v>LA-RaCtrl</v>
      </c>
      <c r="J294" s="27" t="str">
        <f t="shared" si="1"/>
        <v>EXTERNO</v>
      </c>
      <c r="K294" s="28" t="str">
        <f>Def_Instancias_Equipamentos!$D$67</f>
        <v>CA-RaCtrl:CO-FibPatch</v>
      </c>
      <c r="L294" s="19" t="str">
        <f>Def_Instancias_Equipamentos!$D$66</f>
        <v>LA-RaCtrl:CO-FibPatch</v>
      </c>
      <c r="M294" s="81" t="s">
        <v>1009</v>
      </c>
      <c r="N294" s="122" t="s">
        <v>1009</v>
      </c>
      <c r="O294" s="28" t="str">
        <f>Def_Sistemas_Conectores_Cabos!$B$3</f>
        <v>LC duplex</v>
      </c>
      <c r="P294" s="19" t="str">
        <f>Def_Sistemas_Conectores_Cabos!$B$3</f>
        <v>LC duplex</v>
      </c>
      <c r="Q294" s="27" t="str">
        <f t="shared" si="3"/>
        <v>CA-RaCtrl:CO-FibPatch/p072
LA-RaCtrl:CO-FibPatch/p072</v>
      </c>
      <c r="R294" s="46"/>
      <c r="S294" s="32"/>
      <c r="T294" s="19" t="str">
        <f>Def_Sistemas_Conectores_Cabos!$C$3</f>
        <v>Fibra OM4 duplex</v>
      </c>
      <c r="U294" s="45"/>
      <c r="V294" s="33"/>
      <c r="W294" s="33"/>
      <c r="X294" s="33"/>
    </row>
    <row r="295" ht="15.75" customHeight="1">
      <c r="A295" s="19" t="str">
        <f>Def_Sistemas_Conectores_Cabos!$A$24</f>
        <v>Controle</v>
      </c>
      <c r="B295" s="22" t="str">
        <f>Datas_Entregas!$A$4</f>
        <v>Infra de fibras OM4</v>
      </c>
      <c r="C295" s="25">
        <f t="array" ref="C295">INDEX(Datas_Entregas!$B$2:$B$100, MATCH(B295, Datas_Entregas!$A$2:$A$100, 0), 1)</f>
        <v>43296</v>
      </c>
      <c r="D295" s="22"/>
      <c r="E295" s="35" t="str">
        <f>Def_Status_Montagem!$B$7</f>
        <v>Outro Grupo LNLS</v>
      </c>
      <c r="F295" s="26"/>
      <c r="G295" s="27"/>
      <c r="H295" s="26" t="str">
        <f t="array" ref="H295">INDEX(Def_Instancias_Equipamentos!$E$2:$E$1373, MATCH(K295, Def_Instancias_Equipamentos!$D$2:$D$1373, 0), 1)</f>
        <v>CA-RaCtrl</v>
      </c>
      <c r="I295" s="27" t="str">
        <f t="array" ref="I295">INDEX(Def_Instancias_Equipamentos!$E$2:$E$1373, MATCH(L295, Def_Instancias_Equipamentos!$D$2:$D$1373, 0), 1)</f>
        <v>PA-RaCtrl</v>
      </c>
      <c r="J295" s="27" t="str">
        <f t="shared" si="1"/>
        <v>EXTERNO</v>
      </c>
      <c r="K295" s="28" t="str">
        <f>Def_Instancias_Equipamentos!$D$67</f>
        <v>CA-RaCtrl:CO-FibPatch</v>
      </c>
      <c r="L295" s="19" t="str">
        <f>Def_Instancias_Equipamentos!$D$68</f>
        <v>PA-RaCtrl:CO-FibPatch</v>
      </c>
      <c r="M295" s="81" t="s">
        <v>1011</v>
      </c>
      <c r="N295" s="122" t="s">
        <v>1011</v>
      </c>
      <c r="O295" s="28" t="str">
        <f>Def_Sistemas_Conectores_Cabos!$B$3</f>
        <v>LC duplex</v>
      </c>
      <c r="P295" s="19" t="str">
        <f>Def_Sistemas_Conectores_Cabos!$B$3</f>
        <v>LC duplex</v>
      </c>
      <c r="Q295" s="27" t="str">
        <f t="shared" si="3"/>
        <v>CA-RaCtrl:CO-FibPatch/p073
PA-RaCtrl:CO-FibPatch/p073</v>
      </c>
      <c r="R295" s="46"/>
      <c r="S295" s="32"/>
      <c r="T295" s="19" t="str">
        <f>Def_Sistemas_Conectores_Cabos!$C$3</f>
        <v>Fibra OM4 duplex</v>
      </c>
      <c r="U295" s="45"/>
      <c r="V295" s="33"/>
      <c r="W295" s="33"/>
      <c r="X295" s="33"/>
    </row>
    <row r="296" ht="15.75" customHeight="1">
      <c r="A296" s="19" t="str">
        <f>Def_Sistemas_Conectores_Cabos!$A$24</f>
        <v>Controle</v>
      </c>
      <c r="B296" s="22" t="str">
        <f>Datas_Entregas!$A$4</f>
        <v>Infra de fibras OM4</v>
      </c>
      <c r="C296" s="25">
        <f t="array" ref="C296">INDEX(Datas_Entregas!$B$2:$B$100, MATCH(B296, Datas_Entregas!$A$2:$A$100, 0), 1)</f>
        <v>43296</v>
      </c>
      <c r="D296" s="22"/>
      <c r="E296" s="35" t="str">
        <f>Def_Status_Montagem!$B$7</f>
        <v>Outro Grupo LNLS</v>
      </c>
      <c r="F296" s="26"/>
      <c r="G296" s="27"/>
      <c r="H296" s="26" t="str">
        <f t="array" ref="H296">INDEX(Def_Instancias_Equipamentos!$E$2:$E$1373, MATCH(K296, Def_Instancias_Equipamentos!$D$2:$D$1373, 0), 1)</f>
        <v>CA-RaCtrl</v>
      </c>
      <c r="I296" s="27" t="str">
        <f t="array" ref="I296">INDEX(Def_Instancias_Equipamentos!$E$2:$E$1373, MATCH(L296, Def_Instancias_Equipamentos!$D$2:$D$1373, 0), 1)</f>
        <v>RA-RaMO</v>
      </c>
      <c r="J296" s="27" t="str">
        <f t="shared" si="1"/>
        <v>EXTERNO</v>
      </c>
      <c r="K296" s="28" t="str">
        <f>Def_Instancias_Equipamentos!$D$67</f>
        <v>CA-RaCtrl:CO-FibPatch</v>
      </c>
      <c r="L296" s="19" t="str">
        <f>Def_Instancias_Equipamentos!$D$73</f>
        <v>RA-RaMO:CO-FibPatch</v>
      </c>
      <c r="M296" s="81" t="s">
        <v>651</v>
      </c>
      <c r="N296" s="122" t="s">
        <v>651</v>
      </c>
      <c r="O296" s="28" t="str">
        <f>Def_Sistemas_Conectores_Cabos!$B$3</f>
        <v>LC duplex</v>
      </c>
      <c r="P296" s="19" t="str">
        <f>Def_Sistemas_Conectores_Cabos!$B$3</f>
        <v>LC duplex</v>
      </c>
      <c r="Q296" s="27" t="str">
        <f t="shared" si="3"/>
        <v>CA-RaCtrl:CO-FibPatch/p074
RA-RaMO:CO-FibPatch/p074</v>
      </c>
      <c r="R296" s="46"/>
      <c r="S296" s="32"/>
      <c r="T296" s="19" t="str">
        <f>Def_Sistemas_Conectores_Cabos!$C$3</f>
        <v>Fibra OM4 duplex</v>
      </c>
      <c r="U296" s="45"/>
      <c r="V296" s="33"/>
      <c r="W296" s="33"/>
      <c r="X296" s="33"/>
    </row>
    <row r="297" ht="15.75" customHeight="1">
      <c r="A297" s="19" t="str">
        <f>Def_Sistemas_Conectores_Cabos!$A$24</f>
        <v>Controle</v>
      </c>
      <c r="B297" s="22" t="str">
        <f>Datas_Entregas!$A$4</f>
        <v>Infra de fibras OM4</v>
      </c>
      <c r="C297" s="25">
        <f t="array" ref="C297">INDEX(Datas_Entregas!$B$2:$B$100, MATCH(B297, Datas_Entregas!$A$2:$A$100, 0), 1)</f>
        <v>43296</v>
      </c>
      <c r="D297" s="22"/>
      <c r="E297" s="35" t="str">
        <f>Def_Status_Montagem!$B$7</f>
        <v>Outro Grupo LNLS</v>
      </c>
      <c r="F297" s="26"/>
      <c r="G297" s="27"/>
      <c r="H297" s="26" t="str">
        <f t="array" ref="H297">INDEX(Def_Instancias_Equipamentos!$E$2:$E$1373, MATCH(K297, Def_Instancias_Equipamentos!$D$2:$D$1373, 0), 1)</f>
        <v>CA-RaCtrl</v>
      </c>
      <c r="I297" s="27" t="str">
        <f t="array" ref="I297">INDEX(Def_Instancias_Equipamentos!$E$2:$E$1373, MATCH(L297, Def_Instancias_Equipamentos!$D$2:$D$1373, 0), 1)</f>
        <v>RA-RaMO</v>
      </c>
      <c r="J297" s="27" t="str">
        <f t="shared" si="1"/>
        <v>EXTERNO</v>
      </c>
      <c r="K297" s="28" t="str">
        <f>Def_Instancias_Equipamentos!$D$67</f>
        <v>CA-RaCtrl:CO-FibPatch</v>
      </c>
      <c r="L297" s="19" t="str">
        <f>Def_Instancias_Equipamentos!$D$73</f>
        <v>RA-RaMO:CO-FibPatch</v>
      </c>
      <c r="M297" s="81" t="s">
        <v>653</v>
      </c>
      <c r="N297" s="122" t="s">
        <v>653</v>
      </c>
      <c r="O297" s="28" t="str">
        <f>Def_Sistemas_Conectores_Cabos!$B$3</f>
        <v>LC duplex</v>
      </c>
      <c r="P297" s="19" t="str">
        <f>Def_Sistemas_Conectores_Cabos!$B$3</f>
        <v>LC duplex</v>
      </c>
      <c r="Q297" s="27" t="str">
        <f t="shared" si="3"/>
        <v>CA-RaCtrl:CO-FibPatch/p075
RA-RaMO:CO-FibPatch/p075</v>
      </c>
      <c r="R297" s="46"/>
      <c r="S297" s="32"/>
      <c r="T297" s="19" t="str">
        <f>Def_Sistemas_Conectores_Cabos!$C$3</f>
        <v>Fibra OM4 duplex</v>
      </c>
      <c r="U297" s="45"/>
      <c r="V297" s="33"/>
      <c r="W297" s="33"/>
      <c r="X297" s="33"/>
    </row>
    <row r="298" ht="15.75" customHeight="1">
      <c r="A298" s="19" t="str">
        <f>Def_Sistemas_Conectores_Cabos!$A$24</f>
        <v>Controle</v>
      </c>
      <c r="B298" s="22" t="str">
        <f>Datas_Entregas!$A$4</f>
        <v>Infra de fibras OM4</v>
      </c>
      <c r="C298" s="25">
        <f t="array" ref="C298">INDEX(Datas_Entregas!$B$2:$B$100, MATCH(B298, Datas_Entregas!$A$2:$A$100, 0), 1)</f>
        <v>43296</v>
      </c>
      <c r="D298" s="22"/>
      <c r="E298" s="35" t="str">
        <f>Def_Status_Montagem!$B$7</f>
        <v>Outro Grupo LNLS</v>
      </c>
      <c r="F298" s="26"/>
      <c r="G298" s="27"/>
      <c r="H298" s="26" t="str">
        <f t="array" ref="H298">INDEX(Def_Instancias_Equipamentos!$E$2:$E$1373, MATCH(K298, Def_Instancias_Equipamentos!$D$2:$D$1373, 0), 1)</f>
        <v>CA-RaCtrl</v>
      </c>
      <c r="I298" s="27" t="str">
        <f t="array" ref="I298">INDEX(Def_Instancias_Equipamentos!$E$2:$E$1373, MATCH(L298, Def_Instancias_Equipamentos!$D$2:$D$1373, 0), 1)</f>
        <v>RA-RaMO</v>
      </c>
      <c r="J298" s="27" t="str">
        <f t="shared" si="1"/>
        <v>EXTERNO</v>
      </c>
      <c r="K298" s="28" t="str">
        <f>Def_Instancias_Equipamentos!$D$67</f>
        <v>CA-RaCtrl:CO-FibPatch</v>
      </c>
      <c r="L298" s="19" t="str">
        <f>Def_Instancias_Equipamentos!$D$73</f>
        <v>RA-RaMO:CO-FibPatch</v>
      </c>
      <c r="M298" s="81" t="s">
        <v>654</v>
      </c>
      <c r="N298" s="122" t="s">
        <v>654</v>
      </c>
      <c r="O298" s="28" t="str">
        <f>Def_Sistemas_Conectores_Cabos!$B$3</f>
        <v>LC duplex</v>
      </c>
      <c r="P298" s="19" t="str">
        <f>Def_Sistemas_Conectores_Cabos!$B$3</f>
        <v>LC duplex</v>
      </c>
      <c r="Q298" s="27" t="str">
        <f t="shared" si="3"/>
        <v>CA-RaCtrl:CO-FibPatch/p076
RA-RaMO:CO-FibPatch/p076</v>
      </c>
      <c r="R298" s="46"/>
      <c r="S298" s="32"/>
      <c r="T298" s="19" t="str">
        <f>Def_Sistemas_Conectores_Cabos!$C$3</f>
        <v>Fibra OM4 duplex</v>
      </c>
      <c r="U298" s="45"/>
      <c r="V298" s="33"/>
      <c r="W298" s="33"/>
      <c r="X298" s="33"/>
    </row>
    <row r="299" ht="15.75" customHeight="1">
      <c r="A299" s="19" t="str">
        <f>Def_Sistemas_Conectores_Cabos!$A$24</f>
        <v>Controle</v>
      </c>
      <c r="B299" s="22" t="str">
        <f>Datas_Entregas!$A$4</f>
        <v>Infra de fibras OM4</v>
      </c>
      <c r="C299" s="25">
        <f t="array" ref="C299">INDEX(Datas_Entregas!$B$2:$B$100, MATCH(B299, Datas_Entregas!$A$2:$A$100, 0), 1)</f>
        <v>43296</v>
      </c>
      <c r="D299" s="22"/>
      <c r="E299" s="35" t="str">
        <f>Def_Status_Montagem!$B$7</f>
        <v>Outro Grupo LNLS</v>
      </c>
      <c r="F299" s="26"/>
      <c r="G299" s="27"/>
      <c r="H299" s="26" t="str">
        <f t="array" ref="H299">INDEX(Def_Instancias_Equipamentos!$E$2:$E$1373, MATCH(K299, Def_Instancias_Equipamentos!$D$2:$D$1373, 0), 1)</f>
        <v>CA-RaCtrl</v>
      </c>
      <c r="I299" s="27" t="str">
        <f t="array" ref="I299">INDEX(Def_Instancias_Equipamentos!$E$2:$E$1373, MATCH(L299, Def_Instancias_Equipamentos!$D$2:$D$1373, 0), 1)</f>
        <v>RA-RaMO</v>
      </c>
      <c r="J299" s="27" t="str">
        <f t="shared" si="1"/>
        <v>EXTERNO</v>
      </c>
      <c r="K299" s="28" t="str">
        <f>Def_Instancias_Equipamentos!$D$67</f>
        <v>CA-RaCtrl:CO-FibPatch</v>
      </c>
      <c r="L299" s="19" t="str">
        <f>Def_Instancias_Equipamentos!$D$73</f>
        <v>RA-RaMO:CO-FibPatch</v>
      </c>
      <c r="M299" s="81" t="s">
        <v>657</v>
      </c>
      <c r="N299" s="122" t="s">
        <v>657</v>
      </c>
      <c r="O299" s="28" t="str">
        <f>Def_Sistemas_Conectores_Cabos!$B$3</f>
        <v>LC duplex</v>
      </c>
      <c r="P299" s="19" t="str">
        <f>Def_Sistemas_Conectores_Cabos!$B$3</f>
        <v>LC duplex</v>
      </c>
      <c r="Q299" s="27" t="str">
        <f t="shared" si="3"/>
        <v>CA-RaCtrl:CO-FibPatch/p077
RA-RaMO:CO-FibPatch/p077</v>
      </c>
      <c r="R299" s="46"/>
      <c r="S299" s="32"/>
      <c r="T299" s="19" t="str">
        <f>Def_Sistemas_Conectores_Cabos!$C$3</f>
        <v>Fibra OM4 duplex</v>
      </c>
      <c r="U299" s="45"/>
      <c r="V299" s="33"/>
      <c r="W299" s="33"/>
      <c r="X299" s="33"/>
    </row>
    <row r="300" ht="15.75" customHeight="1">
      <c r="A300" s="19" t="str">
        <f>Def_Sistemas_Conectores_Cabos!$A$24</f>
        <v>Controle</v>
      </c>
      <c r="B300" s="22" t="str">
        <f>Datas_Entregas!$A$4</f>
        <v>Infra de fibras OM4</v>
      </c>
      <c r="C300" s="25">
        <f t="array" ref="C300">INDEX(Datas_Entregas!$B$2:$B$100, MATCH(B300, Datas_Entregas!$A$2:$A$100, 0), 1)</f>
        <v>43296</v>
      </c>
      <c r="D300" s="22"/>
      <c r="E300" s="35" t="str">
        <f>Def_Status_Montagem!$B$7</f>
        <v>Outro Grupo LNLS</v>
      </c>
      <c r="F300" s="26"/>
      <c r="G300" s="27"/>
      <c r="H300" s="26" t="str">
        <f t="array" ref="H300">INDEX(Def_Instancias_Equipamentos!$E$2:$E$1373, MATCH(K300, Def_Instancias_Equipamentos!$D$2:$D$1373, 0), 1)</f>
        <v>CA-RaCtrl</v>
      </c>
      <c r="I300" s="27" t="str">
        <f t="array" ref="I300">INDEX(Def_Instancias_Equipamentos!$E$2:$E$1373, MATCH(L300, Def_Instancias_Equipamentos!$D$2:$D$1373, 0), 1)</f>
        <v>RA-RaMO</v>
      </c>
      <c r="J300" s="27" t="str">
        <f t="shared" si="1"/>
        <v>EXTERNO</v>
      </c>
      <c r="K300" s="28" t="str">
        <f>Def_Instancias_Equipamentos!$D$67</f>
        <v>CA-RaCtrl:CO-FibPatch</v>
      </c>
      <c r="L300" s="19" t="str">
        <f>Def_Instancias_Equipamentos!$D$73</f>
        <v>RA-RaMO:CO-FibPatch</v>
      </c>
      <c r="M300" s="81" t="s">
        <v>660</v>
      </c>
      <c r="N300" s="122" t="s">
        <v>660</v>
      </c>
      <c r="O300" s="28" t="str">
        <f>Def_Sistemas_Conectores_Cabos!$B$3</f>
        <v>LC duplex</v>
      </c>
      <c r="P300" s="19" t="str">
        <f>Def_Sistemas_Conectores_Cabos!$B$3</f>
        <v>LC duplex</v>
      </c>
      <c r="Q300" s="27" t="str">
        <f t="shared" si="3"/>
        <v>CA-RaCtrl:CO-FibPatch/p078
RA-RaMO:CO-FibPatch/p078</v>
      </c>
      <c r="R300" s="46"/>
      <c r="S300" s="32"/>
      <c r="T300" s="19" t="str">
        <f>Def_Sistemas_Conectores_Cabos!$C$3</f>
        <v>Fibra OM4 duplex</v>
      </c>
      <c r="U300" s="45"/>
      <c r="V300" s="33"/>
      <c r="W300" s="33"/>
      <c r="X300" s="33"/>
    </row>
    <row r="301" ht="15.75" customHeight="1">
      <c r="A301" s="19" t="str">
        <f>Def_Sistemas_Conectores_Cabos!$A$4</f>
        <v>Timing</v>
      </c>
      <c r="B301" s="22" t="str">
        <f>Datas_Entregas!$A$2</f>
        <v>Booster/LTB</v>
      </c>
      <c r="C301" s="25">
        <f t="array" ref="C301">INDEX(Datas_Entregas!$B$2:$B$100, MATCH(B301, Datas_Entregas!$A$2:$A$100, 0), 1)</f>
        <v>43266</v>
      </c>
      <c r="D301" s="22" t="str">
        <f>Def_Status_Montagem!$A$4</f>
        <v>Comprado / Esperando entrega</v>
      </c>
      <c r="E301" s="35" t="str">
        <f>Def_Status_Montagem!$B$3</f>
        <v>Contratada / Etiqueta pelo DIG</v>
      </c>
      <c r="F301" s="26" t="str">
        <f t="array" ref="F301">INDEX(Def_Instancias_Equipamentos!$F$2:$F$1373, MATCH(K301, Def_Instancias_Equipamentos!$D$2:$D$1373, 0), 1)</f>
        <v>Sala Racks 1</v>
      </c>
      <c r="G301" s="27" t="str">
        <f t="array" ref="G301">INDEX(Def_Instancias_Equipamentos!$F$2:$F$1373, MATCH(L301, Def_Instancias_Equipamentos!$D$2:$D$1373, 0), 1)</f>
        <v>Sala Racks do LINAC</v>
      </c>
      <c r="H301" s="26" t="str">
        <f t="array" ref="H301">INDEX(Def_Instancias_Equipamentos!$E$2:$E$1373, MATCH(K301, Def_Instancias_Equipamentos!$D$2:$D$1373, 0), 1)</f>
        <v>IA-01RaCtrl</v>
      </c>
      <c r="I301" s="27" t="str">
        <f t="array" ref="I301">INDEX(Def_Instancias_Equipamentos!$E$2:$E$1373, MATCH(L301, Def_Instancias_Equipamentos!$D$2:$D$1373, 0), 1)</f>
        <v>LA-BIH01RACK2</v>
      </c>
      <c r="J301" s="27" t="str">
        <f t="shared" si="1"/>
        <v>EXTERNO</v>
      </c>
      <c r="K301" s="28" t="str">
        <f>Def_Instancias_Equipamentos!$D$46</f>
        <v>IA-01RaCtrl:CO-FibPatch</v>
      </c>
      <c r="L301" s="19" t="str">
        <f>Def_Instancias_Equipamentos!$D$76</f>
        <v>LA-BIH01RACK2:TI-EVE</v>
      </c>
      <c r="M301" s="81" t="s">
        <v>1010</v>
      </c>
      <c r="N301" s="30" t="s">
        <v>662</v>
      </c>
      <c r="O301" s="28" t="str">
        <f>Def_Sistemas_Conectores_Cabos!$B$3</f>
        <v>LC duplex</v>
      </c>
      <c r="P301" s="19" t="str">
        <f>Def_Sistemas_Conectores_Cabos!$B$3</f>
        <v>LC duplex</v>
      </c>
      <c r="Q301" s="27" t="str">
        <f t="shared" si="3"/>
        <v>IA-01RaCtrl:CO-FibPatch/p043
LA-BIH01RACK2:TI-EVE/UPLINK</v>
      </c>
      <c r="R301" s="32"/>
      <c r="S301" s="32"/>
      <c r="T301" s="19" t="str">
        <f>Def_Sistemas_Conectores_Cabos!$C$3</f>
        <v>Fibra OM4 duplex</v>
      </c>
      <c r="U301" s="32" t="s">
        <v>998</v>
      </c>
      <c r="V301" s="33"/>
      <c r="W301" s="33"/>
      <c r="X301" s="33"/>
    </row>
    <row r="302" ht="15.75" customHeight="1">
      <c r="A302" s="19" t="str">
        <f>Def_Sistemas_Conectores_Cabos!$A$24</f>
        <v>Controle</v>
      </c>
      <c r="B302" s="22" t="str">
        <f>Datas_Entregas!$A$4</f>
        <v>Infra de fibras OM4</v>
      </c>
      <c r="C302" s="25">
        <f t="array" ref="C302">INDEX(Datas_Entregas!$B$2:$B$100, MATCH(B302, Datas_Entregas!$A$2:$A$100, 0), 1)</f>
        <v>43296</v>
      </c>
      <c r="D302" s="22"/>
      <c r="E302" s="35" t="str">
        <f>Def_Status_Montagem!$B$7</f>
        <v>Outro Grupo LNLS</v>
      </c>
      <c r="F302" s="26"/>
      <c r="G302" s="27"/>
      <c r="H302" s="26" t="str">
        <f t="array" ref="H302">INDEX(Def_Instancias_Equipamentos!$E$2:$E$1373, MATCH(K302, Def_Instancias_Equipamentos!$D$2:$D$1373, 0), 1)</f>
        <v>IA-01RaCtrl</v>
      </c>
      <c r="I302" s="27" t="str">
        <f t="array" ref="I302">INDEX(Def_Instancias_Equipamentos!$E$2:$E$1373, MATCH(L302, Def_Instancias_Equipamentos!$D$2:$D$1373, 0), 1)</f>
        <v>IA-02RaCtrl</v>
      </c>
      <c r="J302" s="27" t="str">
        <f t="shared" si="1"/>
        <v>EXTERNO</v>
      </c>
      <c r="K302" s="28" t="str">
        <f>Def_Instancias_Equipamentos!$D$46</f>
        <v>IA-01RaCtrl:CO-FibPatch</v>
      </c>
      <c r="L302" s="19" t="str">
        <f>Def_Instancias_Equipamentos!$D$47</f>
        <v>IA-02RaCtrl:CO-FibPatch</v>
      </c>
      <c r="M302" s="81" t="s">
        <v>711</v>
      </c>
      <c r="N302" s="122" t="s">
        <v>711</v>
      </c>
      <c r="O302" s="28" t="str">
        <f>Def_Sistemas_Conectores_Cabos!$B$3</f>
        <v>LC duplex</v>
      </c>
      <c r="P302" s="19" t="str">
        <f>Def_Sistemas_Conectores_Cabos!$B$3</f>
        <v>LC duplex</v>
      </c>
      <c r="Q302" s="27" t="str">
        <f t="shared" si="3"/>
        <v>IA-01RaCtrl:CO-FibPatch/p001
IA-02RaCtrl:CO-FibPatch/p001</v>
      </c>
      <c r="R302" s="46"/>
      <c r="S302" s="32"/>
      <c r="T302" s="19" t="str">
        <f>Def_Sistemas_Conectores_Cabos!$C$3</f>
        <v>Fibra OM4 duplex</v>
      </c>
      <c r="U302" s="45"/>
      <c r="V302" s="33"/>
      <c r="W302" s="33"/>
      <c r="X302" s="33"/>
    </row>
    <row r="303" ht="15.75" customHeight="1">
      <c r="A303" s="19" t="str">
        <f>Def_Sistemas_Conectores_Cabos!$A$24</f>
        <v>Controle</v>
      </c>
      <c r="B303" s="22" t="str">
        <f>Datas_Entregas!$A$4</f>
        <v>Infra de fibras OM4</v>
      </c>
      <c r="C303" s="25">
        <f t="array" ref="C303">INDEX(Datas_Entregas!$B$2:$B$100, MATCH(B303, Datas_Entregas!$A$2:$A$100, 0), 1)</f>
        <v>43296</v>
      </c>
      <c r="D303" s="22"/>
      <c r="E303" s="35" t="str">
        <f>Def_Status_Montagem!$B$7</f>
        <v>Outro Grupo LNLS</v>
      </c>
      <c r="F303" s="26"/>
      <c r="G303" s="27"/>
      <c r="H303" s="26" t="str">
        <f t="array" ref="H303">INDEX(Def_Instancias_Equipamentos!$E$2:$E$1373, MATCH(K303, Def_Instancias_Equipamentos!$D$2:$D$1373, 0), 1)</f>
        <v>IA-01RaCtrl</v>
      </c>
      <c r="I303" s="27" t="str">
        <f t="array" ref="I303">INDEX(Def_Instancias_Equipamentos!$E$2:$E$1373, MATCH(L303, Def_Instancias_Equipamentos!$D$2:$D$1373, 0), 1)</f>
        <v>CA-RaCtrl</v>
      </c>
      <c r="J303" s="27" t="str">
        <f t="shared" si="1"/>
        <v>EXTERNO</v>
      </c>
      <c r="K303" s="28" t="str">
        <f>Def_Instancias_Equipamentos!$D$46</f>
        <v>IA-01RaCtrl:CO-FibPatch</v>
      </c>
      <c r="L303" s="19" t="str">
        <f>Def_Instancias_Equipamentos!$D$67</f>
        <v>CA-RaCtrl:CO-FibPatch</v>
      </c>
      <c r="M303" s="81" t="s">
        <v>594</v>
      </c>
      <c r="N303" s="122" t="s">
        <v>594</v>
      </c>
      <c r="O303" s="28" t="str">
        <f>Def_Sistemas_Conectores_Cabos!$B$3</f>
        <v>LC duplex</v>
      </c>
      <c r="P303" s="19" t="str">
        <f>Def_Sistemas_Conectores_Cabos!$B$3</f>
        <v>LC duplex</v>
      </c>
      <c r="Q303" s="27" t="str">
        <f t="shared" si="3"/>
        <v>IA-01RaCtrl:CO-FibPatch/p002
CA-RaCtrl:CO-FibPatch/p002</v>
      </c>
      <c r="R303" s="46"/>
      <c r="S303" s="32"/>
      <c r="T303" s="19" t="str">
        <f>Def_Sistemas_Conectores_Cabos!$C$3</f>
        <v>Fibra OM4 duplex</v>
      </c>
      <c r="U303" s="45"/>
      <c r="V303" s="33"/>
      <c r="W303" s="33"/>
      <c r="X303" s="33"/>
    </row>
    <row r="304" ht="15.75" customHeight="1">
      <c r="A304" s="19" t="str">
        <f>Def_Sistemas_Conectores_Cabos!$A$24</f>
        <v>Controle</v>
      </c>
      <c r="B304" s="22" t="str">
        <f>Datas_Entregas!$A$4</f>
        <v>Infra de fibras OM4</v>
      </c>
      <c r="C304" s="25">
        <f t="array" ref="C304">INDEX(Datas_Entregas!$B$2:$B$100, MATCH(B304, Datas_Entregas!$A$2:$A$100, 0), 1)</f>
        <v>43296</v>
      </c>
      <c r="D304" s="22"/>
      <c r="E304" s="35" t="str">
        <f>Def_Status_Montagem!$B$7</f>
        <v>Outro Grupo LNLS</v>
      </c>
      <c r="F304" s="26"/>
      <c r="G304" s="27"/>
      <c r="H304" s="26" t="str">
        <f t="array" ref="H304">INDEX(Def_Instancias_Equipamentos!$E$2:$E$1373, MATCH(K304, Def_Instancias_Equipamentos!$D$2:$D$1373, 0), 1)</f>
        <v>IA-02RaCtrl</v>
      </c>
      <c r="I304" s="27" t="str">
        <f t="array" ref="I304">INDEX(Def_Instancias_Equipamentos!$E$2:$E$1373, MATCH(L304, Def_Instancias_Equipamentos!$D$2:$D$1373, 0), 1)</f>
        <v>IA-03RaCtrl</v>
      </c>
      <c r="J304" s="27" t="str">
        <f t="shared" si="1"/>
        <v>EXTERNO</v>
      </c>
      <c r="K304" s="28" t="str">
        <f>Def_Instancias_Equipamentos!$D$47</f>
        <v>IA-02RaCtrl:CO-FibPatch</v>
      </c>
      <c r="L304" s="19" t="str">
        <f>Def_Instancias_Equipamentos!$D$48</f>
        <v>IA-03RaCtrl:CO-FibPatch</v>
      </c>
      <c r="M304" s="81" t="s">
        <v>954</v>
      </c>
      <c r="N304" s="122" t="s">
        <v>954</v>
      </c>
      <c r="O304" s="28" t="str">
        <f>Def_Sistemas_Conectores_Cabos!$B$3</f>
        <v>LC duplex</v>
      </c>
      <c r="P304" s="19" t="str">
        <f>Def_Sistemas_Conectores_Cabos!$B$3</f>
        <v>LC duplex</v>
      </c>
      <c r="Q304" s="27" t="str">
        <f t="shared" si="3"/>
        <v>IA-02RaCtrl:CO-FibPatch/p023
IA-03RaCtrl:CO-FibPatch/p023</v>
      </c>
      <c r="R304" s="46"/>
      <c r="S304" s="32"/>
      <c r="T304" s="19" t="str">
        <f>Def_Sistemas_Conectores_Cabos!$C$3</f>
        <v>Fibra OM4 duplex</v>
      </c>
      <c r="U304" s="45"/>
      <c r="V304" s="33"/>
      <c r="W304" s="33"/>
      <c r="X304" s="33"/>
    </row>
    <row r="305" ht="15.75" customHeight="1">
      <c r="A305" s="19" t="str">
        <f>Def_Sistemas_Conectores_Cabos!$A$24</f>
        <v>Controle</v>
      </c>
      <c r="B305" s="22" t="str">
        <f>Datas_Entregas!$A$4</f>
        <v>Infra de fibras OM4</v>
      </c>
      <c r="C305" s="25">
        <f t="array" ref="C305">INDEX(Datas_Entregas!$B$2:$B$100, MATCH(B305, Datas_Entregas!$A$2:$A$100, 0), 1)</f>
        <v>43296</v>
      </c>
      <c r="D305" s="22"/>
      <c r="E305" s="35" t="str">
        <f>Def_Status_Montagem!$B$7</f>
        <v>Outro Grupo LNLS</v>
      </c>
      <c r="F305" s="26"/>
      <c r="G305" s="27"/>
      <c r="H305" s="26" t="str">
        <f t="array" ref="H305">INDEX(Def_Instancias_Equipamentos!$E$2:$E$1373, MATCH(K305, Def_Instancias_Equipamentos!$D$2:$D$1373, 0), 1)</f>
        <v>IA-02RaCtrl</v>
      </c>
      <c r="I305" s="27" t="str">
        <f t="array" ref="I305">INDEX(Def_Instancias_Equipamentos!$E$2:$E$1373, MATCH(L305, Def_Instancias_Equipamentos!$D$2:$D$1373, 0), 1)</f>
        <v>CA-RaCtrl</v>
      </c>
      <c r="J305" s="27" t="str">
        <f t="shared" si="1"/>
        <v>EXTERNO</v>
      </c>
      <c r="K305" s="28" t="str">
        <f>Def_Instancias_Equipamentos!$D$47</f>
        <v>IA-02RaCtrl:CO-FibPatch</v>
      </c>
      <c r="L305" s="19" t="str">
        <f>Def_Instancias_Equipamentos!$D$67</f>
        <v>CA-RaCtrl:CO-FibPatch</v>
      </c>
      <c r="M305" s="81" t="s">
        <v>641</v>
      </c>
      <c r="N305" s="122" t="s">
        <v>641</v>
      </c>
      <c r="O305" s="28" t="str">
        <f>Def_Sistemas_Conectores_Cabos!$B$3</f>
        <v>LC duplex</v>
      </c>
      <c r="P305" s="19" t="str">
        <f>Def_Sistemas_Conectores_Cabos!$B$3</f>
        <v>LC duplex</v>
      </c>
      <c r="Q305" s="27" t="str">
        <f t="shared" si="3"/>
        <v>IA-02RaCtrl:CO-FibPatch/p024
CA-RaCtrl:CO-FibPatch/p024</v>
      </c>
      <c r="R305" s="46"/>
      <c r="S305" s="32"/>
      <c r="T305" s="19" t="str">
        <f>Def_Sistemas_Conectores_Cabos!$C$3</f>
        <v>Fibra OM4 duplex</v>
      </c>
      <c r="U305" s="45"/>
      <c r="V305" s="33"/>
      <c r="W305" s="33"/>
      <c r="X305" s="33"/>
    </row>
    <row r="306" ht="15.75" customHeight="1">
      <c r="A306" s="19" t="str">
        <f>Def_Sistemas_Conectores_Cabos!$A$24</f>
        <v>Controle</v>
      </c>
      <c r="B306" s="22" t="str">
        <f>Datas_Entregas!$A$4</f>
        <v>Infra de fibras OM4</v>
      </c>
      <c r="C306" s="25">
        <f t="array" ref="C306">INDEX(Datas_Entregas!$B$2:$B$100, MATCH(B306, Datas_Entregas!$A$2:$A$100, 0), 1)</f>
        <v>43296</v>
      </c>
      <c r="D306" s="22"/>
      <c r="E306" s="35" t="str">
        <f>Def_Status_Montagem!$B$7</f>
        <v>Outro Grupo LNLS</v>
      </c>
      <c r="F306" s="26"/>
      <c r="G306" s="27"/>
      <c r="H306" s="26" t="str">
        <f t="array" ref="H306">INDEX(Def_Instancias_Equipamentos!$E$2:$E$1373, MATCH(K306, Def_Instancias_Equipamentos!$D$2:$D$1373, 0), 1)</f>
        <v>IA-03RaCtrl</v>
      </c>
      <c r="I306" s="27" t="str">
        <f t="array" ref="I306">INDEX(Def_Instancias_Equipamentos!$E$2:$E$1373, MATCH(L306, Def_Instancias_Equipamentos!$D$2:$D$1373, 0), 1)</f>
        <v>IA-04RaCtrl</v>
      </c>
      <c r="J306" s="27" t="str">
        <f t="shared" si="1"/>
        <v>EXTERNO</v>
      </c>
      <c r="K306" s="28" t="str">
        <f>Def_Instancias_Equipamentos!$D$48</f>
        <v>IA-03RaCtrl:CO-FibPatch</v>
      </c>
      <c r="L306" s="19" t="str">
        <f>Def_Instancias_Equipamentos!$D$49</f>
        <v>IA-04RaCtrl:CO-FibPatch</v>
      </c>
      <c r="M306" s="81" t="s">
        <v>716</v>
      </c>
      <c r="N306" s="122" t="s">
        <v>716</v>
      </c>
      <c r="O306" s="28" t="str">
        <f>Def_Sistemas_Conectores_Cabos!$B$3</f>
        <v>LC duplex</v>
      </c>
      <c r="P306" s="19" t="str">
        <f>Def_Sistemas_Conectores_Cabos!$B$3</f>
        <v>LC duplex</v>
      </c>
      <c r="Q306" s="27" t="str">
        <f t="shared" si="3"/>
        <v>IA-03RaCtrl:CO-FibPatch/p028
IA-04RaCtrl:CO-FibPatch/p028</v>
      </c>
      <c r="R306" s="46"/>
      <c r="S306" s="32"/>
      <c r="T306" s="19" t="str">
        <f>Def_Sistemas_Conectores_Cabos!$C$3</f>
        <v>Fibra OM4 duplex</v>
      </c>
      <c r="U306" s="45"/>
      <c r="V306" s="33"/>
      <c r="W306" s="33"/>
      <c r="X306" s="33"/>
    </row>
    <row r="307" ht="15.75" customHeight="1">
      <c r="A307" s="19" t="str">
        <f>Def_Sistemas_Conectores_Cabos!$A$24</f>
        <v>Controle</v>
      </c>
      <c r="B307" s="22" t="str">
        <f>Datas_Entregas!$A$4</f>
        <v>Infra de fibras OM4</v>
      </c>
      <c r="C307" s="25">
        <f t="array" ref="C307">INDEX(Datas_Entregas!$B$2:$B$100, MATCH(B307, Datas_Entregas!$A$2:$A$100, 0), 1)</f>
        <v>43296</v>
      </c>
      <c r="D307" s="22"/>
      <c r="E307" s="35" t="str">
        <f>Def_Status_Montagem!$B$7</f>
        <v>Outro Grupo LNLS</v>
      </c>
      <c r="F307" s="26"/>
      <c r="G307" s="27"/>
      <c r="H307" s="26" t="str">
        <f t="array" ref="H307">INDEX(Def_Instancias_Equipamentos!$E$2:$E$1373, MATCH(K307, Def_Instancias_Equipamentos!$D$2:$D$1373, 0), 1)</f>
        <v>IA-03RaCtrl</v>
      </c>
      <c r="I307" s="27" t="str">
        <f t="array" ref="I307">INDEX(Def_Instancias_Equipamentos!$E$2:$E$1373, MATCH(L307, Def_Instancias_Equipamentos!$D$2:$D$1373, 0), 1)</f>
        <v>CA-RaCtrl</v>
      </c>
      <c r="J307" s="27" t="str">
        <f t="shared" si="1"/>
        <v>EXTERNO</v>
      </c>
      <c r="K307" s="28" t="str">
        <f>Def_Instancias_Equipamentos!$D$48</f>
        <v>IA-03RaCtrl:CO-FibPatch</v>
      </c>
      <c r="L307" s="19" t="str">
        <f>Def_Instancias_Equipamentos!$D$67</f>
        <v>CA-RaCtrl:CO-FibPatch</v>
      </c>
      <c r="M307" s="81" t="s">
        <v>644</v>
      </c>
      <c r="N307" s="122" t="s">
        <v>644</v>
      </c>
      <c r="O307" s="28" t="str">
        <f>Def_Sistemas_Conectores_Cabos!$B$3</f>
        <v>LC duplex</v>
      </c>
      <c r="P307" s="19" t="str">
        <f>Def_Sistemas_Conectores_Cabos!$B$3</f>
        <v>LC duplex</v>
      </c>
      <c r="Q307" s="27" t="str">
        <f t="shared" si="3"/>
        <v>IA-03RaCtrl:CO-FibPatch/p029
CA-RaCtrl:CO-FibPatch/p029</v>
      </c>
      <c r="R307" s="46"/>
      <c r="S307" s="32"/>
      <c r="T307" s="19" t="str">
        <f>Def_Sistemas_Conectores_Cabos!$C$3</f>
        <v>Fibra OM4 duplex</v>
      </c>
      <c r="U307" s="45"/>
      <c r="V307" s="33"/>
      <c r="W307" s="33"/>
      <c r="X307" s="33"/>
    </row>
    <row r="308" ht="15.75" customHeight="1">
      <c r="A308" s="19" t="str">
        <f>Def_Sistemas_Conectores_Cabos!$A$24</f>
        <v>Controle</v>
      </c>
      <c r="B308" s="22" t="str">
        <f>Datas_Entregas!$A$4</f>
        <v>Infra de fibras OM4</v>
      </c>
      <c r="C308" s="25">
        <f t="array" ref="C308">INDEX(Datas_Entregas!$B$2:$B$100, MATCH(B308, Datas_Entregas!$A$2:$A$100, 0), 1)</f>
        <v>43296</v>
      </c>
      <c r="D308" s="22"/>
      <c r="E308" s="35" t="str">
        <f>Def_Status_Montagem!$B$7</f>
        <v>Outro Grupo LNLS</v>
      </c>
      <c r="F308" s="26"/>
      <c r="G308" s="27"/>
      <c r="H308" s="26" t="str">
        <f t="array" ref="H308">INDEX(Def_Instancias_Equipamentos!$E$2:$E$1373, MATCH(K308, Def_Instancias_Equipamentos!$D$2:$D$1373, 0), 1)</f>
        <v>IA-04RaCtrl</v>
      </c>
      <c r="I308" s="27" t="str">
        <f t="array" ref="I308">INDEX(Def_Instancias_Equipamentos!$E$2:$E$1373, MATCH(L308, Def_Instancias_Equipamentos!$D$2:$D$1373, 0), 1)</f>
        <v>IA-05RaCtrl</v>
      </c>
      <c r="J308" s="27" t="str">
        <f t="shared" si="1"/>
        <v>EXTERNO</v>
      </c>
      <c r="K308" s="28" t="str">
        <f>Def_Instancias_Equipamentos!$D$49</f>
        <v>IA-04RaCtrl:CO-FibPatch</v>
      </c>
      <c r="L308" s="19" t="str">
        <f>Def_Instancias_Equipamentos!$D$50</f>
        <v>IA-05RaCtrl:CO-FibPatch</v>
      </c>
      <c r="M308" s="81" t="s">
        <v>715</v>
      </c>
      <c r="N308" s="122" t="s">
        <v>715</v>
      </c>
      <c r="O308" s="28" t="str">
        <f>Def_Sistemas_Conectores_Cabos!$B$3</f>
        <v>LC duplex</v>
      </c>
      <c r="P308" s="19" t="str">
        <f>Def_Sistemas_Conectores_Cabos!$B$3</f>
        <v>LC duplex</v>
      </c>
      <c r="Q308" s="27" t="str">
        <f t="shared" si="3"/>
        <v>IA-04RaCtrl:CO-FibPatch/p030
IA-05RaCtrl:CO-FibPatch/p030</v>
      </c>
      <c r="R308" s="46"/>
      <c r="S308" s="32"/>
      <c r="T308" s="19" t="str">
        <f>Def_Sistemas_Conectores_Cabos!$C$3</f>
        <v>Fibra OM4 duplex</v>
      </c>
      <c r="U308" s="45"/>
      <c r="V308" s="33"/>
      <c r="W308" s="33"/>
      <c r="X308" s="33"/>
    </row>
    <row r="309" ht="15.75" customHeight="1">
      <c r="A309" s="19" t="str">
        <f>Def_Sistemas_Conectores_Cabos!$A$24</f>
        <v>Controle</v>
      </c>
      <c r="B309" s="22" t="str">
        <f>Datas_Entregas!$A$4</f>
        <v>Infra de fibras OM4</v>
      </c>
      <c r="C309" s="25">
        <f t="array" ref="C309">INDEX(Datas_Entregas!$B$2:$B$100, MATCH(B309, Datas_Entregas!$A$2:$A$100, 0), 1)</f>
        <v>43296</v>
      </c>
      <c r="D309" s="22"/>
      <c r="E309" s="35" t="str">
        <f>Def_Status_Montagem!$B$7</f>
        <v>Outro Grupo LNLS</v>
      </c>
      <c r="F309" s="26"/>
      <c r="G309" s="27"/>
      <c r="H309" s="26" t="str">
        <f t="array" ref="H309">INDEX(Def_Instancias_Equipamentos!$E$2:$E$1373, MATCH(K309, Def_Instancias_Equipamentos!$D$2:$D$1373, 0), 1)</f>
        <v>IA-04RaCtrl</v>
      </c>
      <c r="I309" s="27" t="str">
        <f t="array" ref="I309">INDEX(Def_Instancias_Equipamentos!$E$2:$E$1373, MATCH(L309, Def_Instancias_Equipamentos!$D$2:$D$1373, 0), 1)</f>
        <v>CA-RaCtrl</v>
      </c>
      <c r="J309" s="27" t="str">
        <f t="shared" si="1"/>
        <v>EXTERNO</v>
      </c>
      <c r="K309" s="28" t="str">
        <f>Def_Instancias_Equipamentos!$D$49</f>
        <v>IA-04RaCtrl:CO-FibPatch</v>
      </c>
      <c r="L309" s="19" t="str">
        <f>Def_Instancias_Equipamentos!$D$67</f>
        <v>CA-RaCtrl:CO-FibPatch</v>
      </c>
      <c r="M309" s="81" t="s">
        <v>645</v>
      </c>
      <c r="N309" s="122" t="s">
        <v>645</v>
      </c>
      <c r="O309" s="28" t="str">
        <f>Def_Sistemas_Conectores_Cabos!$B$3</f>
        <v>LC duplex</v>
      </c>
      <c r="P309" s="19" t="str">
        <f>Def_Sistemas_Conectores_Cabos!$B$3</f>
        <v>LC duplex</v>
      </c>
      <c r="Q309" s="27" t="str">
        <f t="shared" si="3"/>
        <v>IA-04RaCtrl:CO-FibPatch/p031
CA-RaCtrl:CO-FibPatch/p031</v>
      </c>
      <c r="R309" s="46"/>
      <c r="S309" s="32"/>
      <c r="T309" s="19" t="str">
        <f>Def_Sistemas_Conectores_Cabos!$C$3</f>
        <v>Fibra OM4 duplex</v>
      </c>
      <c r="U309" s="45"/>
      <c r="V309" s="33"/>
      <c r="W309" s="33"/>
      <c r="X309" s="33"/>
    </row>
    <row r="310" ht="15.75" customHeight="1">
      <c r="A310" s="19" t="str">
        <f>Def_Sistemas_Conectores_Cabos!$A$24</f>
        <v>Controle</v>
      </c>
      <c r="B310" s="22" t="str">
        <f>Datas_Entregas!$A$4</f>
        <v>Infra de fibras OM4</v>
      </c>
      <c r="C310" s="25">
        <f t="array" ref="C310">INDEX(Datas_Entregas!$B$2:$B$100, MATCH(B310, Datas_Entregas!$A$2:$A$100, 0), 1)</f>
        <v>43296</v>
      </c>
      <c r="D310" s="22"/>
      <c r="E310" s="35" t="str">
        <f>Def_Status_Montagem!$B$7</f>
        <v>Outro Grupo LNLS</v>
      </c>
      <c r="F310" s="26"/>
      <c r="G310" s="27"/>
      <c r="H310" s="26" t="str">
        <f t="array" ref="H310">INDEX(Def_Instancias_Equipamentos!$E$2:$E$1373, MATCH(K310, Def_Instancias_Equipamentos!$D$2:$D$1373, 0), 1)</f>
        <v>IA-05RaCtrl</v>
      </c>
      <c r="I310" s="27" t="str">
        <f t="array" ref="I310">INDEX(Def_Instancias_Equipamentos!$E$2:$E$1373, MATCH(L310, Def_Instancias_Equipamentos!$D$2:$D$1373, 0), 1)</f>
        <v>IA-06RaCtrl</v>
      </c>
      <c r="J310" s="27" t="str">
        <f t="shared" si="1"/>
        <v>EXTERNO</v>
      </c>
      <c r="K310" s="28" t="str">
        <f>Def_Instancias_Equipamentos!$D$50</f>
        <v>IA-05RaCtrl:CO-FibPatch</v>
      </c>
      <c r="L310" s="19" t="str">
        <f>Def_Instancias_Equipamentos!$D$51</f>
        <v>IA-06RaCtrl:CO-FibPatch</v>
      </c>
      <c r="M310" s="81" t="s">
        <v>718</v>
      </c>
      <c r="N310" s="122" t="s">
        <v>718</v>
      </c>
      <c r="O310" s="28" t="str">
        <f>Def_Sistemas_Conectores_Cabos!$B$3</f>
        <v>LC duplex</v>
      </c>
      <c r="P310" s="19" t="str">
        <f>Def_Sistemas_Conectores_Cabos!$B$3</f>
        <v>LC duplex</v>
      </c>
      <c r="Q310" s="27" t="str">
        <f t="shared" si="3"/>
        <v>IA-05RaCtrl:CO-FibPatch/p032
IA-06RaCtrl:CO-FibPatch/p032</v>
      </c>
      <c r="R310" s="46"/>
      <c r="S310" s="32"/>
      <c r="T310" s="19" t="str">
        <f>Def_Sistemas_Conectores_Cabos!$C$3</f>
        <v>Fibra OM4 duplex</v>
      </c>
      <c r="U310" s="45"/>
      <c r="V310" s="33"/>
      <c r="W310" s="33"/>
      <c r="X310" s="33"/>
    </row>
    <row r="311" ht="15.75" customHeight="1">
      <c r="A311" s="19" t="str">
        <f>Def_Sistemas_Conectores_Cabos!$A$24</f>
        <v>Controle</v>
      </c>
      <c r="B311" s="22" t="str">
        <f>Datas_Entregas!$A$4</f>
        <v>Infra de fibras OM4</v>
      </c>
      <c r="C311" s="25">
        <f t="array" ref="C311">INDEX(Datas_Entregas!$B$2:$B$100, MATCH(B311, Datas_Entregas!$A$2:$A$100, 0), 1)</f>
        <v>43296</v>
      </c>
      <c r="D311" s="22"/>
      <c r="E311" s="35" t="str">
        <f>Def_Status_Montagem!$B$7</f>
        <v>Outro Grupo LNLS</v>
      </c>
      <c r="F311" s="26"/>
      <c r="G311" s="27"/>
      <c r="H311" s="26" t="str">
        <f t="array" ref="H311">INDEX(Def_Instancias_Equipamentos!$E$2:$E$1373, MATCH(K311, Def_Instancias_Equipamentos!$D$2:$D$1373, 0), 1)</f>
        <v>IA-05RaCtrl</v>
      </c>
      <c r="I311" s="27" t="str">
        <f t="array" ref="I311">INDEX(Def_Instancias_Equipamentos!$E$2:$E$1373, MATCH(L311, Def_Instancias_Equipamentos!$D$2:$D$1373, 0), 1)</f>
        <v>CA-RaCtrl</v>
      </c>
      <c r="J311" s="27" t="str">
        <f t="shared" si="1"/>
        <v>EXTERNO</v>
      </c>
      <c r="K311" s="28" t="str">
        <f>Def_Instancias_Equipamentos!$D$50</f>
        <v>IA-05RaCtrl:CO-FibPatch</v>
      </c>
      <c r="L311" s="19" t="str">
        <f>Def_Instancias_Equipamentos!$D$67</f>
        <v>CA-RaCtrl:CO-FibPatch</v>
      </c>
      <c r="M311" s="81" t="s">
        <v>646</v>
      </c>
      <c r="N311" s="122" t="s">
        <v>646</v>
      </c>
      <c r="O311" s="28" t="str">
        <f>Def_Sistemas_Conectores_Cabos!$B$3</f>
        <v>LC duplex</v>
      </c>
      <c r="P311" s="19" t="str">
        <f>Def_Sistemas_Conectores_Cabos!$B$3</f>
        <v>LC duplex</v>
      </c>
      <c r="Q311" s="27" t="str">
        <f t="shared" si="3"/>
        <v>IA-05RaCtrl:CO-FibPatch/p033
CA-RaCtrl:CO-FibPatch/p033</v>
      </c>
      <c r="R311" s="46"/>
      <c r="S311" s="32"/>
      <c r="T311" s="19" t="str">
        <f>Def_Sistemas_Conectores_Cabos!$C$3</f>
        <v>Fibra OM4 duplex</v>
      </c>
      <c r="U311" s="45"/>
      <c r="V311" s="33"/>
      <c r="W311" s="33"/>
      <c r="X311" s="33"/>
    </row>
    <row r="312" ht="15.75" customHeight="1">
      <c r="A312" s="19" t="str">
        <f>Def_Sistemas_Conectores_Cabos!$A$24</f>
        <v>Controle</v>
      </c>
      <c r="B312" s="22" t="str">
        <f>Datas_Entregas!$A$4</f>
        <v>Infra de fibras OM4</v>
      </c>
      <c r="C312" s="25">
        <f t="array" ref="C312">INDEX(Datas_Entregas!$B$2:$B$100, MATCH(B312, Datas_Entregas!$A$2:$A$100, 0), 1)</f>
        <v>43296</v>
      </c>
      <c r="D312" s="22"/>
      <c r="E312" s="35" t="str">
        <f>Def_Status_Montagem!$B$7</f>
        <v>Outro Grupo LNLS</v>
      </c>
      <c r="F312" s="26"/>
      <c r="G312" s="27"/>
      <c r="H312" s="26" t="str">
        <f t="array" ref="H312">INDEX(Def_Instancias_Equipamentos!$E$2:$E$1373, MATCH(K312, Def_Instancias_Equipamentos!$D$2:$D$1373, 0), 1)</f>
        <v>IA-06RaCtrl</v>
      </c>
      <c r="I312" s="27" t="str">
        <f t="array" ref="I312">INDEX(Def_Instancias_Equipamentos!$E$2:$E$1373, MATCH(L312, Def_Instancias_Equipamentos!$D$2:$D$1373, 0), 1)</f>
        <v>IA-07RaCtrl</v>
      </c>
      <c r="J312" s="27" t="str">
        <f t="shared" si="1"/>
        <v>EXTERNO</v>
      </c>
      <c r="K312" s="28" t="str">
        <f>Def_Instancias_Equipamentos!$D$51</f>
        <v>IA-06RaCtrl:CO-FibPatch</v>
      </c>
      <c r="L312" s="19" t="str">
        <f>Def_Instancias_Equipamentos!$D$52</f>
        <v>IA-07RaCtrl:CO-FibPatch</v>
      </c>
      <c r="M312" s="81" t="s">
        <v>719</v>
      </c>
      <c r="N312" s="122" t="s">
        <v>719</v>
      </c>
      <c r="O312" s="28" t="str">
        <f>Def_Sistemas_Conectores_Cabos!$B$3</f>
        <v>LC duplex</v>
      </c>
      <c r="P312" s="19" t="str">
        <f>Def_Sistemas_Conectores_Cabos!$B$3</f>
        <v>LC duplex</v>
      </c>
      <c r="Q312" s="27" t="str">
        <f t="shared" si="3"/>
        <v>IA-06RaCtrl:CO-FibPatch/p034
IA-07RaCtrl:CO-FibPatch/p034</v>
      </c>
      <c r="R312" s="46"/>
      <c r="S312" s="32"/>
      <c r="T312" s="19" t="str">
        <f>Def_Sistemas_Conectores_Cabos!$C$3</f>
        <v>Fibra OM4 duplex</v>
      </c>
      <c r="U312" s="45"/>
      <c r="V312" s="33"/>
      <c r="W312" s="33"/>
      <c r="X312" s="33"/>
    </row>
    <row r="313" ht="15.75" customHeight="1">
      <c r="A313" s="19" t="str">
        <f>Def_Sistemas_Conectores_Cabos!$A$24</f>
        <v>Controle</v>
      </c>
      <c r="B313" s="22" t="str">
        <f>Datas_Entregas!$A$4</f>
        <v>Infra de fibras OM4</v>
      </c>
      <c r="C313" s="25">
        <f t="array" ref="C313">INDEX(Datas_Entregas!$B$2:$B$100, MATCH(B313, Datas_Entregas!$A$2:$A$100, 0), 1)</f>
        <v>43296</v>
      </c>
      <c r="D313" s="22"/>
      <c r="E313" s="35" t="str">
        <f>Def_Status_Montagem!$B$7</f>
        <v>Outro Grupo LNLS</v>
      </c>
      <c r="F313" s="26"/>
      <c r="G313" s="27"/>
      <c r="H313" s="26" t="str">
        <f t="array" ref="H313">INDEX(Def_Instancias_Equipamentos!$E$2:$E$1373, MATCH(K313, Def_Instancias_Equipamentos!$D$2:$D$1373, 0), 1)</f>
        <v>IA-06RaCtrl</v>
      </c>
      <c r="I313" s="27" t="str">
        <f t="array" ref="I313">INDEX(Def_Instancias_Equipamentos!$E$2:$E$1373, MATCH(L313, Def_Instancias_Equipamentos!$D$2:$D$1373, 0), 1)</f>
        <v>CA-RaCtrl</v>
      </c>
      <c r="J313" s="27" t="str">
        <f t="shared" si="1"/>
        <v>EXTERNO</v>
      </c>
      <c r="K313" s="28" t="str">
        <f>Def_Instancias_Equipamentos!$D$51</f>
        <v>IA-06RaCtrl:CO-FibPatch</v>
      </c>
      <c r="L313" s="19" t="str">
        <f>Def_Instancias_Equipamentos!$D$67</f>
        <v>CA-RaCtrl:CO-FibPatch</v>
      </c>
      <c r="M313" s="81" t="s">
        <v>647</v>
      </c>
      <c r="N313" s="122" t="s">
        <v>647</v>
      </c>
      <c r="O313" s="28" t="str">
        <f>Def_Sistemas_Conectores_Cabos!$B$3</f>
        <v>LC duplex</v>
      </c>
      <c r="P313" s="19" t="str">
        <f>Def_Sistemas_Conectores_Cabos!$B$3</f>
        <v>LC duplex</v>
      </c>
      <c r="Q313" s="27" t="str">
        <f t="shared" si="3"/>
        <v>IA-06RaCtrl:CO-FibPatch/p035
CA-RaCtrl:CO-FibPatch/p035</v>
      </c>
      <c r="R313" s="46"/>
      <c r="S313" s="32"/>
      <c r="T313" s="19" t="str">
        <f>Def_Sistemas_Conectores_Cabos!$C$3</f>
        <v>Fibra OM4 duplex</v>
      </c>
      <c r="U313" s="45"/>
      <c r="V313" s="33"/>
      <c r="W313" s="33"/>
      <c r="X313" s="33"/>
    </row>
    <row r="314" ht="15.75" customHeight="1">
      <c r="A314" s="19" t="str">
        <f>Def_Sistemas_Conectores_Cabos!$A$24</f>
        <v>Controle</v>
      </c>
      <c r="B314" s="22" t="str">
        <f>Datas_Entregas!$A$4</f>
        <v>Infra de fibras OM4</v>
      </c>
      <c r="C314" s="25">
        <f t="array" ref="C314">INDEX(Datas_Entregas!$B$2:$B$100, MATCH(B314, Datas_Entregas!$A$2:$A$100, 0), 1)</f>
        <v>43296</v>
      </c>
      <c r="D314" s="22"/>
      <c r="E314" s="35" t="str">
        <f>Def_Status_Montagem!$B$7</f>
        <v>Outro Grupo LNLS</v>
      </c>
      <c r="F314" s="26"/>
      <c r="G314" s="27"/>
      <c r="H314" s="26" t="str">
        <f t="array" ref="H314">INDEX(Def_Instancias_Equipamentos!$E$2:$E$1373, MATCH(K314, Def_Instancias_Equipamentos!$D$2:$D$1373, 0), 1)</f>
        <v>IA-07RaCtrl</v>
      </c>
      <c r="I314" s="27" t="str">
        <f t="array" ref="I314">INDEX(Def_Instancias_Equipamentos!$E$2:$E$1373, MATCH(L314, Def_Instancias_Equipamentos!$D$2:$D$1373, 0), 1)</f>
        <v>IA-08RaCtrl</v>
      </c>
      <c r="J314" s="27" t="str">
        <f t="shared" si="1"/>
        <v>EXTERNO</v>
      </c>
      <c r="K314" s="28" t="str">
        <f>Def_Instancias_Equipamentos!$D$52</f>
        <v>IA-07RaCtrl:CO-FibPatch</v>
      </c>
      <c r="L314" s="19" t="str">
        <f>Def_Instancias_Equipamentos!$D$53</f>
        <v>IA-08RaCtrl:CO-FibPatch</v>
      </c>
      <c r="M314" s="81" t="s">
        <v>720</v>
      </c>
      <c r="N314" s="122" t="s">
        <v>720</v>
      </c>
      <c r="O314" s="28" t="str">
        <f>Def_Sistemas_Conectores_Cabos!$B$3</f>
        <v>LC duplex</v>
      </c>
      <c r="P314" s="19" t="str">
        <f>Def_Sistemas_Conectores_Cabos!$B$3</f>
        <v>LC duplex</v>
      </c>
      <c r="Q314" s="27" t="str">
        <f t="shared" si="3"/>
        <v>IA-07RaCtrl:CO-FibPatch/p036
IA-08RaCtrl:CO-FibPatch/p036</v>
      </c>
      <c r="R314" s="46"/>
      <c r="S314" s="32"/>
      <c r="T314" s="19" t="str">
        <f>Def_Sistemas_Conectores_Cabos!$C$3</f>
        <v>Fibra OM4 duplex</v>
      </c>
      <c r="U314" s="45"/>
      <c r="V314" s="33"/>
      <c r="W314" s="33"/>
      <c r="X314" s="33"/>
    </row>
    <row r="315" ht="15.75" customHeight="1">
      <c r="A315" s="19" t="str">
        <f>Def_Sistemas_Conectores_Cabos!$A$24</f>
        <v>Controle</v>
      </c>
      <c r="B315" s="22" t="str">
        <f>Datas_Entregas!$A$4</f>
        <v>Infra de fibras OM4</v>
      </c>
      <c r="C315" s="25">
        <f t="array" ref="C315">INDEX(Datas_Entregas!$B$2:$B$100, MATCH(B315, Datas_Entregas!$A$2:$A$100, 0), 1)</f>
        <v>43296</v>
      </c>
      <c r="D315" s="22"/>
      <c r="E315" s="35" t="str">
        <f>Def_Status_Montagem!$B$7</f>
        <v>Outro Grupo LNLS</v>
      </c>
      <c r="F315" s="26"/>
      <c r="G315" s="27"/>
      <c r="H315" s="26" t="str">
        <f t="array" ref="H315">INDEX(Def_Instancias_Equipamentos!$E$2:$E$1373, MATCH(K315, Def_Instancias_Equipamentos!$D$2:$D$1373, 0), 1)</f>
        <v>IA-07RaCtrl</v>
      </c>
      <c r="I315" s="27" t="str">
        <f t="array" ref="I315">INDEX(Def_Instancias_Equipamentos!$E$2:$E$1373, MATCH(L315, Def_Instancias_Equipamentos!$D$2:$D$1373, 0), 1)</f>
        <v>CA-RaCtrl</v>
      </c>
      <c r="J315" s="27" t="str">
        <f t="shared" si="1"/>
        <v>EXTERNO</v>
      </c>
      <c r="K315" s="28" t="str">
        <f>Def_Instancias_Equipamentos!$D$52</f>
        <v>IA-07RaCtrl:CO-FibPatch</v>
      </c>
      <c r="L315" s="19" t="str">
        <f>Def_Instancias_Equipamentos!$D$67</f>
        <v>CA-RaCtrl:CO-FibPatch</v>
      </c>
      <c r="M315" s="81" t="s">
        <v>648</v>
      </c>
      <c r="N315" s="122" t="s">
        <v>648</v>
      </c>
      <c r="O315" s="28" t="str">
        <f>Def_Sistemas_Conectores_Cabos!$B$3</f>
        <v>LC duplex</v>
      </c>
      <c r="P315" s="19" t="str">
        <f>Def_Sistemas_Conectores_Cabos!$B$3</f>
        <v>LC duplex</v>
      </c>
      <c r="Q315" s="27" t="str">
        <f t="shared" si="3"/>
        <v>IA-07RaCtrl:CO-FibPatch/p037
CA-RaCtrl:CO-FibPatch/p037</v>
      </c>
      <c r="R315" s="46"/>
      <c r="S315" s="32"/>
      <c r="T315" s="19" t="str">
        <f>Def_Sistemas_Conectores_Cabos!$C$3</f>
        <v>Fibra OM4 duplex</v>
      </c>
      <c r="U315" s="45"/>
      <c r="V315" s="33"/>
      <c r="W315" s="33"/>
      <c r="X315" s="33"/>
    </row>
    <row r="316" ht="15.75" customHeight="1">
      <c r="A316" s="19" t="str">
        <f>Def_Sistemas_Conectores_Cabos!$A$24</f>
        <v>Controle</v>
      </c>
      <c r="B316" s="22" t="str">
        <f>Datas_Entregas!$A$4</f>
        <v>Infra de fibras OM4</v>
      </c>
      <c r="C316" s="25">
        <f t="array" ref="C316">INDEX(Datas_Entregas!$B$2:$B$100, MATCH(B316, Datas_Entregas!$A$2:$A$100, 0), 1)</f>
        <v>43296</v>
      </c>
      <c r="D316" s="22"/>
      <c r="E316" s="35" t="str">
        <f>Def_Status_Montagem!$B$7</f>
        <v>Outro Grupo LNLS</v>
      </c>
      <c r="F316" s="26"/>
      <c r="G316" s="27"/>
      <c r="H316" s="26" t="str">
        <f t="array" ref="H316">INDEX(Def_Instancias_Equipamentos!$E$2:$E$1373, MATCH(K316, Def_Instancias_Equipamentos!$D$2:$D$1373, 0), 1)</f>
        <v>IA-08RaCtrl</v>
      </c>
      <c r="I316" s="27" t="str">
        <f t="array" ref="I316">INDEX(Def_Instancias_Equipamentos!$E$2:$E$1373, MATCH(L316, Def_Instancias_Equipamentos!$D$2:$D$1373, 0), 1)</f>
        <v>IA-09RaCtrl</v>
      </c>
      <c r="J316" s="27" t="str">
        <f t="shared" si="1"/>
        <v>EXTERNO</v>
      </c>
      <c r="K316" s="28" t="str">
        <f>Def_Instancias_Equipamentos!$D$53</f>
        <v>IA-08RaCtrl:CO-FibPatch</v>
      </c>
      <c r="L316" s="19" t="str">
        <f>Def_Instancias_Equipamentos!$D$54</f>
        <v>IA-09RaCtrl:CO-FibPatch</v>
      </c>
      <c r="M316" s="81" t="s">
        <v>721</v>
      </c>
      <c r="N316" s="122" t="s">
        <v>721</v>
      </c>
      <c r="O316" s="28" t="str">
        <f>Def_Sistemas_Conectores_Cabos!$B$3</f>
        <v>LC duplex</v>
      </c>
      <c r="P316" s="19" t="str">
        <f>Def_Sistemas_Conectores_Cabos!$B$3</f>
        <v>LC duplex</v>
      </c>
      <c r="Q316" s="27" t="str">
        <f t="shared" si="3"/>
        <v>IA-08RaCtrl:CO-FibPatch/p038
IA-09RaCtrl:CO-FibPatch/p038</v>
      </c>
      <c r="R316" s="46"/>
      <c r="S316" s="32"/>
      <c r="T316" s="19" t="str">
        <f>Def_Sistemas_Conectores_Cabos!$C$3</f>
        <v>Fibra OM4 duplex</v>
      </c>
      <c r="U316" s="45"/>
      <c r="V316" s="33"/>
      <c r="W316" s="33"/>
      <c r="X316" s="33"/>
    </row>
    <row r="317" ht="15.75" customHeight="1">
      <c r="A317" s="19" t="str">
        <f>Def_Sistemas_Conectores_Cabos!$A$24</f>
        <v>Controle</v>
      </c>
      <c r="B317" s="22" t="str">
        <f>Datas_Entregas!$A$4</f>
        <v>Infra de fibras OM4</v>
      </c>
      <c r="C317" s="25">
        <f t="array" ref="C317">INDEX(Datas_Entregas!$B$2:$B$100, MATCH(B317, Datas_Entregas!$A$2:$A$100, 0), 1)</f>
        <v>43296</v>
      </c>
      <c r="D317" s="22"/>
      <c r="E317" s="35" t="str">
        <f>Def_Status_Montagem!$B$7</f>
        <v>Outro Grupo LNLS</v>
      </c>
      <c r="F317" s="26"/>
      <c r="G317" s="27"/>
      <c r="H317" s="26" t="str">
        <f t="array" ref="H317">INDEX(Def_Instancias_Equipamentos!$E$2:$E$1373, MATCH(K317, Def_Instancias_Equipamentos!$D$2:$D$1373, 0), 1)</f>
        <v>IA-08RaCtrl</v>
      </c>
      <c r="I317" s="27" t="str">
        <f t="array" ref="I317">INDEX(Def_Instancias_Equipamentos!$E$2:$E$1373, MATCH(L317, Def_Instancias_Equipamentos!$D$2:$D$1373, 0), 1)</f>
        <v>CA-RaCtrl</v>
      </c>
      <c r="J317" s="27" t="str">
        <f t="shared" si="1"/>
        <v>EXTERNO</v>
      </c>
      <c r="K317" s="28" t="str">
        <f>Def_Instancias_Equipamentos!$D$53</f>
        <v>IA-08RaCtrl:CO-FibPatch</v>
      </c>
      <c r="L317" s="19" t="str">
        <f>Def_Instancias_Equipamentos!$D$67</f>
        <v>CA-RaCtrl:CO-FibPatch</v>
      </c>
      <c r="M317" s="81" t="s">
        <v>649</v>
      </c>
      <c r="N317" s="122" t="s">
        <v>649</v>
      </c>
      <c r="O317" s="28" t="str">
        <f>Def_Sistemas_Conectores_Cabos!$B$3</f>
        <v>LC duplex</v>
      </c>
      <c r="P317" s="19" t="str">
        <f>Def_Sistemas_Conectores_Cabos!$B$3</f>
        <v>LC duplex</v>
      </c>
      <c r="Q317" s="27" t="str">
        <f t="shared" si="3"/>
        <v>IA-08RaCtrl:CO-FibPatch/p039
CA-RaCtrl:CO-FibPatch/p039</v>
      </c>
      <c r="R317" s="46"/>
      <c r="S317" s="32"/>
      <c r="T317" s="19" t="str">
        <f>Def_Sistemas_Conectores_Cabos!$C$3</f>
        <v>Fibra OM4 duplex</v>
      </c>
      <c r="U317" s="45"/>
      <c r="V317" s="33"/>
      <c r="W317" s="33"/>
      <c r="X317" s="33"/>
    </row>
    <row r="318" ht="15.75" customHeight="1">
      <c r="A318" s="19" t="str">
        <f>Def_Sistemas_Conectores_Cabos!$A$24</f>
        <v>Controle</v>
      </c>
      <c r="B318" s="22" t="str">
        <f>Datas_Entregas!$A$4</f>
        <v>Infra de fibras OM4</v>
      </c>
      <c r="C318" s="25">
        <f t="array" ref="C318">INDEX(Datas_Entregas!$B$2:$B$100, MATCH(B318, Datas_Entregas!$A$2:$A$100, 0), 1)</f>
        <v>43296</v>
      </c>
      <c r="D318" s="22"/>
      <c r="E318" s="35" t="str">
        <f>Def_Status_Montagem!$B$7</f>
        <v>Outro Grupo LNLS</v>
      </c>
      <c r="F318" s="26"/>
      <c r="G318" s="27"/>
      <c r="H318" s="26" t="str">
        <f t="array" ref="H318">INDEX(Def_Instancias_Equipamentos!$E$2:$E$1373, MATCH(K318, Def_Instancias_Equipamentos!$D$2:$D$1373, 0), 1)</f>
        <v>IA-09RaCtrl</v>
      </c>
      <c r="I318" s="27" t="str">
        <f t="array" ref="I318">INDEX(Def_Instancias_Equipamentos!$E$2:$E$1373, MATCH(L318, Def_Instancias_Equipamentos!$D$2:$D$1373, 0), 1)</f>
        <v>IA-10RaCtrl</v>
      </c>
      <c r="J318" s="27" t="str">
        <f t="shared" si="1"/>
        <v>EXTERNO</v>
      </c>
      <c r="K318" s="28" t="str">
        <f>Def_Instancias_Equipamentos!$D$54</f>
        <v>IA-09RaCtrl:CO-FibPatch</v>
      </c>
      <c r="L318" s="19" t="str">
        <f>Def_Instancias_Equipamentos!$D$55</f>
        <v>IA-10RaCtrl:CO-FibPatch</v>
      </c>
      <c r="M318" s="81" t="s">
        <v>722</v>
      </c>
      <c r="N318" s="122" t="s">
        <v>722</v>
      </c>
      <c r="O318" s="28" t="str">
        <f>Def_Sistemas_Conectores_Cabos!$B$3</f>
        <v>LC duplex</v>
      </c>
      <c r="P318" s="19" t="str">
        <f>Def_Sistemas_Conectores_Cabos!$B$3</f>
        <v>LC duplex</v>
      </c>
      <c r="Q318" s="27" t="str">
        <f t="shared" si="3"/>
        <v>IA-09RaCtrl:CO-FibPatch/p040
IA-10RaCtrl:CO-FibPatch/p040</v>
      </c>
      <c r="R318" s="46"/>
      <c r="S318" s="32"/>
      <c r="T318" s="19" t="str">
        <f>Def_Sistemas_Conectores_Cabos!$C$3</f>
        <v>Fibra OM4 duplex</v>
      </c>
      <c r="U318" s="45"/>
      <c r="V318" s="33"/>
      <c r="W318" s="33"/>
      <c r="X318" s="33"/>
    </row>
    <row r="319" ht="15.75" customHeight="1">
      <c r="A319" s="19" t="str">
        <f>Def_Sistemas_Conectores_Cabos!$A$24</f>
        <v>Controle</v>
      </c>
      <c r="B319" s="22" t="str">
        <f>Datas_Entregas!$A$4</f>
        <v>Infra de fibras OM4</v>
      </c>
      <c r="C319" s="25">
        <f t="array" ref="C319">INDEX(Datas_Entregas!$B$2:$B$100, MATCH(B319, Datas_Entregas!$A$2:$A$100, 0), 1)</f>
        <v>43296</v>
      </c>
      <c r="D319" s="22"/>
      <c r="E319" s="35" t="str">
        <f>Def_Status_Montagem!$B$7</f>
        <v>Outro Grupo LNLS</v>
      </c>
      <c r="F319" s="26"/>
      <c r="G319" s="27"/>
      <c r="H319" s="26" t="str">
        <f t="array" ref="H319">INDEX(Def_Instancias_Equipamentos!$E$2:$E$1373, MATCH(K319, Def_Instancias_Equipamentos!$D$2:$D$1373, 0), 1)</f>
        <v>IA-09RaCtrl</v>
      </c>
      <c r="I319" s="27" t="str">
        <f t="array" ref="I319">INDEX(Def_Instancias_Equipamentos!$E$2:$E$1373, MATCH(L319, Def_Instancias_Equipamentos!$D$2:$D$1373, 0), 1)</f>
        <v>CA-RaCtrl</v>
      </c>
      <c r="J319" s="27" t="str">
        <f t="shared" si="1"/>
        <v>EXTERNO</v>
      </c>
      <c r="K319" s="28" t="str">
        <f>Def_Instancias_Equipamentos!$D$54</f>
        <v>IA-09RaCtrl:CO-FibPatch</v>
      </c>
      <c r="L319" s="19" t="str">
        <f>Def_Instancias_Equipamentos!$D$67</f>
        <v>CA-RaCtrl:CO-FibPatch</v>
      </c>
      <c r="M319" s="81" t="s">
        <v>650</v>
      </c>
      <c r="N319" s="122" t="s">
        <v>650</v>
      </c>
      <c r="O319" s="28" t="str">
        <f>Def_Sistemas_Conectores_Cabos!$B$3</f>
        <v>LC duplex</v>
      </c>
      <c r="P319" s="19" t="str">
        <f>Def_Sistemas_Conectores_Cabos!$B$3</f>
        <v>LC duplex</v>
      </c>
      <c r="Q319" s="27" t="str">
        <f t="shared" si="3"/>
        <v>IA-09RaCtrl:CO-FibPatch/p041
CA-RaCtrl:CO-FibPatch/p041</v>
      </c>
      <c r="R319" s="46"/>
      <c r="S319" s="32"/>
      <c r="T319" s="19" t="str">
        <f>Def_Sistemas_Conectores_Cabos!$C$3</f>
        <v>Fibra OM4 duplex</v>
      </c>
      <c r="U319" s="45"/>
      <c r="V319" s="33"/>
      <c r="W319" s="33"/>
      <c r="X319" s="33"/>
    </row>
    <row r="320" ht="15.75" customHeight="1">
      <c r="A320" s="19" t="str">
        <f>Def_Sistemas_Conectores_Cabos!$A$24</f>
        <v>Controle</v>
      </c>
      <c r="B320" s="22" t="str">
        <f>Datas_Entregas!$A$4</f>
        <v>Infra de fibras OM4</v>
      </c>
      <c r="C320" s="25">
        <f t="array" ref="C320">INDEX(Datas_Entregas!$B$2:$B$100, MATCH(B320, Datas_Entregas!$A$2:$A$100, 0), 1)</f>
        <v>43296</v>
      </c>
      <c r="D320" s="22"/>
      <c r="E320" s="35" t="str">
        <f>Def_Status_Montagem!$B$7</f>
        <v>Outro Grupo LNLS</v>
      </c>
      <c r="F320" s="26"/>
      <c r="G320" s="27"/>
      <c r="H320" s="26" t="str">
        <f t="array" ref="H320">INDEX(Def_Instancias_Equipamentos!$E$2:$E$1373, MATCH(K320, Def_Instancias_Equipamentos!$D$2:$D$1373, 0), 1)</f>
        <v>IA-10RaCtrl</v>
      </c>
      <c r="I320" s="27" t="str">
        <f t="array" ref="I320">INDEX(Def_Instancias_Equipamentos!$E$2:$E$1373, MATCH(L320, Def_Instancias_Equipamentos!$D$2:$D$1373, 0), 1)</f>
        <v>IA-11RaCtrl</v>
      </c>
      <c r="J320" s="27" t="str">
        <f t="shared" si="1"/>
        <v>EXTERNO</v>
      </c>
      <c r="K320" s="28" t="str">
        <f>Def_Instancias_Equipamentos!$D$55</f>
        <v>IA-10RaCtrl:CO-FibPatch</v>
      </c>
      <c r="L320" s="19" t="str">
        <f>Def_Instancias_Equipamentos!$D$56</f>
        <v>IA-11RaCtrl:CO-FibPatch</v>
      </c>
      <c r="M320" s="81" t="s">
        <v>723</v>
      </c>
      <c r="N320" s="122" t="s">
        <v>723</v>
      </c>
      <c r="O320" s="28" t="str">
        <f>Def_Sistemas_Conectores_Cabos!$B$3</f>
        <v>LC duplex</v>
      </c>
      <c r="P320" s="19" t="str">
        <f>Def_Sistemas_Conectores_Cabos!$B$3</f>
        <v>LC duplex</v>
      </c>
      <c r="Q320" s="27" t="str">
        <f t="shared" si="3"/>
        <v>IA-10RaCtrl:CO-FibPatch/p003
IA-11RaCtrl:CO-FibPatch/p003</v>
      </c>
      <c r="R320" s="46"/>
      <c r="S320" s="32"/>
      <c r="T320" s="19" t="str">
        <f>Def_Sistemas_Conectores_Cabos!$C$3</f>
        <v>Fibra OM4 duplex</v>
      </c>
      <c r="U320" s="45"/>
      <c r="V320" s="33"/>
      <c r="W320" s="33"/>
      <c r="X320" s="33"/>
    </row>
    <row r="321" ht="15.75" customHeight="1">
      <c r="A321" s="19" t="str">
        <f>Def_Sistemas_Conectores_Cabos!$A$24</f>
        <v>Controle</v>
      </c>
      <c r="B321" s="22" t="str">
        <f>Datas_Entregas!$A$4</f>
        <v>Infra de fibras OM4</v>
      </c>
      <c r="C321" s="25">
        <f t="array" ref="C321">INDEX(Datas_Entregas!$B$2:$B$100, MATCH(B321, Datas_Entregas!$A$2:$A$100, 0), 1)</f>
        <v>43296</v>
      </c>
      <c r="D321" s="22"/>
      <c r="E321" s="35" t="str">
        <f>Def_Status_Montagem!$B$7</f>
        <v>Outro Grupo LNLS</v>
      </c>
      <c r="F321" s="26"/>
      <c r="G321" s="27"/>
      <c r="H321" s="26" t="str">
        <f t="array" ref="H321">INDEX(Def_Instancias_Equipamentos!$E$2:$E$1373, MATCH(K321, Def_Instancias_Equipamentos!$D$2:$D$1373, 0), 1)</f>
        <v>IA-10RaCtrl</v>
      </c>
      <c r="I321" s="27" t="str">
        <f t="array" ref="I321">INDEX(Def_Instancias_Equipamentos!$E$2:$E$1373, MATCH(L321, Def_Instancias_Equipamentos!$D$2:$D$1373, 0), 1)</f>
        <v>CA-RaCtrl</v>
      </c>
      <c r="J321" s="27" t="str">
        <f t="shared" si="1"/>
        <v>EXTERNO</v>
      </c>
      <c r="K321" s="28" t="str">
        <f>Def_Instancias_Equipamentos!$D$55</f>
        <v>IA-10RaCtrl:CO-FibPatch</v>
      </c>
      <c r="L321" s="19" t="str">
        <f>Def_Instancias_Equipamentos!$D$67</f>
        <v>CA-RaCtrl:CO-FibPatch</v>
      </c>
      <c r="M321" s="81" t="s">
        <v>595</v>
      </c>
      <c r="N321" s="122" t="s">
        <v>595</v>
      </c>
      <c r="O321" s="28" t="str">
        <f>Def_Sistemas_Conectores_Cabos!$B$3</f>
        <v>LC duplex</v>
      </c>
      <c r="P321" s="19" t="str">
        <f>Def_Sistemas_Conectores_Cabos!$B$3</f>
        <v>LC duplex</v>
      </c>
      <c r="Q321" s="27" t="str">
        <f t="shared" si="3"/>
        <v>IA-10RaCtrl:CO-FibPatch/p004
CA-RaCtrl:CO-FibPatch/p004</v>
      </c>
      <c r="R321" s="46"/>
      <c r="S321" s="32"/>
      <c r="T321" s="19" t="str">
        <f>Def_Sistemas_Conectores_Cabos!$C$3</f>
        <v>Fibra OM4 duplex</v>
      </c>
      <c r="U321" s="45"/>
      <c r="V321" s="33"/>
      <c r="W321" s="33"/>
      <c r="X321" s="33"/>
    </row>
    <row r="322" ht="15.75" customHeight="1">
      <c r="A322" s="19" t="str">
        <f>Def_Sistemas_Conectores_Cabos!$A$24</f>
        <v>Controle</v>
      </c>
      <c r="B322" s="22" t="str">
        <f>Datas_Entregas!$A$4</f>
        <v>Infra de fibras OM4</v>
      </c>
      <c r="C322" s="25">
        <f t="array" ref="C322">INDEX(Datas_Entregas!$B$2:$B$100, MATCH(B322, Datas_Entregas!$A$2:$A$100, 0), 1)</f>
        <v>43296</v>
      </c>
      <c r="D322" s="22"/>
      <c r="E322" s="35" t="str">
        <f>Def_Status_Montagem!$B$7</f>
        <v>Outro Grupo LNLS</v>
      </c>
      <c r="F322" s="26"/>
      <c r="G322" s="27"/>
      <c r="H322" s="26" t="str">
        <f t="array" ref="H322">INDEX(Def_Instancias_Equipamentos!$E$2:$E$1373, MATCH(K322, Def_Instancias_Equipamentos!$D$2:$D$1373, 0), 1)</f>
        <v>IA-11RaCtrl</v>
      </c>
      <c r="I322" s="27" t="str">
        <f t="array" ref="I322">INDEX(Def_Instancias_Equipamentos!$E$2:$E$1373, MATCH(L322, Def_Instancias_Equipamentos!$D$2:$D$1373, 0), 1)</f>
        <v>IA-12RaCtrl</v>
      </c>
      <c r="J322" s="27" t="str">
        <f t="shared" si="1"/>
        <v>EXTERNO</v>
      </c>
      <c r="K322" s="28" t="str">
        <f>Def_Instancias_Equipamentos!$D$56</f>
        <v>IA-11RaCtrl:CO-FibPatch</v>
      </c>
      <c r="L322" s="19" t="str">
        <f>Def_Instancias_Equipamentos!$D$57</f>
        <v>IA-12RaCtrl:CO-FibPatch</v>
      </c>
      <c r="M322" s="81" t="s">
        <v>728</v>
      </c>
      <c r="N322" s="122" t="s">
        <v>728</v>
      </c>
      <c r="O322" s="28" t="str">
        <f>Def_Sistemas_Conectores_Cabos!$B$3</f>
        <v>LC duplex</v>
      </c>
      <c r="P322" s="19" t="str">
        <f>Def_Sistemas_Conectores_Cabos!$B$3</f>
        <v>LC duplex</v>
      </c>
      <c r="Q322" s="27" t="str">
        <f t="shared" si="3"/>
        <v>IA-11RaCtrl:CO-FibPatch/p005
IA-12RaCtrl:CO-FibPatch/p005</v>
      </c>
      <c r="R322" s="46"/>
      <c r="S322" s="32"/>
      <c r="T322" s="19" t="str">
        <f>Def_Sistemas_Conectores_Cabos!$C$3</f>
        <v>Fibra OM4 duplex</v>
      </c>
      <c r="U322" s="45"/>
      <c r="V322" s="33"/>
      <c r="W322" s="33"/>
      <c r="X322" s="33"/>
    </row>
    <row r="323" ht="15.75" customHeight="1">
      <c r="A323" s="19" t="str">
        <f>Def_Sistemas_Conectores_Cabos!$A$24</f>
        <v>Controle</v>
      </c>
      <c r="B323" s="22" t="str">
        <f>Datas_Entregas!$A$4</f>
        <v>Infra de fibras OM4</v>
      </c>
      <c r="C323" s="25">
        <f t="array" ref="C323">INDEX(Datas_Entregas!$B$2:$B$100, MATCH(B323, Datas_Entregas!$A$2:$A$100, 0), 1)</f>
        <v>43296</v>
      </c>
      <c r="D323" s="22"/>
      <c r="E323" s="35" t="str">
        <f>Def_Status_Montagem!$B$7</f>
        <v>Outro Grupo LNLS</v>
      </c>
      <c r="F323" s="26"/>
      <c r="G323" s="27"/>
      <c r="H323" s="26" t="str">
        <f t="array" ref="H323">INDEX(Def_Instancias_Equipamentos!$E$2:$E$1373, MATCH(K323, Def_Instancias_Equipamentos!$D$2:$D$1373, 0), 1)</f>
        <v>IA-11RaCtrl</v>
      </c>
      <c r="I323" s="27" t="str">
        <f t="array" ref="I323">INDEX(Def_Instancias_Equipamentos!$E$2:$E$1373, MATCH(L323, Def_Instancias_Equipamentos!$D$2:$D$1373, 0), 1)</f>
        <v>CA-RaCtrl</v>
      </c>
      <c r="J323" s="27" t="str">
        <f t="shared" si="1"/>
        <v>EXTERNO</v>
      </c>
      <c r="K323" s="28" t="str">
        <f>Def_Instancias_Equipamentos!$D$56</f>
        <v>IA-11RaCtrl:CO-FibPatch</v>
      </c>
      <c r="L323" s="19" t="str">
        <f>Def_Instancias_Equipamentos!$D$67</f>
        <v>CA-RaCtrl:CO-FibPatch</v>
      </c>
      <c r="M323" s="81" t="s">
        <v>596</v>
      </c>
      <c r="N323" s="122" t="s">
        <v>596</v>
      </c>
      <c r="O323" s="28" t="str">
        <f>Def_Sistemas_Conectores_Cabos!$B$3</f>
        <v>LC duplex</v>
      </c>
      <c r="P323" s="19" t="str">
        <f>Def_Sistemas_Conectores_Cabos!$B$3</f>
        <v>LC duplex</v>
      </c>
      <c r="Q323" s="27" t="str">
        <f t="shared" si="3"/>
        <v>IA-11RaCtrl:CO-FibPatch/p006
CA-RaCtrl:CO-FibPatch/p006</v>
      </c>
      <c r="R323" s="46"/>
      <c r="S323" s="32"/>
      <c r="T323" s="19" t="str">
        <f>Def_Sistemas_Conectores_Cabos!$C$3</f>
        <v>Fibra OM4 duplex</v>
      </c>
      <c r="U323" s="45"/>
      <c r="V323" s="33"/>
      <c r="W323" s="33"/>
      <c r="X323" s="33"/>
    </row>
    <row r="324" ht="15.75" customHeight="1">
      <c r="A324" s="19" t="str">
        <f>Def_Sistemas_Conectores_Cabos!$A$24</f>
        <v>Controle</v>
      </c>
      <c r="B324" s="22" t="str">
        <f>Datas_Entregas!$A$4</f>
        <v>Infra de fibras OM4</v>
      </c>
      <c r="C324" s="25">
        <f t="array" ref="C324">INDEX(Datas_Entregas!$B$2:$B$100, MATCH(B324, Datas_Entregas!$A$2:$A$100, 0), 1)</f>
        <v>43296</v>
      </c>
      <c r="D324" s="22"/>
      <c r="E324" s="35" t="str">
        <f>Def_Status_Montagem!$B$7</f>
        <v>Outro Grupo LNLS</v>
      </c>
      <c r="F324" s="26"/>
      <c r="G324" s="27"/>
      <c r="H324" s="26" t="str">
        <f t="array" ref="H324">INDEX(Def_Instancias_Equipamentos!$E$2:$E$1373, MATCH(K324, Def_Instancias_Equipamentos!$D$2:$D$1373, 0), 1)</f>
        <v>IA-12RaCtrl</v>
      </c>
      <c r="I324" s="27" t="str">
        <f t="array" ref="I324">INDEX(Def_Instancias_Equipamentos!$E$2:$E$1373, MATCH(L324, Def_Instancias_Equipamentos!$D$2:$D$1373, 0), 1)</f>
        <v>IA-13RaCtrl</v>
      </c>
      <c r="J324" s="27" t="str">
        <f t="shared" si="1"/>
        <v>EXTERNO</v>
      </c>
      <c r="K324" s="28" t="str">
        <f>Def_Instancias_Equipamentos!$D$57</f>
        <v>IA-12RaCtrl:CO-FibPatch</v>
      </c>
      <c r="L324" s="19" t="str">
        <f>Def_Instancias_Equipamentos!$D$58</f>
        <v>IA-13RaCtrl:CO-FibPatch</v>
      </c>
      <c r="M324" s="81" t="s">
        <v>729</v>
      </c>
      <c r="N324" s="122" t="s">
        <v>729</v>
      </c>
      <c r="O324" s="28" t="str">
        <f>Def_Sistemas_Conectores_Cabos!$B$3</f>
        <v>LC duplex</v>
      </c>
      <c r="P324" s="19" t="str">
        <f>Def_Sistemas_Conectores_Cabos!$B$3</f>
        <v>LC duplex</v>
      </c>
      <c r="Q324" s="27" t="str">
        <f t="shared" si="3"/>
        <v>IA-12RaCtrl:CO-FibPatch/p007
IA-13RaCtrl:CO-FibPatch/p007</v>
      </c>
      <c r="R324" s="46"/>
      <c r="S324" s="32"/>
      <c r="T324" s="19" t="str">
        <f>Def_Sistemas_Conectores_Cabos!$C$3</f>
        <v>Fibra OM4 duplex</v>
      </c>
      <c r="U324" s="45"/>
      <c r="V324" s="33"/>
      <c r="W324" s="33"/>
      <c r="X324" s="33"/>
    </row>
    <row r="325" ht="15.75" customHeight="1">
      <c r="A325" s="19" t="str">
        <f>Def_Sistemas_Conectores_Cabos!$A$24</f>
        <v>Controle</v>
      </c>
      <c r="B325" s="22" t="str">
        <f>Datas_Entregas!$A$4</f>
        <v>Infra de fibras OM4</v>
      </c>
      <c r="C325" s="25">
        <f t="array" ref="C325">INDEX(Datas_Entregas!$B$2:$B$100, MATCH(B325, Datas_Entregas!$A$2:$A$100, 0), 1)</f>
        <v>43296</v>
      </c>
      <c r="D325" s="22"/>
      <c r="E325" s="35" t="str">
        <f>Def_Status_Montagem!$B$7</f>
        <v>Outro Grupo LNLS</v>
      </c>
      <c r="F325" s="26"/>
      <c r="G325" s="27"/>
      <c r="H325" s="26" t="str">
        <f t="array" ref="H325">INDEX(Def_Instancias_Equipamentos!$E$2:$E$1373, MATCH(K325, Def_Instancias_Equipamentos!$D$2:$D$1373, 0), 1)</f>
        <v>IA-12RaCtrl</v>
      </c>
      <c r="I325" s="27" t="str">
        <f t="array" ref="I325">INDEX(Def_Instancias_Equipamentos!$E$2:$E$1373, MATCH(L325, Def_Instancias_Equipamentos!$D$2:$D$1373, 0), 1)</f>
        <v>CA-RaCtrl</v>
      </c>
      <c r="J325" s="27" t="str">
        <f t="shared" si="1"/>
        <v>EXTERNO</v>
      </c>
      <c r="K325" s="28" t="str">
        <f>Def_Instancias_Equipamentos!$D$57</f>
        <v>IA-12RaCtrl:CO-FibPatch</v>
      </c>
      <c r="L325" s="19" t="str">
        <f>Def_Instancias_Equipamentos!$D$67</f>
        <v>CA-RaCtrl:CO-FibPatch</v>
      </c>
      <c r="M325" s="81" t="s">
        <v>598</v>
      </c>
      <c r="N325" s="122" t="s">
        <v>598</v>
      </c>
      <c r="O325" s="28" t="str">
        <f>Def_Sistemas_Conectores_Cabos!$B$3</f>
        <v>LC duplex</v>
      </c>
      <c r="P325" s="19" t="str">
        <f>Def_Sistemas_Conectores_Cabos!$B$3</f>
        <v>LC duplex</v>
      </c>
      <c r="Q325" s="27" t="str">
        <f t="shared" si="3"/>
        <v>IA-12RaCtrl:CO-FibPatch/p008
CA-RaCtrl:CO-FibPatch/p008</v>
      </c>
      <c r="R325" s="46"/>
      <c r="S325" s="32"/>
      <c r="T325" s="19" t="str">
        <f>Def_Sistemas_Conectores_Cabos!$C$3</f>
        <v>Fibra OM4 duplex</v>
      </c>
      <c r="U325" s="45"/>
      <c r="V325" s="33"/>
      <c r="W325" s="33"/>
      <c r="X325" s="33"/>
    </row>
    <row r="326" ht="15.75" customHeight="1">
      <c r="A326" s="19" t="str">
        <f>Def_Sistemas_Conectores_Cabos!$A$24</f>
        <v>Controle</v>
      </c>
      <c r="B326" s="22" t="str">
        <f>Datas_Entregas!$A$4</f>
        <v>Infra de fibras OM4</v>
      </c>
      <c r="C326" s="25">
        <f t="array" ref="C326">INDEX(Datas_Entregas!$B$2:$B$100, MATCH(B326, Datas_Entregas!$A$2:$A$100, 0), 1)</f>
        <v>43296</v>
      </c>
      <c r="D326" s="22"/>
      <c r="E326" s="35" t="str">
        <f>Def_Status_Montagem!$B$7</f>
        <v>Outro Grupo LNLS</v>
      </c>
      <c r="F326" s="26"/>
      <c r="G326" s="27"/>
      <c r="H326" s="26" t="str">
        <f t="array" ref="H326">INDEX(Def_Instancias_Equipamentos!$E$2:$E$1373, MATCH(K326, Def_Instancias_Equipamentos!$D$2:$D$1373, 0), 1)</f>
        <v>IA-13RaCtrl</v>
      </c>
      <c r="I326" s="27" t="str">
        <f t="array" ref="I326">INDEX(Def_Instancias_Equipamentos!$E$2:$E$1373, MATCH(L326, Def_Instancias_Equipamentos!$D$2:$D$1373, 0), 1)</f>
        <v>IA-14RaCtrl</v>
      </c>
      <c r="J326" s="27" t="str">
        <f t="shared" si="1"/>
        <v>EXTERNO</v>
      </c>
      <c r="K326" s="28" t="str">
        <f>Def_Instancias_Equipamentos!$D$58</f>
        <v>IA-13RaCtrl:CO-FibPatch</v>
      </c>
      <c r="L326" s="19" t="str">
        <f>Def_Instancias_Equipamentos!$D$59</f>
        <v>IA-14RaCtrl:CO-FibPatch</v>
      </c>
      <c r="M326" s="81" t="s">
        <v>730</v>
      </c>
      <c r="N326" s="122" t="s">
        <v>730</v>
      </c>
      <c r="O326" s="28" t="str">
        <f>Def_Sistemas_Conectores_Cabos!$B$3</f>
        <v>LC duplex</v>
      </c>
      <c r="P326" s="19" t="str">
        <f>Def_Sistemas_Conectores_Cabos!$B$3</f>
        <v>LC duplex</v>
      </c>
      <c r="Q326" s="27" t="str">
        <f t="shared" si="3"/>
        <v>IA-13RaCtrl:CO-FibPatch/p009
IA-14RaCtrl:CO-FibPatch/p009</v>
      </c>
      <c r="R326" s="46"/>
      <c r="S326" s="32"/>
      <c r="T326" s="19" t="str">
        <f>Def_Sistemas_Conectores_Cabos!$C$3</f>
        <v>Fibra OM4 duplex</v>
      </c>
      <c r="U326" s="45"/>
      <c r="V326" s="33"/>
      <c r="W326" s="33"/>
      <c r="X326" s="33"/>
    </row>
    <row r="327" ht="15.75" customHeight="1">
      <c r="A327" s="19" t="str">
        <f>Def_Sistemas_Conectores_Cabos!$A$24</f>
        <v>Controle</v>
      </c>
      <c r="B327" s="22" t="str">
        <f>Datas_Entregas!$A$4</f>
        <v>Infra de fibras OM4</v>
      </c>
      <c r="C327" s="25">
        <f t="array" ref="C327">INDEX(Datas_Entregas!$B$2:$B$100, MATCH(B327, Datas_Entregas!$A$2:$A$100, 0), 1)</f>
        <v>43296</v>
      </c>
      <c r="D327" s="22"/>
      <c r="E327" s="35" t="str">
        <f>Def_Status_Montagem!$B$7</f>
        <v>Outro Grupo LNLS</v>
      </c>
      <c r="F327" s="26"/>
      <c r="G327" s="27"/>
      <c r="H327" s="26" t="str">
        <f t="array" ref="H327">INDEX(Def_Instancias_Equipamentos!$E$2:$E$1373, MATCH(K327, Def_Instancias_Equipamentos!$D$2:$D$1373, 0), 1)</f>
        <v>IA-13RaCtrl</v>
      </c>
      <c r="I327" s="27" t="str">
        <f t="array" ref="I327">INDEX(Def_Instancias_Equipamentos!$E$2:$E$1373, MATCH(L327, Def_Instancias_Equipamentos!$D$2:$D$1373, 0), 1)</f>
        <v>CA-RaCtrl</v>
      </c>
      <c r="J327" s="27" t="str">
        <f t="shared" si="1"/>
        <v>EXTERNO</v>
      </c>
      <c r="K327" s="28" t="str">
        <f>Def_Instancias_Equipamentos!$D$58</f>
        <v>IA-13RaCtrl:CO-FibPatch</v>
      </c>
      <c r="L327" s="19" t="str">
        <f>Def_Instancias_Equipamentos!$D$67</f>
        <v>CA-RaCtrl:CO-FibPatch</v>
      </c>
      <c r="M327" s="81" t="s">
        <v>600</v>
      </c>
      <c r="N327" s="122" t="s">
        <v>600</v>
      </c>
      <c r="O327" s="28" t="str">
        <f>Def_Sistemas_Conectores_Cabos!$B$3</f>
        <v>LC duplex</v>
      </c>
      <c r="P327" s="19" t="str">
        <f>Def_Sistemas_Conectores_Cabos!$B$3</f>
        <v>LC duplex</v>
      </c>
      <c r="Q327" s="27" t="str">
        <f t="shared" si="3"/>
        <v>IA-13RaCtrl:CO-FibPatch/p010
CA-RaCtrl:CO-FibPatch/p010</v>
      </c>
      <c r="R327" s="46"/>
      <c r="S327" s="32"/>
      <c r="T327" s="19" t="str">
        <f>Def_Sistemas_Conectores_Cabos!$C$3</f>
        <v>Fibra OM4 duplex</v>
      </c>
      <c r="U327" s="45"/>
      <c r="V327" s="33"/>
      <c r="W327" s="33"/>
      <c r="X327" s="33"/>
    </row>
    <row r="328" ht="15.75" customHeight="1">
      <c r="A328" s="19" t="str">
        <f>Def_Sistemas_Conectores_Cabos!$A$4</f>
        <v>Timing</v>
      </c>
      <c r="B328" s="22" t="str">
        <f>Datas_Entregas!$A$2</f>
        <v>Booster/LTB</v>
      </c>
      <c r="C328" s="25">
        <f t="array" ref="C328">INDEX(Datas_Entregas!$B$2:$B$100, MATCH(B328, Datas_Entregas!$A$2:$A$100, 0), 1)</f>
        <v>43266</v>
      </c>
      <c r="D328" s="22" t="str">
        <f>Def_Status_Montagem!$A$4</f>
        <v>Comprado / Esperando entrega</v>
      </c>
      <c r="E328" s="35" t="str">
        <f>Def_Status_Montagem!$B$3</f>
        <v>Contratada / Etiqueta pelo DIG</v>
      </c>
      <c r="F328" s="26" t="str">
        <f t="array" ref="F328">INDEX(Def_Instancias_Equipamentos!$F$2:$F$1373, MATCH(K328, Def_Instancias_Equipamentos!$D$2:$D$1373, 0), 1)</f>
        <v>Sala Racks 14</v>
      </c>
      <c r="G328" s="27" t="str">
        <f t="array" ref="G328">INDEX(Def_Instancias_Equipamentos!$F$2:$F$1373, MATCH(L328, Def_Instancias_Equipamentos!$D$2:$D$1373, 0), 1)</f>
        <v>Sala Racks 14</v>
      </c>
      <c r="H328" s="26" t="str">
        <f t="array" ref="H328">INDEX(Def_Instancias_Equipamentos!$E$2:$E$1373, MATCH(K328, Def_Instancias_Equipamentos!$D$2:$D$1373, 0), 1)</f>
        <v>IA-14RaCtrl</v>
      </c>
      <c r="I328" s="27" t="str">
        <f t="array" ref="I328">INDEX(Def_Instancias_Equipamentos!$E$2:$E$1373, MATCH(L328, Def_Instancias_Equipamentos!$D$2:$D$1373, 0), 1)</f>
        <v>IA-14RaDiag03</v>
      </c>
      <c r="J328" s="27" t="str">
        <f t="shared" si="1"/>
        <v>EXTERNO</v>
      </c>
      <c r="K328" s="28" t="str">
        <f>Def_Instancias_Equipamentos!$D$59</f>
        <v>IA-14RaCtrl:CO-FibPatch</v>
      </c>
      <c r="L328" s="19" t="str">
        <f>Def_Instancias_Equipamentos!$D$83</f>
        <v>IA-14RaDiag03:TI-EVE</v>
      </c>
      <c r="M328" s="101" t="s">
        <v>1031</v>
      </c>
      <c r="N328" s="30" t="s">
        <v>662</v>
      </c>
      <c r="O328" s="28" t="str">
        <f>Def_Sistemas_Conectores_Cabos!$B$3</f>
        <v>LC duplex</v>
      </c>
      <c r="P328" s="19" t="str">
        <f>Def_Sistemas_Conectores_Cabos!$B$3</f>
        <v>LC duplex</v>
      </c>
      <c r="Q328" s="27" t="str">
        <f t="shared" si="3"/>
        <v>IA-14RaCtrl:CO-FibPatch/p052
IA-14RaDiag03:TI-EVE/UPLINK</v>
      </c>
      <c r="R328" s="32"/>
      <c r="S328" s="32"/>
      <c r="T328" s="19" t="str">
        <f>Def_Sistemas_Conectores_Cabos!$C$3</f>
        <v>Fibra OM4 duplex</v>
      </c>
      <c r="U328" s="32" t="s">
        <v>998</v>
      </c>
      <c r="V328" s="33"/>
      <c r="W328" s="33"/>
      <c r="X328" s="33"/>
    </row>
    <row r="329" ht="15.75" customHeight="1">
      <c r="A329" s="19" t="str">
        <f>Def_Sistemas_Conectores_Cabos!$A$24</f>
        <v>Controle</v>
      </c>
      <c r="B329" s="22" t="str">
        <f>Datas_Entregas!$A$4</f>
        <v>Infra de fibras OM4</v>
      </c>
      <c r="C329" s="25">
        <f t="array" ref="C329">INDEX(Datas_Entregas!$B$2:$B$100, MATCH(B329, Datas_Entregas!$A$2:$A$100, 0), 1)</f>
        <v>43296</v>
      </c>
      <c r="D329" s="22"/>
      <c r="E329" s="35" t="str">
        <f>Def_Status_Montagem!$B$7</f>
        <v>Outro Grupo LNLS</v>
      </c>
      <c r="F329" s="26"/>
      <c r="G329" s="27"/>
      <c r="H329" s="26" t="str">
        <f t="array" ref="H329">INDEX(Def_Instancias_Equipamentos!$E$2:$E$1373, MATCH(K329, Def_Instancias_Equipamentos!$D$2:$D$1373, 0), 1)</f>
        <v>IA-14RaCtrl</v>
      </c>
      <c r="I329" s="27" t="str">
        <f t="array" ref="I329">INDEX(Def_Instancias_Equipamentos!$E$2:$E$1373, MATCH(L329, Def_Instancias_Equipamentos!$D$2:$D$1373, 0), 1)</f>
        <v>IA-15RaCtrl</v>
      </c>
      <c r="J329" s="27" t="str">
        <f t="shared" si="1"/>
        <v>EXTERNO</v>
      </c>
      <c r="K329" s="28" t="str">
        <f>Def_Instancias_Equipamentos!$D$59</f>
        <v>IA-14RaCtrl:CO-FibPatch</v>
      </c>
      <c r="L329" s="19" t="str">
        <f>Def_Instancias_Equipamentos!$D$60</f>
        <v>IA-15RaCtrl:CO-FibPatch</v>
      </c>
      <c r="M329" s="81" t="s">
        <v>731</v>
      </c>
      <c r="N329" s="122" t="s">
        <v>731</v>
      </c>
      <c r="O329" s="28" t="str">
        <f>Def_Sistemas_Conectores_Cabos!$B$3</f>
        <v>LC duplex</v>
      </c>
      <c r="P329" s="19" t="str">
        <f>Def_Sistemas_Conectores_Cabos!$B$3</f>
        <v>LC duplex</v>
      </c>
      <c r="Q329" s="27" t="str">
        <f t="shared" si="3"/>
        <v>IA-14RaCtrl:CO-FibPatch/p011
IA-15RaCtrl:CO-FibPatch/p011</v>
      </c>
      <c r="R329" s="46"/>
      <c r="S329" s="32"/>
      <c r="T329" s="19" t="str">
        <f>Def_Sistemas_Conectores_Cabos!$C$3</f>
        <v>Fibra OM4 duplex</v>
      </c>
      <c r="U329" s="45"/>
      <c r="V329" s="33"/>
      <c r="W329" s="33"/>
      <c r="X329" s="33"/>
    </row>
    <row r="330" ht="15.75" customHeight="1">
      <c r="A330" s="19" t="str">
        <f>Def_Sistemas_Conectores_Cabos!$A$24</f>
        <v>Controle</v>
      </c>
      <c r="B330" s="22" t="str">
        <f>Datas_Entregas!$A$4</f>
        <v>Infra de fibras OM4</v>
      </c>
      <c r="C330" s="25">
        <f t="array" ref="C330">INDEX(Datas_Entregas!$B$2:$B$100, MATCH(B330, Datas_Entregas!$A$2:$A$100, 0), 1)</f>
        <v>43296</v>
      </c>
      <c r="D330" s="22"/>
      <c r="E330" s="35" t="str">
        <f>Def_Status_Montagem!$B$7</f>
        <v>Outro Grupo LNLS</v>
      </c>
      <c r="F330" s="26"/>
      <c r="G330" s="27"/>
      <c r="H330" s="26" t="str">
        <f t="array" ref="H330">INDEX(Def_Instancias_Equipamentos!$E$2:$E$1373, MATCH(K330, Def_Instancias_Equipamentos!$D$2:$D$1373, 0), 1)</f>
        <v>IA-14RaCtrl</v>
      </c>
      <c r="I330" s="27" t="str">
        <f t="array" ref="I330">INDEX(Def_Instancias_Equipamentos!$E$2:$E$1373, MATCH(L330, Def_Instancias_Equipamentos!$D$2:$D$1373, 0), 1)</f>
        <v>CA-RaCtrl</v>
      </c>
      <c r="J330" s="27" t="str">
        <f t="shared" si="1"/>
        <v>EXTERNO</v>
      </c>
      <c r="K330" s="28" t="str">
        <f>Def_Instancias_Equipamentos!$D$59</f>
        <v>IA-14RaCtrl:CO-FibPatch</v>
      </c>
      <c r="L330" s="19" t="str">
        <f>Def_Instancias_Equipamentos!$D$67</f>
        <v>CA-RaCtrl:CO-FibPatch</v>
      </c>
      <c r="M330" s="81" t="s">
        <v>602</v>
      </c>
      <c r="N330" s="122" t="s">
        <v>602</v>
      </c>
      <c r="O330" s="28" t="str">
        <f>Def_Sistemas_Conectores_Cabos!$B$3</f>
        <v>LC duplex</v>
      </c>
      <c r="P330" s="19" t="str">
        <f>Def_Sistemas_Conectores_Cabos!$B$3</f>
        <v>LC duplex</v>
      </c>
      <c r="Q330" s="27" t="str">
        <f t="shared" si="3"/>
        <v>IA-14RaCtrl:CO-FibPatch/p012
CA-RaCtrl:CO-FibPatch/p012</v>
      </c>
      <c r="R330" s="46"/>
      <c r="S330" s="32"/>
      <c r="T330" s="19" t="str">
        <f>Def_Sistemas_Conectores_Cabos!$C$3</f>
        <v>Fibra OM4 duplex</v>
      </c>
      <c r="U330" s="45"/>
      <c r="V330" s="33"/>
      <c r="W330" s="33"/>
      <c r="X330" s="33"/>
    </row>
    <row r="331" ht="15.75" customHeight="1">
      <c r="A331" s="19" t="str">
        <f>Def_Sistemas_Conectores_Cabos!$A$24</f>
        <v>Controle</v>
      </c>
      <c r="B331" s="22" t="str">
        <f>Datas_Entregas!$A$4</f>
        <v>Infra de fibras OM4</v>
      </c>
      <c r="C331" s="25">
        <f t="array" ref="C331">INDEX(Datas_Entregas!$B$2:$B$100, MATCH(B331, Datas_Entregas!$A$2:$A$100, 0), 1)</f>
        <v>43296</v>
      </c>
      <c r="D331" s="22"/>
      <c r="E331" s="35" t="str">
        <f>Def_Status_Montagem!$B$7</f>
        <v>Outro Grupo LNLS</v>
      </c>
      <c r="F331" s="26"/>
      <c r="G331" s="27"/>
      <c r="H331" s="26" t="str">
        <f t="array" ref="H331">INDEX(Def_Instancias_Equipamentos!$E$2:$E$1373, MATCH(K331, Def_Instancias_Equipamentos!$D$2:$D$1373, 0), 1)</f>
        <v>IA-15RaCtrl</v>
      </c>
      <c r="I331" s="27" t="str">
        <f t="array" ref="I331">INDEX(Def_Instancias_Equipamentos!$E$2:$E$1373, MATCH(L331, Def_Instancias_Equipamentos!$D$2:$D$1373, 0), 1)</f>
        <v>IA-16RaCtrl</v>
      </c>
      <c r="J331" s="27" t="str">
        <f t="shared" si="1"/>
        <v>EXTERNO</v>
      </c>
      <c r="K331" s="28" t="str">
        <f>Def_Instancias_Equipamentos!$D$60</f>
        <v>IA-15RaCtrl:CO-FibPatch</v>
      </c>
      <c r="L331" s="19" t="str">
        <f>Def_Instancias_Equipamentos!$D$61</f>
        <v>IA-16RaCtrl:CO-FibPatch</v>
      </c>
      <c r="M331" s="81" t="s">
        <v>732</v>
      </c>
      <c r="N331" s="122" t="s">
        <v>732</v>
      </c>
      <c r="O331" s="28" t="str">
        <f>Def_Sistemas_Conectores_Cabos!$B$3</f>
        <v>LC duplex</v>
      </c>
      <c r="P331" s="19" t="str">
        <f>Def_Sistemas_Conectores_Cabos!$B$3</f>
        <v>LC duplex</v>
      </c>
      <c r="Q331" s="27" t="str">
        <f t="shared" si="3"/>
        <v>IA-15RaCtrl:CO-FibPatch/p013
IA-16RaCtrl:CO-FibPatch/p013</v>
      </c>
      <c r="R331" s="46"/>
      <c r="S331" s="32"/>
      <c r="T331" s="19" t="str">
        <f>Def_Sistemas_Conectores_Cabos!$C$3</f>
        <v>Fibra OM4 duplex</v>
      </c>
      <c r="U331" s="45"/>
      <c r="V331" s="33"/>
      <c r="W331" s="33"/>
      <c r="X331" s="33"/>
    </row>
    <row r="332" ht="15.75" customHeight="1">
      <c r="A332" s="19" t="str">
        <f>Def_Sistemas_Conectores_Cabos!$A$24</f>
        <v>Controle</v>
      </c>
      <c r="B332" s="22" t="str">
        <f>Datas_Entregas!$A$4</f>
        <v>Infra de fibras OM4</v>
      </c>
      <c r="C332" s="25">
        <f t="array" ref="C332">INDEX(Datas_Entregas!$B$2:$B$100, MATCH(B332, Datas_Entregas!$A$2:$A$100, 0), 1)</f>
        <v>43296</v>
      </c>
      <c r="D332" s="22"/>
      <c r="E332" s="35" t="str">
        <f>Def_Status_Montagem!$B$7</f>
        <v>Outro Grupo LNLS</v>
      </c>
      <c r="F332" s="26"/>
      <c r="G332" s="27"/>
      <c r="H332" s="26" t="str">
        <f t="array" ref="H332">INDEX(Def_Instancias_Equipamentos!$E$2:$E$1373, MATCH(K332, Def_Instancias_Equipamentos!$D$2:$D$1373, 0), 1)</f>
        <v>IA-15RaCtrl</v>
      </c>
      <c r="I332" s="27" t="str">
        <f t="array" ref="I332">INDEX(Def_Instancias_Equipamentos!$E$2:$E$1373, MATCH(L332, Def_Instancias_Equipamentos!$D$2:$D$1373, 0), 1)</f>
        <v>CA-RaCtrl</v>
      </c>
      <c r="J332" s="27" t="str">
        <f t="shared" si="1"/>
        <v>EXTERNO</v>
      </c>
      <c r="K332" s="28" t="str">
        <f>Def_Instancias_Equipamentos!$D$60</f>
        <v>IA-15RaCtrl:CO-FibPatch</v>
      </c>
      <c r="L332" s="19" t="str">
        <f>Def_Instancias_Equipamentos!$D$67</f>
        <v>CA-RaCtrl:CO-FibPatch</v>
      </c>
      <c r="M332" s="81" t="s">
        <v>604</v>
      </c>
      <c r="N332" s="122" t="s">
        <v>604</v>
      </c>
      <c r="O332" s="28" t="str">
        <f>Def_Sistemas_Conectores_Cabos!$B$3</f>
        <v>LC duplex</v>
      </c>
      <c r="P332" s="19" t="str">
        <f>Def_Sistemas_Conectores_Cabos!$B$3</f>
        <v>LC duplex</v>
      </c>
      <c r="Q332" s="27" t="str">
        <f t="shared" si="3"/>
        <v>IA-15RaCtrl:CO-FibPatch/p014
CA-RaCtrl:CO-FibPatch/p014</v>
      </c>
      <c r="R332" s="46"/>
      <c r="S332" s="32"/>
      <c r="T332" s="19" t="str">
        <f>Def_Sistemas_Conectores_Cabos!$C$3</f>
        <v>Fibra OM4 duplex</v>
      </c>
      <c r="U332" s="45"/>
      <c r="V332" s="33"/>
      <c r="W332" s="33"/>
      <c r="X332" s="33"/>
    </row>
    <row r="333" ht="15.75" customHeight="1">
      <c r="A333" s="19" t="str">
        <f>Def_Sistemas_Conectores_Cabos!$A$4</f>
        <v>Timing</v>
      </c>
      <c r="B333" s="22" t="str">
        <f>Datas_Entregas!$A$2</f>
        <v>Booster/LTB</v>
      </c>
      <c r="C333" s="25">
        <f t="array" ref="C333">INDEX(Datas_Entregas!$B$2:$B$100, MATCH(B333, Datas_Entregas!$A$2:$A$100, 0), 1)</f>
        <v>43266</v>
      </c>
      <c r="D333" s="22" t="str">
        <f>Def_Status_Montagem!$A$4</f>
        <v>Comprado / Esperando entrega</v>
      </c>
      <c r="E333" s="35" t="str">
        <f>Def_Status_Montagem!$B$3</f>
        <v>Contratada / Etiqueta pelo DIG</v>
      </c>
      <c r="F333" s="26" t="str">
        <f t="array" ref="F333">INDEX(Def_Instancias_Equipamentos!$F$2:$F$1373, MATCH(K333, Def_Instancias_Equipamentos!$D$2:$D$1373, 0), 1)</f>
        <v>Sala Racks 16</v>
      </c>
      <c r="G333" s="27" t="str">
        <f t="array" ref="G333">INDEX(Def_Instancias_Equipamentos!$F$2:$F$1373, MATCH(L333, Def_Instancias_Equipamentos!$D$2:$D$1373, 0), 1)</f>
        <v>Sala Racks 16</v>
      </c>
      <c r="H333" s="26" t="str">
        <f t="array" ref="H333">INDEX(Def_Instancias_Equipamentos!$E$2:$E$1373, MATCH(K333, Def_Instancias_Equipamentos!$D$2:$D$1373, 0), 1)</f>
        <v>IA-16RaCtrl</v>
      </c>
      <c r="I333" s="27" t="str">
        <f t="array" ref="I333">INDEX(Def_Instancias_Equipamentos!$E$2:$E$1373, MATCH(L333, Def_Instancias_Equipamentos!$D$2:$D$1373, 0), 1)</f>
        <v>IA-16RaBbB</v>
      </c>
      <c r="J333" s="27" t="str">
        <f t="shared" si="1"/>
        <v>EXTERNO</v>
      </c>
      <c r="K333" s="119" t="str">
        <f>Def_Instancias_Equipamentos!$D$61</f>
        <v>IA-16RaCtrl:CO-FibPatch</v>
      </c>
      <c r="L333" s="19" t="str">
        <f>Def_Instancias_Equipamentos!$D$81</f>
        <v>IA-16RaBbB:TI-EVE</v>
      </c>
      <c r="M333" s="81" t="s">
        <v>1020</v>
      </c>
      <c r="N333" s="30" t="s">
        <v>662</v>
      </c>
      <c r="O333" s="28" t="str">
        <f>Def_Sistemas_Conectores_Cabos!$B$3</f>
        <v>LC duplex</v>
      </c>
      <c r="P333" s="19" t="str">
        <f>Def_Sistemas_Conectores_Cabos!$B$3</f>
        <v>LC duplex</v>
      </c>
      <c r="Q333" s="27" t="str">
        <f t="shared" si="3"/>
        <v>IA-16RaCtrl:CO-FibPatch/p049
IA-16RaBbB:TI-EVE/UPLINK</v>
      </c>
      <c r="R333" s="32"/>
      <c r="S333" s="32"/>
      <c r="T333" s="19" t="str">
        <f>Def_Sistemas_Conectores_Cabos!$C$3</f>
        <v>Fibra OM4 duplex</v>
      </c>
      <c r="U333" s="32" t="s">
        <v>998</v>
      </c>
      <c r="V333" s="33"/>
      <c r="W333" s="33"/>
      <c r="X333" s="33"/>
    </row>
    <row r="334" ht="15.75" customHeight="1">
      <c r="A334" s="19" t="str">
        <f>Def_Sistemas_Conectores_Cabos!$A$24</f>
        <v>Controle</v>
      </c>
      <c r="B334" s="22" t="str">
        <f>Datas_Entregas!$A$4</f>
        <v>Infra de fibras OM4</v>
      </c>
      <c r="C334" s="25">
        <f t="array" ref="C334">INDEX(Datas_Entregas!$B$2:$B$100, MATCH(B334, Datas_Entregas!$A$2:$A$100, 0), 1)</f>
        <v>43296</v>
      </c>
      <c r="D334" s="22"/>
      <c r="E334" s="35" t="str">
        <f>Def_Status_Montagem!$B$7</f>
        <v>Outro Grupo LNLS</v>
      </c>
      <c r="F334" s="26"/>
      <c r="G334" s="27"/>
      <c r="H334" s="26" t="str">
        <f t="array" ref="H334">INDEX(Def_Instancias_Equipamentos!$E$2:$E$1373, MATCH(K334, Def_Instancias_Equipamentos!$D$2:$D$1373, 0), 1)</f>
        <v>IA-16RaCtrl</v>
      </c>
      <c r="I334" s="27" t="str">
        <f t="array" ref="I334">INDEX(Def_Instancias_Equipamentos!$E$2:$E$1373, MATCH(L334, Def_Instancias_Equipamentos!$D$2:$D$1373, 0), 1)</f>
        <v>IA-17RaCtrl</v>
      </c>
      <c r="J334" s="27" t="str">
        <f t="shared" si="1"/>
        <v>EXTERNO</v>
      </c>
      <c r="K334" s="28" t="str">
        <f>Def_Instancias_Equipamentos!$D$61</f>
        <v>IA-16RaCtrl:CO-FibPatch</v>
      </c>
      <c r="L334" s="19" t="str">
        <f>Def_Instancias_Equipamentos!$D$62</f>
        <v>IA-17RaCtrl:CO-FibPatch</v>
      </c>
      <c r="M334" s="81" t="s">
        <v>733</v>
      </c>
      <c r="N334" s="122" t="s">
        <v>733</v>
      </c>
      <c r="O334" s="28" t="str">
        <f>Def_Sistemas_Conectores_Cabos!$B$3</f>
        <v>LC duplex</v>
      </c>
      <c r="P334" s="19" t="str">
        <f>Def_Sistemas_Conectores_Cabos!$B$3</f>
        <v>LC duplex</v>
      </c>
      <c r="Q334" s="27" t="str">
        <f t="shared" si="3"/>
        <v>IA-16RaCtrl:CO-FibPatch/p015
IA-17RaCtrl:CO-FibPatch/p015</v>
      </c>
      <c r="R334" s="46"/>
      <c r="S334" s="32"/>
      <c r="T334" s="19" t="str">
        <f>Def_Sistemas_Conectores_Cabos!$C$3</f>
        <v>Fibra OM4 duplex</v>
      </c>
      <c r="U334" s="45"/>
      <c r="V334" s="33"/>
      <c r="W334" s="33"/>
      <c r="X334" s="33"/>
    </row>
    <row r="335" ht="15.75" customHeight="1">
      <c r="A335" s="19" t="str">
        <f>Def_Sistemas_Conectores_Cabos!$A$24</f>
        <v>Controle</v>
      </c>
      <c r="B335" s="22" t="str">
        <f>Datas_Entregas!$A$4</f>
        <v>Infra de fibras OM4</v>
      </c>
      <c r="C335" s="25">
        <f t="array" ref="C335">INDEX(Datas_Entregas!$B$2:$B$100, MATCH(B335, Datas_Entregas!$A$2:$A$100, 0), 1)</f>
        <v>43296</v>
      </c>
      <c r="D335" s="22"/>
      <c r="E335" s="35" t="str">
        <f>Def_Status_Montagem!$B$7</f>
        <v>Outro Grupo LNLS</v>
      </c>
      <c r="F335" s="26"/>
      <c r="G335" s="27"/>
      <c r="H335" s="26" t="str">
        <f t="array" ref="H335">INDEX(Def_Instancias_Equipamentos!$E$2:$E$1373, MATCH(K335, Def_Instancias_Equipamentos!$D$2:$D$1373, 0), 1)</f>
        <v>IA-16RaCtrl</v>
      </c>
      <c r="I335" s="27" t="str">
        <f t="array" ref="I335">INDEX(Def_Instancias_Equipamentos!$E$2:$E$1373, MATCH(L335, Def_Instancias_Equipamentos!$D$2:$D$1373, 0), 1)</f>
        <v>CA-RaCtrl</v>
      </c>
      <c r="J335" s="27" t="str">
        <f t="shared" si="1"/>
        <v>EXTERNO</v>
      </c>
      <c r="K335" s="28" t="str">
        <f>Def_Instancias_Equipamentos!$D$61</f>
        <v>IA-16RaCtrl:CO-FibPatch</v>
      </c>
      <c r="L335" s="19" t="str">
        <f>Def_Instancias_Equipamentos!$D$67</f>
        <v>CA-RaCtrl:CO-FibPatch</v>
      </c>
      <c r="M335" s="81" t="s">
        <v>605</v>
      </c>
      <c r="N335" s="122" t="s">
        <v>605</v>
      </c>
      <c r="O335" s="28" t="str">
        <f>Def_Sistemas_Conectores_Cabos!$B$3</f>
        <v>LC duplex</v>
      </c>
      <c r="P335" s="19" t="str">
        <f>Def_Sistemas_Conectores_Cabos!$B$3</f>
        <v>LC duplex</v>
      </c>
      <c r="Q335" s="27" t="str">
        <f t="shared" si="3"/>
        <v>IA-16RaCtrl:CO-FibPatch/p016
CA-RaCtrl:CO-FibPatch/p016</v>
      </c>
      <c r="R335" s="46"/>
      <c r="S335" s="32"/>
      <c r="T335" s="19" t="str">
        <f>Def_Sistemas_Conectores_Cabos!$C$3</f>
        <v>Fibra OM4 duplex</v>
      </c>
      <c r="U335" s="45"/>
      <c r="V335" s="33"/>
      <c r="W335" s="33"/>
      <c r="X335" s="33"/>
    </row>
    <row r="336" ht="15.75" customHeight="1">
      <c r="A336" s="19" t="str">
        <f>Def_Sistemas_Conectores_Cabos!$A$24</f>
        <v>Controle</v>
      </c>
      <c r="B336" s="22" t="str">
        <f>Datas_Entregas!$A$4</f>
        <v>Infra de fibras OM4</v>
      </c>
      <c r="C336" s="25">
        <f t="array" ref="C336">INDEX(Datas_Entregas!$B$2:$B$100, MATCH(B336, Datas_Entregas!$A$2:$A$100, 0), 1)</f>
        <v>43296</v>
      </c>
      <c r="D336" s="22"/>
      <c r="E336" s="35" t="str">
        <f>Def_Status_Montagem!$B$7</f>
        <v>Outro Grupo LNLS</v>
      </c>
      <c r="F336" s="26"/>
      <c r="G336" s="27"/>
      <c r="H336" s="26" t="str">
        <f t="array" ref="H336">INDEX(Def_Instancias_Equipamentos!$E$2:$E$1373, MATCH(K336, Def_Instancias_Equipamentos!$D$2:$D$1373, 0), 1)</f>
        <v>IA-17RaCtrl</v>
      </c>
      <c r="I336" s="27" t="str">
        <f t="array" ref="I336">INDEX(Def_Instancias_Equipamentos!$E$2:$E$1373, MATCH(L336, Def_Instancias_Equipamentos!$D$2:$D$1373, 0), 1)</f>
        <v>IA-18RaCtrl</v>
      </c>
      <c r="J336" s="27" t="str">
        <f t="shared" si="1"/>
        <v>EXTERNO</v>
      </c>
      <c r="K336" s="28" t="str">
        <f>Def_Instancias_Equipamentos!$D$62</f>
        <v>IA-17RaCtrl:CO-FibPatch</v>
      </c>
      <c r="L336" s="19" t="str">
        <f>Def_Instancias_Equipamentos!$D$63</f>
        <v>IA-18RaCtrl:CO-FibPatch</v>
      </c>
      <c r="M336" s="81" t="s">
        <v>748</v>
      </c>
      <c r="N336" s="122" t="s">
        <v>748</v>
      </c>
      <c r="O336" s="28" t="str">
        <f>Def_Sistemas_Conectores_Cabos!$B$3</f>
        <v>LC duplex</v>
      </c>
      <c r="P336" s="19" t="str">
        <f>Def_Sistemas_Conectores_Cabos!$B$3</f>
        <v>LC duplex</v>
      </c>
      <c r="Q336" s="27" t="str">
        <f t="shared" si="3"/>
        <v>IA-17RaCtrl:CO-FibPatch/p017
IA-18RaCtrl:CO-FibPatch/p017</v>
      </c>
      <c r="R336" s="46"/>
      <c r="S336" s="32"/>
      <c r="T336" s="19" t="str">
        <f>Def_Sistemas_Conectores_Cabos!$C$3</f>
        <v>Fibra OM4 duplex</v>
      </c>
      <c r="U336" s="45"/>
      <c r="V336" s="33"/>
      <c r="W336" s="33"/>
      <c r="X336" s="33"/>
    </row>
    <row r="337" ht="15.75" customHeight="1">
      <c r="A337" s="19" t="str">
        <f>Def_Sistemas_Conectores_Cabos!$A$24</f>
        <v>Controle</v>
      </c>
      <c r="B337" s="22" t="str">
        <f>Datas_Entregas!$A$4</f>
        <v>Infra de fibras OM4</v>
      </c>
      <c r="C337" s="25">
        <f t="array" ref="C337">INDEX(Datas_Entregas!$B$2:$B$100, MATCH(B337, Datas_Entregas!$A$2:$A$100, 0), 1)</f>
        <v>43296</v>
      </c>
      <c r="D337" s="22"/>
      <c r="E337" s="35" t="str">
        <f>Def_Status_Montagem!$B$7</f>
        <v>Outro Grupo LNLS</v>
      </c>
      <c r="F337" s="26"/>
      <c r="G337" s="27"/>
      <c r="H337" s="26" t="str">
        <f t="array" ref="H337">INDEX(Def_Instancias_Equipamentos!$E$2:$E$1373, MATCH(K337, Def_Instancias_Equipamentos!$D$2:$D$1373, 0), 1)</f>
        <v>IA-17RaCtrl</v>
      </c>
      <c r="I337" s="27" t="str">
        <f t="array" ref="I337">INDEX(Def_Instancias_Equipamentos!$E$2:$E$1373, MATCH(L337, Def_Instancias_Equipamentos!$D$2:$D$1373, 0), 1)</f>
        <v>CA-RaCtrl</v>
      </c>
      <c r="J337" s="27" t="str">
        <f t="shared" si="1"/>
        <v>EXTERNO</v>
      </c>
      <c r="K337" s="28" t="str">
        <f>Def_Instancias_Equipamentos!$D$62</f>
        <v>IA-17RaCtrl:CO-FibPatch</v>
      </c>
      <c r="L337" s="19" t="str">
        <f>Def_Instancias_Equipamentos!$D$67</f>
        <v>CA-RaCtrl:CO-FibPatch</v>
      </c>
      <c r="M337" s="81" t="s">
        <v>606</v>
      </c>
      <c r="N337" s="122" t="s">
        <v>606</v>
      </c>
      <c r="O337" s="28" t="str">
        <f>Def_Sistemas_Conectores_Cabos!$B$3</f>
        <v>LC duplex</v>
      </c>
      <c r="P337" s="19" t="str">
        <f>Def_Sistemas_Conectores_Cabos!$B$3</f>
        <v>LC duplex</v>
      </c>
      <c r="Q337" s="27" t="str">
        <f t="shared" si="3"/>
        <v>IA-17RaCtrl:CO-FibPatch/p018
CA-RaCtrl:CO-FibPatch/p018</v>
      </c>
      <c r="R337" s="46"/>
      <c r="S337" s="32"/>
      <c r="T337" s="19" t="str">
        <f>Def_Sistemas_Conectores_Cabos!$C$3</f>
        <v>Fibra OM4 duplex</v>
      </c>
      <c r="U337" s="45"/>
      <c r="V337" s="33"/>
      <c r="W337" s="33"/>
      <c r="X337" s="33"/>
    </row>
    <row r="338" ht="15.75" customHeight="1">
      <c r="A338" s="19" t="str">
        <f>Def_Sistemas_Conectores_Cabos!$A$4</f>
        <v>Timing</v>
      </c>
      <c r="B338" s="22" t="str">
        <f>Datas_Entregas!$A$2</f>
        <v>Booster/LTB</v>
      </c>
      <c r="C338" s="25">
        <f t="array" ref="C338">INDEX(Datas_Entregas!$B$2:$B$100, MATCH(B338, Datas_Entregas!$A$2:$A$100, 0), 1)</f>
        <v>43266</v>
      </c>
      <c r="D338" s="22" t="str">
        <f>Def_Status_Montagem!$A$4</f>
        <v>Comprado / Esperando entrega</v>
      </c>
      <c r="E338" s="35" t="str">
        <f>Def_Status_Montagem!$B$3</f>
        <v>Contratada / Etiqueta pelo DIG</v>
      </c>
      <c r="F338" s="26" t="str">
        <f t="array" ref="F338">INDEX(Def_Instancias_Equipamentos!$F$2:$F$1373, MATCH(K338, Def_Instancias_Equipamentos!$D$2:$D$1373, 0), 1)</f>
        <v>Sala Racks 18 parte 1</v>
      </c>
      <c r="G338" s="27" t="str">
        <f t="array" ref="G338">INDEX(Def_Instancias_Equipamentos!$F$2:$F$1373, MATCH(L338, Def_Instancias_Equipamentos!$D$2:$D$1373, 0), 1)</f>
        <v>Sala Racks 18 parte 1</v>
      </c>
      <c r="H338" s="26" t="str">
        <f t="array" ref="H338">INDEX(Def_Instancias_Equipamentos!$E$2:$E$1373, MATCH(K338, Def_Instancias_Equipamentos!$D$2:$D$1373, 0), 1)</f>
        <v>IA-18RaCtrl</v>
      </c>
      <c r="I338" s="27" t="str">
        <f t="array" ref="I338">INDEX(Def_Instancias_Equipamentos!$E$2:$E$1373, MATCH(L338, Def_Instancias_Equipamentos!$D$2:$D$1373, 0), 1)</f>
        <v>IA-18RaDiag04</v>
      </c>
      <c r="J338" s="27" t="str">
        <f t="shared" si="1"/>
        <v>EXTERNO</v>
      </c>
      <c r="K338" s="28" t="str">
        <f>Def_Instancias_Equipamentos!$D$63</f>
        <v>IA-18RaCtrl:CO-FibPatch</v>
      </c>
      <c r="L338" s="19" t="str">
        <f>Def_Instancias_Equipamentos!$D$82</f>
        <v>IA-18RaDiag04:TI-EVE</v>
      </c>
      <c r="M338" s="81" t="s">
        <v>1030</v>
      </c>
      <c r="N338" s="30" t="s">
        <v>662</v>
      </c>
      <c r="O338" s="28" t="str">
        <f>Def_Sistemas_Conectores_Cabos!$B$3</f>
        <v>LC duplex</v>
      </c>
      <c r="P338" s="19" t="str">
        <f>Def_Sistemas_Conectores_Cabos!$B$3</f>
        <v>LC duplex</v>
      </c>
      <c r="Q338" s="27" t="str">
        <f t="shared" si="3"/>
        <v>IA-18RaCtrl:CO-FibPatch/p050
IA-18RaDiag04:TI-EVE/UPLINK</v>
      </c>
      <c r="R338" s="32"/>
      <c r="S338" s="32"/>
      <c r="T338" s="19" t="str">
        <f>Def_Sistemas_Conectores_Cabos!$C$3</f>
        <v>Fibra OM4 duplex</v>
      </c>
      <c r="U338" s="32" t="s">
        <v>998</v>
      </c>
      <c r="V338" s="33"/>
      <c r="W338" s="33"/>
      <c r="X338" s="33"/>
    </row>
    <row r="339" ht="15.75" customHeight="1">
      <c r="A339" s="19" t="str">
        <f>Def_Sistemas_Conectores_Cabos!$A$24</f>
        <v>Controle</v>
      </c>
      <c r="B339" s="22" t="str">
        <f>Datas_Entregas!$A$4</f>
        <v>Infra de fibras OM4</v>
      </c>
      <c r="C339" s="25">
        <f t="array" ref="C339">INDEX(Datas_Entregas!$B$2:$B$100, MATCH(B339, Datas_Entregas!$A$2:$A$100, 0), 1)</f>
        <v>43296</v>
      </c>
      <c r="D339" s="22"/>
      <c r="E339" s="35" t="str">
        <f>Def_Status_Montagem!$B$7</f>
        <v>Outro Grupo LNLS</v>
      </c>
      <c r="F339" s="26"/>
      <c r="G339" s="27"/>
      <c r="H339" s="26" t="str">
        <f t="array" ref="H339">INDEX(Def_Instancias_Equipamentos!$E$2:$E$1373, MATCH(K339, Def_Instancias_Equipamentos!$D$2:$D$1373, 0), 1)</f>
        <v>IA-18RaCtrl</v>
      </c>
      <c r="I339" s="27" t="str">
        <f t="array" ref="I339">INDEX(Def_Instancias_Equipamentos!$E$2:$E$1373, MATCH(L339, Def_Instancias_Equipamentos!$D$2:$D$1373, 0), 1)</f>
        <v>IA-19RaCtrl</v>
      </c>
      <c r="J339" s="27" t="str">
        <f t="shared" si="1"/>
        <v>EXTERNO</v>
      </c>
      <c r="K339" s="28" t="str">
        <f>Def_Instancias_Equipamentos!$D$63</f>
        <v>IA-18RaCtrl:CO-FibPatch</v>
      </c>
      <c r="L339" s="19" t="str">
        <f>Def_Instancias_Equipamentos!$D$64</f>
        <v>IA-19RaCtrl:CO-FibPatch</v>
      </c>
      <c r="M339" s="81" t="s">
        <v>814</v>
      </c>
      <c r="N339" s="122" t="s">
        <v>814</v>
      </c>
      <c r="O339" s="28" t="str">
        <f>Def_Sistemas_Conectores_Cabos!$B$3</f>
        <v>LC duplex</v>
      </c>
      <c r="P339" s="19" t="str">
        <f>Def_Sistemas_Conectores_Cabos!$B$3</f>
        <v>LC duplex</v>
      </c>
      <c r="Q339" s="27" t="str">
        <f t="shared" si="3"/>
        <v>IA-18RaCtrl:CO-FibPatch/p019
IA-19RaCtrl:CO-FibPatch/p019</v>
      </c>
      <c r="R339" s="46"/>
      <c r="S339" s="32"/>
      <c r="T339" s="19" t="str">
        <f>Def_Sistemas_Conectores_Cabos!$C$3</f>
        <v>Fibra OM4 duplex</v>
      </c>
      <c r="U339" s="45"/>
      <c r="V339" s="33"/>
      <c r="W339" s="33"/>
      <c r="X339" s="33"/>
    </row>
    <row r="340" ht="15.75" customHeight="1">
      <c r="A340" s="19" t="str">
        <f>Def_Sistemas_Conectores_Cabos!$A$24</f>
        <v>Controle</v>
      </c>
      <c r="B340" s="22" t="str">
        <f>Datas_Entregas!$A$4</f>
        <v>Infra de fibras OM4</v>
      </c>
      <c r="C340" s="25">
        <f t="array" ref="C340">INDEX(Datas_Entregas!$B$2:$B$100, MATCH(B340, Datas_Entregas!$A$2:$A$100, 0), 1)</f>
        <v>43296</v>
      </c>
      <c r="D340" s="22"/>
      <c r="E340" s="35" t="str">
        <f>Def_Status_Montagem!$B$7</f>
        <v>Outro Grupo LNLS</v>
      </c>
      <c r="F340" s="26"/>
      <c r="G340" s="27"/>
      <c r="H340" s="26" t="str">
        <f t="array" ref="H340">INDEX(Def_Instancias_Equipamentos!$E$2:$E$1373, MATCH(K340, Def_Instancias_Equipamentos!$D$2:$D$1373, 0), 1)</f>
        <v>IA-18RaCtrl</v>
      </c>
      <c r="I340" s="27" t="str">
        <f t="array" ref="I340">INDEX(Def_Instancias_Equipamentos!$E$2:$E$1373, MATCH(L340, Def_Instancias_Equipamentos!$D$2:$D$1373, 0), 1)</f>
        <v>CA-RaCtrl</v>
      </c>
      <c r="J340" s="27" t="str">
        <f t="shared" si="1"/>
        <v>EXTERNO</v>
      </c>
      <c r="K340" s="28" t="str">
        <f>Def_Instancias_Equipamentos!$D$63</f>
        <v>IA-18RaCtrl:CO-FibPatch</v>
      </c>
      <c r="L340" s="19" t="str">
        <f>Def_Instancias_Equipamentos!$D$67</f>
        <v>CA-RaCtrl:CO-FibPatch</v>
      </c>
      <c r="M340" s="81" t="s">
        <v>607</v>
      </c>
      <c r="N340" s="122" t="s">
        <v>607</v>
      </c>
      <c r="O340" s="28" t="str">
        <f>Def_Sistemas_Conectores_Cabos!$B$3</f>
        <v>LC duplex</v>
      </c>
      <c r="P340" s="19" t="str">
        <f>Def_Sistemas_Conectores_Cabos!$B$3</f>
        <v>LC duplex</v>
      </c>
      <c r="Q340" s="27" t="str">
        <f t="shared" si="3"/>
        <v>IA-18RaCtrl:CO-FibPatch/p020
CA-RaCtrl:CO-FibPatch/p020</v>
      </c>
      <c r="R340" s="46"/>
      <c r="S340" s="32"/>
      <c r="T340" s="19" t="str">
        <f>Def_Sistemas_Conectores_Cabos!$C$3</f>
        <v>Fibra OM4 duplex</v>
      </c>
      <c r="U340" s="45"/>
      <c r="V340" s="33"/>
      <c r="W340" s="33"/>
      <c r="X340" s="33"/>
    </row>
    <row r="341" ht="15.75" customHeight="1">
      <c r="A341" s="19" t="str">
        <f>Def_Sistemas_Conectores_Cabos!$A$24</f>
        <v>Controle</v>
      </c>
      <c r="B341" s="22" t="str">
        <f>Datas_Entregas!$A$4</f>
        <v>Infra de fibras OM4</v>
      </c>
      <c r="C341" s="25">
        <f t="array" ref="C341">INDEX(Datas_Entregas!$B$2:$B$100, MATCH(B341, Datas_Entregas!$A$2:$A$100, 0), 1)</f>
        <v>43296</v>
      </c>
      <c r="D341" s="22"/>
      <c r="E341" s="35" t="str">
        <f>Def_Status_Montagem!$B$7</f>
        <v>Outro Grupo LNLS</v>
      </c>
      <c r="F341" s="26"/>
      <c r="G341" s="27"/>
      <c r="H341" s="26" t="str">
        <f t="array" ref="H341">INDEX(Def_Instancias_Equipamentos!$E$2:$E$1373, MATCH(K341, Def_Instancias_Equipamentos!$D$2:$D$1373, 0), 1)</f>
        <v>IA-19RaCtrl</v>
      </c>
      <c r="I341" s="27" t="str">
        <f t="array" ref="I341">INDEX(Def_Instancias_Equipamentos!$E$2:$E$1373, MATCH(L341, Def_Instancias_Equipamentos!$D$2:$D$1373, 0), 1)</f>
        <v>IA-20RaCtrl</v>
      </c>
      <c r="J341" s="27" t="str">
        <f t="shared" si="1"/>
        <v>EXTERNO</v>
      </c>
      <c r="K341" s="28" t="str">
        <f>Def_Instancias_Equipamentos!$D$64</f>
        <v>IA-19RaCtrl:CO-FibPatch</v>
      </c>
      <c r="L341" s="19" t="str">
        <f>Def_Instancias_Equipamentos!$D$65</f>
        <v>IA-20RaCtrl:CO-FibPatch</v>
      </c>
      <c r="M341" s="81" t="s">
        <v>886</v>
      </c>
      <c r="N341" s="122" t="s">
        <v>886</v>
      </c>
      <c r="O341" s="28" t="str">
        <f>Def_Sistemas_Conectores_Cabos!$B$3</f>
        <v>LC duplex</v>
      </c>
      <c r="P341" s="19" t="str">
        <f>Def_Sistemas_Conectores_Cabos!$B$3</f>
        <v>LC duplex</v>
      </c>
      <c r="Q341" s="27" t="str">
        <f t="shared" si="3"/>
        <v>IA-19RaCtrl:CO-FibPatch/p021
IA-20RaCtrl:CO-FibPatch/p021</v>
      </c>
      <c r="R341" s="46"/>
      <c r="S341" s="32"/>
      <c r="T341" s="19" t="str">
        <f>Def_Sistemas_Conectores_Cabos!$C$3</f>
        <v>Fibra OM4 duplex</v>
      </c>
      <c r="U341" s="45"/>
      <c r="V341" s="48"/>
      <c r="W341" s="48"/>
      <c r="X341" s="48"/>
    </row>
    <row r="342" ht="15.75" customHeight="1">
      <c r="A342" s="19" t="str">
        <f>Def_Sistemas_Conectores_Cabos!$A$24</f>
        <v>Controle</v>
      </c>
      <c r="B342" s="22" t="str">
        <f>Datas_Entregas!$A$4</f>
        <v>Infra de fibras OM4</v>
      </c>
      <c r="C342" s="25">
        <f t="array" ref="C342">INDEX(Datas_Entregas!$B$2:$B$100, MATCH(B342, Datas_Entregas!$A$2:$A$100, 0), 1)</f>
        <v>43296</v>
      </c>
      <c r="D342" s="22"/>
      <c r="E342" s="35" t="str">
        <f>Def_Status_Montagem!$B$7</f>
        <v>Outro Grupo LNLS</v>
      </c>
      <c r="F342" s="26"/>
      <c r="G342" s="27"/>
      <c r="H342" s="26" t="str">
        <f t="array" ref="H342">INDEX(Def_Instancias_Equipamentos!$E$2:$E$1373, MATCH(K342, Def_Instancias_Equipamentos!$D$2:$D$1373, 0), 1)</f>
        <v>IA-19RaCtrl</v>
      </c>
      <c r="I342" s="27" t="str">
        <f t="array" ref="I342">INDEX(Def_Instancias_Equipamentos!$E$2:$E$1373, MATCH(L342, Def_Instancias_Equipamentos!$D$2:$D$1373, 0), 1)</f>
        <v>CA-RaCtrl</v>
      </c>
      <c r="J342" s="27" t="str">
        <f t="shared" si="1"/>
        <v>EXTERNO</v>
      </c>
      <c r="K342" s="28" t="str">
        <f>Def_Instancias_Equipamentos!$D$64</f>
        <v>IA-19RaCtrl:CO-FibPatch</v>
      </c>
      <c r="L342" s="19" t="str">
        <f>Def_Instancias_Equipamentos!$D$67</f>
        <v>CA-RaCtrl:CO-FibPatch</v>
      </c>
      <c r="M342" s="81" t="s">
        <v>615</v>
      </c>
      <c r="N342" s="122" t="s">
        <v>615</v>
      </c>
      <c r="O342" s="28" t="str">
        <f>Def_Sistemas_Conectores_Cabos!$B$3</f>
        <v>LC duplex</v>
      </c>
      <c r="P342" s="19" t="str">
        <f>Def_Sistemas_Conectores_Cabos!$B$3</f>
        <v>LC duplex</v>
      </c>
      <c r="Q342" s="27" t="str">
        <f t="shared" si="3"/>
        <v>IA-19RaCtrl:CO-FibPatch/p022
CA-RaCtrl:CO-FibPatch/p022</v>
      </c>
      <c r="R342" s="46"/>
      <c r="S342" s="32"/>
      <c r="T342" s="19" t="str">
        <f>Def_Sistemas_Conectores_Cabos!$C$3</f>
        <v>Fibra OM4 duplex</v>
      </c>
      <c r="U342" s="45"/>
      <c r="V342" s="48"/>
      <c r="W342" s="48"/>
      <c r="X342" s="48"/>
    </row>
    <row r="343" ht="15.75" customHeight="1">
      <c r="A343" s="19" t="str">
        <f>Def_Sistemas_Conectores_Cabos!$A$4</f>
        <v>Timing</v>
      </c>
      <c r="B343" s="22" t="str">
        <f>Datas_Entregas!$A$2</f>
        <v>Booster/LTB</v>
      </c>
      <c r="C343" s="25">
        <f t="array" ref="C343">INDEX(Datas_Entregas!$B$2:$B$100, MATCH(B343, Datas_Entregas!$A$2:$A$100, 0), 1)</f>
        <v>43266</v>
      </c>
      <c r="D343" s="22" t="str">
        <f>Def_Status_Montagem!$A$4</f>
        <v>Comprado / Esperando entrega</v>
      </c>
      <c r="E343" s="35" t="str">
        <f>Def_Status_Montagem!$B$3</f>
        <v>Contratada / Etiqueta pelo DIG</v>
      </c>
      <c r="F343" s="26" t="str">
        <f t="array" ref="F343">INDEX(Def_Instancias_Equipamentos!$F$2:$F$1373, MATCH(K343, Def_Instancias_Equipamentos!$D$2:$D$1373, 0), 1)</f>
        <v>Sala Racks 19&amp;20</v>
      </c>
      <c r="G343" s="27" t="str">
        <f t="array" ref="G343">INDEX(Def_Instancias_Equipamentos!$F$2:$F$1373, MATCH(L343, Def_Instancias_Equipamentos!$D$2:$D$1373, 0), 1)</f>
        <v>Sala Racks 19&amp;20</v>
      </c>
      <c r="H343" s="26" t="str">
        <f t="array" ref="H343">INDEX(Def_Instancias_Equipamentos!$E$2:$E$1373, MATCH(K343, Def_Instancias_Equipamentos!$D$2:$D$1373, 0), 1)</f>
        <v>IA-20RaCtrl</v>
      </c>
      <c r="I343" s="27" t="str">
        <f t="array" ref="I343">INDEX(Def_Instancias_Equipamentos!$E$2:$E$1373, MATCH(L343, Def_Instancias_Equipamentos!$D$2:$D$1373, 0), 1)</f>
        <v>IA-20RaDiag01</v>
      </c>
      <c r="J343" s="27" t="str">
        <f t="shared" si="1"/>
        <v>EXTERNO</v>
      </c>
      <c r="K343" s="119" t="str">
        <f>Def_Instancias_Equipamentos!$D$65</f>
        <v>IA-20RaCtrl:CO-FibPatch</v>
      </c>
      <c r="L343" s="19" t="str">
        <f>Def_Instancias_Equipamentos!$D$90</f>
        <v>IA-20RaDiag01:TI-EVR</v>
      </c>
      <c r="M343" s="81" t="s">
        <v>1017</v>
      </c>
      <c r="N343" s="30" t="s">
        <v>662</v>
      </c>
      <c r="O343" s="28" t="str">
        <f>Def_Sistemas_Conectores_Cabos!$B$3</f>
        <v>LC duplex</v>
      </c>
      <c r="P343" s="19" t="str">
        <f>Def_Sistemas_Conectores_Cabos!$B$3</f>
        <v>LC duplex</v>
      </c>
      <c r="Q343" s="27" t="str">
        <f t="shared" si="3"/>
        <v>IA-20RaCtrl:CO-FibPatch/p047
IA-20RaDiag01:TI-EVR/UPLINK</v>
      </c>
      <c r="R343" s="32"/>
      <c r="S343" s="32"/>
      <c r="T343" s="19" t="str">
        <f>Def_Sistemas_Conectores_Cabos!$C$3</f>
        <v>Fibra OM4 duplex</v>
      </c>
      <c r="U343" s="32" t="s">
        <v>998</v>
      </c>
      <c r="V343" s="33"/>
      <c r="W343" s="33"/>
      <c r="X343" s="33"/>
    </row>
    <row r="344" ht="15.75" customHeight="1">
      <c r="A344" s="19" t="str">
        <f>Def_Sistemas_Conectores_Cabos!$A$24</f>
        <v>Controle</v>
      </c>
      <c r="B344" s="22" t="str">
        <f>Datas_Entregas!$A$4</f>
        <v>Infra de fibras OM4</v>
      </c>
      <c r="C344" s="25">
        <f t="array" ref="C344">INDEX(Datas_Entregas!$B$2:$B$100, MATCH(B344, Datas_Entregas!$A$2:$A$100, 0), 1)</f>
        <v>43296</v>
      </c>
      <c r="D344" s="22"/>
      <c r="E344" s="35" t="str">
        <f>Def_Status_Montagem!$B$7</f>
        <v>Outro Grupo LNLS</v>
      </c>
      <c r="F344" s="26"/>
      <c r="G344" s="27"/>
      <c r="H344" s="26" t="str">
        <f t="array" ref="H344">INDEX(Def_Instancias_Equipamentos!$E$2:$E$1373, MATCH(K344, Def_Instancias_Equipamentos!$D$2:$D$1373, 0), 1)</f>
        <v>IA-20RaCtrl</v>
      </c>
      <c r="I344" s="27" t="str">
        <f t="array" ref="I344">INDEX(Def_Instancias_Equipamentos!$E$2:$E$1373, MATCH(L344, Def_Instancias_Equipamentos!$D$2:$D$1373, 0), 1)</f>
        <v>IA-01RaCtrl</v>
      </c>
      <c r="J344" s="27" t="str">
        <f t="shared" si="1"/>
        <v>EXTERNO</v>
      </c>
      <c r="K344" s="28" t="str">
        <f>Def_Instancias_Equipamentos!$D$65</f>
        <v>IA-20RaCtrl:CO-FibPatch</v>
      </c>
      <c r="L344" s="19" t="str">
        <f>Def_Instancias_Equipamentos!$D$46</f>
        <v>IA-01RaCtrl:CO-FibPatch</v>
      </c>
      <c r="M344" s="81" t="s">
        <v>714</v>
      </c>
      <c r="N344" s="122" t="s">
        <v>714</v>
      </c>
      <c r="O344" s="28" t="str">
        <f>Def_Sistemas_Conectores_Cabos!$B$3</f>
        <v>LC duplex</v>
      </c>
      <c r="P344" s="19" t="str">
        <f>Def_Sistemas_Conectores_Cabos!$B$3</f>
        <v>LC duplex</v>
      </c>
      <c r="Q344" s="27" t="str">
        <f t="shared" si="3"/>
        <v>IA-20RaCtrl:CO-FibPatch/p025
IA-01RaCtrl:CO-FibPatch/p025</v>
      </c>
      <c r="R344" s="46"/>
      <c r="S344" s="32"/>
      <c r="T344" s="19" t="str">
        <f>Def_Sistemas_Conectores_Cabos!$C$3</f>
        <v>Fibra OM4 duplex</v>
      </c>
      <c r="U344" s="45"/>
      <c r="V344" s="33"/>
      <c r="W344" s="33"/>
      <c r="X344" s="33"/>
    </row>
    <row r="345" ht="15.75" customHeight="1">
      <c r="A345" s="19" t="str">
        <f>Def_Sistemas_Conectores_Cabos!$A$24</f>
        <v>Controle</v>
      </c>
      <c r="B345" s="22" t="str">
        <f>Datas_Entregas!$A$4</f>
        <v>Infra de fibras OM4</v>
      </c>
      <c r="C345" s="25">
        <f t="array" ref="C345">INDEX(Datas_Entregas!$B$2:$B$100, MATCH(B345, Datas_Entregas!$A$2:$A$100, 0), 1)</f>
        <v>43296</v>
      </c>
      <c r="D345" s="22"/>
      <c r="E345" s="35" t="str">
        <f>Def_Status_Montagem!$B$7</f>
        <v>Outro Grupo LNLS</v>
      </c>
      <c r="F345" s="26"/>
      <c r="G345" s="27"/>
      <c r="H345" s="26" t="str">
        <f t="array" ref="H345">INDEX(Def_Instancias_Equipamentos!$E$2:$E$1373, MATCH(K345, Def_Instancias_Equipamentos!$D$2:$D$1373, 0), 1)</f>
        <v>IA-20RaCtrl</v>
      </c>
      <c r="I345" s="27" t="str">
        <f t="array" ref="I345">INDEX(Def_Instancias_Equipamentos!$E$2:$E$1373, MATCH(L345, Def_Instancias_Equipamentos!$D$2:$D$1373, 0), 1)</f>
        <v>CA-RaCtrl</v>
      </c>
      <c r="J345" s="27" t="str">
        <f t="shared" si="1"/>
        <v>EXTERNO</v>
      </c>
      <c r="K345" s="28" t="str">
        <f>Def_Instancias_Equipamentos!$D$65</f>
        <v>IA-20RaCtrl:CO-FibPatch</v>
      </c>
      <c r="L345" s="19" t="str">
        <f>Def_Instancias_Equipamentos!$D$67</f>
        <v>CA-RaCtrl:CO-FibPatch</v>
      </c>
      <c r="M345" s="81" t="s">
        <v>642</v>
      </c>
      <c r="N345" s="122" t="s">
        <v>642</v>
      </c>
      <c r="O345" s="28" t="str">
        <f>Def_Sistemas_Conectores_Cabos!$B$3</f>
        <v>LC duplex</v>
      </c>
      <c r="P345" s="19" t="str">
        <f>Def_Sistemas_Conectores_Cabos!$B$3</f>
        <v>LC duplex</v>
      </c>
      <c r="Q345" s="27" t="str">
        <f t="shared" si="3"/>
        <v>IA-20RaCtrl:CO-FibPatch/p026
CA-RaCtrl:CO-FibPatch/p026</v>
      </c>
      <c r="R345" s="46"/>
      <c r="S345" s="32"/>
      <c r="T345" s="19" t="str">
        <f>Def_Sistemas_Conectores_Cabos!$C$3</f>
        <v>Fibra OM4 duplex</v>
      </c>
      <c r="U345" s="45"/>
      <c r="V345" s="33"/>
      <c r="W345" s="33"/>
      <c r="X345" s="33"/>
    </row>
    <row r="346" ht="15.75" customHeight="1">
      <c r="A346" s="19" t="str">
        <f>Def_Sistemas_Conectores_Cabos!$A$24</f>
        <v>Controle</v>
      </c>
      <c r="B346" s="22" t="str">
        <f>Datas_Entregas!$A$4</f>
        <v>Infra de fibras OM4</v>
      </c>
      <c r="C346" s="25">
        <f t="array" ref="C346">INDEX(Datas_Entregas!$B$2:$B$100, MATCH(B346, Datas_Entregas!$A$2:$A$100, 0), 1)</f>
        <v>43296</v>
      </c>
      <c r="D346" s="22"/>
      <c r="E346" s="35" t="str">
        <f>Def_Status_Montagem!$B$7</f>
        <v>Outro Grupo LNLS</v>
      </c>
      <c r="F346" s="26"/>
      <c r="G346" s="27"/>
      <c r="H346" s="26" t="str">
        <f t="array" ref="H346">INDEX(Def_Instancias_Equipamentos!$E$2:$E$1373, MATCH(K346, Def_Instancias_Equipamentos!$D$2:$D$1373, 0), 1)</f>
        <v>IA-20RaCtrl</v>
      </c>
      <c r="I346" s="27" t="str">
        <f t="array" ref="I346">INDEX(Def_Instancias_Equipamentos!$E$2:$E$1373, MATCH(L346, Def_Instancias_Equipamentos!$D$2:$D$1373, 0), 1)</f>
        <v>CA-RaCtrl</v>
      </c>
      <c r="J346" s="27" t="str">
        <f t="shared" si="1"/>
        <v>EXTERNO</v>
      </c>
      <c r="K346" s="28" t="str">
        <f>Def_Instancias_Equipamentos!$D$65</f>
        <v>IA-20RaCtrl:CO-FibPatch</v>
      </c>
      <c r="L346" s="19" t="str">
        <f>Def_Instancias_Equipamentos!$D$67</f>
        <v>CA-RaCtrl:CO-FibPatch</v>
      </c>
      <c r="M346" s="81" t="s">
        <v>643</v>
      </c>
      <c r="N346" s="122" t="s">
        <v>643</v>
      </c>
      <c r="O346" s="28" t="str">
        <f>Def_Sistemas_Conectores_Cabos!$B$3</f>
        <v>LC duplex</v>
      </c>
      <c r="P346" s="19" t="str">
        <f>Def_Sistemas_Conectores_Cabos!$B$3</f>
        <v>LC duplex</v>
      </c>
      <c r="Q346" s="27" t="str">
        <f t="shared" si="3"/>
        <v>IA-20RaCtrl:CO-FibPatch/p027
CA-RaCtrl:CO-FibPatch/p027</v>
      </c>
      <c r="R346" s="46"/>
      <c r="S346" s="32"/>
      <c r="T346" s="19" t="str">
        <f>Def_Sistemas_Conectores_Cabos!$C$3</f>
        <v>Fibra OM4 duplex</v>
      </c>
      <c r="U346" s="45"/>
      <c r="V346" s="33"/>
      <c r="W346" s="33"/>
      <c r="X346" s="33"/>
    </row>
    <row r="347" ht="15.75" customHeight="1">
      <c r="A347" s="19" t="str">
        <f>Def_Sistemas_Conectores_Cabos!$A$4</f>
        <v>Timing</v>
      </c>
      <c r="B347" s="22" t="str">
        <f>Datas_Entregas!$A$2</f>
        <v>Booster/LTB</v>
      </c>
      <c r="C347" s="25">
        <f t="array" ref="C347">INDEX(Datas_Entregas!$B$2:$B$100, MATCH(B347, Datas_Entregas!$A$2:$A$100, 0), 1)</f>
        <v>43266</v>
      </c>
      <c r="D347" s="22" t="str">
        <f>Def_Status_Montagem!$A$4</f>
        <v>Comprado / Esperando entrega</v>
      </c>
      <c r="E347" s="35" t="str">
        <f>Def_Status_Montagem!$B$3</f>
        <v>Contratada / Etiqueta pelo DIG</v>
      </c>
      <c r="F347" s="26" t="str">
        <f t="array" ref="F347">INDEX(Def_Instancias_Equipamentos!$F$2:$F$1373, MATCH(K347, Def_Instancias_Equipamentos!$D$2:$D$1373, 0), 1)</f>
        <v>Sala Racks do LINAC</v>
      </c>
      <c r="G347" s="27" t="str">
        <f t="array" ref="G347">INDEX(Def_Instancias_Equipamentos!$F$2:$F$1373, MATCH(L347, Def_Instancias_Equipamentos!$D$2:$D$1373, 0), 1)</f>
        <v>Sala Racks do LINAC</v>
      </c>
      <c r="H347" s="26" t="str">
        <f t="array" ref="H347">INDEX(Def_Instancias_Equipamentos!$E$2:$E$1373, MATCH(K347, Def_Instancias_Equipamentos!$D$2:$D$1373, 0), 1)</f>
        <v>LA-RaCtrl</v>
      </c>
      <c r="I347" s="27" t="str">
        <f t="array" ref="I347">INDEX(Def_Instancias_Equipamentos!$E$2:$E$1373, MATCH(L347, Def_Instancias_Equipamentos!$D$2:$D$1373, 0), 1)</f>
        <v>LA-RFH01RACK2</v>
      </c>
      <c r="J347" s="27" t="str">
        <f t="shared" si="1"/>
        <v>EXTERNO</v>
      </c>
      <c r="K347" s="28" t="str">
        <f>Def_Instancias_Equipamentos!$D$66</f>
        <v>LA-RaCtrl:CO-FibPatch</v>
      </c>
      <c r="L347" s="19" t="str">
        <f>Def_Instancias_Equipamentos!$D$86</f>
        <v>LA-RFH01RACK2:TI-EVR</v>
      </c>
      <c r="M347" s="81" t="s">
        <v>1009</v>
      </c>
      <c r="N347" s="30" t="s">
        <v>662</v>
      </c>
      <c r="O347" s="28" t="str">
        <f>Def_Sistemas_Conectores_Cabos!$B$3</f>
        <v>LC duplex</v>
      </c>
      <c r="P347" s="19" t="str">
        <f>Def_Sistemas_Conectores_Cabos!$B$3</f>
        <v>LC duplex</v>
      </c>
      <c r="Q347" s="27" t="str">
        <f t="shared" si="3"/>
        <v>LA-RaCtrl:CO-FibPatch/p072
LA-RFH01RACK2:TI-EVR/UPLINK</v>
      </c>
      <c r="R347" s="32"/>
      <c r="S347" s="32"/>
      <c r="T347" s="19" t="str">
        <f>Def_Sistemas_Conectores_Cabos!$C$3</f>
        <v>Fibra OM4 duplex</v>
      </c>
      <c r="U347" s="32" t="s">
        <v>998</v>
      </c>
      <c r="V347" s="33"/>
      <c r="W347" s="33"/>
      <c r="X347" s="33"/>
    </row>
    <row r="348" ht="15.75" customHeight="1">
      <c r="A348" s="19" t="str">
        <f>Def_Sistemas_Conectores_Cabos!$A$4</f>
        <v>Timing</v>
      </c>
      <c r="B348" s="22" t="str">
        <f>Datas_Entregas!$A$2</f>
        <v>Booster/LTB</v>
      </c>
      <c r="C348" s="25">
        <f t="array" ref="C348">INDEX(Datas_Entregas!$B$2:$B$100, MATCH(B348, Datas_Entregas!$A$2:$A$100, 0), 1)</f>
        <v>43266</v>
      </c>
      <c r="D348" s="22" t="str">
        <f>Def_Status_Montagem!$A$4</f>
        <v>Comprado / Esperando entrega</v>
      </c>
      <c r="E348" s="35" t="str">
        <f>Def_Status_Montagem!$B$3</f>
        <v>Contratada / Etiqueta pelo DIG</v>
      </c>
      <c r="F348" s="26" t="str">
        <f t="array" ref="F348">INDEX(Def_Instancias_Equipamentos!$F$2:$F$1373, MATCH(K348, Def_Instancias_Equipamentos!$D$2:$D$1373, 0), 1)</f>
        <v>Sala de Fontes</v>
      </c>
      <c r="G348" s="27" t="str">
        <f t="array" ref="G348">INDEX(Def_Instancias_Equipamentos!$F$2:$F$1373, MATCH(L348, Def_Instancias_Equipamentos!$D$2:$D$1373, 0), 1)</f>
        <v>Sala de Fontes</v>
      </c>
      <c r="H348" s="26" t="str">
        <f t="array" ref="H348">INDEX(Def_Instancias_Equipamentos!$E$2:$E$1373, MATCH(K348, Def_Instancias_Equipamentos!$D$2:$D$1373, 0), 1)</f>
        <v>PA-RaCtrl</v>
      </c>
      <c r="I348" s="27" t="str">
        <f t="array" ref="I348">INDEX(Def_Instancias_Equipamentos!$E$2:$E$1373, MATCH(L348, Def_Instancias_Equipamentos!$D$2:$D$1373, 0), 1)</f>
        <v>PA-RaCtrl</v>
      </c>
      <c r="J348" s="27" t="str">
        <f t="shared" si="1"/>
        <v>INTERNO</v>
      </c>
      <c r="K348" s="119" t="str">
        <f>Def_Instancias_Equipamentos!$D$68</f>
        <v>PA-RaCtrl:CO-FibPatch</v>
      </c>
      <c r="L348" s="19" t="str">
        <f>Def_Instancias_Equipamentos!$D$89</f>
        <v>PA-RaCtrl:TI-EVR-2</v>
      </c>
      <c r="M348" s="81" t="s">
        <v>1016</v>
      </c>
      <c r="N348" s="30" t="s">
        <v>662</v>
      </c>
      <c r="O348" s="28" t="str">
        <f>Def_Sistemas_Conectores_Cabos!$B$3</f>
        <v>LC duplex</v>
      </c>
      <c r="P348" s="19" t="str">
        <f>Def_Sistemas_Conectores_Cabos!$B$3</f>
        <v>LC duplex</v>
      </c>
      <c r="Q348" s="27" t="str">
        <f t="shared" si="3"/>
        <v>PA-RaCtrl:CO-FibPatch/p046
PA-RaCtrl:TI-EVR-2/UPLINK</v>
      </c>
      <c r="R348" s="32"/>
      <c r="S348" s="32"/>
      <c r="T348" s="19" t="str">
        <f>Def_Sistemas_Conectores_Cabos!$C$3</f>
        <v>Fibra OM4 duplex</v>
      </c>
      <c r="U348" s="32" t="s">
        <v>998</v>
      </c>
      <c r="V348" s="33"/>
      <c r="W348" s="33"/>
      <c r="X348" s="33"/>
    </row>
    <row r="349" ht="15.75" customHeight="1">
      <c r="A349" s="19" t="str">
        <f>Def_Sistemas_Conectores_Cabos!$A$4</f>
        <v>Timing</v>
      </c>
      <c r="B349" s="22" t="str">
        <f>Datas_Entregas!$A$2</f>
        <v>Booster/LTB</v>
      </c>
      <c r="C349" s="25">
        <f t="array" ref="C349">INDEX(Datas_Entregas!$B$2:$B$100, MATCH(B349, Datas_Entregas!$A$2:$A$100, 0), 1)</f>
        <v>43266</v>
      </c>
      <c r="D349" s="22" t="str">
        <f>Def_Status_Montagem!$A$4</f>
        <v>Comprado / Esperando entrega</v>
      </c>
      <c r="E349" s="35" t="str">
        <f>Def_Status_Montagem!$B$3</f>
        <v>Contratada / Etiqueta pelo DIG</v>
      </c>
      <c r="F349" s="26" t="str">
        <f t="array" ref="F349">INDEX(Def_Instancias_Equipamentos!$F$2:$F$1373, MATCH(K349, Def_Instancias_Equipamentos!$D$2:$D$1373, 0), 1)</f>
        <v>Sala de Fontes</v>
      </c>
      <c r="G349" s="27" t="str">
        <f t="array" ref="G349">INDEX(Def_Instancias_Equipamentos!$F$2:$F$1373, MATCH(L349, Def_Instancias_Equipamentos!$D$2:$D$1373, 0), 1)</f>
        <v>Sala de Fontes</v>
      </c>
      <c r="H349" s="26" t="str">
        <f t="array" ref="H349">INDEX(Def_Instancias_Equipamentos!$E$2:$E$1373, MATCH(K349, Def_Instancias_Equipamentos!$D$2:$D$1373, 0), 1)</f>
        <v>PA-RaCtrl</v>
      </c>
      <c r="I349" s="27" t="str">
        <f t="array" ref="I349">INDEX(Def_Instancias_Equipamentos!$E$2:$E$1373, MATCH(L349, Def_Instancias_Equipamentos!$D$2:$D$1373, 0), 1)</f>
        <v>PA-RaCtrl</v>
      </c>
      <c r="J349" s="27" t="str">
        <f t="shared" si="1"/>
        <v>INTERNO</v>
      </c>
      <c r="K349" s="119" t="str">
        <f>Def_Instancias_Equipamentos!$D$68</f>
        <v>PA-RaCtrl:CO-FibPatch</v>
      </c>
      <c r="L349" s="19" t="str">
        <f>Def_Instancias_Equipamentos!$D$88</f>
        <v>PA-RaCtrl:TI-EVR-1</v>
      </c>
      <c r="M349" s="81" t="s">
        <v>1015</v>
      </c>
      <c r="N349" s="30" t="s">
        <v>662</v>
      </c>
      <c r="O349" s="28" t="str">
        <f>Def_Sistemas_Conectores_Cabos!$B$3</f>
        <v>LC duplex</v>
      </c>
      <c r="P349" s="19" t="str">
        <f>Def_Sistemas_Conectores_Cabos!$B$3</f>
        <v>LC duplex</v>
      </c>
      <c r="Q349" s="27" t="str">
        <f t="shared" si="3"/>
        <v>PA-RaCtrl:CO-FibPatch/p051
PA-RaCtrl:TI-EVR-1/UPLINK</v>
      </c>
      <c r="R349" s="32"/>
      <c r="S349" s="32"/>
      <c r="T349" s="19" t="str">
        <f>Def_Sistemas_Conectores_Cabos!$C$3</f>
        <v>Fibra OM4 duplex</v>
      </c>
      <c r="U349" s="32" t="s">
        <v>998</v>
      </c>
      <c r="V349" s="33"/>
      <c r="W349" s="33"/>
      <c r="X349" s="33"/>
    </row>
    <row r="350" ht="15.75" customHeight="1">
      <c r="A350" s="19" t="str">
        <f>Def_Sistemas_Conectores_Cabos!$A$4</f>
        <v>Timing</v>
      </c>
      <c r="B350" s="22" t="str">
        <f>Datas_Entregas!$A$3</f>
        <v>BTS/Anel</v>
      </c>
      <c r="C350" s="25">
        <f t="array" ref="C350">INDEX(Datas_Entregas!$B$2:$B$100, MATCH(B350, Datas_Entregas!$A$2:$A$100, 0), 1)</f>
        <v>43296</v>
      </c>
      <c r="D350" s="22" t="str">
        <f>Def_Status_Montagem!$A$4</f>
        <v>Comprado / Esperando entrega</v>
      </c>
      <c r="E350" s="35" t="str">
        <f>Def_Status_Montagem!$B$3</f>
        <v>Contratada / Etiqueta pelo DIG</v>
      </c>
      <c r="F350" s="26" t="str">
        <f t="array" ref="F350">INDEX(Def_Instancias_Equipamentos!$F$2:$F$1373, MATCH(K350, Def_Instancias_Equipamentos!$D$2:$D$1373, 0), 1)</f>
        <v>Sala de Fontes</v>
      </c>
      <c r="G350" s="27" t="str">
        <f t="array" ref="G350">INDEX(Def_Instancias_Equipamentos!$F$2:$F$1373, MATCH(L350, Def_Instancias_Equipamentos!$D$2:$D$1373, 0), 1)</f>
        <v>Sala Racks 1</v>
      </c>
      <c r="H350" s="26" t="str">
        <f t="array" ref="H350">INDEX(Def_Instancias_Equipamentos!$E$2:$E$1373, MATCH(K350, Def_Instancias_Equipamentos!$D$2:$D$1373, 0), 1)</f>
        <v>PA-RaCtrl</v>
      </c>
      <c r="I350" s="27" t="str">
        <f t="array" ref="I350">INDEX(Def_Instancias_Equipamentos!$E$2:$E$1373, MATCH(L350, Def_Instancias_Equipamentos!$D$2:$D$1373, 0), 1)</f>
        <v>IA-01RaInj05</v>
      </c>
      <c r="J350" s="27" t="str">
        <f t="shared" si="1"/>
        <v>EXTERNO</v>
      </c>
      <c r="K350" s="28" t="str">
        <f>Def_Instancias_Equipamentos!$D$68</f>
        <v>PA-RaCtrl:CO-FibPatch</v>
      </c>
      <c r="L350" s="19" t="str">
        <f>Def_Instancias_Equipamentos!$D$87</f>
        <v>IA-01RaInj05:TI-EVR</v>
      </c>
      <c r="M350" s="81" t="s">
        <v>1011</v>
      </c>
      <c r="N350" s="30" t="s">
        <v>662</v>
      </c>
      <c r="O350" s="28" t="str">
        <f>Def_Sistemas_Conectores_Cabos!$B$3</f>
        <v>LC duplex</v>
      </c>
      <c r="P350" s="19" t="str">
        <f>Def_Sistemas_Conectores_Cabos!$B$3</f>
        <v>LC duplex</v>
      </c>
      <c r="Q350" s="27" t="str">
        <f t="shared" si="3"/>
        <v>PA-RaCtrl:CO-FibPatch/p073
IA-01RaInj05:TI-EVR/UPLINK</v>
      </c>
      <c r="R350" s="32"/>
      <c r="S350" s="32"/>
      <c r="T350" s="19" t="str">
        <f>Def_Sistemas_Conectores_Cabos!$C$3</f>
        <v>Fibra OM4 duplex</v>
      </c>
      <c r="U350" s="32" t="s">
        <v>998</v>
      </c>
      <c r="V350" s="33"/>
      <c r="W350" s="33"/>
      <c r="X350" s="33"/>
    </row>
    <row r="351" ht="15.75" customHeight="1">
      <c r="A351" s="19" t="str">
        <f>Def_Sistemas_Conectores_Cabos!$A$10</f>
        <v>Timing RF</v>
      </c>
      <c r="B351" s="22" t="str">
        <f>Datas_Entregas!$A$2</f>
        <v>Booster/LTB</v>
      </c>
      <c r="C351" s="25">
        <f t="array" ref="C351">INDEX(Datas_Entregas!$B$2:$B$100, MATCH(B351, Datas_Entregas!$A$2:$A$100, 0), 1)</f>
        <v>43266</v>
      </c>
      <c r="D351" s="22" t="str">
        <f>Def_Status_Montagem!$A$4</f>
        <v>Comprado / Esperando entrega</v>
      </c>
      <c r="E351" s="35" t="str">
        <f>Def_Status_Montagem!$B$3</f>
        <v>Contratada / Etiqueta pelo DIG</v>
      </c>
      <c r="F351" s="26" t="str">
        <f t="array" ref="F351">INDEX(Def_Instancias_Equipamentos!$F$2:$F$1373, MATCH(K351, Def_Instancias_Equipamentos!$D$2:$D$1373, 0), 1)</f>
        <v>Sala de RF</v>
      </c>
      <c r="G351" s="27" t="str">
        <f t="array" ref="G351">INDEX(Def_Instancias_Equipamentos!$F$2:$F$1373, MATCH(L351, Def_Instancias_Equipamentos!$D$2:$D$1373, 0), 1)</f>
        <v>Sala de RF</v>
      </c>
      <c r="H351" s="26" t="str">
        <f t="array" ref="H351">INDEX(Def_Instancias_Equipamentos!$E$2:$E$1373, MATCH(K351, Def_Instancias_Equipamentos!$D$2:$D$1373, 0), 1)</f>
        <v>RA-RaMO</v>
      </c>
      <c r="I351" s="27" t="str">
        <f t="array" ref="I351">INDEX(Def_Instancias_Equipamentos!$E$2:$E$1373, MATCH(L351, Def_Instancias_Equipamentos!$D$2:$D$1373, 0), 1)</f>
        <v>RA-RaBO01</v>
      </c>
      <c r="J351" s="27" t="str">
        <f t="shared" si="1"/>
        <v>EXTERNO</v>
      </c>
      <c r="K351" s="119" t="str">
        <f>Def_Instancias_Equipamentos!$D$73</f>
        <v>RA-RaMO:CO-FibPatch</v>
      </c>
      <c r="L351" s="19" t="str">
        <f>Def_Instancias_Equipamentos!$D$77</f>
        <v>RA-RaBO01:TI-EVE</v>
      </c>
      <c r="M351" s="101" t="s">
        <v>1012</v>
      </c>
      <c r="N351" s="30" t="s">
        <v>662</v>
      </c>
      <c r="O351" s="28" t="str">
        <f>Def_Sistemas_Conectores_Cabos!$B$3</f>
        <v>LC duplex</v>
      </c>
      <c r="P351" s="19" t="str">
        <f>Def_Sistemas_Conectores_Cabos!$B$3</f>
        <v>LC duplex</v>
      </c>
      <c r="Q351" s="27" t="str">
        <f t="shared" si="3"/>
        <v>RA-RaMO:CO-FibPatch/p071
RA-RaBO01:TI-EVE/UPLINK</v>
      </c>
      <c r="R351" s="32"/>
      <c r="S351" s="32"/>
      <c r="T351" s="19" t="str">
        <f>Def_Sistemas_Conectores_Cabos!$C$3</f>
        <v>Fibra OM4 duplex</v>
      </c>
      <c r="U351" s="32" t="s">
        <v>998</v>
      </c>
      <c r="V351" s="33"/>
      <c r="W351" s="33"/>
      <c r="X351" s="33"/>
    </row>
    <row r="352" ht="15.75" customHeight="1">
      <c r="A352" s="19" t="str">
        <f>Def_Sistemas_Conectores_Cabos!$A$10</f>
        <v>Timing RF</v>
      </c>
      <c r="B352" s="22" t="str">
        <f>Datas_Entregas!$A$3</f>
        <v>BTS/Anel</v>
      </c>
      <c r="C352" s="25">
        <f t="array" ref="C352">INDEX(Datas_Entregas!$B$2:$B$100, MATCH(B352, Datas_Entregas!$A$2:$A$100, 0), 1)</f>
        <v>43296</v>
      </c>
      <c r="D352" s="22" t="str">
        <f>Def_Status_Montagem!$A$4</f>
        <v>Comprado / Esperando entrega</v>
      </c>
      <c r="E352" s="35" t="str">
        <f>Def_Status_Montagem!$B$3</f>
        <v>Contratada / Etiqueta pelo DIG</v>
      </c>
      <c r="F352" s="26" t="str">
        <f t="array" ref="F352">INDEX(Def_Instancias_Equipamentos!$F$2:$F$1373, MATCH(K352, Def_Instancias_Equipamentos!$D$2:$D$1373, 0), 1)</f>
        <v>Sala de RF</v>
      </c>
      <c r="G352" s="27" t="str">
        <f t="array" ref="G352">INDEX(Def_Instancias_Equipamentos!$F$2:$F$1373, MATCH(L352, Def_Instancias_Equipamentos!$D$2:$D$1373, 0), 1)</f>
        <v>Sala de RF</v>
      </c>
      <c r="H352" s="26" t="str">
        <f t="array" ref="H352">INDEX(Def_Instancias_Equipamentos!$E$2:$E$1373, MATCH(K352, Def_Instancias_Equipamentos!$D$2:$D$1373, 0), 1)</f>
        <v>RA-RaMO</v>
      </c>
      <c r="I352" s="27" t="str">
        <f t="array" ref="I352">INDEX(Def_Instancias_Equipamentos!$E$2:$E$1373, MATCH(L352, Def_Instancias_Equipamentos!$D$2:$D$1373, 0), 1)</f>
        <v>RA-RaSIA01</v>
      </c>
      <c r="J352" s="27" t="str">
        <f t="shared" si="1"/>
        <v>EXTERNO</v>
      </c>
      <c r="K352" s="119" t="str">
        <f>Def_Instancias_Equipamentos!$D$73</f>
        <v>RA-RaMO:CO-FibPatch</v>
      </c>
      <c r="L352" s="19" t="str">
        <f>Def_Instancias_Equipamentos!$D$78</f>
        <v>RA-RaSIA01:TI-EVE</v>
      </c>
      <c r="M352" s="81" t="s">
        <v>1013</v>
      </c>
      <c r="N352" s="30" t="s">
        <v>662</v>
      </c>
      <c r="O352" s="28" t="str">
        <f>Def_Sistemas_Conectores_Cabos!$B$3</f>
        <v>LC duplex</v>
      </c>
      <c r="P352" s="19" t="str">
        <f>Def_Sistemas_Conectores_Cabos!$B$3</f>
        <v>LC duplex</v>
      </c>
      <c r="Q352" s="27" t="str">
        <f t="shared" si="3"/>
        <v>RA-RaMO:CO-FibPatch/p044
RA-RaSIA01:TI-EVE/UPLINK</v>
      </c>
      <c r="R352" s="32"/>
      <c r="S352" s="32"/>
      <c r="T352" s="19" t="str">
        <f>Def_Sistemas_Conectores_Cabos!$C$3</f>
        <v>Fibra OM4 duplex</v>
      </c>
      <c r="U352" s="32" t="s">
        <v>998</v>
      </c>
      <c r="V352" s="33"/>
      <c r="W352" s="33"/>
      <c r="X352" s="33"/>
    </row>
    <row r="353" ht="15.75" customHeight="1">
      <c r="A353" s="19" t="str">
        <f>Def_Sistemas_Conectores_Cabos!$A$10</f>
        <v>Timing RF</v>
      </c>
      <c r="B353" s="22" t="str">
        <f>Datas_Entregas!$A$3</f>
        <v>BTS/Anel</v>
      </c>
      <c r="C353" s="25">
        <f t="array" ref="C353">INDEX(Datas_Entregas!$B$2:$B$100, MATCH(B353, Datas_Entregas!$A$2:$A$100, 0), 1)</f>
        <v>43296</v>
      </c>
      <c r="D353" s="22" t="str">
        <f>Def_Status_Montagem!$A$4</f>
        <v>Comprado / Esperando entrega</v>
      </c>
      <c r="E353" s="35" t="str">
        <f>Def_Status_Montagem!$B$3</f>
        <v>Contratada / Etiqueta pelo DIG</v>
      </c>
      <c r="F353" s="26" t="str">
        <f t="array" ref="F353">INDEX(Def_Instancias_Equipamentos!$F$2:$F$1373, MATCH(K353, Def_Instancias_Equipamentos!$D$2:$D$1373, 0), 1)</f>
        <v>Sala de RF</v>
      </c>
      <c r="G353" s="27" t="str">
        <f t="array" ref="G353">INDEX(Def_Instancias_Equipamentos!$F$2:$F$1373, MATCH(L353, Def_Instancias_Equipamentos!$D$2:$D$1373, 0), 1)</f>
        <v>Sala de RF</v>
      </c>
      <c r="H353" s="26" t="str">
        <f t="array" ref="H353">INDEX(Def_Instancias_Equipamentos!$E$2:$E$1373, MATCH(K353, Def_Instancias_Equipamentos!$D$2:$D$1373, 0), 1)</f>
        <v>RA-RaMO</v>
      </c>
      <c r="I353" s="27" t="str">
        <f t="array" ref="I353">INDEX(Def_Instancias_Equipamentos!$E$2:$E$1373, MATCH(L353, Def_Instancias_Equipamentos!$D$2:$D$1373, 0), 1)</f>
        <v>RA-RaSIB01</v>
      </c>
      <c r="J353" s="27" t="str">
        <f t="shared" si="1"/>
        <v>EXTERNO</v>
      </c>
      <c r="K353" s="119" t="str">
        <f>Def_Instancias_Equipamentos!$D$73</f>
        <v>RA-RaMO:CO-FibPatch</v>
      </c>
      <c r="L353" s="19" t="str">
        <f>Def_Instancias_Equipamentos!$D$79</f>
        <v>RA-RaSIB01:TI-EVE</v>
      </c>
      <c r="M353" s="81" t="s">
        <v>1014</v>
      </c>
      <c r="N353" s="30" t="s">
        <v>662</v>
      </c>
      <c r="O353" s="28" t="str">
        <f>Def_Sistemas_Conectores_Cabos!$B$3</f>
        <v>LC duplex</v>
      </c>
      <c r="P353" s="19" t="str">
        <f>Def_Sistemas_Conectores_Cabos!$B$3</f>
        <v>LC duplex</v>
      </c>
      <c r="Q353" s="27" t="str">
        <f t="shared" si="3"/>
        <v>RA-RaMO:CO-FibPatch/p045
RA-RaSIB01:TI-EVE/UPLINK</v>
      </c>
      <c r="R353" s="32"/>
      <c r="S353" s="32"/>
      <c r="T353" s="19" t="str">
        <f>Def_Sistemas_Conectores_Cabos!$C$3</f>
        <v>Fibra OM4 duplex</v>
      </c>
      <c r="U353" s="32" t="s">
        <v>998</v>
      </c>
      <c r="V353" s="33"/>
      <c r="W353" s="33"/>
      <c r="X353" s="33"/>
    </row>
    <row r="354" ht="15.75" customHeight="1">
      <c r="A354" s="19" t="str">
        <f>Def_Sistemas_Conectores_Cabos!$A$3</f>
        <v>Diagnostico</v>
      </c>
      <c r="B354" s="22" t="str">
        <f>Datas_Entregas!$A$3</f>
        <v>BTS/Anel</v>
      </c>
      <c r="C354" s="25">
        <f t="array" ref="C354">INDEX(Datas_Entregas!$B$2:$B$100, MATCH(B354, Datas_Entregas!$A$2:$A$100, 0), 1)</f>
        <v>43296</v>
      </c>
      <c r="D354" s="22" t="str">
        <f>Def_Status_Montagem!$A$3</f>
        <v>Verficado - Pronto para Produção</v>
      </c>
      <c r="E354" s="35" t="str">
        <f>Def_Status_Montagem!$B$3</f>
        <v>Contratada / Etiqueta pelo DIG</v>
      </c>
      <c r="F354" s="26" t="str">
        <f t="array" ref="F354">INDEX(Def_Instancias_Equipamentos!$F$2:$F$5135, MATCH(K354, Def_Instancias_Equipamentos!$D$2:$D$5135, 0), 1)</f>
        <v>Sala Racks 14</v>
      </c>
      <c r="G354" s="27" t="str">
        <f t="array" ref="G354">INDEX(Def_Instancias_Equipamentos!$F$2:$F$5135, MATCH(L354, Def_Instancias_Equipamentos!$D$2:$D$5135, 0), 1)</f>
        <v>Sala Racks 14</v>
      </c>
      <c r="H354" s="26" t="str">
        <f t="array" ref="H354">INDEX(Def_Instancias_Equipamentos!$E$2:$E$5135, MATCH(K354, Def_Instancias_Equipamentos!$D$2:$D$5135, 0), 1)</f>
        <v>IA-14RaDiag03</v>
      </c>
      <c r="I354" s="27" t="str">
        <f t="array" ref="I354">INDEX(Def_Instancias_Equipamentos!$E$2:$E$5135, MATCH(L354, Def_Instancias_Equipamentos!$D$2:$D$5135, 0), 1)</f>
        <v>IA-14RaDiag03</v>
      </c>
      <c r="J354" s="27" t="str">
        <f t="shared" si="1"/>
        <v>INTERNO</v>
      </c>
      <c r="K354" s="31" t="str">
        <f>Def_Instancias_Equipamentos!$D$362</f>
        <v>SI-14SB:DI-DCCTSigCond</v>
      </c>
      <c r="L354" s="19" t="str">
        <f>Def_Instancias_Equipamentos!$D$357</f>
        <v>SI-14SB:DI-DCCTDig</v>
      </c>
      <c r="M354" s="44" t="s">
        <v>995</v>
      </c>
      <c r="N354" s="30" t="s">
        <v>996</v>
      </c>
      <c r="O354" s="28" t="str">
        <f>Def_Sistemas_Conectores_Cabos!$B$9</f>
        <v>BNC 50-ohm</v>
      </c>
      <c r="P354" s="19" t="str">
        <f>Def_Sistemas_Conectores_Cabos!$B$9</f>
        <v>BNC 50-ohm</v>
      </c>
      <c r="Q354" s="27" t="str">
        <f t="shared" si="3"/>
        <v>SI-14SB:DI-DCCTSigCond/BCM_Output
SI-14SB:DI-DCCTDig/INPUT</v>
      </c>
      <c r="R354" s="69">
        <v>2.0</v>
      </c>
      <c r="S354" s="69">
        <v>2.0</v>
      </c>
      <c r="T354" s="19" t="str">
        <f>Def_Sistemas_Conectores_Cabos!$C$10</f>
        <v>LMR-195</v>
      </c>
      <c r="U354" s="32"/>
      <c r="V354" s="33"/>
      <c r="W354" s="64" t="str">
        <f t="shared" ref="W354:X354" si="11">K354&amp;"/"&amp;M354</f>
        <v>SI-14SB:DI-DCCTSigCond/BCM_Output</v>
      </c>
      <c r="X354" s="66" t="str">
        <f t="shared" si="11"/>
        <v>SI-14SB:DI-DCCTDig/INPUT</v>
      </c>
    </row>
    <row r="355" ht="15.75" customHeight="1">
      <c r="A355" s="19" t="str">
        <f>Def_Sistemas_Conectores_Cabos!$A$3</f>
        <v>Diagnostico</v>
      </c>
      <c r="B355" s="22" t="str">
        <f>Datas_Entregas!$A$3</f>
        <v>BTS/Anel</v>
      </c>
      <c r="C355" s="25">
        <f t="array" ref="C355">INDEX(Datas_Entregas!$B$2:$B$100, MATCH(B355, Datas_Entregas!$A$2:$A$100, 0), 1)</f>
        <v>43296</v>
      </c>
      <c r="D355" s="22" t="str">
        <f>Def_Status_Montagem!$A$3</f>
        <v>Verficado - Pronto para Produção</v>
      </c>
      <c r="E355" s="163" t="str">
        <f>Def_Status_Montagem!$B$3</f>
        <v>Contratada / Etiqueta pelo DIG</v>
      </c>
      <c r="F355" s="26" t="str">
        <f t="array" ref="F355">INDEX(Def_Instancias_Equipamentos!$F$2:$F$5135, MATCH(K355, Def_Instancias_Equipamentos!$D$2:$D$5135, 0), 1)</f>
        <v>Sala Racks 14</v>
      </c>
      <c r="G355" s="27" t="str">
        <f t="array" ref="G355">INDEX(Def_Instancias_Equipamentos!$F$2:$F$5135, MATCH(L355, Def_Instancias_Equipamentos!$D$2:$D$5135, 0), 1)</f>
        <v>Sala Racks 14</v>
      </c>
      <c r="H355" s="26" t="str">
        <f t="array" ref="H355">INDEX(Def_Instancias_Equipamentos!$E$2:$E$5135, MATCH(K355, Def_Instancias_Equipamentos!$D$2:$D$5135, 0), 1)</f>
        <v>IA-14RaDiag03</v>
      </c>
      <c r="I355" s="27" t="str">
        <f t="array" ref="I355">INDEX(Def_Instancias_Equipamentos!$E$2:$E$5135, MATCH(L355, Def_Instancias_Equipamentos!$D$2:$D$5135, 0), 1)</f>
        <v>IA-14RaDiag03</v>
      </c>
      <c r="J355" s="27" t="str">
        <f t="shared" si="1"/>
        <v>INTERNO</v>
      </c>
      <c r="K355" s="31" t="str">
        <f>Def_Instancias_Equipamentos!$D$363</f>
        <v>BO-35D:DI-DCCTSigCond</v>
      </c>
      <c r="L355" s="19" t="str">
        <f>Def_Instancias_Equipamentos!$D$355</f>
        <v>BO-35D:DI-DCCTDig</v>
      </c>
      <c r="M355" s="29" t="s">
        <v>1027</v>
      </c>
      <c r="N355" s="87" t="s">
        <v>1083</v>
      </c>
      <c r="O355" s="28" t="str">
        <f>Def_Sistemas_Conectores_Cabos!$B$9</f>
        <v>BNC 50-ohm</v>
      </c>
      <c r="P355" s="19" t="str">
        <f>Def_Sistemas_Conectores_Cabos!$B$13</f>
        <v>DB9 (DE9)</v>
      </c>
      <c r="Q355" s="27" t="str">
        <f t="shared" si="3"/>
        <v>BO-35D:DI-DCCTSigCond/Controls
BO-35D:DI-DCCTDig/DigiIO</v>
      </c>
      <c r="R355" s="56">
        <v>1.0</v>
      </c>
      <c r="S355" s="56">
        <v>1.0</v>
      </c>
      <c r="T355" s="19"/>
      <c r="U355" s="164"/>
      <c r="V355" s="33"/>
      <c r="W355" s="64" t="str">
        <f t="shared" ref="W355:X355" si="12">K355&amp;"/"&amp;M355</f>
        <v>BO-35D:DI-DCCTSigCond/Controls</v>
      </c>
      <c r="X355" s="66" t="str">
        <f t="shared" si="12"/>
        <v>BO-35D:DI-DCCTDig/DigiIO</v>
      </c>
    </row>
    <row r="356" ht="15.75" customHeight="1">
      <c r="A356" s="19" t="str">
        <f>Def_Sistemas_Conectores_Cabos!$A$3</f>
        <v>Diagnostico</v>
      </c>
      <c r="B356" s="22" t="str">
        <f>Datas_Entregas!$A$3</f>
        <v>BTS/Anel</v>
      </c>
      <c r="C356" s="25">
        <f t="array" ref="C356">INDEX(Datas_Entregas!$B$2:$B$100, MATCH(B356, Datas_Entregas!$A$2:$A$100, 0), 1)</f>
        <v>43296</v>
      </c>
      <c r="D356" s="22" t="str">
        <f>Def_Status_Montagem!$A$3</f>
        <v>Verficado - Pronto para Produção</v>
      </c>
      <c r="E356" s="163" t="str">
        <f>Def_Status_Montagem!$B$3</f>
        <v>Contratada / Etiqueta pelo DIG</v>
      </c>
      <c r="F356" s="26" t="str">
        <f t="array" ref="F356">INDEX(Def_Instancias_Equipamentos!$F$2:$F$5135, MATCH(K356, Def_Instancias_Equipamentos!$D$2:$D$5135, 0), 1)</f>
        <v>Sala Racks 14</v>
      </c>
      <c r="G356" s="27" t="str">
        <f t="array" ref="G356">INDEX(Def_Instancias_Equipamentos!$F$2:$F$5135, MATCH(L356, Def_Instancias_Equipamentos!$D$2:$D$5135, 0), 1)</f>
        <v>Sala Racks 14</v>
      </c>
      <c r="H356" s="26" t="str">
        <f t="array" ref="H356">INDEX(Def_Instancias_Equipamentos!$E$2:$E$5135, MATCH(K356, Def_Instancias_Equipamentos!$D$2:$D$5135, 0), 1)</f>
        <v>IA-14RaDiag03</v>
      </c>
      <c r="I356" s="27" t="str">
        <f t="array" ref="I356">INDEX(Def_Instancias_Equipamentos!$E$2:$E$5135, MATCH(L356, Def_Instancias_Equipamentos!$D$2:$D$5135, 0), 1)</f>
        <v>IA-14RaDiag03</v>
      </c>
      <c r="J356" s="27" t="str">
        <f t="shared" si="1"/>
        <v>INTERNO</v>
      </c>
      <c r="K356" s="31" t="str">
        <f>Def_Instancias_Equipamentos!$D$361</f>
        <v>SI-13SA:DI-DCCTSigCond</v>
      </c>
      <c r="L356" s="19" t="str">
        <f>Def_Instancias_Equipamentos!$D$356</f>
        <v>SI-13SA:DI-DCCTDig</v>
      </c>
      <c r="M356" s="29" t="s">
        <v>1027</v>
      </c>
      <c r="N356" s="87" t="s">
        <v>1083</v>
      </c>
      <c r="O356" s="28" t="str">
        <f>Def_Sistemas_Conectores_Cabos!$B$9</f>
        <v>BNC 50-ohm</v>
      </c>
      <c r="P356" s="19" t="str">
        <f>Def_Sistemas_Conectores_Cabos!$B$13</f>
        <v>DB9 (DE9)</v>
      </c>
      <c r="Q356" s="27" t="str">
        <f t="shared" si="3"/>
        <v>SI-13SA:DI-DCCTSigCond/Controls
SI-13SA:DI-DCCTDig/DigiIO</v>
      </c>
      <c r="R356" s="56">
        <v>1.0</v>
      </c>
      <c r="S356" s="56">
        <v>1.0</v>
      </c>
      <c r="T356" s="19"/>
      <c r="U356" s="164"/>
      <c r="V356" s="33"/>
      <c r="W356" s="64" t="str">
        <f t="shared" ref="W356:X356" si="13">K356&amp;"/"&amp;M356</f>
        <v>SI-13SA:DI-DCCTSigCond/Controls</v>
      </c>
      <c r="X356" s="66" t="str">
        <f t="shared" si="13"/>
        <v>SI-13SA:DI-DCCTDig/DigiIO</v>
      </c>
    </row>
    <row r="357" ht="15.75" customHeight="1">
      <c r="A357" s="19" t="str">
        <f>Def_Sistemas_Conectores_Cabos!$A$3</f>
        <v>Diagnostico</v>
      </c>
      <c r="B357" s="22" t="str">
        <f>Datas_Entregas!$A$3</f>
        <v>BTS/Anel</v>
      </c>
      <c r="C357" s="25">
        <f t="array" ref="C357">INDEX(Datas_Entregas!$B$2:$B$100, MATCH(B357, Datas_Entregas!$A$2:$A$100, 0), 1)</f>
        <v>43296</v>
      </c>
      <c r="D357" s="22" t="str">
        <f>Def_Status_Montagem!$A$3</f>
        <v>Verficado - Pronto para Produção</v>
      </c>
      <c r="E357" s="163" t="str">
        <f>Def_Status_Montagem!$B$3</f>
        <v>Contratada / Etiqueta pelo DIG</v>
      </c>
      <c r="F357" s="26" t="str">
        <f t="array" ref="F357">INDEX(Def_Instancias_Equipamentos!$F$2:$F$5135, MATCH(K357, Def_Instancias_Equipamentos!$D$2:$D$5135, 0), 1)</f>
        <v>Sala Racks 14</v>
      </c>
      <c r="G357" s="27" t="str">
        <f t="array" ref="G357">INDEX(Def_Instancias_Equipamentos!$F$2:$F$5135, MATCH(L357, Def_Instancias_Equipamentos!$D$2:$D$5135, 0), 1)</f>
        <v>Sala Racks 14</v>
      </c>
      <c r="H357" s="26" t="str">
        <f t="array" ref="H357">INDEX(Def_Instancias_Equipamentos!$E$2:$E$5135, MATCH(K357, Def_Instancias_Equipamentos!$D$2:$D$5135, 0), 1)</f>
        <v>IA-14RaDiag03</v>
      </c>
      <c r="I357" s="27" t="str">
        <f t="array" ref="I357">INDEX(Def_Instancias_Equipamentos!$E$2:$E$5135, MATCH(L357, Def_Instancias_Equipamentos!$D$2:$D$5135, 0), 1)</f>
        <v>IA-14RaDiag03</v>
      </c>
      <c r="J357" s="27" t="str">
        <f t="shared" si="1"/>
        <v>INTERNO</v>
      </c>
      <c r="K357" s="31" t="str">
        <f>Def_Instancias_Equipamentos!$D$362</f>
        <v>SI-14SB:DI-DCCTSigCond</v>
      </c>
      <c r="L357" s="19" t="str">
        <f>Def_Instancias_Equipamentos!$D$357</f>
        <v>SI-14SB:DI-DCCTDig</v>
      </c>
      <c r="M357" s="29" t="s">
        <v>1027</v>
      </c>
      <c r="N357" s="87" t="s">
        <v>1083</v>
      </c>
      <c r="O357" s="28" t="str">
        <f>Def_Sistemas_Conectores_Cabos!$B$9</f>
        <v>BNC 50-ohm</v>
      </c>
      <c r="P357" s="19" t="str">
        <f>Def_Sistemas_Conectores_Cabos!$B$13</f>
        <v>DB9 (DE9)</v>
      </c>
      <c r="Q357" s="27" t="str">
        <f t="shared" si="3"/>
        <v>SI-14SB:DI-DCCTSigCond/Controls
SI-14SB:DI-DCCTDig/DigiIO</v>
      </c>
      <c r="R357" s="56">
        <v>2.0</v>
      </c>
      <c r="S357" s="56">
        <v>2.0</v>
      </c>
      <c r="T357" s="19"/>
      <c r="U357" s="164"/>
      <c r="V357" s="33"/>
      <c r="W357" s="64" t="str">
        <f t="shared" ref="W357:X357" si="14">K357&amp;"/"&amp;M357</f>
        <v>SI-14SB:DI-DCCTSigCond/Controls</v>
      </c>
      <c r="X357" s="66" t="str">
        <f t="shared" si="14"/>
        <v>SI-14SB:DI-DCCTDig/DigiIO</v>
      </c>
    </row>
    <row r="358" ht="15.75" customHeight="1">
      <c r="A358" s="19" t="s">
        <v>1084</v>
      </c>
      <c r="B358" s="22" t="s">
        <v>7</v>
      </c>
      <c r="C358" s="25">
        <v>43296.0</v>
      </c>
      <c r="D358" s="22" t="s">
        <v>59</v>
      </c>
      <c r="E358" s="163" t="s">
        <v>60</v>
      </c>
      <c r="F358" s="26" t="str">
        <f t="array" ref="F358">INDEX(Def_Instancias_Equipamentos!$F$2:$F$5135, MATCH(K358, Def_Instancias_Equipamentos!$D$2:$D$5135, 0), 1)</f>
        <v>Sala Racks 14</v>
      </c>
      <c r="G358" s="27" t="str">
        <f t="array" ref="G358">INDEX(Def_Instancias_Equipamentos!$F$2:$F$5135, MATCH(L358, Def_Instancias_Equipamentos!$D$2:$D$5135, 0), 1)</f>
        <v>Sala Racks 14</v>
      </c>
      <c r="H358" s="26" t="str">
        <f t="array" ref="H358">INDEX(Def_Instancias_Equipamentos!$E$2:$E$5135, MATCH(K358, Def_Instancias_Equipamentos!$D$2:$D$5135, 0), 1)</f>
        <v>IA-14RaDiag03</v>
      </c>
      <c r="I358" s="27" t="str">
        <f t="array" ref="I358">INDEX(Def_Instancias_Equipamentos!$E$2:$E$5135, MATCH(L358, Def_Instancias_Equipamentos!$D$2:$D$5135, 0), 1)</f>
        <v>IA-14RaDiag03</v>
      </c>
      <c r="J358" s="27" t="s">
        <v>1085</v>
      </c>
      <c r="K358" s="31" t="s">
        <v>1086</v>
      </c>
      <c r="L358" s="19" t="s">
        <v>1087</v>
      </c>
      <c r="M358" s="29" t="s">
        <v>1088</v>
      </c>
      <c r="N358" s="87" t="s">
        <v>1089</v>
      </c>
      <c r="O358" s="28" t="s">
        <v>1090</v>
      </c>
      <c r="P358" s="19" t="s">
        <v>1090</v>
      </c>
      <c r="Q358" s="27" t="s">
        <v>1091</v>
      </c>
      <c r="R358" s="56">
        <v>2.0</v>
      </c>
      <c r="S358" s="56">
        <v>2.0</v>
      </c>
      <c r="T358" s="19"/>
      <c r="U358" s="164"/>
      <c r="V358" s="33"/>
      <c r="W358" s="64" t="str">
        <f t="shared" ref="W358:X358" si="15">K358&amp;"/"&amp;M358</f>
        <v>IA-14RaDiag03:CO-NetSw /6</v>
      </c>
      <c r="X358" s="66" t="str">
        <f t="shared" si="15"/>
        <v>BO-35D:DI-DCCTDig/Eth</v>
      </c>
    </row>
    <row r="359" ht="15.75" customHeight="1">
      <c r="A359" s="19" t="str">
        <f>Def_Sistemas_Conectores_Cabos!$A$7</f>
        <v>Timing Linac</v>
      </c>
      <c r="B359" s="22" t="str">
        <f>Datas_Entregas!$A$8</f>
        <v>Finalização LINAC</v>
      </c>
      <c r="C359" s="25" t="str">
        <f t="array" ref="C359">INDEX(Datas_Entregas!$B$2:$B$100, MATCH(B359, Datas_Entregas!$A$2:$A$100, 0), 1)</f>
        <v>?</v>
      </c>
      <c r="D359" s="22" t="str">
        <f>Def_Status_Montagem!$A$6</f>
        <v>Instalado versão final / Falta Etiqueta</v>
      </c>
      <c r="E359" s="35" t="str">
        <f>Def_Status_Montagem!$B$5</f>
        <v>DIG</v>
      </c>
      <c r="F359" s="26" t="str">
        <f t="array" ref="F359">INDEX(Def_Instancias_Equipamentos!$F$2:$F$1373, MATCH(K359, Def_Instancias_Equipamentos!$D$2:$D$1373, 0), 1)</f>
        <v>Sala Racks do LINAC</v>
      </c>
      <c r="G359" s="27" t="str">
        <f t="array" ref="G359">INDEX(Def_Instancias_Equipamentos!$F$2:$F$1373, MATCH(L359, Def_Instancias_Equipamentos!$D$2:$D$1373, 0), 1)</f>
        <v>Sala Racks do LINAC</v>
      </c>
      <c r="H359" s="26" t="str">
        <f t="array" ref="H359">INDEX(Def_Instancias_Equipamentos!$E$2:$E$1373, MATCH(K359, Def_Instancias_Equipamentos!$D$2:$D$1373, 0), 1)</f>
        <v>LA-BIH01RACK2</v>
      </c>
      <c r="I359" s="27" t="str">
        <f t="array" ref="I359">INDEX(Def_Instancias_Equipamentos!$E$2:$E$1373, MATCH(L359, Def_Instancias_Equipamentos!$D$2:$D$1373, 0), 1)</f>
        <v>LA-BIH01RACK2</v>
      </c>
      <c r="J359" s="27" t="str">
        <f t="shared" ref="J359:J1118" si="16">IF(H359=I359, "INTERNO", "EXTERNO")</f>
        <v>INTERNO</v>
      </c>
      <c r="K359" s="28" t="str">
        <f>Def_Instancias_Equipamentos!$D$76</f>
        <v>LA-BIH01RACK2:TI-EVE</v>
      </c>
      <c r="L359" s="19" t="str">
        <f>Def_Instancias_Equipamentos!$D$45</f>
        <v>LA-BI:H1FO-1</v>
      </c>
      <c r="M359" s="44" t="s">
        <v>96</v>
      </c>
      <c r="N359" s="45" t="s">
        <v>1092</v>
      </c>
      <c r="O359" s="28" t="str">
        <f>Def_Sistemas_Conectores_Cabos!$B$12</f>
        <v>Lemo 00.250</v>
      </c>
      <c r="P359" s="19" t="str">
        <f>Def_Sistemas_Conectores_Cabos!$B$12</f>
        <v>Lemo 00.250</v>
      </c>
      <c r="Q359" s="27" t="str">
        <f t="shared" ref="Q359:Q1029" si="17">K359&amp;"/"&amp;M359&amp;CHAR(10)&amp;L359&amp;"/"&amp;N359</f>
        <v>LA-BIH01RACK2:TI-EVE/OUT0
LA-BI:H1FO-1/Trig_in_I</v>
      </c>
      <c r="R359" s="45">
        <v>2.0</v>
      </c>
      <c r="S359" s="45">
        <v>2.0</v>
      </c>
      <c r="T359" s="19" t="str">
        <f>Def_Sistemas_Conectores_Cabos!$C$9</f>
        <v>RG316</v>
      </c>
      <c r="U359" s="45" t="s">
        <v>1093</v>
      </c>
      <c r="V359" s="33"/>
      <c r="W359" s="33"/>
      <c r="X359" s="33"/>
    </row>
    <row r="360" ht="15.75" customHeight="1">
      <c r="A360" s="19" t="str">
        <f>Def_Sistemas_Conectores_Cabos!$A$7</f>
        <v>Timing Linac</v>
      </c>
      <c r="B360" s="22" t="str">
        <f>Datas_Entregas!$A$8</f>
        <v>Finalização LINAC</v>
      </c>
      <c r="C360" s="25" t="str">
        <f t="array" ref="C360">INDEX(Datas_Entregas!$B$2:$B$100, MATCH(B360, Datas_Entregas!$A$2:$A$100, 0), 1)</f>
        <v>?</v>
      </c>
      <c r="D360" s="22" t="str">
        <f>Def_Status_Montagem!$A$6</f>
        <v>Instalado versão final / Falta Etiqueta</v>
      </c>
      <c r="E360" s="35" t="str">
        <f>Def_Status_Montagem!$B$5</f>
        <v>DIG</v>
      </c>
      <c r="F360" s="26" t="str">
        <f t="array" ref="F360">INDEX(Def_Instancias_Equipamentos!$F$2:$F$1373, MATCH(K360, Def_Instancias_Equipamentos!$D$2:$D$1373, 0), 1)</f>
        <v>Sala Racks do LINAC</v>
      </c>
      <c r="G360" s="27" t="str">
        <f t="array" ref="G360">INDEX(Def_Instancias_Equipamentos!$F$2:$F$1373, MATCH(L360, Def_Instancias_Equipamentos!$D$2:$D$1373, 0), 1)</f>
        <v>Sala Racks do LINAC</v>
      </c>
      <c r="H360" s="26" t="str">
        <f t="array" ref="H360">INDEX(Def_Instancias_Equipamentos!$E$2:$E$1373, MATCH(K360, Def_Instancias_Equipamentos!$D$2:$D$1373, 0), 1)</f>
        <v>LA-BIH01RACK2</v>
      </c>
      <c r="I360" s="27" t="str">
        <f t="array" ref="I360">INDEX(Def_Instancias_Equipamentos!$E$2:$E$1373, MATCH(L360, Def_Instancias_Equipamentos!$D$2:$D$1373, 0), 1)</f>
        <v>LA-BIH01RACK2</v>
      </c>
      <c r="J360" s="27" t="str">
        <f t="shared" si="16"/>
        <v>INTERNO</v>
      </c>
      <c r="K360" s="28" t="str">
        <f>Def_Instancias_Equipamentos!$D$76</f>
        <v>LA-BIH01RACK2:TI-EVE</v>
      </c>
      <c r="L360" s="19" t="str">
        <f>Def_Instancias_Equipamentos!$D$45</f>
        <v>LA-BI:H1FO-1</v>
      </c>
      <c r="M360" s="44" t="s">
        <v>143</v>
      </c>
      <c r="N360" s="45" t="s">
        <v>1094</v>
      </c>
      <c r="O360" s="28" t="str">
        <f>Def_Sistemas_Conectores_Cabos!$B$12</f>
        <v>Lemo 00.250</v>
      </c>
      <c r="P360" s="19" t="str">
        <f>Def_Sistemas_Conectores_Cabos!$B$12</f>
        <v>Lemo 00.250</v>
      </c>
      <c r="Q360" s="27" t="str">
        <f t="shared" si="17"/>
        <v>LA-BIH01RACK2:TI-EVE/OUT1
LA-BI:H1FO-1/Trig_in_IV</v>
      </c>
      <c r="R360" s="45">
        <v>2.0</v>
      </c>
      <c r="S360" s="45">
        <v>2.0</v>
      </c>
      <c r="T360" s="19" t="str">
        <f>Def_Sistemas_Conectores_Cabos!$C$9</f>
        <v>RG316</v>
      </c>
      <c r="U360" s="45" t="s">
        <v>1095</v>
      </c>
      <c r="V360" s="33"/>
      <c r="W360" s="33"/>
      <c r="X360" s="33"/>
    </row>
    <row r="361" ht="15.75" customHeight="1">
      <c r="A361" s="19" t="str">
        <f>Def_Sistemas_Conectores_Cabos!$A$7</f>
        <v>Timing Linac</v>
      </c>
      <c r="B361" s="22" t="str">
        <f>Datas_Entregas!$A$8</f>
        <v>Finalização LINAC</v>
      </c>
      <c r="C361" s="25" t="str">
        <f t="array" ref="C361">INDEX(Datas_Entregas!$B$2:$B$100, MATCH(B361, Datas_Entregas!$A$2:$A$100, 0), 1)</f>
        <v>?</v>
      </c>
      <c r="D361" s="22" t="str">
        <f>Def_Status_Montagem!$A$6</f>
        <v>Instalado versão final / Falta Etiqueta</v>
      </c>
      <c r="E361" s="35" t="str">
        <f>Def_Status_Montagem!$B$5</f>
        <v>DIG</v>
      </c>
      <c r="F361" s="26" t="str">
        <f t="array" ref="F361">INDEX(Def_Instancias_Equipamentos!$F$2:$F$1373, MATCH(K361, Def_Instancias_Equipamentos!$D$2:$D$1373, 0), 1)</f>
        <v>Sala Racks do LINAC</v>
      </c>
      <c r="G361" s="27" t="str">
        <f t="array" ref="G361">INDEX(Def_Instancias_Equipamentos!$F$2:$F$1373, MATCH(L361, Def_Instancias_Equipamentos!$D$2:$D$1373, 0), 1)</f>
        <v>Sala Racks do LINAC</v>
      </c>
      <c r="H361" s="26" t="str">
        <f t="array" ref="H361">INDEX(Def_Instancias_Equipamentos!$E$2:$E$1373, MATCH(K361, Def_Instancias_Equipamentos!$D$2:$D$1373, 0), 1)</f>
        <v>LA-BIH01RACK2</v>
      </c>
      <c r="I361" s="27" t="str">
        <f t="array" ref="I361">INDEX(Def_Instancias_Equipamentos!$E$2:$E$1373, MATCH(L361, Def_Instancias_Equipamentos!$D$2:$D$1373, 0), 1)</f>
        <v>LA-BIH01RACK2</v>
      </c>
      <c r="J361" s="27" t="str">
        <f t="shared" si="16"/>
        <v>INTERNO</v>
      </c>
      <c r="K361" s="28" t="str">
        <f>Def_Instancias_Equipamentos!$D$76</f>
        <v>LA-BIH01RACK2:TI-EVE</v>
      </c>
      <c r="L361" s="19" t="str">
        <f>Def_Instancias_Equipamentos!$D$364</f>
        <v>LA-BIH01RACK2:DI-Osc</v>
      </c>
      <c r="M361" s="44" t="s">
        <v>165</v>
      </c>
      <c r="N361" s="45" t="s">
        <v>97</v>
      </c>
      <c r="O361" s="28" t="str">
        <f>Def_Sistemas_Conectores_Cabos!$B$12</f>
        <v>Lemo 00.250</v>
      </c>
      <c r="P361" s="19" t="str">
        <f>Def_Sistemas_Conectores_Cabos!$B$12</f>
        <v>Lemo 00.250</v>
      </c>
      <c r="Q361" s="27" t="str">
        <f t="shared" si="17"/>
        <v>LA-BIH01RACK2:TI-EVE/OUT2
LA-BIH01RACK2:DI-Osc/Trig_in</v>
      </c>
      <c r="R361" s="45">
        <v>2.0</v>
      </c>
      <c r="S361" s="45">
        <v>2.0</v>
      </c>
      <c r="T361" s="19" t="str">
        <f>Def_Sistemas_Conectores_Cabos!$C$9</f>
        <v>RG316</v>
      </c>
      <c r="U361" s="45" t="s">
        <v>1096</v>
      </c>
      <c r="V361" s="33"/>
      <c r="W361" s="33"/>
      <c r="X361" s="33"/>
    </row>
    <row r="362" ht="15.75" customHeight="1">
      <c r="A362" s="19" t="str">
        <f>Def_Sistemas_Conectores_Cabos!$A$7</f>
        <v>Timing Linac</v>
      </c>
      <c r="B362" s="22" t="str">
        <f>Datas_Entregas!$A$8</f>
        <v>Finalização LINAC</v>
      </c>
      <c r="C362" s="25" t="str">
        <f t="array" ref="C362">INDEX(Datas_Entregas!$B$2:$B$100, MATCH(B362, Datas_Entregas!$A$2:$A$100, 0), 1)</f>
        <v>?</v>
      </c>
      <c r="D362" s="22" t="str">
        <f>Def_Status_Montagem!$A$6</f>
        <v>Instalado versão final / Falta Etiqueta</v>
      </c>
      <c r="E362" s="35" t="str">
        <f>Def_Status_Montagem!$B$5</f>
        <v>DIG</v>
      </c>
      <c r="F362" s="26" t="str">
        <f t="array" ref="F362">INDEX(Def_Instancias_Equipamentos!$F$2:$F$1373, MATCH(K362, Def_Instancias_Equipamentos!$D$2:$D$1373, 0), 1)</f>
        <v>Sala Racks do LINAC</v>
      </c>
      <c r="G362" s="27" t="str">
        <f t="array" ref="G362">INDEX(Def_Instancias_Equipamentos!$F$2:$F$1373, MATCH(L362, Def_Instancias_Equipamentos!$D$2:$D$1373, 0), 1)</f>
        <v>Sala Racks do LINAC</v>
      </c>
      <c r="H362" s="26" t="str">
        <f t="array" ref="H362">INDEX(Def_Instancias_Equipamentos!$E$2:$E$1373, MATCH(K362, Def_Instancias_Equipamentos!$D$2:$D$1373, 0), 1)</f>
        <v>LA-BIH01RACK2</v>
      </c>
      <c r="I362" s="27" t="str">
        <f t="array" ref="I362">INDEX(Def_Instancias_Equipamentos!$E$2:$E$1373, MATCH(L362, Def_Instancias_Equipamentos!$D$2:$D$1373, 0), 1)</f>
        <v>LA-BIH01RACK2</v>
      </c>
      <c r="J362" s="27" t="str">
        <f t="shared" si="16"/>
        <v>INTERNO</v>
      </c>
      <c r="K362" s="28" t="str">
        <f>Def_Instancias_Equipamentos!$D$76</f>
        <v>LA-BIH01RACK2:TI-EVE</v>
      </c>
      <c r="L362" s="19" t="str">
        <f>Def_Instancias_Equipamentos!$D$364</f>
        <v>LA-BIH01RACK2:DI-Osc</v>
      </c>
      <c r="M362" s="44" t="s">
        <v>597</v>
      </c>
      <c r="N362" s="45" t="s">
        <v>97</v>
      </c>
      <c r="O362" s="28" t="str">
        <f>Def_Sistemas_Conectores_Cabos!$B$12</f>
        <v>Lemo 00.250</v>
      </c>
      <c r="P362" s="19" t="str">
        <f>Def_Sistemas_Conectores_Cabos!$B$12</f>
        <v>Lemo 00.250</v>
      </c>
      <c r="Q362" s="27" t="str">
        <f t="shared" si="17"/>
        <v>LA-BIH01RACK2:TI-EVE/OUT3
LA-BIH01RACK2:DI-Osc/Trig_in</v>
      </c>
      <c r="R362" s="45">
        <v>2.0</v>
      </c>
      <c r="S362" s="45">
        <v>2.0</v>
      </c>
      <c r="T362" s="19" t="str">
        <f>Def_Sistemas_Conectores_Cabos!$C$9</f>
        <v>RG316</v>
      </c>
      <c r="U362" s="45" t="s">
        <v>1098</v>
      </c>
      <c r="V362" s="33"/>
      <c r="W362" s="33"/>
      <c r="X362" s="33"/>
    </row>
    <row r="363" ht="15.75" customHeight="1">
      <c r="A363" s="19" t="str">
        <f>Def_Sistemas_Conectores_Cabos!$A$23</f>
        <v>BPM de fótons</v>
      </c>
      <c r="B363" s="22" t="str">
        <f>Datas_Entregas!$A$6</f>
        <v>Linhas de Luz (fases I-A e II)</v>
      </c>
      <c r="C363" s="25">
        <f t="array" ref="C363">INDEX(Datas_Entregas!$B$2:$B$100, MATCH(B363, Datas_Entregas!$A$2:$A$100, 0), 1)</f>
        <v>43374</v>
      </c>
      <c r="D363" s="22" t="str">
        <f>Def_Status_Montagem!$A$2</f>
        <v>A verificar</v>
      </c>
      <c r="E363" s="35" t="str">
        <f>Def_Status_Montagem!$B$4</f>
        <v>Contratada (inclui etiqueta)</v>
      </c>
      <c r="F363" s="26" t="str">
        <f t="array" ref="F363">INDEX(Def_Instancias_Equipamentos!$F$2:$F$5135, MATCH(K363, Def_Instancias_Equipamentos!$D$2:$D$5135, 0), 1)</f>
        <v>Túnel (Anel/Front-End)</v>
      </c>
      <c r="G363" s="27" t="str">
        <f t="array" ref="G363">INDEX(Def_Instancias_Equipamentos!$F$2:$F$5135, MATCH(L363, Def_Instancias_Equipamentos!$D$2:$D$5135, 0), 1)</f>
        <v>Sala Racks 1</v>
      </c>
      <c r="H363" s="26" t="str">
        <f t="array" ref="H363">INDEX(Def_Instancias_Equipamentos!$E$2:$E$5135, MATCH(K363, Def_Instancias_Equipamentos!$D$2:$D$5135, 0), 1)</f>
        <v>SI-01BCFE</v>
      </c>
      <c r="I363" s="27" t="str">
        <f t="array" ref="I363">INDEX(Def_Instancias_Equipamentos!$E$2:$E$5135, MATCH(L363, Def_Instancias_Equipamentos!$D$2:$D$5135, 0), 1)</f>
        <v>IA-01RaBPM</v>
      </c>
      <c r="J363" s="27" t="str">
        <f t="shared" si="16"/>
        <v>EXTERNO</v>
      </c>
      <c r="K363" s="28" t="str">
        <f>Def_Instancias_Equipamentos!$D$1281</f>
        <v>SI-01BCFE:DI-PBPMSensor-1</v>
      </c>
      <c r="L363" s="19" t="str">
        <f>Def_Instancias_Equipamentos!$D$1622</f>
        <v>SI-01BCFE:DI-FMCPicoAmm-1</v>
      </c>
      <c r="M363" s="44" t="s">
        <v>89</v>
      </c>
      <c r="N363" s="45" t="s">
        <v>1100</v>
      </c>
      <c r="O363" s="31" t="str">
        <f>Def_Sistemas_Conectores_Cabos!$B$24</f>
        <v>Allectra triax</v>
      </c>
      <c r="P363" s="19" t="str">
        <f>Def_Sistemas_Conectores_Cabos!$B$25</f>
        <v>Lemo FFC.00.650</v>
      </c>
      <c r="Q363" s="27" t="str">
        <f t="shared" si="17"/>
        <v>SI-01BCFE:DI-PBPMSensor-1/TO
SI-01BCFE:DI-FMCPicoAmm-1/1</v>
      </c>
      <c r="R363" s="46" t="s">
        <v>25</v>
      </c>
      <c r="S363" s="46" t="s">
        <v>25</v>
      </c>
      <c r="T363" s="47" t="str">
        <f>Def_Sistemas_Conectores_Cabos!$C$15</f>
        <v>Triaxial LEMO</v>
      </c>
      <c r="U363" s="45" t="s">
        <v>46</v>
      </c>
      <c r="V363" s="33"/>
      <c r="W363" s="33"/>
      <c r="X363" s="33"/>
    </row>
    <row r="364" ht="15.75" customHeight="1">
      <c r="A364" s="19" t="str">
        <f>Def_Sistemas_Conectores_Cabos!$A$23</f>
        <v>BPM de fótons</v>
      </c>
      <c r="B364" s="22" t="str">
        <f>Datas_Entregas!$A$6</f>
        <v>Linhas de Luz (fases I-A e II)</v>
      </c>
      <c r="C364" s="25">
        <f t="array" ref="C364">INDEX(Datas_Entregas!$B$2:$B$100, MATCH(B364, Datas_Entregas!$A$2:$A$100, 0), 1)</f>
        <v>43374</v>
      </c>
      <c r="D364" s="22" t="str">
        <f>Def_Status_Montagem!$A$2</f>
        <v>A verificar</v>
      </c>
      <c r="E364" s="35" t="str">
        <f>Def_Status_Montagem!$B$4</f>
        <v>Contratada (inclui etiqueta)</v>
      </c>
      <c r="F364" s="26" t="str">
        <f t="array" ref="F364">INDEX(Def_Instancias_Equipamentos!$F$2:$F$5135, MATCH(K364, Def_Instancias_Equipamentos!$D$2:$D$5135, 0), 1)</f>
        <v>Túnel (Anel/Front-End)</v>
      </c>
      <c r="G364" s="27" t="str">
        <f t="array" ref="G364">INDEX(Def_Instancias_Equipamentos!$F$2:$F$5135, MATCH(L364, Def_Instancias_Equipamentos!$D$2:$D$5135, 0), 1)</f>
        <v>Sala Racks 1</v>
      </c>
      <c r="H364" s="26" t="str">
        <f t="array" ref="H364">INDEX(Def_Instancias_Equipamentos!$E$2:$E$5135, MATCH(K364, Def_Instancias_Equipamentos!$D$2:$D$5135, 0), 1)</f>
        <v>SI-01BCFE</v>
      </c>
      <c r="I364" s="27" t="str">
        <f t="array" ref="I364">INDEX(Def_Instancias_Equipamentos!$E$2:$E$5135, MATCH(L364, Def_Instancias_Equipamentos!$D$2:$D$5135, 0), 1)</f>
        <v>IA-01RaBPM</v>
      </c>
      <c r="J364" s="27" t="str">
        <f t="shared" si="16"/>
        <v>EXTERNO</v>
      </c>
      <c r="K364" s="28" t="str">
        <f>Def_Instancias_Equipamentos!$D$1281</f>
        <v>SI-01BCFE:DI-PBPMSensor-1</v>
      </c>
      <c r="L364" s="19" t="str">
        <f>Def_Instancias_Equipamentos!$D$1622</f>
        <v>SI-01BCFE:DI-FMCPicoAmm-1</v>
      </c>
      <c r="M364" s="44" t="s">
        <v>74</v>
      </c>
      <c r="N364" s="45" t="s">
        <v>1108</v>
      </c>
      <c r="O364" s="31" t="str">
        <f>Def_Sistemas_Conectores_Cabos!$B$24</f>
        <v>Allectra triax</v>
      </c>
      <c r="P364" s="19" t="str">
        <f>Def_Sistemas_Conectores_Cabos!$B$25</f>
        <v>Lemo FFC.00.650</v>
      </c>
      <c r="Q364" s="27" t="str">
        <f t="shared" si="17"/>
        <v>SI-01BCFE:DI-PBPMSensor-1/BI
SI-01BCFE:DI-FMCPicoAmm-1/2</v>
      </c>
      <c r="R364" s="46" t="s">
        <v>25</v>
      </c>
      <c r="S364" s="46" t="s">
        <v>25</v>
      </c>
      <c r="T364" s="47" t="str">
        <f>Def_Sistemas_Conectores_Cabos!$C$15</f>
        <v>Triaxial LEMO</v>
      </c>
      <c r="U364" s="45" t="s">
        <v>46</v>
      </c>
      <c r="V364" s="33"/>
      <c r="W364" s="33"/>
      <c r="X364" s="33"/>
    </row>
    <row r="365" ht="15.75" customHeight="1">
      <c r="A365" s="19" t="str">
        <f>Def_Sistemas_Conectores_Cabos!$A$23</f>
        <v>BPM de fótons</v>
      </c>
      <c r="B365" s="22" t="str">
        <f>Datas_Entregas!$A$6</f>
        <v>Linhas de Luz (fases I-A e II)</v>
      </c>
      <c r="C365" s="25">
        <f t="array" ref="C365">INDEX(Datas_Entregas!$B$2:$B$100, MATCH(B365, Datas_Entregas!$A$2:$A$100, 0), 1)</f>
        <v>43374</v>
      </c>
      <c r="D365" s="22" t="str">
        <f>Def_Status_Montagem!$A$2</f>
        <v>A verificar</v>
      </c>
      <c r="E365" s="35" t="str">
        <f>Def_Status_Montagem!$B$4</f>
        <v>Contratada (inclui etiqueta)</v>
      </c>
      <c r="F365" s="26" t="str">
        <f t="array" ref="F365">INDEX(Def_Instancias_Equipamentos!$F$2:$F$5135, MATCH(K365, Def_Instancias_Equipamentos!$D$2:$D$5135, 0), 1)</f>
        <v>Túnel (Anel/Front-End)</v>
      </c>
      <c r="G365" s="27" t="str">
        <f t="array" ref="G365">INDEX(Def_Instancias_Equipamentos!$F$2:$F$5135, MATCH(L365, Def_Instancias_Equipamentos!$D$2:$D$5135, 0), 1)</f>
        <v>Sala Racks 1</v>
      </c>
      <c r="H365" s="26" t="str">
        <f t="array" ref="H365">INDEX(Def_Instancias_Equipamentos!$E$2:$E$5135, MATCH(K365, Def_Instancias_Equipamentos!$D$2:$D$5135, 0), 1)</f>
        <v>SI-01BCFE</v>
      </c>
      <c r="I365" s="27" t="str">
        <f t="array" ref="I365">INDEX(Def_Instancias_Equipamentos!$E$2:$E$5135, MATCH(L365, Def_Instancias_Equipamentos!$D$2:$D$5135, 0), 1)</f>
        <v>IA-01RaBPM</v>
      </c>
      <c r="J365" s="27" t="str">
        <f t="shared" si="16"/>
        <v>EXTERNO</v>
      </c>
      <c r="K365" s="28" t="str">
        <f>Def_Instancias_Equipamentos!$D$1281</f>
        <v>SI-01BCFE:DI-PBPMSensor-1</v>
      </c>
      <c r="L365" s="19" t="str">
        <f>Def_Instancias_Equipamentos!$D$1622</f>
        <v>SI-01BCFE:DI-FMCPicoAmm-1</v>
      </c>
      <c r="M365" s="44" t="s">
        <v>80</v>
      </c>
      <c r="N365" s="45" t="s">
        <v>1110</v>
      </c>
      <c r="O365" s="31" t="str">
        <f>Def_Sistemas_Conectores_Cabos!$B$24</f>
        <v>Allectra triax</v>
      </c>
      <c r="P365" s="19" t="str">
        <f>Def_Sistemas_Conectores_Cabos!$B$25</f>
        <v>Lemo FFC.00.650</v>
      </c>
      <c r="Q365" s="27" t="str">
        <f t="shared" si="17"/>
        <v>SI-01BCFE:DI-PBPMSensor-1/TI
SI-01BCFE:DI-FMCPicoAmm-1/3</v>
      </c>
      <c r="R365" s="46" t="s">
        <v>25</v>
      </c>
      <c r="S365" s="46" t="s">
        <v>25</v>
      </c>
      <c r="T365" s="47" t="str">
        <f>Def_Sistemas_Conectores_Cabos!$C$15</f>
        <v>Triaxial LEMO</v>
      </c>
      <c r="U365" s="45" t="s">
        <v>46</v>
      </c>
      <c r="V365" s="33"/>
      <c r="W365" s="33"/>
      <c r="X365" s="33"/>
    </row>
    <row r="366" ht="15.75" customHeight="1">
      <c r="A366" s="19" t="str">
        <f>Def_Sistemas_Conectores_Cabos!$A$23</f>
        <v>BPM de fótons</v>
      </c>
      <c r="B366" s="22" t="str">
        <f>Datas_Entregas!$A$6</f>
        <v>Linhas de Luz (fases I-A e II)</v>
      </c>
      <c r="C366" s="25">
        <f t="array" ref="C366">INDEX(Datas_Entregas!$B$2:$B$100, MATCH(B366, Datas_Entregas!$A$2:$A$100, 0), 1)</f>
        <v>43374</v>
      </c>
      <c r="D366" s="22" t="str">
        <f>Def_Status_Montagem!$A$2</f>
        <v>A verificar</v>
      </c>
      <c r="E366" s="35" t="str">
        <f>Def_Status_Montagem!$B$4</f>
        <v>Contratada (inclui etiqueta)</v>
      </c>
      <c r="F366" s="26" t="str">
        <f t="array" ref="F366">INDEX(Def_Instancias_Equipamentos!$F$2:$F$5135, MATCH(K366, Def_Instancias_Equipamentos!$D$2:$D$5135, 0), 1)</f>
        <v>Túnel (Anel/Front-End)</v>
      </c>
      <c r="G366" s="27" t="str">
        <f t="array" ref="G366">INDEX(Def_Instancias_Equipamentos!$F$2:$F$5135, MATCH(L366, Def_Instancias_Equipamentos!$D$2:$D$5135, 0), 1)</f>
        <v>Sala Racks 1</v>
      </c>
      <c r="H366" s="26" t="str">
        <f t="array" ref="H366">INDEX(Def_Instancias_Equipamentos!$E$2:$E$5135, MATCH(K366, Def_Instancias_Equipamentos!$D$2:$D$5135, 0), 1)</f>
        <v>SI-01BCFE</v>
      </c>
      <c r="I366" s="27" t="str">
        <f t="array" ref="I366">INDEX(Def_Instancias_Equipamentos!$E$2:$E$5135, MATCH(L366, Def_Instancias_Equipamentos!$D$2:$D$5135, 0), 1)</f>
        <v>IA-01RaBPM</v>
      </c>
      <c r="J366" s="27" t="str">
        <f t="shared" si="16"/>
        <v>EXTERNO</v>
      </c>
      <c r="K366" s="28" t="str">
        <f>Def_Instancias_Equipamentos!$D$1281</f>
        <v>SI-01BCFE:DI-PBPMSensor-1</v>
      </c>
      <c r="L366" s="19" t="str">
        <f>Def_Instancias_Equipamentos!$D$1622</f>
        <v>SI-01BCFE:DI-FMCPicoAmm-1</v>
      </c>
      <c r="M366" s="44" t="s">
        <v>77</v>
      </c>
      <c r="N366" s="45" t="s">
        <v>1116</v>
      </c>
      <c r="O366" s="31" t="str">
        <f>Def_Sistemas_Conectores_Cabos!$B$24</f>
        <v>Allectra triax</v>
      </c>
      <c r="P366" s="19" t="str">
        <f>Def_Sistemas_Conectores_Cabos!$B$25</f>
        <v>Lemo FFC.00.650</v>
      </c>
      <c r="Q366" s="27" t="str">
        <f t="shared" si="17"/>
        <v>SI-01BCFE:DI-PBPMSensor-1/BO
SI-01BCFE:DI-FMCPicoAmm-1/4</v>
      </c>
      <c r="R366" s="46" t="s">
        <v>25</v>
      </c>
      <c r="S366" s="46" t="s">
        <v>25</v>
      </c>
      <c r="T366" s="47" t="str">
        <f>Def_Sistemas_Conectores_Cabos!$C$15</f>
        <v>Triaxial LEMO</v>
      </c>
      <c r="U366" s="45" t="s">
        <v>46</v>
      </c>
      <c r="V366" s="33"/>
      <c r="W366" s="33"/>
      <c r="X366" s="33"/>
    </row>
    <row r="367" ht="15.75" customHeight="1">
      <c r="A367" s="19" t="str">
        <f>Def_Sistemas_Conectores_Cabos!$A$23</f>
        <v>BPM de fótons</v>
      </c>
      <c r="B367" s="22" t="str">
        <f>Datas_Entregas!$A$6</f>
        <v>Linhas de Luz (fases I-A e II)</v>
      </c>
      <c r="C367" s="25">
        <f t="array" ref="C367">INDEX(Datas_Entregas!$B$2:$B$100, MATCH(B367, Datas_Entregas!$A$2:$A$100, 0), 1)</f>
        <v>43374</v>
      </c>
      <c r="D367" s="22" t="str">
        <f>Def_Status_Montagem!$A$2</f>
        <v>A verificar</v>
      </c>
      <c r="E367" s="35" t="str">
        <f>Def_Status_Montagem!$B$4</f>
        <v>Contratada (inclui etiqueta)</v>
      </c>
      <c r="F367" s="26" t="str">
        <f t="array" ref="F367">INDEX(Def_Instancias_Equipamentos!$F$2:$F$5135, MATCH(K367, Def_Instancias_Equipamentos!$D$2:$D$5135, 0), 1)</f>
        <v>Túnel (Anel/Front-End)</v>
      </c>
      <c r="G367" s="27" t="str">
        <f t="array" ref="G367">INDEX(Def_Instancias_Equipamentos!$F$2:$F$5135, MATCH(L367, Def_Instancias_Equipamentos!$D$2:$D$5135, 0), 1)</f>
        <v>Sala Racks 1</v>
      </c>
      <c r="H367" s="26" t="str">
        <f t="array" ref="H367">INDEX(Def_Instancias_Equipamentos!$E$2:$E$5135, MATCH(K367, Def_Instancias_Equipamentos!$D$2:$D$5135, 0), 1)</f>
        <v>SI-01BCFE</v>
      </c>
      <c r="I367" s="27" t="str">
        <f t="array" ref="I367">INDEX(Def_Instancias_Equipamentos!$E$2:$E$5135, MATCH(L367, Def_Instancias_Equipamentos!$D$2:$D$5135, 0), 1)</f>
        <v>IA-01RaBPM</v>
      </c>
      <c r="J367" s="27" t="str">
        <f t="shared" si="16"/>
        <v>EXTERNO</v>
      </c>
      <c r="K367" s="28" t="str">
        <f>Def_Instancias_Equipamentos!$D$1282</f>
        <v>SI-01BCFE:DI-PBPMSensor-2</v>
      </c>
      <c r="L367" s="19" t="str">
        <f>Def_Instancias_Equipamentos!$D$1623</f>
        <v>SI-01BCFE:DI-FMCPicoAmm-2</v>
      </c>
      <c r="M367" s="44" t="s">
        <v>89</v>
      </c>
      <c r="N367" s="45" t="s">
        <v>1100</v>
      </c>
      <c r="O367" s="31" t="str">
        <f>Def_Sistemas_Conectores_Cabos!$B$24</f>
        <v>Allectra triax</v>
      </c>
      <c r="P367" s="19" t="str">
        <f>Def_Sistemas_Conectores_Cabos!$B$25</f>
        <v>Lemo FFC.00.650</v>
      </c>
      <c r="Q367" s="27" t="str">
        <f t="shared" si="17"/>
        <v>SI-01BCFE:DI-PBPMSensor-2/TO
SI-01BCFE:DI-FMCPicoAmm-2/1</v>
      </c>
      <c r="R367" s="46" t="s">
        <v>25</v>
      </c>
      <c r="S367" s="46" t="s">
        <v>25</v>
      </c>
      <c r="T367" s="47" t="str">
        <f>Def_Sistemas_Conectores_Cabos!$C$15</f>
        <v>Triaxial LEMO</v>
      </c>
      <c r="U367" s="45" t="s">
        <v>46</v>
      </c>
      <c r="V367" s="33"/>
      <c r="W367" s="33"/>
      <c r="X367" s="33"/>
    </row>
    <row r="368" ht="15.75" customHeight="1">
      <c r="A368" s="19" t="str">
        <f>Def_Sistemas_Conectores_Cabos!$A$23</f>
        <v>BPM de fótons</v>
      </c>
      <c r="B368" s="22" t="str">
        <f>Datas_Entregas!$A$6</f>
        <v>Linhas de Luz (fases I-A e II)</v>
      </c>
      <c r="C368" s="25">
        <f t="array" ref="C368">INDEX(Datas_Entregas!$B$2:$B$100, MATCH(B368, Datas_Entregas!$A$2:$A$100, 0), 1)</f>
        <v>43374</v>
      </c>
      <c r="D368" s="22" t="str">
        <f>Def_Status_Montagem!$A$2</f>
        <v>A verificar</v>
      </c>
      <c r="E368" s="35" t="str">
        <f>Def_Status_Montagem!$B$4</f>
        <v>Contratada (inclui etiqueta)</v>
      </c>
      <c r="F368" s="26" t="str">
        <f t="array" ref="F368">INDEX(Def_Instancias_Equipamentos!$F$2:$F$5135, MATCH(K368, Def_Instancias_Equipamentos!$D$2:$D$5135, 0), 1)</f>
        <v>Túnel (Anel/Front-End)</v>
      </c>
      <c r="G368" s="27" t="str">
        <f t="array" ref="G368">INDEX(Def_Instancias_Equipamentos!$F$2:$F$5135, MATCH(L368, Def_Instancias_Equipamentos!$D$2:$D$5135, 0), 1)</f>
        <v>Sala Racks 1</v>
      </c>
      <c r="H368" s="26" t="str">
        <f t="array" ref="H368">INDEX(Def_Instancias_Equipamentos!$E$2:$E$5135, MATCH(K368, Def_Instancias_Equipamentos!$D$2:$D$5135, 0), 1)</f>
        <v>SI-01BCFE</v>
      </c>
      <c r="I368" s="27" t="str">
        <f t="array" ref="I368">INDEX(Def_Instancias_Equipamentos!$E$2:$E$5135, MATCH(L368, Def_Instancias_Equipamentos!$D$2:$D$5135, 0), 1)</f>
        <v>IA-01RaBPM</v>
      </c>
      <c r="J368" s="27" t="str">
        <f t="shared" si="16"/>
        <v>EXTERNO</v>
      </c>
      <c r="K368" s="28" t="str">
        <f>Def_Instancias_Equipamentos!$D$1282</f>
        <v>SI-01BCFE:DI-PBPMSensor-2</v>
      </c>
      <c r="L368" s="19" t="str">
        <f>Def_Instancias_Equipamentos!$D$1623</f>
        <v>SI-01BCFE:DI-FMCPicoAmm-2</v>
      </c>
      <c r="M368" s="44" t="s">
        <v>74</v>
      </c>
      <c r="N368" s="45" t="s">
        <v>1108</v>
      </c>
      <c r="O368" s="31" t="str">
        <f>Def_Sistemas_Conectores_Cabos!$B$24</f>
        <v>Allectra triax</v>
      </c>
      <c r="P368" s="19" t="str">
        <f>Def_Sistemas_Conectores_Cabos!$B$25</f>
        <v>Lemo FFC.00.650</v>
      </c>
      <c r="Q368" s="27" t="str">
        <f t="shared" si="17"/>
        <v>SI-01BCFE:DI-PBPMSensor-2/BI
SI-01BCFE:DI-FMCPicoAmm-2/2</v>
      </c>
      <c r="R368" s="46" t="s">
        <v>25</v>
      </c>
      <c r="S368" s="46" t="s">
        <v>25</v>
      </c>
      <c r="T368" s="47" t="str">
        <f>Def_Sistemas_Conectores_Cabos!$C$15</f>
        <v>Triaxial LEMO</v>
      </c>
      <c r="U368" s="45" t="s">
        <v>46</v>
      </c>
      <c r="V368" s="33"/>
      <c r="W368" s="33"/>
      <c r="X368" s="33"/>
    </row>
    <row r="369" ht="15.75" customHeight="1">
      <c r="A369" s="19" t="str">
        <f>Def_Sistemas_Conectores_Cabos!$A$23</f>
        <v>BPM de fótons</v>
      </c>
      <c r="B369" s="22" t="str">
        <f>Datas_Entregas!$A$6</f>
        <v>Linhas de Luz (fases I-A e II)</v>
      </c>
      <c r="C369" s="25">
        <f t="array" ref="C369">INDEX(Datas_Entregas!$B$2:$B$100, MATCH(B369, Datas_Entregas!$A$2:$A$100, 0), 1)</f>
        <v>43374</v>
      </c>
      <c r="D369" s="22" t="str">
        <f>Def_Status_Montagem!$A$2</f>
        <v>A verificar</v>
      </c>
      <c r="E369" s="35" t="str">
        <f>Def_Status_Montagem!$B$4</f>
        <v>Contratada (inclui etiqueta)</v>
      </c>
      <c r="F369" s="26" t="str">
        <f t="array" ref="F369">INDEX(Def_Instancias_Equipamentos!$F$2:$F$5135, MATCH(K369, Def_Instancias_Equipamentos!$D$2:$D$5135, 0), 1)</f>
        <v>Túnel (Anel/Front-End)</v>
      </c>
      <c r="G369" s="27" t="str">
        <f t="array" ref="G369">INDEX(Def_Instancias_Equipamentos!$F$2:$F$5135, MATCH(L369, Def_Instancias_Equipamentos!$D$2:$D$5135, 0), 1)</f>
        <v>Sala Racks 1</v>
      </c>
      <c r="H369" s="26" t="str">
        <f t="array" ref="H369">INDEX(Def_Instancias_Equipamentos!$E$2:$E$5135, MATCH(K369, Def_Instancias_Equipamentos!$D$2:$D$5135, 0), 1)</f>
        <v>SI-01BCFE</v>
      </c>
      <c r="I369" s="27" t="str">
        <f t="array" ref="I369">INDEX(Def_Instancias_Equipamentos!$E$2:$E$5135, MATCH(L369, Def_Instancias_Equipamentos!$D$2:$D$5135, 0), 1)</f>
        <v>IA-01RaBPM</v>
      </c>
      <c r="J369" s="27" t="str">
        <f t="shared" si="16"/>
        <v>EXTERNO</v>
      </c>
      <c r="K369" s="28" t="str">
        <f>Def_Instancias_Equipamentos!$D$1282</f>
        <v>SI-01BCFE:DI-PBPMSensor-2</v>
      </c>
      <c r="L369" s="19" t="str">
        <f>Def_Instancias_Equipamentos!$D$1623</f>
        <v>SI-01BCFE:DI-FMCPicoAmm-2</v>
      </c>
      <c r="M369" s="44" t="s">
        <v>80</v>
      </c>
      <c r="N369" s="45" t="s">
        <v>1110</v>
      </c>
      <c r="O369" s="31" t="str">
        <f>Def_Sistemas_Conectores_Cabos!$B$24</f>
        <v>Allectra triax</v>
      </c>
      <c r="P369" s="19" t="str">
        <f>Def_Sistemas_Conectores_Cabos!$B$25</f>
        <v>Lemo FFC.00.650</v>
      </c>
      <c r="Q369" s="27" t="str">
        <f t="shared" si="17"/>
        <v>SI-01BCFE:DI-PBPMSensor-2/TI
SI-01BCFE:DI-FMCPicoAmm-2/3</v>
      </c>
      <c r="R369" s="46" t="s">
        <v>25</v>
      </c>
      <c r="S369" s="46" t="s">
        <v>25</v>
      </c>
      <c r="T369" s="47" t="str">
        <f>Def_Sistemas_Conectores_Cabos!$C$15</f>
        <v>Triaxial LEMO</v>
      </c>
      <c r="U369" s="45" t="s">
        <v>46</v>
      </c>
      <c r="V369" s="33"/>
      <c r="W369" s="33"/>
      <c r="X369" s="33"/>
    </row>
    <row r="370" ht="15.75" customHeight="1">
      <c r="A370" s="19" t="str">
        <f>Def_Sistemas_Conectores_Cabos!$A$23</f>
        <v>BPM de fótons</v>
      </c>
      <c r="B370" s="22" t="str">
        <f>Datas_Entregas!$A$6</f>
        <v>Linhas de Luz (fases I-A e II)</v>
      </c>
      <c r="C370" s="25">
        <f t="array" ref="C370">INDEX(Datas_Entregas!$B$2:$B$100, MATCH(B370, Datas_Entregas!$A$2:$A$100, 0), 1)</f>
        <v>43374</v>
      </c>
      <c r="D370" s="22" t="str">
        <f>Def_Status_Montagem!$A$2</f>
        <v>A verificar</v>
      </c>
      <c r="E370" s="35" t="str">
        <f>Def_Status_Montagem!$B$4</f>
        <v>Contratada (inclui etiqueta)</v>
      </c>
      <c r="F370" s="26" t="str">
        <f t="array" ref="F370">INDEX(Def_Instancias_Equipamentos!$F$2:$F$5135, MATCH(K370, Def_Instancias_Equipamentos!$D$2:$D$5135, 0), 1)</f>
        <v>Túnel (Anel/Front-End)</v>
      </c>
      <c r="G370" s="27" t="str">
        <f t="array" ref="G370">INDEX(Def_Instancias_Equipamentos!$F$2:$F$5135, MATCH(L370, Def_Instancias_Equipamentos!$D$2:$D$5135, 0), 1)</f>
        <v>Sala Racks 1</v>
      </c>
      <c r="H370" s="26" t="str">
        <f t="array" ref="H370">INDEX(Def_Instancias_Equipamentos!$E$2:$E$5135, MATCH(K370, Def_Instancias_Equipamentos!$D$2:$D$5135, 0), 1)</f>
        <v>SI-01BCFE</v>
      </c>
      <c r="I370" s="27" t="str">
        <f t="array" ref="I370">INDEX(Def_Instancias_Equipamentos!$E$2:$E$5135, MATCH(L370, Def_Instancias_Equipamentos!$D$2:$D$5135, 0), 1)</f>
        <v>IA-01RaBPM</v>
      </c>
      <c r="J370" s="27" t="str">
        <f t="shared" si="16"/>
        <v>EXTERNO</v>
      </c>
      <c r="K370" s="28" t="str">
        <f>Def_Instancias_Equipamentos!$D$1282</f>
        <v>SI-01BCFE:DI-PBPMSensor-2</v>
      </c>
      <c r="L370" s="19" t="str">
        <f>Def_Instancias_Equipamentos!$D$1623</f>
        <v>SI-01BCFE:DI-FMCPicoAmm-2</v>
      </c>
      <c r="M370" s="44" t="s">
        <v>77</v>
      </c>
      <c r="N370" s="45" t="s">
        <v>1116</v>
      </c>
      <c r="O370" s="31" t="str">
        <f>Def_Sistemas_Conectores_Cabos!$B$24</f>
        <v>Allectra triax</v>
      </c>
      <c r="P370" s="19" t="str">
        <f>Def_Sistemas_Conectores_Cabos!$B$25</f>
        <v>Lemo FFC.00.650</v>
      </c>
      <c r="Q370" s="27" t="str">
        <f t="shared" si="17"/>
        <v>SI-01BCFE:DI-PBPMSensor-2/BO
SI-01BCFE:DI-FMCPicoAmm-2/4</v>
      </c>
      <c r="R370" s="46" t="s">
        <v>25</v>
      </c>
      <c r="S370" s="46" t="s">
        <v>25</v>
      </c>
      <c r="T370" s="47" t="str">
        <f>Def_Sistemas_Conectores_Cabos!$C$15</f>
        <v>Triaxial LEMO</v>
      </c>
      <c r="U370" s="45" t="s">
        <v>46</v>
      </c>
      <c r="V370" s="33"/>
      <c r="W370" s="33"/>
      <c r="X370" s="33"/>
    </row>
    <row r="371" ht="15.75" customHeight="1">
      <c r="A371" s="19" t="str">
        <f>Def_Sistemas_Conectores_Cabos!$A$23</f>
        <v>BPM de fótons</v>
      </c>
      <c r="B371" s="22" t="str">
        <f>Datas_Entregas!$A$6</f>
        <v>Linhas de Luz (fases I-A e II)</v>
      </c>
      <c r="C371" s="25">
        <f t="array" ref="C371">INDEX(Datas_Entregas!$B$2:$B$100, MATCH(B371, Datas_Entregas!$A$2:$A$100, 0), 1)</f>
        <v>43374</v>
      </c>
      <c r="D371" s="22" t="str">
        <f>Def_Status_Montagem!$A$2</f>
        <v>A verificar</v>
      </c>
      <c r="E371" s="35" t="str">
        <f>Def_Status_Montagem!$B$4</f>
        <v>Contratada (inclui etiqueta)</v>
      </c>
      <c r="F371" s="26" t="str">
        <f t="array" ref="F371">INDEX(Def_Instancias_Equipamentos!$F$2:$F$5135, MATCH(K371, Def_Instancias_Equipamentos!$D$2:$D$5135, 0), 1)</f>
        <v>Túnel (Anel/Front-End)</v>
      </c>
      <c r="G371" s="27" t="str">
        <f t="array" ref="G371">INDEX(Def_Instancias_Equipamentos!$F$2:$F$5135, MATCH(L371, Def_Instancias_Equipamentos!$D$2:$D$5135, 0), 1)</f>
        <v>Sala Racks 1</v>
      </c>
      <c r="H371" s="26" t="str">
        <f t="array" ref="H371">INDEX(Def_Instancias_Equipamentos!$E$2:$E$5135, MATCH(K371, Def_Instancias_Equipamentos!$D$2:$D$5135, 0), 1)</f>
        <v>SI-01SAFE</v>
      </c>
      <c r="I371" s="27" t="str">
        <f t="array" ref="I371">INDEX(Def_Instancias_Equipamentos!$E$2:$E$5135, MATCH(L371, Def_Instancias_Equipamentos!$D$2:$D$5135, 0), 1)</f>
        <v>IA-01RaBPM</v>
      </c>
      <c r="J371" s="27" t="str">
        <f t="shared" si="16"/>
        <v>EXTERNO</v>
      </c>
      <c r="K371" s="28" t="str">
        <f>Def_Instancias_Equipamentos!$D$1241</f>
        <v>SI-01SAFE:DI-PBPMSensor-1</v>
      </c>
      <c r="L371" s="19" t="str">
        <f>Def_Instancias_Equipamentos!$D$1582</f>
        <v>SI-01SAFE:DI-FMCPicoAmm-1</v>
      </c>
      <c r="M371" s="44" t="s">
        <v>89</v>
      </c>
      <c r="N371" s="194" t="s">
        <v>1100</v>
      </c>
      <c r="O371" s="31" t="str">
        <f>Def_Sistemas_Conectores_Cabos!$B$24</f>
        <v>Allectra triax</v>
      </c>
      <c r="P371" s="19" t="str">
        <f>Def_Sistemas_Conectores_Cabos!$B$25</f>
        <v>Lemo FFC.00.650</v>
      </c>
      <c r="Q371" s="27" t="str">
        <f t="shared" si="17"/>
        <v>SI-01SAFE:DI-PBPMSensor-1/TO
SI-01SAFE:DI-FMCPicoAmm-1/1</v>
      </c>
      <c r="R371" s="46" t="s">
        <v>25</v>
      </c>
      <c r="S371" s="46" t="s">
        <v>25</v>
      </c>
      <c r="T371" s="47" t="str">
        <f>Def_Sistemas_Conectores_Cabos!$C$15</f>
        <v>Triaxial LEMO</v>
      </c>
      <c r="U371" s="45" t="s">
        <v>46</v>
      </c>
      <c r="V371" s="33"/>
      <c r="W371" s="33"/>
      <c r="X371" s="33"/>
    </row>
    <row r="372" ht="15.75" customHeight="1">
      <c r="A372" s="19" t="str">
        <f>Def_Sistemas_Conectores_Cabos!$A$23</f>
        <v>BPM de fótons</v>
      </c>
      <c r="B372" s="22" t="str">
        <f>Datas_Entregas!$A$6</f>
        <v>Linhas de Luz (fases I-A e II)</v>
      </c>
      <c r="C372" s="25">
        <f t="array" ref="C372">INDEX(Datas_Entregas!$B$2:$B$100, MATCH(B372, Datas_Entregas!$A$2:$A$100, 0), 1)</f>
        <v>43374</v>
      </c>
      <c r="D372" s="22" t="str">
        <f>Def_Status_Montagem!$A$2</f>
        <v>A verificar</v>
      </c>
      <c r="E372" s="35" t="str">
        <f>Def_Status_Montagem!$B$4</f>
        <v>Contratada (inclui etiqueta)</v>
      </c>
      <c r="F372" s="26" t="str">
        <f t="array" ref="F372">INDEX(Def_Instancias_Equipamentos!$F$2:$F$5135, MATCH(K372, Def_Instancias_Equipamentos!$D$2:$D$5135, 0), 1)</f>
        <v>Túnel (Anel/Front-End)</v>
      </c>
      <c r="G372" s="27" t="str">
        <f t="array" ref="G372">INDEX(Def_Instancias_Equipamentos!$F$2:$F$5135, MATCH(L372, Def_Instancias_Equipamentos!$D$2:$D$5135, 0), 1)</f>
        <v>Sala Racks 1</v>
      </c>
      <c r="H372" s="26" t="str">
        <f t="array" ref="H372">INDEX(Def_Instancias_Equipamentos!$E$2:$E$5135, MATCH(K372, Def_Instancias_Equipamentos!$D$2:$D$5135, 0), 1)</f>
        <v>SI-01SAFE</v>
      </c>
      <c r="I372" s="27" t="str">
        <f t="array" ref="I372">INDEX(Def_Instancias_Equipamentos!$E$2:$E$5135, MATCH(L372, Def_Instancias_Equipamentos!$D$2:$D$5135, 0), 1)</f>
        <v>IA-01RaBPM</v>
      </c>
      <c r="J372" s="27" t="str">
        <f t="shared" si="16"/>
        <v>EXTERNO</v>
      </c>
      <c r="K372" s="28" t="str">
        <f>Def_Instancias_Equipamentos!$D$1241</f>
        <v>SI-01SAFE:DI-PBPMSensor-1</v>
      </c>
      <c r="L372" s="19" t="str">
        <f>Def_Instancias_Equipamentos!$D$1582</f>
        <v>SI-01SAFE:DI-FMCPicoAmm-1</v>
      </c>
      <c r="M372" s="44" t="s">
        <v>74</v>
      </c>
      <c r="N372" s="194" t="s">
        <v>1108</v>
      </c>
      <c r="O372" s="31" t="str">
        <f>Def_Sistemas_Conectores_Cabos!$B$24</f>
        <v>Allectra triax</v>
      </c>
      <c r="P372" s="19" t="str">
        <f>Def_Sistemas_Conectores_Cabos!$B$25</f>
        <v>Lemo FFC.00.650</v>
      </c>
      <c r="Q372" s="27" t="str">
        <f t="shared" si="17"/>
        <v>SI-01SAFE:DI-PBPMSensor-1/BI
SI-01SAFE:DI-FMCPicoAmm-1/2</v>
      </c>
      <c r="R372" s="46" t="s">
        <v>25</v>
      </c>
      <c r="S372" s="46" t="s">
        <v>25</v>
      </c>
      <c r="T372" s="47" t="str">
        <f>Def_Sistemas_Conectores_Cabos!$C$15</f>
        <v>Triaxial LEMO</v>
      </c>
      <c r="U372" s="45" t="s">
        <v>46</v>
      </c>
      <c r="V372" s="33"/>
      <c r="W372" s="33"/>
      <c r="X372" s="33"/>
    </row>
    <row r="373" ht="15.75" customHeight="1">
      <c r="A373" s="19" t="str">
        <f>Def_Sistemas_Conectores_Cabos!$A$23</f>
        <v>BPM de fótons</v>
      </c>
      <c r="B373" s="22" t="str">
        <f>Datas_Entregas!$A$6</f>
        <v>Linhas de Luz (fases I-A e II)</v>
      </c>
      <c r="C373" s="25">
        <f t="array" ref="C373">INDEX(Datas_Entregas!$B$2:$B$100, MATCH(B373, Datas_Entregas!$A$2:$A$100, 0), 1)</f>
        <v>43374</v>
      </c>
      <c r="D373" s="22" t="str">
        <f>Def_Status_Montagem!$A$2</f>
        <v>A verificar</v>
      </c>
      <c r="E373" s="35" t="str">
        <f>Def_Status_Montagem!$B$4</f>
        <v>Contratada (inclui etiqueta)</v>
      </c>
      <c r="F373" s="26" t="str">
        <f t="array" ref="F373">INDEX(Def_Instancias_Equipamentos!$F$2:$F$5135, MATCH(K373, Def_Instancias_Equipamentos!$D$2:$D$5135, 0), 1)</f>
        <v>Túnel (Anel/Front-End)</v>
      </c>
      <c r="G373" s="27" t="str">
        <f t="array" ref="G373">INDEX(Def_Instancias_Equipamentos!$F$2:$F$5135, MATCH(L373, Def_Instancias_Equipamentos!$D$2:$D$5135, 0), 1)</f>
        <v>Sala Racks 1</v>
      </c>
      <c r="H373" s="26" t="str">
        <f t="array" ref="H373">INDEX(Def_Instancias_Equipamentos!$E$2:$E$5135, MATCH(K373, Def_Instancias_Equipamentos!$D$2:$D$5135, 0), 1)</f>
        <v>SI-01SAFE</v>
      </c>
      <c r="I373" s="27" t="str">
        <f t="array" ref="I373">INDEX(Def_Instancias_Equipamentos!$E$2:$E$5135, MATCH(L373, Def_Instancias_Equipamentos!$D$2:$D$5135, 0), 1)</f>
        <v>IA-01RaBPM</v>
      </c>
      <c r="J373" s="27" t="str">
        <f t="shared" si="16"/>
        <v>EXTERNO</v>
      </c>
      <c r="K373" s="28" t="str">
        <f>Def_Instancias_Equipamentos!$D$1241</f>
        <v>SI-01SAFE:DI-PBPMSensor-1</v>
      </c>
      <c r="L373" s="19" t="str">
        <f>Def_Instancias_Equipamentos!$D$1582</f>
        <v>SI-01SAFE:DI-FMCPicoAmm-1</v>
      </c>
      <c r="M373" s="44" t="s">
        <v>80</v>
      </c>
      <c r="N373" s="194" t="s">
        <v>1110</v>
      </c>
      <c r="O373" s="31" t="str">
        <f>Def_Sistemas_Conectores_Cabos!$B$24</f>
        <v>Allectra triax</v>
      </c>
      <c r="P373" s="19" t="str">
        <f>Def_Sistemas_Conectores_Cabos!$B$25</f>
        <v>Lemo FFC.00.650</v>
      </c>
      <c r="Q373" s="27" t="str">
        <f t="shared" si="17"/>
        <v>SI-01SAFE:DI-PBPMSensor-1/TI
SI-01SAFE:DI-FMCPicoAmm-1/3</v>
      </c>
      <c r="R373" s="46" t="s">
        <v>25</v>
      </c>
      <c r="S373" s="46" t="s">
        <v>25</v>
      </c>
      <c r="T373" s="47" t="str">
        <f>Def_Sistemas_Conectores_Cabos!$C$15</f>
        <v>Triaxial LEMO</v>
      </c>
      <c r="U373" s="45" t="s">
        <v>46</v>
      </c>
      <c r="V373" s="33"/>
      <c r="W373" s="33"/>
      <c r="X373" s="33"/>
    </row>
    <row r="374" ht="15.75" customHeight="1">
      <c r="A374" s="19" t="str">
        <f>Def_Sistemas_Conectores_Cabos!$A$23</f>
        <v>BPM de fótons</v>
      </c>
      <c r="B374" s="22" t="str">
        <f>Datas_Entregas!$A$6</f>
        <v>Linhas de Luz (fases I-A e II)</v>
      </c>
      <c r="C374" s="25">
        <f t="array" ref="C374">INDEX(Datas_Entregas!$B$2:$B$100, MATCH(B374, Datas_Entregas!$A$2:$A$100, 0), 1)</f>
        <v>43374</v>
      </c>
      <c r="D374" s="22" t="str">
        <f>Def_Status_Montagem!$A$2</f>
        <v>A verificar</v>
      </c>
      <c r="E374" s="35" t="str">
        <f>Def_Status_Montagem!$B$4</f>
        <v>Contratada (inclui etiqueta)</v>
      </c>
      <c r="F374" s="26" t="str">
        <f t="array" ref="F374">INDEX(Def_Instancias_Equipamentos!$F$2:$F$5135, MATCH(K374, Def_Instancias_Equipamentos!$D$2:$D$5135, 0), 1)</f>
        <v>Túnel (Anel/Front-End)</v>
      </c>
      <c r="G374" s="27" t="str">
        <f t="array" ref="G374">INDEX(Def_Instancias_Equipamentos!$F$2:$F$5135, MATCH(L374, Def_Instancias_Equipamentos!$D$2:$D$5135, 0), 1)</f>
        <v>Sala Racks 1</v>
      </c>
      <c r="H374" s="26" t="str">
        <f t="array" ref="H374">INDEX(Def_Instancias_Equipamentos!$E$2:$E$5135, MATCH(K374, Def_Instancias_Equipamentos!$D$2:$D$5135, 0), 1)</f>
        <v>SI-01SAFE</v>
      </c>
      <c r="I374" s="27" t="str">
        <f t="array" ref="I374">INDEX(Def_Instancias_Equipamentos!$E$2:$E$5135, MATCH(L374, Def_Instancias_Equipamentos!$D$2:$D$5135, 0), 1)</f>
        <v>IA-01RaBPM</v>
      </c>
      <c r="J374" s="27" t="str">
        <f t="shared" si="16"/>
        <v>EXTERNO</v>
      </c>
      <c r="K374" s="28" t="str">
        <f>Def_Instancias_Equipamentos!$D$1241</f>
        <v>SI-01SAFE:DI-PBPMSensor-1</v>
      </c>
      <c r="L374" s="19" t="str">
        <f>Def_Instancias_Equipamentos!$D$1582</f>
        <v>SI-01SAFE:DI-FMCPicoAmm-1</v>
      </c>
      <c r="M374" s="44" t="s">
        <v>77</v>
      </c>
      <c r="N374" s="194" t="s">
        <v>1116</v>
      </c>
      <c r="O374" s="31" t="str">
        <f>Def_Sistemas_Conectores_Cabos!$B$24</f>
        <v>Allectra triax</v>
      </c>
      <c r="P374" s="19" t="str">
        <f>Def_Sistemas_Conectores_Cabos!$B$25</f>
        <v>Lemo FFC.00.650</v>
      </c>
      <c r="Q374" s="27" t="str">
        <f t="shared" si="17"/>
        <v>SI-01SAFE:DI-PBPMSensor-1/BO
SI-01SAFE:DI-FMCPicoAmm-1/4</v>
      </c>
      <c r="R374" s="46" t="s">
        <v>25</v>
      </c>
      <c r="S374" s="46" t="s">
        <v>25</v>
      </c>
      <c r="T374" s="47" t="str">
        <f>Def_Sistemas_Conectores_Cabos!$C$15</f>
        <v>Triaxial LEMO</v>
      </c>
      <c r="U374" s="45" t="s">
        <v>46</v>
      </c>
      <c r="V374" s="33"/>
      <c r="W374" s="33"/>
      <c r="X374" s="33"/>
    </row>
    <row r="375" ht="15.75" customHeight="1">
      <c r="A375" s="19" t="str">
        <f>Def_Sistemas_Conectores_Cabos!$A$23</f>
        <v>BPM de fótons</v>
      </c>
      <c r="B375" s="22" t="str">
        <f>Datas_Entregas!$A$6</f>
        <v>Linhas de Luz (fases I-A e II)</v>
      </c>
      <c r="C375" s="25">
        <f t="array" ref="C375">INDEX(Datas_Entregas!$B$2:$B$100, MATCH(B375, Datas_Entregas!$A$2:$A$100, 0), 1)</f>
        <v>43374</v>
      </c>
      <c r="D375" s="22" t="str">
        <f>Def_Status_Montagem!$A$2</f>
        <v>A verificar</v>
      </c>
      <c r="E375" s="35" t="str">
        <f>Def_Status_Montagem!$B$4</f>
        <v>Contratada (inclui etiqueta)</v>
      </c>
      <c r="F375" s="26" t="str">
        <f t="array" ref="F375">INDEX(Def_Instancias_Equipamentos!$F$2:$F$5135, MATCH(K375, Def_Instancias_Equipamentos!$D$2:$D$5135, 0), 1)</f>
        <v>Túnel (Anel/Front-End)</v>
      </c>
      <c r="G375" s="27" t="str">
        <f t="array" ref="G375">INDEX(Def_Instancias_Equipamentos!$F$2:$F$5135, MATCH(L375, Def_Instancias_Equipamentos!$D$2:$D$5135, 0), 1)</f>
        <v>Sala Racks 1</v>
      </c>
      <c r="H375" s="26" t="str">
        <f t="array" ref="H375">INDEX(Def_Instancias_Equipamentos!$E$2:$E$5135, MATCH(K375, Def_Instancias_Equipamentos!$D$2:$D$5135, 0), 1)</f>
        <v>SI-01SAFE</v>
      </c>
      <c r="I375" s="27" t="str">
        <f t="array" ref="I375">INDEX(Def_Instancias_Equipamentos!$E$2:$E$5135, MATCH(L375, Def_Instancias_Equipamentos!$D$2:$D$5135, 0), 1)</f>
        <v>IA-01RaBPM</v>
      </c>
      <c r="J375" s="27" t="str">
        <f t="shared" si="16"/>
        <v>EXTERNO</v>
      </c>
      <c r="K375" s="28" t="str">
        <f>Def_Instancias_Equipamentos!$D$1242</f>
        <v>SI-01SAFE:DI-PBPMSensor-2</v>
      </c>
      <c r="L375" s="19" t="str">
        <f>Def_Instancias_Equipamentos!$D$1583</f>
        <v>SI-01SAFE:DI-FMCPicoAmm-2</v>
      </c>
      <c r="M375" s="44" t="s">
        <v>89</v>
      </c>
      <c r="N375" s="194" t="s">
        <v>1100</v>
      </c>
      <c r="O375" s="31" t="str">
        <f>Def_Sistemas_Conectores_Cabos!$B$24</f>
        <v>Allectra triax</v>
      </c>
      <c r="P375" s="19" t="str">
        <f>Def_Sistemas_Conectores_Cabos!$B$25</f>
        <v>Lemo FFC.00.650</v>
      </c>
      <c r="Q375" s="27" t="str">
        <f t="shared" si="17"/>
        <v>SI-01SAFE:DI-PBPMSensor-2/TO
SI-01SAFE:DI-FMCPicoAmm-2/1</v>
      </c>
      <c r="R375" s="46" t="s">
        <v>25</v>
      </c>
      <c r="S375" s="46" t="s">
        <v>25</v>
      </c>
      <c r="T375" s="47" t="str">
        <f>Def_Sistemas_Conectores_Cabos!$C$15</f>
        <v>Triaxial LEMO</v>
      </c>
      <c r="U375" s="45" t="s">
        <v>46</v>
      </c>
      <c r="V375" s="33"/>
      <c r="W375" s="33"/>
      <c r="X375" s="33"/>
    </row>
    <row r="376" ht="15.75" customHeight="1">
      <c r="A376" s="19" t="str">
        <f>Def_Sistemas_Conectores_Cabos!$A$23</f>
        <v>BPM de fótons</v>
      </c>
      <c r="B376" s="22" t="str">
        <f>Datas_Entregas!$A$6</f>
        <v>Linhas de Luz (fases I-A e II)</v>
      </c>
      <c r="C376" s="25">
        <f t="array" ref="C376">INDEX(Datas_Entregas!$B$2:$B$100, MATCH(B376, Datas_Entregas!$A$2:$A$100, 0), 1)</f>
        <v>43374</v>
      </c>
      <c r="D376" s="22" t="str">
        <f>Def_Status_Montagem!$A$2</f>
        <v>A verificar</v>
      </c>
      <c r="E376" s="35" t="str">
        <f>Def_Status_Montagem!$B$4</f>
        <v>Contratada (inclui etiqueta)</v>
      </c>
      <c r="F376" s="26" t="str">
        <f t="array" ref="F376">INDEX(Def_Instancias_Equipamentos!$F$2:$F$5135, MATCH(K376, Def_Instancias_Equipamentos!$D$2:$D$5135, 0), 1)</f>
        <v>Túnel (Anel/Front-End)</v>
      </c>
      <c r="G376" s="27" t="str">
        <f t="array" ref="G376">INDEX(Def_Instancias_Equipamentos!$F$2:$F$5135, MATCH(L376, Def_Instancias_Equipamentos!$D$2:$D$5135, 0), 1)</f>
        <v>Sala Racks 1</v>
      </c>
      <c r="H376" s="26" t="str">
        <f t="array" ref="H376">INDEX(Def_Instancias_Equipamentos!$E$2:$E$5135, MATCH(K376, Def_Instancias_Equipamentos!$D$2:$D$5135, 0), 1)</f>
        <v>SI-01SAFE</v>
      </c>
      <c r="I376" s="27" t="str">
        <f t="array" ref="I376">INDEX(Def_Instancias_Equipamentos!$E$2:$E$5135, MATCH(L376, Def_Instancias_Equipamentos!$D$2:$D$5135, 0), 1)</f>
        <v>IA-01RaBPM</v>
      </c>
      <c r="J376" s="27" t="str">
        <f t="shared" si="16"/>
        <v>EXTERNO</v>
      </c>
      <c r="K376" s="28" t="str">
        <f>Def_Instancias_Equipamentos!$D$1242</f>
        <v>SI-01SAFE:DI-PBPMSensor-2</v>
      </c>
      <c r="L376" s="19" t="str">
        <f>Def_Instancias_Equipamentos!$D$1583</f>
        <v>SI-01SAFE:DI-FMCPicoAmm-2</v>
      </c>
      <c r="M376" s="44" t="s">
        <v>74</v>
      </c>
      <c r="N376" s="194" t="s">
        <v>1108</v>
      </c>
      <c r="O376" s="31" t="str">
        <f>Def_Sistemas_Conectores_Cabos!$B$24</f>
        <v>Allectra triax</v>
      </c>
      <c r="P376" s="19" t="str">
        <f>Def_Sistemas_Conectores_Cabos!$B$25</f>
        <v>Lemo FFC.00.650</v>
      </c>
      <c r="Q376" s="27" t="str">
        <f t="shared" si="17"/>
        <v>SI-01SAFE:DI-PBPMSensor-2/BI
SI-01SAFE:DI-FMCPicoAmm-2/2</v>
      </c>
      <c r="R376" s="46" t="s">
        <v>25</v>
      </c>
      <c r="S376" s="46" t="s">
        <v>25</v>
      </c>
      <c r="T376" s="47" t="str">
        <f>Def_Sistemas_Conectores_Cabos!$C$15</f>
        <v>Triaxial LEMO</v>
      </c>
      <c r="U376" s="45" t="s">
        <v>46</v>
      </c>
      <c r="V376" s="33"/>
      <c r="W376" s="33"/>
      <c r="X376" s="33"/>
    </row>
    <row r="377" ht="15.75" customHeight="1">
      <c r="A377" s="19" t="str">
        <f>Def_Sistemas_Conectores_Cabos!$A$23</f>
        <v>BPM de fótons</v>
      </c>
      <c r="B377" s="22" t="str">
        <f>Datas_Entregas!$A$6</f>
        <v>Linhas de Luz (fases I-A e II)</v>
      </c>
      <c r="C377" s="25">
        <f t="array" ref="C377">INDEX(Datas_Entregas!$B$2:$B$100, MATCH(B377, Datas_Entregas!$A$2:$A$100, 0), 1)</f>
        <v>43374</v>
      </c>
      <c r="D377" s="22" t="str">
        <f>Def_Status_Montagem!$A$2</f>
        <v>A verificar</v>
      </c>
      <c r="E377" s="35" t="str">
        <f>Def_Status_Montagem!$B$4</f>
        <v>Contratada (inclui etiqueta)</v>
      </c>
      <c r="F377" s="26" t="str">
        <f t="array" ref="F377">INDEX(Def_Instancias_Equipamentos!$F$2:$F$5135, MATCH(K377, Def_Instancias_Equipamentos!$D$2:$D$5135, 0), 1)</f>
        <v>Túnel (Anel/Front-End)</v>
      </c>
      <c r="G377" s="27" t="str">
        <f t="array" ref="G377">INDEX(Def_Instancias_Equipamentos!$F$2:$F$5135, MATCH(L377, Def_Instancias_Equipamentos!$D$2:$D$5135, 0), 1)</f>
        <v>Sala Racks 1</v>
      </c>
      <c r="H377" s="26" t="str">
        <f t="array" ref="H377">INDEX(Def_Instancias_Equipamentos!$E$2:$E$5135, MATCH(K377, Def_Instancias_Equipamentos!$D$2:$D$5135, 0), 1)</f>
        <v>SI-01SAFE</v>
      </c>
      <c r="I377" s="27" t="str">
        <f t="array" ref="I377">INDEX(Def_Instancias_Equipamentos!$E$2:$E$5135, MATCH(L377, Def_Instancias_Equipamentos!$D$2:$D$5135, 0), 1)</f>
        <v>IA-01RaBPM</v>
      </c>
      <c r="J377" s="27" t="str">
        <f t="shared" si="16"/>
        <v>EXTERNO</v>
      </c>
      <c r="K377" s="28" t="str">
        <f>Def_Instancias_Equipamentos!$D$1242</f>
        <v>SI-01SAFE:DI-PBPMSensor-2</v>
      </c>
      <c r="L377" s="19" t="str">
        <f>Def_Instancias_Equipamentos!$D$1583</f>
        <v>SI-01SAFE:DI-FMCPicoAmm-2</v>
      </c>
      <c r="M377" s="44" t="s">
        <v>80</v>
      </c>
      <c r="N377" s="194" t="s">
        <v>1110</v>
      </c>
      <c r="O377" s="31" t="str">
        <f>Def_Sistemas_Conectores_Cabos!$B$24</f>
        <v>Allectra triax</v>
      </c>
      <c r="P377" s="19" t="str">
        <f>Def_Sistemas_Conectores_Cabos!$B$25</f>
        <v>Lemo FFC.00.650</v>
      </c>
      <c r="Q377" s="27" t="str">
        <f t="shared" si="17"/>
        <v>SI-01SAFE:DI-PBPMSensor-2/TI
SI-01SAFE:DI-FMCPicoAmm-2/3</v>
      </c>
      <c r="R377" s="46" t="s">
        <v>25</v>
      </c>
      <c r="S377" s="46" t="s">
        <v>25</v>
      </c>
      <c r="T377" s="47" t="str">
        <f>Def_Sistemas_Conectores_Cabos!$C$15</f>
        <v>Triaxial LEMO</v>
      </c>
      <c r="U377" s="45" t="s">
        <v>46</v>
      </c>
      <c r="V377" s="33"/>
      <c r="W377" s="33"/>
      <c r="X377" s="33"/>
    </row>
    <row r="378" ht="15.75" customHeight="1">
      <c r="A378" s="19" t="str">
        <f>Def_Sistemas_Conectores_Cabos!$A$23</f>
        <v>BPM de fótons</v>
      </c>
      <c r="B378" s="22" t="str">
        <f>Datas_Entregas!$A$6</f>
        <v>Linhas de Luz (fases I-A e II)</v>
      </c>
      <c r="C378" s="25">
        <f t="array" ref="C378">INDEX(Datas_Entregas!$B$2:$B$100, MATCH(B378, Datas_Entregas!$A$2:$A$100, 0), 1)</f>
        <v>43374</v>
      </c>
      <c r="D378" s="22" t="str">
        <f>Def_Status_Montagem!$A$2</f>
        <v>A verificar</v>
      </c>
      <c r="E378" s="35" t="str">
        <f>Def_Status_Montagem!$B$4</f>
        <v>Contratada (inclui etiqueta)</v>
      </c>
      <c r="F378" s="26" t="str">
        <f t="array" ref="F378">INDEX(Def_Instancias_Equipamentos!$F$2:$F$5135, MATCH(K378, Def_Instancias_Equipamentos!$D$2:$D$5135, 0), 1)</f>
        <v>Túnel (Anel/Front-End)</v>
      </c>
      <c r="G378" s="27" t="str">
        <f t="array" ref="G378">INDEX(Def_Instancias_Equipamentos!$F$2:$F$5135, MATCH(L378, Def_Instancias_Equipamentos!$D$2:$D$5135, 0), 1)</f>
        <v>Sala Racks 1</v>
      </c>
      <c r="H378" s="26" t="str">
        <f t="array" ref="H378">INDEX(Def_Instancias_Equipamentos!$E$2:$E$5135, MATCH(K378, Def_Instancias_Equipamentos!$D$2:$D$5135, 0), 1)</f>
        <v>SI-01SAFE</v>
      </c>
      <c r="I378" s="27" t="str">
        <f t="array" ref="I378">INDEX(Def_Instancias_Equipamentos!$E$2:$E$5135, MATCH(L378, Def_Instancias_Equipamentos!$D$2:$D$5135, 0), 1)</f>
        <v>IA-01RaBPM</v>
      </c>
      <c r="J378" s="27" t="str">
        <f t="shared" si="16"/>
        <v>EXTERNO</v>
      </c>
      <c r="K378" s="28" t="str">
        <f>Def_Instancias_Equipamentos!$D$1242</f>
        <v>SI-01SAFE:DI-PBPMSensor-2</v>
      </c>
      <c r="L378" s="19" t="str">
        <f>Def_Instancias_Equipamentos!$D$1583</f>
        <v>SI-01SAFE:DI-FMCPicoAmm-2</v>
      </c>
      <c r="M378" s="44" t="s">
        <v>77</v>
      </c>
      <c r="N378" s="194" t="s">
        <v>1116</v>
      </c>
      <c r="O378" s="31" t="str">
        <f>Def_Sistemas_Conectores_Cabos!$B$24</f>
        <v>Allectra triax</v>
      </c>
      <c r="P378" s="19" t="str">
        <f>Def_Sistemas_Conectores_Cabos!$B$25</f>
        <v>Lemo FFC.00.650</v>
      </c>
      <c r="Q378" s="27" t="str">
        <f t="shared" si="17"/>
        <v>SI-01SAFE:DI-PBPMSensor-2/BO
SI-01SAFE:DI-FMCPicoAmm-2/4</v>
      </c>
      <c r="R378" s="46" t="s">
        <v>25</v>
      </c>
      <c r="S378" s="46" t="s">
        <v>25</v>
      </c>
      <c r="T378" s="47" t="str">
        <f>Def_Sistemas_Conectores_Cabos!$C$15</f>
        <v>Triaxial LEMO</v>
      </c>
      <c r="U378" s="45" t="s">
        <v>46</v>
      </c>
      <c r="V378" s="33"/>
      <c r="W378" s="33"/>
      <c r="X378" s="33"/>
    </row>
    <row r="379" ht="15.75" customHeight="1">
      <c r="A379" s="19" t="str">
        <f>Def_Sistemas_Conectores_Cabos!$A$23</f>
        <v>BPM de fótons</v>
      </c>
      <c r="B379" s="22" t="str">
        <f>Datas_Entregas!$A$6</f>
        <v>Linhas de Luz (fases I-A e II)</v>
      </c>
      <c r="C379" s="25">
        <f t="array" ref="C379">INDEX(Datas_Entregas!$B$2:$B$100, MATCH(B379, Datas_Entregas!$A$2:$A$100, 0), 1)</f>
        <v>43374</v>
      </c>
      <c r="D379" s="22" t="str">
        <f>Def_Status_Montagem!$A$2</f>
        <v>A verificar</v>
      </c>
      <c r="E379" s="35" t="str">
        <f>Def_Status_Montagem!$B$4</f>
        <v>Contratada (inclui etiqueta)</v>
      </c>
      <c r="F379" s="26" t="str">
        <f t="array" ref="F379">INDEX(Def_Instancias_Equipamentos!$F$2:$F$5135, MATCH(K379, Def_Instancias_Equipamentos!$D$2:$D$5135, 0), 1)</f>
        <v>Túnel (Anel/Front-End)</v>
      </c>
      <c r="G379" s="27" t="str">
        <f t="array" ref="G379">INDEX(Def_Instancias_Equipamentos!$F$2:$F$5135, MATCH(L379, Def_Instancias_Equipamentos!$D$2:$D$5135, 0), 1)</f>
        <v>Sala Racks 2</v>
      </c>
      <c r="H379" s="26" t="str">
        <f t="array" ref="H379">INDEX(Def_Instancias_Equipamentos!$E$2:$E$5135, MATCH(K379, Def_Instancias_Equipamentos!$D$2:$D$5135, 0), 1)</f>
        <v>SI-02BCFE</v>
      </c>
      <c r="I379" s="27" t="str">
        <f t="array" ref="I379">INDEX(Def_Instancias_Equipamentos!$E$2:$E$5135, MATCH(L379, Def_Instancias_Equipamentos!$D$2:$D$5135, 0), 1)</f>
        <v>IA-02RaBPM</v>
      </c>
      <c r="J379" s="27" t="str">
        <f t="shared" si="16"/>
        <v>EXTERNO</v>
      </c>
      <c r="K379" s="28" t="str">
        <f>Def_Instancias_Equipamentos!$D$1283</f>
        <v>SI-02BCFE:DI-PBPMSensor-1</v>
      </c>
      <c r="L379" s="19" t="str">
        <f>Def_Instancias_Equipamentos!$D$1624</f>
        <v>SI-02BCFE:DI-FMCPicoAmm-1</v>
      </c>
      <c r="M379" s="44" t="s">
        <v>89</v>
      </c>
      <c r="N379" s="45" t="s">
        <v>1100</v>
      </c>
      <c r="O379" s="31" t="str">
        <f>Def_Sistemas_Conectores_Cabos!$B$24</f>
        <v>Allectra triax</v>
      </c>
      <c r="P379" s="19" t="str">
        <f>Def_Sistemas_Conectores_Cabos!$B$25</f>
        <v>Lemo FFC.00.650</v>
      </c>
      <c r="Q379" s="27" t="str">
        <f t="shared" si="17"/>
        <v>SI-02BCFE:DI-PBPMSensor-1/TO
SI-02BCFE:DI-FMCPicoAmm-1/1</v>
      </c>
      <c r="R379" s="46" t="s">
        <v>25</v>
      </c>
      <c r="S379" s="46" t="s">
        <v>25</v>
      </c>
      <c r="T379" s="47" t="str">
        <f>Def_Sistemas_Conectores_Cabos!$C$15</f>
        <v>Triaxial LEMO</v>
      </c>
      <c r="U379" s="45" t="s">
        <v>46</v>
      </c>
      <c r="V379" s="33"/>
      <c r="W379" s="33"/>
      <c r="X379" s="33"/>
    </row>
    <row r="380" ht="15.75" customHeight="1">
      <c r="A380" s="19" t="str">
        <f>Def_Sistemas_Conectores_Cabos!$A$23</f>
        <v>BPM de fótons</v>
      </c>
      <c r="B380" s="22" t="str">
        <f>Datas_Entregas!$A$6</f>
        <v>Linhas de Luz (fases I-A e II)</v>
      </c>
      <c r="C380" s="25">
        <f t="array" ref="C380">INDEX(Datas_Entregas!$B$2:$B$100, MATCH(B380, Datas_Entregas!$A$2:$A$100, 0), 1)</f>
        <v>43374</v>
      </c>
      <c r="D380" s="22" t="str">
        <f>Def_Status_Montagem!$A$2</f>
        <v>A verificar</v>
      </c>
      <c r="E380" s="35" t="str">
        <f>Def_Status_Montagem!$B$4</f>
        <v>Contratada (inclui etiqueta)</v>
      </c>
      <c r="F380" s="26" t="str">
        <f t="array" ref="F380">INDEX(Def_Instancias_Equipamentos!$F$2:$F$5135, MATCH(K380, Def_Instancias_Equipamentos!$D$2:$D$5135, 0), 1)</f>
        <v>Túnel (Anel/Front-End)</v>
      </c>
      <c r="G380" s="27" t="str">
        <f t="array" ref="G380">INDEX(Def_Instancias_Equipamentos!$F$2:$F$5135, MATCH(L380, Def_Instancias_Equipamentos!$D$2:$D$5135, 0), 1)</f>
        <v>Sala Racks 2</v>
      </c>
      <c r="H380" s="26" t="str">
        <f t="array" ref="H380">INDEX(Def_Instancias_Equipamentos!$E$2:$E$5135, MATCH(K380, Def_Instancias_Equipamentos!$D$2:$D$5135, 0), 1)</f>
        <v>SI-02BCFE</v>
      </c>
      <c r="I380" s="27" t="str">
        <f t="array" ref="I380">INDEX(Def_Instancias_Equipamentos!$E$2:$E$5135, MATCH(L380, Def_Instancias_Equipamentos!$D$2:$D$5135, 0), 1)</f>
        <v>IA-02RaBPM</v>
      </c>
      <c r="J380" s="27" t="str">
        <f t="shared" si="16"/>
        <v>EXTERNO</v>
      </c>
      <c r="K380" s="28" t="str">
        <f>Def_Instancias_Equipamentos!$D$1283</f>
        <v>SI-02BCFE:DI-PBPMSensor-1</v>
      </c>
      <c r="L380" s="19" t="str">
        <f>Def_Instancias_Equipamentos!$D$1624</f>
        <v>SI-02BCFE:DI-FMCPicoAmm-1</v>
      </c>
      <c r="M380" s="44" t="s">
        <v>74</v>
      </c>
      <c r="N380" s="45" t="s">
        <v>1108</v>
      </c>
      <c r="O380" s="31" t="str">
        <f>Def_Sistemas_Conectores_Cabos!$B$24</f>
        <v>Allectra triax</v>
      </c>
      <c r="P380" s="19" t="str">
        <f>Def_Sistemas_Conectores_Cabos!$B$25</f>
        <v>Lemo FFC.00.650</v>
      </c>
      <c r="Q380" s="27" t="str">
        <f t="shared" si="17"/>
        <v>SI-02BCFE:DI-PBPMSensor-1/BI
SI-02BCFE:DI-FMCPicoAmm-1/2</v>
      </c>
      <c r="R380" s="46" t="s">
        <v>25</v>
      </c>
      <c r="S380" s="46" t="s">
        <v>25</v>
      </c>
      <c r="T380" s="47" t="str">
        <f>Def_Sistemas_Conectores_Cabos!$C$15</f>
        <v>Triaxial LEMO</v>
      </c>
      <c r="U380" s="45" t="s">
        <v>46</v>
      </c>
      <c r="V380" s="33"/>
      <c r="W380" s="33"/>
      <c r="X380" s="33"/>
    </row>
    <row r="381" ht="15.75" customHeight="1">
      <c r="A381" s="19" t="str">
        <f>Def_Sistemas_Conectores_Cabos!$A$23</f>
        <v>BPM de fótons</v>
      </c>
      <c r="B381" s="22" t="str">
        <f>Datas_Entregas!$A$6</f>
        <v>Linhas de Luz (fases I-A e II)</v>
      </c>
      <c r="C381" s="25">
        <f t="array" ref="C381">INDEX(Datas_Entregas!$B$2:$B$100, MATCH(B381, Datas_Entregas!$A$2:$A$100, 0), 1)</f>
        <v>43374</v>
      </c>
      <c r="D381" s="22" t="str">
        <f>Def_Status_Montagem!$A$2</f>
        <v>A verificar</v>
      </c>
      <c r="E381" s="35" t="str">
        <f>Def_Status_Montagem!$B$4</f>
        <v>Contratada (inclui etiqueta)</v>
      </c>
      <c r="F381" s="26" t="str">
        <f t="array" ref="F381">INDEX(Def_Instancias_Equipamentos!$F$2:$F$5135, MATCH(K381, Def_Instancias_Equipamentos!$D$2:$D$5135, 0), 1)</f>
        <v>Túnel (Anel/Front-End)</v>
      </c>
      <c r="G381" s="27" t="str">
        <f t="array" ref="G381">INDEX(Def_Instancias_Equipamentos!$F$2:$F$5135, MATCH(L381, Def_Instancias_Equipamentos!$D$2:$D$5135, 0), 1)</f>
        <v>Sala Racks 2</v>
      </c>
      <c r="H381" s="26" t="str">
        <f t="array" ref="H381">INDEX(Def_Instancias_Equipamentos!$E$2:$E$5135, MATCH(K381, Def_Instancias_Equipamentos!$D$2:$D$5135, 0), 1)</f>
        <v>SI-02BCFE</v>
      </c>
      <c r="I381" s="27" t="str">
        <f t="array" ref="I381">INDEX(Def_Instancias_Equipamentos!$E$2:$E$5135, MATCH(L381, Def_Instancias_Equipamentos!$D$2:$D$5135, 0), 1)</f>
        <v>IA-02RaBPM</v>
      </c>
      <c r="J381" s="27" t="str">
        <f t="shared" si="16"/>
        <v>EXTERNO</v>
      </c>
      <c r="K381" s="28" t="str">
        <f>Def_Instancias_Equipamentos!$D$1283</f>
        <v>SI-02BCFE:DI-PBPMSensor-1</v>
      </c>
      <c r="L381" s="19" t="str">
        <f>Def_Instancias_Equipamentos!$D$1624</f>
        <v>SI-02BCFE:DI-FMCPicoAmm-1</v>
      </c>
      <c r="M381" s="44" t="s">
        <v>80</v>
      </c>
      <c r="N381" s="45" t="s">
        <v>1110</v>
      </c>
      <c r="O381" s="31" t="str">
        <f>Def_Sistemas_Conectores_Cabos!$B$24</f>
        <v>Allectra triax</v>
      </c>
      <c r="P381" s="19" t="str">
        <f>Def_Sistemas_Conectores_Cabos!$B$25</f>
        <v>Lemo FFC.00.650</v>
      </c>
      <c r="Q381" s="27" t="str">
        <f t="shared" si="17"/>
        <v>SI-02BCFE:DI-PBPMSensor-1/TI
SI-02BCFE:DI-FMCPicoAmm-1/3</v>
      </c>
      <c r="R381" s="46" t="s">
        <v>25</v>
      </c>
      <c r="S381" s="46" t="s">
        <v>25</v>
      </c>
      <c r="T381" s="47" t="str">
        <f>Def_Sistemas_Conectores_Cabos!$C$15</f>
        <v>Triaxial LEMO</v>
      </c>
      <c r="U381" s="45" t="s">
        <v>46</v>
      </c>
      <c r="V381" s="33"/>
      <c r="W381" s="33"/>
      <c r="X381" s="33"/>
    </row>
    <row r="382" ht="15.75" customHeight="1">
      <c r="A382" s="19" t="str">
        <f>Def_Sistemas_Conectores_Cabos!$A$23</f>
        <v>BPM de fótons</v>
      </c>
      <c r="B382" s="22" t="str">
        <f>Datas_Entregas!$A$6</f>
        <v>Linhas de Luz (fases I-A e II)</v>
      </c>
      <c r="C382" s="25">
        <f t="array" ref="C382">INDEX(Datas_Entregas!$B$2:$B$100, MATCH(B382, Datas_Entregas!$A$2:$A$100, 0), 1)</f>
        <v>43374</v>
      </c>
      <c r="D382" s="22" t="str">
        <f>Def_Status_Montagem!$A$2</f>
        <v>A verificar</v>
      </c>
      <c r="E382" s="35" t="str">
        <f>Def_Status_Montagem!$B$4</f>
        <v>Contratada (inclui etiqueta)</v>
      </c>
      <c r="F382" s="26" t="str">
        <f t="array" ref="F382">INDEX(Def_Instancias_Equipamentos!$F$2:$F$5135, MATCH(K382, Def_Instancias_Equipamentos!$D$2:$D$5135, 0), 1)</f>
        <v>Túnel (Anel/Front-End)</v>
      </c>
      <c r="G382" s="27" t="str">
        <f t="array" ref="G382">INDEX(Def_Instancias_Equipamentos!$F$2:$F$5135, MATCH(L382, Def_Instancias_Equipamentos!$D$2:$D$5135, 0), 1)</f>
        <v>Sala Racks 2</v>
      </c>
      <c r="H382" s="26" t="str">
        <f t="array" ref="H382">INDEX(Def_Instancias_Equipamentos!$E$2:$E$5135, MATCH(K382, Def_Instancias_Equipamentos!$D$2:$D$5135, 0), 1)</f>
        <v>SI-02BCFE</v>
      </c>
      <c r="I382" s="27" t="str">
        <f t="array" ref="I382">INDEX(Def_Instancias_Equipamentos!$E$2:$E$5135, MATCH(L382, Def_Instancias_Equipamentos!$D$2:$D$5135, 0), 1)</f>
        <v>IA-02RaBPM</v>
      </c>
      <c r="J382" s="27" t="str">
        <f t="shared" si="16"/>
        <v>EXTERNO</v>
      </c>
      <c r="K382" s="28" t="str">
        <f>Def_Instancias_Equipamentos!$D$1283</f>
        <v>SI-02BCFE:DI-PBPMSensor-1</v>
      </c>
      <c r="L382" s="19" t="str">
        <f>Def_Instancias_Equipamentos!$D$1624</f>
        <v>SI-02BCFE:DI-FMCPicoAmm-1</v>
      </c>
      <c r="M382" s="44" t="s">
        <v>77</v>
      </c>
      <c r="N382" s="45" t="s">
        <v>1116</v>
      </c>
      <c r="O382" s="31" t="str">
        <f>Def_Sistemas_Conectores_Cabos!$B$24</f>
        <v>Allectra triax</v>
      </c>
      <c r="P382" s="19" t="str">
        <f>Def_Sistemas_Conectores_Cabos!$B$25</f>
        <v>Lemo FFC.00.650</v>
      </c>
      <c r="Q382" s="27" t="str">
        <f t="shared" si="17"/>
        <v>SI-02BCFE:DI-PBPMSensor-1/BO
SI-02BCFE:DI-FMCPicoAmm-1/4</v>
      </c>
      <c r="R382" s="46" t="s">
        <v>25</v>
      </c>
      <c r="S382" s="46" t="s">
        <v>25</v>
      </c>
      <c r="T382" s="47" t="str">
        <f>Def_Sistemas_Conectores_Cabos!$C$15</f>
        <v>Triaxial LEMO</v>
      </c>
      <c r="U382" s="45" t="s">
        <v>46</v>
      </c>
      <c r="V382" s="33"/>
      <c r="W382" s="33"/>
      <c r="X382" s="33"/>
    </row>
    <row r="383" ht="15.75" customHeight="1">
      <c r="A383" s="19" t="str">
        <f>Def_Sistemas_Conectores_Cabos!$A$23</f>
        <v>BPM de fótons</v>
      </c>
      <c r="B383" s="22" t="str">
        <f>Datas_Entregas!$A$6</f>
        <v>Linhas de Luz (fases I-A e II)</v>
      </c>
      <c r="C383" s="25">
        <f t="array" ref="C383">INDEX(Datas_Entregas!$B$2:$B$100, MATCH(B383, Datas_Entregas!$A$2:$A$100, 0), 1)</f>
        <v>43374</v>
      </c>
      <c r="D383" s="22" t="str">
        <f>Def_Status_Montagem!$A$2</f>
        <v>A verificar</v>
      </c>
      <c r="E383" s="35" t="str">
        <f>Def_Status_Montagem!$B$4</f>
        <v>Contratada (inclui etiqueta)</v>
      </c>
      <c r="F383" s="26" t="str">
        <f t="array" ref="F383">INDEX(Def_Instancias_Equipamentos!$F$2:$F$5135, MATCH(K383, Def_Instancias_Equipamentos!$D$2:$D$5135, 0), 1)</f>
        <v>Túnel (Anel/Front-End)</v>
      </c>
      <c r="G383" s="27" t="str">
        <f t="array" ref="G383">INDEX(Def_Instancias_Equipamentos!$F$2:$F$5135, MATCH(L383, Def_Instancias_Equipamentos!$D$2:$D$5135, 0), 1)</f>
        <v>Sala Racks 2</v>
      </c>
      <c r="H383" s="26" t="str">
        <f t="array" ref="H383">INDEX(Def_Instancias_Equipamentos!$E$2:$E$5135, MATCH(K383, Def_Instancias_Equipamentos!$D$2:$D$5135, 0), 1)</f>
        <v>SI-02BCFE</v>
      </c>
      <c r="I383" s="27" t="str">
        <f t="array" ref="I383">INDEX(Def_Instancias_Equipamentos!$E$2:$E$5135, MATCH(L383, Def_Instancias_Equipamentos!$D$2:$D$5135, 0), 1)</f>
        <v>IA-02RaBPM</v>
      </c>
      <c r="J383" s="27" t="str">
        <f t="shared" si="16"/>
        <v>EXTERNO</v>
      </c>
      <c r="K383" s="28" t="str">
        <f>Def_Instancias_Equipamentos!$D$1284</f>
        <v>SI-02BCFE:DI-PBPMSensor-2</v>
      </c>
      <c r="L383" s="19" t="str">
        <f>Def_Instancias_Equipamentos!$D$1625</f>
        <v>SI-02BCFE:DI-FMCPicoAmm-2</v>
      </c>
      <c r="M383" s="44" t="s">
        <v>89</v>
      </c>
      <c r="N383" s="45" t="s">
        <v>1100</v>
      </c>
      <c r="O383" s="31" t="str">
        <f>Def_Sistemas_Conectores_Cabos!$B$24</f>
        <v>Allectra triax</v>
      </c>
      <c r="P383" s="19" t="str">
        <f>Def_Sistemas_Conectores_Cabos!$B$25</f>
        <v>Lemo FFC.00.650</v>
      </c>
      <c r="Q383" s="27" t="str">
        <f t="shared" si="17"/>
        <v>SI-02BCFE:DI-PBPMSensor-2/TO
SI-02BCFE:DI-FMCPicoAmm-2/1</v>
      </c>
      <c r="R383" s="46" t="s">
        <v>25</v>
      </c>
      <c r="S383" s="46" t="s">
        <v>25</v>
      </c>
      <c r="T383" s="47" t="str">
        <f>Def_Sistemas_Conectores_Cabos!$C$15</f>
        <v>Triaxial LEMO</v>
      </c>
      <c r="U383" s="45" t="s">
        <v>46</v>
      </c>
      <c r="V383" s="33"/>
      <c r="W383" s="33"/>
      <c r="X383" s="33"/>
    </row>
    <row r="384" ht="15.75" customHeight="1">
      <c r="A384" s="19" t="str">
        <f>Def_Sistemas_Conectores_Cabos!$A$23</f>
        <v>BPM de fótons</v>
      </c>
      <c r="B384" s="22" t="str">
        <f>Datas_Entregas!$A$6</f>
        <v>Linhas de Luz (fases I-A e II)</v>
      </c>
      <c r="C384" s="25">
        <f t="array" ref="C384">INDEX(Datas_Entregas!$B$2:$B$100, MATCH(B384, Datas_Entregas!$A$2:$A$100, 0), 1)</f>
        <v>43374</v>
      </c>
      <c r="D384" s="22" t="str">
        <f>Def_Status_Montagem!$A$2</f>
        <v>A verificar</v>
      </c>
      <c r="E384" s="35" t="str">
        <f>Def_Status_Montagem!$B$4</f>
        <v>Contratada (inclui etiqueta)</v>
      </c>
      <c r="F384" s="26" t="str">
        <f t="array" ref="F384">INDEX(Def_Instancias_Equipamentos!$F$2:$F$5135, MATCH(K384, Def_Instancias_Equipamentos!$D$2:$D$5135, 0), 1)</f>
        <v>Túnel (Anel/Front-End)</v>
      </c>
      <c r="G384" s="27" t="str">
        <f t="array" ref="G384">INDEX(Def_Instancias_Equipamentos!$F$2:$F$5135, MATCH(L384, Def_Instancias_Equipamentos!$D$2:$D$5135, 0), 1)</f>
        <v>Sala Racks 2</v>
      </c>
      <c r="H384" s="26" t="str">
        <f t="array" ref="H384">INDEX(Def_Instancias_Equipamentos!$E$2:$E$5135, MATCH(K384, Def_Instancias_Equipamentos!$D$2:$D$5135, 0), 1)</f>
        <v>SI-02BCFE</v>
      </c>
      <c r="I384" s="27" t="str">
        <f t="array" ref="I384">INDEX(Def_Instancias_Equipamentos!$E$2:$E$5135, MATCH(L384, Def_Instancias_Equipamentos!$D$2:$D$5135, 0), 1)</f>
        <v>IA-02RaBPM</v>
      </c>
      <c r="J384" s="27" t="str">
        <f t="shared" si="16"/>
        <v>EXTERNO</v>
      </c>
      <c r="K384" s="28" t="str">
        <f>Def_Instancias_Equipamentos!$D$1284</f>
        <v>SI-02BCFE:DI-PBPMSensor-2</v>
      </c>
      <c r="L384" s="19" t="str">
        <f>Def_Instancias_Equipamentos!$D$1625</f>
        <v>SI-02BCFE:DI-FMCPicoAmm-2</v>
      </c>
      <c r="M384" s="44" t="s">
        <v>74</v>
      </c>
      <c r="N384" s="45" t="s">
        <v>1108</v>
      </c>
      <c r="O384" s="31" t="str">
        <f>Def_Sistemas_Conectores_Cabos!$B$24</f>
        <v>Allectra triax</v>
      </c>
      <c r="P384" s="19" t="str">
        <f>Def_Sistemas_Conectores_Cabos!$B$25</f>
        <v>Lemo FFC.00.650</v>
      </c>
      <c r="Q384" s="27" t="str">
        <f t="shared" si="17"/>
        <v>SI-02BCFE:DI-PBPMSensor-2/BI
SI-02BCFE:DI-FMCPicoAmm-2/2</v>
      </c>
      <c r="R384" s="46" t="s">
        <v>25</v>
      </c>
      <c r="S384" s="46" t="s">
        <v>25</v>
      </c>
      <c r="T384" s="47" t="str">
        <f>Def_Sistemas_Conectores_Cabos!$C$15</f>
        <v>Triaxial LEMO</v>
      </c>
      <c r="U384" s="45" t="s">
        <v>46</v>
      </c>
      <c r="V384" s="33"/>
      <c r="W384" s="33"/>
      <c r="X384" s="33"/>
    </row>
    <row r="385" ht="15.75" customHeight="1">
      <c r="A385" s="19" t="str">
        <f>Def_Sistemas_Conectores_Cabos!$A$23</f>
        <v>BPM de fótons</v>
      </c>
      <c r="B385" s="22" t="str">
        <f>Datas_Entregas!$A$6</f>
        <v>Linhas de Luz (fases I-A e II)</v>
      </c>
      <c r="C385" s="25">
        <f t="array" ref="C385">INDEX(Datas_Entregas!$B$2:$B$100, MATCH(B385, Datas_Entregas!$A$2:$A$100, 0), 1)</f>
        <v>43374</v>
      </c>
      <c r="D385" s="22" t="str">
        <f>Def_Status_Montagem!$A$2</f>
        <v>A verificar</v>
      </c>
      <c r="E385" s="35" t="str">
        <f>Def_Status_Montagem!$B$4</f>
        <v>Contratada (inclui etiqueta)</v>
      </c>
      <c r="F385" s="26" t="str">
        <f t="array" ref="F385">INDEX(Def_Instancias_Equipamentos!$F$2:$F$5135, MATCH(K385, Def_Instancias_Equipamentos!$D$2:$D$5135, 0), 1)</f>
        <v>Túnel (Anel/Front-End)</v>
      </c>
      <c r="G385" s="27" t="str">
        <f t="array" ref="G385">INDEX(Def_Instancias_Equipamentos!$F$2:$F$5135, MATCH(L385, Def_Instancias_Equipamentos!$D$2:$D$5135, 0), 1)</f>
        <v>Sala Racks 2</v>
      </c>
      <c r="H385" s="26" t="str">
        <f t="array" ref="H385">INDEX(Def_Instancias_Equipamentos!$E$2:$E$5135, MATCH(K385, Def_Instancias_Equipamentos!$D$2:$D$5135, 0), 1)</f>
        <v>SI-02BCFE</v>
      </c>
      <c r="I385" s="27" t="str">
        <f t="array" ref="I385">INDEX(Def_Instancias_Equipamentos!$E$2:$E$5135, MATCH(L385, Def_Instancias_Equipamentos!$D$2:$D$5135, 0), 1)</f>
        <v>IA-02RaBPM</v>
      </c>
      <c r="J385" s="27" t="str">
        <f t="shared" si="16"/>
        <v>EXTERNO</v>
      </c>
      <c r="K385" s="28" t="str">
        <f>Def_Instancias_Equipamentos!$D$1284</f>
        <v>SI-02BCFE:DI-PBPMSensor-2</v>
      </c>
      <c r="L385" s="19" t="str">
        <f>Def_Instancias_Equipamentos!$D$1625</f>
        <v>SI-02BCFE:DI-FMCPicoAmm-2</v>
      </c>
      <c r="M385" s="44" t="s">
        <v>80</v>
      </c>
      <c r="N385" s="45" t="s">
        <v>1110</v>
      </c>
      <c r="O385" s="31" t="str">
        <f>Def_Sistemas_Conectores_Cabos!$B$24</f>
        <v>Allectra triax</v>
      </c>
      <c r="P385" s="19" t="str">
        <f>Def_Sistemas_Conectores_Cabos!$B$25</f>
        <v>Lemo FFC.00.650</v>
      </c>
      <c r="Q385" s="27" t="str">
        <f t="shared" si="17"/>
        <v>SI-02BCFE:DI-PBPMSensor-2/TI
SI-02BCFE:DI-FMCPicoAmm-2/3</v>
      </c>
      <c r="R385" s="46" t="s">
        <v>25</v>
      </c>
      <c r="S385" s="46" t="s">
        <v>25</v>
      </c>
      <c r="T385" s="47" t="str">
        <f>Def_Sistemas_Conectores_Cabos!$C$15</f>
        <v>Triaxial LEMO</v>
      </c>
      <c r="U385" s="45" t="s">
        <v>46</v>
      </c>
      <c r="V385" s="33"/>
      <c r="W385" s="33"/>
      <c r="X385" s="33"/>
    </row>
    <row r="386" ht="15.75" customHeight="1">
      <c r="A386" s="19" t="str">
        <f>Def_Sistemas_Conectores_Cabos!$A$23</f>
        <v>BPM de fótons</v>
      </c>
      <c r="B386" s="22" t="str">
        <f>Datas_Entregas!$A$6</f>
        <v>Linhas de Luz (fases I-A e II)</v>
      </c>
      <c r="C386" s="25">
        <f t="array" ref="C386">INDEX(Datas_Entregas!$B$2:$B$100, MATCH(B386, Datas_Entregas!$A$2:$A$100, 0), 1)</f>
        <v>43374</v>
      </c>
      <c r="D386" s="22" t="str">
        <f>Def_Status_Montagem!$A$2</f>
        <v>A verificar</v>
      </c>
      <c r="E386" s="35" t="str">
        <f>Def_Status_Montagem!$B$4</f>
        <v>Contratada (inclui etiqueta)</v>
      </c>
      <c r="F386" s="26" t="str">
        <f t="array" ref="F386">INDEX(Def_Instancias_Equipamentos!$F$2:$F$5135, MATCH(K386, Def_Instancias_Equipamentos!$D$2:$D$5135, 0), 1)</f>
        <v>Túnel (Anel/Front-End)</v>
      </c>
      <c r="G386" s="27" t="str">
        <f t="array" ref="G386">INDEX(Def_Instancias_Equipamentos!$F$2:$F$5135, MATCH(L386, Def_Instancias_Equipamentos!$D$2:$D$5135, 0), 1)</f>
        <v>Sala Racks 2</v>
      </c>
      <c r="H386" s="26" t="str">
        <f t="array" ref="H386">INDEX(Def_Instancias_Equipamentos!$E$2:$E$5135, MATCH(K386, Def_Instancias_Equipamentos!$D$2:$D$5135, 0), 1)</f>
        <v>SI-02BCFE</v>
      </c>
      <c r="I386" s="27" t="str">
        <f t="array" ref="I386">INDEX(Def_Instancias_Equipamentos!$E$2:$E$5135, MATCH(L386, Def_Instancias_Equipamentos!$D$2:$D$5135, 0), 1)</f>
        <v>IA-02RaBPM</v>
      </c>
      <c r="J386" s="27" t="str">
        <f t="shared" si="16"/>
        <v>EXTERNO</v>
      </c>
      <c r="K386" s="28" t="str">
        <f>Def_Instancias_Equipamentos!$D$1284</f>
        <v>SI-02BCFE:DI-PBPMSensor-2</v>
      </c>
      <c r="L386" s="19" t="str">
        <f>Def_Instancias_Equipamentos!$D$1625</f>
        <v>SI-02BCFE:DI-FMCPicoAmm-2</v>
      </c>
      <c r="M386" s="44" t="s">
        <v>77</v>
      </c>
      <c r="N386" s="45" t="s">
        <v>1116</v>
      </c>
      <c r="O386" s="31" t="str">
        <f>Def_Sistemas_Conectores_Cabos!$B$24</f>
        <v>Allectra triax</v>
      </c>
      <c r="P386" s="19" t="str">
        <f>Def_Sistemas_Conectores_Cabos!$B$25</f>
        <v>Lemo FFC.00.650</v>
      </c>
      <c r="Q386" s="27" t="str">
        <f t="shared" si="17"/>
        <v>SI-02BCFE:DI-PBPMSensor-2/BO
SI-02BCFE:DI-FMCPicoAmm-2/4</v>
      </c>
      <c r="R386" s="46" t="s">
        <v>25</v>
      </c>
      <c r="S386" s="46" t="s">
        <v>25</v>
      </c>
      <c r="T386" s="47" t="str">
        <f>Def_Sistemas_Conectores_Cabos!$C$15</f>
        <v>Triaxial LEMO</v>
      </c>
      <c r="U386" s="45" t="s">
        <v>46</v>
      </c>
      <c r="V386" s="33"/>
      <c r="W386" s="33"/>
      <c r="X386" s="33"/>
    </row>
    <row r="387" ht="15.75" customHeight="1">
      <c r="A387" s="19" t="str">
        <f>Def_Sistemas_Conectores_Cabos!$A$23</f>
        <v>BPM de fótons</v>
      </c>
      <c r="B387" s="22" t="str">
        <f>Datas_Entregas!$A$6</f>
        <v>Linhas de Luz (fases I-A e II)</v>
      </c>
      <c r="C387" s="25">
        <f t="array" ref="C387">INDEX(Datas_Entregas!$B$2:$B$100, MATCH(B387, Datas_Entregas!$A$2:$A$100, 0), 1)</f>
        <v>43374</v>
      </c>
      <c r="D387" s="22" t="str">
        <f>Def_Status_Montagem!$A$2</f>
        <v>A verificar</v>
      </c>
      <c r="E387" s="35" t="str">
        <f>Def_Status_Montagem!$B$4</f>
        <v>Contratada (inclui etiqueta)</v>
      </c>
      <c r="F387" s="26" t="str">
        <f t="array" ref="F387">INDEX(Def_Instancias_Equipamentos!$F$2:$F$5135, MATCH(K387, Def_Instancias_Equipamentos!$D$2:$D$5135, 0), 1)</f>
        <v>Túnel (Anel/Front-End)</v>
      </c>
      <c r="G387" s="27" t="str">
        <f t="array" ref="G387">INDEX(Def_Instancias_Equipamentos!$F$2:$F$5135, MATCH(L387, Def_Instancias_Equipamentos!$D$2:$D$5135, 0), 1)</f>
        <v>Sala Racks 2</v>
      </c>
      <c r="H387" s="26" t="str">
        <f t="array" ref="H387">INDEX(Def_Instancias_Equipamentos!$E$2:$E$5135, MATCH(K387, Def_Instancias_Equipamentos!$D$2:$D$5135, 0), 1)</f>
        <v>SI-02SBFE</v>
      </c>
      <c r="I387" s="27" t="str">
        <f t="array" ref="I387">INDEX(Def_Instancias_Equipamentos!$E$2:$E$5135, MATCH(L387, Def_Instancias_Equipamentos!$D$2:$D$5135, 0), 1)</f>
        <v>IA-02RaBPM</v>
      </c>
      <c r="J387" s="27" t="str">
        <f t="shared" si="16"/>
        <v>EXTERNO</v>
      </c>
      <c r="K387" s="28" t="str">
        <f>Def_Instancias_Equipamentos!$D$1243</f>
        <v>SI-02SBFE:DI-PBPMSensor-1</v>
      </c>
      <c r="L387" s="19" t="str">
        <f>Def_Instancias_Equipamentos!$D$1584</f>
        <v>SI-02SBFE:DI-FMCPicoAmm-1</v>
      </c>
      <c r="M387" s="44" t="s">
        <v>89</v>
      </c>
      <c r="N387" s="45" t="s">
        <v>1100</v>
      </c>
      <c r="O387" s="31" t="str">
        <f>Def_Sistemas_Conectores_Cabos!$B$24</f>
        <v>Allectra triax</v>
      </c>
      <c r="P387" s="19" t="str">
        <f>Def_Sistemas_Conectores_Cabos!$B$25</f>
        <v>Lemo FFC.00.650</v>
      </c>
      <c r="Q387" s="27" t="str">
        <f t="shared" si="17"/>
        <v>SI-02SBFE:DI-PBPMSensor-1/TO
SI-02SBFE:DI-FMCPicoAmm-1/1</v>
      </c>
      <c r="R387" s="46" t="s">
        <v>25</v>
      </c>
      <c r="S387" s="46" t="s">
        <v>25</v>
      </c>
      <c r="T387" s="47" t="str">
        <f>Def_Sistemas_Conectores_Cabos!$C$15</f>
        <v>Triaxial LEMO</v>
      </c>
      <c r="U387" s="45" t="s">
        <v>46</v>
      </c>
      <c r="V387" s="33"/>
      <c r="W387" s="33"/>
      <c r="X387" s="33"/>
    </row>
    <row r="388" ht="15.75" customHeight="1">
      <c r="A388" s="19" t="str">
        <f>Def_Sistemas_Conectores_Cabos!$A$23</f>
        <v>BPM de fótons</v>
      </c>
      <c r="B388" s="22" t="str">
        <f>Datas_Entregas!$A$6</f>
        <v>Linhas de Luz (fases I-A e II)</v>
      </c>
      <c r="C388" s="25">
        <f t="array" ref="C388">INDEX(Datas_Entregas!$B$2:$B$100, MATCH(B388, Datas_Entregas!$A$2:$A$100, 0), 1)</f>
        <v>43374</v>
      </c>
      <c r="D388" s="22" t="str">
        <f>Def_Status_Montagem!$A$2</f>
        <v>A verificar</v>
      </c>
      <c r="E388" s="35" t="str">
        <f>Def_Status_Montagem!$B$4</f>
        <v>Contratada (inclui etiqueta)</v>
      </c>
      <c r="F388" s="26" t="str">
        <f t="array" ref="F388">INDEX(Def_Instancias_Equipamentos!$F$2:$F$5135, MATCH(K388, Def_Instancias_Equipamentos!$D$2:$D$5135, 0), 1)</f>
        <v>Túnel (Anel/Front-End)</v>
      </c>
      <c r="G388" s="27" t="str">
        <f t="array" ref="G388">INDEX(Def_Instancias_Equipamentos!$F$2:$F$5135, MATCH(L388, Def_Instancias_Equipamentos!$D$2:$D$5135, 0), 1)</f>
        <v>Sala Racks 2</v>
      </c>
      <c r="H388" s="26" t="str">
        <f t="array" ref="H388">INDEX(Def_Instancias_Equipamentos!$E$2:$E$5135, MATCH(K388, Def_Instancias_Equipamentos!$D$2:$D$5135, 0), 1)</f>
        <v>SI-02SBFE</v>
      </c>
      <c r="I388" s="27" t="str">
        <f t="array" ref="I388">INDEX(Def_Instancias_Equipamentos!$E$2:$E$5135, MATCH(L388, Def_Instancias_Equipamentos!$D$2:$D$5135, 0), 1)</f>
        <v>IA-02RaBPM</v>
      </c>
      <c r="J388" s="27" t="str">
        <f t="shared" si="16"/>
        <v>EXTERNO</v>
      </c>
      <c r="K388" s="28" t="str">
        <f>Def_Instancias_Equipamentos!$D$1243</f>
        <v>SI-02SBFE:DI-PBPMSensor-1</v>
      </c>
      <c r="L388" s="19" t="str">
        <f>Def_Instancias_Equipamentos!$D$1584</f>
        <v>SI-02SBFE:DI-FMCPicoAmm-1</v>
      </c>
      <c r="M388" s="44" t="s">
        <v>74</v>
      </c>
      <c r="N388" s="45" t="s">
        <v>1108</v>
      </c>
      <c r="O388" s="31" t="str">
        <f>Def_Sistemas_Conectores_Cabos!$B$24</f>
        <v>Allectra triax</v>
      </c>
      <c r="P388" s="19" t="str">
        <f>Def_Sistemas_Conectores_Cabos!$B$25</f>
        <v>Lemo FFC.00.650</v>
      </c>
      <c r="Q388" s="27" t="str">
        <f t="shared" si="17"/>
        <v>SI-02SBFE:DI-PBPMSensor-1/BI
SI-02SBFE:DI-FMCPicoAmm-1/2</v>
      </c>
      <c r="R388" s="46" t="s">
        <v>25</v>
      </c>
      <c r="S388" s="46" t="s">
        <v>25</v>
      </c>
      <c r="T388" s="47" t="str">
        <f>Def_Sistemas_Conectores_Cabos!$C$15</f>
        <v>Triaxial LEMO</v>
      </c>
      <c r="U388" s="45" t="s">
        <v>46</v>
      </c>
      <c r="V388" s="33"/>
      <c r="W388" s="33"/>
      <c r="X388" s="33"/>
    </row>
    <row r="389" ht="15.75" customHeight="1">
      <c r="A389" s="19" t="str">
        <f>Def_Sistemas_Conectores_Cabos!$A$23</f>
        <v>BPM de fótons</v>
      </c>
      <c r="B389" s="22" t="str">
        <f>Datas_Entregas!$A$6</f>
        <v>Linhas de Luz (fases I-A e II)</v>
      </c>
      <c r="C389" s="25">
        <f t="array" ref="C389">INDEX(Datas_Entregas!$B$2:$B$100, MATCH(B389, Datas_Entregas!$A$2:$A$100, 0), 1)</f>
        <v>43374</v>
      </c>
      <c r="D389" s="22" t="str">
        <f>Def_Status_Montagem!$A$2</f>
        <v>A verificar</v>
      </c>
      <c r="E389" s="35" t="str">
        <f>Def_Status_Montagem!$B$4</f>
        <v>Contratada (inclui etiqueta)</v>
      </c>
      <c r="F389" s="26" t="str">
        <f t="array" ref="F389">INDEX(Def_Instancias_Equipamentos!$F$2:$F$5135, MATCH(K389, Def_Instancias_Equipamentos!$D$2:$D$5135, 0), 1)</f>
        <v>Túnel (Anel/Front-End)</v>
      </c>
      <c r="G389" s="27" t="str">
        <f t="array" ref="G389">INDEX(Def_Instancias_Equipamentos!$F$2:$F$5135, MATCH(L389, Def_Instancias_Equipamentos!$D$2:$D$5135, 0), 1)</f>
        <v>Sala Racks 2</v>
      </c>
      <c r="H389" s="26" t="str">
        <f t="array" ref="H389">INDEX(Def_Instancias_Equipamentos!$E$2:$E$5135, MATCH(K389, Def_Instancias_Equipamentos!$D$2:$D$5135, 0), 1)</f>
        <v>SI-02SBFE</v>
      </c>
      <c r="I389" s="27" t="str">
        <f t="array" ref="I389">INDEX(Def_Instancias_Equipamentos!$E$2:$E$5135, MATCH(L389, Def_Instancias_Equipamentos!$D$2:$D$5135, 0), 1)</f>
        <v>IA-02RaBPM</v>
      </c>
      <c r="J389" s="27" t="str">
        <f t="shared" si="16"/>
        <v>EXTERNO</v>
      </c>
      <c r="K389" s="28" t="str">
        <f>Def_Instancias_Equipamentos!$D$1243</f>
        <v>SI-02SBFE:DI-PBPMSensor-1</v>
      </c>
      <c r="L389" s="19" t="str">
        <f>Def_Instancias_Equipamentos!$D$1584</f>
        <v>SI-02SBFE:DI-FMCPicoAmm-1</v>
      </c>
      <c r="M389" s="44" t="s">
        <v>80</v>
      </c>
      <c r="N389" s="45" t="s">
        <v>1110</v>
      </c>
      <c r="O389" s="31" t="str">
        <f>Def_Sistemas_Conectores_Cabos!$B$24</f>
        <v>Allectra triax</v>
      </c>
      <c r="P389" s="19" t="str">
        <f>Def_Sistemas_Conectores_Cabos!$B$25</f>
        <v>Lemo FFC.00.650</v>
      </c>
      <c r="Q389" s="27" t="str">
        <f t="shared" si="17"/>
        <v>SI-02SBFE:DI-PBPMSensor-1/TI
SI-02SBFE:DI-FMCPicoAmm-1/3</v>
      </c>
      <c r="R389" s="46" t="s">
        <v>25</v>
      </c>
      <c r="S389" s="46" t="s">
        <v>25</v>
      </c>
      <c r="T389" s="47" t="str">
        <f>Def_Sistemas_Conectores_Cabos!$C$15</f>
        <v>Triaxial LEMO</v>
      </c>
      <c r="U389" s="45" t="s">
        <v>46</v>
      </c>
      <c r="V389" s="33"/>
      <c r="W389" s="33"/>
      <c r="X389" s="33"/>
    </row>
    <row r="390" ht="15.75" customHeight="1">
      <c r="A390" s="19" t="str">
        <f>Def_Sistemas_Conectores_Cabos!$A$23</f>
        <v>BPM de fótons</v>
      </c>
      <c r="B390" s="22" t="str">
        <f>Datas_Entregas!$A$6</f>
        <v>Linhas de Luz (fases I-A e II)</v>
      </c>
      <c r="C390" s="25">
        <f t="array" ref="C390">INDEX(Datas_Entregas!$B$2:$B$100, MATCH(B390, Datas_Entregas!$A$2:$A$100, 0), 1)</f>
        <v>43374</v>
      </c>
      <c r="D390" s="22" t="str">
        <f>Def_Status_Montagem!$A$2</f>
        <v>A verificar</v>
      </c>
      <c r="E390" s="35" t="str">
        <f>Def_Status_Montagem!$B$4</f>
        <v>Contratada (inclui etiqueta)</v>
      </c>
      <c r="F390" s="26" t="str">
        <f t="array" ref="F390">INDEX(Def_Instancias_Equipamentos!$F$2:$F$5135, MATCH(K390, Def_Instancias_Equipamentos!$D$2:$D$5135, 0), 1)</f>
        <v>Túnel (Anel/Front-End)</v>
      </c>
      <c r="G390" s="27" t="str">
        <f t="array" ref="G390">INDEX(Def_Instancias_Equipamentos!$F$2:$F$5135, MATCH(L390, Def_Instancias_Equipamentos!$D$2:$D$5135, 0), 1)</f>
        <v>Sala Racks 2</v>
      </c>
      <c r="H390" s="26" t="str">
        <f t="array" ref="H390">INDEX(Def_Instancias_Equipamentos!$E$2:$E$5135, MATCH(K390, Def_Instancias_Equipamentos!$D$2:$D$5135, 0), 1)</f>
        <v>SI-02SBFE</v>
      </c>
      <c r="I390" s="27" t="str">
        <f t="array" ref="I390">INDEX(Def_Instancias_Equipamentos!$E$2:$E$5135, MATCH(L390, Def_Instancias_Equipamentos!$D$2:$D$5135, 0), 1)</f>
        <v>IA-02RaBPM</v>
      </c>
      <c r="J390" s="27" t="str">
        <f t="shared" si="16"/>
        <v>EXTERNO</v>
      </c>
      <c r="K390" s="28" t="str">
        <f>Def_Instancias_Equipamentos!$D$1243</f>
        <v>SI-02SBFE:DI-PBPMSensor-1</v>
      </c>
      <c r="L390" s="19" t="str">
        <f>Def_Instancias_Equipamentos!$D$1584</f>
        <v>SI-02SBFE:DI-FMCPicoAmm-1</v>
      </c>
      <c r="M390" s="44" t="s">
        <v>77</v>
      </c>
      <c r="N390" s="45" t="s">
        <v>1116</v>
      </c>
      <c r="O390" s="31" t="str">
        <f>Def_Sistemas_Conectores_Cabos!$B$24</f>
        <v>Allectra triax</v>
      </c>
      <c r="P390" s="19" t="str">
        <f>Def_Sistemas_Conectores_Cabos!$B$25</f>
        <v>Lemo FFC.00.650</v>
      </c>
      <c r="Q390" s="27" t="str">
        <f t="shared" si="17"/>
        <v>SI-02SBFE:DI-PBPMSensor-1/BO
SI-02SBFE:DI-FMCPicoAmm-1/4</v>
      </c>
      <c r="R390" s="46" t="s">
        <v>25</v>
      </c>
      <c r="S390" s="46" t="s">
        <v>25</v>
      </c>
      <c r="T390" s="47" t="str">
        <f>Def_Sistemas_Conectores_Cabos!$C$15</f>
        <v>Triaxial LEMO</v>
      </c>
      <c r="U390" s="45" t="s">
        <v>46</v>
      </c>
      <c r="V390" s="33"/>
      <c r="W390" s="33"/>
      <c r="X390" s="33"/>
    </row>
    <row r="391" ht="15.75" customHeight="1">
      <c r="A391" s="19" t="str">
        <f>Def_Sistemas_Conectores_Cabos!$A$23</f>
        <v>BPM de fótons</v>
      </c>
      <c r="B391" s="22" t="str">
        <f>Datas_Entregas!$A$6</f>
        <v>Linhas de Luz (fases I-A e II)</v>
      </c>
      <c r="C391" s="25">
        <f t="array" ref="C391">INDEX(Datas_Entregas!$B$2:$B$100, MATCH(B391, Datas_Entregas!$A$2:$A$100, 0), 1)</f>
        <v>43374</v>
      </c>
      <c r="D391" s="22" t="str">
        <f>Def_Status_Montagem!$A$2</f>
        <v>A verificar</v>
      </c>
      <c r="E391" s="35" t="str">
        <f>Def_Status_Montagem!$B$4</f>
        <v>Contratada (inclui etiqueta)</v>
      </c>
      <c r="F391" s="26" t="str">
        <f t="array" ref="F391">INDEX(Def_Instancias_Equipamentos!$F$2:$F$5135, MATCH(K391, Def_Instancias_Equipamentos!$D$2:$D$5135, 0), 1)</f>
        <v>Túnel (Anel/Front-End)</v>
      </c>
      <c r="G391" s="27" t="str">
        <f t="array" ref="G391">INDEX(Def_Instancias_Equipamentos!$F$2:$F$5135, MATCH(L391, Def_Instancias_Equipamentos!$D$2:$D$5135, 0), 1)</f>
        <v>Sala Racks 2</v>
      </c>
      <c r="H391" s="26" t="str">
        <f t="array" ref="H391">INDEX(Def_Instancias_Equipamentos!$E$2:$E$5135, MATCH(K391, Def_Instancias_Equipamentos!$D$2:$D$5135, 0), 1)</f>
        <v>SI-02SBFE</v>
      </c>
      <c r="I391" s="27" t="str">
        <f t="array" ref="I391">INDEX(Def_Instancias_Equipamentos!$E$2:$E$5135, MATCH(L391, Def_Instancias_Equipamentos!$D$2:$D$5135, 0), 1)</f>
        <v>IA-02RaBPM</v>
      </c>
      <c r="J391" s="27" t="str">
        <f t="shared" si="16"/>
        <v>EXTERNO</v>
      </c>
      <c r="K391" s="28" t="str">
        <f>Def_Instancias_Equipamentos!$D$1244</f>
        <v>SI-02SBFE:DI-PBPMSensor-2</v>
      </c>
      <c r="L391" s="19" t="str">
        <f>Def_Instancias_Equipamentos!$D$1585</f>
        <v>SI-02SBFE:DI-FMCPicoAmm-2</v>
      </c>
      <c r="M391" s="44" t="s">
        <v>89</v>
      </c>
      <c r="N391" s="45" t="s">
        <v>1100</v>
      </c>
      <c r="O391" s="31" t="str">
        <f>Def_Sistemas_Conectores_Cabos!$B$24</f>
        <v>Allectra triax</v>
      </c>
      <c r="P391" s="19" t="str">
        <f>Def_Sistemas_Conectores_Cabos!$B$25</f>
        <v>Lemo FFC.00.650</v>
      </c>
      <c r="Q391" s="27" t="str">
        <f t="shared" si="17"/>
        <v>SI-02SBFE:DI-PBPMSensor-2/TO
SI-02SBFE:DI-FMCPicoAmm-2/1</v>
      </c>
      <c r="R391" s="46" t="s">
        <v>25</v>
      </c>
      <c r="S391" s="46" t="s">
        <v>25</v>
      </c>
      <c r="T391" s="47" t="str">
        <f>Def_Sistemas_Conectores_Cabos!$C$15</f>
        <v>Triaxial LEMO</v>
      </c>
      <c r="U391" s="45" t="s">
        <v>46</v>
      </c>
      <c r="V391" s="33"/>
      <c r="W391" s="33"/>
      <c r="X391" s="33"/>
    </row>
    <row r="392" ht="15.75" customHeight="1">
      <c r="A392" s="19" t="str">
        <f>Def_Sistemas_Conectores_Cabos!$A$23</f>
        <v>BPM de fótons</v>
      </c>
      <c r="B392" s="22" t="str">
        <f>Datas_Entregas!$A$6</f>
        <v>Linhas de Luz (fases I-A e II)</v>
      </c>
      <c r="C392" s="25">
        <f t="array" ref="C392">INDEX(Datas_Entregas!$B$2:$B$100, MATCH(B392, Datas_Entregas!$A$2:$A$100, 0), 1)</f>
        <v>43374</v>
      </c>
      <c r="D392" s="22" t="str">
        <f>Def_Status_Montagem!$A$2</f>
        <v>A verificar</v>
      </c>
      <c r="E392" s="35" t="str">
        <f>Def_Status_Montagem!$B$4</f>
        <v>Contratada (inclui etiqueta)</v>
      </c>
      <c r="F392" s="26" t="str">
        <f t="array" ref="F392">INDEX(Def_Instancias_Equipamentos!$F$2:$F$5135, MATCH(K392, Def_Instancias_Equipamentos!$D$2:$D$5135, 0), 1)</f>
        <v>Túnel (Anel/Front-End)</v>
      </c>
      <c r="G392" s="27" t="str">
        <f t="array" ref="G392">INDEX(Def_Instancias_Equipamentos!$F$2:$F$5135, MATCH(L392, Def_Instancias_Equipamentos!$D$2:$D$5135, 0), 1)</f>
        <v>Sala Racks 2</v>
      </c>
      <c r="H392" s="26" t="str">
        <f t="array" ref="H392">INDEX(Def_Instancias_Equipamentos!$E$2:$E$5135, MATCH(K392, Def_Instancias_Equipamentos!$D$2:$D$5135, 0), 1)</f>
        <v>SI-02SBFE</v>
      </c>
      <c r="I392" s="27" t="str">
        <f t="array" ref="I392">INDEX(Def_Instancias_Equipamentos!$E$2:$E$5135, MATCH(L392, Def_Instancias_Equipamentos!$D$2:$D$5135, 0), 1)</f>
        <v>IA-02RaBPM</v>
      </c>
      <c r="J392" s="27" t="str">
        <f t="shared" si="16"/>
        <v>EXTERNO</v>
      </c>
      <c r="K392" s="28" t="str">
        <f>Def_Instancias_Equipamentos!$D$1244</f>
        <v>SI-02SBFE:DI-PBPMSensor-2</v>
      </c>
      <c r="L392" s="19" t="str">
        <f>Def_Instancias_Equipamentos!$D$1585</f>
        <v>SI-02SBFE:DI-FMCPicoAmm-2</v>
      </c>
      <c r="M392" s="44" t="s">
        <v>74</v>
      </c>
      <c r="N392" s="45" t="s">
        <v>1108</v>
      </c>
      <c r="O392" s="31" t="str">
        <f>Def_Sistemas_Conectores_Cabos!$B$24</f>
        <v>Allectra triax</v>
      </c>
      <c r="P392" s="19" t="str">
        <f>Def_Sistemas_Conectores_Cabos!$B$25</f>
        <v>Lemo FFC.00.650</v>
      </c>
      <c r="Q392" s="27" t="str">
        <f t="shared" si="17"/>
        <v>SI-02SBFE:DI-PBPMSensor-2/BI
SI-02SBFE:DI-FMCPicoAmm-2/2</v>
      </c>
      <c r="R392" s="46" t="s">
        <v>25</v>
      </c>
      <c r="S392" s="46" t="s">
        <v>25</v>
      </c>
      <c r="T392" s="47" t="str">
        <f>Def_Sistemas_Conectores_Cabos!$C$15</f>
        <v>Triaxial LEMO</v>
      </c>
      <c r="U392" s="45" t="s">
        <v>46</v>
      </c>
      <c r="V392" s="33"/>
      <c r="W392" s="33"/>
      <c r="X392" s="33"/>
    </row>
    <row r="393" ht="15.75" customHeight="1">
      <c r="A393" s="19" t="str">
        <f>Def_Sistemas_Conectores_Cabos!$A$23</f>
        <v>BPM de fótons</v>
      </c>
      <c r="B393" s="22" t="str">
        <f>Datas_Entregas!$A$6</f>
        <v>Linhas de Luz (fases I-A e II)</v>
      </c>
      <c r="C393" s="25">
        <f t="array" ref="C393">INDEX(Datas_Entregas!$B$2:$B$100, MATCH(B393, Datas_Entregas!$A$2:$A$100, 0), 1)</f>
        <v>43374</v>
      </c>
      <c r="D393" s="22" t="str">
        <f>Def_Status_Montagem!$A$2</f>
        <v>A verificar</v>
      </c>
      <c r="E393" s="35" t="str">
        <f>Def_Status_Montagem!$B$4</f>
        <v>Contratada (inclui etiqueta)</v>
      </c>
      <c r="F393" s="26" t="str">
        <f t="array" ref="F393">INDEX(Def_Instancias_Equipamentos!$F$2:$F$5135, MATCH(K393, Def_Instancias_Equipamentos!$D$2:$D$5135, 0), 1)</f>
        <v>Túnel (Anel/Front-End)</v>
      </c>
      <c r="G393" s="27" t="str">
        <f t="array" ref="G393">INDEX(Def_Instancias_Equipamentos!$F$2:$F$5135, MATCH(L393, Def_Instancias_Equipamentos!$D$2:$D$5135, 0), 1)</f>
        <v>Sala Racks 2</v>
      </c>
      <c r="H393" s="26" t="str">
        <f t="array" ref="H393">INDEX(Def_Instancias_Equipamentos!$E$2:$E$5135, MATCH(K393, Def_Instancias_Equipamentos!$D$2:$D$5135, 0), 1)</f>
        <v>SI-02SBFE</v>
      </c>
      <c r="I393" s="27" t="str">
        <f t="array" ref="I393">INDEX(Def_Instancias_Equipamentos!$E$2:$E$5135, MATCH(L393, Def_Instancias_Equipamentos!$D$2:$D$5135, 0), 1)</f>
        <v>IA-02RaBPM</v>
      </c>
      <c r="J393" s="27" t="str">
        <f t="shared" si="16"/>
        <v>EXTERNO</v>
      </c>
      <c r="K393" s="28" t="str">
        <f>Def_Instancias_Equipamentos!$D$1244</f>
        <v>SI-02SBFE:DI-PBPMSensor-2</v>
      </c>
      <c r="L393" s="19" t="str">
        <f>Def_Instancias_Equipamentos!$D$1585</f>
        <v>SI-02SBFE:DI-FMCPicoAmm-2</v>
      </c>
      <c r="M393" s="44" t="s">
        <v>80</v>
      </c>
      <c r="N393" s="45" t="s">
        <v>1110</v>
      </c>
      <c r="O393" s="31" t="str">
        <f>Def_Sistemas_Conectores_Cabos!$B$24</f>
        <v>Allectra triax</v>
      </c>
      <c r="P393" s="19" t="str">
        <f>Def_Sistemas_Conectores_Cabos!$B$25</f>
        <v>Lemo FFC.00.650</v>
      </c>
      <c r="Q393" s="27" t="str">
        <f t="shared" si="17"/>
        <v>SI-02SBFE:DI-PBPMSensor-2/TI
SI-02SBFE:DI-FMCPicoAmm-2/3</v>
      </c>
      <c r="R393" s="46" t="s">
        <v>25</v>
      </c>
      <c r="S393" s="46" t="s">
        <v>25</v>
      </c>
      <c r="T393" s="47" t="str">
        <f>Def_Sistemas_Conectores_Cabos!$C$15</f>
        <v>Triaxial LEMO</v>
      </c>
      <c r="U393" s="45" t="s">
        <v>46</v>
      </c>
      <c r="V393" s="33"/>
      <c r="W393" s="33"/>
      <c r="X393" s="33"/>
    </row>
    <row r="394" ht="15.75" customHeight="1">
      <c r="A394" s="19" t="str">
        <f>Def_Sistemas_Conectores_Cabos!$A$23</f>
        <v>BPM de fótons</v>
      </c>
      <c r="B394" s="22" t="str">
        <f>Datas_Entregas!$A$6</f>
        <v>Linhas de Luz (fases I-A e II)</v>
      </c>
      <c r="C394" s="25">
        <f t="array" ref="C394">INDEX(Datas_Entregas!$B$2:$B$100, MATCH(B394, Datas_Entregas!$A$2:$A$100, 0), 1)</f>
        <v>43374</v>
      </c>
      <c r="D394" s="22" t="str">
        <f>Def_Status_Montagem!$A$2</f>
        <v>A verificar</v>
      </c>
      <c r="E394" s="35" t="str">
        <f>Def_Status_Montagem!$B$4</f>
        <v>Contratada (inclui etiqueta)</v>
      </c>
      <c r="F394" s="26" t="str">
        <f t="array" ref="F394">INDEX(Def_Instancias_Equipamentos!$F$2:$F$5135, MATCH(K394, Def_Instancias_Equipamentos!$D$2:$D$5135, 0), 1)</f>
        <v>Túnel (Anel/Front-End)</v>
      </c>
      <c r="G394" s="27" t="str">
        <f t="array" ref="G394">INDEX(Def_Instancias_Equipamentos!$F$2:$F$5135, MATCH(L394, Def_Instancias_Equipamentos!$D$2:$D$5135, 0), 1)</f>
        <v>Sala Racks 2</v>
      </c>
      <c r="H394" s="26" t="str">
        <f t="array" ref="H394">INDEX(Def_Instancias_Equipamentos!$E$2:$E$5135, MATCH(K394, Def_Instancias_Equipamentos!$D$2:$D$5135, 0), 1)</f>
        <v>SI-02SBFE</v>
      </c>
      <c r="I394" s="27" t="str">
        <f t="array" ref="I394">INDEX(Def_Instancias_Equipamentos!$E$2:$E$5135, MATCH(L394, Def_Instancias_Equipamentos!$D$2:$D$5135, 0), 1)</f>
        <v>IA-02RaBPM</v>
      </c>
      <c r="J394" s="27" t="str">
        <f t="shared" si="16"/>
        <v>EXTERNO</v>
      </c>
      <c r="K394" s="28" t="str">
        <f>Def_Instancias_Equipamentos!$D$1244</f>
        <v>SI-02SBFE:DI-PBPMSensor-2</v>
      </c>
      <c r="L394" s="19" t="str">
        <f>Def_Instancias_Equipamentos!$D$1585</f>
        <v>SI-02SBFE:DI-FMCPicoAmm-2</v>
      </c>
      <c r="M394" s="44" t="s">
        <v>77</v>
      </c>
      <c r="N394" s="45" t="s">
        <v>1116</v>
      </c>
      <c r="O394" s="31" t="str">
        <f>Def_Sistemas_Conectores_Cabos!$B$24</f>
        <v>Allectra triax</v>
      </c>
      <c r="P394" s="19" t="str">
        <f>Def_Sistemas_Conectores_Cabos!$B$25</f>
        <v>Lemo FFC.00.650</v>
      </c>
      <c r="Q394" s="27" t="str">
        <f t="shared" si="17"/>
        <v>SI-02SBFE:DI-PBPMSensor-2/BO
SI-02SBFE:DI-FMCPicoAmm-2/4</v>
      </c>
      <c r="R394" s="46" t="s">
        <v>25</v>
      </c>
      <c r="S394" s="46" t="s">
        <v>25</v>
      </c>
      <c r="T394" s="47" t="str">
        <f>Def_Sistemas_Conectores_Cabos!$C$15</f>
        <v>Triaxial LEMO</v>
      </c>
      <c r="U394" s="45" t="s">
        <v>46</v>
      </c>
      <c r="V394" s="33"/>
      <c r="W394" s="33"/>
      <c r="X394" s="33"/>
    </row>
    <row r="395" ht="15.75" customHeight="1">
      <c r="A395" s="19" t="str">
        <f>Def_Sistemas_Conectores_Cabos!$A$23</f>
        <v>BPM de fótons</v>
      </c>
      <c r="B395" s="22" t="str">
        <f>Datas_Entregas!$A$6</f>
        <v>Linhas de Luz (fases I-A e II)</v>
      </c>
      <c r="C395" s="25">
        <f t="array" ref="C395">INDEX(Datas_Entregas!$B$2:$B$100, MATCH(B395, Datas_Entregas!$A$2:$A$100, 0), 1)</f>
        <v>43374</v>
      </c>
      <c r="D395" s="22" t="str">
        <f>Def_Status_Montagem!$A$2</f>
        <v>A verificar</v>
      </c>
      <c r="E395" s="35" t="str">
        <f>Def_Status_Montagem!$B$4</f>
        <v>Contratada (inclui etiqueta)</v>
      </c>
      <c r="F395" s="26" t="str">
        <f t="array" ref="F395">INDEX(Def_Instancias_Equipamentos!$F$2:$F$5135, MATCH(K395, Def_Instancias_Equipamentos!$D$2:$D$5135, 0), 1)</f>
        <v>Túnel (Anel/Front-End)</v>
      </c>
      <c r="G395" s="27" t="str">
        <f t="array" ref="G395">INDEX(Def_Instancias_Equipamentos!$F$2:$F$5135, MATCH(L395, Def_Instancias_Equipamentos!$D$2:$D$5135, 0), 1)</f>
        <v>Sala Racks 3</v>
      </c>
      <c r="H395" s="26" t="str">
        <f t="array" ref="H395">INDEX(Def_Instancias_Equipamentos!$E$2:$E$5135, MATCH(K395, Def_Instancias_Equipamentos!$D$2:$D$5135, 0), 1)</f>
        <v>SI-03BCFE</v>
      </c>
      <c r="I395" s="27" t="str">
        <f t="array" ref="I395">INDEX(Def_Instancias_Equipamentos!$E$2:$E$5135, MATCH(L395, Def_Instancias_Equipamentos!$D$2:$D$5135, 0), 1)</f>
        <v>IA-03RaBPM</v>
      </c>
      <c r="J395" s="27" t="str">
        <f t="shared" si="16"/>
        <v>EXTERNO</v>
      </c>
      <c r="K395" s="28" t="str">
        <f>Def_Instancias_Equipamentos!$D$1285</f>
        <v>SI-03BCFE:DI-PBPMSensor-1</v>
      </c>
      <c r="L395" s="19" t="str">
        <f>Def_Instancias_Equipamentos!$D$1626</f>
        <v>SI-03BCFE:DI-FMCPicoAmm-1</v>
      </c>
      <c r="M395" s="44" t="s">
        <v>89</v>
      </c>
      <c r="N395" s="45" t="s">
        <v>1100</v>
      </c>
      <c r="O395" s="31" t="str">
        <f>Def_Sistemas_Conectores_Cabos!$B$24</f>
        <v>Allectra triax</v>
      </c>
      <c r="P395" s="19" t="str">
        <f>Def_Sistemas_Conectores_Cabos!$B$25</f>
        <v>Lemo FFC.00.650</v>
      </c>
      <c r="Q395" s="27" t="str">
        <f t="shared" si="17"/>
        <v>SI-03BCFE:DI-PBPMSensor-1/TO
SI-03BCFE:DI-FMCPicoAmm-1/1</v>
      </c>
      <c r="R395" s="46" t="s">
        <v>25</v>
      </c>
      <c r="S395" s="46" t="s">
        <v>25</v>
      </c>
      <c r="T395" s="47" t="str">
        <f>Def_Sistemas_Conectores_Cabos!$C$15</f>
        <v>Triaxial LEMO</v>
      </c>
      <c r="U395" s="45" t="s">
        <v>46</v>
      </c>
      <c r="V395" s="33"/>
      <c r="W395" s="33"/>
      <c r="X395" s="33"/>
    </row>
    <row r="396" ht="15.75" customHeight="1">
      <c r="A396" s="19" t="str">
        <f>Def_Sistemas_Conectores_Cabos!$A$23</f>
        <v>BPM de fótons</v>
      </c>
      <c r="B396" s="22" t="str">
        <f>Datas_Entregas!$A$6</f>
        <v>Linhas de Luz (fases I-A e II)</v>
      </c>
      <c r="C396" s="25">
        <f t="array" ref="C396">INDEX(Datas_Entregas!$B$2:$B$100, MATCH(B396, Datas_Entregas!$A$2:$A$100, 0), 1)</f>
        <v>43374</v>
      </c>
      <c r="D396" s="22" t="str">
        <f>Def_Status_Montagem!$A$2</f>
        <v>A verificar</v>
      </c>
      <c r="E396" s="35" t="str">
        <f>Def_Status_Montagem!$B$4</f>
        <v>Contratada (inclui etiqueta)</v>
      </c>
      <c r="F396" s="26" t="str">
        <f t="array" ref="F396">INDEX(Def_Instancias_Equipamentos!$F$2:$F$5135, MATCH(K396, Def_Instancias_Equipamentos!$D$2:$D$5135, 0), 1)</f>
        <v>Túnel (Anel/Front-End)</v>
      </c>
      <c r="G396" s="27" t="str">
        <f t="array" ref="G396">INDEX(Def_Instancias_Equipamentos!$F$2:$F$5135, MATCH(L396, Def_Instancias_Equipamentos!$D$2:$D$5135, 0), 1)</f>
        <v>Sala Racks 3</v>
      </c>
      <c r="H396" s="26" t="str">
        <f t="array" ref="H396">INDEX(Def_Instancias_Equipamentos!$E$2:$E$5135, MATCH(K396, Def_Instancias_Equipamentos!$D$2:$D$5135, 0), 1)</f>
        <v>SI-03BCFE</v>
      </c>
      <c r="I396" s="27" t="str">
        <f t="array" ref="I396">INDEX(Def_Instancias_Equipamentos!$E$2:$E$5135, MATCH(L396, Def_Instancias_Equipamentos!$D$2:$D$5135, 0), 1)</f>
        <v>IA-03RaBPM</v>
      </c>
      <c r="J396" s="27" t="str">
        <f t="shared" si="16"/>
        <v>EXTERNO</v>
      </c>
      <c r="K396" s="28" t="str">
        <f>Def_Instancias_Equipamentos!$D$1285</f>
        <v>SI-03BCFE:DI-PBPMSensor-1</v>
      </c>
      <c r="L396" s="19" t="str">
        <f>Def_Instancias_Equipamentos!$D$1626</f>
        <v>SI-03BCFE:DI-FMCPicoAmm-1</v>
      </c>
      <c r="M396" s="44" t="s">
        <v>74</v>
      </c>
      <c r="N396" s="45" t="s">
        <v>1108</v>
      </c>
      <c r="O396" s="31" t="str">
        <f>Def_Sistemas_Conectores_Cabos!$B$24</f>
        <v>Allectra triax</v>
      </c>
      <c r="P396" s="19" t="str">
        <f>Def_Sistemas_Conectores_Cabos!$B$25</f>
        <v>Lemo FFC.00.650</v>
      </c>
      <c r="Q396" s="27" t="str">
        <f t="shared" si="17"/>
        <v>SI-03BCFE:DI-PBPMSensor-1/BI
SI-03BCFE:DI-FMCPicoAmm-1/2</v>
      </c>
      <c r="R396" s="46" t="s">
        <v>25</v>
      </c>
      <c r="S396" s="46" t="s">
        <v>25</v>
      </c>
      <c r="T396" s="47" t="str">
        <f>Def_Sistemas_Conectores_Cabos!$C$15</f>
        <v>Triaxial LEMO</v>
      </c>
      <c r="U396" s="45" t="s">
        <v>46</v>
      </c>
      <c r="V396" s="33"/>
      <c r="W396" s="33"/>
      <c r="X396" s="33"/>
    </row>
    <row r="397" ht="15.75" customHeight="1">
      <c r="A397" s="19" t="str">
        <f>Def_Sistemas_Conectores_Cabos!$A$23</f>
        <v>BPM de fótons</v>
      </c>
      <c r="B397" s="22" t="str">
        <f>Datas_Entregas!$A$6</f>
        <v>Linhas de Luz (fases I-A e II)</v>
      </c>
      <c r="C397" s="25">
        <f t="array" ref="C397">INDEX(Datas_Entregas!$B$2:$B$100, MATCH(B397, Datas_Entregas!$A$2:$A$100, 0), 1)</f>
        <v>43374</v>
      </c>
      <c r="D397" s="22" t="str">
        <f>Def_Status_Montagem!$A$2</f>
        <v>A verificar</v>
      </c>
      <c r="E397" s="35" t="str">
        <f>Def_Status_Montagem!$B$4</f>
        <v>Contratada (inclui etiqueta)</v>
      </c>
      <c r="F397" s="26" t="str">
        <f t="array" ref="F397">INDEX(Def_Instancias_Equipamentos!$F$2:$F$5135, MATCH(K397, Def_Instancias_Equipamentos!$D$2:$D$5135, 0), 1)</f>
        <v>Túnel (Anel/Front-End)</v>
      </c>
      <c r="G397" s="27" t="str">
        <f t="array" ref="G397">INDEX(Def_Instancias_Equipamentos!$F$2:$F$5135, MATCH(L397, Def_Instancias_Equipamentos!$D$2:$D$5135, 0), 1)</f>
        <v>Sala Racks 3</v>
      </c>
      <c r="H397" s="26" t="str">
        <f t="array" ref="H397">INDEX(Def_Instancias_Equipamentos!$E$2:$E$5135, MATCH(K397, Def_Instancias_Equipamentos!$D$2:$D$5135, 0), 1)</f>
        <v>SI-03BCFE</v>
      </c>
      <c r="I397" s="27" t="str">
        <f t="array" ref="I397">INDEX(Def_Instancias_Equipamentos!$E$2:$E$5135, MATCH(L397, Def_Instancias_Equipamentos!$D$2:$D$5135, 0), 1)</f>
        <v>IA-03RaBPM</v>
      </c>
      <c r="J397" s="27" t="str">
        <f t="shared" si="16"/>
        <v>EXTERNO</v>
      </c>
      <c r="K397" s="28" t="str">
        <f>Def_Instancias_Equipamentos!$D$1285</f>
        <v>SI-03BCFE:DI-PBPMSensor-1</v>
      </c>
      <c r="L397" s="19" t="str">
        <f>Def_Instancias_Equipamentos!$D$1626</f>
        <v>SI-03BCFE:DI-FMCPicoAmm-1</v>
      </c>
      <c r="M397" s="44" t="s">
        <v>80</v>
      </c>
      <c r="N397" s="45" t="s">
        <v>1110</v>
      </c>
      <c r="O397" s="31" t="str">
        <f>Def_Sistemas_Conectores_Cabos!$B$24</f>
        <v>Allectra triax</v>
      </c>
      <c r="P397" s="19" t="str">
        <f>Def_Sistemas_Conectores_Cabos!$B$25</f>
        <v>Lemo FFC.00.650</v>
      </c>
      <c r="Q397" s="27" t="str">
        <f t="shared" si="17"/>
        <v>SI-03BCFE:DI-PBPMSensor-1/TI
SI-03BCFE:DI-FMCPicoAmm-1/3</v>
      </c>
      <c r="R397" s="46" t="s">
        <v>25</v>
      </c>
      <c r="S397" s="46" t="s">
        <v>25</v>
      </c>
      <c r="T397" s="47" t="str">
        <f>Def_Sistemas_Conectores_Cabos!$C$15</f>
        <v>Triaxial LEMO</v>
      </c>
      <c r="U397" s="45" t="s">
        <v>46</v>
      </c>
      <c r="V397" s="33"/>
      <c r="W397" s="33"/>
      <c r="X397" s="33"/>
    </row>
    <row r="398" ht="15.75" customHeight="1">
      <c r="A398" s="19" t="str">
        <f>Def_Sistemas_Conectores_Cabos!$A$23</f>
        <v>BPM de fótons</v>
      </c>
      <c r="B398" s="22" t="str">
        <f>Datas_Entregas!$A$6</f>
        <v>Linhas de Luz (fases I-A e II)</v>
      </c>
      <c r="C398" s="25">
        <f t="array" ref="C398">INDEX(Datas_Entregas!$B$2:$B$100, MATCH(B398, Datas_Entregas!$A$2:$A$100, 0), 1)</f>
        <v>43374</v>
      </c>
      <c r="D398" s="22" t="str">
        <f>Def_Status_Montagem!$A$2</f>
        <v>A verificar</v>
      </c>
      <c r="E398" s="35" t="str">
        <f>Def_Status_Montagem!$B$4</f>
        <v>Contratada (inclui etiqueta)</v>
      </c>
      <c r="F398" s="26" t="str">
        <f t="array" ref="F398">INDEX(Def_Instancias_Equipamentos!$F$2:$F$5135, MATCH(K398, Def_Instancias_Equipamentos!$D$2:$D$5135, 0), 1)</f>
        <v>Túnel (Anel/Front-End)</v>
      </c>
      <c r="G398" s="27" t="str">
        <f t="array" ref="G398">INDEX(Def_Instancias_Equipamentos!$F$2:$F$5135, MATCH(L398, Def_Instancias_Equipamentos!$D$2:$D$5135, 0), 1)</f>
        <v>Sala Racks 3</v>
      </c>
      <c r="H398" s="26" t="str">
        <f t="array" ref="H398">INDEX(Def_Instancias_Equipamentos!$E$2:$E$5135, MATCH(K398, Def_Instancias_Equipamentos!$D$2:$D$5135, 0), 1)</f>
        <v>SI-03BCFE</v>
      </c>
      <c r="I398" s="27" t="str">
        <f t="array" ref="I398">INDEX(Def_Instancias_Equipamentos!$E$2:$E$5135, MATCH(L398, Def_Instancias_Equipamentos!$D$2:$D$5135, 0), 1)</f>
        <v>IA-03RaBPM</v>
      </c>
      <c r="J398" s="27" t="str">
        <f t="shared" si="16"/>
        <v>EXTERNO</v>
      </c>
      <c r="K398" s="28" t="str">
        <f>Def_Instancias_Equipamentos!$D$1285</f>
        <v>SI-03BCFE:DI-PBPMSensor-1</v>
      </c>
      <c r="L398" s="19" t="str">
        <f>Def_Instancias_Equipamentos!$D$1626</f>
        <v>SI-03BCFE:DI-FMCPicoAmm-1</v>
      </c>
      <c r="M398" s="44" t="s">
        <v>77</v>
      </c>
      <c r="N398" s="45" t="s">
        <v>1116</v>
      </c>
      <c r="O398" s="31" t="str">
        <f>Def_Sistemas_Conectores_Cabos!$B$24</f>
        <v>Allectra triax</v>
      </c>
      <c r="P398" s="19" t="str">
        <f>Def_Sistemas_Conectores_Cabos!$B$25</f>
        <v>Lemo FFC.00.650</v>
      </c>
      <c r="Q398" s="27" t="str">
        <f t="shared" si="17"/>
        <v>SI-03BCFE:DI-PBPMSensor-1/BO
SI-03BCFE:DI-FMCPicoAmm-1/4</v>
      </c>
      <c r="R398" s="46" t="s">
        <v>25</v>
      </c>
      <c r="S398" s="46" t="s">
        <v>25</v>
      </c>
      <c r="T398" s="47" t="str">
        <f>Def_Sistemas_Conectores_Cabos!$C$15</f>
        <v>Triaxial LEMO</v>
      </c>
      <c r="U398" s="45" t="s">
        <v>46</v>
      </c>
      <c r="V398" s="33"/>
      <c r="W398" s="33"/>
      <c r="X398" s="33"/>
    </row>
    <row r="399" ht="15.75" customHeight="1">
      <c r="A399" s="19" t="str">
        <f>Def_Sistemas_Conectores_Cabos!$A$23</f>
        <v>BPM de fótons</v>
      </c>
      <c r="B399" s="22" t="str">
        <f>Datas_Entregas!$A$6</f>
        <v>Linhas de Luz (fases I-A e II)</v>
      </c>
      <c r="C399" s="25">
        <f t="array" ref="C399">INDEX(Datas_Entregas!$B$2:$B$100, MATCH(B399, Datas_Entregas!$A$2:$A$100, 0), 1)</f>
        <v>43374</v>
      </c>
      <c r="D399" s="22" t="str">
        <f>Def_Status_Montagem!$A$2</f>
        <v>A verificar</v>
      </c>
      <c r="E399" s="35" t="str">
        <f>Def_Status_Montagem!$B$4</f>
        <v>Contratada (inclui etiqueta)</v>
      </c>
      <c r="F399" s="26" t="str">
        <f t="array" ref="F399">INDEX(Def_Instancias_Equipamentos!$F$2:$F$5135, MATCH(K399, Def_Instancias_Equipamentos!$D$2:$D$5135, 0), 1)</f>
        <v>Túnel (Anel/Front-End)</v>
      </c>
      <c r="G399" s="27" t="str">
        <f t="array" ref="G399">INDEX(Def_Instancias_Equipamentos!$F$2:$F$5135, MATCH(L399, Def_Instancias_Equipamentos!$D$2:$D$5135, 0), 1)</f>
        <v>Sala Racks 3</v>
      </c>
      <c r="H399" s="26" t="str">
        <f t="array" ref="H399">INDEX(Def_Instancias_Equipamentos!$E$2:$E$5135, MATCH(K399, Def_Instancias_Equipamentos!$D$2:$D$5135, 0), 1)</f>
        <v>SI-03BCFE</v>
      </c>
      <c r="I399" s="27" t="str">
        <f t="array" ref="I399">INDEX(Def_Instancias_Equipamentos!$E$2:$E$5135, MATCH(L399, Def_Instancias_Equipamentos!$D$2:$D$5135, 0), 1)</f>
        <v>IA-03RaBPM</v>
      </c>
      <c r="J399" s="27" t="str">
        <f t="shared" si="16"/>
        <v>EXTERNO</v>
      </c>
      <c r="K399" s="28" t="str">
        <f>Def_Instancias_Equipamentos!$D$1286</f>
        <v>SI-03BCFE:DI-PBPMSensor-2</v>
      </c>
      <c r="L399" s="19" t="str">
        <f>Def_Instancias_Equipamentos!$D$1627</f>
        <v>SI-03BCFE:DI-FMCPicoAmm-2</v>
      </c>
      <c r="M399" s="44" t="s">
        <v>89</v>
      </c>
      <c r="N399" s="45" t="s">
        <v>1100</v>
      </c>
      <c r="O399" s="31" t="str">
        <f>Def_Sistemas_Conectores_Cabos!$B$24</f>
        <v>Allectra triax</v>
      </c>
      <c r="P399" s="19" t="str">
        <f>Def_Sistemas_Conectores_Cabos!$B$25</f>
        <v>Lemo FFC.00.650</v>
      </c>
      <c r="Q399" s="27" t="str">
        <f t="shared" si="17"/>
        <v>SI-03BCFE:DI-PBPMSensor-2/TO
SI-03BCFE:DI-FMCPicoAmm-2/1</v>
      </c>
      <c r="R399" s="46" t="s">
        <v>25</v>
      </c>
      <c r="S399" s="46" t="s">
        <v>25</v>
      </c>
      <c r="T399" s="47" t="str">
        <f>Def_Sistemas_Conectores_Cabos!$C$15</f>
        <v>Triaxial LEMO</v>
      </c>
      <c r="U399" s="45" t="s">
        <v>46</v>
      </c>
      <c r="V399" s="33"/>
      <c r="W399" s="33"/>
      <c r="X399" s="33"/>
    </row>
    <row r="400" ht="15.75" customHeight="1">
      <c r="A400" s="19" t="str">
        <f>Def_Sistemas_Conectores_Cabos!$A$23</f>
        <v>BPM de fótons</v>
      </c>
      <c r="B400" s="22" t="str">
        <f>Datas_Entregas!$A$6</f>
        <v>Linhas de Luz (fases I-A e II)</v>
      </c>
      <c r="C400" s="25">
        <f t="array" ref="C400">INDEX(Datas_Entregas!$B$2:$B$100, MATCH(B400, Datas_Entregas!$A$2:$A$100, 0), 1)</f>
        <v>43374</v>
      </c>
      <c r="D400" s="22" t="str">
        <f>Def_Status_Montagem!$A$2</f>
        <v>A verificar</v>
      </c>
      <c r="E400" s="35" t="str">
        <f>Def_Status_Montagem!$B$4</f>
        <v>Contratada (inclui etiqueta)</v>
      </c>
      <c r="F400" s="26" t="str">
        <f t="array" ref="F400">INDEX(Def_Instancias_Equipamentos!$F$2:$F$5135, MATCH(K400, Def_Instancias_Equipamentos!$D$2:$D$5135, 0), 1)</f>
        <v>Túnel (Anel/Front-End)</v>
      </c>
      <c r="G400" s="27" t="str">
        <f t="array" ref="G400">INDEX(Def_Instancias_Equipamentos!$F$2:$F$5135, MATCH(L400, Def_Instancias_Equipamentos!$D$2:$D$5135, 0), 1)</f>
        <v>Sala Racks 3</v>
      </c>
      <c r="H400" s="26" t="str">
        <f t="array" ref="H400">INDEX(Def_Instancias_Equipamentos!$E$2:$E$5135, MATCH(K400, Def_Instancias_Equipamentos!$D$2:$D$5135, 0), 1)</f>
        <v>SI-03BCFE</v>
      </c>
      <c r="I400" s="27" t="str">
        <f t="array" ref="I400">INDEX(Def_Instancias_Equipamentos!$E$2:$E$5135, MATCH(L400, Def_Instancias_Equipamentos!$D$2:$D$5135, 0), 1)</f>
        <v>IA-03RaBPM</v>
      </c>
      <c r="J400" s="27" t="str">
        <f t="shared" si="16"/>
        <v>EXTERNO</v>
      </c>
      <c r="K400" s="28" t="str">
        <f>Def_Instancias_Equipamentos!$D$1286</f>
        <v>SI-03BCFE:DI-PBPMSensor-2</v>
      </c>
      <c r="L400" s="19" t="str">
        <f>Def_Instancias_Equipamentos!$D$1627</f>
        <v>SI-03BCFE:DI-FMCPicoAmm-2</v>
      </c>
      <c r="M400" s="44" t="s">
        <v>74</v>
      </c>
      <c r="N400" s="45" t="s">
        <v>1108</v>
      </c>
      <c r="O400" s="31" t="str">
        <f>Def_Sistemas_Conectores_Cabos!$B$24</f>
        <v>Allectra triax</v>
      </c>
      <c r="P400" s="19" t="str">
        <f>Def_Sistemas_Conectores_Cabos!$B$25</f>
        <v>Lemo FFC.00.650</v>
      </c>
      <c r="Q400" s="27" t="str">
        <f t="shared" si="17"/>
        <v>SI-03BCFE:DI-PBPMSensor-2/BI
SI-03BCFE:DI-FMCPicoAmm-2/2</v>
      </c>
      <c r="R400" s="46" t="s">
        <v>25</v>
      </c>
      <c r="S400" s="46" t="s">
        <v>25</v>
      </c>
      <c r="T400" s="47" t="str">
        <f>Def_Sistemas_Conectores_Cabos!$C$15</f>
        <v>Triaxial LEMO</v>
      </c>
      <c r="U400" s="45" t="s">
        <v>46</v>
      </c>
      <c r="V400" s="33"/>
      <c r="W400" s="33"/>
      <c r="X400" s="33"/>
    </row>
    <row r="401" ht="15.75" customHeight="1">
      <c r="A401" s="19" t="str">
        <f>Def_Sistemas_Conectores_Cabos!$A$23</f>
        <v>BPM de fótons</v>
      </c>
      <c r="B401" s="22" t="str">
        <f>Datas_Entregas!$A$6</f>
        <v>Linhas de Luz (fases I-A e II)</v>
      </c>
      <c r="C401" s="25">
        <f t="array" ref="C401">INDEX(Datas_Entregas!$B$2:$B$100, MATCH(B401, Datas_Entregas!$A$2:$A$100, 0), 1)</f>
        <v>43374</v>
      </c>
      <c r="D401" s="22" t="str">
        <f>Def_Status_Montagem!$A$2</f>
        <v>A verificar</v>
      </c>
      <c r="E401" s="35" t="str">
        <f>Def_Status_Montagem!$B$4</f>
        <v>Contratada (inclui etiqueta)</v>
      </c>
      <c r="F401" s="26" t="str">
        <f t="array" ref="F401">INDEX(Def_Instancias_Equipamentos!$F$2:$F$5135, MATCH(K401, Def_Instancias_Equipamentos!$D$2:$D$5135, 0), 1)</f>
        <v>Túnel (Anel/Front-End)</v>
      </c>
      <c r="G401" s="27" t="str">
        <f t="array" ref="G401">INDEX(Def_Instancias_Equipamentos!$F$2:$F$5135, MATCH(L401, Def_Instancias_Equipamentos!$D$2:$D$5135, 0), 1)</f>
        <v>Sala Racks 3</v>
      </c>
      <c r="H401" s="26" t="str">
        <f t="array" ref="H401">INDEX(Def_Instancias_Equipamentos!$E$2:$E$5135, MATCH(K401, Def_Instancias_Equipamentos!$D$2:$D$5135, 0), 1)</f>
        <v>SI-03BCFE</v>
      </c>
      <c r="I401" s="27" t="str">
        <f t="array" ref="I401">INDEX(Def_Instancias_Equipamentos!$E$2:$E$5135, MATCH(L401, Def_Instancias_Equipamentos!$D$2:$D$5135, 0), 1)</f>
        <v>IA-03RaBPM</v>
      </c>
      <c r="J401" s="27" t="str">
        <f t="shared" si="16"/>
        <v>EXTERNO</v>
      </c>
      <c r="K401" s="28" t="str">
        <f>Def_Instancias_Equipamentos!$D$1286</f>
        <v>SI-03BCFE:DI-PBPMSensor-2</v>
      </c>
      <c r="L401" s="19" t="str">
        <f>Def_Instancias_Equipamentos!$D$1627</f>
        <v>SI-03BCFE:DI-FMCPicoAmm-2</v>
      </c>
      <c r="M401" s="44" t="s">
        <v>80</v>
      </c>
      <c r="N401" s="45" t="s">
        <v>1110</v>
      </c>
      <c r="O401" s="31" t="str">
        <f>Def_Sistemas_Conectores_Cabos!$B$24</f>
        <v>Allectra triax</v>
      </c>
      <c r="P401" s="19" t="str">
        <f>Def_Sistemas_Conectores_Cabos!$B$25</f>
        <v>Lemo FFC.00.650</v>
      </c>
      <c r="Q401" s="27" t="str">
        <f t="shared" si="17"/>
        <v>SI-03BCFE:DI-PBPMSensor-2/TI
SI-03BCFE:DI-FMCPicoAmm-2/3</v>
      </c>
      <c r="R401" s="46" t="s">
        <v>25</v>
      </c>
      <c r="S401" s="46" t="s">
        <v>25</v>
      </c>
      <c r="T401" s="47" t="str">
        <f>Def_Sistemas_Conectores_Cabos!$C$15</f>
        <v>Triaxial LEMO</v>
      </c>
      <c r="U401" s="45" t="s">
        <v>46</v>
      </c>
      <c r="V401" s="33"/>
      <c r="W401" s="33"/>
      <c r="X401" s="33"/>
    </row>
    <row r="402" ht="15.75" customHeight="1">
      <c r="A402" s="19" t="str">
        <f>Def_Sistemas_Conectores_Cabos!$A$23</f>
        <v>BPM de fótons</v>
      </c>
      <c r="B402" s="22" t="str">
        <f>Datas_Entregas!$A$6</f>
        <v>Linhas de Luz (fases I-A e II)</v>
      </c>
      <c r="C402" s="25">
        <f t="array" ref="C402">INDEX(Datas_Entregas!$B$2:$B$100, MATCH(B402, Datas_Entregas!$A$2:$A$100, 0), 1)</f>
        <v>43374</v>
      </c>
      <c r="D402" s="22" t="str">
        <f>Def_Status_Montagem!$A$2</f>
        <v>A verificar</v>
      </c>
      <c r="E402" s="35" t="str">
        <f>Def_Status_Montagem!$B$4</f>
        <v>Contratada (inclui etiqueta)</v>
      </c>
      <c r="F402" s="26" t="str">
        <f t="array" ref="F402">INDEX(Def_Instancias_Equipamentos!$F$2:$F$5135, MATCH(K402, Def_Instancias_Equipamentos!$D$2:$D$5135, 0), 1)</f>
        <v>Túnel (Anel/Front-End)</v>
      </c>
      <c r="G402" s="27" t="str">
        <f t="array" ref="G402">INDEX(Def_Instancias_Equipamentos!$F$2:$F$5135, MATCH(L402, Def_Instancias_Equipamentos!$D$2:$D$5135, 0), 1)</f>
        <v>Sala Racks 3</v>
      </c>
      <c r="H402" s="26" t="str">
        <f t="array" ref="H402">INDEX(Def_Instancias_Equipamentos!$E$2:$E$5135, MATCH(K402, Def_Instancias_Equipamentos!$D$2:$D$5135, 0), 1)</f>
        <v>SI-03BCFE</v>
      </c>
      <c r="I402" s="27" t="str">
        <f t="array" ref="I402">INDEX(Def_Instancias_Equipamentos!$E$2:$E$5135, MATCH(L402, Def_Instancias_Equipamentos!$D$2:$D$5135, 0), 1)</f>
        <v>IA-03RaBPM</v>
      </c>
      <c r="J402" s="27" t="str">
        <f t="shared" si="16"/>
        <v>EXTERNO</v>
      </c>
      <c r="K402" s="28" t="str">
        <f>Def_Instancias_Equipamentos!$D$1286</f>
        <v>SI-03BCFE:DI-PBPMSensor-2</v>
      </c>
      <c r="L402" s="19" t="str">
        <f>Def_Instancias_Equipamentos!$D$1627</f>
        <v>SI-03BCFE:DI-FMCPicoAmm-2</v>
      </c>
      <c r="M402" s="44" t="s">
        <v>77</v>
      </c>
      <c r="N402" s="45" t="s">
        <v>1116</v>
      </c>
      <c r="O402" s="31" t="str">
        <f>Def_Sistemas_Conectores_Cabos!$B$24</f>
        <v>Allectra triax</v>
      </c>
      <c r="P402" s="19" t="str">
        <f>Def_Sistemas_Conectores_Cabos!$B$25</f>
        <v>Lemo FFC.00.650</v>
      </c>
      <c r="Q402" s="27" t="str">
        <f t="shared" si="17"/>
        <v>SI-03BCFE:DI-PBPMSensor-2/BO
SI-03BCFE:DI-FMCPicoAmm-2/4</v>
      </c>
      <c r="R402" s="46" t="s">
        <v>25</v>
      </c>
      <c r="S402" s="46" t="s">
        <v>25</v>
      </c>
      <c r="T402" s="47" t="str">
        <f>Def_Sistemas_Conectores_Cabos!$C$15</f>
        <v>Triaxial LEMO</v>
      </c>
      <c r="U402" s="45" t="s">
        <v>46</v>
      </c>
      <c r="V402" s="33"/>
      <c r="W402" s="33"/>
      <c r="X402" s="33"/>
    </row>
    <row r="403" ht="15.75" customHeight="1">
      <c r="A403" s="19" t="str">
        <f>Def_Sistemas_Conectores_Cabos!$A$23</f>
        <v>BPM de fótons</v>
      </c>
      <c r="B403" s="22" t="str">
        <f>Datas_Entregas!$A$6</f>
        <v>Linhas de Luz (fases I-A e II)</v>
      </c>
      <c r="C403" s="25">
        <f t="array" ref="C403">INDEX(Datas_Entregas!$B$2:$B$100, MATCH(B403, Datas_Entregas!$A$2:$A$100, 0), 1)</f>
        <v>43374</v>
      </c>
      <c r="D403" s="22" t="str">
        <f>Def_Status_Montagem!$A$2</f>
        <v>A verificar</v>
      </c>
      <c r="E403" s="35" t="str">
        <f>Def_Status_Montagem!$B$4</f>
        <v>Contratada (inclui etiqueta)</v>
      </c>
      <c r="F403" s="26" t="str">
        <f t="array" ref="F403">INDEX(Def_Instancias_Equipamentos!$F$2:$F$5135, MATCH(K403, Def_Instancias_Equipamentos!$D$2:$D$5135, 0), 1)</f>
        <v>Túnel (Anel/Front-End)</v>
      </c>
      <c r="G403" s="27" t="str">
        <f t="array" ref="G403">INDEX(Def_Instancias_Equipamentos!$F$2:$F$5135, MATCH(L403, Def_Instancias_Equipamentos!$D$2:$D$5135, 0), 1)</f>
        <v>Sala Racks 3</v>
      </c>
      <c r="H403" s="26" t="str">
        <f t="array" ref="H403">INDEX(Def_Instancias_Equipamentos!$E$2:$E$5135, MATCH(K403, Def_Instancias_Equipamentos!$D$2:$D$5135, 0), 1)</f>
        <v>SI-03SPFE</v>
      </c>
      <c r="I403" s="27" t="str">
        <f t="array" ref="I403">INDEX(Def_Instancias_Equipamentos!$E$2:$E$5135, MATCH(L403, Def_Instancias_Equipamentos!$D$2:$D$5135, 0), 1)</f>
        <v>IA-03RaBPM</v>
      </c>
      <c r="J403" s="27" t="str">
        <f t="shared" si="16"/>
        <v>EXTERNO</v>
      </c>
      <c r="K403" s="28" t="str">
        <f>Def_Instancias_Equipamentos!$D$1245</f>
        <v>SI-03SPFE:DI-PBPMSensor-1</v>
      </c>
      <c r="L403" s="19" t="str">
        <f>Def_Instancias_Equipamentos!$D$1586</f>
        <v>SI-03SPFE:DI-FMCPicoAmm-1</v>
      </c>
      <c r="M403" s="44" t="s">
        <v>89</v>
      </c>
      <c r="N403" s="45" t="s">
        <v>1100</v>
      </c>
      <c r="O403" s="31" t="str">
        <f>Def_Sistemas_Conectores_Cabos!$B$24</f>
        <v>Allectra triax</v>
      </c>
      <c r="P403" s="19" t="str">
        <f>Def_Sistemas_Conectores_Cabos!$B$25</f>
        <v>Lemo FFC.00.650</v>
      </c>
      <c r="Q403" s="27" t="str">
        <f t="shared" si="17"/>
        <v>SI-03SPFE:DI-PBPMSensor-1/TO
SI-03SPFE:DI-FMCPicoAmm-1/1</v>
      </c>
      <c r="R403" s="46" t="s">
        <v>25</v>
      </c>
      <c r="S403" s="46" t="s">
        <v>25</v>
      </c>
      <c r="T403" s="47" t="str">
        <f>Def_Sistemas_Conectores_Cabos!$C$15</f>
        <v>Triaxial LEMO</v>
      </c>
      <c r="U403" s="45" t="s">
        <v>46</v>
      </c>
      <c r="V403" s="33"/>
      <c r="W403" s="33"/>
      <c r="X403" s="33"/>
    </row>
    <row r="404" ht="15.75" customHeight="1">
      <c r="A404" s="19" t="str">
        <f>Def_Sistemas_Conectores_Cabos!$A$23</f>
        <v>BPM de fótons</v>
      </c>
      <c r="B404" s="22" t="str">
        <f>Datas_Entregas!$A$6</f>
        <v>Linhas de Luz (fases I-A e II)</v>
      </c>
      <c r="C404" s="25">
        <f t="array" ref="C404">INDEX(Datas_Entregas!$B$2:$B$100, MATCH(B404, Datas_Entregas!$A$2:$A$100, 0), 1)</f>
        <v>43374</v>
      </c>
      <c r="D404" s="22" t="str">
        <f>Def_Status_Montagem!$A$2</f>
        <v>A verificar</v>
      </c>
      <c r="E404" s="35" t="str">
        <f>Def_Status_Montagem!$B$4</f>
        <v>Contratada (inclui etiqueta)</v>
      </c>
      <c r="F404" s="26" t="str">
        <f t="array" ref="F404">INDEX(Def_Instancias_Equipamentos!$F$2:$F$5135, MATCH(K404, Def_Instancias_Equipamentos!$D$2:$D$5135, 0), 1)</f>
        <v>Túnel (Anel/Front-End)</v>
      </c>
      <c r="G404" s="27" t="str">
        <f t="array" ref="G404">INDEX(Def_Instancias_Equipamentos!$F$2:$F$5135, MATCH(L404, Def_Instancias_Equipamentos!$D$2:$D$5135, 0), 1)</f>
        <v>Sala Racks 3</v>
      </c>
      <c r="H404" s="26" t="str">
        <f t="array" ref="H404">INDEX(Def_Instancias_Equipamentos!$E$2:$E$5135, MATCH(K404, Def_Instancias_Equipamentos!$D$2:$D$5135, 0), 1)</f>
        <v>SI-03SPFE</v>
      </c>
      <c r="I404" s="27" t="str">
        <f t="array" ref="I404">INDEX(Def_Instancias_Equipamentos!$E$2:$E$5135, MATCH(L404, Def_Instancias_Equipamentos!$D$2:$D$5135, 0), 1)</f>
        <v>IA-03RaBPM</v>
      </c>
      <c r="J404" s="27" t="str">
        <f t="shared" si="16"/>
        <v>EXTERNO</v>
      </c>
      <c r="K404" s="28" t="str">
        <f>Def_Instancias_Equipamentos!$D$1245</f>
        <v>SI-03SPFE:DI-PBPMSensor-1</v>
      </c>
      <c r="L404" s="19" t="str">
        <f>Def_Instancias_Equipamentos!$D$1586</f>
        <v>SI-03SPFE:DI-FMCPicoAmm-1</v>
      </c>
      <c r="M404" s="44" t="s">
        <v>74</v>
      </c>
      <c r="N404" s="45" t="s">
        <v>1108</v>
      </c>
      <c r="O404" s="31" t="str">
        <f>Def_Sistemas_Conectores_Cabos!$B$24</f>
        <v>Allectra triax</v>
      </c>
      <c r="P404" s="19" t="str">
        <f>Def_Sistemas_Conectores_Cabos!$B$25</f>
        <v>Lemo FFC.00.650</v>
      </c>
      <c r="Q404" s="27" t="str">
        <f t="shared" si="17"/>
        <v>SI-03SPFE:DI-PBPMSensor-1/BI
SI-03SPFE:DI-FMCPicoAmm-1/2</v>
      </c>
      <c r="R404" s="46" t="s">
        <v>25</v>
      </c>
      <c r="S404" s="46" t="s">
        <v>25</v>
      </c>
      <c r="T404" s="47" t="str">
        <f>Def_Sistemas_Conectores_Cabos!$C$15</f>
        <v>Triaxial LEMO</v>
      </c>
      <c r="U404" s="45" t="s">
        <v>46</v>
      </c>
      <c r="V404" s="33"/>
      <c r="W404" s="33"/>
      <c r="X404" s="33"/>
    </row>
    <row r="405" ht="15.75" customHeight="1">
      <c r="A405" s="19" t="str">
        <f>Def_Sistemas_Conectores_Cabos!$A$23</f>
        <v>BPM de fótons</v>
      </c>
      <c r="B405" s="22" t="str">
        <f>Datas_Entregas!$A$6</f>
        <v>Linhas de Luz (fases I-A e II)</v>
      </c>
      <c r="C405" s="25">
        <f t="array" ref="C405">INDEX(Datas_Entregas!$B$2:$B$100, MATCH(B405, Datas_Entregas!$A$2:$A$100, 0), 1)</f>
        <v>43374</v>
      </c>
      <c r="D405" s="22" t="str">
        <f>Def_Status_Montagem!$A$2</f>
        <v>A verificar</v>
      </c>
      <c r="E405" s="35" t="str">
        <f>Def_Status_Montagem!$B$4</f>
        <v>Contratada (inclui etiqueta)</v>
      </c>
      <c r="F405" s="26" t="str">
        <f t="array" ref="F405">INDEX(Def_Instancias_Equipamentos!$F$2:$F$5135, MATCH(K405, Def_Instancias_Equipamentos!$D$2:$D$5135, 0), 1)</f>
        <v>Túnel (Anel/Front-End)</v>
      </c>
      <c r="G405" s="27" t="str">
        <f t="array" ref="G405">INDEX(Def_Instancias_Equipamentos!$F$2:$F$5135, MATCH(L405, Def_Instancias_Equipamentos!$D$2:$D$5135, 0), 1)</f>
        <v>Sala Racks 3</v>
      </c>
      <c r="H405" s="26" t="str">
        <f t="array" ref="H405">INDEX(Def_Instancias_Equipamentos!$E$2:$E$5135, MATCH(K405, Def_Instancias_Equipamentos!$D$2:$D$5135, 0), 1)</f>
        <v>SI-03SPFE</v>
      </c>
      <c r="I405" s="27" t="str">
        <f t="array" ref="I405">INDEX(Def_Instancias_Equipamentos!$E$2:$E$5135, MATCH(L405, Def_Instancias_Equipamentos!$D$2:$D$5135, 0), 1)</f>
        <v>IA-03RaBPM</v>
      </c>
      <c r="J405" s="27" t="str">
        <f t="shared" si="16"/>
        <v>EXTERNO</v>
      </c>
      <c r="K405" s="28" t="str">
        <f>Def_Instancias_Equipamentos!$D$1245</f>
        <v>SI-03SPFE:DI-PBPMSensor-1</v>
      </c>
      <c r="L405" s="19" t="str">
        <f>Def_Instancias_Equipamentos!$D$1586</f>
        <v>SI-03SPFE:DI-FMCPicoAmm-1</v>
      </c>
      <c r="M405" s="44" t="s">
        <v>80</v>
      </c>
      <c r="N405" s="45" t="s">
        <v>1110</v>
      </c>
      <c r="O405" s="31" t="str">
        <f>Def_Sistemas_Conectores_Cabos!$B$24</f>
        <v>Allectra triax</v>
      </c>
      <c r="P405" s="19" t="str">
        <f>Def_Sistemas_Conectores_Cabos!$B$25</f>
        <v>Lemo FFC.00.650</v>
      </c>
      <c r="Q405" s="27" t="str">
        <f t="shared" si="17"/>
        <v>SI-03SPFE:DI-PBPMSensor-1/TI
SI-03SPFE:DI-FMCPicoAmm-1/3</v>
      </c>
      <c r="R405" s="46" t="s">
        <v>25</v>
      </c>
      <c r="S405" s="46" t="s">
        <v>25</v>
      </c>
      <c r="T405" s="47" t="str">
        <f>Def_Sistemas_Conectores_Cabos!$C$15</f>
        <v>Triaxial LEMO</v>
      </c>
      <c r="U405" s="45" t="s">
        <v>46</v>
      </c>
      <c r="V405" s="33"/>
      <c r="W405" s="33"/>
      <c r="X405" s="33"/>
    </row>
    <row r="406" ht="15.75" customHeight="1">
      <c r="A406" s="19" t="str">
        <f>Def_Sistemas_Conectores_Cabos!$A$23</f>
        <v>BPM de fótons</v>
      </c>
      <c r="B406" s="22" t="str">
        <f>Datas_Entregas!$A$6</f>
        <v>Linhas de Luz (fases I-A e II)</v>
      </c>
      <c r="C406" s="25">
        <f t="array" ref="C406">INDEX(Datas_Entregas!$B$2:$B$100, MATCH(B406, Datas_Entregas!$A$2:$A$100, 0), 1)</f>
        <v>43374</v>
      </c>
      <c r="D406" s="22" t="str">
        <f>Def_Status_Montagem!$A$2</f>
        <v>A verificar</v>
      </c>
      <c r="E406" s="35" t="str">
        <f>Def_Status_Montagem!$B$4</f>
        <v>Contratada (inclui etiqueta)</v>
      </c>
      <c r="F406" s="26" t="str">
        <f t="array" ref="F406">INDEX(Def_Instancias_Equipamentos!$F$2:$F$5135, MATCH(K406, Def_Instancias_Equipamentos!$D$2:$D$5135, 0), 1)</f>
        <v>Túnel (Anel/Front-End)</v>
      </c>
      <c r="G406" s="27" t="str">
        <f t="array" ref="G406">INDEX(Def_Instancias_Equipamentos!$F$2:$F$5135, MATCH(L406, Def_Instancias_Equipamentos!$D$2:$D$5135, 0), 1)</f>
        <v>Sala Racks 3</v>
      </c>
      <c r="H406" s="26" t="str">
        <f t="array" ref="H406">INDEX(Def_Instancias_Equipamentos!$E$2:$E$5135, MATCH(K406, Def_Instancias_Equipamentos!$D$2:$D$5135, 0), 1)</f>
        <v>SI-03SPFE</v>
      </c>
      <c r="I406" s="27" t="str">
        <f t="array" ref="I406">INDEX(Def_Instancias_Equipamentos!$E$2:$E$5135, MATCH(L406, Def_Instancias_Equipamentos!$D$2:$D$5135, 0), 1)</f>
        <v>IA-03RaBPM</v>
      </c>
      <c r="J406" s="27" t="str">
        <f t="shared" si="16"/>
        <v>EXTERNO</v>
      </c>
      <c r="K406" s="28" t="str">
        <f>Def_Instancias_Equipamentos!$D$1245</f>
        <v>SI-03SPFE:DI-PBPMSensor-1</v>
      </c>
      <c r="L406" s="19" t="str">
        <f>Def_Instancias_Equipamentos!$D$1586</f>
        <v>SI-03SPFE:DI-FMCPicoAmm-1</v>
      </c>
      <c r="M406" s="44" t="s">
        <v>77</v>
      </c>
      <c r="N406" s="45" t="s">
        <v>1116</v>
      </c>
      <c r="O406" s="31" t="str">
        <f>Def_Sistemas_Conectores_Cabos!$B$24</f>
        <v>Allectra triax</v>
      </c>
      <c r="P406" s="19" t="str">
        <f>Def_Sistemas_Conectores_Cabos!$B$25</f>
        <v>Lemo FFC.00.650</v>
      </c>
      <c r="Q406" s="27" t="str">
        <f t="shared" si="17"/>
        <v>SI-03SPFE:DI-PBPMSensor-1/BO
SI-03SPFE:DI-FMCPicoAmm-1/4</v>
      </c>
      <c r="R406" s="46" t="s">
        <v>25</v>
      </c>
      <c r="S406" s="46" t="s">
        <v>25</v>
      </c>
      <c r="T406" s="47" t="str">
        <f>Def_Sistemas_Conectores_Cabos!$C$15</f>
        <v>Triaxial LEMO</v>
      </c>
      <c r="U406" s="45" t="s">
        <v>46</v>
      </c>
      <c r="V406" s="33"/>
      <c r="W406" s="33"/>
      <c r="X406" s="33"/>
    </row>
    <row r="407" ht="15.75" customHeight="1">
      <c r="A407" s="19" t="str">
        <f>Def_Sistemas_Conectores_Cabos!$A$23</f>
        <v>BPM de fótons</v>
      </c>
      <c r="B407" s="22" t="str">
        <f>Datas_Entregas!$A$6</f>
        <v>Linhas de Luz (fases I-A e II)</v>
      </c>
      <c r="C407" s="25">
        <f t="array" ref="C407">INDEX(Datas_Entregas!$B$2:$B$100, MATCH(B407, Datas_Entregas!$A$2:$A$100, 0), 1)</f>
        <v>43374</v>
      </c>
      <c r="D407" s="22" t="str">
        <f>Def_Status_Montagem!$A$2</f>
        <v>A verificar</v>
      </c>
      <c r="E407" s="35" t="str">
        <f>Def_Status_Montagem!$B$4</f>
        <v>Contratada (inclui etiqueta)</v>
      </c>
      <c r="F407" s="26" t="str">
        <f t="array" ref="F407">INDEX(Def_Instancias_Equipamentos!$F$2:$F$5135, MATCH(K407, Def_Instancias_Equipamentos!$D$2:$D$5135, 0), 1)</f>
        <v>Túnel (Anel/Front-End)</v>
      </c>
      <c r="G407" s="27" t="str">
        <f t="array" ref="G407">INDEX(Def_Instancias_Equipamentos!$F$2:$F$5135, MATCH(L407, Def_Instancias_Equipamentos!$D$2:$D$5135, 0), 1)</f>
        <v>Sala Racks 3</v>
      </c>
      <c r="H407" s="26" t="str">
        <f t="array" ref="H407">INDEX(Def_Instancias_Equipamentos!$E$2:$E$5135, MATCH(K407, Def_Instancias_Equipamentos!$D$2:$D$5135, 0), 1)</f>
        <v>SI-03SPFE</v>
      </c>
      <c r="I407" s="27" t="str">
        <f t="array" ref="I407">INDEX(Def_Instancias_Equipamentos!$E$2:$E$5135, MATCH(L407, Def_Instancias_Equipamentos!$D$2:$D$5135, 0), 1)</f>
        <v>IA-03RaBPM</v>
      </c>
      <c r="J407" s="27" t="str">
        <f t="shared" si="16"/>
        <v>EXTERNO</v>
      </c>
      <c r="K407" s="28" t="str">
        <f>Def_Instancias_Equipamentos!$D$1246</f>
        <v>SI-03SPFE:DI-PBPMSensor-2</v>
      </c>
      <c r="L407" s="19" t="str">
        <f>Def_Instancias_Equipamentos!$D$1587</f>
        <v>SI-03SPFE:DI-FMCPicoAmm-2</v>
      </c>
      <c r="M407" s="44" t="s">
        <v>89</v>
      </c>
      <c r="N407" s="45" t="s">
        <v>1100</v>
      </c>
      <c r="O407" s="31" t="str">
        <f>Def_Sistemas_Conectores_Cabos!$B$24</f>
        <v>Allectra triax</v>
      </c>
      <c r="P407" s="19" t="str">
        <f>Def_Sistemas_Conectores_Cabos!$B$25</f>
        <v>Lemo FFC.00.650</v>
      </c>
      <c r="Q407" s="27" t="str">
        <f t="shared" si="17"/>
        <v>SI-03SPFE:DI-PBPMSensor-2/TO
SI-03SPFE:DI-FMCPicoAmm-2/1</v>
      </c>
      <c r="R407" s="46" t="s">
        <v>25</v>
      </c>
      <c r="S407" s="46" t="s">
        <v>25</v>
      </c>
      <c r="T407" s="47" t="str">
        <f>Def_Sistemas_Conectores_Cabos!$C$15</f>
        <v>Triaxial LEMO</v>
      </c>
      <c r="U407" s="45" t="s">
        <v>46</v>
      </c>
      <c r="V407" s="33"/>
      <c r="W407" s="33"/>
      <c r="X407" s="33"/>
    </row>
    <row r="408" ht="15.75" customHeight="1">
      <c r="A408" s="19" t="str">
        <f>Def_Sistemas_Conectores_Cabos!$A$23</f>
        <v>BPM de fótons</v>
      </c>
      <c r="B408" s="22" t="str">
        <f>Datas_Entregas!$A$6</f>
        <v>Linhas de Luz (fases I-A e II)</v>
      </c>
      <c r="C408" s="25">
        <f t="array" ref="C408">INDEX(Datas_Entregas!$B$2:$B$100, MATCH(B408, Datas_Entregas!$A$2:$A$100, 0), 1)</f>
        <v>43374</v>
      </c>
      <c r="D408" s="22" t="str">
        <f>Def_Status_Montagem!$A$2</f>
        <v>A verificar</v>
      </c>
      <c r="E408" s="35" t="str">
        <f>Def_Status_Montagem!$B$4</f>
        <v>Contratada (inclui etiqueta)</v>
      </c>
      <c r="F408" s="26" t="str">
        <f t="array" ref="F408">INDEX(Def_Instancias_Equipamentos!$F$2:$F$5135, MATCH(K408, Def_Instancias_Equipamentos!$D$2:$D$5135, 0), 1)</f>
        <v>Túnel (Anel/Front-End)</v>
      </c>
      <c r="G408" s="27" t="str">
        <f t="array" ref="G408">INDEX(Def_Instancias_Equipamentos!$F$2:$F$5135, MATCH(L408, Def_Instancias_Equipamentos!$D$2:$D$5135, 0), 1)</f>
        <v>Sala Racks 3</v>
      </c>
      <c r="H408" s="26" t="str">
        <f t="array" ref="H408">INDEX(Def_Instancias_Equipamentos!$E$2:$E$5135, MATCH(K408, Def_Instancias_Equipamentos!$D$2:$D$5135, 0), 1)</f>
        <v>SI-03SPFE</v>
      </c>
      <c r="I408" s="27" t="str">
        <f t="array" ref="I408">INDEX(Def_Instancias_Equipamentos!$E$2:$E$5135, MATCH(L408, Def_Instancias_Equipamentos!$D$2:$D$5135, 0), 1)</f>
        <v>IA-03RaBPM</v>
      </c>
      <c r="J408" s="27" t="str">
        <f t="shared" si="16"/>
        <v>EXTERNO</v>
      </c>
      <c r="K408" s="28" t="str">
        <f>Def_Instancias_Equipamentos!$D$1246</f>
        <v>SI-03SPFE:DI-PBPMSensor-2</v>
      </c>
      <c r="L408" s="19" t="str">
        <f>Def_Instancias_Equipamentos!$D$1587</f>
        <v>SI-03SPFE:DI-FMCPicoAmm-2</v>
      </c>
      <c r="M408" s="44" t="s">
        <v>74</v>
      </c>
      <c r="N408" s="45" t="s">
        <v>1108</v>
      </c>
      <c r="O408" s="31" t="str">
        <f>Def_Sistemas_Conectores_Cabos!$B$24</f>
        <v>Allectra triax</v>
      </c>
      <c r="P408" s="19" t="str">
        <f>Def_Sistemas_Conectores_Cabos!$B$25</f>
        <v>Lemo FFC.00.650</v>
      </c>
      <c r="Q408" s="27" t="str">
        <f t="shared" si="17"/>
        <v>SI-03SPFE:DI-PBPMSensor-2/BI
SI-03SPFE:DI-FMCPicoAmm-2/2</v>
      </c>
      <c r="R408" s="46" t="s">
        <v>25</v>
      </c>
      <c r="S408" s="46" t="s">
        <v>25</v>
      </c>
      <c r="T408" s="47" t="str">
        <f>Def_Sistemas_Conectores_Cabos!$C$15</f>
        <v>Triaxial LEMO</v>
      </c>
      <c r="U408" s="45" t="s">
        <v>46</v>
      </c>
      <c r="V408" s="33"/>
      <c r="W408" s="33"/>
      <c r="X408" s="33"/>
    </row>
    <row r="409" ht="15.75" customHeight="1">
      <c r="A409" s="19" t="str">
        <f>Def_Sistemas_Conectores_Cabos!$A$23</f>
        <v>BPM de fótons</v>
      </c>
      <c r="B409" s="22" t="str">
        <f>Datas_Entregas!$A$6</f>
        <v>Linhas de Luz (fases I-A e II)</v>
      </c>
      <c r="C409" s="25">
        <f t="array" ref="C409">INDEX(Datas_Entregas!$B$2:$B$100, MATCH(B409, Datas_Entregas!$A$2:$A$100, 0), 1)</f>
        <v>43374</v>
      </c>
      <c r="D409" s="22" t="str">
        <f>Def_Status_Montagem!$A$2</f>
        <v>A verificar</v>
      </c>
      <c r="E409" s="35" t="str">
        <f>Def_Status_Montagem!$B$4</f>
        <v>Contratada (inclui etiqueta)</v>
      </c>
      <c r="F409" s="26" t="str">
        <f t="array" ref="F409">INDEX(Def_Instancias_Equipamentos!$F$2:$F$5135, MATCH(K409, Def_Instancias_Equipamentos!$D$2:$D$5135, 0), 1)</f>
        <v>Túnel (Anel/Front-End)</v>
      </c>
      <c r="G409" s="27" t="str">
        <f t="array" ref="G409">INDEX(Def_Instancias_Equipamentos!$F$2:$F$5135, MATCH(L409, Def_Instancias_Equipamentos!$D$2:$D$5135, 0), 1)</f>
        <v>Sala Racks 3</v>
      </c>
      <c r="H409" s="26" t="str">
        <f t="array" ref="H409">INDEX(Def_Instancias_Equipamentos!$E$2:$E$5135, MATCH(K409, Def_Instancias_Equipamentos!$D$2:$D$5135, 0), 1)</f>
        <v>SI-03SPFE</v>
      </c>
      <c r="I409" s="27" t="str">
        <f t="array" ref="I409">INDEX(Def_Instancias_Equipamentos!$E$2:$E$5135, MATCH(L409, Def_Instancias_Equipamentos!$D$2:$D$5135, 0), 1)</f>
        <v>IA-03RaBPM</v>
      </c>
      <c r="J409" s="27" t="str">
        <f t="shared" si="16"/>
        <v>EXTERNO</v>
      </c>
      <c r="K409" s="28" t="str">
        <f>Def_Instancias_Equipamentos!$D$1246</f>
        <v>SI-03SPFE:DI-PBPMSensor-2</v>
      </c>
      <c r="L409" s="19" t="str">
        <f>Def_Instancias_Equipamentos!$D$1587</f>
        <v>SI-03SPFE:DI-FMCPicoAmm-2</v>
      </c>
      <c r="M409" s="44" t="s">
        <v>80</v>
      </c>
      <c r="N409" s="45" t="s">
        <v>1110</v>
      </c>
      <c r="O409" s="31" t="str">
        <f>Def_Sistemas_Conectores_Cabos!$B$24</f>
        <v>Allectra triax</v>
      </c>
      <c r="P409" s="19" t="str">
        <f>Def_Sistemas_Conectores_Cabos!$B$25</f>
        <v>Lemo FFC.00.650</v>
      </c>
      <c r="Q409" s="27" t="str">
        <f t="shared" si="17"/>
        <v>SI-03SPFE:DI-PBPMSensor-2/TI
SI-03SPFE:DI-FMCPicoAmm-2/3</v>
      </c>
      <c r="R409" s="46" t="s">
        <v>25</v>
      </c>
      <c r="S409" s="46" t="s">
        <v>25</v>
      </c>
      <c r="T409" s="47" t="str">
        <f>Def_Sistemas_Conectores_Cabos!$C$15</f>
        <v>Triaxial LEMO</v>
      </c>
      <c r="U409" s="45" t="s">
        <v>46</v>
      </c>
      <c r="V409" s="33"/>
      <c r="W409" s="33"/>
      <c r="X409" s="33"/>
    </row>
    <row r="410" ht="15.75" customHeight="1">
      <c r="A410" s="19" t="str">
        <f>Def_Sistemas_Conectores_Cabos!$A$23</f>
        <v>BPM de fótons</v>
      </c>
      <c r="B410" s="22" t="str">
        <f>Datas_Entregas!$A$6</f>
        <v>Linhas de Luz (fases I-A e II)</v>
      </c>
      <c r="C410" s="25">
        <f t="array" ref="C410">INDEX(Datas_Entregas!$B$2:$B$100, MATCH(B410, Datas_Entregas!$A$2:$A$100, 0), 1)</f>
        <v>43374</v>
      </c>
      <c r="D410" s="22" t="str">
        <f>Def_Status_Montagem!$A$2</f>
        <v>A verificar</v>
      </c>
      <c r="E410" s="35" t="str">
        <f>Def_Status_Montagem!$B$4</f>
        <v>Contratada (inclui etiqueta)</v>
      </c>
      <c r="F410" s="26" t="str">
        <f t="array" ref="F410">INDEX(Def_Instancias_Equipamentos!$F$2:$F$5135, MATCH(K410, Def_Instancias_Equipamentos!$D$2:$D$5135, 0), 1)</f>
        <v>Túnel (Anel/Front-End)</v>
      </c>
      <c r="G410" s="27" t="str">
        <f t="array" ref="G410">INDEX(Def_Instancias_Equipamentos!$F$2:$F$5135, MATCH(L410, Def_Instancias_Equipamentos!$D$2:$D$5135, 0), 1)</f>
        <v>Sala Racks 3</v>
      </c>
      <c r="H410" s="26" t="str">
        <f t="array" ref="H410">INDEX(Def_Instancias_Equipamentos!$E$2:$E$5135, MATCH(K410, Def_Instancias_Equipamentos!$D$2:$D$5135, 0), 1)</f>
        <v>SI-03SPFE</v>
      </c>
      <c r="I410" s="27" t="str">
        <f t="array" ref="I410">INDEX(Def_Instancias_Equipamentos!$E$2:$E$5135, MATCH(L410, Def_Instancias_Equipamentos!$D$2:$D$5135, 0), 1)</f>
        <v>IA-03RaBPM</v>
      </c>
      <c r="J410" s="27" t="str">
        <f t="shared" si="16"/>
        <v>EXTERNO</v>
      </c>
      <c r="K410" s="28" t="str">
        <f>Def_Instancias_Equipamentos!$D$1246</f>
        <v>SI-03SPFE:DI-PBPMSensor-2</v>
      </c>
      <c r="L410" s="19" t="str">
        <f>Def_Instancias_Equipamentos!$D$1587</f>
        <v>SI-03SPFE:DI-FMCPicoAmm-2</v>
      </c>
      <c r="M410" s="44" t="s">
        <v>77</v>
      </c>
      <c r="N410" s="45" t="s">
        <v>1116</v>
      </c>
      <c r="O410" s="31" t="str">
        <f>Def_Sistemas_Conectores_Cabos!$B$24</f>
        <v>Allectra triax</v>
      </c>
      <c r="P410" s="19" t="str">
        <f>Def_Sistemas_Conectores_Cabos!$B$25</f>
        <v>Lemo FFC.00.650</v>
      </c>
      <c r="Q410" s="27" t="str">
        <f t="shared" si="17"/>
        <v>SI-03SPFE:DI-PBPMSensor-2/BO
SI-03SPFE:DI-FMCPicoAmm-2/4</v>
      </c>
      <c r="R410" s="46" t="s">
        <v>25</v>
      </c>
      <c r="S410" s="46" t="s">
        <v>25</v>
      </c>
      <c r="T410" s="47" t="str">
        <f>Def_Sistemas_Conectores_Cabos!$C$15</f>
        <v>Triaxial LEMO</v>
      </c>
      <c r="U410" s="45" t="s">
        <v>46</v>
      </c>
      <c r="V410" s="33"/>
      <c r="W410" s="33"/>
      <c r="X410" s="33"/>
    </row>
    <row r="411" ht="15.75" customHeight="1">
      <c r="A411" s="19" t="str">
        <f>Def_Sistemas_Conectores_Cabos!$A$23</f>
        <v>BPM de fótons</v>
      </c>
      <c r="B411" s="22" t="str">
        <f>Datas_Entregas!$A$6</f>
        <v>Linhas de Luz (fases I-A e II)</v>
      </c>
      <c r="C411" s="25">
        <f t="array" ref="C411">INDEX(Datas_Entregas!$B$2:$B$100, MATCH(B411, Datas_Entregas!$A$2:$A$100, 0), 1)</f>
        <v>43374</v>
      </c>
      <c r="D411" s="22" t="str">
        <f>Def_Status_Montagem!$A$2</f>
        <v>A verificar</v>
      </c>
      <c r="E411" s="35" t="str">
        <f>Def_Status_Montagem!$B$4</f>
        <v>Contratada (inclui etiqueta)</v>
      </c>
      <c r="F411" s="26" t="str">
        <f t="array" ref="F411">INDEX(Def_Instancias_Equipamentos!$F$2:$F$5135, MATCH(K411, Def_Instancias_Equipamentos!$D$2:$D$5135, 0), 1)</f>
        <v>Túnel (Anel/Front-End)</v>
      </c>
      <c r="G411" s="27" t="str">
        <f t="array" ref="G411">INDEX(Def_Instancias_Equipamentos!$F$2:$F$5135, MATCH(L411, Def_Instancias_Equipamentos!$D$2:$D$5135, 0), 1)</f>
        <v>Sala Racks 4</v>
      </c>
      <c r="H411" s="26" t="str">
        <f t="array" ref="H411">INDEX(Def_Instancias_Equipamentos!$E$2:$E$5135, MATCH(K411, Def_Instancias_Equipamentos!$D$2:$D$5135, 0), 1)</f>
        <v>SI-04BCFE</v>
      </c>
      <c r="I411" s="27" t="str">
        <f t="array" ref="I411">INDEX(Def_Instancias_Equipamentos!$E$2:$E$5135, MATCH(L411, Def_Instancias_Equipamentos!$D$2:$D$5135, 0), 1)</f>
        <v>IA-04RaBPM</v>
      </c>
      <c r="J411" s="27" t="str">
        <f t="shared" si="16"/>
        <v>EXTERNO</v>
      </c>
      <c r="K411" s="28" t="str">
        <f>Def_Instancias_Equipamentos!$D$1287</f>
        <v>SI-04BCFE:DI-PBPMSensor-1</v>
      </c>
      <c r="L411" s="19" t="str">
        <f>Def_Instancias_Equipamentos!$D$1628</f>
        <v>SI-04BCFE:DI-FMCPicoAmm-1</v>
      </c>
      <c r="M411" s="44" t="s">
        <v>89</v>
      </c>
      <c r="N411" s="45" t="s">
        <v>1100</v>
      </c>
      <c r="O411" s="31" t="str">
        <f>Def_Sistemas_Conectores_Cabos!$B$24</f>
        <v>Allectra triax</v>
      </c>
      <c r="P411" s="19" t="str">
        <f>Def_Sistemas_Conectores_Cabos!$B$25</f>
        <v>Lemo FFC.00.650</v>
      </c>
      <c r="Q411" s="27" t="str">
        <f t="shared" si="17"/>
        <v>SI-04BCFE:DI-PBPMSensor-1/TO
SI-04BCFE:DI-FMCPicoAmm-1/1</v>
      </c>
      <c r="R411" s="46" t="s">
        <v>25</v>
      </c>
      <c r="S411" s="46" t="s">
        <v>25</v>
      </c>
      <c r="T411" s="47" t="str">
        <f>Def_Sistemas_Conectores_Cabos!$C$15</f>
        <v>Triaxial LEMO</v>
      </c>
      <c r="U411" s="45" t="s">
        <v>46</v>
      </c>
      <c r="V411" s="33"/>
      <c r="W411" s="33"/>
      <c r="X411" s="33"/>
    </row>
    <row r="412" ht="15.75" customHeight="1">
      <c r="A412" s="19" t="str">
        <f>Def_Sistemas_Conectores_Cabos!$A$23</f>
        <v>BPM de fótons</v>
      </c>
      <c r="B412" s="22" t="str">
        <f>Datas_Entregas!$A$6</f>
        <v>Linhas de Luz (fases I-A e II)</v>
      </c>
      <c r="C412" s="25">
        <f t="array" ref="C412">INDEX(Datas_Entregas!$B$2:$B$100, MATCH(B412, Datas_Entregas!$A$2:$A$100, 0), 1)</f>
        <v>43374</v>
      </c>
      <c r="D412" s="22" t="str">
        <f>Def_Status_Montagem!$A$2</f>
        <v>A verificar</v>
      </c>
      <c r="E412" s="35" t="str">
        <f>Def_Status_Montagem!$B$4</f>
        <v>Contratada (inclui etiqueta)</v>
      </c>
      <c r="F412" s="26" t="str">
        <f t="array" ref="F412">INDEX(Def_Instancias_Equipamentos!$F$2:$F$5135, MATCH(K412, Def_Instancias_Equipamentos!$D$2:$D$5135, 0), 1)</f>
        <v>Túnel (Anel/Front-End)</v>
      </c>
      <c r="G412" s="27" t="str">
        <f t="array" ref="G412">INDEX(Def_Instancias_Equipamentos!$F$2:$F$5135, MATCH(L412, Def_Instancias_Equipamentos!$D$2:$D$5135, 0), 1)</f>
        <v>Sala Racks 4</v>
      </c>
      <c r="H412" s="26" t="str">
        <f t="array" ref="H412">INDEX(Def_Instancias_Equipamentos!$E$2:$E$5135, MATCH(K412, Def_Instancias_Equipamentos!$D$2:$D$5135, 0), 1)</f>
        <v>SI-04BCFE</v>
      </c>
      <c r="I412" s="27" t="str">
        <f t="array" ref="I412">INDEX(Def_Instancias_Equipamentos!$E$2:$E$5135, MATCH(L412, Def_Instancias_Equipamentos!$D$2:$D$5135, 0), 1)</f>
        <v>IA-04RaBPM</v>
      </c>
      <c r="J412" s="27" t="str">
        <f t="shared" si="16"/>
        <v>EXTERNO</v>
      </c>
      <c r="K412" s="28" t="str">
        <f>Def_Instancias_Equipamentos!$D$1287</f>
        <v>SI-04BCFE:DI-PBPMSensor-1</v>
      </c>
      <c r="L412" s="19" t="str">
        <f>Def_Instancias_Equipamentos!$D$1628</f>
        <v>SI-04BCFE:DI-FMCPicoAmm-1</v>
      </c>
      <c r="M412" s="44" t="s">
        <v>74</v>
      </c>
      <c r="N412" s="45" t="s">
        <v>1108</v>
      </c>
      <c r="O412" s="31" t="str">
        <f>Def_Sistemas_Conectores_Cabos!$B$24</f>
        <v>Allectra triax</v>
      </c>
      <c r="P412" s="19" t="str">
        <f>Def_Sistemas_Conectores_Cabos!$B$25</f>
        <v>Lemo FFC.00.650</v>
      </c>
      <c r="Q412" s="27" t="str">
        <f t="shared" si="17"/>
        <v>SI-04BCFE:DI-PBPMSensor-1/BI
SI-04BCFE:DI-FMCPicoAmm-1/2</v>
      </c>
      <c r="R412" s="46" t="s">
        <v>25</v>
      </c>
      <c r="S412" s="46" t="s">
        <v>25</v>
      </c>
      <c r="T412" s="47" t="str">
        <f>Def_Sistemas_Conectores_Cabos!$C$15</f>
        <v>Triaxial LEMO</v>
      </c>
      <c r="U412" s="45" t="s">
        <v>46</v>
      </c>
      <c r="V412" s="33"/>
      <c r="W412" s="33"/>
      <c r="X412" s="33"/>
    </row>
    <row r="413" ht="15.75" customHeight="1">
      <c r="A413" s="19" t="str">
        <f>Def_Sistemas_Conectores_Cabos!$A$23</f>
        <v>BPM de fótons</v>
      </c>
      <c r="B413" s="22" t="str">
        <f>Datas_Entregas!$A$6</f>
        <v>Linhas de Luz (fases I-A e II)</v>
      </c>
      <c r="C413" s="25">
        <f t="array" ref="C413">INDEX(Datas_Entregas!$B$2:$B$100, MATCH(B413, Datas_Entregas!$A$2:$A$100, 0), 1)</f>
        <v>43374</v>
      </c>
      <c r="D413" s="22" t="str">
        <f>Def_Status_Montagem!$A$2</f>
        <v>A verificar</v>
      </c>
      <c r="E413" s="35" t="str">
        <f>Def_Status_Montagem!$B$4</f>
        <v>Contratada (inclui etiqueta)</v>
      </c>
      <c r="F413" s="26" t="str">
        <f t="array" ref="F413">INDEX(Def_Instancias_Equipamentos!$F$2:$F$5135, MATCH(K413, Def_Instancias_Equipamentos!$D$2:$D$5135, 0), 1)</f>
        <v>Túnel (Anel/Front-End)</v>
      </c>
      <c r="G413" s="27" t="str">
        <f t="array" ref="G413">INDEX(Def_Instancias_Equipamentos!$F$2:$F$5135, MATCH(L413, Def_Instancias_Equipamentos!$D$2:$D$5135, 0), 1)</f>
        <v>Sala Racks 4</v>
      </c>
      <c r="H413" s="26" t="str">
        <f t="array" ref="H413">INDEX(Def_Instancias_Equipamentos!$E$2:$E$5135, MATCH(K413, Def_Instancias_Equipamentos!$D$2:$D$5135, 0), 1)</f>
        <v>SI-04BCFE</v>
      </c>
      <c r="I413" s="27" t="str">
        <f t="array" ref="I413">INDEX(Def_Instancias_Equipamentos!$E$2:$E$5135, MATCH(L413, Def_Instancias_Equipamentos!$D$2:$D$5135, 0), 1)</f>
        <v>IA-04RaBPM</v>
      </c>
      <c r="J413" s="27" t="str">
        <f t="shared" si="16"/>
        <v>EXTERNO</v>
      </c>
      <c r="K413" s="28" t="str">
        <f>Def_Instancias_Equipamentos!$D$1287</f>
        <v>SI-04BCFE:DI-PBPMSensor-1</v>
      </c>
      <c r="L413" s="19" t="str">
        <f>Def_Instancias_Equipamentos!$D$1628</f>
        <v>SI-04BCFE:DI-FMCPicoAmm-1</v>
      </c>
      <c r="M413" s="44" t="s">
        <v>80</v>
      </c>
      <c r="N413" s="45" t="s">
        <v>1110</v>
      </c>
      <c r="O413" s="31" t="str">
        <f>Def_Sistemas_Conectores_Cabos!$B$24</f>
        <v>Allectra triax</v>
      </c>
      <c r="P413" s="19" t="str">
        <f>Def_Sistemas_Conectores_Cabos!$B$25</f>
        <v>Lemo FFC.00.650</v>
      </c>
      <c r="Q413" s="27" t="str">
        <f t="shared" si="17"/>
        <v>SI-04BCFE:DI-PBPMSensor-1/TI
SI-04BCFE:DI-FMCPicoAmm-1/3</v>
      </c>
      <c r="R413" s="46" t="s">
        <v>25</v>
      </c>
      <c r="S413" s="46" t="s">
        <v>25</v>
      </c>
      <c r="T413" s="47" t="str">
        <f>Def_Sistemas_Conectores_Cabos!$C$15</f>
        <v>Triaxial LEMO</v>
      </c>
      <c r="U413" s="45" t="s">
        <v>46</v>
      </c>
      <c r="V413" s="33"/>
      <c r="W413" s="33"/>
      <c r="X413" s="33"/>
    </row>
    <row r="414" ht="15.75" customHeight="1">
      <c r="A414" s="19" t="str">
        <f>Def_Sistemas_Conectores_Cabos!$A$23</f>
        <v>BPM de fótons</v>
      </c>
      <c r="B414" s="22" t="str">
        <f>Datas_Entregas!$A$6</f>
        <v>Linhas de Luz (fases I-A e II)</v>
      </c>
      <c r="C414" s="25">
        <f t="array" ref="C414">INDEX(Datas_Entregas!$B$2:$B$100, MATCH(B414, Datas_Entregas!$A$2:$A$100, 0), 1)</f>
        <v>43374</v>
      </c>
      <c r="D414" s="22" t="str">
        <f>Def_Status_Montagem!$A$2</f>
        <v>A verificar</v>
      </c>
      <c r="E414" s="35" t="str">
        <f>Def_Status_Montagem!$B$4</f>
        <v>Contratada (inclui etiqueta)</v>
      </c>
      <c r="F414" s="26" t="str">
        <f t="array" ref="F414">INDEX(Def_Instancias_Equipamentos!$F$2:$F$5135, MATCH(K414, Def_Instancias_Equipamentos!$D$2:$D$5135, 0), 1)</f>
        <v>Túnel (Anel/Front-End)</v>
      </c>
      <c r="G414" s="27" t="str">
        <f t="array" ref="G414">INDEX(Def_Instancias_Equipamentos!$F$2:$F$5135, MATCH(L414, Def_Instancias_Equipamentos!$D$2:$D$5135, 0), 1)</f>
        <v>Sala Racks 4</v>
      </c>
      <c r="H414" s="26" t="str">
        <f t="array" ref="H414">INDEX(Def_Instancias_Equipamentos!$E$2:$E$5135, MATCH(K414, Def_Instancias_Equipamentos!$D$2:$D$5135, 0), 1)</f>
        <v>SI-04BCFE</v>
      </c>
      <c r="I414" s="27" t="str">
        <f t="array" ref="I414">INDEX(Def_Instancias_Equipamentos!$E$2:$E$5135, MATCH(L414, Def_Instancias_Equipamentos!$D$2:$D$5135, 0), 1)</f>
        <v>IA-04RaBPM</v>
      </c>
      <c r="J414" s="27" t="str">
        <f t="shared" si="16"/>
        <v>EXTERNO</v>
      </c>
      <c r="K414" s="28" t="str">
        <f>Def_Instancias_Equipamentos!$D$1287</f>
        <v>SI-04BCFE:DI-PBPMSensor-1</v>
      </c>
      <c r="L414" s="19" t="str">
        <f>Def_Instancias_Equipamentos!$D$1628</f>
        <v>SI-04BCFE:DI-FMCPicoAmm-1</v>
      </c>
      <c r="M414" s="44" t="s">
        <v>77</v>
      </c>
      <c r="N414" s="45" t="s">
        <v>1116</v>
      </c>
      <c r="O414" s="31" t="str">
        <f>Def_Sistemas_Conectores_Cabos!$B$24</f>
        <v>Allectra triax</v>
      </c>
      <c r="P414" s="19" t="str">
        <f>Def_Sistemas_Conectores_Cabos!$B$25</f>
        <v>Lemo FFC.00.650</v>
      </c>
      <c r="Q414" s="27" t="str">
        <f t="shared" si="17"/>
        <v>SI-04BCFE:DI-PBPMSensor-1/BO
SI-04BCFE:DI-FMCPicoAmm-1/4</v>
      </c>
      <c r="R414" s="46" t="s">
        <v>25</v>
      </c>
      <c r="S414" s="46" t="s">
        <v>25</v>
      </c>
      <c r="T414" s="47" t="str">
        <f>Def_Sistemas_Conectores_Cabos!$C$15</f>
        <v>Triaxial LEMO</v>
      </c>
      <c r="U414" s="45" t="s">
        <v>46</v>
      </c>
      <c r="V414" s="33"/>
      <c r="W414" s="33"/>
      <c r="X414" s="33"/>
    </row>
    <row r="415" ht="15.75" customHeight="1">
      <c r="A415" s="19" t="str">
        <f>Def_Sistemas_Conectores_Cabos!$A$23</f>
        <v>BPM de fótons</v>
      </c>
      <c r="B415" s="22" t="str">
        <f>Datas_Entregas!$A$6</f>
        <v>Linhas de Luz (fases I-A e II)</v>
      </c>
      <c r="C415" s="25">
        <f t="array" ref="C415">INDEX(Datas_Entregas!$B$2:$B$100, MATCH(B415, Datas_Entregas!$A$2:$A$100, 0), 1)</f>
        <v>43374</v>
      </c>
      <c r="D415" s="22" t="str">
        <f>Def_Status_Montagem!$A$2</f>
        <v>A verificar</v>
      </c>
      <c r="E415" s="35" t="str">
        <f>Def_Status_Montagem!$B$4</f>
        <v>Contratada (inclui etiqueta)</v>
      </c>
      <c r="F415" s="26" t="str">
        <f t="array" ref="F415">INDEX(Def_Instancias_Equipamentos!$F$2:$F$5135, MATCH(K415, Def_Instancias_Equipamentos!$D$2:$D$5135, 0), 1)</f>
        <v>Túnel (Anel/Front-End)</v>
      </c>
      <c r="G415" s="27" t="str">
        <f t="array" ref="G415">INDEX(Def_Instancias_Equipamentos!$F$2:$F$5135, MATCH(L415, Def_Instancias_Equipamentos!$D$2:$D$5135, 0), 1)</f>
        <v>Sala Racks 4</v>
      </c>
      <c r="H415" s="26" t="str">
        <f t="array" ref="H415">INDEX(Def_Instancias_Equipamentos!$E$2:$E$5135, MATCH(K415, Def_Instancias_Equipamentos!$D$2:$D$5135, 0), 1)</f>
        <v>SI-04BCFE</v>
      </c>
      <c r="I415" s="27" t="str">
        <f t="array" ref="I415">INDEX(Def_Instancias_Equipamentos!$E$2:$E$5135, MATCH(L415, Def_Instancias_Equipamentos!$D$2:$D$5135, 0), 1)</f>
        <v>IA-04RaBPM</v>
      </c>
      <c r="J415" s="27" t="str">
        <f t="shared" si="16"/>
        <v>EXTERNO</v>
      </c>
      <c r="K415" s="28" t="str">
        <f>Def_Instancias_Equipamentos!$D$1288</f>
        <v>SI-04BCFE:DI-PBPMSensor-2</v>
      </c>
      <c r="L415" s="19" t="str">
        <f>Def_Instancias_Equipamentos!$D$1629</f>
        <v>SI-04BCFE:DI-FMCPicoAmm-2</v>
      </c>
      <c r="M415" s="44" t="s">
        <v>89</v>
      </c>
      <c r="N415" s="45" t="s">
        <v>1100</v>
      </c>
      <c r="O415" s="31" t="str">
        <f>Def_Sistemas_Conectores_Cabos!$B$24</f>
        <v>Allectra triax</v>
      </c>
      <c r="P415" s="19" t="str">
        <f>Def_Sistemas_Conectores_Cabos!$B$25</f>
        <v>Lemo FFC.00.650</v>
      </c>
      <c r="Q415" s="27" t="str">
        <f t="shared" si="17"/>
        <v>SI-04BCFE:DI-PBPMSensor-2/TO
SI-04BCFE:DI-FMCPicoAmm-2/1</v>
      </c>
      <c r="R415" s="46" t="s">
        <v>25</v>
      </c>
      <c r="S415" s="46" t="s">
        <v>25</v>
      </c>
      <c r="T415" s="47" t="str">
        <f>Def_Sistemas_Conectores_Cabos!$C$15</f>
        <v>Triaxial LEMO</v>
      </c>
      <c r="U415" s="45" t="s">
        <v>46</v>
      </c>
      <c r="V415" s="33"/>
      <c r="W415" s="33"/>
      <c r="X415" s="33"/>
    </row>
    <row r="416" ht="15.75" customHeight="1">
      <c r="A416" s="19" t="str">
        <f>Def_Sistemas_Conectores_Cabos!$A$23</f>
        <v>BPM de fótons</v>
      </c>
      <c r="B416" s="22" t="str">
        <f>Datas_Entregas!$A$6</f>
        <v>Linhas de Luz (fases I-A e II)</v>
      </c>
      <c r="C416" s="25">
        <f t="array" ref="C416">INDEX(Datas_Entregas!$B$2:$B$100, MATCH(B416, Datas_Entregas!$A$2:$A$100, 0), 1)</f>
        <v>43374</v>
      </c>
      <c r="D416" s="22" t="str">
        <f>Def_Status_Montagem!$A$2</f>
        <v>A verificar</v>
      </c>
      <c r="E416" s="35" t="str">
        <f>Def_Status_Montagem!$B$4</f>
        <v>Contratada (inclui etiqueta)</v>
      </c>
      <c r="F416" s="26" t="str">
        <f t="array" ref="F416">INDEX(Def_Instancias_Equipamentos!$F$2:$F$5135, MATCH(K416, Def_Instancias_Equipamentos!$D$2:$D$5135, 0), 1)</f>
        <v>Túnel (Anel/Front-End)</v>
      </c>
      <c r="G416" s="27" t="str">
        <f t="array" ref="G416">INDEX(Def_Instancias_Equipamentos!$F$2:$F$5135, MATCH(L416, Def_Instancias_Equipamentos!$D$2:$D$5135, 0), 1)</f>
        <v>Sala Racks 4</v>
      </c>
      <c r="H416" s="26" t="str">
        <f t="array" ref="H416">INDEX(Def_Instancias_Equipamentos!$E$2:$E$5135, MATCH(K416, Def_Instancias_Equipamentos!$D$2:$D$5135, 0), 1)</f>
        <v>SI-04BCFE</v>
      </c>
      <c r="I416" s="27" t="str">
        <f t="array" ref="I416">INDEX(Def_Instancias_Equipamentos!$E$2:$E$5135, MATCH(L416, Def_Instancias_Equipamentos!$D$2:$D$5135, 0), 1)</f>
        <v>IA-04RaBPM</v>
      </c>
      <c r="J416" s="27" t="str">
        <f t="shared" si="16"/>
        <v>EXTERNO</v>
      </c>
      <c r="K416" s="28" t="str">
        <f>Def_Instancias_Equipamentos!$D$1288</f>
        <v>SI-04BCFE:DI-PBPMSensor-2</v>
      </c>
      <c r="L416" s="19" t="str">
        <f>Def_Instancias_Equipamentos!$D$1629</f>
        <v>SI-04BCFE:DI-FMCPicoAmm-2</v>
      </c>
      <c r="M416" s="44" t="s">
        <v>74</v>
      </c>
      <c r="N416" s="45" t="s">
        <v>1108</v>
      </c>
      <c r="O416" s="31" t="str">
        <f>Def_Sistemas_Conectores_Cabos!$B$24</f>
        <v>Allectra triax</v>
      </c>
      <c r="P416" s="19" t="str">
        <f>Def_Sistemas_Conectores_Cabos!$B$25</f>
        <v>Lemo FFC.00.650</v>
      </c>
      <c r="Q416" s="27" t="str">
        <f t="shared" si="17"/>
        <v>SI-04BCFE:DI-PBPMSensor-2/BI
SI-04BCFE:DI-FMCPicoAmm-2/2</v>
      </c>
      <c r="R416" s="46" t="s">
        <v>25</v>
      </c>
      <c r="S416" s="46" t="s">
        <v>25</v>
      </c>
      <c r="T416" s="47" t="str">
        <f>Def_Sistemas_Conectores_Cabos!$C$15</f>
        <v>Triaxial LEMO</v>
      </c>
      <c r="U416" s="45" t="s">
        <v>46</v>
      </c>
      <c r="V416" s="33"/>
      <c r="W416" s="33"/>
      <c r="X416" s="33"/>
    </row>
    <row r="417" ht="15.75" customHeight="1">
      <c r="A417" s="19" t="str">
        <f>Def_Sistemas_Conectores_Cabos!$A$23</f>
        <v>BPM de fótons</v>
      </c>
      <c r="B417" s="22" t="str">
        <f>Datas_Entregas!$A$6</f>
        <v>Linhas de Luz (fases I-A e II)</v>
      </c>
      <c r="C417" s="25">
        <f t="array" ref="C417">INDEX(Datas_Entregas!$B$2:$B$100, MATCH(B417, Datas_Entregas!$A$2:$A$100, 0), 1)</f>
        <v>43374</v>
      </c>
      <c r="D417" s="22" t="str">
        <f>Def_Status_Montagem!$A$2</f>
        <v>A verificar</v>
      </c>
      <c r="E417" s="35" t="str">
        <f>Def_Status_Montagem!$B$4</f>
        <v>Contratada (inclui etiqueta)</v>
      </c>
      <c r="F417" s="26" t="str">
        <f t="array" ref="F417">INDEX(Def_Instancias_Equipamentos!$F$2:$F$5135, MATCH(K417, Def_Instancias_Equipamentos!$D$2:$D$5135, 0), 1)</f>
        <v>Túnel (Anel/Front-End)</v>
      </c>
      <c r="G417" s="27" t="str">
        <f t="array" ref="G417">INDEX(Def_Instancias_Equipamentos!$F$2:$F$5135, MATCH(L417, Def_Instancias_Equipamentos!$D$2:$D$5135, 0), 1)</f>
        <v>Sala Racks 4</v>
      </c>
      <c r="H417" s="26" t="str">
        <f t="array" ref="H417">INDEX(Def_Instancias_Equipamentos!$E$2:$E$5135, MATCH(K417, Def_Instancias_Equipamentos!$D$2:$D$5135, 0), 1)</f>
        <v>SI-04BCFE</v>
      </c>
      <c r="I417" s="27" t="str">
        <f t="array" ref="I417">INDEX(Def_Instancias_Equipamentos!$E$2:$E$5135, MATCH(L417, Def_Instancias_Equipamentos!$D$2:$D$5135, 0), 1)</f>
        <v>IA-04RaBPM</v>
      </c>
      <c r="J417" s="27" t="str">
        <f t="shared" si="16"/>
        <v>EXTERNO</v>
      </c>
      <c r="K417" s="28" t="str">
        <f>Def_Instancias_Equipamentos!$D$1288</f>
        <v>SI-04BCFE:DI-PBPMSensor-2</v>
      </c>
      <c r="L417" s="19" t="str">
        <f>Def_Instancias_Equipamentos!$D$1629</f>
        <v>SI-04BCFE:DI-FMCPicoAmm-2</v>
      </c>
      <c r="M417" s="44" t="s">
        <v>80</v>
      </c>
      <c r="N417" s="45" t="s">
        <v>1110</v>
      </c>
      <c r="O417" s="31" t="str">
        <f>Def_Sistemas_Conectores_Cabos!$B$24</f>
        <v>Allectra triax</v>
      </c>
      <c r="P417" s="19" t="str">
        <f>Def_Sistemas_Conectores_Cabos!$B$25</f>
        <v>Lemo FFC.00.650</v>
      </c>
      <c r="Q417" s="27" t="str">
        <f t="shared" si="17"/>
        <v>SI-04BCFE:DI-PBPMSensor-2/TI
SI-04BCFE:DI-FMCPicoAmm-2/3</v>
      </c>
      <c r="R417" s="46" t="s">
        <v>25</v>
      </c>
      <c r="S417" s="46" t="s">
        <v>25</v>
      </c>
      <c r="T417" s="47" t="str">
        <f>Def_Sistemas_Conectores_Cabos!$C$15</f>
        <v>Triaxial LEMO</v>
      </c>
      <c r="U417" s="45" t="s">
        <v>46</v>
      </c>
      <c r="V417" s="33"/>
      <c r="W417" s="33"/>
      <c r="X417" s="33"/>
    </row>
    <row r="418" ht="15.75" customHeight="1">
      <c r="A418" s="19" t="str">
        <f>Def_Sistemas_Conectores_Cabos!$A$23</f>
        <v>BPM de fótons</v>
      </c>
      <c r="B418" s="22" t="str">
        <f>Datas_Entregas!$A$6</f>
        <v>Linhas de Luz (fases I-A e II)</v>
      </c>
      <c r="C418" s="25">
        <f t="array" ref="C418">INDEX(Datas_Entregas!$B$2:$B$100, MATCH(B418, Datas_Entregas!$A$2:$A$100, 0), 1)</f>
        <v>43374</v>
      </c>
      <c r="D418" s="22" t="str">
        <f>Def_Status_Montagem!$A$2</f>
        <v>A verificar</v>
      </c>
      <c r="E418" s="35" t="str">
        <f>Def_Status_Montagem!$B$4</f>
        <v>Contratada (inclui etiqueta)</v>
      </c>
      <c r="F418" s="26" t="str">
        <f t="array" ref="F418">INDEX(Def_Instancias_Equipamentos!$F$2:$F$5135, MATCH(K418, Def_Instancias_Equipamentos!$D$2:$D$5135, 0), 1)</f>
        <v>Túnel (Anel/Front-End)</v>
      </c>
      <c r="G418" s="27" t="str">
        <f t="array" ref="G418">INDEX(Def_Instancias_Equipamentos!$F$2:$F$5135, MATCH(L418, Def_Instancias_Equipamentos!$D$2:$D$5135, 0), 1)</f>
        <v>Sala Racks 4</v>
      </c>
      <c r="H418" s="26" t="str">
        <f t="array" ref="H418">INDEX(Def_Instancias_Equipamentos!$E$2:$E$5135, MATCH(K418, Def_Instancias_Equipamentos!$D$2:$D$5135, 0), 1)</f>
        <v>SI-04BCFE</v>
      </c>
      <c r="I418" s="27" t="str">
        <f t="array" ref="I418">INDEX(Def_Instancias_Equipamentos!$E$2:$E$5135, MATCH(L418, Def_Instancias_Equipamentos!$D$2:$D$5135, 0), 1)</f>
        <v>IA-04RaBPM</v>
      </c>
      <c r="J418" s="27" t="str">
        <f t="shared" si="16"/>
        <v>EXTERNO</v>
      </c>
      <c r="K418" s="28" t="str">
        <f>Def_Instancias_Equipamentos!$D$1288</f>
        <v>SI-04BCFE:DI-PBPMSensor-2</v>
      </c>
      <c r="L418" s="19" t="str">
        <f>Def_Instancias_Equipamentos!$D$1629</f>
        <v>SI-04BCFE:DI-FMCPicoAmm-2</v>
      </c>
      <c r="M418" s="44" t="s">
        <v>77</v>
      </c>
      <c r="N418" s="45" t="s">
        <v>1116</v>
      </c>
      <c r="O418" s="31" t="str">
        <f>Def_Sistemas_Conectores_Cabos!$B$24</f>
        <v>Allectra triax</v>
      </c>
      <c r="P418" s="19" t="str">
        <f>Def_Sistemas_Conectores_Cabos!$B$25</f>
        <v>Lemo FFC.00.650</v>
      </c>
      <c r="Q418" s="27" t="str">
        <f t="shared" si="17"/>
        <v>SI-04BCFE:DI-PBPMSensor-2/BO
SI-04BCFE:DI-FMCPicoAmm-2/4</v>
      </c>
      <c r="R418" s="46" t="s">
        <v>25</v>
      </c>
      <c r="S418" s="46" t="s">
        <v>25</v>
      </c>
      <c r="T418" s="47" t="str">
        <f>Def_Sistemas_Conectores_Cabos!$C$15</f>
        <v>Triaxial LEMO</v>
      </c>
      <c r="U418" s="45" t="s">
        <v>46</v>
      </c>
      <c r="V418" s="33"/>
      <c r="W418" s="33"/>
      <c r="X418" s="33"/>
    </row>
    <row r="419" ht="15.75" customHeight="1">
      <c r="A419" s="19" t="str">
        <f>Def_Sistemas_Conectores_Cabos!$A$23</f>
        <v>BPM de fótons</v>
      </c>
      <c r="B419" s="22" t="str">
        <f>Datas_Entregas!$A$6</f>
        <v>Linhas de Luz (fases I-A e II)</v>
      </c>
      <c r="C419" s="25">
        <f t="array" ref="C419">INDEX(Datas_Entregas!$B$2:$B$100, MATCH(B419, Datas_Entregas!$A$2:$A$100, 0), 1)</f>
        <v>43374</v>
      </c>
      <c r="D419" s="22" t="str">
        <f>Def_Status_Montagem!$A$2</f>
        <v>A verificar</v>
      </c>
      <c r="E419" s="35" t="str">
        <f>Def_Status_Montagem!$B$4</f>
        <v>Contratada (inclui etiqueta)</v>
      </c>
      <c r="F419" s="26" t="str">
        <f t="array" ref="F419">INDEX(Def_Instancias_Equipamentos!$F$2:$F$5135, MATCH(K419, Def_Instancias_Equipamentos!$D$2:$D$5135, 0), 1)</f>
        <v>Túnel (Anel/Front-End)</v>
      </c>
      <c r="G419" s="27" t="str">
        <f t="array" ref="G419">INDEX(Def_Instancias_Equipamentos!$F$2:$F$5135, MATCH(L419, Def_Instancias_Equipamentos!$D$2:$D$5135, 0), 1)</f>
        <v>Sala Racks 4</v>
      </c>
      <c r="H419" s="26" t="str">
        <f t="array" ref="H419">INDEX(Def_Instancias_Equipamentos!$E$2:$E$5135, MATCH(K419, Def_Instancias_Equipamentos!$D$2:$D$5135, 0), 1)</f>
        <v>SI-04SBFE</v>
      </c>
      <c r="I419" s="27" t="str">
        <f t="array" ref="I419">INDEX(Def_Instancias_Equipamentos!$E$2:$E$5135, MATCH(L419, Def_Instancias_Equipamentos!$D$2:$D$5135, 0), 1)</f>
        <v>IA-04RaBPM</v>
      </c>
      <c r="J419" s="27" t="str">
        <f t="shared" si="16"/>
        <v>EXTERNO</v>
      </c>
      <c r="K419" s="28" t="str">
        <f>Def_Instancias_Equipamentos!$D$1247</f>
        <v>SI-04SBFE:DI-PBPMSensor-1</v>
      </c>
      <c r="L419" s="19" t="str">
        <f>Def_Instancias_Equipamentos!$D$1588</f>
        <v>SI-04SBFE:DI-FMCPicoAmm-1</v>
      </c>
      <c r="M419" s="44" t="s">
        <v>89</v>
      </c>
      <c r="N419" s="45" t="s">
        <v>1100</v>
      </c>
      <c r="O419" s="31" t="str">
        <f>Def_Sistemas_Conectores_Cabos!$B$24</f>
        <v>Allectra triax</v>
      </c>
      <c r="P419" s="19" t="str">
        <f>Def_Sistemas_Conectores_Cabos!$B$25</f>
        <v>Lemo FFC.00.650</v>
      </c>
      <c r="Q419" s="27" t="str">
        <f t="shared" si="17"/>
        <v>SI-04SBFE:DI-PBPMSensor-1/TO
SI-04SBFE:DI-FMCPicoAmm-1/1</v>
      </c>
      <c r="R419" s="46" t="s">
        <v>25</v>
      </c>
      <c r="S419" s="46" t="s">
        <v>25</v>
      </c>
      <c r="T419" s="47" t="str">
        <f>Def_Sistemas_Conectores_Cabos!$C$15</f>
        <v>Triaxial LEMO</v>
      </c>
      <c r="U419" s="45" t="s">
        <v>46</v>
      </c>
      <c r="V419" s="33"/>
      <c r="W419" s="33"/>
      <c r="X419" s="33"/>
    </row>
    <row r="420" ht="15.75" customHeight="1">
      <c r="A420" s="19" t="str">
        <f>Def_Sistemas_Conectores_Cabos!$A$23</f>
        <v>BPM de fótons</v>
      </c>
      <c r="B420" s="22" t="str">
        <f>Datas_Entregas!$A$6</f>
        <v>Linhas de Luz (fases I-A e II)</v>
      </c>
      <c r="C420" s="25">
        <f t="array" ref="C420">INDEX(Datas_Entregas!$B$2:$B$100, MATCH(B420, Datas_Entregas!$A$2:$A$100, 0), 1)</f>
        <v>43374</v>
      </c>
      <c r="D420" s="22" t="str">
        <f>Def_Status_Montagem!$A$2</f>
        <v>A verificar</v>
      </c>
      <c r="E420" s="35" t="str">
        <f>Def_Status_Montagem!$B$4</f>
        <v>Contratada (inclui etiqueta)</v>
      </c>
      <c r="F420" s="26" t="str">
        <f t="array" ref="F420">INDEX(Def_Instancias_Equipamentos!$F$2:$F$5135, MATCH(K420, Def_Instancias_Equipamentos!$D$2:$D$5135, 0), 1)</f>
        <v>Túnel (Anel/Front-End)</v>
      </c>
      <c r="G420" s="27" t="str">
        <f t="array" ref="G420">INDEX(Def_Instancias_Equipamentos!$F$2:$F$5135, MATCH(L420, Def_Instancias_Equipamentos!$D$2:$D$5135, 0), 1)</f>
        <v>Sala Racks 4</v>
      </c>
      <c r="H420" s="26" t="str">
        <f t="array" ref="H420">INDEX(Def_Instancias_Equipamentos!$E$2:$E$5135, MATCH(K420, Def_Instancias_Equipamentos!$D$2:$D$5135, 0), 1)</f>
        <v>SI-04SBFE</v>
      </c>
      <c r="I420" s="27" t="str">
        <f t="array" ref="I420">INDEX(Def_Instancias_Equipamentos!$E$2:$E$5135, MATCH(L420, Def_Instancias_Equipamentos!$D$2:$D$5135, 0), 1)</f>
        <v>IA-04RaBPM</v>
      </c>
      <c r="J420" s="27" t="str">
        <f t="shared" si="16"/>
        <v>EXTERNO</v>
      </c>
      <c r="K420" s="28" t="str">
        <f>Def_Instancias_Equipamentos!$D$1247</f>
        <v>SI-04SBFE:DI-PBPMSensor-1</v>
      </c>
      <c r="L420" s="19" t="str">
        <f>Def_Instancias_Equipamentos!$D$1588</f>
        <v>SI-04SBFE:DI-FMCPicoAmm-1</v>
      </c>
      <c r="M420" s="44" t="s">
        <v>74</v>
      </c>
      <c r="N420" s="45" t="s">
        <v>1108</v>
      </c>
      <c r="O420" s="31" t="str">
        <f>Def_Sistemas_Conectores_Cabos!$B$24</f>
        <v>Allectra triax</v>
      </c>
      <c r="P420" s="19" t="str">
        <f>Def_Sistemas_Conectores_Cabos!$B$25</f>
        <v>Lemo FFC.00.650</v>
      </c>
      <c r="Q420" s="27" t="str">
        <f t="shared" si="17"/>
        <v>SI-04SBFE:DI-PBPMSensor-1/BI
SI-04SBFE:DI-FMCPicoAmm-1/2</v>
      </c>
      <c r="R420" s="46" t="s">
        <v>25</v>
      </c>
      <c r="S420" s="46" t="s">
        <v>25</v>
      </c>
      <c r="T420" s="47" t="str">
        <f>Def_Sistemas_Conectores_Cabos!$C$15</f>
        <v>Triaxial LEMO</v>
      </c>
      <c r="U420" s="45" t="s">
        <v>46</v>
      </c>
      <c r="V420" s="33"/>
      <c r="W420" s="33"/>
      <c r="X420" s="33"/>
    </row>
    <row r="421" ht="15.75" customHeight="1">
      <c r="A421" s="19" t="str">
        <f>Def_Sistemas_Conectores_Cabos!$A$23</f>
        <v>BPM de fótons</v>
      </c>
      <c r="B421" s="22" t="str">
        <f>Datas_Entregas!$A$6</f>
        <v>Linhas de Luz (fases I-A e II)</v>
      </c>
      <c r="C421" s="25">
        <f t="array" ref="C421">INDEX(Datas_Entregas!$B$2:$B$100, MATCH(B421, Datas_Entregas!$A$2:$A$100, 0), 1)</f>
        <v>43374</v>
      </c>
      <c r="D421" s="22" t="str">
        <f>Def_Status_Montagem!$A$2</f>
        <v>A verificar</v>
      </c>
      <c r="E421" s="35" t="str">
        <f>Def_Status_Montagem!$B$4</f>
        <v>Contratada (inclui etiqueta)</v>
      </c>
      <c r="F421" s="26" t="str">
        <f t="array" ref="F421">INDEX(Def_Instancias_Equipamentos!$F$2:$F$5135, MATCH(K421, Def_Instancias_Equipamentos!$D$2:$D$5135, 0), 1)</f>
        <v>Túnel (Anel/Front-End)</v>
      </c>
      <c r="G421" s="27" t="str">
        <f t="array" ref="G421">INDEX(Def_Instancias_Equipamentos!$F$2:$F$5135, MATCH(L421, Def_Instancias_Equipamentos!$D$2:$D$5135, 0), 1)</f>
        <v>Sala Racks 4</v>
      </c>
      <c r="H421" s="26" t="str">
        <f t="array" ref="H421">INDEX(Def_Instancias_Equipamentos!$E$2:$E$5135, MATCH(K421, Def_Instancias_Equipamentos!$D$2:$D$5135, 0), 1)</f>
        <v>SI-04SBFE</v>
      </c>
      <c r="I421" s="27" t="str">
        <f t="array" ref="I421">INDEX(Def_Instancias_Equipamentos!$E$2:$E$5135, MATCH(L421, Def_Instancias_Equipamentos!$D$2:$D$5135, 0), 1)</f>
        <v>IA-04RaBPM</v>
      </c>
      <c r="J421" s="27" t="str">
        <f t="shared" si="16"/>
        <v>EXTERNO</v>
      </c>
      <c r="K421" s="28" t="str">
        <f>Def_Instancias_Equipamentos!$D$1247</f>
        <v>SI-04SBFE:DI-PBPMSensor-1</v>
      </c>
      <c r="L421" s="19" t="str">
        <f>Def_Instancias_Equipamentos!$D$1588</f>
        <v>SI-04SBFE:DI-FMCPicoAmm-1</v>
      </c>
      <c r="M421" s="44" t="s">
        <v>80</v>
      </c>
      <c r="N421" s="45" t="s">
        <v>1110</v>
      </c>
      <c r="O421" s="31" t="str">
        <f>Def_Sistemas_Conectores_Cabos!$B$24</f>
        <v>Allectra triax</v>
      </c>
      <c r="P421" s="19" t="str">
        <f>Def_Sistemas_Conectores_Cabos!$B$25</f>
        <v>Lemo FFC.00.650</v>
      </c>
      <c r="Q421" s="27" t="str">
        <f t="shared" si="17"/>
        <v>SI-04SBFE:DI-PBPMSensor-1/TI
SI-04SBFE:DI-FMCPicoAmm-1/3</v>
      </c>
      <c r="R421" s="46" t="s">
        <v>25</v>
      </c>
      <c r="S421" s="46" t="s">
        <v>25</v>
      </c>
      <c r="T421" s="47" t="str">
        <f>Def_Sistemas_Conectores_Cabos!$C$15</f>
        <v>Triaxial LEMO</v>
      </c>
      <c r="U421" s="45" t="s">
        <v>46</v>
      </c>
      <c r="V421" s="33"/>
      <c r="W421" s="33"/>
      <c r="X421" s="33"/>
    </row>
    <row r="422" ht="15.75" customHeight="1">
      <c r="A422" s="19" t="str">
        <f>Def_Sistemas_Conectores_Cabos!$A$23</f>
        <v>BPM de fótons</v>
      </c>
      <c r="B422" s="22" t="str">
        <f>Datas_Entregas!$A$6</f>
        <v>Linhas de Luz (fases I-A e II)</v>
      </c>
      <c r="C422" s="25">
        <f t="array" ref="C422">INDEX(Datas_Entregas!$B$2:$B$100, MATCH(B422, Datas_Entregas!$A$2:$A$100, 0), 1)</f>
        <v>43374</v>
      </c>
      <c r="D422" s="22" t="str">
        <f>Def_Status_Montagem!$A$2</f>
        <v>A verificar</v>
      </c>
      <c r="E422" s="35" t="str">
        <f>Def_Status_Montagem!$B$4</f>
        <v>Contratada (inclui etiqueta)</v>
      </c>
      <c r="F422" s="26" t="str">
        <f t="array" ref="F422">INDEX(Def_Instancias_Equipamentos!$F$2:$F$5135, MATCH(K422, Def_Instancias_Equipamentos!$D$2:$D$5135, 0), 1)</f>
        <v>Túnel (Anel/Front-End)</v>
      </c>
      <c r="G422" s="27" t="str">
        <f t="array" ref="G422">INDEX(Def_Instancias_Equipamentos!$F$2:$F$5135, MATCH(L422, Def_Instancias_Equipamentos!$D$2:$D$5135, 0), 1)</f>
        <v>Sala Racks 4</v>
      </c>
      <c r="H422" s="26" t="str">
        <f t="array" ref="H422">INDEX(Def_Instancias_Equipamentos!$E$2:$E$5135, MATCH(K422, Def_Instancias_Equipamentos!$D$2:$D$5135, 0), 1)</f>
        <v>SI-04SBFE</v>
      </c>
      <c r="I422" s="27" t="str">
        <f t="array" ref="I422">INDEX(Def_Instancias_Equipamentos!$E$2:$E$5135, MATCH(L422, Def_Instancias_Equipamentos!$D$2:$D$5135, 0), 1)</f>
        <v>IA-04RaBPM</v>
      </c>
      <c r="J422" s="27" t="str">
        <f t="shared" si="16"/>
        <v>EXTERNO</v>
      </c>
      <c r="K422" s="28" t="str">
        <f>Def_Instancias_Equipamentos!$D$1247</f>
        <v>SI-04SBFE:DI-PBPMSensor-1</v>
      </c>
      <c r="L422" s="19" t="str">
        <f>Def_Instancias_Equipamentos!$D$1588</f>
        <v>SI-04SBFE:DI-FMCPicoAmm-1</v>
      </c>
      <c r="M422" s="44" t="s">
        <v>77</v>
      </c>
      <c r="N422" s="45" t="s">
        <v>1116</v>
      </c>
      <c r="O422" s="31" t="str">
        <f>Def_Sistemas_Conectores_Cabos!$B$24</f>
        <v>Allectra triax</v>
      </c>
      <c r="P422" s="19" t="str">
        <f>Def_Sistemas_Conectores_Cabos!$B$25</f>
        <v>Lemo FFC.00.650</v>
      </c>
      <c r="Q422" s="27" t="str">
        <f t="shared" si="17"/>
        <v>SI-04SBFE:DI-PBPMSensor-1/BO
SI-04SBFE:DI-FMCPicoAmm-1/4</v>
      </c>
      <c r="R422" s="46" t="s">
        <v>25</v>
      </c>
      <c r="S422" s="46" t="s">
        <v>25</v>
      </c>
      <c r="T422" s="47" t="str">
        <f>Def_Sistemas_Conectores_Cabos!$C$15</f>
        <v>Triaxial LEMO</v>
      </c>
      <c r="U422" s="45" t="s">
        <v>46</v>
      </c>
      <c r="V422" s="33"/>
      <c r="W422" s="33"/>
      <c r="X422" s="33"/>
    </row>
    <row r="423" ht="15.75" customHeight="1">
      <c r="A423" s="19" t="str">
        <f>Def_Sistemas_Conectores_Cabos!$A$23</f>
        <v>BPM de fótons</v>
      </c>
      <c r="B423" s="22" t="str">
        <f>Datas_Entregas!$A$6</f>
        <v>Linhas de Luz (fases I-A e II)</v>
      </c>
      <c r="C423" s="25">
        <f t="array" ref="C423">INDEX(Datas_Entregas!$B$2:$B$100, MATCH(B423, Datas_Entregas!$A$2:$A$100, 0), 1)</f>
        <v>43374</v>
      </c>
      <c r="D423" s="22" t="str">
        <f>Def_Status_Montagem!$A$2</f>
        <v>A verificar</v>
      </c>
      <c r="E423" s="35" t="str">
        <f>Def_Status_Montagem!$B$4</f>
        <v>Contratada (inclui etiqueta)</v>
      </c>
      <c r="F423" s="26" t="str">
        <f t="array" ref="F423">INDEX(Def_Instancias_Equipamentos!$F$2:$F$5135, MATCH(K423, Def_Instancias_Equipamentos!$D$2:$D$5135, 0), 1)</f>
        <v>Túnel (Anel/Front-End)</v>
      </c>
      <c r="G423" s="27" t="str">
        <f t="array" ref="G423">INDEX(Def_Instancias_Equipamentos!$F$2:$F$5135, MATCH(L423, Def_Instancias_Equipamentos!$D$2:$D$5135, 0), 1)</f>
        <v>Sala Racks 4</v>
      </c>
      <c r="H423" s="26" t="str">
        <f t="array" ref="H423">INDEX(Def_Instancias_Equipamentos!$E$2:$E$5135, MATCH(K423, Def_Instancias_Equipamentos!$D$2:$D$5135, 0), 1)</f>
        <v>SI-04SBFE</v>
      </c>
      <c r="I423" s="27" t="str">
        <f t="array" ref="I423">INDEX(Def_Instancias_Equipamentos!$E$2:$E$5135, MATCH(L423, Def_Instancias_Equipamentos!$D$2:$D$5135, 0), 1)</f>
        <v>IA-04RaBPM</v>
      </c>
      <c r="J423" s="27" t="str">
        <f t="shared" si="16"/>
        <v>EXTERNO</v>
      </c>
      <c r="K423" s="28" t="str">
        <f>Def_Instancias_Equipamentos!$D$1248</f>
        <v>SI-04SBFE:DI-PBPMSensor-2</v>
      </c>
      <c r="L423" s="19" t="str">
        <f>Def_Instancias_Equipamentos!$D$1589</f>
        <v>SI-04SBFE:DI-FMCPicoAmm-2</v>
      </c>
      <c r="M423" s="44" t="s">
        <v>89</v>
      </c>
      <c r="N423" s="45" t="s">
        <v>1100</v>
      </c>
      <c r="O423" s="31" t="str">
        <f>Def_Sistemas_Conectores_Cabos!$B$24</f>
        <v>Allectra triax</v>
      </c>
      <c r="P423" s="19" t="str">
        <f>Def_Sistemas_Conectores_Cabos!$B$25</f>
        <v>Lemo FFC.00.650</v>
      </c>
      <c r="Q423" s="27" t="str">
        <f t="shared" si="17"/>
        <v>SI-04SBFE:DI-PBPMSensor-2/TO
SI-04SBFE:DI-FMCPicoAmm-2/1</v>
      </c>
      <c r="R423" s="46" t="s">
        <v>25</v>
      </c>
      <c r="S423" s="46" t="s">
        <v>25</v>
      </c>
      <c r="T423" s="47" t="str">
        <f>Def_Sistemas_Conectores_Cabos!$C$15</f>
        <v>Triaxial LEMO</v>
      </c>
      <c r="U423" s="45" t="s">
        <v>46</v>
      </c>
      <c r="V423" s="33"/>
      <c r="W423" s="33"/>
      <c r="X423" s="33"/>
    </row>
    <row r="424" ht="15.75" customHeight="1">
      <c r="A424" s="19" t="str">
        <f>Def_Sistemas_Conectores_Cabos!$A$23</f>
        <v>BPM de fótons</v>
      </c>
      <c r="B424" s="22" t="str">
        <f>Datas_Entregas!$A$6</f>
        <v>Linhas de Luz (fases I-A e II)</v>
      </c>
      <c r="C424" s="25">
        <f t="array" ref="C424">INDEX(Datas_Entregas!$B$2:$B$100, MATCH(B424, Datas_Entregas!$A$2:$A$100, 0), 1)</f>
        <v>43374</v>
      </c>
      <c r="D424" s="22" t="str">
        <f>Def_Status_Montagem!$A$2</f>
        <v>A verificar</v>
      </c>
      <c r="E424" s="35" t="str">
        <f>Def_Status_Montagem!$B$4</f>
        <v>Contratada (inclui etiqueta)</v>
      </c>
      <c r="F424" s="26" t="str">
        <f t="array" ref="F424">INDEX(Def_Instancias_Equipamentos!$F$2:$F$5135, MATCH(K424, Def_Instancias_Equipamentos!$D$2:$D$5135, 0), 1)</f>
        <v>Túnel (Anel/Front-End)</v>
      </c>
      <c r="G424" s="27" t="str">
        <f t="array" ref="G424">INDEX(Def_Instancias_Equipamentos!$F$2:$F$5135, MATCH(L424, Def_Instancias_Equipamentos!$D$2:$D$5135, 0), 1)</f>
        <v>Sala Racks 4</v>
      </c>
      <c r="H424" s="26" t="str">
        <f t="array" ref="H424">INDEX(Def_Instancias_Equipamentos!$E$2:$E$5135, MATCH(K424, Def_Instancias_Equipamentos!$D$2:$D$5135, 0), 1)</f>
        <v>SI-04SBFE</v>
      </c>
      <c r="I424" s="27" t="str">
        <f t="array" ref="I424">INDEX(Def_Instancias_Equipamentos!$E$2:$E$5135, MATCH(L424, Def_Instancias_Equipamentos!$D$2:$D$5135, 0), 1)</f>
        <v>IA-04RaBPM</v>
      </c>
      <c r="J424" s="27" t="str">
        <f t="shared" si="16"/>
        <v>EXTERNO</v>
      </c>
      <c r="K424" s="28" t="str">
        <f>Def_Instancias_Equipamentos!$D$1248</f>
        <v>SI-04SBFE:DI-PBPMSensor-2</v>
      </c>
      <c r="L424" s="19" t="str">
        <f>Def_Instancias_Equipamentos!$D$1589</f>
        <v>SI-04SBFE:DI-FMCPicoAmm-2</v>
      </c>
      <c r="M424" s="44" t="s">
        <v>74</v>
      </c>
      <c r="N424" s="45" t="s">
        <v>1108</v>
      </c>
      <c r="O424" s="31" t="str">
        <f>Def_Sistemas_Conectores_Cabos!$B$24</f>
        <v>Allectra triax</v>
      </c>
      <c r="P424" s="19" t="str">
        <f>Def_Sistemas_Conectores_Cabos!$B$25</f>
        <v>Lemo FFC.00.650</v>
      </c>
      <c r="Q424" s="27" t="str">
        <f t="shared" si="17"/>
        <v>SI-04SBFE:DI-PBPMSensor-2/BI
SI-04SBFE:DI-FMCPicoAmm-2/2</v>
      </c>
      <c r="R424" s="46" t="s">
        <v>25</v>
      </c>
      <c r="S424" s="46" t="s">
        <v>25</v>
      </c>
      <c r="T424" s="47" t="str">
        <f>Def_Sistemas_Conectores_Cabos!$C$15</f>
        <v>Triaxial LEMO</v>
      </c>
      <c r="U424" s="45" t="s">
        <v>46</v>
      </c>
      <c r="V424" s="33"/>
      <c r="W424" s="33"/>
      <c r="X424" s="33"/>
    </row>
    <row r="425" ht="15.75" customHeight="1">
      <c r="A425" s="19" t="str">
        <f>Def_Sistemas_Conectores_Cabos!$A$23</f>
        <v>BPM de fótons</v>
      </c>
      <c r="B425" s="22" t="str">
        <f>Datas_Entregas!$A$6</f>
        <v>Linhas de Luz (fases I-A e II)</v>
      </c>
      <c r="C425" s="25">
        <f t="array" ref="C425">INDEX(Datas_Entregas!$B$2:$B$100, MATCH(B425, Datas_Entregas!$A$2:$A$100, 0), 1)</f>
        <v>43374</v>
      </c>
      <c r="D425" s="22" t="str">
        <f>Def_Status_Montagem!$A$2</f>
        <v>A verificar</v>
      </c>
      <c r="E425" s="35" t="str">
        <f>Def_Status_Montagem!$B$4</f>
        <v>Contratada (inclui etiqueta)</v>
      </c>
      <c r="F425" s="26" t="str">
        <f t="array" ref="F425">INDEX(Def_Instancias_Equipamentos!$F$2:$F$5135, MATCH(K425, Def_Instancias_Equipamentos!$D$2:$D$5135, 0), 1)</f>
        <v>Túnel (Anel/Front-End)</v>
      </c>
      <c r="G425" s="27" t="str">
        <f t="array" ref="G425">INDEX(Def_Instancias_Equipamentos!$F$2:$F$5135, MATCH(L425, Def_Instancias_Equipamentos!$D$2:$D$5135, 0), 1)</f>
        <v>Sala Racks 4</v>
      </c>
      <c r="H425" s="26" t="str">
        <f t="array" ref="H425">INDEX(Def_Instancias_Equipamentos!$E$2:$E$5135, MATCH(K425, Def_Instancias_Equipamentos!$D$2:$D$5135, 0), 1)</f>
        <v>SI-04SBFE</v>
      </c>
      <c r="I425" s="27" t="str">
        <f t="array" ref="I425">INDEX(Def_Instancias_Equipamentos!$E$2:$E$5135, MATCH(L425, Def_Instancias_Equipamentos!$D$2:$D$5135, 0), 1)</f>
        <v>IA-04RaBPM</v>
      </c>
      <c r="J425" s="27" t="str">
        <f t="shared" si="16"/>
        <v>EXTERNO</v>
      </c>
      <c r="K425" s="28" t="str">
        <f>Def_Instancias_Equipamentos!$D$1248</f>
        <v>SI-04SBFE:DI-PBPMSensor-2</v>
      </c>
      <c r="L425" s="19" t="str">
        <f>Def_Instancias_Equipamentos!$D$1589</f>
        <v>SI-04SBFE:DI-FMCPicoAmm-2</v>
      </c>
      <c r="M425" s="44" t="s">
        <v>80</v>
      </c>
      <c r="N425" s="45" t="s">
        <v>1110</v>
      </c>
      <c r="O425" s="31" t="str">
        <f>Def_Sistemas_Conectores_Cabos!$B$24</f>
        <v>Allectra triax</v>
      </c>
      <c r="P425" s="19" t="str">
        <f>Def_Sistemas_Conectores_Cabos!$B$25</f>
        <v>Lemo FFC.00.650</v>
      </c>
      <c r="Q425" s="27" t="str">
        <f t="shared" si="17"/>
        <v>SI-04SBFE:DI-PBPMSensor-2/TI
SI-04SBFE:DI-FMCPicoAmm-2/3</v>
      </c>
      <c r="R425" s="46" t="s">
        <v>25</v>
      </c>
      <c r="S425" s="46" t="s">
        <v>25</v>
      </c>
      <c r="T425" s="47" t="str">
        <f>Def_Sistemas_Conectores_Cabos!$C$15</f>
        <v>Triaxial LEMO</v>
      </c>
      <c r="U425" s="45" t="s">
        <v>46</v>
      </c>
      <c r="V425" s="33"/>
      <c r="W425" s="33"/>
      <c r="X425" s="33"/>
    </row>
    <row r="426" ht="15.75" customHeight="1">
      <c r="A426" s="19" t="str">
        <f>Def_Sistemas_Conectores_Cabos!$A$23</f>
        <v>BPM de fótons</v>
      </c>
      <c r="B426" s="22" t="str">
        <f>Datas_Entregas!$A$6</f>
        <v>Linhas de Luz (fases I-A e II)</v>
      </c>
      <c r="C426" s="25">
        <f t="array" ref="C426">INDEX(Datas_Entregas!$B$2:$B$100, MATCH(B426, Datas_Entregas!$A$2:$A$100, 0), 1)</f>
        <v>43374</v>
      </c>
      <c r="D426" s="22" t="str">
        <f>Def_Status_Montagem!$A$2</f>
        <v>A verificar</v>
      </c>
      <c r="E426" s="35" t="str">
        <f>Def_Status_Montagem!$B$4</f>
        <v>Contratada (inclui etiqueta)</v>
      </c>
      <c r="F426" s="26" t="str">
        <f t="array" ref="F426">INDEX(Def_Instancias_Equipamentos!$F$2:$F$5135, MATCH(K426, Def_Instancias_Equipamentos!$D$2:$D$5135, 0), 1)</f>
        <v>Túnel (Anel/Front-End)</v>
      </c>
      <c r="G426" s="27" t="str">
        <f t="array" ref="G426">INDEX(Def_Instancias_Equipamentos!$F$2:$F$5135, MATCH(L426, Def_Instancias_Equipamentos!$D$2:$D$5135, 0), 1)</f>
        <v>Sala Racks 4</v>
      </c>
      <c r="H426" s="26" t="str">
        <f t="array" ref="H426">INDEX(Def_Instancias_Equipamentos!$E$2:$E$5135, MATCH(K426, Def_Instancias_Equipamentos!$D$2:$D$5135, 0), 1)</f>
        <v>SI-04SBFE</v>
      </c>
      <c r="I426" s="27" t="str">
        <f t="array" ref="I426">INDEX(Def_Instancias_Equipamentos!$E$2:$E$5135, MATCH(L426, Def_Instancias_Equipamentos!$D$2:$D$5135, 0), 1)</f>
        <v>IA-04RaBPM</v>
      </c>
      <c r="J426" s="27" t="str">
        <f t="shared" si="16"/>
        <v>EXTERNO</v>
      </c>
      <c r="K426" s="28" t="str">
        <f>Def_Instancias_Equipamentos!$D$1248</f>
        <v>SI-04SBFE:DI-PBPMSensor-2</v>
      </c>
      <c r="L426" s="19" t="str">
        <f>Def_Instancias_Equipamentos!$D$1589</f>
        <v>SI-04SBFE:DI-FMCPicoAmm-2</v>
      </c>
      <c r="M426" s="44" t="s">
        <v>77</v>
      </c>
      <c r="N426" s="45" t="s">
        <v>1116</v>
      </c>
      <c r="O426" s="31" t="str">
        <f>Def_Sistemas_Conectores_Cabos!$B$24</f>
        <v>Allectra triax</v>
      </c>
      <c r="P426" s="19" t="str">
        <f>Def_Sistemas_Conectores_Cabos!$B$25</f>
        <v>Lemo FFC.00.650</v>
      </c>
      <c r="Q426" s="27" t="str">
        <f t="shared" si="17"/>
        <v>SI-04SBFE:DI-PBPMSensor-2/BO
SI-04SBFE:DI-FMCPicoAmm-2/4</v>
      </c>
      <c r="R426" s="46" t="s">
        <v>25</v>
      </c>
      <c r="S426" s="46" t="s">
        <v>25</v>
      </c>
      <c r="T426" s="47" t="str">
        <f>Def_Sistemas_Conectores_Cabos!$C$15</f>
        <v>Triaxial LEMO</v>
      </c>
      <c r="U426" s="45" t="s">
        <v>46</v>
      </c>
      <c r="V426" s="33"/>
      <c r="W426" s="33"/>
      <c r="X426" s="33"/>
    </row>
    <row r="427" ht="15.75" customHeight="1">
      <c r="A427" s="19" t="str">
        <f>Def_Sistemas_Conectores_Cabos!$A$23</f>
        <v>BPM de fótons</v>
      </c>
      <c r="B427" s="22" t="str">
        <f>Datas_Entregas!$A$6</f>
        <v>Linhas de Luz (fases I-A e II)</v>
      </c>
      <c r="C427" s="25">
        <f t="array" ref="C427">INDEX(Datas_Entregas!$B$2:$B$100, MATCH(B427, Datas_Entregas!$A$2:$A$100, 0), 1)</f>
        <v>43374</v>
      </c>
      <c r="D427" s="22" t="str">
        <f>Def_Status_Montagem!$A$2</f>
        <v>A verificar</v>
      </c>
      <c r="E427" s="35" t="str">
        <f>Def_Status_Montagem!$B$4</f>
        <v>Contratada (inclui etiqueta)</v>
      </c>
      <c r="F427" s="26" t="str">
        <f t="array" ref="F427">INDEX(Def_Instancias_Equipamentos!$F$2:$F$5135, MATCH(K427, Def_Instancias_Equipamentos!$D$2:$D$5135, 0), 1)</f>
        <v>Túnel (Anel/Front-End)</v>
      </c>
      <c r="G427" s="27" t="str">
        <f t="array" ref="G427">INDEX(Def_Instancias_Equipamentos!$F$2:$F$5135, MATCH(L427, Def_Instancias_Equipamentos!$D$2:$D$5135, 0), 1)</f>
        <v>Sala Racks 5</v>
      </c>
      <c r="H427" s="26" t="str">
        <f t="array" ref="H427">INDEX(Def_Instancias_Equipamentos!$E$2:$E$5135, MATCH(K427, Def_Instancias_Equipamentos!$D$2:$D$5135, 0), 1)</f>
        <v>SI-05BCFE</v>
      </c>
      <c r="I427" s="27" t="str">
        <f t="array" ref="I427">INDEX(Def_Instancias_Equipamentos!$E$2:$E$5135, MATCH(L427, Def_Instancias_Equipamentos!$D$2:$D$5135, 0), 1)</f>
        <v>IA-05RaBPM</v>
      </c>
      <c r="J427" s="27" t="str">
        <f t="shared" si="16"/>
        <v>EXTERNO</v>
      </c>
      <c r="K427" s="28" t="str">
        <f>Def_Instancias_Equipamentos!$D$1289</f>
        <v>SI-05BCFE:DI-PBPMSensor-1</v>
      </c>
      <c r="L427" s="19" t="str">
        <f>Def_Instancias_Equipamentos!$D$1630</f>
        <v>SI-05BCFE:DI-FMCPicoAmm-1</v>
      </c>
      <c r="M427" s="44" t="s">
        <v>89</v>
      </c>
      <c r="N427" s="45" t="s">
        <v>1100</v>
      </c>
      <c r="O427" s="31" t="str">
        <f>Def_Sistemas_Conectores_Cabos!$B$24</f>
        <v>Allectra triax</v>
      </c>
      <c r="P427" s="19" t="str">
        <f>Def_Sistemas_Conectores_Cabos!$B$25</f>
        <v>Lemo FFC.00.650</v>
      </c>
      <c r="Q427" s="27" t="str">
        <f t="shared" si="17"/>
        <v>SI-05BCFE:DI-PBPMSensor-1/TO
SI-05BCFE:DI-FMCPicoAmm-1/1</v>
      </c>
      <c r="R427" s="46" t="s">
        <v>25</v>
      </c>
      <c r="S427" s="46" t="s">
        <v>25</v>
      </c>
      <c r="T427" s="47" t="str">
        <f>Def_Sistemas_Conectores_Cabos!$C$15</f>
        <v>Triaxial LEMO</v>
      </c>
      <c r="U427" s="45" t="s">
        <v>46</v>
      </c>
      <c r="V427" s="33"/>
      <c r="W427" s="33"/>
      <c r="X427" s="33"/>
    </row>
    <row r="428" ht="15.75" customHeight="1">
      <c r="A428" s="19" t="str">
        <f>Def_Sistemas_Conectores_Cabos!$A$23</f>
        <v>BPM de fótons</v>
      </c>
      <c r="B428" s="22" t="str">
        <f>Datas_Entregas!$A$6</f>
        <v>Linhas de Luz (fases I-A e II)</v>
      </c>
      <c r="C428" s="25">
        <f t="array" ref="C428">INDEX(Datas_Entregas!$B$2:$B$100, MATCH(B428, Datas_Entregas!$A$2:$A$100, 0), 1)</f>
        <v>43374</v>
      </c>
      <c r="D428" s="22" t="str">
        <f>Def_Status_Montagem!$A$2</f>
        <v>A verificar</v>
      </c>
      <c r="E428" s="35" t="str">
        <f>Def_Status_Montagem!$B$4</f>
        <v>Contratada (inclui etiqueta)</v>
      </c>
      <c r="F428" s="26" t="str">
        <f t="array" ref="F428">INDEX(Def_Instancias_Equipamentos!$F$2:$F$5135, MATCH(K428, Def_Instancias_Equipamentos!$D$2:$D$5135, 0), 1)</f>
        <v>Túnel (Anel/Front-End)</v>
      </c>
      <c r="G428" s="27" t="str">
        <f t="array" ref="G428">INDEX(Def_Instancias_Equipamentos!$F$2:$F$5135, MATCH(L428, Def_Instancias_Equipamentos!$D$2:$D$5135, 0), 1)</f>
        <v>Sala Racks 5</v>
      </c>
      <c r="H428" s="26" t="str">
        <f t="array" ref="H428">INDEX(Def_Instancias_Equipamentos!$E$2:$E$5135, MATCH(K428, Def_Instancias_Equipamentos!$D$2:$D$5135, 0), 1)</f>
        <v>SI-05BCFE</v>
      </c>
      <c r="I428" s="27" t="str">
        <f t="array" ref="I428">INDEX(Def_Instancias_Equipamentos!$E$2:$E$5135, MATCH(L428, Def_Instancias_Equipamentos!$D$2:$D$5135, 0), 1)</f>
        <v>IA-05RaBPM</v>
      </c>
      <c r="J428" s="27" t="str">
        <f t="shared" si="16"/>
        <v>EXTERNO</v>
      </c>
      <c r="K428" s="28" t="str">
        <f>Def_Instancias_Equipamentos!$D$1289</f>
        <v>SI-05BCFE:DI-PBPMSensor-1</v>
      </c>
      <c r="L428" s="19" t="str">
        <f>Def_Instancias_Equipamentos!$D$1630</f>
        <v>SI-05BCFE:DI-FMCPicoAmm-1</v>
      </c>
      <c r="M428" s="44" t="s">
        <v>74</v>
      </c>
      <c r="N428" s="45" t="s">
        <v>1108</v>
      </c>
      <c r="O428" s="31" t="str">
        <f>Def_Sistemas_Conectores_Cabos!$B$24</f>
        <v>Allectra triax</v>
      </c>
      <c r="P428" s="19" t="str">
        <f>Def_Sistemas_Conectores_Cabos!$B$25</f>
        <v>Lemo FFC.00.650</v>
      </c>
      <c r="Q428" s="27" t="str">
        <f t="shared" si="17"/>
        <v>SI-05BCFE:DI-PBPMSensor-1/BI
SI-05BCFE:DI-FMCPicoAmm-1/2</v>
      </c>
      <c r="R428" s="46" t="s">
        <v>25</v>
      </c>
      <c r="S428" s="46" t="s">
        <v>25</v>
      </c>
      <c r="T428" s="47" t="str">
        <f>Def_Sistemas_Conectores_Cabos!$C$15</f>
        <v>Triaxial LEMO</v>
      </c>
      <c r="U428" s="45" t="s">
        <v>46</v>
      </c>
      <c r="V428" s="33"/>
      <c r="W428" s="33"/>
      <c r="X428" s="33"/>
    </row>
    <row r="429" ht="15.75" customHeight="1">
      <c r="A429" s="19" t="str">
        <f>Def_Sistemas_Conectores_Cabos!$A$23</f>
        <v>BPM de fótons</v>
      </c>
      <c r="B429" s="22" t="str">
        <f>Datas_Entregas!$A$6</f>
        <v>Linhas de Luz (fases I-A e II)</v>
      </c>
      <c r="C429" s="25">
        <f t="array" ref="C429">INDEX(Datas_Entregas!$B$2:$B$100, MATCH(B429, Datas_Entregas!$A$2:$A$100, 0), 1)</f>
        <v>43374</v>
      </c>
      <c r="D429" s="22" t="str">
        <f>Def_Status_Montagem!$A$2</f>
        <v>A verificar</v>
      </c>
      <c r="E429" s="35" t="str">
        <f>Def_Status_Montagem!$B$4</f>
        <v>Contratada (inclui etiqueta)</v>
      </c>
      <c r="F429" s="26" t="str">
        <f t="array" ref="F429">INDEX(Def_Instancias_Equipamentos!$F$2:$F$5135, MATCH(K429, Def_Instancias_Equipamentos!$D$2:$D$5135, 0), 1)</f>
        <v>Túnel (Anel/Front-End)</v>
      </c>
      <c r="G429" s="27" t="str">
        <f t="array" ref="G429">INDEX(Def_Instancias_Equipamentos!$F$2:$F$5135, MATCH(L429, Def_Instancias_Equipamentos!$D$2:$D$5135, 0), 1)</f>
        <v>Sala Racks 5</v>
      </c>
      <c r="H429" s="26" t="str">
        <f t="array" ref="H429">INDEX(Def_Instancias_Equipamentos!$E$2:$E$5135, MATCH(K429, Def_Instancias_Equipamentos!$D$2:$D$5135, 0), 1)</f>
        <v>SI-05BCFE</v>
      </c>
      <c r="I429" s="27" t="str">
        <f t="array" ref="I429">INDEX(Def_Instancias_Equipamentos!$E$2:$E$5135, MATCH(L429, Def_Instancias_Equipamentos!$D$2:$D$5135, 0), 1)</f>
        <v>IA-05RaBPM</v>
      </c>
      <c r="J429" s="27" t="str">
        <f t="shared" si="16"/>
        <v>EXTERNO</v>
      </c>
      <c r="K429" s="28" t="str">
        <f>Def_Instancias_Equipamentos!$D$1289</f>
        <v>SI-05BCFE:DI-PBPMSensor-1</v>
      </c>
      <c r="L429" s="19" t="str">
        <f>Def_Instancias_Equipamentos!$D$1630</f>
        <v>SI-05BCFE:DI-FMCPicoAmm-1</v>
      </c>
      <c r="M429" s="44" t="s">
        <v>80</v>
      </c>
      <c r="N429" s="45" t="s">
        <v>1110</v>
      </c>
      <c r="O429" s="31" t="str">
        <f>Def_Sistemas_Conectores_Cabos!$B$24</f>
        <v>Allectra triax</v>
      </c>
      <c r="P429" s="19" t="str">
        <f>Def_Sistemas_Conectores_Cabos!$B$25</f>
        <v>Lemo FFC.00.650</v>
      </c>
      <c r="Q429" s="27" t="str">
        <f t="shared" si="17"/>
        <v>SI-05BCFE:DI-PBPMSensor-1/TI
SI-05BCFE:DI-FMCPicoAmm-1/3</v>
      </c>
      <c r="R429" s="46" t="s">
        <v>25</v>
      </c>
      <c r="S429" s="46" t="s">
        <v>25</v>
      </c>
      <c r="T429" s="47" t="str">
        <f>Def_Sistemas_Conectores_Cabos!$C$15</f>
        <v>Triaxial LEMO</v>
      </c>
      <c r="U429" s="45" t="s">
        <v>46</v>
      </c>
      <c r="V429" s="33"/>
      <c r="W429" s="33"/>
      <c r="X429" s="33"/>
    </row>
    <row r="430" ht="15.75" customHeight="1">
      <c r="A430" s="19" t="str">
        <f>Def_Sistemas_Conectores_Cabos!$A$23</f>
        <v>BPM de fótons</v>
      </c>
      <c r="B430" s="22" t="str">
        <f>Datas_Entregas!$A$6</f>
        <v>Linhas de Luz (fases I-A e II)</v>
      </c>
      <c r="C430" s="25">
        <f t="array" ref="C430">INDEX(Datas_Entregas!$B$2:$B$100, MATCH(B430, Datas_Entregas!$A$2:$A$100, 0), 1)</f>
        <v>43374</v>
      </c>
      <c r="D430" s="22" t="str">
        <f>Def_Status_Montagem!$A$2</f>
        <v>A verificar</v>
      </c>
      <c r="E430" s="35" t="str">
        <f>Def_Status_Montagem!$B$4</f>
        <v>Contratada (inclui etiqueta)</v>
      </c>
      <c r="F430" s="26" t="str">
        <f t="array" ref="F430">INDEX(Def_Instancias_Equipamentos!$F$2:$F$5135, MATCH(K430, Def_Instancias_Equipamentos!$D$2:$D$5135, 0), 1)</f>
        <v>Túnel (Anel/Front-End)</v>
      </c>
      <c r="G430" s="27" t="str">
        <f t="array" ref="G430">INDEX(Def_Instancias_Equipamentos!$F$2:$F$5135, MATCH(L430, Def_Instancias_Equipamentos!$D$2:$D$5135, 0), 1)</f>
        <v>Sala Racks 5</v>
      </c>
      <c r="H430" s="26" t="str">
        <f t="array" ref="H430">INDEX(Def_Instancias_Equipamentos!$E$2:$E$5135, MATCH(K430, Def_Instancias_Equipamentos!$D$2:$D$5135, 0), 1)</f>
        <v>SI-05BCFE</v>
      </c>
      <c r="I430" s="27" t="str">
        <f t="array" ref="I430">INDEX(Def_Instancias_Equipamentos!$E$2:$E$5135, MATCH(L430, Def_Instancias_Equipamentos!$D$2:$D$5135, 0), 1)</f>
        <v>IA-05RaBPM</v>
      </c>
      <c r="J430" s="27" t="str">
        <f t="shared" si="16"/>
        <v>EXTERNO</v>
      </c>
      <c r="K430" s="28" t="str">
        <f>Def_Instancias_Equipamentos!$D$1289</f>
        <v>SI-05BCFE:DI-PBPMSensor-1</v>
      </c>
      <c r="L430" s="19" t="str">
        <f>Def_Instancias_Equipamentos!$D$1630</f>
        <v>SI-05BCFE:DI-FMCPicoAmm-1</v>
      </c>
      <c r="M430" s="44" t="s">
        <v>77</v>
      </c>
      <c r="N430" s="45" t="s">
        <v>1116</v>
      </c>
      <c r="O430" s="31" t="str">
        <f>Def_Sistemas_Conectores_Cabos!$B$24</f>
        <v>Allectra triax</v>
      </c>
      <c r="P430" s="19" t="str">
        <f>Def_Sistemas_Conectores_Cabos!$B$25</f>
        <v>Lemo FFC.00.650</v>
      </c>
      <c r="Q430" s="27" t="str">
        <f t="shared" si="17"/>
        <v>SI-05BCFE:DI-PBPMSensor-1/BO
SI-05BCFE:DI-FMCPicoAmm-1/4</v>
      </c>
      <c r="R430" s="46" t="s">
        <v>25</v>
      </c>
      <c r="S430" s="46" t="s">
        <v>25</v>
      </c>
      <c r="T430" s="47" t="str">
        <f>Def_Sistemas_Conectores_Cabos!$C$15</f>
        <v>Triaxial LEMO</v>
      </c>
      <c r="U430" s="45" t="s">
        <v>46</v>
      </c>
      <c r="V430" s="33"/>
      <c r="W430" s="33"/>
      <c r="X430" s="33"/>
    </row>
    <row r="431" ht="15.75" customHeight="1">
      <c r="A431" s="19" t="str">
        <f>Def_Sistemas_Conectores_Cabos!$A$23</f>
        <v>BPM de fótons</v>
      </c>
      <c r="B431" s="22" t="str">
        <f>Datas_Entregas!$A$6</f>
        <v>Linhas de Luz (fases I-A e II)</v>
      </c>
      <c r="C431" s="25">
        <f t="array" ref="C431">INDEX(Datas_Entregas!$B$2:$B$100, MATCH(B431, Datas_Entregas!$A$2:$A$100, 0), 1)</f>
        <v>43374</v>
      </c>
      <c r="D431" s="22" t="str">
        <f>Def_Status_Montagem!$A$2</f>
        <v>A verificar</v>
      </c>
      <c r="E431" s="35" t="str">
        <f>Def_Status_Montagem!$B$4</f>
        <v>Contratada (inclui etiqueta)</v>
      </c>
      <c r="F431" s="26" t="str">
        <f t="array" ref="F431">INDEX(Def_Instancias_Equipamentos!$F$2:$F$5135, MATCH(K431, Def_Instancias_Equipamentos!$D$2:$D$5135, 0), 1)</f>
        <v>Túnel (Anel/Front-End)</v>
      </c>
      <c r="G431" s="27" t="str">
        <f t="array" ref="G431">INDEX(Def_Instancias_Equipamentos!$F$2:$F$5135, MATCH(L431, Def_Instancias_Equipamentos!$D$2:$D$5135, 0), 1)</f>
        <v>Sala Racks 5</v>
      </c>
      <c r="H431" s="26" t="str">
        <f t="array" ref="H431">INDEX(Def_Instancias_Equipamentos!$E$2:$E$5135, MATCH(K431, Def_Instancias_Equipamentos!$D$2:$D$5135, 0), 1)</f>
        <v>SI-05BCFE</v>
      </c>
      <c r="I431" s="27" t="str">
        <f t="array" ref="I431">INDEX(Def_Instancias_Equipamentos!$E$2:$E$5135, MATCH(L431, Def_Instancias_Equipamentos!$D$2:$D$5135, 0), 1)</f>
        <v>IA-05RaBPM</v>
      </c>
      <c r="J431" s="27" t="str">
        <f t="shared" si="16"/>
        <v>EXTERNO</v>
      </c>
      <c r="K431" s="28" t="str">
        <f>Def_Instancias_Equipamentos!$D$1290</f>
        <v>SI-05BCFE:DI-PBPMSensor-2</v>
      </c>
      <c r="L431" s="19" t="str">
        <f>Def_Instancias_Equipamentos!$D$1631</f>
        <v>SI-05BCFE:DI-FMCPicoAmm-2</v>
      </c>
      <c r="M431" s="44" t="s">
        <v>89</v>
      </c>
      <c r="N431" s="45" t="s">
        <v>1100</v>
      </c>
      <c r="O431" s="31" t="str">
        <f>Def_Sistemas_Conectores_Cabos!$B$24</f>
        <v>Allectra triax</v>
      </c>
      <c r="P431" s="19" t="str">
        <f>Def_Sistemas_Conectores_Cabos!$B$25</f>
        <v>Lemo FFC.00.650</v>
      </c>
      <c r="Q431" s="27" t="str">
        <f t="shared" si="17"/>
        <v>SI-05BCFE:DI-PBPMSensor-2/TO
SI-05BCFE:DI-FMCPicoAmm-2/1</v>
      </c>
      <c r="R431" s="46" t="s">
        <v>25</v>
      </c>
      <c r="S431" s="46" t="s">
        <v>25</v>
      </c>
      <c r="T431" s="47" t="str">
        <f>Def_Sistemas_Conectores_Cabos!$C$15</f>
        <v>Triaxial LEMO</v>
      </c>
      <c r="U431" s="45" t="s">
        <v>46</v>
      </c>
      <c r="V431" s="33"/>
      <c r="W431" s="33"/>
      <c r="X431" s="33"/>
    </row>
    <row r="432" ht="15.75" customHeight="1">
      <c r="A432" s="19" t="str">
        <f>Def_Sistemas_Conectores_Cabos!$A$23</f>
        <v>BPM de fótons</v>
      </c>
      <c r="B432" s="22" t="str">
        <f>Datas_Entregas!$A$6</f>
        <v>Linhas de Luz (fases I-A e II)</v>
      </c>
      <c r="C432" s="25">
        <f t="array" ref="C432">INDEX(Datas_Entregas!$B$2:$B$100, MATCH(B432, Datas_Entregas!$A$2:$A$100, 0), 1)</f>
        <v>43374</v>
      </c>
      <c r="D432" s="22" t="str">
        <f>Def_Status_Montagem!$A$2</f>
        <v>A verificar</v>
      </c>
      <c r="E432" s="35" t="str">
        <f>Def_Status_Montagem!$B$4</f>
        <v>Contratada (inclui etiqueta)</v>
      </c>
      <c r="F432" s="26" t="str">
        <f t="array" ref="F432">INDEX(Def_Instancias_Equipamentos!$F$2:$F$5135, MATCH(K432, Def_Instancias_Equipamentos!$D$2:$D$5135, 0), 1)</f>
        <v>Túnel (Anel/Front-End)</v>
      </c>
      <c r="G432" s="27" t="str">
        <f t="array" ref="G432">INDEX(Def_Instancias_Equipamentos!$F$2:$F$5135, MATCH(L432, Def_Instancias_Equipamentos!$D$2:$D$5135, 0), 1)</f>
        <v>Sala Racks 5</v>
      </c>
      <c r="H432" s="26" t="str">
        <f t="array" ref="H432">INDEX(Def_Instancias_Equipamentos!$E$2:$E$5135, MATCH(K432, Def_Instancias_Equipamentos!$D$2:$D$5135, 0), 1)</f>
        <v>SI-05BCFE</v>
      </c>
      <c r="I432" s="27" t="str">
        <f t="array" ref="I432">INDEX(Def_Instancias_Equipamentos!$E$2:$E$5135, MATCH(L432, Def_Instancias_Equipamentos!$D$2:$D$5135, 0), 1)</f>
        <v>IA-05RaBPM</v>
      </c>
      <c r="J432" s="27" t="str">
        <f t="shared" si="16"/>
        <v>EXTERNO</v>
      </c>
      <c r="K432" s="28" t="str">
        <f>Def_Instancias_Equipamentos!$D$1290</f>
        <v>SI-05BCFE:DI-PBPMSensor-2</v>
      </c>
      <c r="L432" s="19" t="str">
        <f>Def_Instancias_Equipamentos!$D$1631</f>
        <v>SI-05BCFE:DI-FMCPicoAmm-2</v>
      </c>
      <c r="M432" s="44" t="s">
        <v>74</v>
      </c>
      <c r="N432" s="45" t="s">
        <v>1108</v>
      </c>
      <c r="O432" s="31" t="str">
        <f>Def_Sistemas_Conectores_Cabos!$B$24</f>
        <v>Allectra triax</v>
      </c>
      <c r="P432" s="19" t="str">
        <f>Def_Sistemas_Conectores_Cabos!$B$25</f>
        <v>Lemo FFC.00.650</v>
      </c>
      <c r="Q432" s="27" t="str">
        <f t="shared" si="17"/>
        <v>SI-05BCFE:DI-PBPMSensor-2/BI
SI-05BCFE:DI-FMCPicoAmm-2/2</v>
      </c>
      <c r="R432" s="46" t="s">
        <v>25</v>
      </c>
      <c r="S432" s="46" t="s">
        <v>25</v>
      </c>
      <c r="T432" s="47" t="str">
        <f>Def_Sistemas_Conectores_Cabos!$C$15</f>
        <v>Triaxial LEMO</v>
      </c>
      <c r="U432" s="45" t="s">
        <v>46</v>
      </c>
      <c r="V432" s="33"/>
      <c r="W432" s="33"/>
      <c r="X432" s="33"/>
    </row>
    <row r="433" ht="15.75" customHeight="1">
      <c r="A433" s="19" t="str">
        <f>Def_Sistemas_Conectores_Cabos!$A$23</f>
        <v>BPM de fótons</v>
      </c>
      <c r="B433" s="22" t="str">
        <f>Datas_Entregas!$A$6</f>
        <v>Linhas de Luz (fases I-A e II)</v>
      </c>
      <c r="C433" s="25">
        <f t="array" ref="C433">INDEX(Datas_Entregas!$B$2:$B$100, MATCH(B433, Datas_Entregas!$A$2:$A$100, 0), 1)</f>
        <v>43374</v>
      </c>
      <c r="D433" s="22" t="str">
        <f>Def_Status_Montagem!$A$2</f>
        <v>A verificar</v>
      </c>
      <c r="E433" s="35" t="str">
        <f>Def_Status_Montagem!$B$4</f>
        <v>Contratada (inclui etiqueta)</v>
      </c>
      <c r="F433" s="26" t="str">
        <f t="array" ref="F433">INDEX(Def_Instancias_Equipamentos!$F$2:$F$5135, MATCH(K433, Def_Instancias_Equipamentos!$D$2:$D$5135, 0), 1)</f>
        <v>Túnel (Anel/Front-End)</v>
      </c>
      <c r="G433" s="27" t="str">
        <f t="array" ref="G433">INDEX(Def_Instancias_Equipamentos!$F$2:$F$5135, MATCH(L433, Def_Instancias_Equipamentos!$D$2:$D$5135, 0), 1)</f>
        <v>Sala Racks 5</v>
      </c>
      <c r="H433" s="26" t="str">
        <f t="array" ref="H433">INDEX(Def_Instancias_Equipamentos!$E$2:$E$5135, MATCH(K433, Def_Instancias_Equipamentos!$D$2:$D$5135, 0), 1)</f>
        <v>SI-05BCFE</v>
      </c>
      <c r="I433" s="27" t="str">
        <f t="array" ref="I433">INDEX(Def_Instancias_Equipamentos!$E$2:$E$5135, MATCH(L433, Def_Instancias_Equipamentos!$D$2:$D$5135, 0), 1)</f>
        <v>IA-05RaBPM</v>
      </c>
      <c r="J433" s="27" t="str">
        <f t="shared" si="16"/>
        <v>EXTERNO</v>
      </c>
      <c r="K433" s="28" t="str">
        <f>Def_Instancias_Equipamentos!$D$1290</f>
        <v>SI-05BCFE:DI-PBPMSensor-2</v>
      </c>
      <c r="L433" s="19" t="str">
        <f>Def_Instancias_Equipamentos!$D$1631</f>
        <v>SI-05BCFE:DI-FMCPicoAmm-2</v>
      </c>
      <c r="M433" s="44" t="s">
        <v>80</v>
      </c>
      <c r="N433" s="45" t="s">
        <v>1110</v>
      </c>
      <c r="O433" s="31" t="str">
        <f>Def_Sistemas_Conectores_Cabos!$B$24</f>
        <v>Allectra triax</v>
      </c>
      <c r="P433" s="19" t="str">
        <f>Def_Sistemas_Conectores_Cabos!$B$25</f>
        <v>Lemo FFC.00.650</v>
      </c>
      <c r="Q433" s="27" t="str">
        <f t="shared" si="17"/>
        <v>SI-05BCFE:DI-PBPMSensor-2/TI
SI-05BCFE:DI-FMCPicoAmm-2/3</v>
      </c>
      <c r="R433" s="46" t="s">
        <v>25</v>
      </c>
      <c r="S433" s="46" t="s">
        <v>25</v>
      </c>
      <c r="T433" s="47" t="str">
        <f>Def_Sistemas_Conectores_Cabos!$C$15</f>
        <v>Triaxial LEMO</v>
      </c>
      <c r="U433" s="45" t="s">
        <v>46</v>
      </c>
      <c r="V433" s="33"/>
      <c r="W433" s="33"/>
      <c r="X433" s="33"/>
    </row>
    <row r="434" ht="15.75" customHeight="1">
      <c r="A434" s="19" t="str">
        <f>Def_Sistemas_Conectores_Cabos!$A$23</f>
        <v>BPM de fótons</v>
      </c>
      <c r="B434" s="22" t="str">
        <f>Datas_Entregas!$A$6</f>
        <v>Linhas de Luz (fases I-A e II)</v>
      </c>
      <c r="C434" s="25">
        <f t="array" ref="C434">INDEX(Datas_Entregas!$B$2:$B$100, MATCH(B434, Datas_Entregas!$A$2:$A$100, 0), 1)</f>
        <v>43374</v>
      </c>
      <c r="D434" s="22" t="str">
        <f>Def_Status_Montagem!$A$2</f>
        <v>A verificar</v>
      </c>
      <c r="E434" s="35" t="str">
        <f>Def_Status_Montagem!$B$4</f>
        <v>Contratada (inclui etiqueta)</v>
      </c>
      <c r="F434" s="26" t="str">
        <f t="array" ref="F434">INDEX(Def_Instancias_Equipamentos!$F$2:$F$5135, MATCH(K434, Def_Instancias_Equipamentos!$D$2:$D$5135, 0), 1)</f>
        <v>Túnel (Anel/Front-End)</v>
      </c>
      <c r="G434" s="27" t="str">
        <f t="array" ref="G434">INDEX(Def_Instancias_Equipamentos!$F$2:$F$5135, MATCH(L434, Def_Instancias_Equipamentos!$D$2:$D$5135, 0), 1)</f>
        <v>Sala Racks 5</v>
      </c>
      <c r="H434" s="26" t="str">
        <f t="array" ref="H434">INDEX(Def_Instancias_Equipamentos!$E$2:$E$5135, MATCH(K434, Def_Instancias_Equipamentos!$D$2:$D$5135, 0), 1)</f>
        <v>SI-05BCFE</v>
      </c>
      <c r="I434" s="27" t="str">
        <f t="array" ref="I434">INDEX(Def_Instancias_Equipamentos!$E$2:$E$5135, MATCH(L434, Def_Instancias_Equipamentos!$D$2:$D$5135, 0), 1)</f>
        <v>IA-05RaBPM</v>
      </c>
      <c r="J434" s="27" t="str">
        <f t="shared" si="16"/>
        <v>EXTERNO</v>
      </c>
      <c r="K434" s="28" t="str">
        <f>Def_Instancias_Equipamentos!$D$1290</f>
        <v>SI-05BCFE:DI-PBPMSensor-2</v>
      </c>
      <c r="L434" s="19" t="str">
        <f>Def_Instancias_Equipamentos!$D$1631</f>
        <v>SI-05BCFE:DI-FMCPicoAmm-2</v>
      </c>
      <c r="M434" s="44" t="s">
        <v>77</v>
      </c>
      <c r="N434" s="45" t="s">
        <v>1116</v>
      </c>
      <c r="O434" s="31" t="str">
        <f>Def_Sistemas_Conectores_Cabos!$B$24</f>
        <v>Allectra triax</v>
      </c>
      <c r="P434" s="19" t="str">
        <f>Def_Sistemas_Conectores_Cabos!$B$25</f>
        <v>Lemo FFC.00.650</v>
      </c>
      <c r="Q434" s="27" t="str">
        <f t="shared" si="17"/>
        <v>SI-05BCFE:DI-PBPMSensor-2/BO
SI-05BCFE:DI-FMCPicoAmm-2/4</v>
      </c>
      <c r="R434" s="46" t="s">
        <v>25</v>
      </c>
      <c r="S434" s="46" t="s">
        <v>25</v>
      </c>
      <c r="T434" s="47" t="str">
        <f>Def_Sistemas_Conectores_Cabos!$C$15</f>
        <v>Triaxial LEMO</v>
      </c>
      <c r="U434" s="45" t="s">
        <v>46</v>
      </c>
      <c r="V434" s="33"/>
      <c r="W434" s="33"/>
      <c r="X434" s="33"/>
    </row>
    <row r="435" ht="15.75" customHeight="1">
      <c r="A435" s="19" t="str">
        <f>Def_Sistemas_Conectores_Cabos!$A$23</f>
        <v>BPM de fótons</v>
      </c>
      <c r="B435" s="22" t="str">
        <f>Datas_Entregas!$A$6</f>
        <v>Linhas de Luz (fases I-A e II)</v>
      </c>
      <c r="C435" s="25">
        <f t="array" ref="C435">INDEX(Datas_Entregas!$B$2:$B$100, MATCH(B435, Datas_Entregas!$A$2:$A$100, 0), 1)</f>
        <v>43374</v>
      </c>
      <c r="D435" s="22" t="str">
        <f>Def_Status_Montagem!$A$2</f>
        <v>A verificar</v>
      </c>
      <c r="E435" s="35" t="str">
        <f>Def_Status_Montagem!$B$4</f>
        <v>Contratada (inclui etiqueta)</v>
      </c>
      <c r="F435" s="26" t="str">
        <f t="array" ref="F435">INDEX(Def_Instancias_Equipamentos!$F$2:$F$5135, MATCH(K435, Def_Instancias_Equipamentos!$D$2:$D$5135, 0), 1)</f>
        <v>Túnel (Anel/Front-End)</v>
      </c>
      <c r="G435" s="27" t="str">
        <f t="array" ref="G435">INDEX(Def_Instancias_Equipamentos!$F$2:$F$5135, MATCH(L435, Def_Instancias_Equipamentos!$D$2:$D$5135, 0), 1)</f>
        <v>Sala Racks 5</v>
      </c>
      <c r="H435" s="26" t="str">
        <f t="array" ref="H435">INDEX(Def_Instancias_Equipamentos!$E$2:$E$5135, MATCH(K435, Def_Instancias_Equipamentos!$D$2:$D$5135, 0), 1)</f>
        <v>SI-05SAFE</v>
      </c>
      <c r="I435" s="27" t="str">
        <f t="array" ref="I435">INDEX(Def_Instancias_Equipamentos!$E$2:$E$5135, MATCH(L435, Def_Instancias_Equipamentos!$D$2:$D$5135, 0), 1)</f>
        <v>IA-05RaBPM</v>
      </c>
      <c r="J435" s="27" t="str">
        <f t="shared" si="16"/>
        <v>EXTERNO</v>
      </c>
      <c r="K435" s="28" t="str">
        <f>Def_Instancias_Equipamentos!$D$1249</f>
        <v>SI-05SAFE:DI-PBPMSensor-1</v>
      </c>
      <c r="L435" s="19" t="str">
        <f>Def_Instancias_Equipamentos!$D$1590</f>
        <v>SI-05SAFE:DI-FMCPicoAmm-1</v>
      </c>
      <c r="M435" s="44" t="s">
        <v>89</v>
      </c>
      <c r="N435" s="45" t="s">
        <v>1100</v>
      </c>
      <c r="O435" s="31" t="str">
        <f>Def_Sistemas_Conectores_Cabos!$B$24</f>
        <v>Allectra triax</v>
      </c>
      <c r="P435" s="19" t="str">
        <f>Def_Sistemas_Conectores_Cabos!$B$25</f>
        <v>Lemo FFC.00.650</v>
      </c>
      <c r="Q435" s="27" t="str">
        <f t="shared" si="17"/>
        <v>SI-05SAFE:DI-PBPMSensor-1/TO
SI-05SAFE:DI-FMCPicoAmm-1/1</v>
      </c>
      <c r="R435" s="46" t="s">
        <v>25</v>
      </c>
      <c r="S435" s="46" t="s">
        <v>25</v>
      </c>
      <c r="T435" s="47" t="str">
        <f>Def_Sistemas_Conectores_Cabos!$C$15</f>
        <v>Triaxial LEMO</v>
      </c>
      <c r="U435" s="45" t="s">
        <v>46</v>
      </c>
      <c r="V435" s="33"/>
      <c r="W435" s="33"/>
      <c r="X435" s="33"/>
    </row>
    <row r="436" ht="15.75" customHeight="1">
      <c r="A436" s="19" t="str">
        <f>Def_Sistemas_Conectores_Cabos!$A$23</f>
        <v>BPM de fótons</v>
      </c>
      <c r="B436" s="22" t="str">
        <f>Datas_Entregas!$A$6</f>
        <v>Linhas de Luz (fases I-A e II)</v>
      </c>
      <c r="C436" s="25">
        <f t="array" ref="C436">INDEX(Datas_Entregas!$B$2:$B$100, MATCH(B436, Datas_Entregas!$A$2:$A$100, 0), 1)</f>
        <v>43374</v>
      </c>
      <c r="D436" s="22" t="str">
        <f>Def_Status_Montagem!$A$2</f>
        <v>A verificar</v>
      </c>
      <c r="E436" s="35" t="str">
        <f>Def_Status_Montagem!$B$4</f>
        <v>Contratada (inclui etiqueta)</v>
      </c>
      <c r="F436" s="26" t="str">
        <f t="array" ref="F436">INDEX(Def_Instancias_Equipamentos!$F$2:$F$5135, MATCH(K436, Def_Instancias_Equipamentos!$D$2:$D$5135, 0), 1)</f>
        <v>Túnel (Anel/Front-End)</v>
      </c>
      <c r="G436" s="27" t="str">
        <f t="array" ref="G436">INDEX(Def_Instancias_Equipamentos!$F$2:$F$5135, MATCH(L436, Def_Instancias_Equipamentos!$D$2:$D$5135, 0), 1)</f>
        <v>Sala Racks 5</v>
      </c>
      <c r="H436" s="26" t="str">
        <f t="array" ref="H436">INDEX(Def_Instancias_Equipamentos!$E$2:$E$5135, MATCH(K436, Def_Instancias_Equipamentos!$D$2:$D$5135, 0), 1)</f>
        <v>SI-05SAFE</v>
      </c>
      <c r="I436" s="27" t="str">
        <f t="array" ref="I436">INDEX(Def_Instancias_Equipamentos!$E$2:$E$5135, MATCH(L436, Def_Instancias_Equipamentos!$D$2:$D$5135, 0), 1)</f>
        <v>IA-05RaBPM</v>
      </c>
      <c r="J436" s="27" t="str">
        <f t="shared" si="16"/>
        <v>EXTERNO</v>
      </c>
      <c r="K436" s="28" t="str">
        <f>Def_Instancias_Equipamentos!$D$1249</f>
        <v>SI-05SAFE:DI-PBPMSensor-1</v>
      </c>
      <c r="L436" s="19" t="str">
        <f>Def_Instancias_Equipamentos!$D$1590</f>
        <v>SI-05SAFE:DI-FMCPicoAmm-1</v>
      </c>
      <c r="M436" s="44" t="s">
        <v>74</v>
      </c>
      <c r="N436" s="45" t="s">
        <v>1108</v>
      </c>
      <c r="O436" s="31" t="str">
        <f>Def_Sistemas_Conectores_Cabos!$B$24</f>
        <v>Allectra triax</v>
      </c>
      <c r="P436" s="19" t="str">
        <f>Def_Sistemas_Conectores_Cabos!$B$25</f>
        <v>Lemo FFC.00.650</v>
      </c>
      <c r="Q436" s="27" t="str">
        <f t="shared" si="17"/>
        <v>SI-05SAFE:DI-PBPMSensor-1/BI
SI-05SAFE:DI-FMCPicoAmm-1/2</v>
      </c>
      <c r="R436" s="46" t="s">
        <v>25</v>
      </c>
      <c r="S436" s="46" t="s">
        <v>25</v>
      </c>
      <c r="T436" s="47" t="str">
        <f>Def_Sistemas_Conectores_Cabos!$C$15</f>
        <v>Triaxial LEMO</v>
      </c>
      <c r="U436" s="45" t="s">
        <v>46</v>
      </c>
      <c r="V436" s="33"/>
      <c r="W436" s="33"/>
      <c r="X436" s="33"/>
    </row>
    <row r="437" ht="15.75" customHeight="1">
      <c r="A437" s="19" t="str">
        <f>Def_Sistemas_Conectores_Cabos!$A$23</f>
        <v>BPM de fótons</v>
      </c>
      <c r="B437" s="22" t="str">
        <f>Datas_Entregas!$A$6</f>
        <v>Linhas de Luz (fases I-A e II)</v>
      </c>
      <c r="C437" s="25">
        <f t="array" ref="C437">INDEX(Datas_Entregas!$B$2:$B$100, MATCH(B437, Datas_Entregas!$A$2:$A$100, 0), 1)</f>
        <v>43374</v>
      </c>
      <c r="D437" s="22" t="str">
        <f>Def_Status_Montagem!$A$2</f>
        <v>A verificar</v>
      </c>
      <c r="E437" s="35" t="str">
        <f>Def_Status_Montagem!$B$4</f>
        <v>Contratada (inclui etiqueta)</v>
      </c>
      <c r="F437" s="26" t="str">
        <f t="array" ref="F437">INDEX(Def_Instancias_Equipamentos!$F$2:$F$5135, MATCH(K437, Def_Instancias_Equipamentos!$D$2:$D$5135, 0), 1)</f>
        <v>Túnel (Anel/Front-End)</v>
      </c>
      <c r="G437" s="27" t="str">
        <f t="array" ref="G437">INDEX(Def_Instancias_Equipamentos!$F$2:$F$5135, MATCH(L437, Def_Instancias_Equipamentos!$D$2:$D$5135, 0), 1)</f>
        <v>Sala Racks 5</v>
      </c>
      <c r="H437" s="26" t="str">
        <f t="array" ref="H437">INDEX(Def_Instancias_Equipamentos!$E$2:$E$5135, MATCH(K437, Def_Instancias_Equipamentos!$D$2:$D$5135, 0), 1)</f>
        <v>SI-05SAFE</v>
      </c>
      <c r="I437" s="27" t="str">
        <f t="array" ref="I437">INDEX(Def_Instancias_Equipamentos!$E$2:$E$5135, MATCH(L437, Def_Instancias_Equipamentos!$D$2:$D$5135, 0), 1)</f>
        <v>IA-05RaBPM</v>
      </c>
      <c r="J437" s="27" t="str">
        <f t="shared" si="16"/>
        <v>EXTERNO</v>
      </c>
      <c r="K437" s="28" t="str">
        <f>Def_Instancias_Equipamentos!$D$1249</f>
        <v>SI-05SAFE:DI-PBPMSensor-1</v>
      </c>
      <c r="L437" s="19" t="str">
        <f>Def_Instancias_Equipamentos!$D$1590</f>
        <v>SI-05SAFE:DI-FMCPicoAmm-1</v>
      </c>
      <c r="M437" s="44" t="s">
        <v>80</v>
      </c>
      <c r="N437" s="45" t="s">
        <v>1110</v>
      </c>
      <c r="O437" s="31" t="str">
        <f>Def_Sistemas_Conectores_Cabos!$B$24</f>
        <v>Allectra triax</v>
      </c>
      <c r="P437" s="19" t="str">
        <f>Def_Sistemas_Conectores_Cabos!$B$25</f>
        <v>Lemo FFC.00.650</v>
      </c>
      <c r="Q437" s="27" t="str">
        <f t="shared" si="17"/>
        <v>SI-05SAFE:DI-PBPMSensor-1/TI
SI-05SAFE:DI-FMCPicoAmm-1/3</v>
      </c>
      <c r="R437" s="46" t="s">
        <v>25</v>
      </c>
      <c r="S437" s="46" t="s">
        <v>25</v>
      </c>
      <c r="T437" s="47" t="str">
        <f>Def_Sistemas_Conectores_Cabos!$C$15</f>
        <v>Triaxial LEMO</v>
      </c>
      <c r="U437" s="45" t="s">
        <v>46</v>
      </c>
      <c r="V437" s="33"/>
      <c r="W437" s="33"/>
      <c r="X437" s="33"/>
    </row>
    <row r="438" ht="15.75" customHeight="1">
      <c r="A438" s="19" t="str">
        <f>Def_Sistemas_Conectores_Cabos!$A$23</f>
        <v>BPM de fótons</v>
      </c>
      <c r="B438" s="22" t="str">
        <f>Datas_Entregas!$A$6</f>
        <v>Linhas de Luz (fases I-A e II)</v>
      </c>
      <c r="C438" s="25">
        <f t="array" ref="C438">INDEX(Datas_Entregas!$B$2:$B$100, MATCH(B438, Datas_Entregas!$A$2:$A$100, 0), 1)</f>
        <v>43374</v>
      </c>
      <c r="D438" s="22" t="str">
        <f>Def_Status_Montagem!$A$2</f>
        <v>A verificar</v>
      </c>
      <c r="E438" s="35" t="str">
        <f>Def_Status_Montagem!$B$4</f>
        <v>Contratada (inclui etiqueta)</v>
      </c>
      <c r="F438" s="26" t="str">
        <f t="array" ref="F438">INDEX(Def_Instancias_Equipamentos!$F$2:$F$5135, MATCH(K438, Def_Instancias_Equipamentos!$D$2:$D$5135, 0), 1)</f>
        <v>Túnel (Anel/Front-End)</v>
      </c>
      <c r="G438" s="27" t="str">
        <f t="array" ref="G438">INDEX(Def_Instancias_Equipamentos!$F$2:$F$5135, MATCH(L438, Def_Instancias_Equipamentos!$D$2:$D$5135, 0), 1)</f>
        <v>Sala Racks 5</v>
      </c>
      <c r="H438" s="26" t="str">
        <f t="array" ref="H438">INDEX(Def_Instancias_Equipamentos!$E$2:$E$5135, MATCH(K438, Def_Instancias_Equipamentos!$D$2:$D$5135, 0), 1)</f>
        <v>SI-05SAFE</v>
      </c>
      <c r="I438" s="27" t="str">
        <f t="array" ref="I438">INDEX(Def_Instancias_Equipamentos!$E$2:$E$5135, MATCH(L438, Def_Instancias_Equipamentos!$D$2:$D$5135, 0), 1)</f>
        <v>IA-05RaBPM</v>
      </c>
      <c r="J438" s="27" t="str">
        <f t="shared" si="16"/>
        <v>EXTERNO</v>
      </c>
      <c r="K438" s="28" t="str">
        <f>Def_Instancias_Equipamentos!$D$1249</f>
        <v>SI-05SAFE:DI-PBPMSensor-1</v>
      </c>
      <c r="L438" s="19" t="str">
        <f>Def_Instancias_Equipamentos!$D$1590</f>
        <v>SI-05SAFE:DI-FMCPicoAmm-1</v>
      </c>
      <c r="M438" s="44" t="s">
        <v>77</v>
      </c>
      <c r="N438" s="45" t="s">
        <v>1116</v>
      </c>
      <c r="O438" s="31" t="str">
        <f>Def_Sistemas_Conectores_Cabos!$B$24</f>
        <v>Allectra triax</v>
      </c>
      <c r="P438" s="19" t="str">
        <f>Def_Sistemas_Conectores_Cabos!$B$25</f>
        <v>Lemo FFC.00.650</v>
      </c>
      <c r="Q438" s="27" t="str">
        <f t="shared" si="17"/>
        <v>SI-05SAFE:DI-PBPMSensor-1/BO
SI-05SAFE:DI-FMCPicoAmm-1/4</v>
      </c>
      <c r="R438" s="46" t="s">
        <v>25</v>
      </c>
      <c r="S438" s="46" t="s">
        <v>25</v>
      </c>
      <c r="T438" s="47" t="str">
        <f>Def_Sistemas_Conectores_Cabos!$C$15</f>
        <v>Triaxial LEMO</v>
      </c>
      <c r="U438" s="45" t="s">
        <v>46</v>
      </c>
      <c r="V438" s="33"/>
      <c r="W438" s="33"/>
      <c r="X438" s="33"/>
    </row>
    <row r="439" ht="15.75" customHeight="1">
      <c r="A439" s="19" t="str">
        <f>Def_Sistemas_Conectores_Cabos!$A$23</f>
        <v>BPM de fótons</v>
      </c>
      <c r="B439" s="22" t="str">
        <f>Datas_Entregas!$A$6</f>
        <v>Linhas de Luz (fases I-A e II)</v>
      </c>
      <c r="C439" s="25">
        <f t="array" ref="C439">INDEX(Datas_Entregas!$B$2:$B$100, MATCH(B439, Datas_Entregas!$A$2:$A$100, 0), 1)</f>
        <v>43374</v>
      </c>
      <c r="D439" s="22" t="str">
        <f>Def_Status_Montagem!$A$2</f>
        <v>A verificar</v>
      </c>
      <c r="E439" s="35" t="str">
        <f>Def_Status_Montagem!$B$4</f>
        <v>Contratada (inclui etiqueta)</v>
      </c>
      <c r="F439" s="26" t="str">
        <f t="array" ref="F439">INDEX(Def_Instancias_Equipamentos!$F$2:$F$5135, MATCH(K439, Def_Instancias_Equipamentos!$D$2:$D$5135, 0), 1)</f>
        <v>Túnel (Anel/Front-End)</v>
      </c>
      <c r="G439" s="27" t="str">
        <f t="array" ref="G439">INDEX(Def_Instancias_Equipamentos!$F$2:$F$5135, MATCH(L439, Def_Instancias_Equipamentos!$D$2:$D$5135, 0), 1)</f>
        <v>Sala Racks 5</v>
      </c>
      <c r="H439" s="26" t="str">
        <f t="array" ref="H439">INDEX(Def_Instancias_Equipamentos!$E$2:$E$5135, MATCH(K439, Def_Instancias_Equipamentos!$D$2:$D$5135, 0), 1)</f>
        <v>SI-05SAFE</v>
      </c>
      <c r="I439" s="27" t="str">
        <f t="array" ref="I439">INDEX(Def_Instancias_Equipamentos!$E$2:$E$5135, MATCH(L439, Def_Instancias_Equipamentos!$D$2:$D$5135, 0), 1)</f>
        <v>IA-05RaBPM</v>
      </c>
      <c r="J439" s="27" t="str">
        <f t="shared" si="16"/>
        <v>EXTERNO</v>
      </c>
      <c r="K439" s="28" t="str">
        <f>Def_Instancias_Equipamentos!$D$1250</f>
        <v>SI-05SAFE:DI-PBPMSensor-2</v>
      </c>
      <c r="L439" s="19" t="str">
        <f>Def_Instancias_Equipamentos!$D$1591</f>
        <v>SI-05SAFE:DI-FMCPicoAmm-2</v>
      </c>
      <c r="M439" s="44" t="s">
        <v>89</v>
      </c>
      <c r="N439" s="45" t="s">
        <v>1100</v>
      </c>
      <c r="O439" s="31" t="str">
        <f>Def_Sistemas_Conectores_Cabos!$B$24</f>
        <v>Allectra triax</v>
      </c>
      <c r="P439" s="19" t="str">
        <f>Def_Sistemas_Conectores_Cabos!$B$25</f>
        <v>Lemo FFC.00.650</v>
      </c>
      <c r="Q439" s="27" t="str">
        <f t="shared" si="17"/>
        <v>SI-05SAFE:DI-PBPMSensor-2/TO
SI-05SAFE:DI-FMCPicoAmm-2/1</v>
      </c>
      <c r="R439" s="46" t="s">
        <v>25</v>
      </c>
      <c r="S439" s="46" t="s">
        <v>25</v>
      </c>
      <c r="T439" s="47" t="str">
        <f>Def_Sistemas_Conectores_Cabos!$C$15</f>
        <v>Triaxial LEMO</v>
      </c>
      <c r="U439" s="45" t="s">
        <v>46</v>
      </c>
      <c r="V439" s="33"/>
      <c r="W439" s="33"/>
      <c r="X439" s="33"/>
    </row>
    <row r="440" ht="15.75" customHeight="1">
      <c r="A440" s="19" t="str">
        <f>Def_Sistemas_Conectores_Cabos!$A$23</f>
        <v>BPM de fótons</v>
      </c>
      <c r="B440" s="22" t="str">
        <f>Datas_Entregas!$A$6</f>
        <v>Linhas de Luz (fases I-A e II)</v>
      </c>
      <c r="C440" s="25">
        <f t="array" ref="C440">INDEX(Datas_Entregas!$B$2:$B$100, MATCH(B440, Datas_Entregas!$A$2:$A$100, 0), 1)</f>
        <v>43374</v>
      </c>
      <c r="D440" s="22" t="str">
        <f>Def_Status_Montagem!$A$2</f>
        <v>A verificar</v>
      </c>
      <c r="E440" s="35" t="str">
        <f>Def_Status_Montagem!$B$4</f>
        <v>Contratada (inclui etiqueta)</v>
      </c>
      <c r="F440" s="26" t="str">
        <f t="array" ref="F440">INDEX(Def_Instancias_Equipamentos!$F$2:$F$5135, MATCH(K440, Def_Instancias_Equipamentos!$D$2:$D$5135, 0), 1)</f>
        <v>Túnel (Anel/Front-End)</v>
      </c>
      <c r="G440" s="27" t="str">
        <f t="array" ref="G440">INDEX(Def_Instancias_Equipamentos!$F$2:$F$5135, MATCH(L440, Def_Instancias_Equipamentos!$D$2:$D$5135, 0), 1)</f>
        <v>Sala Racks 5</v>
      </c>
      <c r="H440" s="26" t="str">
        <f t="array" ref="H440">INDEX(Def_Instancias_Equipamentos!$E$2:$E$5135, MATCH(K440, Def_Instancias_Equipamentos!$D$2:$D$5135, 0), 1)</f>
        <v>SI-05SAFE</v>
      </c>
      <c r="I440" s="27" t="str">
        <f t="array" ref="I440">INDEX(Def_Instancias_Equipamentos!$E$2:$E$5135, MATCH(L440, Def_Instancias_Equipamentos!$D$2:$D$5135, 0), 1)</f>
        <v>IA-05RaBPM</v>
      </c>
      <c r="J440" s="27" t="str">
        <f t="shared" si="16"/>
        <v>EXTERNO</v>
      </c>
      <c r="K440" s="28" t="str">
        <f>Def_Instancias_Equipamentos!$D$1250</f>
        <v>SI-05SAFE:DI-PBPMSensor-2</v>
      </c>
      <c r="L440" s="19" t="str">
        <f>Def_Instancias_Equipamentos!$D$1591</f>
        <v>SI-05SAFE:DI-FMCPicoAmm-2</v>
      </c>
      <c r="M440" s="44" t="s">
        <v>74</v>
      </c>
      <c r="N440" s="45" t="s">
        <v>1108</v>
      </c>
      <c r="O440" s="31" t="str">
        <f>Def_Sistemas_Conectores_Cabos!$B$24</f>
        <v>Allectra triax</v>
      </c>
      <c r="P440" s="19" t="str">
        <f>Def_Sistemas_Conectores_Cabos!$B$25</f>
        <v>Lemo FFC.00.650</v>
      </c>
      <c r="Q440" s="27" t="str">
        <f t="shared" si="17"/>
        <v>SI-05SAFE:DI-PBPMSensor-2/BI
SI-05SAFE:DI-FMCPicoAmm-2/2</v>
      </c>
      <c r="R440" s="46" t="s">
        <v>25</v>
      </c>
      <c r="S440" s="46" t="s">
        <v>25</v>
      </c>
      <c r="T440" s="47" t="str">
        <f>Def_Sistemas_Conectores_Cabos!$C$15</f>
        <v>Triaxial LEMO</v>
      </c>
      <c r="U440" s="45" t="s">
        <v>46</v>
      </c>
      <c r="V440" s="33"/>
      <c r="W440" s="33"/>
      <c r="X440" s="33"/>
    </row>
    <row r="441" ht="15.75" customHeight="1">
      <c r="A441" s="19" t="str">
        <f>Def_Sistemas_Conectores_Cabos!$A$23</f>
        <v>BPM de fótons</v>
      </c>
      <c r="B441" s="22" t="str">
        <f>Datas_Entregas!$A$6</f>
        <v>Linhas de Luz (fases I-A e II)</v>
      </c>
      <c r="C441" s="25">
        <f t="array" ref="C441">INDEX(Datas_Entregas!$B$2:$B$100, MATCH(B441, Datas_Entregas!$A$2:$A$100, 0), 1)</f>
        <v>43374</v>
      </c>
      <c r="D441" s="22" t="str">
        <f>Def_Status_Montagem!$A$2</f>
        <v>A verificar</v>
      </c>
      <c r="E441" s="35" t="str">
        <f>Def_Status_Montagem!$B$4</f>
        <v>Contratada (inclui etiqueta)</v>
      </c>
      <c r="F441" s="26" t="str">
        <f t="array" ref="F441">INDEX(Def_Instancias_Equipamentos!$F$2:$F$5135, MATCH(K441, Def_Instancias_Equipamentos!$D$2:$D$5135, 0), 1)</f>
        <v>Túnel (Anel/Front-End)</v>
      </c>
      <c r="G441" s="27" t="str">
        <f t="array" ref="G441">INDEX(Def_Instancias_Equipamentos!$F$2:$F$5135, MATCH(L441, Def_Instancias_Equipamentos!$D$2:$D$5135, 0), 1)</f>
        <v>Sala Racks 5</v>
      </c>
      <c r="H441" s="26" t="str">
        <f t="array" ref="H441">INDEX(Def_Instancias_Equipamentos!$E$2:$E$5135, MATCH(K441, Def_Instancias_Equipamentos!$D$2:$D$5135, 0), 1)</f>
        <v>SI-05SAFE</v>
      </c>
      <c r="I441" s="27" t="str">
        <f t="array" ref="I441">INDEX(Def_Instancias_Equipamentos!$E$2:$E$5135, MATCH(L441, Def_Instancias_Equipamentos!$D$2:$D$5135, 0), 1)</f>
        <v>IA-05RaBPM</v>
      </c>
      <c r="J441" s="27" t="str">
        <f t="shared" si="16"/>
        <v>EXTERNO</v>
      </c>
      <c r="K441" s="28" t="str">
        <f>Def_Instancias_Equipamentos!$D$1250</f>
        <v>SI-05SAFE:DI-PBPMSensor-2</v>
      </c>
      <c r="L441" s="19" t="str">
        <f>Def_Instancias_Equipamentos!$D$1591</f>
        <v>SI-05SAFE:DI-FMCPicoAmm-2</v>
      </c>
      <c r="M441" s="44" t="s">
        <v>80</v>
      </c>
      <c r="N441" s="45" t="s">
        <v>1110</v>
      </c>
      <c r="O441" s="31" t="str">
        <f>Def_Sistemas_Conectores_Cabos!$B$24</f>
        <v>Allectra triax</v>
      </c>
      <c r="P441" s="19" t="str">
        <f>Def_Sistemas_Conectores_Cabos!$B$25</f>
        <v>Lemo FFC.00.650</v>
      </c>
      <c r="Q441" s="27" t="str">
        <f t="shared" si="17"/>
        <v>SI-05SAFE:DI-PBPMSensor-2/TI
SI-05SAFE:DI-FMCPicoAmm-2/3</v>
      </c>
      <c r="R441" s="46" t="s">
        <v>25</v>
      </c>
      <c r="S441" s="46" t="s">
        <v>25</v>
      </c>
      <c r="T441" s="47" t="str">
        <f>Def_Sistemas_Conectores_Cabos!$C$15</f>
        <v>Triaxial LEMO</v>
      </c>
      <c r="U441" s="45" t="s">
        <v>46</v>
      </c>
      <c r="V441" s="33"/>
      <c r="W441" s="33"/>
      <c r="X441" s="33"/>
    </row>
    <row r="442" ht="15.75" customHeight="1">
      <c r="A442" s="19" t="str">
        <f>Def_Sistemas_Conectores_Cabos!$A$23</f>
        <v>BPM de fótons</v>
      </c>
      <c r="B442" s="22" t="str">
        <f>Datas_Entregas!$A$6</f>
        <v>Linhas de Luz (fases I-A e II)</v>
      </c>
      <c r="C442" s="25">
        <f t="array" ref="C442">INDEX(Datas_Entregas!$B$2:$B$100, MATCH(B442, Datas_Entregas!$A$2:$A$100, 0), 1)</f>
        <v>43374</v>
      </c>
      <c r="D442" s="22" t="str">
        <f>Def_Status_Montagem!$A$2</f>
        <v>A verificar</v>
      </c>
      <c r="E442" s="35" t="str">
        <f>Def_Status_Montagem!$B$4</f>
        <v>Contratada (inclui etiqueta)</v>
      </c>
      <c r="F442" s="26" t="str">
        <f t="array" ref="F442">INDEX(Def_Instancias_Equipamentos!$F$2:$F$5135, MATCH(K442, Def_Instancias_Equipamentos!$D$2:$D$5135, 0), 1)</f>
        <v>Túnel (Anel/Front-End)</v>
      </c>
      <c r="G442" s="27" t="str">
        <f t="array" ref="G442">INDEX(Def_Instancias_Equipamentos!$F$2:$F$5135, MATCH(L442, Def_Instancias_Equipamentos!$D$2:$D$5135, 0), 1)</f>
        <v>Sala Racks 5</v>
      </c>
      <c r="H442" s="26" t="str">
        <f t="array" ref="H442">INDEX(Def_Instancias_Equipamentos!$E$2:$E$5135, MATCH(K442, Def_Instancias_Equipamentos!$D$2:$D$5135, 0), 1)</f>
        <v>SI-05SAFE</v>
      </c>
      <c r="I442" s="27" t="str">
        <f t="array" ref="I442">INDEX(Def_Instancias_Equipamentos!$E$2:$E$5135, MATCH(L442, Def_Instancias_Equipamentos!$D$2:$D$5135, 0), 1)</f>
        <v>IA-05RaBPM</v>
      </c>
      <c r="J442" s="27" t="str">
        <f t="shared" si="16"/>
        <v>EXTERNO</v>
      </c>
      <c r="K442" s="28" t="str">
        <f>Def_Instancias_Equipamentos!$D$1250</f>
        <v>SI-05SAFE:DI-PBPMSensor-2</v>
      </c>
      <c r="L442" s="19" t="str">
        <f>Def_Instancias_Equipamentos!$D$1591</f>
        <v>SI-05SAFE:DI-FMCPicoAmm-2</v>
      </c>
      <c r="M442" s="44" t="s">
        <v>77</v>
      </c>
      <c r="N442" s="45" t="s">
        <v>1116</v>
      </c>
      <c r="O442" s="31" t="str">
        <f>Def_Sistemas_Conectores_Cabos!$B$24</f>
        <v>Allectra triax</v>
      </c>
      <c r="P442" s="19" t="str">
        <f>Def_Sistemas_Conectores_Cabos!$B$25</f>
        <v>Lemo FFC.00.650</v>
      </c>
      <c r="Q442" s="27" t="str">
        <f t="shared" si="17"/>
        <v>SI-05SAFE:DI-PBPMSensor-2/BO
SI-05SAFE:DI-FMCPicoAmm-2/4</v>
      </c>
      <c r="R442" s="46" t="s">
        <v>25</v>
      </c>
      <c r="S442" s="46" t="s">
        <v>25</v>
      </c>
      <c r="T442" s="47" t="str">
        <f>Def_Sistemas_Conectores_Cabos!$C$15</f>
        <v>Triaxial LEMO</v>
      </c>
      <c r="U442" s="45" t="s">
        <v>46</v>
      </c>
      <c r="V442" s="33"/>
      <c r="W442" s="33"/>
      <c r="X442" s="33"/>
    </row>
    <row r="443" ht="15.75" customHeight="1">
      <c r="A443" s="19" t="str">
        <f>Def_Sistemas_Conectores_Cabos!$A$23</f>
        <v>BPM de fótons</v>
      </c>
      <c r="B443" s="22" t="str">
        <f>Datas_Entregas!$A$6</f>
        <v>Linhas de Luz (fases I-A e II)</v>
      </c>
      <c r="C443" s="25">
        <f t="array" ref="C443">INDEX(Datas_Entregas!$B$2:$B$100, MATCH(B443, Datas_Entregas!$A$2:$A$100, 0), 1)</f>
        <v>43374</v>
      </c>
      <c r="D443" s="22" t="str">
        <f>Def_Status_Montagem!$A$2</f>
        <v>A verificar</v>
      </c>
      <c r="E443" s="35" t="str">
        <f>Def_Status_Montagem!$B$4</f>
        <v>Contratada (inclui etiqueta)</v>
      </c>
      <c r="F443" s="26" t="str">
        <f t="array" ref="F443">INDEX(Def_Instancias_Equipamentos!$F$2:$F$5135, MATCH(K443, Def_Instancias_Equipamentos!$D$2:$D$5135, 0), 1)</f>
        <v>Túnel (Anel/Front-End)</v>
      </c>
      <c r="G443" s="27" t="str">
        <f t="array" ref="G443">INDEX(Def_Instancias_Equipamentos!$F$2:$F$5135, MATCH(L443, Def_Instancias_Equipamentos!$D$2:$D$5135, 0), 1)</f>
        <v>Sala Racks 6</v>
      </c>
      <c r="H443" s="26" t="str">
        <f t="array" ref="H443">INDEX(Def_Instancias_Equipamentos!$E$2:$E$5135, MATCH(K443, Def_Instancias_Equipamentos!$D$2:$D$5135, 0), 1)</f>
        <v>SI-06BCFE</v>
      </c>
      <c r="I443" s="27" t="str">
        <f t="array" ref="I443">INDEX(Def_Instancias_Equipamentos!$E$2:$E$5135, MATCH(L443, Def_Instancias_Equipamentos!$D$2:$D$5135, 0), 1)</f>
        <v>IA-06RaBPM</v>
      </c>
      <c r="J443" s="27" t="str">
        <f t="shared" si="16"/>
        <v>EXTERNO</v>
      </c>
      <c r="K443" s="28" t="str">
        <f>Def_Instancias_Equipamentos!$D$1291</f>
        <v>SI-06BCFE:DI-PBPMSensor-1</v>
      </c>
      <c r="L443" s="19" t="str">
        <f>Def_Instancias_Equipamentos!$D$1632</f>
        <v>SI-06BCFE:DI-FMCPicoAmm-1</v>
      </c>
      <c r="M443" s="44" t="s">
        <v>89</v>
      </c>
      <c r="N443" s="45" t="s">
        <v>1100</v>
      </c>
      <c r="O443" s="31" t="str">
        <f>Def_Sistemas_Conectores_Cabos!$B$24</f>
        <v>Allectra triax</v>
      </c>
      <c r="P443" s="19" t="str">
        <f>Def_Sistemas_Conectores_Cabos!$B$25</f>
        <v>Lemo FFC.00.650</v>
      </c>
      <c r="Q443" s="27" t="str">
        <f t="shared" si="17"/>
        <v>SI-06BCFE:DI-PBPMSensor-1/TO
SI-06BCFE:DI-FMCPicoAmm-1/1</v>
      </c>
      <c r="R443" s="46" t="s">
        <v>25</v>
      </c>
      <c r="S443" s="46" t="s">
        <v>25</v>
      </c>
      <c r="T443" s="47" t="str">
        <f>Def_Sistemas_Conectores_Cabos!$C$15</f>
        <v>Triaxial LEMO</v>
      </c>
      <c r="U443" s="45" t="s">
        <v>46</v>
      </c>
      <c r="V443" s="33"/>
      <c r="W443" s="33"/>
      <c r="X443" s="33"/>
    </row>
    <row r="444" ht="15.75" customHeight="1">
      <c r="A444" s="19" t="str">
        <f>Def_Sistemas_Conectores_Cabos!$A$23</f>
        <v>BPM de fótons</v>
      </c>
      <c r="B444" s="22" t="str">
        <f>Datas_Entregas!$A$6</f>
        <v>Linhas de Luz (fases I-A e II)</v>
      </c>
      <c r="C444" s="25">
        <f t="array" ref="C444">INDEX(Datas_Entregas!$B$2:$B$100, MATCH(B444, Datas_Entregas!$A$2:$A$100, 0), 1)</f>
        <v>43374</v>
      </c>
      <c r="D444" s="22" t="str">
        <f>Def_Status_Montagem!$A$2</f>
        <v>A verificar</v>
      </c>
      <c r="E444" s="35" t="str">
        <f>Def_Status_Montagem!$B$4</f>
        <v>Contratada (inclui etiqueta)</v>
      </c>
      <c r="F444" s="26" t="str">
        <f t="array" ref="F444">INDEX(Def_Instancias_Equipamentos!$F$2:$F$5135, MATCH(K444, Def_Instancias_Equipamentos!$D$2:$D$5135, 0), 1)</f>
        <v>Túnel (Anel/Front-End)</v>
      </c>
      <c r="G444" s="27" t="str">
        <f t="array" ref="G444">INDEX(Def_Instancias_Equipamentos!$F$2:$F$5135, MATCH(L444, Def_Instancias_Equipamentos!$D$2:$D$5135, 0), 1)</f>
        <v>Sala Racks 6</v>
      </c>
      <c r="H444" s="26" t="str">
        <f t="array" ref="H444">INDEX(Def_Instancias_Equipamentos!$E$2:$E$5135, MATCH(K444, Def_Instancias_Equipamentos!$D$2:$D$5135, 0), 1)</f>
        <v>SI-06BCFE</v>
      </c>
      <c r="I444" s="27" t="str">
        <f t="array" ref="I444">INDEX(Def_Instancias_Equipamentos!$E$2:$E$5135, MATCH(L444, Def_Instancias_Equipamentos!$D$2:$D$5135, 0), 1)</f>
        <v>IA-06RaBPM</v>
      </c>
      <c r="J444" s="27" t="str">
        <f t="shared" si="16"/>
        <v>EXTERNO</v>
      </c>
      <c r="K444" s="28" t="str">
        <f>Def_Instancias_Equipamentos!$D$1291</f>
        <v>SI-06BCFE:DI-PBPMSensor-1</v>
      </c>
      <c r="L444" s="19" t="str">
        <f>Def_Instancias_Equipamentos!$D$1632</f>
        <v>SI-06BCFE:DI-FMCPicoAmm-1</v>
      </c>
      <c r="M444" s="44" t="s">
        <v>74</v>
      </c>
      <c r="N444" s="45" t="s">
        <v>1108</v>
      </c>
      <c r="O444" s="31" t="str">
        <f>Def_Sistemas_Conectores_Cabos!$B$24</f>
        <v>Allectra triax</v>
      </c>
      <c r="P444" s="19" t="str">
        <f>Def_Sistemas_Conectores_Cabos!$B$25</f>
        <v>Lemo FFC.00.650</v>
      </c>
      <c r="Q444" s="27" t="str">
        <f t="shared" si="17"/>
        <v>SI-06BCFE:DI-PBPMSensor-1/BI
SI-06BCFE:DI-FMCPicoAmm-1/2</v>
      </c>
      <c r="R444" s="46" t="s">
        <v>25</v>
      </c>
      <c r="S444" s="46" t="s">
        <v>25</v>
      </c>
      <c r="T444" s="47" t="str">
        <f>Def_Sistemas_Conectores_Cabos!$C$15</f>
        <v>Triaxial LEMO</v>
      </c>
      <c r="U444" s="45" t="s">
        <v>46</v>
      </c>
      <c r="V444" s="33"/>
      <c r="W444" s="33"/>
      <c r="X444" s="33"/>
    </row>
    <row r="445" ht="15.75" customHeight="1">
      <c r="A445" s="19" t="str">
        <f>Def_Sistemas_Conectores_Cabos!$A$23</f>
        <v>BPM de fótons</v>
      </c>
      <c r="B445" s="22" t="str">
        <f>Datas_Entregas!$A$6</f>
        <v>Linhas de Luz (fases I-A e II)</v>
      </c>
      <c r="C445" s="25">
        <f t="array" ref="C445">INDEX(Datas_Entregas!$B$2:$B$100, MATCH(B445, Datas_Entregas!$A$2:$A$100, 0), 1)</f>
        <v>43374</v>
      </c>
      <c r="D445" s="22" t="str">
        <f>Def_Status_Montagem!$A$2</f>
        <v>A verificar</v>
      </c>
      <c r="E445" s="35" t="str">
        <f>Def_Status_Montagem!$B$4</f>
        <v>Contratada (inclui etiqueta)</v>
      </c>
      <c r="F445" s="26" t="str">
        <f t="array" ref="F445">INDEX(Def_Instancias_Equipamentos!$F$2:$F$5135, MATCH(K445, Def_Instancias_Equipamentos!$D$2:$D$5135, 0), 1)</f>
        <v>Túnel (Anel/Front-End)</v>
      </c>
      <c r="G445" s="27" t="str">
        <f t="array" ref="G445">INDEX(Def_Instancias_Equipamentos!$F$2:$F$5135, MATCH(L445, Def_Instancias_Equipamentos!$D$2:$D$5135, 0), 1)</f>
        <v>Sala Racks 6</v>
      </c>
      <c r="H445" s="26" t="str">
        <f t="array" ref="H445">INDEX(Def_Instancias_Equipamentos!$E$2:$E$5135, MATCH(K445, Def_Instancias_Equipamentos!$D$2:$D$5135, 0), 1)</f>
        <v>SI-06BCFE</v>
      </c>
      <c r="I445" s="27" t="str">
        <f t="array" ref="I445">INDEX(Def_Instancias_Equipamentos!$E$2:$E$5135, MATCH(L445, Def_Instancias_Equipamentos!$D$2:$D$5135, 0), 1)</f>
        <v>IA-06RaBPM</v>
      </c>
      <c r="J445" s="27" t="str">
        <f t="shared" si="16"/>
        <v>EXTERNO</v>
      </c>
      <c r="K445" s="28" t="str">
        <f>Def_Instancias_Equipamentos!$D$1291</f>
        <v>SI-06BCFE:DI-PBPMSensor-1</v>
      </c>
      <c r="L445" s="19" t="str">
        <f>Def_Instancias_Equipamentos!$D$1632</f>
        <v>SI-06BCFE:DI-FMCPicoAmm-1</v>
      </c>
      <c r="M445" s="44" t="s">
        <v>80</v>
      </c>
      <c r="N445" s="45" t="s">
        <v>1110</v>
      </c>
      <c r="O445" s="31" t="str">
        <f>Def_Sistemas_Conectores_Cabos!$B$24</f>
        <v>Allectra triax</v>
      </c>
      <c r="P445" s="19" t="str">
        <f>Def_Sistemas_Conectores_Cabos!$B$25</f>
        <v>Lemo FFC.00.650</v>
      </c>
      <c r="Q445" s="27" t="str">
        <f t="shared" si="17"/>
        <v>SI-06BCFE:DI-PBPMSensor-1/TI
SI-06BCFE:DI-FMCPicoAmm-1/3</v>
      </c>
      <c r="R445" s="46" t="s">
        <v>25</v>
      </c>
      <c r="S445" s="46" t="s">
        <v>25</v>
      </c>
      <c r="T445" s="47" t="str">
        <f>Def_Sistemas_Conectores_Cabos!$C$15</f>
        <v>Triaxial LEMO</v>
      </c>
      <c r="U445" s="45" t="s">
        <v>46</v>
      </c>
      <c r="V445" s="33"/>
      <c r="W445" s="33"/>
      <c r="X445" s="33"/>
    </row>
    <row r="446" ht="15.75" customHeight="1">
      <c r="A446" s="19" t="str">
        <f>Def_Sistemas_Conectores_Cabos!$A$23</f>
        <v>BPM de fótons</v>
      </c>
      <c r="B446" s="22" t="str">
        <f>Datas_Entregas!$A$6</f>
        <v>Linhas de Luz (fases I-A e II)</v>
      </c>
      <c r="C446" s="25">
        <f t="array" ref="C446">INDEX(Datas_Entregas!$B$2:$B$100, MATCH(B446, Datas_Entregas!$A$2:$A$100, 0), 1)</f>
        <v>43374</v>
      </c>
      <c r="D446" s="22" t="str">
        <f>Def_Status_Montagem!$A$2</f>
        <v>A verificar</v>
      </c>
      <c r="E446" s="35" t="str">
        <f>Def_Status_Montagem!$B$4</f>
        <v>Contratada (inclui etiqueta)</v>
      </c>
      <c r="F446" s="26" t="str">
        <f t="array" ref="F446">INDEX(Def_Instancias_Equipamentos!$F$2:$F$5135, MATCH(K446, Def_Instancias_Equipamentos!$D$2:$D$5135, 0), 1)</f>
        <v>Túnel (Anel/Front-End)</v>
      </c>
      <c r="G446" s="27" t="str">
        <f t="array" ref="G446">INDEX(Def_Instancias_Equipamentos!$F$2:$F$5135, MATCH(L446, Def_Instancias_Equipamentos!$D$2:$D$5135, 0), 1)</f>
        <v>Sala Racks 6</v>
      </c>
      <c r="H446" s="26" t="str">
        <f t="array" ref="H446">INDEX(Def_Instancias_Equipamentos!$E$2:$E$5135, MATCH(K446, Def_Instancias_Equipamentos!$D$2:$D$5135, 0), 1)</f>
        <v>SI-06BCFE</v>
      </c>
      <c r="I446" s="27" t="str">
        <f t="array" ref="I446">INDEX(Def_Instancias_Equipamentos!$E$2:$E$5135, MATCH(L446, Def_Instancias_Equipamentos!$D$2:$D$5135, 0), 1)</f>
        <v>IA-06RaBPM</v>
      </c>
      <c r="J446" s="27" t="str">
        <f t="shared" si="16"/>
        <v>EXTERNO</v>
      </c>
      <c r="K446" s="28" t="str">
        <f>Def_Instancias_Equipamentos!$D$1291</f>
        <v>SI-06BCFE:DI-PBPMSensor-1</v>
      </c>
      <c r="L446" s="19" t="str">
        <f>Def_Instancias_Equipamentos!$D$1632</f>
        <v>SI-06BCFE:DI-FMCPicoAmm-1</v>
      </c>
      <c r="M446" s="44" t="s">
        <v>77</v>
      </c>
      <c r="N446" s="45" t="s">
        <v>1116</v>
      </c>
      <c r="O446" s="31" t="str">
        <f>Def_Sistemas_Conectores_Cabos!$B$24</f>
        <v>Allectra triax</v>
      </c>
      <c r="P446" s="19" t="str">
        <f>Def_Sistemas_Conectores_Cabos!$B$25</f>
        <v>Lemo FFC.00.650</v>
      </c>
      <c r="Q446" s="27" t="str">
        <f t="shared" si="17"/>
        <v>SI-06BCFE:DI-PBPMSensor-1/BO
SI-06BCFE:DI-FMCPicoAmm-1/4</v>
      </c>
      <c r="R446" s="46" t="s">
        <v>25</v>
      </c>
      <c r="S446" s="46" t="s">
        <v>25</v>
      </c>
      <c r="T446" s="47" t="str">
        <f>Def_Sistemas_Conectores_Cabos!$C$15</f>
        <v>Triaxial LEMO</v>
      </c>
      <c r="U446" s="45" t="s">
        <v>46</v>
      </c>
      <c r="V446" s="33"/>
      <c r="W446" s="33"/>
      <c r="X446" s="33"/>
    </row>
    <row r="447" ht="15.75" customHeight="1">
      <c r="A447" s="19" t="str">
        <f>Def_Sistemas_Conectores_Cabos!$A$23</f>
        <v>BPM de fótons</v>
      </c>
      <c r="B447" s="22" t="str">
        <f>Datas_Entregas!$A$6</f>
        <v>Linhas de Luz (fases I-A e II)</v>
      </c>
      <c r="C447" s="25">
        <f t="array" ref="C447">INDEX(Datas_Entregas!$B$2:$B$100, MATCH(B447, Datas_Entregas!$A$2:$A$100, 0), 1)</f>
        <v>43374</v>
      </c>
      <c r="D447" s="22" t="str">
        <f>Def_Status_Montagem!$A$2</f>
        <v>A verificar</v>
      </c>
      <c r="E447" s="35" t="str">
        <f>Def_Status_Montagem!$B$4</f>
        <v>Contratada (inclui etiqueta)</v>
      </c>
      <c r="F447" s="26" t="str">
        <f t="array" ref="F447">INDEX(Def_Instancias_Equipamentos!$F$2:$F$5135, MATCH(K447, Def_Instancias_Equipamentos!$D$2:$D$5135, 0), 1)</f>
        <v>Túnel (Anel/Front-End)</v>
      </c>
      <c r="G447" s="27" t="str">
        <f t="array" ref="G447">INDEX(Def_Instancias_Equipamentos!$F$2:$F$5135, MATCH(L447, Def_Instancias_Equipamentos!$D$2:$D$5135, 0), 1)</f>
        <v>Sala Racks 6</v>
      </c>
      <c r="H447" s="26" t="str">
        <f t="array" ref="H447">INDEX(Def_Instancias_Equipamentos!$E$2:$E$5135, MATCH(K447, Def_Instancias_Equipamentos!$D$2:$D$5135, 0), 1)</f>
        <v>SI-06BCFE</v>
      </c>
      <c r="I447" s="27" t="str">
        <f t="array" ref="I447">INDEX(Def_Instancias_Equipamentos!$E$2:$E$5135, MATCH(L447, Def_Instancias_Equipamentos!$D$2:$D$5135, 0), 1)</f>
        <v>IA-06RaBPM</v>
      </c>
      <c r="J447" s="27" t="str">
        <f t="shared" si="16"/>
        <v>EXTERNO</v>
      </c>
      <c r="K447" s="28" t="str">
        <f>Def_Instancias_Equipamentos!$D$1292</f>
        <v>SI-06BCFE:DI-PBPMSensor-2</v>
      </c>
      <c r="L447" s="19" t="str">
        <f>Def_Instancias_Equipamentos!$D$1633</f>
        <v>SI-06BCFE:DI-FMCPicoAmm-2</v>
      </c>
      <c r="M447" s="44" t="s">
        <v>89</v>
      </c>
      <c r="N447" s="45" t="s">
        <v>1100</v>
      </c>
      <c r="O447" s="31" t="str">
        <f>Def_Sistemas_Conectores_Cabos!$B$24</f>
        <v>Allectra triax</v>
      </c>
      <c r="P447" s="19" t="str">
        <f>Def_Sistemas_Conectores_Cabos!$B$25</f>
        <v>Lemo FFC.00.650</v>
      </c>
      <c r="Q447" s="27" t="str">
        <f t="shared" si="17"/>
        <v>SI-06BCFE:DI-PBPMSensor-2/TO
SI-06BCFE:DI-FMCPicoAmm-2/1</v>
      </c>
      <c r="R447" s="46" t="s">
        <v>25</v>
      </c>
      <c r="S447" s="46" t="s">
        <v>25</v>
      </c>
      <c r="T447" s="47" t="str">
        <f>Def_Sistemas_Conectores_Cabos!$C$15</f>
        <v>Triaxial LEMO</v>
      </c>
      <c r="U447" s="45" t="s">
        <v>46</v>
      </c>
      <c r="V447" s="33"/>
      <c r="W447" s="33"/>
      <c r="X447" s="33"/>
    </row>
    <row r="448" ht="15.75" customHeight="1">
      <c r="A448" s="19" t="str">
        <f>Def_Sistemas_Conectores_Cabos!$A$23</f>
        <v>BPM de fótons</v>
      </c>
      <c r="B448" s="22" t="str">
        <f>Datas_Entregas!$A$6</f>
        <v>Linhas de Luz (fases I-A e II)</v>
      </c>
      <c r="C448" s="25">
        <f t="array" ref="C448">INDEX(Datas_Entregas!$B$2:$B$100, MATCH(B448, Datas_Entregas!$A$2:$A$100, 0), 1)</f>
        <v>43374</v>
      </c>
      <c r="D448" s="22" t="str">
        <f>Def_Status_Montagem!$A$2</f>
        <v>A verificar</v>
      </c>
      <c r="E448" s="35" t="str">
        <f>Def_Status_Montagem!$B$4</f>
        <v>Contratada (inclui etiqueta)</v>
      </c>
      <c r="F448" s="26" t="str">
        <f t="array" ref="F448">INDEX(Def_Instancias_Equipamentos!$F$2:$F$5135, MATCH(K448, Def_Instancias_Equipamentos!$D$2:$D$5135, 0), 1)</f>
        <v>Túnel (Anel/Front-End)</v>
      </c>
      <c r="G448" s="27" t="str">
        <f t="array" ref="G448">INDEX(Def_Instancias_Equipamentos!$F$2:$F$5135, MATCH(L448, Def_Instancias_Equipamentos!$D$2:$D$5135, 0), 1)</f>
        <v>Sala Racks 6</v>
      </c>
      <c r="H448" s="26" t="str">
        <f t="array" ref="H448">INDEX(Def_Instancias_Equipamentos!$E$2:$E$5135, MATCH(K448, Def_Instancias_Equipamentos!$D$2:$D$5135, 0), 1)</f>
        <v>SI-06BCFE</v>
      </c>
      <c r="I448" s="27" t="str">
        <f t="array" ref="I448">INDEX(Def_Instancias_Equipamentos!$E$2:$E$5135, MATCH(L448, Def_Instancias_Equipamentos!$D$2:$D$5135, 0), 1)</f>
        <v>IA-06RaBPM</v>
      </c>
      <c r="J448" s="27" t="str">
        <f t="shared" si="16"/>
        <v>EXTERNO</v>
      </c>
      <c r="K448" s="28" t="str">
        <f>Def_Instancias_Equipamentos!$D$1292</f>
        <v>SI-06BCFE:DI-PBPMSensor-2</v>
      </c>
      <c r="L448" s="19" t="str">
        <f>Def_Instancias_Equipamentos!$D$1633</f>
        <v>SI-06BCFE:DI-FMCPicoAmm-2</v>
      </c>
      <c r="M448" s="44" t="s">
        <v>74</v>
      </c>
      <c r="N448" s="45" t="s">
        <v>1108</v>
      </c>
      <c r="O448" s="31" t="str">
        <f>Def_Sistemas_Conectores_Cabos!$B$24</f>
        <v>Allectra triax</v>
      </c>
      <c r="P448" s="19" t="str">
        <f>Def_Sistemas_Conectores_Cabos!$B$25</f>
        <v>Lemo FFC.00.650</v>
      </c>
      <c r="Q448" s="27" t="str">
        <f t="shared" si="17"/>
        <v>SI-06BCFE:DI-PBPMSensor-2/BI
SI-06BCFE:DI-FMCPicoAmm-2/2</v>
      </c>
      <c r="R448" s="46" t="s">
        <v>25</v>
      </c>
      <c r="S448" s="46" t="s">
        <v>25</v>
      </c>
      <c r="T448" s="47" t="str">
        <f>Def_Sistemas_Conectores_Cabos!$C$15</f>
        <v>Triaxial LEMO</v>
      </c>
      <c r="U448" s="45" t="s">
        <v>46</v>
      </c>
      <c r="V448" s="33"/>
      <c r="W448" s="33"/>
      <c r="X448" s="33"/>
    </row>
    <row r="449" ht="15.75" customHeight="1">
      <c r="A449" s="19" t="str">
        <f>Def_Sistemas_Conectores_Cabos!$A$23</f>
        <v>BPM de fótons</v>
      </c>
      <c r="B449" s="22" t="str">
        <f>Datas_Entregas!$A$6</f>
        <v>Linhas de Luz (fases I-A e II)</v>
      </c>
      <c r="C449" s="25">
        <f t="array" ref="C449">INDEX(Datas_Entregas!$B$2:$B$100, MATCH(B449, Datas_Entregas!$A$2:$A$100, 0), 1)</f>
        <v>43374</v>
      </c>
      <c r="D449" s="22" t="str">
        <f>Def_Status_Montagem!$A$2</f>
        <v>A verificar</v>
      </c>
      <c r="E449" s="35" t="str">
        <f>Def_Status_Montagem!$B$4</f>
        <v>Contratada (inclui etiqueta)</v>
      </c>
      <c r="F449" s="26" t="str">
        <f t="array" ref="F449">INDEX(Def_Instancias_Equipamentos!$F$2:$F$5135, MATCH(K449, Def_Instancias_Equipamentos!$D$2:$D$5135, 0), 1)</f>
        <v>Túnel (Anel/Front-End)</v>
      </c>
      <c r="G449" s="27" t="str">
        <f t="array" ref="G449">INDEX(Def_Instancias_Equipamentos!$F$2:$F$5135, MATCH(L449, Def_Instancias_Equipamentos!$D$2:$D$5135, 0), 1)</f>
        <v>Sala Racks 6</v>
      </c>
      <c r="H449" s="26" t="str">
        <f t="array" ref="H449">INDEX(Def_Instancias_Equipamentos!$E$2:$E$5135, MATCH(K449, Def_Instancias_Equipamentos!$D$2:$D$5135, 0), 1)</f>
        <v>SI-06BCFE</v>
      </c>
      <c r="I449" s="27" t="str">
        <f t="array" ref="I449">INDEX(Def_Instancias_Equipamentos!$E$2:$E$5135, MATCH(L449, Def_Instancias_Equipamentos!$D$2:$D$5135, 0), 1)</f>
        <v>IA-06RaBPM</v>
      </c>
      <c r="J449" s="27" t="str">
        <f t="shared" si="16"/>
        <v>EXTERNO</v>
      </c>
      <c r="K449" s="28" t="str">
        <f>Def_Instancias_Equipamentos!$D$1292</f>
        <v>SI-06BCFE:DI-PBPMSensor-2</v>
      </c>
      <c r="L449" s="19" t="str">
        <f>Def_Instancias_Equipamentos!$D$1633</f>
        <v>SI-06BCFE:DI-FMCPicoAmm-2</v>
      </c>
      <c r="M449" s="44" t="s">
        <v>80</v>
      </c>
      <c r="N449" s="45" t="s">
        <v>1110</v>
      </c>
      <c r="O449" s="31" t="str">
        <f>Def_Sistemas_Conectores_Cabos!$B$24</f>
        <v>Allectra triax</v>
      </c>
      <c r="P449" s="19" t="str">
        <f>Def_Sistemas_Conectores_Cabos!$B$25</f>
        <v>Lemo FFC.00.650</v>
      </c>
      <c r="Q449" s="27" t="str">
        <f t="shared" si="17"/>
        <v>SI-06BCFE:DI-PBPMSensor-2/TI
SI-06BCFE:DI-FMCPicoAmm-2/3</v>
      </c>
      <c r="R449" s="46" t="s">
        <v>25</v>
      </c>
      <c r="S449" s="46" t="s">
        <v>25</v>
      </c>
      <c r="T449" s="47" t="str">
        <f>Def_Sistemas_Conectores_Cabos!$C$15</f>
        <v>Triaxial LEMO</v>
      </c>
      <c r="U449" s="45" t="s">
        <v>46</v>
      </c>
      <c r="V449" s="33"/>
      <c r="W449" s="33"/>
      <c r="X449" s="33"/>
    </row>
    <row r="450" ht="15.75" customHeight="1">
      <c r="A450" s="19" t="str">
        <f>Def_Sistemas_Conectores_Cabos!$A$23</f>
        <v>BPM de fótons</v>
      </c>
      <c r="B450" s="22" t="str">
        <f>Datas_Entregas!$A$6</f>
        <v>Linhas de Luz (fases I-A e II)</v>
      </c>
      <c r="C450" s="25">
        <f t="array" ref="C450">INDEX(Datas_Entregas!$B$2:$B$100, MATCH(B450, Datas_Entregas!$A$2:$A$100, 0), 1)</f>
        <v>43374</v>
      </c>
      <c r="D450" s="22" t="str">
        <f>Def_Status_Montagem!$A$2</f>
        <v>A verificar</v>
      </c>
      <c r="E450" s="35" t="str">
        <f>Def_Status_Montagem!$B$4</f>
        <v>Contratada (inclui etiqueta)</v>
      </c>
      <c r="F450" s="26" t="str">
        <f t="array" ref="F450">INDEX(Def_Instancias_Equipamentos!$F$2:$F$5135, MATCH(K450, Def_Instancias_Equipamentos!$D$2:$D$5135, 0), 1)</f>
        <v>Túnel (Anel/Front-End)</v>
      </c>
      <c r="G450" s="27" t="str">
        <f t="array" ref="G450">INDEX(Def_Instancias_Equipamentos!$F$2:$F$5135, MATCH(L450, Def_Instancias_Equipamentos!$D$2:$D$5135, 0), 1)</f>
        <v>Sala Racks 6</v>
      </c>
      <c r="H450" s="26" t="str">
        <f t="array" ref="H450">INDEX(Def_Instancias_Equipamentos!$E$2:$E$5135, MATCH(K450, Def_Instancias_Equipamentos!$D$2:$D$5135, 0), 1)</f>
        <v>SI-06BCFE</v>
      </c>
      <c r="I450" s="27" t="str">
        <f t="array" ref="I450">INDEX(Def_Instancias_Equipamentos!$E$2:$E$5135, MATCH(L450, Def_Instancias_Equipamentos!$D$2:$D$5135, 0), 1)</f>
        <v>IA-06RaBPM</v>
      </c>
      <c r="J450" s="27" t="str">
        <f t="shared" si="16"/>
        <v>EXTERNO</v>
      </c>
      <c r="K450" s="28" t="str">
        <f>Def_Instancias_Equipamentos!$D$1292</f>
        <v>SI-06BCFE:DI-PBPMSensor-2</v>
      </c>
      <c r="L450" s="19" t="str">
        <f>Def_Instancias_Equipamentos!$D$1633</f>
        <v>SI-06BCFE:DI-FMCPicoAmm-2</v>
      </c>
      <c r="M450" s="44" t="s">
        <v>77</v>
      </c>
      <c r="N450" s="45" t="s">
        <v>1116</v>
      </c>
      <c r="O450" s="31" t="str">
        <f>Def_Sistemas_Conectores_Cabos!$B$24</f>
        <v>Allectra triax</v>
      </c>
      <c r="P450" s="19" t="str">
        <f>Def_Sistemas_Conectores_Cabos!$B$25</f>
        <v>Lemo FFC.00.650</v>
      </c>
      <c r="Q450" s="27" t="str">
        <f t="shared" si="17"/>
        <v>SI-06BCFE:DI-PBPMSensor-2/BO
SI-06BCFE:DI-FMCPicoAmm-2/4</v>
      </c>
      <c r="R450" s="46" t="s">
        <v>25</v>
      </c>
      <c r="S450" s="46" t="s">
        <v>25</v>
      </c>
      <c r="T450" s="47" t="str">
        <f>Def_Sistemas_Conectores_Cabos!$C$15</f>
        <v>Triaxial LEMO</v>
      </c>
      <c r="U450" s="45" t="s">
        <v>46</v>
      </c>
      <c r="V450" s="33"/>
      <c r="W450" s="33"/>
      <c r="X450" s="33"/>
    </row>
    <row r="451" ht="15.75" customHeight="1">
      <c r="A451" s="19" t="str">
        <f>Def_Sistemas_Conectores_Cabos!$A$23</f>
        <v>BPM de fótons</v>
      </c>
      <c r="B451" s="22" t="str">
        <f>Datas_Entregas!$A$3</f>
        <v>BTS/Anel</v>
      </c>
      <c r="C451" s="25">
        <f t="array" ref="C451">INDEX(Datas_Entregas!$B$2:$B$100, MATCH(B451, Datas_Entregas!$A$2:$A$100, 0), 1)</f>
        <v>43296</v>
      </c>
      <c r="D451" s="22" t="str">
        <f>Def_Status_Montagem!$A$2</f>
        <v>A verificar</v>
      </c>
      <c r="E451" s="35" t="str">
        <f>Def_Status_Montagem!$B$4</f>
        <v>Contratada (inclui etiqueta)</v>
      </c>
      <c r="F451" s="26" t="str">
        <f t="array" ref="F451">INDEX(Def_Instancias_Equipamentos!$F$2:$F$5135, MATCH(K451, Def_Instancias_Equipamentos!$D$2:$D$5135, 0), 1)</f>
        <v>Túnel (Anel/Front-End)</v>
      </c>
      <c r="G451" s="27" t="str">
        <f t="array" ref="G451">INDEX(Def_Instancias_Equipamentos!$F$2:$F$5135, MATCH(L451, Def_Instancias_Equipamentos!$D$2:$D$5135, 0), 1)</f>
        <v>Sala Racks 6</v>
      </c>
      <c r="H451" s="26" t="str">
        <f t="array" ref="H451">INDEX(Def_Instancias_Equipamentos!$E$2:$E$5135, MATCH(K451, Def_Instancias_Equipamentos!$D$2:$D$5135, 0), 1)</f>
        <v>SI-06SBFE</v>
      </c>
      <c r="I451" s="27" t="str">
        <f t="array" ref="I451">INDEX(Def_Instancias_Equipamentos!$E$2:$E$5135, MATCH(L451, Def_Instancias_Equipamentos!$D$2:$D$5135, 0), 1)</f>
        <v>IA-06RaBPM</v>
      </c>
      <c r="J451" s="27" t="str">
        <f t="shared" si="16"/>
        <v>EXTERNO</v>
      </c>
      <c r="K451" s="28" t="str">
        <f>Def_Instancias_Equipamentos!$D$1251</f>
        <v>SI-06SBFE:DI-PBPMSensor-1</v>
      </c>
      <c r="L451" s="19" t="str">
        <f>Def_Instancias_Equipamentos!$D$1592</f>
        <v>SI-06SBFE:DI-FMCPicoAmm-1</v>
      </c>
      <c r="M451" s="44" t="s">
        <v>89</v>
      </c>
      <c r="N451" s="45" t="s">
        <v>1100</v>
      </c>
      <c r="O451" s="31" t="str">
        <f>Def_Sistemas_Conectores_Cabos!$B$24</f>
        <v>Allectra triax</v>
      </c>
      <c r="P451" s="19" t="str">
        <f>Def_Sistemas_Conectores_Cabos!$B$25</f>
        <v>Lemo FFC.00.650</v>
      </c>
      <c r="Q451" s="27" t="str">
        <f t="shared" si="17"/>
        <v>SI-06SBFE:DI-PBPMSensor-1/TO
SI-06SBFE:DI-FMCPicoAmm-1/1</v>
      </c>
      <c r="R451" s="46" t="s">
        <v>25</v>
      </c>
      <c r="S451" s="46" t="s">
        <v>25</v>
      </c>
      <c r="T451" s="47" t="str">
        <f>Def_Sistemas_Conectores_Cabos!$C$15</f>
        <v>Triaxial LEMO</v>
      </c>
      <c r="U451" s="45" t="s">
        <v>46</v>
      </c>
      <c r="V451" s="33"/>
      <c r="W451" s="33"/>
      <c r="X451" s="33"/>
    </row>
    <row r="452" ht="15.75" customHeight="1">
      <c r="A452" s="19" t="str">
        <f>Def_Sistemas_Conectores_Cabos!$A$23</f>
        <v>BPM de fótons</v>
      </c>
      <c r="B452" s="22" t="str">
        <f>Datas_Entregas!$A$3</f>
        <v>BTS/Anel</v>
      </c>
      <c r="C452" s="25">
        <f t="array" ref="C452">INDEX(Datas_Entregas!$B$2:$B$100, MATCH(B452, Datas_Entregas!$A$2:$A$100, 0), 1)</f>
        <v>43296</v>
      </c>
      <c r="D452" s="22" t="str">
        <f>Def_Status_Montagem!$A$2</f>
        <v>A verificar</v>
      </c>
      <c r="E452" s="35" t="str">
        <f>Def_Status_Montagem!$B$4</f>
        <v>Contratada (inclui etiqueta)</v>
      </c>
      <c r="F452" s="26" t="str">
        <f t="array" ref="F452">INDEX(Def_Instancias_Equipamentos!$F$2:$F$5135, MATCH(K452, Def_Instancias_Equipamentos!$D$2:$D$5135, 0), 1)</f>
        <v>Túnel (Anel/Front-End)</v>
      </c>
      <c r="G452" s="27" t="str">
        <f t="array" ref="G452">INDEX(Def_Instancias_Equipamentos!$F$2:$F$5135, MATCH(L452, Def_Instancias_Equipamentos!$D$2:$D$5135, 0), 1)</f>
        <v>Sala Racks 6</v>
      </c>
      <c r="H452" s="26" t="str">
        <f t="array" ref="H452">INDEX(Def_Instancias_Equipamentos!$E$2:$E$5135, MATCH(K452, Def_Instancias_Equipamentos!$D$2:$D$5135, 0), 1)</f>
        <v>SI-06SBFE</v>
      </c>
      <c r="I452" s="27" t="str">
        <f t="array" ref="I452">INDEX(Def_Instancias_Equipamentos!$E$2:$E$5135, MATCH(L452, Def_Instancias_Equipamentos!$D$2:$D$5135, 0), 1)</f>
        <v>IA-06RaBPM</v>
      </c>
      <c r="J452" s="27" t="str">
        <f t="shared" si="16"/>
        <v>EXTERNO</v>
      </c>
      <c r="K452" s="28" t="str">
        <f>Def_Instancias_Equipamentos!$D$1251</f>
        <v>SI-06SBFE:DI-PBPMSensor-1</v>
      </c>
      <c r="L452" s="19" t="str">
        <f>Def_Instancias_Equipamentos!$D$1592</f>
        <v>SI-06SBFE:DI-FMCPicoAmm-1</v>
      </c>
      <c r="M452" s="44" t="s">
        <v>74</v>
      </c>
      <c r="N452" s="45" t="s">
        <v>1108</v>
      </c>
      <c r="O452" s="31" t="str">
        <f>Def_Sistemas_Conectores_Cabos!$B$24</f>
        <v>Allectra triax</v>
      </c>
      <c r="P452" s="19" t="str">
        <f>Def_Sistemas_Conectores_Cabos!$B$25</f>
        <v>Lemo FFC.00.650</v>
      </c>
      <c r="Q452" s="27" t="str">
        <f t="shared" si="17"/>
        <v>SI-06SBFE:DI-PBPMSensor-1/BI
SI-06SBFE:DI-FMCPicoAmm-1/2</v>
      </c>
      <c r="R452" s="46" t="s">
        <v>25</v>
      </c>
      <c r="S452" s="46" t="s">
        <v>25</v>
      </c>
      <c r="T452" s="47" t="str">
        <f>Def_Sistemas_Conectores_Cabos!$C$15</f>
        <v>Triaxial LEMO</v>
      </c>
      <c r="U452" s="45" t="s">
        <v>46</v>
      </c>
      <c r="V452" s="33"/>
      <c r="W452" s="33"/>
      <c r="X452" s="33"/>
    </row>
    <row r="453" ht="15.75" customHeight="1">
      <c r="A453" s="19" t="str">
        <f>Def_Sistemas_Conectores_Cabos!$A$23</f>
        <v>BPM de fótons</v>
      </c>
      <c r="B453" s="22" t="str">
        <f>Datas_Entregas!$A$3</f>
        <v>BTS/Anel</v>
      </c>
      <c r="C453" s="25">
        <f t="array" ref="C453">INDEX(Datas_Entregas!$B$2:$B$100, MATCH(B453, Datas_Entregas!$A$2:$A$100, 0), 1)</f>
        <v>43296</v>
      </c>
      <c r="D453" s="22" t="str">
        <f>Def_Status_Montagem!$A$2</f>
        <v>A verificar</v>
      </c>
      <c r="E453" s="35" t="str">
        <f>Def_Status_Montagem!$B$4</f>
        <v>Contratada (inclui etiqueta)</v>
      </c>
      <c r="F453" s="26" t="str">
        <f t="array" ref="F453">INDEX(Def_Instancias_Equipamentos!$F$2:$F$5135, MATCH(K453, Def_Instancias_Equipamentos!$D$2:$D$5135, 0), 1)</f>
        <v>Túnel (Anel/Front-End)</v>
      </c>
      <c r="G453" s="27" t="str">
        <f t="array" ref="G453">INDEX(Def_Instancias_Equipamentos!$F$2:$F$5135, MATCH(L453, Def_Instancias_Equipamentos!$D$2:$D$5135, 0), 1)</f>
        <v>Sala Racks 6</v>
      </c>
      <c r="H453" s="26" t="str">
        <f t="array" ref="H453">INDEX(Def_Instancias_Equipamentos!$E$2:$E$5135, MATCH(K453, Def_Instancias_Equipamentos!$D$2:$D$5135, 0), 1)</f>
        <v>SI-06SBFE</v>
      </c>
      <c r="I453" s="27" t="str">
        <f t="array" ref="I453">INDEX(Def_Instancias_Equipamentos!$E$2:$E$5135, MATCH(L453, Def_Instancias_Equipamentos!$D$2:$D$5135, 0), 1)</f>
        <v>IA-06RaBPM</v>
      </c>
      <c r="J453" s="27" t="str">
        <f t="shared" si="16"/>
        <v>EXTERNO</v>
      </c>
      <c r="K453" s="28" t="str">
        <f>Def_Instancias_Equipamentos!$D$1251</f>
        <v>SI-06SBFE:DI-PBPMSensor-1</v>
      </c>
      <c r="L453" s="19" t="str">
        <f>Def_Instancias_Equipamentos!$D$1592</f>
        <v>SI-06SBFE:DI-FMCPicoAmm-1</v>
      </c>
      <c r="M453" s="44" t="s">
        <v>80</v>
      </c>
      <c r="N453" s="45" t="s">
        <v>1110</v>
      </c>
      <c r="O453" s="31" t="str">
        <f>Def_Sistemas_Conectores_Cabos!$B$24</f>
        <v>Allectra triax</v>
      </c>
      <c r="P453" s="19" t="str">
        <f>Def_Sistemas_Conectores_Cabos!$B$25</f>
        <v>Lemo FFC.00.650</v>
      </c>
      <c r="Q453" s="27" t="str">
        <f t="shared" si="17"/>
        <v>SI-06SBFE:DI-PBPMSensor-1/TI
SI-06SBFE:DI-FMCPicoAmm-1/3</v>
      </c>
      <c r="R453" s="46" t="s">
        <v>25</v>
      </c>
      <c r="S453" s="46" t="s">
        <v>25</v>
      </c>
      <c r="T453" s="47" t="str">
        <f>Def_Sistemas_Conectores_Cabos!$C$15</f>
        <v>Triaxial LEMO</v>
      </c>
      <c r="U453" s="45" t="s">
        <v>46</v>
      </c>
      <c r="V453" s="33"/>
      <c r="W453" s="33"/>
      <c r="X453" s="33"/>
    </row>
    <row r="454" ht="15.75" customHeight="1">
      <c r="A454" s="19" t="str">
        <f>Def_Sistemas_Conectores_Cabos!$A$23</f>
        <v>BPM de fótons</v>
      </c>
      <c r="B454" s="22" t="str">
        <f>Datas_Entregas!$A$3</f>
        <v>BTS/Anel</v>
      </c>
      <c r="C454" s="25">
        <f t="array" ref="C454">INDEX(Datas_Entregas!$B$2:$B$100, MATCH(B454, Datas_Entregas!$A$2:$A$100, 0), 1)</f>
        <v>43296</v>
      </c>
      <c r="D454" s="22" t="str">
        <f>Def_Status_Montagem!$A$2</f>
        <v>A verificar</v>
      </c>
      <c r="E454" s="35" t="str">
        <f>Def_Status_Montagem!$B$4</f>
        <v>Contratada (inclui etiqueta)</v>
      </c>
      <c r="F454" s="26" t="str">
        <f t="array" ref="F454">INDEX(Def_Instancias_Equipamentos!$F$2:$F$5135, MATCH(K454, Def_Instancias_Equipamentos!$D$2:$D$5135, 0), 1)</f>
        <v>Túnel (Anel/Front-End)</v>
      </c>
      <c r="G454" s="27" t="str">
        <f t="array" ref="G454">INDEX(Def_Instancias_Equipamentos!$F$2:$F$5135, MATCH(L454, Def_Instancias_Equipamentos!$D$2:$D$5135, 0), 1)</f>
        <v>Sala Racks 6</v>
      </c>
      <c r="H454" s="26" t="str">
        <f t="array" ref="H454">INDEX(Def_Instancias_Equipamentos!$E$2:$E$5135, MATCH(K454, Def_Instancias_Equipamentos!$D$2:$D$5135, 0), 1)</f>
        <v>SI-06SBFE</v>
      </c>
      <c r="I454" s="27" t="str">
        <f t="array" ref="I454">INDEX(Def_Instancias_Equipamentos!$E$2:$E$5135, MATCH(L454, Def_Instancias_Equipamentos!$D$2:$D$5135, 0), 1)</f>
        <v>IA-06RaBPM</v>
      </c>
      <c r="J454" s="27" t="str">
        <f t="shared" si="16"/>
        <v>EXTERNO</v>
      </c>
      <c r="K454" s="28" t="str">
        <f>Def_Instancias_Equipamentos!$D$1251</f>
        <v>SI-06SBFE:DI-PBPMSensor-1</v>
      </c>
      <c r="L454" s="19" t="str">
        <f>Def_Instancias_Equipamentos!$D$1592</f>
        <v>SI-06SBFE:DI-FMCPicoAmm-1</v>
      </c>
      <c r="M454" s="44" t="s">
        <v>77</v>
      </c>
      <c r="N454" s="45" t="s">
        <v>1116</v>
      </c>
      <c r="O454" s="31" t="str">
        <f>Def_Sistemas_Conectores_Cabos!$B$24</f>
        <v>Allectra triax</v>
      </c>
      <c r="P454" s="19" t="str">
        <f>Def_Sistemas_Conectores_Cabos!$B$25</f>
        <v>Lemo FFC.00.650</v>
      </c>
      <c r="Q454" s="27" t="str">
        <f t="shared" si="17"/>
        <v>SI-06SBFE:DI-PBPMSensor-1/BO
SI-06SBFE:DI-FMCPicoAmm-1/4</v>
      </c>
      <c r="R454" s="46" t="s">
        <v>25</v>
      </c>
      <c r="S454" s="46" t="s">
        <v>25</v>
      </c>
      <c r="T454" s="47" t="str">
        <f>Def_Sistemas_Conectores_Cabos!$C$15</f>
        <v>Triaxial LEMO</v>
      </c>
      <c r="U454" s="45" t="s">
        <v>46</v>
      </c>
      <c r="V454" s="33"/>
      <c r="W454" s="33"/>
      <c r="X454" s="33"/>
    </row>
    <row r="455" ht="15.75" customHeight="1">
      <c r="A455" s="19" t="str">
        <f>Def_Sistemas_Conectores_Cabos!$A$23</f>
        <v>BPM de fótons</v>
      </c>
      <c r="B455" s="22" t="str">
        <f>Datas_Entregas!$A$3</f>
        <v>BTS/Anel</v>
      </c>
      <c r="C455" s="25">
        <f t="array" ref="C455">INDEX(Datas_Entregas!$B$2:$B$100, MATCH(B455, Datas_Entregas!$A$2:$A$100, 0), 1)</f>
        <v>43296</v>
      </c>
      <c r="D455" s="22" t="str">
        <f>Def_Status_Montagem!$A$2</f>
        <v>A verificar</v>
      </c>
      <c r="E455" s="35" t="str">
        <f>Def_Status_Montagem!$B$4</f>
        <v>Contratada (inclui etiqueta)</v>
      </c>
      <c r="F455" s="26" t="str">
        <f t="array" ref="F455">INDEX(Def_Instancias_Equipamentos!$F$2:$F$5135, MATCH(K455, Def_Instancias_Equipamentos!$D$2:$D$5135, 0), 1)</f>
        <v>Túnel (Anel/Front-End)</v>
      </c>
      <c r="G455" s="27" t="str">
        <f t="array" ref="G455">INDEX(Def_Instancias_Equipamentos!$F$2:$F$5135, MATCH(L455, Def_Instancias_Equipamentos!$D$2:$D$5135, 0), 1)</f>
        <v>Sala Racks 6</v>
      </c>
      <c r="H455" s="26" t="str">
        <f t="array" ref="H455">INDEX(Def_Instancias_Equipamentos!$E$2:$E$5135, MATCH(K455, Def_Instancias_Equipamentos!$D$2:$D$5135, 0), 1)</f>
        <v>SI-06SBFE</v>
      </c>
      <c r="I455" s="27" t="str">
        <f t="array" ref="I455">INDEX(Def_Instancias_Equipamentos!$E$2:$E$5135, MATCH(L455, Def_Instancias_Equipamentos!$D$2:$D$5135, 0), 1)</f>
        <v>IA-06RaBPM</v>
      </c>
      <c r="J455" s="27" t="str">
        <f t="shared" si="16"/>
        <v>EXTERNO</v>
      </c>
      <c r="K455" s="28" t="str">
        <f>Def_Instancias_Equipamentos!$D$1252</f>
        <v>SI-06SBFE:DI-PBPMSensor-2</v>
      </c>
      <c r="L455" s="19" t="str">
        <f>Def_Instancias_Equipamentos!$D$1593</f>
        <v>SI-06SBFE:DI-FMCPicoAmm-2</v>
      </c>
      <c r="M455" s="44" t="s">
        <v>89</v>
      </c>
      <c r="N455" s="45" t="s">
        <v>1100</v>
      </c>
      <c r="O455" s="31" t="str">
        <f>Def_Sistemas_Conectores_Cabos!$B$24</f>
        <v>Allectra triax</v>
      </c>
      <c r="P455" s="19" t="str">
        <f>Def_Sistemas_Conectores_Cabos!$B$25</f>
        <v>Lemo FFC.00.650</v>
      </c>
      <c r="Q455" s="27" t="str">
        <f t="shared" si="17"/>
        <v>SI-06SBFE:DI-PBPMSensor-2/TO
SI-06SBFE:DI-FMCPicoAmm-2/1</v>
      </c>
      <c r="R455" s="46" t="s">
        <v>25</v>
      </c>
      <c r="S455" s="46" t="s">
        <v>25</v>
      </c>
      <c r="T455" s="47" t="str">
        <f>Def_Sistemas_Conectores_Cabos!$C$15</f>
        <v>Triaxial LEMO</v>
      </c>
      <c r="U455" s="45" t="s">
        <v>46</v>
      </c>
      <c r="V455" s="33"/>
      <c r="W455" s="33"/>
      <c r="X455" s="33"/>
    </row>
    <row r="456" ht="15.75" customHeight="1">
      <c r="A456" s="19" t="str">
        <f>Def_Sistemas_Conectores_Cabos!$A$23</f>
        <v>BPM de fótons</v>
      </c>
      <c r="B456" s="22" t="str">
        <f>Datas_Entregas!$A$3</f>
        <v>BTS/Anel</v>
      </c>
      <c r="C456" s="25">
        <f t="array" ref="C456">INDEX(Datas_Entregas!$B$2:$B$100, MATCH(B456, Datas_Entregas!$A$2:$A$100, 0), 1)</f>
        <v>43296</v>
      </c>
      <c r="D456" s="22" t="str">
        <f>Def_Status_Montagem!$A$2</f>
        <v>A verificar</v>
      </c>
      <c r="E456" s="35" t="str">
        <f>Def_Status_Montagem!$B$4</f>
        <v>Contratada (inclui etiqueta)</v>
      </c>
      <c r="F456" s="26" t="str">
        <f t="array" ref="F456">INDEX(Def_Instancias_Equipamentos!$F$2:$F$5135, MATCH(K456, Def_Instancias_Equipamentos!$D$2:$D$5135, 0), 1)</f>
        <v>Túnel (Anel/Front-End)</v>
      </c>
      <c r="G456" s="27" t="str">
        <f t="array" ref="G456">INDEX(Def_Instancias_Equipamentos!$F$2:$F$5135, MATCH(L456, Def_Instancias_Equipamentos!$D$2:$D$5135, 0), 1)</f>
        <v>Sala Racks 6</v>
      </c>
      <c r="H456" s="26" t="str">
        <f t="array" ref="H456">INDEX(Def_Instancias_Equipamentos!$E$2:$E$5135, MATCH(K456, Def_Instancias_Equipamentos!$D$2:$D$5135, 0), 1)</f>
        <v>SI-06SBFE</v>
      </c>
      <c r="I456" s="27" t="str">
        <f t="array" ref="I456">INDEX(Def_Instancias_Equipamentos!$E$2:$E$5135, MATCH(L456, Def_Instancias_Equipamentos!$D$2:$D$5135, 0), 1)</f>
        <v>IA-06RaBPM</v>
      </c>
      <c r="J456" s="27" t="str">
        <f t="shared" si="16"/>
        <v>EXTERNO</v>
      </c>
      <c r="K456" s="28" t="str">
        <f>Def_Instancias_Equipamentos!$D$1252</f>
        <v>SI-06SBFE:DI-PBPMSensor-2</v>
      </c>
      <c r="L456" s="19" t="str">
        <f>Def_Instancias_Equipamentos!$D$1593</f>
        <v>SI-06SBFE:DI-FMCPicoAmm-2</v>
      </c>
      <c r="M456" s="44" t="s">
        <v>74</v>
      </c>
      <c r="N456" s="45" t="s">
        <v>1108</v>
      </c>
      <c r="O456" s="31" t="str">
        <f>Def_Sistemas_Conectores_Cabos!$B$24</f>
        <v>Allectra triax</v>
      </c>
      <c r="P456" s="19" t="str">
        <f>Def_Sistemas_Conectores_Cabos!$B$25</f>
        <v>Lemo FFC.00.650</v>
      </c>
      <c r="Q456" s="27" t="str">
        <f t="shared" si="17"/>
        <v>SI-06SBFE:DI-PBPMSensor-2/BI
SI-06SBFE:DI-FMCPicoAmm-2/2</v>
      </c>
      <c r="R456" s="46" t="s">
        <v>25</v>
      </c>
      <c r="S456" s="46" t="s">
        <v>25</v>
      </c>
      <c r="T456" s="47" t="str">
        <f>Def_Sistemas_Conectores_Cabos!$C$15</f>
        <v>Triaxial LEMO</v>
      </c>
      <c r="U456" s="45" t="s">
        <v>46</v>
      </c>
      <c r="V456" s="33"/>
      <c r="W456" s="33"/>
      <c r="X456" s="33"/>
    </row>
    <row r="457" ht="15.75" customHeight="1">
      <c r="A457" s="19" t="str">
        <f>Def_Sistemas_Conectores_Cabos!$A$23</f>
        <v>BPM de fótons</v>
      </c>
      <c r="B457" s="22" t="str">
        <f>Datas_Entregas!$A$3</f>
        <v>BTS/Anel</v>
      </c>
      <c r="C457" s="25">
        <f t="array" ref="C457">INDEX(Datas_Entregas!$B$2:$B$100, MATCH(B457, Datas_Entregas!$A$2:$A$100, 0), 1)</f>
        <v>43296</v>
      </c>
      <c r="D457" s="22" t="str">
        <f>Def_Status_Montagem!$A$2</f>
        <v>A verificar</v>
      </c>
      <c r="E457" s="35" t="str">
        <f>Def_Status_Montagem!$B$4</f>
        <v>Contratada (inclui etiqueta)</v>
      </c>
      <c r="F457" s="26" t="str">
        <f t="array" ref="F457">INDEX(Def_Instancias_Equipamentos!$F$2:$F$5135, MATCH(K457, Def_Instancias_Equipamentos!$D$2:$D$5135, 0), 1)</f>
        <v>Túnel (Anel/Front-End)</v>
      </c>
      <c r="G457" s="27" t="str">
        <f t="array" ref="G457">INDEX(Def_Instancias_Equipamentos!$F$2:$F$5135, MATCH(L457, Def_Instancias_Equipamentos!$D$2:$D$5135, 0), 1)</f>
        <v>Sala Racks 6</v>
      </c>
      <c r="H457" s="26" t="str">
        <f t="array" ref="H457">INDEX(Def_Instancias_Equipamentos!$E$2:$E$5135, MATCH(K457, Def_Instancias_Equipamentos!$D$2:$D$5135, 0), 1)</f>
        <v>SI-06SBFE</v>
      </c>
      <c r="I457" s="27" t="str">
        <f t="array" ref="I457">INDEX(Def_Instancias_Equipamentos!$E$2:$E$5135, MATCH(L457, Def_Instancias_Equipamentos!$D$2:$D$5135, 0), 1)</f>
        <v>IA-06RaBPM</v>
      </c>
      <c r="J457" s="27" t="str">
        <f t="shared" si="16"/>
        <v>EXTERNO</v>
      </c>
      <c r="K457" s="28" t="str">
        <f>Def_Instancias_Equipamentos!$D$1252</f>
        <v>SI-06SBFE:DI-PBPMSensor-2</v>
      </c>
      <c r="L457" s="19" t="str">
        <f>Def_Instancias_Equipamentos!$D$1593</f>
        <v>SI-06SBFE:DI-FMCPicoAmm-2</v>
      </c>
      <c r="M457" s="44" t="s">
        <v>80</v>
      </c>
      <c r="N457" s="45" t="s">
        <v>1110</v>
      </c>
      <c r="O457" s="31" t="str">
        <f>Def_Sistemas_Conectores_Cabos!$B$24</f>
        <v>Allectra triax</v>
      </c>
      <c r="P457" s="19" t="str">
        <f>Def_Sistemas_Conectores_Cabos!$B$25</f>
        <v>Lemo FFC.00.650</v>
      </c>
      <c r="Q457" s="27" t="str">
        <f t="shared" si="17"/>
        <v>SI-06SBFE:DI-PBPMSensor-2/TI
SI-06SBFE:DI-FMCPicoAmm-2/3</v>
      </c>
      <c r="R457" s="46" t="s">
        <v>25</v>
      </c>
      <c r="S457" s="46" t="s">
        <v>25</v>
      </c>
      <c r="T457" s="47" t="str">
        <f>Def_Sistemas_Conectores_Cabos!$C$15</f>
        <v>Triaxial LEMO</v>
      </c>
      <c r="U457" s="45" t="s">
        <v>46</v>
      </c>
      <c r="V457" s="33"/>
      <c r="W457" s="33"/>
      <c r="X457" s="33"/>
    </row>
    <row r="458" ht="15.75" customHeight="1">
      <c r="A458" s="19" t="str">
        <f>Def_Sistemas_Conectores_Cabos!$A$23</f>
        <v>BPM de fótons</v>
      </c>
      <c r="B458" s="22" t="str">
        <f>Datas_Entregas!$A$3</f>
        <v>BTS/Anel</v>
      </c>
      <c r="C458" s="25">
        <f t="array" ref="C458">INDEX(Datas_Entregas!$B$2:$B$100, MATCH(B458, Datas_Entregas!$A$2:$A$100, 0), 1)</f>
        <v>43296</v>
      </c>
      <c r="D458" s="22" t="str">
        <f>Def_Status_Montagem!$A$2</f>
        <v>A verificar</v>
      </c>
      <c r="E458" s="35" t="str">
        <f>Def_Status_Montagem!$B$4</f>
        <v>Contratada (inclui etiqueta)</v>
      </c>
      <c r="F458" s="26" t="str">
        <f t="array" ref="F458">INDEX(Def_Instancias_Equipamentos!$F$2:$F$5135, MATCH(K458, Def_Instancias_Equipamentos!$D$2:$D$5135, 0), 1)</f>
        <v>Túnel (Anel/Front-End)</v>
      </c>
      <c r="G458" s="27" t="str">
        <f t="array" ref="G458">INDEX(Def_Instancias_Equipamentos!$F$2:$F$5135, MATCH(L458, Def_Instancias_Equipamentos!$D$2:$D$5135, 0), 1)</f>
        <v>Sala Racks 6</v>
      </c>
      <c r="H458" s="26" t="str">
        <f t="array" ref="H458">INDEX(Def_Instancias_Equipamentos!$E$2:$E$5135, MATCH(K458, Def_Instancias_Equipamentos!$D$2:$D$5135, 0), 1)</f>
        <v>SI-06SBFE</v>
      </c>
      <c r="I458" s="27" t="str">
        <f t="array" ref="I458">INDEX(Def_Instancias_Equipamentos!$E$2:$E$5135, MATCH(L458, Def_Instancias_Equipamentos!$D$2:$D$5135, 0), 1)</f>
        <v>IA-06RaBPM</v>
      </c>
      <c r="J458" s="27" t="str">
        <f t="shared" si="16"/>
        <v>EXTERNO</v>
      </c>
      <c r="K458" s="28" t="str">
        <f>Def_Instancias_Equipamentos!$D$1252</f>
        <v>SI-06SBFE:DI-PBPMSensor-2</v>
      </c>
      <c r="L458" s="19" t="str">
        <f>Def_Instancias_Equipamentos!$D$1593</f>
        <v>SI-06SBFE:DI-FMCPicoAmm-2</v>
      </c>
      <c r="M458" s="44" t="s">
        <v>77</v>
      </c>
      <c r="N458" s="45" t="s">
        <v>1116</v>
      </c>
      <c r="O458" s="31" t="str">
        <f>Def_Sistemas_Conectores_Cabos!$B$24</f>
        <v>Allectra triax</v>
      </c>
      <c r="P458" s="19" t="str">
        <f>Def_Sistemas_Conectores_Cabos!$B$25</f>
        <v>Lemo FFC.00.650</v>
      </c>
      <c r="Q458" s="27" t="str">
        <f t="shared" si="17"/>
        <v>SI-06SBFE:DI-PBPMSensor-2/BO
SI-06SBFE:DI-FMCPicoAmm-2/4</v>
      </c>
      <c r="R458" s="46" t="s">
        <v>25</v>
      </c>
      <c r="S458" s="46" t="s">
        <v>25</v>
      </c>
      <c r="T458" s="47" t="str">
        <f>Def_Sistemas_Conectores_Cabos!$C$15</f>
        <v>Triaxial LEMO</v>
      </c>
      <c r="U458" s="45" t="s">
        <v>46</v>
      </c>
      <c r="V458" s="33"/>
      <c r="W458" s="33"/>
      <c r="X458" s="33"/>
    </row>
    <row r="459" ht="15.75" customHeight="1">
      <c r="A459" s="19" t="str">
        <f>Def_Sistemas_Conectores_Cabos!$A$23</f>
        <v>BPM de fótons</v>
      </c>
      <c r="B459" s="22" t="str">
        <f>Datas_Entregas!$A$6</f>
        <v>Linhas de Luz (fases I-A e II)</v>
      </c>
      <c r="C459" s="25">
        <f t="array" ref="C459">INDEX(Datas_Entregas!$B$2:$B$100, MATCH(B459, Datas_Entregas!$A$2:$A$100, 0), 1)</f>
        <v>43374</v>
      </c>
      <c r="D459" s="22" t="str">
        <f>Def_Status_Montagem!$A$2</f>
        <v>A verificar</v>
      </c>
      <c r="E459" s="35" t="str">
        <f>Def_Status_Montagem!$B$4</f>
        <v>Contratada (inclui etiqueta)</v>
      </c>
      <c r="F459" s="26" t="str">
        <f t="array" ref="F459">INDEX(Def_Instancias_Equipamentos!$F$2:$F$5135, MATCH(K459, Def_Instancias_Equipamentos!$D$2:$D$5135, 0), 1)</f>
        <v>Túnel (Anel/Front-End)</v>
      </c>
      <c r="G459" s="27" t="str">
        <f t="array" ref="G459">INDEX(Def_Instancias_Equipamentos!$F$2:$F$5135, MATCH(L459, Def_Instancias_Equipamentos!$D$2:$D$5135, 0), 1)</f>
        <v>Sala Racks 7</v>
      </c>
      <c r="H459" s="26" t="str">
        <f t="array" ref="H459">INDEX(Def_Instancias_Equipamentos!$E$2:$E$5135, MATCH(K459, Def_Instancias_Equipamentos!$D$2:$D$5135, 0), 1)</f>
        <v>SI-07BCFE</v>
      </c>
      <c r="I459" s="27" t="str">
        <f t="array" ref="I459">INDEX(Def_Instancias_Equipamentos!$E$2:$E$5135, MATCH(L459, Def_Instancias_Equipamentos!$D$2:$D$5135, 0), 1)</f>
        <v>IA-07RaBPM</v>
      </c>
      <c r="J459" s="27" t="str">
        <f t="shared" si="16"/>
        <v>EXTERNO</v>
      </c>
      <c r="K459" s="28" t="str">
        <f>Def_Instancias_Equipamentos!$D$1293</f>
        <v>SI-07BCFE:DI-PBPMSensor-1</v>
      </c>
      <c r="L459" s="19" t="str">
        <f>Def_Instancias_Equipamentos!$D$1634</f>
        <v>SI-07BCFE:DI-FMCPicoAmm-1</v>
      </c>
      <c r="M459" s="44" t="s">
        <v>89</v>
      </c>
      <c r="N459" s="45" t="s">
        <v>1100</v>
      </c>
      <c r="O459" s="31" t="str">
        <f>Def_Sistemas_Conectores_Cabos!$B$24</f>
        <v>Allectra triax</v>
      </c>
      <c r="P459" s="19" t="str">
        <f>Def_Sistemas_Conectores_Cabos!$B$25</f>
        <v>Lemo FFC.00.650</v>
      </c>
      <c r="Q459" s="27" t="str">
        <f t="shared" si="17"/>
        <v>SI-07BCFE:DI-PBPMSensor-1/TO
SI-07BCFE:DI-FMCPicoAmm-1/1</v>
      </c>
      <c r="R459" s="46" t="s">
        <v>25</v>
      </c>
      <c r="S459" s="46" t="s">
        <v>25</v>
      </c>
      <c r="T459" s="47" t="str">
        <f>Def_Sistemas_Conectores_Cabos!$C$15</f>
        <v>Triaxial LEMO</v>
      </c>
      <c r="U459" s="45" t="s">
        <v>46</v>
      </c>
      <c r="V459" s="33"/>
      <c r="W459" s="33"/>
      <c r="X459" s="33"/>
    </row>
    <row r="460" ht="15.75" customHeight="1">
      <c r="A460" s="19" t="str">
        <f>Def_Sistemas_Conectores_Cabos!$A$23</f>
        <v>BPM de fótons</v>
      </c>
      <c r="B460" s="22" t="str">
        <f>Datas_Entregas!$A$6</f>
        <v>Linhas de Luz (fases I-A e II)</v>
      </c>
      <c r="C460" s="25">
        <f t="array" ref="C460">INDEX(Datas_Entregas!$B$2:$B$100, MATCH(B460, Datas_Entregas!$A$2:$A$100, 0), 1)</f>
        <v>43374</v>
      </c>
      <c r="D460" s="22" t="str">
        <f>Def_Status_Montagem!$A$2</f>
        <v>A verificar</v>
      </c>
      <c r="E460" s="35" t="str">
        <f>Def_Status_Montagem!$B$4</f>
        <v>Contratada (inclui etiqueta)</v>
      </c>
      <c r="F460" s="26" t="str">
        <f t="array" ref="F460">INDEX(Def_Instancias_Equipamentos!$F$2:$F$5135, MATCH(K460, Def_Instancias_Equipamentos!$D$2:$D$5135, 0), 1)</f>
        <v>Túnel (Anel/Front-End)</v>
      </c>
      <c r="G460" s="27" t="str">
        <f t="array" ref="G460">INDEX(Def_Instancias_Equipamentos!$F$2:$F$5135, MATCH(L460, Def_Instancias_Equipamentos!$D$2:$D$5135, 0), 1)</f>
        <v>Sala Racks 7</v>
      </c>
      <c r="H460" s="26" t="str">
        <f t="array" ref="H460">INDEX(Def_Instancias_Equipamentos!$E$2:$E$5135, MATCH(K460, Def_Instancias_Equipamentos!$D$2:$D$5135, 0), 1)</f>
        <v>SI-07BCFE</v>
      </c>
      <c r="I460" s="27" t="str">
        <f t="array" ref="I460">INDEX(Def_Instancias_Equipamentos!$E$2:$E$5135, MATCH(L460, Def_Instancias_Equipamentos!$D$2:$D$5135, 0), 1)</f>
        <v>IA-07RaBPM</v>
      </c>
      <c r="J460" s="27" t="str">
        <f t="shared" si="16"/>
        <v>EXTERNO</v>
      </c>
      <c r="K460" s="28" t="str">
        <f>Def_Instancias_Equipamentos!$D$1293</f>
        <v>SI-07BCFE:DI-PBPMSensor-1</v>
      </c>
      <c r="L460" s="19" t="str">
        <f>Def_Instancias_Equipamentos!$D$1634</f>
        <v>SI-07BCFE:DI-FMCPicoAmm-1</v>
      </c>
      <c r="M460" s="44" t="s">
        <v>74</v>
      </c>
      <c r="N460" s="45" t="s">
        <v>1108</v>
      </c>
      <c r="O460" s="31" t="str">
        <f>Def_Sistemas_Conectores_Cabos!$B$24</f>
        <v>Allectra triax</v>
      </c>
      <c r="P460" s="19" t="str">
        <f>Def_Sistemas_Conectores_Cabos!$B$25</f>
        <v>Lemo FFC.00.650</v>
      </c>
      <c r="Q460" s="27" t="str">
        <f t="shared" si="17"/>
        <v>SI-07BCFE:DI-PBPMSensor-1/BI
SI-07BCFE:DI-FMCPicoAmm-1/2</v>
      </c>
      <c r="R460" s="46" t="s">
        <v>25</v>
      </c>
      <c r="S460" s="46" t="s">
        <v>25</v>
      </c>
      <c r="T460" s="47" t="str">
        <f>Def_Sistemas_Conectores_Cabos!$C$15</f>
        <v>Triaxial LEMO</v>
      </c>
      <c r="U460" s="45" t="s">
        <v>46</v>
      </c>
      <c r="V460" s="33"/>
      <c r="W460" s="33"/>
      <c r="X460" s="33"/>
    </row>
    <row r="461" ht="15.75" customHeight="1">
      <c r="A461" s="19" t="str">
        <f>Def_Sistemas_Conectores_Cabos!$A$23</f>
        <v>BPM de fótons</v>
      </c>
      <c r="B461" s="22" t="str">
        <f>Datas_Entregas!$A$6</f>
        <v>Linhas de Luz (fases I-A e II)</v>
      </c>
      <c r="C461" s="25">
        <f t="array" ref="C461">INDEX(Datas_Entregas!$B$2:$B$100, MATCH(B461, Datas_Entregas!$A$2:$A$100, 0), 1)</f>
        <v>43374</v>
      </c>
      <c r="D461" s="22" t="str">
        <f>Def_Status_Montagem!$A$2</f>
        <v>A verificar</v>
      </c>
      <c r="E461" s="35" t="str">
        <f>Def_Status_Montagem!$B$4</f>
        <v>Contratada (inclui etiqueta)</v>
      </c>
      <c r="F461" s="26" t="str">
        <f t="array" ref="F461">INDEX(Def_Instancias_Equipamentos!$F$2:$F$5135, MATCH(K461, Def_Instancias_Equipamentos!$D$2:$D$5135, 0), 1)</f>
        <v>Túnel (Anel/Front-End)</v>
      </c>
      <c r="G461" s="27" t="str">
        <f t="array" ref="G461">INDEX(Def_Instancias_Equipamentos!$F$2:$F$5135, MATCH(L461, Def_Instancias_Equipamentos!$D$2:$D$5135, 0), 1)</f>
        <v>Sala Racks 7</v>
      </c>
      <c r="H461" s="26" t="str">
        <f t="array" ref="H461">INDEX(Def_Instancias_Equipamentos!$E$2:$E$5135, MATCH(K461, Def_Instancias_Equipamentos!$D$2:$D$5135, 0), 1)</f>
        <v>SI-07BCFE</v>
      </c>
      <c r="I461" s="27" t="str">
        <f t="array" ref="I461">INDEX(Def_Instancias_Equipamentos!$E$2:$E$5135, MATCH(L461, Def_Instancias_Equipamentos!$D$2:$D$5135, 0), 1)</f>
        <v>IA-07RaBPM</v>
      </c>
      <c r="J461" s="27" t="str">
        <f t="shared" si="16"/>
        <v>EXTERNO</v>
      </c>
      <c r="K461" s="28" t="str">
        <f>Def_Instancias_Equipamentos!$D$1293</f>
        <v>SI-07BCFE:DI-PBPMSensor-1</v>
      </c>
      <c r="L461" s="19" t="str">
        <f>Def_Instancias_Equipamentos!$D$1634</f>
        <v>SI-07BCFE:DI-FMCPicoAmm-1</v>
      </c>
      <c r="M461" s="44" t="s">
        <v>80</v>
      </c>
      <c r="N461" s="45" t="s">
        <v>1110</v>
      </c>
      <c r="O461" s="31" t="str">
        <f>Def_Sistemas_Conectores_Cabos!$B$24</f>
        <v>Allectra triax</v>
      </c>
      <c r="P461" s="19" t="str">
        <f>Def_Sistemas_Conectores_Cabos!$B$25</f>
        <v>Lemo FFC.00.650</v>
      </c>
      <c r="Q461" s="27" t="str">
        <f t="shared" si="17"/>
        <v>SI-07BCFE:DI-PBPMSensor-1/TI
SI-07BCFE:DI-FMCPicoAmm-1/3</v>
      </c>
      <c r="R461" s="46" t="s">
        <v>25</v>
      </c>
      <c r="S461" s="46" t="s">
        <v>25</v>
      </c>
      <c r="T461" s="47" t="str">
        <f>Def_Sistemas_Conectores_Cabos!$C$15</f>
        <v>Triaxial LEMO</v>
      </c>
      <c r="U461" s="45" t="s">
        <v>46</v>
      </c>
      <c r="V461" s="33"/>
      <c r="W461" s="33"/>
      <c r="X461" s="33"/>
    </row>
    <row r="462" ht="15.75" customHeight="1">
      <c r="A462" s="19" t="str">
        <f>Def_Sistemas_Conectores_Cabos!$A$23</f>
        <v>BPM de fótons</v>
      </c>
      <c r="B462" s="22" t="str">
        <f>Datas_Entregas!$A$6</f>
        <v>Linhas de Luz (fases I-A e II)</v>
      </c>
      <c r="C462" s="25">
        <f t="array" ref="C462">INDEX(Datas_Entregas!$B$2:$B$100, MATCH(B462, Datas_Entregas!$A$2:$A$100, 0), 1)</f>
        <v>43374</v>
      </c>
      <c r="D462" s="22" t="str">
        <f>Def_Status_Montagem!$A$2</f>
        <v>A verificar</v>
      </c>
      <c r="E462" s="35" t="str">
        <f>Def_Status_Montagem!$B$4</f>
        <v>Contratada (inclui etiqueta)</v>
      </c>
      <c r="F462" s="26" t="str">
        <f t="array" ref="F462">INDEX(Def_Instancias_Equipamentos!$F$2:$F$5135, MATCH(K462, Def_Instancias_Equipamentos!$D$2:$D$5135, 0), 1)</f>
        <v>Túnel (Anel/Front-End)</v>
      </c>
      <c r="G462" s="27" t="str">
        <f t="array" ref="G462">INDEX(Def_Instancias_Equipamentos!$F$2:$F$5135, MATCH(L462, Def_Instancias_Equipamentos!$D$2:$D$5135, 0), 1)</f>
        <v>Sala Racks 7</v>
      </c>
      <c r="H462" s="26" t="str">
        <f t="array" ref="H462">INDEX(Def_Instancias_Equipamentos!$E$2:$E$5135, MATCH(K462, Def_Instancias_Equipamentos!$D$2:$D$5135, 0), 1)</f>
        <v>SI-07BCFE</v>
      </c>
      <c r="I462" s="27" t="str">
        <f t="array" ref="I462">INDEX(Def_Instancias_Equipamentos!$E$2:$E$5135, MATCH(L462, Def_Instancias_Equipamentos!$D$2:$D$5135, 0), 1)</f>
        <v>IA-07RaBPM</v>
      </c>
      <c r="J462" s="27" t="str">
        <f t="shared" si="16"/>
        <v>EXTERNO</v>
      </c>
      <c r="K462" s="28" t="str">
        <f>Def_Instancias_Equipamentos!$D$1293</f>
        <v>SI-07BCFE:DI-PBPMSensor-1</v>
      </c>
      <c r="L462" s="19" t="str">
        <f>Def_Instancias_Equipamentos!$D$1634</f>
        <v>SI-07BCFE:DI-FMCPicoAmm-1</v>
      </c>
      <c r="M462" s="44" t="s">
        <v>77</v>
      </c>
      <c r="N462" s="45" t="s">
        <v>1116</v>
      </c>
      <c r="O462" s="31" t="str">
        <f>Def_Sistemas_Conectores_Cabos!$B$24</f>
        <v>Allectra triax</v>
      </c>
      <c r="P462" s="19" t="str">
        <f>Def_Sistemas_Conectores_Cabos!$B$25</f>
        <v>Lemo FFC.00.650</v>
      </c>
      <c r="Q462" s="27" t="str">
        <f t="shared" si="17"/>
        <v>SI-07BCFE:DI-PBPMSensor-1/BO
SI-07BCFE:DI-FMCPicoAmm-1/4</v>
      </c>
      <c r="R462" s="46" t="s">
        <v>25</v>
      </c>
      <c r="S462" s="46" t="s">
        <v>25</v>
      </c>
      <c r="T462" s="47" t="str">
        <f>Def_Sistemas_Conectores_Cabos!$C$15</f>
        <v>Triaxial LEMO</v>
      </c>
      <c r="U462" s="45" t="s">
        <v>46</v>
      </c>
      <c r="V462" s="33"/>
      <c r="W462" s="33"/>
      <c r="X462" s="33"/>
    </row>
    <row r="463" ht="15.75" customHeight="1">
      <c r="A463" s="19" t="str">
        <f>Def_Sistemas_Conectores_Cabos!$A$23</f>
        <v>BPM de fótons</v>
      </c>
      <c r="B463" s="22" t="str">
        <f>Datas_Entregas!$A$6</f>
        <v>Linhas de Luz (fases I-A e II)</v>
      </c>
      <c r="C463" s="25">
        <f t="array" ref="C463">INDEX(Datas_Entregas!$B$2:$B$100, MATCH(B463, Datas_Entregas!$A$2:$A$100, 0), 1)</f>
        <v>43374</v>
      </c>
      <c r="D463" s="22" t="str">
        <f>Def_Status_Montagem!$A$2</f>
        <v>A verificar</v>
      </c>
      <c r="E463" s="35" t="str">
        <f>Def_Status_Montagem!$B$4</f>
        <v>Contratada (inclui etiqueta)</v>
      </c>
      <c r="F463" s="26" t="str">
        <f t="array" ref="F463">INDEX(Def_Instancias_Equipamentos!$F$2:$F$5135, MATCH(K463, Def_Instancias_Equipamentos!$D$2:$D$5135, 0), 1)</f>
        <v>Túnel (Anel/Front-End)</v>
      </c>
      <c r="G463" s="27" t="str">
        <f t="array" ref="G463">INDEX(Def_Instancias_Equipamentos!$F$2:$F$5135, MATCH(L463, Def_Instancias_Equipamentos!$D$2:$D$5135, 0), 1)</f>
        <v>Sala Racks 7</v>
      </c>
      <c r="H463" s="26" t="str">
        <f t="array" ref="H463">INDEX(Def_Instancias_Equipamentos!$E$2:$E$5135, MATCH(K463, Def_Instancias_Equipamentos!$D$2:$D$5135, 0), 1)</f>
        <v>SI-07BCFE</v>
      </c>
      <c r="I463" s="27" t="str">
        <f t="array" ref="I463">INDEX(Def_Instancias_Equipamentos!$E$2:$E$5135, MATCH(L463, Def_Instancias_Equipamentos!$D$2:$D$5135, 0), 1)</f>
        <v>IA-07RaBPM</v>
      </c>
      <c r="J463" s="27" t="str">
        <f t="shared" si="16"/>
        <v>EXTERNO</v>
      </c>
      <c r="K463" s="28" t="str">
        <f>Def_Instancias_Equipamentos!$D$1294</f>
        <v>SI-07BCFE:DI-PBPMSensor-2</v>
      </c>
      <c r="L463" s="19" t="str">
        <f>Def_Instancias_Equipamentos!$D$1635</f>
        <v>SI-07BCFE:DI-FMCPicoAmm-2</v>
      </c>
      <c r="M463" s="44" t="s">
        <v>89</v>
      </c>
      <c r="N463" s="45" t="s">
        <v>1100</v>
      </c>
      <c r="O463" s="31" t="str">
        <f>Def_Sistemas_Conectores_Cabos!$B$24</f>
        <v>Allectra triax</v>
      </c>
      <c r="P463" s="19" t="str">
        <f>Def_Sistemas_Conectores_Cabos!$B$25</f>
        <v>Lemo FFC.00.650</v>
      </c>
      <c r="Q463" s="27" t="str">
        <f t="shared" si="17"/>
        <v>SI-07BCFE:DI-PBPMSensor-2/TO
SI-07BCFE:DI-FMCPicoAmm-2/1</v>
      </c>
      <c r="R463" s="46" t="s">
        <v>25</v>
      </c>
      <c r="S463" s="46" t="s">
        <v>25</v>
      </c>
      <c r="T463" s="47" t="str">
        <f>Def_Sistemas_Conectores_Cabos!$C$15</f>
        <v>Triaxial LEMO</v>
      </c>
      <c r="U463" s="45" t="s">
        <v>46</v>
      </c>
      <c r="V463" s="33"/>
      <c r="W463" s="33"/>
      <c r="X463" s="33"/>
    </row>
    <row r="464" ht="15.75" customHeight="1">
      <c r="A464" s="19" t="str">
        <f>Def_Sistemas_Conectores_Cabos!$A$23</f>
        <v>BPM de fótons</v>
      </c>
      <c r="B464" s="22" t="str">
        <f>Datas_Entregas!$A$6</f>
        <v>Linhas de Luz (fases I-A e II)</v>
      </c>
      <c r="C464" s="25">
        <f t="array" ref="C464">INDEX(Datas_Entregas!$B$2:$B$100, MATCH(B464, Datas_Entregas!$A$2:$A$100, 0), 1)</f>
        <v>43374</v>
      </c>
      <c r="D464" s="22" t="str">
        <f>Def_Status_Montagem!$A$2</f>
        <v>A verificar</v>
      </c>
      <c r="E464" s="35" t="str">
        <f>Def_Status_Montagem!$B$4</f>
        <v>Contratada (inclui etiqueta)</v>
      </c>
      <c r="F464" s="26" t="str">
        <f t="array" ref="F464">INDEX(Def_Instancias_Equipamentos!$F$2:$F$5135, MATCH(K464, Def_Instancias_Equipamentos!$D$2:$D$5135, 0), 1)</f>
        <v>Túnel (Anel/Front-End)</v>
      </c>
      <c r="G464" s="27" t="str">
        <f t="array" ref="G464">INDEX(Def_Instancias_Equipamentos!$F$2:$F$5135, MATCH(L464, Def_Instancias_Equipamentos!$D$2:$D$5135, 0), 1)</f>
        <v>Sala Racks 7</v>
      </c>
      <c r="H464" s="26" t="str">
        <f t="array" ref="H464">INDEX(Def_Instancias_Equipamentos!$E$2:$E$5135, MATCH(K464, Def_Instancias_Equipamentos!$D$2:$D$5135, 0), 1)</f>
        <v>SI-07BCFE</v>
      </c>
      <c r="I464" s="27" t="str">
        <f t="array" ref="I464">INDEX(Def_Instancias_Equipamentos!$E$2:$E$5135, MATCH(L464, Def_Instancias_Equipamentos!$D$2:$D$5135, 0), 1)</f>
        <v>IA-07RaBPM</v>
      </c>
      <c r="J464" s="27" t="str">
        <f t="shared" si="16"/>
        <v>EXTERNO</v>
      </c>
      <c r="K464" s="28" t="str">
        <f>Def_Instancias_Equipamentos!$D$1294</f>
        <v>SI-07BCFE:DI-PBPMSensor-2</v>
      </c>
      <c r="L464" s="19" t="str">
        <f>Def_Instancias_Equipamentos!$D$1635</f>
        <v>SI-07BCFE:DI-FMCPicoAmm-2</v>
      </c>
      <c r="M464" s="44" t="s">
        <v>74</v>
      </c>
      <c r="N464" s="45" t="s">
        <v>1108</v>
      </c>
      <c r="O464" s="31" t="str">
        <f>Def_Sistemas_Conectores_Cabos!$B$24</f>
        <v>Allectra triax</v>
      </c>
      <c r="P464" s="19" t="str">
        <f>Def_Sistemas_Conectores_Cabos!$B$25</f>
        <v>Lemo FFC.00.650</v>
      </c>
      <c r="Q464" s="27" t="str">
        <f t="shared" si="17"/>
        <v>SI-07BCFE:DI-PBPMSensor-2/BI
SI-07BCFE:DI-FMCPicoAmm-2/2</v>
      </c>
      <c r="R464" s="46" t="s">
        <v>25</v>
      </c>
      <c r="S464" s="46" t="s">
        <v>25</v>
      </c>
      <c r="T464" s="47" t="str">
        <f>Def_Sistemas_Conectores_Cabos!$C$15</f>
        <v>Triaxial LEMO</v>
      </c>
      <c r="U464" s="45" t="s">
        <v>46</v>
      </c>
      <c r="V464" s="33"/>
      <c r="W464" s="33"/>
      <c r="X464" s="33"/>
    </row>
    <row r="465" ht="15.75" customHeight="1">
      <c r="A465" s="19" t="str">
        <f>Def_Sistemas_Conectores_Cabos!$A$23</f>
        <v>BPM de fótons</v>
      </c>
      <c r="B465" s="22" t="str">
        <f>Datas_Entregas!$A$6</f>
        <v>Linhas de Luz (fases I-A e II)</v>
      </c>
      <c r="C465" s="25">
        <f t="array" ref="C465">INDEX(Datas_Entregas!$B$2:$B$100, MATCH(B465, Datas_Entregas!$A$2:$A$100, 0), 1)</f>
        <v>43374</v>
      </c>
      <c r="D465" s="22" t="str">
        <f>Def_Status_Montagem!$A$2</f>
        <v>A verificar</v>
      </c>
      <c r="E465" s="35" t="str">
        <f>Def_Status_Montagem!$B$4</f>
        <v>Contratada (inclui etiqueta)</v>
      </c>
      <c r="F465" s="26" t="str">
        <f t="array" ref="F465">INDEX(Def_Instancias_Equipamentos!$F$2:$F$5135, MATCH(K465, Def_Instancias_Equipamentos!$D$2:$D$5135, 0), 1)</f>
        <v>Túnel (Anel/Front-End)</v>
      </c>
      <c r="G465" s="27" t="str">
        <f t="array" ref="G465">INDEX(Def_Instancias_Equipamentos!$F$2:$F$5135, MATCH(L465, Def_Instancias_Equipamentos!$D$2:$D$5135, 0), 1)</f>
        <v>Sala Racks 7</v>
      </c>
      <c r="H465" s="26" t="str">
        <f t="array" ref="H465">INDEX(Def_Instancias_Equipamentos!$E$2:$E$5135, MATCH(K465, Def_Instancias_Equipamentos!$D$2:$D$5135, 0), 1)</f>
        <v>SI-07BCFE</v>
      </c>
      <c r="I465" s="27" t="str">
        <f t="array" ref="I465">INDEX(Def_Instancias_Equipamentos!$E$2:$E$5135, MATCH(L465, Def_Instancias_Equipamentos!$D$2:$D$5135, 0), 1)</f>
        <v>IA-07RaBPM</v>
      </c>
      <c r="J465" s="27" t="str">
        <f t="shared" si="16"/>
        <v>EXTERNO</v>
      </c>
      <c r="K465" s="28" t="str">
        <f>Def_Instancias_Equipamentos!$D$1294</f>
        <v>SI-07BCFE:DI-PBPMSensor-2</v>
      </c>
      <c r="L465" s="19" t="str">
        <f>Def_Instancias_Equipamentos!$D$1635</f>
        <v>SI-07BCFE:DI-FMCPicoAmm-2</v>
      </c>
      <c r="M465" s="44" t="s">
        <v>80</v>
      </c>
      <c r="N465" s="45" t="s">
        <v>1110</v>
      </c>
      <c r="O465" s="31" t="str">
        <f>Def_Sistemas_Conectores_Cabos!$B$24</f>
        <v>Allectra triax</v>
      </c>
      <c r="P465" s="19" t="str">
        <f>Def_Sistemas_Conectores_Cabos!$B$25</f>
        <v>Lemo FFC.00.650</v>
      </c>
      <c r="Q465" s="27" t="str">
        <f t="shared" si="17"/>
        <v>SI-07BCFE:DI-PBPMSensor-2/TI
SI-07BCFE:DI-FMCPicoAmm-2/3</v>
      </c>
      <c r="R465" s="46" t="s">
        <v>25</v>
      </c>
      <c r="S465" s="46" t="s">
        <v>25</v>
      </c>
      <c r="T465" s="47" t="str">
        <f>Def_Sistemas_Conectores_Cabos!$C$15</f>
        <v>Triaxial LEMO</v>
      </c>
      <c r="U465" s="45" t="s">
        <v>46</v>
      </c>
      <c r="V465" s="33"/>
      <c r="W465" s="33"/>
      <c r="X465" s="33"/>
    </row>
    <row r="466" ht="15.75" customHeight="1">
      <c r="A466" s="19" t="str">
        <f>Def_Sistemas_Conectores_Cabos!$A$23</f>
        <v>BPM de fótons</v>
      </c>
      <c r="B466" s="22" t="str">
        <f>Datas_Entregas!$A$6</f>
        <v>Linhas de Luz (fases I-A e II)</v>
      </c>
      <c r="C466" s="25">
        <f t="array" ref="C466">INDEX(Datas_Entregas!$B$2:$B$100, MATCH(B466, Datas_Entregas!$A$2:$A$100, 0), 1)</f>
        <v>43374</v>
      </c>
      <c r="D466" s="22" t="str">
        <f>Def_Status_Montagem!$A$2</f>
        <v>A verificar</v>
      </c>
      <c r="E466" s="35" t="str">
        <f>Def_Status_Montagem!$B$4</f>
        <v>Contratada (inclui etiqueta)</v>
      </c>
      <c r="F466" s="26" t="str">
        <f t="array" ref="F466">INDEX(Def_Instancias_Equipamentos!$F$2:$F$5135, MATCH(K466, Def_Instancias_Equipamentos!$D$2:$D$5135, 0), 1)</f>
        <v>Túnel (Anel/Front-End)</v>
      </c>
      <c r="G466" s="27" t="str">
        <f t="array" ref="G466">INDEX(Def_Instancias_Equipamentos!$F$2:$F$5135, MATCH(L466, Def_Instancias_Equipamentos!$D$2:$D$5135, 0), 1)</f>
        <v>Sala Racks 7</v>
      </c>
      <c r="H466" s="26" t="str">
        <f t="array" ref="H466">INDEX(Def_Instancias_Equipamentos!$E$2:$E$5135, MATCH(K466, Def_Instancias_Equipamentos!$D$2:$D$5135, 0), 1)</f>
        <v>SI-07BCFE</v>
      </c>
      <c r="I466" s="27" t="str">
        <f t="array" ref="I466">INDEX(Def_Instancias_Equipamentos!$E$2:$E$5135, MATCH(L466, Def_Instancias_Equipamentos!$D$2:$D$5135, 0), 1)</f>
        <v>IA-07RaBPM</v>
      </c>
      <c r="J466" s="27" t="str">
        <f t="shared" si="16"/>
        <v>EXTERNO</v>
      </c>
      <c r="K466" s="28" t="str">
        <f>Def_Instancias_Equipamentos!$D$1294</f>
        <v>SI-07BCFE:DI-PBPMSensor-2</v>
      </c>
      <c r="L466" s="19" t="str">
        <f>Def_Instancias_Equipamentos!$D$1635</f>
        <v>SI-07BCFE:DI-FMCPicoAmm-2</v>
      </c>
      <c r="M466" s="44" t="s">
        <v>77</v>
      </c>
      <c r="N466" s="45" t="s">
        <v>1116</v>
      </c>
      <c r="O466" s="31" t="str">
        <f>Def_Sistemas_Conectores_Cabos!$B$24</f>
        <v>Allectra triax</v>
      </c>
      <c r="P466" s="19" t="str">
        <f>Def_Sistemas_Conectores_Cabos!$B$25</f>
        <v>Lemo FFC.00.650</v>
      </c>
      <c r="Q466" s="27" t="str">
        <f t="shared" si="17"/>
        <v>SI-07BCFE:DI-PBPMSensor-2/BO
SI-07BCFE:DI-FMCPicoAmm-2/4</v>
      </c>
      <c r="R466" s="46" t="s">
        <v>25</v>
      </c>
      <c r="S466" s="46" t="s">
        <v>25</v>
      </c>
      <c r="T466" s="47" t="str">
        <f>Def_Sistemas_Conectores_Cabos!$C$15</f>
        <v>Triaxial LEMO</v>
      </c>
      <c r="U466" s="45" t="s">
        <v>46</v>
      </c>
      <c r="V466" s="33"/>
      <c r="W466" s="33"/>
      <c r="X466" s="33"/>
    </row>
    <row r="467" ht="15.75" customHeight="1">
      <c r="A467" s="19" t="str">
        <f>Def_Sistemas_Conectores_Cabos!$A$23</f>
        <v>BPM de fótons</v>
      </c>
      <c r="B467" s="22" t="str">
        <f>Datas_Entregas!$A$3</f>
        <v>BTS/Anel</v>
      </c>
      <c r="C467" s="25">
        <f t="array" ref="C467">INDEX(Datas_Entregas!$B$2:$B$100, MATCH(B467, Datas_Entregas!$A$2:$A$100, 0), 1)</f>
        <v>43296</v>
      </c>
      <c r="D467" s="22" t="str">
        <f>Def_Status_Montagem!$A$2</f>
        <v>A verificar</v>
      </c>
      <c r="E467" s="35" t="str">
        <f>Def_Status_Montagem!$B$4</f>
        <v>Contratada (inclui etiqueta)</v>
      </c>
      <c r="F467" s="26" t="str">
        <f t="array" ref="F467">INDEX(Def_Instancias_Equipamentos!$F$2:$F$5135, MATCH(K467, Def_Instancias_Equipamentos!$D$2:$D$5135, 0), 1)</f>
        <v>Túnel (Anel/Front-End)</v>
      </c>
      <c r="G467" s="27" t="str">
        <f t="array" ref="G467">INDEX(Def_Instancias_Equipamentos!$F$2:$F$5135, MATCH(L467, Def_Instancias_Equipamentos!$D$2:$D$5135, 0), 1)</f>
        <v>Sala Racks 7</v>
      </c>
      <c r="H467" s="26" t="str">
        <f t="array" ref="H467">INDEX(Def_Instancias_Equipamentos!$E$2:$E$5135, MATCH(K467, Def_Instancias_Equipamentos!$D$2:$D$5135, 0), 1)</f>
        <v>SI-07SPFE</v>
      </c>
      <c r="I467" s="27" t="str">
        <f t="array" ref="I467">INDEX(Def_Instancias_Equipamentos!$E$2:$E$5135, MATCH(L467, Def_Instancias_Equipamentos!$D$2:$D$5135, 0), 1)</f>
        <v>IA-07RaBPM</v>
      </c>
      <c r="J467" s="27" t="str">
        <f t="shared" si="16"/>
        <v>EXTERNO</v>
      </c>
      <c r="K467" s="28" t="str">
        <f>Def_Instancias_Equipamentos!$D$1253</f>
        <v>SI-07SPFE:DI-PBPMSensor-1</v>
      </c>
      <c r="L467" s="19" t="str">
        <f>Def_Instancias_Equipamentos!$D$1594</f>
        <v>SI-07SPFE:DI-FMCPicoAmm-1</v>
      </c>
      <c r="M467" s="44" t="s">
        <v>89</v>
      </c>
      <c r="N467" s="45" t="s">
        <v>1100</v>
      </c>
      <c r="O467" s="31" t="str">
        <f>Def_Sistemas_Conectores_Cabos!$B$24</f>
        <v>Allectra triax</v>
      </c>
      <c r="P467" s="19" t="str">
        <f>Def_Sistemas_Conectores_Cabos!$B$25</f>
        <v>Lemo FFC.00.650</v>
      </c>
      <c r="Q467" s="27" t="str">
        <f t="shared" si="17"/>
        <v>SI-07SPFE:DI-PBPMSensor-1/TO
SI-07SPFE:DI-FMCPicoAmm-1/1</v>
      </c>
      <c r="R467" s="46" t="s">
        <v>25</v>
      </c>
      <c r="S467" s="46" t="s">
        <v>25</v>
      </c>
      <c r="T467" s="47" t="str">
        <f>Def_Sistemas_Conectores_Cabos!$C$15</f>
        <v>Triaxial LEMO</v>
      </c>
      <c r="U467" s="45" t="s">
        <v>46</v>
      </c>
      <c r="V467" s="33"/>
      <c r="W467" s="33"/>
      <c r="X467" s="33"/>
    </row>
    <row r="468" ht="15.75" customHeight="1">
      <c r="A468" s="19" t="str">
        <f>Def_Sistemas_Conectores_Cabos!$A$23</f>
        <v>BPM de fótons</v>
      </c>
      <c r="B468" s="22" t="str">
        <f>Datas_Entregas!$A$3</f>
        <v>BTS/Anel</v>
      </c>
      <c r="C468" s="25">
        <f t="array" ref="C468">INDEX(Datas_Entregas!$B$2:$B$100, MATCH(B468, Datas_Entregas!$A$2:$A$100, 0), 1)</f>
        <v>43296</v>
      </c>
      <c r="D468" s="22" t="str">
        <f>Def_Status_Montagem!$A$2</f>
        <v>A verificar</v>
      </c>
      <c r="E468" s="35" t="str">
        <f>Def_Status_Montagem!$B$4</f>
        <v>Contratada (inclui etiqueta)</v>
      </c>
      <c r="F468" s="26" t="str">
        <f t="array" ref="F468">INDEX(Def_Instancias_Equipamentos!$F$2:$F$5135, MATCH(K468, Def_Instancias_Equipamentos!$D$2:$D$5135, 0), 1)</f>
        <v>Túnel (Anel/Front-End)</v>
      </c>
      <c r="G468" s="27" t="str">
        <f t="array" ref="G468">INDEX(Def_Instancias_Equipamentos!$F$2:$F$5135, MATCH(L468, Def_Instancias_Equipamentos!$D$2:$D$5135, 0), 1)</f>
        <v>Sala Racks 7</v>
      </c>
      <c r="H468" s="26" t="str">
        <f t="array" ref="H468">INDEX(Def_Instancias_Equipamentos!$E$2:$E$5135, MATCH(K468, Def_Instancias_Equipamentos!$D$2:$D$5135, 0), 1)</f>
        <v>SI-07SPFE</v>
      </c>
      <c r="I468" s="27" t="str">
        <f t="array" ref="I468">INDEX(Def_Instancias_Equipamentos!$E$2:$E$5135, MATCH(L468, Def_Instancias_Equipamentos!$D$2:$D$5135, 0), 1)</f>
        <v>IA-07RaBPM</v>
      </c>
      <c r="J468" s="27" t="str">
        <f t="shared" si="16"/>
        <v>EXTERNO</v>
      </c>
      <c r="K468" s="28" t="str">
        <f>Def_Instancias_Equipamentos!$D$1253</f>
        <v>SI-07SPFE:DI-PBPMSensor-1</v>
      </c>
      <c r="L468" s="19" t="str">
        <f>Def_Instancias_Equipamentos!$D$1594</f>
        <v>SI-07SPFE:DI-FMCPicoAmm-1</v>
      </c>
      <c r="M468" s="44" t="s">
        <v>74</v>
      </c>
      <c r="N468" s="45" t="s">
        <v>1108</v>
      </c>
      <c r="O468" s="31" t="str">
        <f>Def_Sistemas_Conectores_Cabos!$B$24</f>
        <v>Allectra triax</v>
      </c>
      <c r="P468" s="19" t="str">
        <f>Def_Sistemas_Conectores_Cabos!$B$25</f>
        <v>Lemo FFC.00.650</v>
      </c>
      <c r="Q468" s="27" t="str">
        <f t="shared" si="17"/>
        <v>SI-07SPFE:DI-PBPMSensor-1/BI
SI-07SPFE:DI-FMCPicoAmm-1/2</v>
      </c>
      <c r="R468" s="46" t="s">
        <v>25</v>
      </c>
      <c r="S468" s="46" t="s">
        <v>25</v>
      </c>
      <c r="T468" s="47" t="str">
        <f>Def_Sistemas_Conectores_Cabos!$C$15</f>
        <v>Triaxial LEMO</v>
      </c>
      <c r="U468" s="45" t="s">
        <v>46</v>
      </c>
      <c r="V468" s="33"/>
      <c r="W468" s="33"/>
      <c r="X468" s="33"/>
    </row>
    <row r="469" ht="15.75" customHeight="1">
      <c r="A469" s="19" t="str">
        <f>Def_Sistemas_Conectores_Cabos!$A$23</f>
        <v>BPM de fótons</v>
      </c>
      <c r="B469" s="22" t="str">
        <f>Datas_Entregas!$A$3</f>
        <v>BTS/Anel</v>
      </c>
      <c r="C469" s="25">
        <f t="array" ref="C469">INDEX(Datas_Entregas!$B$2:$B$100, MATCH(B469, Datas_Entregas!$A$2:$A$100, 0), 1)</f>
        <v>43296</v>
      </c>
      <c r="D469" s="22" t="str">
        <f>Def_Status_Montagem!$A$2</f>
        <v>A verificar</v>
      </c>
      <c r="E469" s="35" t="str">
        <f>Def_Status_Montagem!$B$4</f>
        <v>Contratada (inclui etiqueta)</v>
      </c>
      <c r="F469" s="26" t="str">
        <f t="array" ref="F469">INDEX(Def_Instancias_Equipamentos!$F$2:$F$5135, MATCH(K469, Def_Instancias_Equipamentos!$D$2:$D$5135, 0), 1)</f>
        <v>Túnel (Anel/Front-End)</v>
      </c>
      <c r="G469" s="27" t="str">
        <f t="array" ref="G469">INDEX(Def_Instancias_Equipamentos!$F$2:$F$5135, MATCH(L469, Def_Instancias_Equipamentos!$D$2:$D$5135, 0), 1)</f>
        <v>Sala Racks 7</v>
      </c>
      <c r="H469" s="26" t="str">
        <f t="array" ref="H469">INDEX(Def_Instancias_Equipamentos!$E$2:$E$5135, MATCH(K469, Def_Instancias_Equipamentos!$D$2:$D$5135, 0), 1)</f>
        <v>SI-07SPFE</v>
      </c>
      <c r="I469" s="27" t="str">
        <f t="array" ref="I469">INDEX(Def_Instancias_Equipamentos!$E$2:$E$5135, MATCH(L469, Def_Instancias_Equipamentos!$D$2:$D$5135, 0), 1)</f>
        <v>IA-07RaBPM</v>
      </c>
      <c r="J469" s="27" t="str">
        <f t="shared" si="16"/>
        <v>EXTERNO</v>
      </c>
      <c r="K469" s="28" t="str">
        <f>Def_Instancias_Equipamentos!$D$1253</f>
        <v>SI-07SPFE:DI-PBPMSensor-1</v>
      </c>
      <c r="L469" s="19" t="str">
        <f>Def_Instancias_Equipamentos!$D$1594</f>
        <v>SI-07SPFE:DI-FMCPicoAmm-1</v>
      </c>
      <c r="M469" s="44" t="s">
        <v>80</v>
      </c>
      <c r="N469" s="45" t="s">
        <v>1110</v>
      </c>
      <c r="O469" s="31" t="str">
        <f>Def_Sistemas_Conectores_Cabos!$B$24</f>
        <v>Allectra triax</v>
      </c>
      <c r="P469" s="19" t="str">
        <f>Def_Sistemas_Conectores_Cabos!$B$25</f>
        <v>Lemo FFC.00.650</v>
      </c>
      <c r="Q469" s="27" t="str">
        <f t="shared" si="17"/>
        <v>SI-07SPFE:DI-PBPMSensor-1/TI
SI-07SPFE:DI-FMCPicoAmm-1/3</v>
      </c>
      <c r="R469" s="46" t="s">
        <v>25</v>
      </c>
      <c r="S469" s="46" t="s">
        <v>25</v>
      </c>
      <c r="T469" s="47" t="str">
        <f>Def_Sistemas_Conectores_Cabos!$C$15</f>
        <v>Triaxial LEMO</v>
      </c>
      <c r="U469" s="45" t="s">
        <v>46</v>
      </c>
      <c r="V469" s="33"/>
      <c r="W469" s="33"/>
      <c r="X469" s="33"/>
    </row>
    <row r="470" ht="15.75" customHeight="1">
      <c r="A470" s="19" t="str">
        <f>Def_Sistemas_Conectores_Cabos!$A$23</f>
        <v>BPM de fótons</v>
      </c>
      <c r="B470" s="22" t="str">
        <f>Datas_Entregas!$A$3</f>
        <v>BTS/Anel</v>
      </c>
      <c r="C470" s="25">
        <f t="array" ref="C470">INDEX(Datas_Entregas!$B$2:$B$100, MATCH(B470, Datas_Entregas!$A$2:$A$100, 0), 1)</f>
        <v>43296</v>
      </c>
      <c r="D470" s="22" t="str">
        <f>Def_Status_Montagem!$A$2</f>
        <v>A verificar</v>
      </c>
      <c r="E470" s="35" t="str">
        <f>Def_Status_Montagem!$B$4</f>
        <v>Contratada (inclui etiqueta)</v>
      </c>
      <c r="F470" s="26" t="str">
        <f t="array" ref="F470">INDEX(Def_Instancias_Equipamentos!$F$2:$F$5135, MATCH(K470, Def_Instancias_Equipamentos!$D$2:$D$5135, 0), 1)</f>
        <v>Túnel (Anel/Front-End)</v>
      </c>
      <c r="G470" s="27" t="str">
        <f t="array" ref="G470">INDEX(Def_Instancias_Equipamentos!$F$2:$F$5135, MATCH(L470, Def_Instancias_Equipamentos!$D$2:$D$5135, 0), 1)</f>
        <v>Sala Racks 7</v>
      </c>
      <c r="H470" s="26" t="str">
        <f t="array" ref="H470">INDEX(Def_Instancias_Equipamentos!$E$2:$E$5135, MATCH(K470, Def_Instancias_Equipamentos!$D$2:$D$5135, 0), 1)</f>
        <v>SI-07SPFE</v>
      </c>
      <c r="I470" s="27" t="str">
        <f t="array" ref="I470">INDEX(Def_Instancias_Equipamentos!$E$2:$E$5135, MATCH(L470, Def_Instancias_Equipamentos!$D$2:$D$5135, 0), 1)</f>
        <v>IA-07RaBPM</v>
      </c>
      <c r="J470" s="27" t="str">
        <f t="shared" si="16"/>
        <v>EXTERNO</v>
      </c>
      <c r="K470" s="28" t="str">
        <f>Def_Instancias_Equipamentos!$D$1253</f>
        <v>SI-07SPFE:DI-PBPMSensor-1</v>
      </c>
      <c r="L470" s="19" t="str">
        <f>Def_Instancias_Equipamentos!$D$1594</f>
        <v>SI-07SPFE:DI-FMCPicoAmm-1</v>
      </c>
      <c r="M470" s="44" t="s">
        <v>77</v>
      </c>
      <c r="N470" s="45" t="s">
        <v>1116</v>
      </c>
      <c r="O470" s="31" t="str">
        <f>Def_Sistemas_Conectores_Cabos!$B$24</f>
        <v>Allectra triax</v>
      </c>
      <c r="P470" s="19" t="str">
        <f>Def_Sistemas_Conectores_Cabos!$B$25</f>
        <v>Lemo FFC.00.650</v>
      </c>
      <c r="Q470" s="27" t="str">
        <f t="shared" si="17"/>
        <v>SI-07SPFE:DI-PBPMSensor-1/BO
SI-07SPFE:DI-FMCPicoAmm-1/4</v>
      </c>
      <c r="R470" s="46" t="s">
        <v>25</v>
      </c>
      <c r="S470" s="46" t="s">
        <v>25</v>
      </c>
      <c r="T470" s="47" t="str">
        <f>Def_Sistemas_Conectores_Cabos!$C$15</f>
        <v>Triaxial LEMO</v>
      </c>
      <c r="U470" s="45" t="s">
        <v>46</v>
      </c>
      <c r="V470" s="33"/>
      <c r="W470" s="33"/>
      <c r="X470" s="33"/>
    </row>
    <row r="471" ht="15.75" customHeight="1">
      <c r="A471" s="19" t="str">
        <f>Def_Sistemas_Conectores_Cabos!$A$23</f>
        <v>BPM de fótons</v>
      </c>
      <c r="B471" s="22" t="str">
        <f>Datas_Entregas!$A$3</f>
        <v>BTS/Anel</v>
      </c>
      <c r="C471" s="25">
        <f t="array" ref="C471">INDEX(Datas_Entregas!$B$2:$B$100, MATCH(B471, Datas_Entregas!$A$2:$A$100, 0), 1)</f>
        <v>43296</v>
      </c>
      <c r="D471" s="22" t="str">
        <f>Def_Status_Montagem!$A$2</f>
        <v>A verificar</v>
      </c>
      <c r="E471" s="35" t="str">
        <f>Def_Status_Montagem!$B$4</f>
        <v>Contratada (inclui etiqueta)</v>
      </c>
      <c r="F471" s="26" t="str">
        <f t="array" ref="F471">INDEX(Def_Instancias_Equipamentos!$F$2:$F$5135, MATCH(K471, Def_Instancias_Equipamentos!$D$2:$D$5135, 0), 1)</f>
        <v>Túnel (Anel/Front-End)</v>
      </c>
      <c r="G471" s="27" t="str">
        <f t="array" ref="G471">INDEX(Def_Instancias_Equipamentos!$F$2:$F$5135, MATCH(L471, Def_Instancias_Equipamentos!$D$2:$D$5135, 0), 1)</f>
        <v>Sala Racks 7</v>
      </c>
      <c r="H471" s="26" t="str">
        <f t="array" ref="H471">INDEX(Def_Instancias_Equipamentos!$E$2:$E$5135, MATCH(K471, Def_Instancias_Equipamentos!$D$2:$D$5135, 0), 1)</f>
        <v>SI-07SPFE</v>
      </c>
      <c r="I471" s="27" t="str">
        <f t="array" ref="I471">INDEX(Def_Instancias_Equipamentos!$E$2:$E$5135, MATCH(L471, Def_Instancias_Equipamentos!$D$2:$D$5135, 0), 1)</f>
        <v>IA-07RaBPM</v>
      </c>
      <c r="J471" s="27" t="str">
        <f t="shared" si="16"/>
        <v>EXTERNO</v>
      </c>
      <c r="K471" s="28" t="str">
        <f>Def_Instancias_Equipamentos!$D$1254</f>
        <v>SI-07SPFE:DI-PBPMSensor-2</v>
      </c>
      <c r="L471" s="19" t="str">
        <f>Def_Instancias_Equipamentos!$D$1595</f>
        <v>SI-07SPFE:DI-FMCPicoAmm-2</v>
      </c>
      <c r="M471" s="44" t="s">
        <v>89</v>
      </c>
      <c r="N471" s="45" t="s">
        <v>1100</v>
      </c>
      <c r="O471" s="31" t="str">
        <f>Def_Sistemas_Conectores_Cabos!$B$24</f>
        <v>Allectra triax</v>
      </c>
      <c r="P471" s="19" t="str">
        <f>Def_Sistemas_Conectores_Cabos!$B$25</f>
        <v>Lemo FFC.00.650</v>
      </c>
      <c r="Q471" s="27" t="str">
        <f t="shared" si="17"/>
        <v>SI-07SPFE:DI-PBPMSensor-2/TO
SI-07SPFE:DI-FMCPicoAmm-2/1</v>
      </c>
      <c r="R471" s="46" t="s">
        <v>25</v>
      </c>
      <c r="S471" s="46" t="s">
        <v>25</v>
      </c>
      <c r="T471" s="47" t="str">
        <f>Def_Sistemas_Conectores_Cabos!$C$15</f>
        <v>Triaxial LEMO</v>
      </c>
      <c r="U471" s="45" t="s">
        <v>46</v>
      </c>
      <c r="V471" s="33"/>
      <c r="W471" s="33"/>
      <c r="X471" s="33"/>
    </row>
    <row r="472" ht="15.75" customHeight="1">
      <c r="A472" s="19" t="str">
        <f>Def_Sistemas_Conectores_Cabos!$A$23</f>
        <v>BPM de fótons</v>
      </c>
      <c r="B472" s="22" t="str">
        <f>Datas_Entregas!$A$3</f>
        <v>BTS/Anel</v>
      </c>
      <c r="C472" s="25">
        <f t="array" ref="C472">INDEX(Datas_Entregas!$B$2:$B$100, MATCH(B472, Datas_Entregas!$A$2:$A$100, 0), 1)</f>
        <v>43296</v>
      </c>
      <c r="D472" s="22" t="str">
        <f>Def_Status_Montagem!$A$2</f>
        <v>A verificar</v>
      </c>
      <c r="E472" s="35" t="str">
        <f>Def_Status_Montagem!$B$4</f>
        <v>Contratada (inclui etiqueta)</v>
      </c>
      <c r="F472" s="26" t="str">
        <f t="array" ref="F472">INDEX(Def_Instancias_Equipamentos!$F$2:$F$5135, MATCH(K472, Def_Instancias_Equipamentos!$D$2:$D$5135, 0), 1)</f>
        <v>Túnel (Anel/Front-End)</v>
      </c>
      <c r="G472" s="27" t="str">
        <f t="array" ref="G472">INDEX(Def_Instancias_Equipamentos!$F$2:$F$5135, MATCH(L472, Def_Instancias_Equipamentos!$D$2:$D$5135, 0), 1)</f>
        <v>Sala Racks 7</v>
      </c>
      <c r="H472" s="26" t="str">
        <f t="array" ref="H472">INDEX(Def_Instancias_Equipamentos!$E$2:$E$5135, MATCH(K472, Def_Instancias_Equipamentos!$D$2:$D$5135, 0), 1)</f>
        <v>SI-07SPFE</v>
      </c>
      <c r="I472" s="27" t="str">
        <f t="array" ref="I472">INDEX(Def_Instancias_Equipamentos!$E$2:$E$5135, MATCH(L472, Def_Instancias_Equipamentos!$D$2:$D$5135, 0), 1)</f>
        <v>IA-07RaBPM</v>
      </c>
      <c r="J472" s="27" t="str">
        <f t="shared" si="16"/>
        <v>EXTERNO</v>
      </c>
      <c r="K472" s="28" t="str">
        <f>Def_Instancias_Equipamentos!$D$1254</f>
        <v>SI-07SPFE:DI-PBPMSensor-2</v>
      </c>
      <c r="L472" s="19" t="str">
        <f>Def_Instancias_Equipamentos!$D$1595</f>
        <v>SI-07SPFE:DI-FMCPicoAmm-2</v>
      </c>
      <c r="M472" s="44" t="s">
        <v>74</v>
      </c>
      <c r="N472" s="45" t="s">
        <v>1108</v>
      </c>
      <c r="O472" s="31" t="str">
        <f>Def_Sistemas_Conectores_Cabos!$B$24</f>
        <v>Allectra triax</v>
      </c>
      <c r="P472" s="19" t="str">
        <f>Def_Sistemas_Conectores_Cabos!$B$25</f>
        <v>Lemo FFC.00.650</v>
      </c>
      <c r="Q472" s="27" t="str">
        <f t="shared" si="17"/>
        <v>SI-07SPFE:DI-PBPMSensor-2/BI
SI-07SPFE:DI-FMCPicoAmm-2/2</v>
      </c>
      <c r="R472" s="46" t="s">
        <v>25</v>
      </c>
      <c r="S472" s="46" t="s">
        <v>25</v>
      </c>
      <c r="T472" s="47" t="str">
        <f>Def_Sistemas_Conectores_Cabos!$C$15</f>
        <v>Triaxial LEMO</v>
      </c>
      <c r="U472" s="45" t="s">
        <v>46</v>
      </c>
      <c r="V472" s="33"/>
      <c r="W472" s="33"/>
      <c r="X472" s="33"/>
    </row>
    <row r="473" ht="15.75" customHeight="1">
      <c r="A473" s="19" t="str">
        <f>Def_Sistemas_Conectores_Cabos!$A$23</f>
        <v>BPM de fótons</v>
      </c>
      <c r="B473" s="22" t="str">
        <f>Datas_Entregas!$A$3</f>
        <v>BTS/Anel</v>
      </c>
      <c r="C473" s="25">
        <f t="array" ref="C473">INDEX(Datas_Entregas!$B$2:$B$100, MATCH(B473, Datas_Entregas!$A$2:$A$100, 0), 1)</f>
        <v>43296</v>
      </c>
      <c r="D473" s="22" t="str">
        <f>Def_Status_Montagem!$A$2</f>
        <v>A verificar</v>
      </c>
      <c r="E473" s="35" t="str">
        <f>Def_Status_Montagem!$B$4</f>
        <v>Contratada (inclui etiqueta)</v>
      </c>
      <c r="F473" s="26" t="str">
        <f t="array" ref="F473">INDEX(Def_Instancias_Equipamentos!$F$2:$F$5135, MATCH(K473, Def_Instancias_Equipamentos!$D$2:$D$5135, 0), 1)</f>
        <v>Túnel (Anel/Front-End)</v>
      </c>
      <c r="G473" s="27" t="str">
        <f t="array" ref="G473">INDEX(Def_Instancias_Equipamentos!$F$2:$F$5135, MATCH(L473, Def_Instancias_Equipamentos!$D$2:$D$5135, 0), 1)</f>
        <v>Sala Racks 7</v>
      </c>
      <c r="H473" s="26" t="str">
        <f t="array" ref="H473">INDEX(Def_Instancias_Equipamentos!$E$2:$E$5135, MATCH(K473, Def_Instancias_Equipamentos!$D$2:$D$5135, 0), 1)</f>
        <v>SI-07SPFE</v>
      </c>
      <c r="I473" s="27" t="str">
        <f t="array" ref="I473">INDEX(Def_Instancias_Equipamentos!$E$2:$E$5135, MATCH(L473, Def_Instancias_Equipamentos!$D$2:$D$5135, 0), 1)</f>
        <v>IA-07RaBPM</v>
      </c>
      <c r="J473" s="27" t="str">
        <f t="shared" si="16"/>
        <v>EXTERNO</v>
      </c>
      <c r="K473" s="28" t="str">
        <f>Def_Instancias_Equipamentos!$D$1254</f>
        <v>SI-07SPFE:DI-PBPMSensor-2</v>
      </c>
      <c r="L473" s="19" t="str">
        <f>Def_Instancias_Equipamentos!$D$1595</f>
        <v>SI-07SPFE:DI-FMCPicoAmm-2</v>
      </c>
      <c r="M473" s="44" t="s">
        <v>80</v>
      </c>
      <c r="N473" s="45" t="s">
        <v>1110</v>
      </c>
      <c r="O473" s="31" t="str">
        <f>Def_Sistemas_Conectores_Cabos!$B$24</f>
        <v>Allectra triax</v>
      </c>
      <c r="P473" s="19" t="str">
        <f>Def_Sistemas_Conectores_Cabos!$B$25</f>
        <v>Lemo FFC.00.650</v>
      </c>
      <c r="Q473" s="27" t="str">
        <f t="shared" si="17"/>
        <v>SI-07SPFE:DI-PBPMSensor-2/TI
SI-07SPFE:DI-FMCPicoAmm-2/3</v>
      </c>
      <c r="R473" s="46" t="s">
        <v>25</v>
      </c>
      <c r="S473" s="46" t="s">
        <v>25</v>
      </c>
      <c r="T473" s="47" t="str">
        <f>Def_Sistemas_Conectores_Cabos!$C$15</f>
        <v>Triaxial LEMO</v>
      </c>
      <c r="U473" s="45" t="s">
        <v>46</v>
      </c>
      <c r="V473" s="33"/>
      <c r="W473" s="33"/>
      <c r="X473" s="33"/>
    </row>
    <row r="474" ht="15.75" customHeight="1">
      <c r="A474" s="19" t="str">
        <f>Def_Sistemas_Conectores_Cabos!$A$23</f>
        <v>BPM de fótons</v>
      </c>
      <c r="B474" s="22" t="str">
        <f>Datas_Entregas!$A$3</f>
        <v>BTS/Anel</v>
      </c>
      <c r="C474" s="25">
        <f t="array" ref="C474">INDEX(Datas_Entregas!$B$2:$B$100, MATCH(B474, Datas_Entregas!$A$2:$A$100, 0), 1)</f>
        <v>43296</v>
      </c>
      <c r="D474" s="22" t="str">
        <f>Def_Status_Montagem!$A$2</f>
        <v>A verificar</v>
      </c>
      <c r="E474" s="35" t="str">
        <f>Def_Status_Montagem!$B$4</f>
        <v>Contratada (inclui etiqueta)</v>
      </c>
      <c r="F474" s="26" t="str">
        <f t="array" ref="F474">INDEX(Def_Instancias_Equipamentos!$F$2:$F$5135, MATCH(K474, Def_Instancias_Equipamentos!$D$2:$D$5135, 0), 1)</f>
        <v>Túnel (Anel/Front-End)</v>
      </c>
      <c r="G474" s="27" t="str">
        <f t="array" ref="G474">INDEX(Def_Instancias_Equipamentos!$F$2:$F$5135, MATCH(L474, Def_Instancias_Equipamentos!$D$2:$D$5135, 0), 1)</f>
        <v>Sala Racks 7</v>
      </c>
      <c r="H474" s="26" t="str">
        <f t="array" ref="H474">INDEX(Def_Instancias_Equipamentos!$E$2:$E$5135, MATCH(K474, Def_Instancias_Equipamentos!$D$2:$D$5135, 0), 1)</f>
        <v>SI-07SPFE</v>
      </c>
      <c r="I474" s="27" t="str">
        <f t="array" ref="I474">INDEX(Def_Instancias_Equipamentos!$E$2:$E$5135, MATCH(L474, Def_Instancias_Equipamentos!$D$2:$D$5135, 0), 1)</f>
        <v>IA-07RaBPM</v>
      </c>
      <c r="J474" s="27" t="str">
        <f t="shared" si="16"/>
        <v>EXTERNO</v>
      </c>
      <c r="K474" s="28" t="str">
        <f>Def_Instancias_Equipamentos!$D$1254</f>
        <v>SI-07SPFE:DI-PBPMSensor-2</v>
      </c>
      <c r="L474" s="19" t="str">
        <f>Def_Instancias_Equipamentos!$D$1595</f>
        <v>SI-07SPFE:DI-FMCPicoAmm-2</v>
      </c>
      <c r="M474" s="44" t="s">
        <v>77</v>
      </c>
      <c r="N474" s="45" t="s">
        <v>1116</v>
      </c>
      <c r="O474" s="31" t="str">
        <f>Def_Sistemas_Conectores_Cabos!$B$24</f>
        <v>Allectra triax</v>
      </c>
      <c r="P474" s="19" t="str">
        <f>Def_Sistemas_Conectores_Cabos!$B$25</f>
        <v>Lemo FFC.00.650</v>
      </c>
      <c r="Q474" s="27" t="str">
        <f t="shared" si="17"/>
        <v>SI-07SPFE:DI-PBPMSensor-2/BO
SI-07SPFE:DI-FMCPicoAmm-2/4</v>
      </c>
      <c r="R474" s="46" t="s">
        <v>25</v>
      </c>
      <c r="S474" s="46" t="s">
        <v>25</v>
      </c>
      <c r="T474" s="47" t="str">
        <f>Def_Sistemas_Conectores_Cabos!$C$15</f>
        <v>Triaxial LEMO</v>
      </c>
      <c r="U474" s="45" t="s">
        <v>46</v>
      </c>
      <c r="V474" s="33"/>
      <c r="W474" s="33"/>
      <c r="X474" s="33"/>
    </row>
    <row r="475" ht="15.75" customHeight="1">
      <c r="A475" s="19" t="str">
        <f>Def_Sistemas_Conectores_Cabos!$A$23</f>
        <v>BPM de fótons</v>
      </c>
      <c r="B475" s="22" t="str">
        <f>Datas_Entregas!$A$6</f>
        <v>Linhas de Luz (fases I-A e II)</v>
      </c>
      <c r="C475" s="25">
        <f t="array" ref="C475">INDEX(Datas_Entregas!$B$2:$B$100, MATCH(B475, Datas_Entregas!$A$2:$A$100, 0), 1)</f>
        <v>43374</v>
      </c>
      <c r="D475" s="22" t="str">
        <f>Def_Status_Montagem!$A$2</f>
        <v>A verificar</v>
      </c>
      <c r="E475" s="35" t="str">
        <f>Def_Status_Montagem!$B$4</f>
        <v>Contratada (inclui etiqueta)</v>
      </c>
      <c r="F475" s="26" t="str">
        <f t="array" ref="F475">INDEX(Def_Instancias_Equipamentos!$F$2:$F$5135, MATCH(K475, Def_Instancias_Equipamentos!$D$2:$D$5135, 0), 1)</f>
        <v>Túnel (Anel/Front-End)</v>
      </c>
      <c r="G475" s="27" t="str">
        <f t="array" ref="G475">INDEX(Def_Instancias_Equipamentos!$F$2:$F$5135, MATCH(L475, Def_Instancias_Equipamentos!$D$2:$D$5135, 0), 1)</f>
        <v>Sala Racks 8</v>
      </c>
      <c r="H475" s="26" t="str">
        <f t="array" ref="H475">INDEX(Def_Instancias_Equipamentos!$E$2:$E$5135, MATCH(K475, Def_Instancias_Equipamentos!$D$2:$D$5135, 0), 1)</f>
        <v>SI-08BCFE</v>
      </c>
      <c r="I475" s="27" t="str">
        <f t="array" ref="I475">INDEX(Def_Instancias_Equipamentos!$E$2:$E$5135, MATCH(L475, Def_Instancias_Equipamentos!$D$2:$D$5135, 0), 1)</f>
        <v>IA-08RaBPM</v>
      </c>
      <c r="J475" s="27" t="str">
        <f t="shared" si="16"/>
        <v>EXTERNO</v>
      </c>
      <c r="K475" s="28" t="str">
        <f>Def_Instancias_Equipamentos!$D$1295</f>
        <v>SI-08BCFE:DI-PBPMSensor-1</v>
      </c>
      <c r="L475" s="19" t="str">
        <f>Def_Instancias_Equipamentos!$D$1636</f>
        <v>SI-08BCFE:DI-FMCPicoAmm-1</v>
      </c>
      <c r="M475" s="44" t="s">
        <v>89</v>
      </c>
      <c r="N475" s="45" t="s">
        <v>1100</v>
      </c>
      <c r="O475" s="31" t="str">
        <f>Def_Sistemas_Conectores_Cabos!$B$24</f>
        <v>Allectra triax</v>
      </c>
      <c r="P475" s="19" t="str">
        <f>Def_Sistemas_Conectores_Cabos!$B$25</f>
        <v>Lemo FFC.00.650</v>
      </c>
      <c r="Q475" s="27" t="str">
        <f t="shared" si="17"/>
        <v>SI-08BCFE:DI-PBPMSensor-1/TO
SI-08BCFE:DI-FMCPicoAmm-1/1</v>
      </c>
      <c r="R475" s="46" t="s">
        <v>25</v>
      </c>
      <c r="S475" s="46" t="s">
        <v>25</v>
      </c>
      <c r="T475" s="47" t="str">
        <f>Def_Sistemas_Conectores_Cabos!$C$15</f>
        <v>Triaxial LEMO</v>
      </c>
      <c r="U475" s="45" t="s">
        <v>46</v>
      </c>
      <c r="V475" s="33"/>
      <c r="W475" s="33"/>
      <c r="X475" s="33"/>
    </row>
    <row r="476" ht="15.75" customHeight="1">
      <c r="A476" s="19" t="str">
        <f>Def_Sistemas_Conectores_Cabos!$A$23</f>
        <v>BPM de fótons</v>
      </c>
      <c r="B476" s="22" t="str">
        <f>Datas_Entregas!$A$6</f>
        <v>Linhas de Luz (fases I-A e II)</v>
      </c>
      <c r="C476" s="25">
        <f t="array" ref="C476">INDEX(Datas_Entregas!$B$2:$B$100, MATCH(B476, Datas_Entregas!$A$2:$A$100, 0), 1)</f>
        <v>43374</v>
      </c>
      <c r="D476" s="22" t="str">
        <f>Def_Status_Montagem!$A$2</f>
        <v>A verificar</v>
      </c>
      <c r="E476" s="35" t="str">
        <f>Def_Status_Montagem!$B$4</f>
        <v>Contratada (inclui etiqueta)</v>
      </c>
      <c r="F476" s="26" t="str">
        <f t="array" ref="F476">INDEX(Def_Instancias_Equipamentos!$F$2:$F$5135, MATCH(K476, Def_Instancias_Equipamentos!$D$2:$D$5135, 0), 1)</f>
        <v>Túnel (Anel/Front-End)</v>
      </c>
      <c r="G476" s="27" t="str">
        <f t="array" ref="G476">INDEX(Def_Instancias_Equipamentos!$F$2:$F$5135, MATCH(L476, Def_Instancias_Equipamentos!$D$2:$D$5135, 0), 1)</f>
        <v>Sala Racks 8</v>
      </c>
      <c r="H476" s="26" t="str">
        <f t="array" ref="H476">INDEX(Def_Instancias_Equipamentos!$E$2:$E$5135, MATCH(K476, Def_Instancias_Equipamentos!$D$2:$D$5135, 0), 1)</f>
        <v>SI-08BCFE</v>
      </c>
      <c r="I476" s="27" t="str">
        <f t="array" ref="I476">INDEX(Def_Instancias_Equipamentos!$E$2:$E$5135, MATCH(L476, Def_Instancias_Equipamentos!$D$2:$D$5135, 0), 1)</f>
        <v>IA-08RaBPM</v>
      </c>
      <c r="J476" s="27" t="str">
        <f t="shared" si="16"/>
        <v>EXTERNO</v>
      </c>
      <c r="K476" s="28" t="str">
        <f>Def_Instancias_Equipamentos!$D$1295</f>
        <v>SI-08BCFE:DI-PBPMSensor-1</v>
      </c>
      <c r="L476" s="19" t="str">
        <f>Def_Instancias_Equipamentos!$D$1636</f>
        <v>SI-08BCFE:DI-FMCPicoAmm-1</v>
      </c>
      <c r="M476" s="44" t="s">
        <v>74</v>
      </c>
      <c r="N476" s="45" t="s">
        <v>1108</v>
      </c>
      <c r="O476" s="31" t="str">
        <f>Def_Sistemas_Conectores_Cabos!$B$24</f>
        <v>Allectra triax</v>
      </c>
      <c r="P476" s="19" t="str">
        <f>Def_Sistemas_Conectores_Cabos!$B$25</f>
        <v>Lemo FFC.00.650</v>
      </c>
      <c r="Q476" s="27" t="str">
        <f t="shared" si="17"/>
        <v>SI-08BCFE:DI-PBPMSensor-1/BI
SI-08BCFE:DI-FMCPicoAmm-1/2</v>
      </c>
      <c r="R476" s="46" t="s">
        <v>25</v>
      </c>
      <c r="S476" s="46" t="s">
        <v>25</v>
      </c>
      <c r="T476" s="47" t="str">
        <f>Def_Sistemas_Conectores_Cabos!$C$15</f>
        <v>Triaxial LEMO</v>
      </c>
      <c r="U476" s="45" t="s">
        <v>46</v>
      </c>
      <c r="V476" s="33"/>
      <c r="W476" s="33"/>
      <c r="X476" s="33"/>
    </row>
    <row r="477" ht="15.75" customHeight="1">
      <c r="A477" s="19" t="str">
        <f>Def_Sistemas_Conectores_Cabos!$A$23</f>
        <v>BPM de fótons</v>
      </c>
      <c r="B477" s="22" t="str">
        <f>Datas_Entregas!$A$6</f>
        <v>Linhas de Luz (fases I-A e II)</v>
      </c>
      <c r="C477" s="25">
        <f t="array" ref="C477">INDEX(Datas_Entregas!$B$2:$B$100, MATCH(B477, Datas_Entregas!$A$2:$A$100, 0), 1)</f>
        <v>43374</v>
      </c>
      <c r="D477" s="22" t="str">
        <f>Def_Status_Montagem!$A$2</f>
        <v>A verificar</v>
      </c>
      <c r="E477" s="35" t="str">
        <f>Def_Status_Montagem!$B$4</f>
        <v>Contratada (inclui etiqueta)</v>
      </c>
      <c r="F477" s="26" t="str">
        <f t="array" ref="F477">INDEX(Def_Instancias_Equipamentos!$F$2:$F$5135, MATCH(K477, Def_Instancias_Equipamentos!$D$2:$D$5135, 0), 1)</f>
        <v>Túnel (Anel/Front-End)</v>
      </c>
      <c r="G477" s="27" t="str">
        <f t="array" ref="G477">INDEX(Def_Instancias_Equipamentos!$F$2:$F$5135, MATCH(L477, Def_Instancias_Equipamentos!$D$2:$D$5135, 0), 1)</f>
        <v>Sala Racks 8</v>
      </c>
      <c r="H477" s="26" t="str">
        <f t="array" ref="H477">INDEX(Def_Instancias_Equipamentos!$E$2:$E$5135, MATCH(K477, Def_Instancias_Equipamentos!$D$2:$D$5135, 0), 1)</f>
        <v>SI-08BCFE</v>
      </c>
      <c r="I477" s="27" t="str">
        <f t="array" ref="I477">INDEX(Def_Instancias_Equipamentos!$E$2:$E$5135, MATCH(L477, Def_Instancias_Equipamentos!$D$2:$D$5135, 0), 1)</f>
        <v>IA-08RaBPM</v>
      </c>
      <c r="J477" s="27" t="str">
        <f t="shared" si="16"/>
        <v>EXTERNO</v>
      </c>
      <c r="K477" s="28" t="str">
        <f>Def_Instancias_Equipamentos!$D$1295</f>
        <v>SI-08BCFE:DI-PBPMSensor-1</v>
      </c>
      <c r="L477" s="19" t="str">
        <f>Def_Instancias_Equipamentos!$D$1636</f>
        <v>SI-08BCFE:DI-FMCPicoAmm-1</v>
      </c>
      <c r="M477" s="44" t="s">
        <v>80</v>
      </c>
      <c r="N477" s="45" t="s">
        <v>1110</v>
      </c>
      <c r="O477" s="31" t="str">
        <f>Def_Sistemas_Conectores_Cabos!$B$24</f>
        <v>Allectra triax</v>
      </c>
      <c r="P477" s="19" t="str">
        <f>Def_Sistemas_Conectores_Cabos!$B$25</f>
        <v>Lemo FFC.00.650</v>
      </c>
      <c r="Q477" s="27" t="str">
        <f t="shared" si="17"/>
        <v>SI-08BCFE:DI-PBPMSensor-1/TI
SI-08BCFE:DI-FMCPicoAmm-1/3</v>
      </c>
      <c r="R477" s="46" t="s">
        <v>25</v>
      </c>
      <c r="S477" s="46" t="s">
        <v>25</v>
      </c>
      <c r="T477" s="47" t="str">
        <f>Def_Sistemas_Conectores_Cabos!$C$15</f>
        <v>Triaxial LEMO</v>
      </c>
      <c r="U477" s="45" t="s">
        <v>46</v>
      </c>
      <c r="V477" s="33"/>
      <c r="W477" s="33"/>
      <c r="X477" s="33"/>
    </row>
    <row r="478" ht="15.75" customHeight="1">
      <c r="A478" s="19" t="str">
        <f>Def_Sistemas_Conectores_Cabos!$A$23</f>
        <v>BPM de fótons</v>
      </c>
      <c r="B478" s="22" t="str">
        <f>Datas_Entregas!$A$6</f>
        <v>Linhas de Luz (fases I-A e II)</v>
      </c>
      <c r="C478" s="25">
        <f t="array" ref="C478">INDEX(Datas_Entregas!$B$2:$B$100, MATCH(B478, Datas_Entregas!$A$2:$A$100, 0), 1)</f>
        <v>43374</v>
      </c>
      <c r="D478" s="22" t="str">
        <f>Def_Status_Montagem!$A$2</f>
        <v>A verificar</v>
      </c>
      <c r="E478" s="35" t="str">
        <f>Def_Status_Montagem!$B$4</f>
        <v>Contratada (inclui etiqueta)</v>
      </c>
      <c r="F478" s="26" t="str">
        <f t="array" ref="F478">INDEX(Def_Instancias_Equipamentos!$F$2:$F$5135, MATCH(K478, Def_Instancias_Equipamentos!$D$2:$D$5135, 0), 1)</f>
        <v>Túnel (Anel/Front-End)</v>
      </c>
      <c r="G478" s="27" t="str">
        <f t="array" ref="G478">INDEX(Def_Instancias_Equipamentos!$F$2:$F$5135, MATCH(L478, Def_Instancias_Equipamentos!$D$2:$D$5135, 0), 1)</f>
        <v>Sala Racks 8</v>
      </c>
      <c r="H478" s="26" t="str">
        <f t="array" ref="H478">INDEX(Def_Instancias_Equipamentos!$E$2:$E$5135, MATCH(K478, Def_Instancias_Equipamentos!$D$2:$D$5135, 0), 1)</f>
        <v>SI-08BCFE</v>
      </c>
      <c r="I478" s="27" t="str">
        <f t="array" ref="I478">INDEX(Def_Instancias_Equipamentos!$E$2:$E$5135, MATCH(L478, Def_Instancias_Equipamentos!$D$2:$D$5135, 0), 1)</f>
        <v>IA-08RaBPM</v>
      </c>
      <c r="J478" s="27" t="str">
        <f t="shared" si="16"/>
        <v>EXTERNO</v>
      </c>
      <c r="K478" s="28" t="str">
        <f>Def_Instancias_Equipamentos!$D$1295</f>
        <v>SI-08BCFE:DI-PBPMSensor-1</v>
      </c>
      <c r="L478" s="19" t="str">
        <f>Def_Instancias_Equipamentos!$D$1636</f>
        <v>SI-08BCFE:DI-FMCPicoAmm-1</v>
      </c>
      <c r="M478" s="44" t="s">
        <v>77</v>
      </c>
      <c r="N478" s="45" t="s">
        <v>1116</v>
      </c>
      <c r="O478" s="31" t="str">
        <f>Def_Sistemas_Conectores_Cabos!$B$24</f>
        <v>Allectra triax</v>
      </c>
      <c r="P478" s="19" t="str">
        <f>Def_Sistemas_Conectores_Cabos!$B$25</f>
        <v>Lemo FFC.00.650</v>
      </c>
      <c r="Q478" s="27" t="str">
        <f t="shared" si="17"/>
        <v>SI-08BCFE:DI-PBPMSensor-1/BO
SI-08BCFE:DI-FMCPicoAmm-1/4</v>
      </c>
      <c r="R478" s="46" t="s">
        <v>25</v>
      </c>
      <c r="S478" s="46" t="s">
        <v>25</v>
      </c>
      <c r="T478" s="47" t="str">
        <f>Def_Sistemas_Conectores_Cabos!$C$15</f>
        <v>Triaxial LEMO</v>
      </c>
      <c r="U478" s="45" t="s">
        <v>46</v>
      </c>
      <c r="V478" s="33"/>
      <c r="W478" s="33"/>
      <c r="X478" s="33"/>
    </row>
    <row r="479" ht="15.75" customHeight="1">
      <c r="A479" s="19" t="str">
        <f>Def_Sistemas_Conectores_Cabos!$A$23</f>
        <v>BPM de fótons</v>
      </c>
      <c r="B479" s="22" t="str">
        <f>Datas_Entregas!$A$6</f>
        <v>Linhas de Luz (fases I-A e II)</v>
      </c>
      <c r="C479" s="25">
        <f t="array" ref="C479">INDEX(Datas_Entregas!$B$2:$B$100, MATCH(B479, Datas_Entregas!$A$2:$A$100, 0), 1)</f>
        <v>43374</v>
      </c>
      <c r="D479" s="22" t="str">
        <f>Def_Status_Montagem!$A$2</f>
        <v>A verificar</v>
      </c>
      <c r="E479" s="35" t="str">
        <f>Def_Status_Montagem!$B$4</f>
        <v>Contratada (inclui etiqueta)</v>
      </c>
      <c r="F479" s="26" t="str">
        <f t="array" ref="F479">INDEX(Def_Instancias_Equipamentos!$F$2:$F$5135, MATCH(K479, Def_Instancias_Equipamentos!$D$2:$D$5135, 0), 1)</f>
        <v>Túnel (Anel/Front-End)</v>
      </c>
      <c r="G479" s="27" t="str">
        <f t="array" ref="G479">INDEX(Def_Instancias_Equipamentos!$F$2:$F$5135, MATCH(L479, Def_Instancias_Equipamentos!$D$2:$D$5135, 0), 1)</f>
        <v>Sala Racks 8</v>
      </c>
      <c r="H479" s="26" t="str">
        <f t="array" ref="H479">INDEX(Def_Instancias_Equipamentos!$E$2:$E$5135, MATCH(K479, Def_Instancias_Equipamentos!$D$2:$D$5135, 0), 1)</f>
        <v>SI-08BCFE</v>
      </c>
      <c r="I479" s="27" t="str">
        <f t="array" ref="I479">INDEX(Def_Instancias_Equipamentos!$E$2:$E$5135, MATCH(L479, Def_Instancias_Equipamentos!$D$2:$D$5135, 0), 1)</f>
        <v>IA-08RaBPM</v>
      </c>
      <c r="J479" s="27" t="str">
        <f t="shared" si="16"/>
        <v>EXTERNO</v>
      </c>
      <c r="K479" s="28" t="str">
        <f>Def_Instancias_Equipamentos!$D$1296</f>
        <v>SI-08BCFE:DI-PBPMSensor-2</v>
      </c>
      <c r="L479" s="19" t="str">
        <f>Def_Instancias_Equipamentos!$D$1637</f>
        <v>SI-08BCFE:DI-FMCPicoAmm-2</v>
      </c>
      <c r="M479" s="44" t="s">
        <v>89</v>
      </c>
      <c r="N479" s="45" t="s">
        <v>1100</v>
      </c>
      <c r="O479" s="31" t="str">
        <f>Def_Sistemas_Conectores_Cabos!$B$24</f>
        <v>Allectra triax</v>
      </c>
      <c r="P479" s="19" t="str">
        <f>Def_Sistemas_Conectores_Cabos!$B$25</f>
        <v>Lemo FFC.00.650</v>
      </c>
      <c r="Q479" s="27" t="str">
        <f t="shared" si="17"/>
        <v>SI-08BCFE:DI-PBPMSensor-2/TO
SI-08BCFE:DI-FMCPicoAmm-2/1</v>
      </c>
      <c r="R479" s="46" t="s">
        <v>25</v>
      </c>
      <c r="S479" s="46" t="s">
        <v>25</v>
      </c>
      <c r="T479" s="47" t="str">
        <f>Def_Sistemas_Conectores_Cabos!$C$15</f>
        <v>Triaxial LEMO</v>
      </c>
      <c r="U479" s="45" t="s">
        <v>46</v>
      </c>
      <c r="V479" s="33"/>
      <c r="W479" s="33"/>
      <c r="X479" s="33"/>
    </row>
    <row r="480" ht="15.75" customHeight="1">
      <c r="A480" s="19" t="str">
        <f>Def_Sistemas_Conectores_Cabos!$A$23</f>
        <v>BPM de fótons</v>
      </c>
      <c r="B480" s="22" t="str">
        <f>Datas_Entregas!$A$6</f>
        <v>Linhas de Luz (fases I-A e II)</v>
      </c>
      <c r="C480" s="25">
        <f t="array" ref="C480">INDEX(Datas_Entregas!$B$2:$B$100, MATCH(B480, Datas_Entregas!$A$2:$A$100, 0), 1)</f>
        <v>43374</v>
      </c>
      <c r="D480" s="22" t="str">
        <f>Def_Status_Montagem!$A$2</f>
        <v>A verificar</v>
      </c>
      <c r="E480" s="35" t="str">
        <f>Def_Status_Montagem!$B$4</f>
        <v>Contratada (inclui etiqueta)</v>
      </c>
      <c r="F480" s="26" t="str">
        <f t="array" ref="F480">INDEX(Def_Instancias_Equipamentos!$F$2:$F$5135, MATCH(K480, Def_Instancias_Equipamentos!$D$2:$D$5135, 0), 1)</f>
        <v>Túnel (Anel/Front-End)</v>
      </c>
      <c r="G480" s="27" t="str">
        <f t="array" ref="G480">INDEX(Def_Instancias_Equipamentos!$F$2:$F$5135, MATCH(L480, Def_Instancias_Equipamentos!$D$2:$D$5135, 0), 1)</f>
        <v>Sala Racks 8</v>
      </c>
      <c r="H480" s="26" t="str">
        <f t="array" ref="H480">INDEX(Def_Instancias_Equipamentos!$E$2:$E$5135, MATCH(K480, Def_Instancias_Equipamentos!$D$2:$D$5135, 0), 1)</f>
        <v>SI-08BCFE</v>
      </c>
      <c r="I480" s="27" t="str">
        <f t="array" ref="I480">INDEX(Def_Instancias_Equipamentos!$E$2:$E$5135, MATCH(L480, Def_Instancias_Equipamentos!$D$2:$D$5135, 0), 1)</f>
        <v>IA-08RaBPM</v>
      </c>
      <c r="J480" s="27" t="str">
        <f t="shared" si="16"/>
        <v>EXTERNO</v>
      </c>
      <c r="K480" s="28" t="str">
        <f>Def_Instancias_Equipamentos!$D$1296</f>
        <v>SI-08BCFE:DI-PBPMSensor-2</v>
      </c>
      <c r="L480" s="19" t="str">
        <f>Def_Instancias_Equipamentos!$D$1637</f>
        <v>SI-08BCFE:DI-FMCPicoAmm-2</v>
      </c>
      <c r="M480" s="44" t="s">
        <v>74</v>
      </c>
      <c r="N480" s="45" t="s">
        <v>1108</v>
      </c>
      <c r="O480" s="31" t="str">
        <f>Def_Sistemas_Conectores_Cabos!$B$24</f>
        <v>Allectra triax</v>
      </c>
      <c r="P480" s="19" t="str">
        <f>Def_Sistemas_Conectores_Cabos!$B$25</f>
        <v>Lemo FFC.00.650</v>
      </c>
      <c r="Q480" s="27" t="str">
        <f t="shared" si="17"/>
        <v>SI-08BCFE:DI-PBPMSensor-2/BI
SI-08BCFE:DI-FMCPicoAmm-2/2</v>
      </c>
      <c r="R480" s="46" t="s">
        <v>25</v>
      </c>
      <c r="S480" s="46" t="s">
        <v>25</v>
      </c>
      <c r="T480" s="47" t="str">
        <f>Def_Sistemas_Conectores_Cabos!$C$15</f>
        <v>Triaxial LEMO</v>
      </c>
      <c r="U480" s="45" t="s">
        <v>46</v>
      </c>
      <c r="V480" s="33"/>
      <c r="W480" s="33"/>
      <c r="X480" s="33"/>
    </row>
    <row r="481" ht="15.75" customHeight="1">
      <c r="A481" s="19" t="str">
        <f>Def_Sistemas_Conectores_Cabos!$A$23</f>
        <v>BPM de fótons</v>
      </c>
      <c r="B481" s="22" t="str">
        <f>Datas_Entregas!$A$6</f>
        <v>Linhas de Luz (fases I-A e II)</v>
      </c>
      <c r="C481" s="25">
        <f t="array" ref="C481">INDEX(Datas_Entregas!$B$2:$B$100, MATCH(B481, Datas_Entregas!$A$2:$A$100, 0), 1)</f>
        <v>43374</v>
      </c>
      <c r="D481" s="22" t="str">
        <f>Def_Status_Montagem!$A$2</f>
        <v>A verificar</v>
      </c>
      <c r="E481" s="35" t="str">
        <f>Def_Status_Montagem!$B$4</f>
        <v>Contratada (inclui etiqueta)</v>
      </c>
      <c r="F481" s="26" t="str">
        <f t="array" ref="F481">INDEX(Def_Instancias_Equipamentos!$F$2:$F$5135, MATCH(K481, Def_Instancias_Equipamentos!$D$2:$D$5135, 0), 1)</f>
        <v>Túnel (Anel/Front-End)</v>
      </c>
      <c r="G481" s="27" t="str">
        <f t="array" ref="G481">INDEX(Def_Instancias_Equipamentos!$F$2:$F$5135, MATCH(L481, Def_Instancias_Equipamentos!$D$2:$D$5135, 0), 1)</f>
        <v>Sala Racks 8</v>
      </c>
      <c r="H481" s="26" t="str">
        <f t="array" ref="H481">INDEX(Def_Instancias_Equipamentos!$E$2:$E$5135, MATCH(K481, Def_Instancias_Equipamentos!$D$2:$D$5135, 0), 1)</f>
        <v>SI-08BCFE</v>
      </c>
      <c r="I481" s="27" t="str">
        <f t="array" ref="I481">INDEX(Def_Instancias_Equipamentos!$E$2:$E$5135, MATCH(L481, Def_Instancias_Equipamentos!$D$2:$D$5135, 0), 1)</f>
        <v>IA-08RaBPM</v>
      </c>
      <c r="J481" s="27" t="str">
        <f t="shared" si="16"/>
        <v>EXTERNO</v>
      </c>
      <c r="K481" s="28" t="str">
        <f>Def_Instancias_Equipamentos!$D$1296</f>
        <v>SI-08BCFE:DI-PBPMSensor-2</v>
      </c>
      <c r="L481" s="19" t="str">
        <f>Def_Instancias_Equipamentos!$D$1637</f>
        <v>SI-08BCFE:DI-FMCPicoAmm-2</v>
      </c>
      <c r="M481" s="44" t="s">
        <v>80</v>
      </c>
      <c r="N481" s="45" t="s">
        <v>1110</v>
      </c>
      <c r="O481" s="31" t="str">
        <f>Def_Sistemas_Conectores_Cabos!$B$24</f>
        <v>Allectra triax</v>
      </c>
      <c r="P481" s="19" t="str">
        <f>Def_Sistemas_Conectores_Cabos!$B$25</f>
        <v>Lemo FFC.00.650</v>
      </c>
      <c r="Q481" s="27" t="str">
        <f t="shared" si="17"/>
        <v>SI-08BCFE:DI-PBPMSensor-2/TI
SI-08BCFE:DI-FMCPicoAmm-2/3</v>
      </c>
      <c r="R481" s="46" t="s">
        <v>25</v>
      </c>
      <c r="S481" s="46" t="s">
        <v>25</v>
      </c>
      <c r="T481" s="47" t="str">
        <f>Def_Sistemas_Conectores_Cabos!$C$15</f>
        <v>Triaxial LEMO</v>
      </c>
      <c r="U481" s="45" t="s">
        <v>46</v>
      </c>
      <c r="V481" s="33"/>
      <c r="W481" s="33"/>
      <c r="X481" s="33"/>
    </row>
    <row r="482" ht="15.75" customHeight="1">
      <c r="A482" s="19" t="str">
        <f>Def_Sistemas_Conectores_Cabos!$A$23</f>
        <v>BPM de fótons</v>
      </c>
      <c r="B482" s="22" t="str">
        <f>Datas_Entregas!$A$6</f>
        <v>Linhas de Luz (fases I-A e II)</v>
      </c>
      <c r="C482" s="25">
        <f t="array" ref="C482">INDEX(Datas_Entregas!$B$2:$B$100, MATCH(B482, Datas_Entregas!$A$2:$A$100, 0), 1)</f>
        <v>43374</v>
      </c>
      <c r="D482" s="22" t="str">
        <f>Def_Status_Montagem!$A$2</f>
        <v>A verificar</v>
      </c>
      <c r="E482" s="35" t="str">
        <f>Def_Status_Montagem!$B$4</f>
        <v>Contratada (inclui etiqueta)</v>
      </c>
      <c r="F482" s="26" t="str">
        <f t="array" ref="F482">INDEX(Def_Instancias_Equipamentos!$F$2:$F$5135, MATCH(K482, Def_Instancias_Equipamentos!$D$2:$D$5135, 0), 1)</f>
        <v>Túnel (Anel/Front-End)</v>
      </c>
      <c r="G482" s="27" t="str">
        <f t="array" ref="G482">INDEX(Def_Instancias_Equipamentos!$F$2:$F$5135, MATCH(L482, Def_Instancias_Equipamentos!$D$2:$D$5135, 0), 1)</f>
        <v>Sala Racks 8</v>
      </c>
      <c r="H482" s="26" t="str">
        <f t="array" ref="H482">INDEX(Def_Instancias_Equipamentos!$E$2:$E$5135, MATCH(K482, Def_Instancias_Equipamentos!$D$2:$D$5135, 0), 1)</f>
        <v>SI-08BCFE</v>
      </c>
      <c r="I482" s="27" t="str">
        <f t="array" ref="I482">INDEX(Def_Instancias_Equipamentos!$E$2:$E$5135, MATCH(L482, Def_Instancias_Equipamentos!$D$2:$D$5135, 0), 1)</f>
        <v>IA-08RaBPM</v>
      </c>
      <c r="J482" s="27" t="str">
        <f t="shared" si="16"/>
        <v>EXTERNO</v>
      </c>
      <c r="K482" s="28" t="str">
        <f>Def_Instancias_Equipamentos!$D$1296</f>
        <v>SI-08BCFE:DI-PBPMSensor-2</v>
      </c>
      <c r="L482" s="19" t="str">
        <f>Def_Instancias_Equipamentos!$D$1637</f>
        <v>SI-08BCFE:DI-FMCPicoAmm-2</v>
      </c>
      <c r="M482" s="44" t="s">
        <v>77</v>
      </c>
      <c r="N482" s="45" t="s">
        <v>1116</v>
      </c>
      <c r="O482" s="31" t="str">
        <f>Def_Sistemas_Conectores_Cabos!$B$24</f>
        <v>Allectra triax</v>
      </c>
      <c r="P482" s="19" t="str">
        <f>Def_Sistemas_Conectores_Cabos!$B$25</f>
        <v>Lemo FFC.00.650</v>
      </c>
      <c r="Q482" s="27" t="str">
        <f t="shared" si="17"/>
        <v>SI-08BCFE:DI-PBPMSensor-2/BO
SI-08BCFE:DI-FMCPicoAmm-2/4</v>
      </c>
      <c r="R482" s="46" t="s">
        <v>25</v>
      </c>
      <c r="S482" s="46" t="s">
        <v>25</v>
      </c>
      <c r="T482" s="47" t="str">
        <f>Def_Sistemas_Conectores_Cabos!$C$15</f>
        <v>Triaxial LEMO</v>
      </c>
      <c r="U482" s="45" t="s">
        <v>46</v>
      </c>
      <c r="V482" s="33"/>
      <c r="W482" s="33"/>
      <c r="X482" s="33"/>
    </row>
    <row r="483" ht="15.75" customHeight="1">
      <c r="A483" s="19" t="str">
        <f>Def_Sistemas_Conectores_Cabos!$A$23</f>
        <v>BPM de fótons</v>
      </c>
      <c r="B483" s="22" t="str">
        <f>Datas_Entregas!$A$3</f>
        <v>BTS/Anel</v>
      </c>
      <c r="C483" s="25">
        <f t="array" ref="C483">INDEX(Datas_Entregas!$B$2:$B$100, MATCH(B483, Datas_Entregas!$A$2:$A$100, 0), 1)</f>
        <v>43296</v>
      </c>
      <c r="D483" s="22" t="str">
        <f>Def_Status_Montagem!$A$2</f>
        <v>A verificar</v>
      </c>
      <c r="E483" s="35" t="str">
        <f>Def_Status_Montagem!$B$4</f>
        <v>Contratada (inclui etiqueta)</v>
      </c>
      <c r="F483" s="26" t="str">
        <f t="array" ref="F483">INDEX(Def_Instancias_Equipamentos!$F$2:$F$5135, MATCH(K483, Def_Instancias_Equipamentos!$D$2:$D$5135, 0), 1)</f>
        <v>Túnel (Anel/Front-End)</v>
      </c>
      <c r="G483" s="27" t="str">
        <f t="array" ref="G483">INDEX(Def_Instancias_Equipamentos!$F$2:$F$5135, MATCH(L483, Def_Instancias_Equipamentos!$D$2:$D$5135, 0), 1)</f>
        <v>Sala Racks 8</v>
      </c>
      <c r="H483" s="26" t="str">
        <f t="array" ref="H483">INDEX(Def_Instancias_Equipamentos!$E$2:$E$5135, MATCH(K483, Def_Instancias_Equipamentos!$D$2:$D$5135, 0), 1)</f>
        <v>SI-08SBFE</v>
      </c>
      <c r="I483" s="27" t="str">
        <f t="array" ref="I483">INDEX(Def_Instancias_Equipamentos!$E$2:$E$5135, MATCH(L483, Def_Instancias_Equipamentos!$D$2:$D$5135, 0), 1)</f>
        <v>IA-08RaBPM</v>
      </c>
      <c r="J483" s="27" t="str">
        <f t="shared" si="16"/>
        <v>EXTERNO</v>
      </c>
      <c r="K483" s="28" t="str">
        <f>Def_Instancias_Equipamentos!$D$1255</f>
        <v>SI-08SBFE:DI-PBPMSensor-1</v>
      </c>
      <c r="L483" s="19" t="str">
        <f>Def_Instancias_Equipamentos!$D$1596</f>
        <v>SI-08SBFE:DI-FMCPicoAmm-1</v>
      </c>
      <c r="M483" s="44" t="s">
        <v>89</v>
      </c>
      <c r="N483" s="45" t="s">
        <v>1100</v>
      </c>
      <c r="O483" s="31" t="str">
        <f>Def_Sistemas_Conectores_Cabos!$B$24</f>
        <v>Allectra triax</v>
      </c>
      <c r="P483" s="19" t="str">
        <f>Def_Sistemas_Conectores_Cabos!$B$25</f>
        <v>Lemo FFC.00.650</v>
      </c>
      <c r="Q483" s="27" t="str">
        <f t="shared" si="17"/>
        <v>SI-08SBFE:DI-PBPMSensor-1/TO
SI-08SBFE:DI-FMCPicoAmm-1/1</v>
      </c>
      <c r="R483" s="46" t="s">
        <v>25</v>
      </c>
      <c r="S483" s="46" t="s">
        <v>25</v>
      </c>
      <c r="T483" s="47" t="str">
        <f>Def_Sistemas_Conectores_Cabos!$C$15</f>
        <v>Triaxial LEMO</v>
      </c>
      <c r="U483" s="45" t="s">
        <v>46</v>
      </c>
      <c r="V483" s="33"/>
      <c r="W483" s="33"/>
      <c r="X483" s="33"/>
    </row>
    <row r="484" ht="15.75" customHeight="1">
      <c r="A484" s="19" t="str">
        <f>Def_Sistemas_Conectores_Cabos!$A$23</f>
        <v>BPM de fótons</v>
      </c>
      <c r="B484" s="22" t="str">
        <f>Datas_Entregas!$A$3</f>
        <v>BTS/Anel</v>
      </c>
      <c r="C484" s="25">
        <f t="array" ref="C484">INDEX(Datas_Entregas!$B$2:$B$100, MATCH(B484, Datas_Entregas!$A$2:$A$100, 0), 1)</f>
        <v>43296</v>
      </c>
      <c r="D484" s="22" t="str">
        <f>Def_Status_Montagem!$A$2</f>
        <v>A verificar</v>
      </c>
      <c r="E484" s="35" t="str">
        <f>Def_Status_Montagem!$B$4</f>
        <v>Contratada (inclui etiqueta)</v>
      </c>
      <c r="F484" s="26" t="str">
        <f t="array" ref="F484">INDEX(Def_Instancias_Equipamentos!$F$2:$F$5135, MATCH(K484, Def_Instancias_Equipamentos!$D$2:$D$5135, 0), 1)</f>
        <v>Túnel (Anel/Front-End)</v>
      </c>
      <c r="G484" s="27" t="str">
        <f t="array" ref="G484">INDEX(Def_Instancias_Equipamentos!$F$2:$F$5135, MATCH(L484, Def_Instancias_Equipamentos!$D$2:$D$5135, 0), 1)</f>
        <v>Sala Racks 8</v>
      </c>
      <c r="H484" s="26" t="str">
        <f t="array" ref="H484">INDEX(Def_Instancias_Equipamentos!$E$2:$E$5135, MATCH(K484, Def_Instancias_Equipamentos!$D$2:$D$5135, 0), 1)</f>
        <v>SI-08SBFE</v>
      </c>
      <c r="I484" s="27" t="str">
        <f t="array" ref="I484">INDEX(Def_Instancias_Equipamentos!$E$2:$E$5135, MATCH(L484, Def_Instancias_Equipamentos!$D$2:$D$5135, 0), 1)</f>
        <v>IA-08RaBPM</v>
      </c>
      <c r="J484" s="27" t="str">
        <f t="shared" si="16"/>
        <v>EXTERNO</v>
      </c>
      <c r="K484" s="28" t="str">
        <f>Def_Instancias_Equipamentos!$D$1255</f>
        <v>SI-08SBFE:DI-PBPMSensor-1</v>
      </c>
      <c r="L484" s="19" t="str">
        <f>Def_Instancias_Equipamentos!$D$1596</f>
        <v>SI-08SBFE:DI-FMCPicoAmm-1</v>
      </c>
      <c r="M484" s="44" t="s">
        <v>74</v>
      </c>
      <c r="N484" s="45" t="s">
        <v>1108</v>
      </c>
      <c r="O484" s="31" t="str">
        <f>Def_Sistemas_Conectores_Cabos!$B$24</f>
        <v>Allectra triax</v>
      </c>
      <c r="P484" s="19" t="str">
        <f>Def_Sistemas_Conectores_Cabos!$B$25</f>
        <v>Lemo FFC.00.650</v>
      </c>
      <c r="Q484" s="27" t="str">
        <f t="shared" si="17"/>
        <v>SI-08SBFE:DI-PBPMSensor-1/BI
SI-08SBFE:DI-FMCPicoAmm-1/2</v>
      </c>
      <c r="R484" s="46" t="s">
        <v>25</v>
      </c>
      <c r="S484" s="46" t="s">
        <v>25</v>
      </c>
      <c r="T484" s="47" t="str">
        <f>Def_Sistemas_Conectores_Cabos!$C$15</f>
        <v>Triaxial LEMO</v>
      </c>
      <c r="U484" s="45" t="s">
        <v>46</v>
      </c>
      <c r="V484" s="33"/>
      <c r="W484" s="33"/>
      <c r="X484" s="33"/>
    </row>
    <row r="485" ht="15.75" customHeight="1">
      <c r="A485" s="19" t="str">
        <f>Def_Sistemas_Conectores_Cabos!$A$23</f>
        <v>BPM de fótons</v>
      </c>
      <c r="B485" s="22" t="str">
        <f>Datas_Entregas!$A$3</f>
        <v>BTS/Anel</v>
      </c>
      <c r="C485" s="25">
        <f t="array" ref="C485">INDEX(Datas_Entregas!$B$2:$B$100, MATCH(B485, Datas_Entregas!$A$2:$A$100, 0), 1)</f>
        <v>43296</v>
      </c>
      <c r="D485" s="22" t="str">
        <f>Def_Status_Montagem!$A$2</f>
        <v>A verificar</v>
      </c>
      <c r="E485" s="35" t="str">
        <f>Def_Status_Montagem!$B$4</f>
        <v>Contratada (inclui etiqueta)</v>
      </c>
      <c r="F485" s="26" t="str">
        <f t="array" ref="F485">INDEX(Def_Instancias_Equipamentos!$F$2:$F$5135, MATCH(K485, Def_Instancias_Equipamentos!$D$2:$D$5135, 0), 1)</f>
        <v>Túnel (Anel/Front-End)</v>
      </c>
      <c r="G485" s="27" t="str">
        <f t="array" ref="G485">INDEX(Def_Instancias_Equipamentos!$F$2:$F$5135, MATCH(L485, Def_Instancias_Equipamentos!$D$2:$D$5135, 0), 1)</f>
        <v>Sala Racks 8</v>
      </c>
      <c r="H485" s="26" t="str">
        <f t="array" ref="H485">INDEX(Def_Instancias_Equipamentos!$E$2:$E$5135, MATCH(K485, Def_Instancias_Equipamentos!$D$2:$D$5135, 0), 1)</f>
        <v>SI-08SBFE</v>
      </c>
      <c r="I485" s="27" t="str">
        <f t="array" ref="I485">INDEX(Def_Instancias_Equipamentos!$E$2:$E$5135, MATCH(L485, Def_Instancias_Equipamentos!$D$2:$D$5135, 0), 1)</f>
        <v>IA-08RaBPM</v>
      </c>
      <c r="J485" s="27" t="str">
        <f t="shared" si="16"/>
        <v>EXTERNO</v>
      </c>
      <c r="K485" s="28" t="str">
        <f>Def_Instancias_Equipamentos!$D$1255</f>
        <v>SI-08SBFE:DI-PBPMSensor-1</v>
      </c>
      <c r="L485" s="19" t="str">
        <f>Def_Instancias_Equipamentos!$D$1596</f>
        <v>SI-08SBFE:DI-FMCPicoAmm-1</v>
      </c>
      <c r="M485" s="44" t="s">
        <v>80</v>
      </c>
      <c r="N485" s="45" t="s">
        <v>1110</v>
      </c>
      <c r="O485" s="31" t="str">
        <f>Def_Sistemas_Conectores_Cabos!$B$24</f>
        <v>Allectra triax</v>
      </c>
      <c r="P485" s="19" t="str">
        <f>Def_Sistemas_Conectores_Cabos!$B$25</f>
        <v>Lemo FFC.00.650</v>
      </c>
      <c r="Q485" s="27" t="str">
        <f t="shared" si="17"/>
        <v>SI-08SBFE:DI-PBPMSensor-1/TI
SI-08SBFE:DI-FMCPicoAmm-1/3</v>
      </c>
      <c r="R485" s="46" t="s">
        <v>25</v>
      </c>
      <c r="S485" s="46" t="s">
        <v>25</v>
      </c>
      <c r="T485" s="47" t="str">
        <f>Def_Sistemas_Conectores_Cabos!$C$15</f>
        <v>Triaxial LEMO</v>
      </c>
      <c r="U485" s="45" t="s">
        <v>46</v>
      </c>
      <c r="V485" s="33"/>
      <c r="W485" s="33"/>
      <c r="X485" s="33"/>
    </row>
    <row r="486" ht="15.75" customHeight="1">
      <c r="A486" s="19" t="str">
        <f>Def_Sistemas_Conectores_Cabos!$A$23</f>
        <v>BPM de fótons</v>
      </c>
      <c r="B486" s="22" t="str">
        <f>Datas_Entregas!$A$3</f>
        <v>BTS/Anel</v>
      </c>
      <c r="C486" s="25">
        <f t="array" ref="C486">INDEX(Datas_Entregas!$B$2:$B$100, MATCH(B486, Datas_Entregas!$A$2:$A$100, 0), 1)</f>
        <v>43296</v>
      </c>
      <c r="D486" s="22" t="str">
        <f>Def_Status_Montagem!$A$2</f>
        <v>A verificar</v>
      </c>
      <c r="E486" s="35" t="str">
        <f>Def_Status_Montagem!$B$4</f>
        <v>Contratada (inclui etiqueta)</v>
      </c>
      <c r="F486" s="26" t="str">
        <f t="array" ref="F486">INDEX(Def_Instancias_Equipamentos!$F$2:$F$5135, MATCH(K486, Def_Instancias_Equipamentos!$D$2:$D$5135, 0), 1)</f>
        <v>Túnel (Anel/Front-End)</v>
      </c>
      <c r="G486" s="27" t="str">
        <f t="array" ref="G486">INDEX(Def_Instancias_Equipamentos!$F$2:$F$5135, MATCH(L486, Def_Instancias_Equipamentos!$D$2:$D$5135, 0), 1)</f>
        <v>Sala Racks 8</v>
      </c>
      <c r="H486" s="26" t="str">
        <f t="array" ref="H486">INDEX(Def_Instancias_Equipamentos!$E$2:$E$5135, MATCH(K486, Def_Instancias_Equipamentos!$D$2:$D$5135, 0), 1)</f>
        <v>SI-08SBFE</v>
      </c>
      <c r="I486" s="27" t="str">
        <f t="array" ref="I486">INDEX(Def_Instancias_Equipamentos!$E$2:$E$5135, MATCH(L486, Def_Instancias_Equipamentos!$D$2:$D$5135, 0), 1)</f>
        <v>IA-08RaBPM</v>
      </c>
      <c r="J486" s="27" t="str">
        <f t="shared" si="16"/>
        <v>EXTERNO</v>
      </c>
      <c r="K486" s="28" t="str">
        <f>Def_Instancias_Equipamentos!$D$1255</f>
        <v>SI-08SBFE:DI-PBPMSensor-1</v>
      </c>
      <c r="L486" s="19" t="str">
        <f>Def_Instancias_Equipamentos!$D$1596</f>
        <v>SI-08SBFE:DI-FMCPicoAmm-1</v>
      </c>
      <c r="M486" s="44" t="s">
        <v>77</v>
      </c>
      <c r="N486" s="45" t="s">
        <v>1116</v>
      </c>
      <c r="O486" s="31" t="str">
        <f>Def_Sistemas_Conectores_Cabos!$B$24</f>
        <v>Allectra triax</v>
      </c>
      <c r="P486" s="19" t="str">
        <f>Def_Sistemas_Conectores_Cabos!$B$25</f>
        <v>Lemo FFC.00.650</v>
      </c>
      <c r="Q486" s="27" t="str">
        <f t="shared" si="17"/>
        <v>SI-08SBFE:DI-PBPMSensor-1/BO
SI-08SBFE:DI-FMCPicoAmm-1/4</v>
      </c>
      <c r="R486" s="46" t="s">
        <v>25</v>
      </c>
      <c r="S486" s="46" t="s">
        <v>25</v>
      </c>
      <c r="T486" s="47" t="str">
        <f>Def_Sistemas_Conectores_Cabos!$C$15</f>
        <v>Triaxial LEMO</v>
      </c>
      <c r="U486" s="45" t="s">
        <v>46</v>
      </c>
      <c r="V486" s="33"/>
      <c r="W486" s="33"/>
      <c r="X486" s="33"/>
    </row>
    <row r="487" ht="15.75" customHeight="1">
      <c r="A487" s="19" t="str">
        <f>Def_Sistemas_Conectores_Cabos!$A$23</f>
        <v>BPM de fótons</v>
      </c>
      <c r="B487" s="22" t="str">
        <f>Datas_Entregas!$A$3</f>
        <v>BTS/Anel</v>
      </c>
      <c r="C487" s="25">
        <f t="array" ref="C487">INDEX(Datas_Entregas!$B$2:$B$100, MATCH(B487, Datas_Entregas!$A$2:$A$100, 0), 1)</f>
        <v>43296</v>
      </c>
      <c r="D487" s="22" t="str">
        <f>Def_Status_Montagem!$A$2</f>
        <v>A verificar</v>
      </c>
      <c r="E487" s="35" t="str">
        <f>Def_Status_Montagem!$B$4</f>
        <v>Contratada (inclui etiqueta)</v>
      </c>
      <c r="F487" s="26" t="str">
        <f t="array" ref="F487">INDEX(Def_Instancias_Equipamentos!$F$2:$F$5135, MATCH(K487, Def_Instancias_Equipamentos!$D$2:$D$5135, 0), 1)</f>
        <v>Túnel (Anel/Front-End)</v>
      </c>
      <c r="G487" s="27" t="str">
        <f t="array" ref="G487">INDEX(Def_Instancias_Equipamentos!$F$2:$F$5135, MATCH(L487, Def_Instancias_Equipamentos!$D$2:$D$5135, 0), 1)</f>
        <v>Sala Racks 8</v>
      </c>
      <c r="H487" s="26" t="str">
        <f t="array" ref="H487">INDEX(Def_Instancias_Equipamentos!$E$2:$E$5135, MATCH(K487, Def_Instancias_Equipamentos!$D$2:$D$5135, 0), 1)</f>
        <v>SI-08SBFE</v>
      </c>
      <c r="I487" s="27" t="str">
        <f t="array" ref="I487">INDEX(Def_Instancias_Equipamentos!$E$2:$E$5135, MATCH(L487, Def_Instancias_Equipamentos!$D$2:$D$5135, 0), 1)</f>
        <v>IA-08RaBPM</v>
      </c>
      <c r="J487" s="27" t="str">
        <f t="shared" si="16"/>
        <v>EXTERNO</v>
      </c>
      <c r="K487" s="28" t="str">
        <f>Def_Instancias_Equipamentos!$D$1256</f>
        <v>SI-08SBFE:DI-PBPMSensor-2</v>
      </c>
      <c r="L487" s="19" t="str">
        <f>Def_Instancias_Equipamentos!$D$1597</f>
        <v>SI-08SBFE:DI-FMCPicoAmm-2</v>
      </c>
      <c r="M487" s="44" t="s">
        <v>89</v>
      </c>
      <c r="N487" s="45" t="s">
        <v>1100</v>
      </c>
      <c r="O487" s="31" t="str">
        <f>Def_Sistemas_Conectores_Cabos!$B$24</f>
        <v>Allectra triax</v>
      </c>
      <c r="P487" s="19" t="str">
        <f>Def_Sistemas_Conectores_Cabos!$B$25</f>
        <v>Lemo FFC.00.650</v>
      </c>
      <c r="Q487" s="27" t="str">
        <f t="shared" si="17"/>
        <v>SI-08SBFE:DI-PBPMSensor-2/TO
SI-08SBFE:DI-FMCPicoAmm-2/1</v>
      </c>
      <c r="R487" s="46" t="s">
        <v>25</v>
      </c>
      <c r="S487" s="46" t="s">
        <v>25</v>
      </c>
      <c r="T487" s="47" t="str">
        <f>Def_Sistemas_Conectores_Cabos!$C$15</f>
        <v>Triaxial LEMO</v>
      </c>
      <c r="U487" s="45" t="s">
        <v>46</v>
      </c>
      <c r="V487" s="33"/>
      <c r="W487" s="33"/>
      <c r="X487" s="33"/>
    </row>
    <row r="488" ht="15.75" customHeight="1">
      <c r="A488" s="19" t="str">
        <f>Def_Sistemas_Conectores_Cabos!$A$23</f>
        <v>BPM de fótons</v>
      </c>
      <c r="B488" s="22" t="str">
        <f>Datas_Entregas!$A$3</f>
        <v>BTS/Anel</v>
      </c>
      <c r="C488" s="25">
        <f t="array" ref="C488">INDEX(Datas_Entregas!$B$2:$B$100, MATCH(B488, Datas_Entregas!$A$2:$A$100, 0), 1)</f>
        <v>43296</v>
      </c>
      <c r="D488" s="22" t="str">
        <f>Def_Status_Montagem!$A$2</f>
        <v>A verificar</v>
      </c>
      <c r="E488" s="35" t="str">
        <f>Def_Status_Montagem!$B$4</f>
        <v>Contratada (inclui etiqueta)</v>
      </c>
      <c r="F488" s="26" t="str">
        <f t="array" ref="F488">INDEX(Def_Instancias_Equipamentos!$F$2:$F$5135, MATCH(K488, Def_Instancias_Equipamentos!$D$2:$D$5135, 0), 1)</f>
        <v>Túnel (Anel/Front-End)</v>
      </c>
      <c r="G488" s="27" t="str">
        <f t="array" ref="G488">INDEX(Def_Instancias_Equipamentos!$F$2:$F$5135, MATCH(L488, Def_Instancias_Equipamentos!$D$2:$D$5135, 0), 1)</f>
        <v>Sala Racks 8</v>
      </c>
      <c r="H488" s="26" t="str">
        <f t="array" ref="H488">INDEX(Def_Instancias_Equipamentos!$E$2:$E$5135, MATCH(K488, Def_Instancias_Equipamentos!$D$2:$D$5135, 0), 1)</f>
        <v>SI-08SBFE</v>
      </c>
      <c r="I488" s="27" t="str">
        <f t="array" ref="I488">INDEX(Def_Instancias_Equipamentos!$E$2:$E$5135, MATCH(L488, Def_Instancias_Equipamentos!$D$2:$D$5135, 0), 1)</f>
        <v>IA-08RaBPM</v>
      </c>
      <c r="J488" s="27" t="str">
        <f t="shared" si="16"/>
        <v>EXTERNO</v>
      </c>
      <c r="K488" s="28" t="str">
        <f>Def_Instancias_Equipamentos!$D$1256</f>
        <v>SI-08SBFE:DI-PBPMSensor-2</v>
      </c>
      <c r="L488" s="19" t="str">
        <f>Def_Instancias_Equipamentos!$D$1597</f>
        <v>SI-08SBFE:DI-FMCPicoAmm-2</v>
      </c>
      <c r="M488" s="44" t="s">
        <v>74</v>
      </c>
      <c r="N488" s="45" t="s">
        <v>1108</v>
      </c>
      <c r="O488" s="31" t="str">
        <f>Def_Sistemas_Conectores_Cabos!$B$24</f>
        <v>Allectra triax</v>
      </c>
      <c r="P488" s="19" t="str">
        <f>Def_Sistemas_Conectores_Cabos!$B$25</f>
        <v>Lemo FFC.00.650</v>
      </c>
      <c r="Q488" s="27" t="str">
        <f t="shared" si="17"/>
        <v>SI-08SBFE:DI-PBPMSensor-2/BI
SI-08SBFE:DI-FMCPicoAmm-2/2</v>
      </c>
      <c r="R488" s="46" t="s">
        <v>25</v>
      </c>
      <c r="S488" s="46" t="s">
        <v>25</v>
      </c>
      <c r="T488" s="47" t="str">
        <f>Def_Sistemas_Conectores_Cabos!$C$15</f>
        <v>Triaxial LEMO</v>
      </c>
      <c r="U488" s="45" t="s">
        <v>46</v>
      </c>
      <c r="V488" s="33"/>
      <c r="W488" s="33"/>
      <c r="X488" s="33"/>
    </row>
    <row r="489" ht="15.75" customHeight="1">
      <c r="A489" s="19" t="str">
        <f>Def_Sistemas_Conectores_Cabos!$A$23</f>
        <v>BPM de fótons</v>
      </c>
      <c r="B489" s="22" t="str">
        <f>Datas_Entregas!$A$3</f>
        <v>BTS/Anel</v>
      </c>
      <c r="C489" s="25">
        <f t="array" ref="C489">INDEX(Datas_Entregas!$B$2:$B$100, MATCH(B489, Datas_Entregas!$A$2:$A$100, 0), 1)</f>
        <v>43296</v>
      </c>
      <c r="D489" s="22" t="str">
        <f>Def_Status_Montagem!$A$2</f>
        <v>A verificar</v>
      </c>
      <c r="E489" s="35" t="str">
        <f>Def_Status_Montagem!$B$4</f>
        <v>Contratada (inclui etiqueta)</v>
      </c>
      <c r="F489" s="26" t="str">
        <f t="array" ref="F489">INDEX(Def_Instancias_Equipamentos!$F$2:$F$5135, MATCH(K489, Def_Instancias_Equipamentos!$D$2:$D$5135, 0), 1)</f>
        <v>Túnel (Anel/Front-End)</v>
      </c>
      <c r="G489" s="27" t="str">
        <f t="array" ref="G489">INDEX(Def_Instancias_Equipamentos!$F$2:$F$5135, MATCH(L489, Def_Instancias_Equipamentos!$D$2:$D$5135, 0), 1)</f>
        <v>Sala Racks 8</v>
      </c>
      <c r="H489" s="26" t="str">
        <f t="array" ref="H489">INDEX(Def_Instancias_Equipamentos!$E$2:$E$5135, MATCH(K489, Def_Instancias_Equipamentos!$D$2:$D$5135, 0), 1)</f>
        <v>SI-08SBFE</v>
      </c>
      <c r="I489" s="27" t="str">
        <f t="array" ref="I489">INDEX(Def_Instancias_Equipamentos!$E$2:$E$5135, MATCH(L489, Def_Instancias_Equipamentos!$D$2:$D$5135, 0), 1)</f>
        <v>IA-08RaBPM</v>
      </c>
      <c r="J489" s="27" t="str">
        <f t="shared" si="16"/>
        <v>EXTERNO</v>
      </c>
      <c r="K489" s="28" t="str">
        <f>Def_Instancias_Equipamentos!$D$1256</f>
        <v>SI-08SBFE:DI-PBPMSensor-2</v>
      </c>
      <c r="L489" s="19" t="str">
        <f>Def_Instancias_Equipamentos!$D$1597</f>
        <v>SI-08SBFE:DI-FMCPicoAmm-2</v>
      </c>
      <c r="M489" s="44" t="s">
        <v>80</v>
      </c>
      <c r="N489" s="45" t="s">
        <v>1110</v>
      </c>
      <c r="O489" s="31" t="str">
        <f>Def_Sistemas_Conectores_Cabos!$B$24</f>
        <v>Allectra triax</v>
      </c>
      <c r="P489" s="19" t="str">
        <f>Def_Sistemas_Conectores_Cabos!$B$25</f>
        <v>Lemo FFC.00.650</v>
      </c>
      <c r="Q489" s="27" t="str">
        <f t="shared" si="17"/>
        <v>SI-08SBFE:DI-PBPMSensor-2/TI
SI-08SBFE:DI-FMCPicoAmm-2/3</v>
      </c>
      <c r="R489" s="46" t="s">
        <v>25</v>
      </c>
      <c r="S489" s="46" t="s">
        <v>25</v>
      </c>
      <c r="T489" s="47" t="str">
        <f>Def_Sistemas_Conectores_Cabos!$C$15</f>
        <v>Triaxial LEMO</v>
      </c>
      <c r="U489" s="45" t="s">
        <v>46</v>
      </c>
      <c r="V489" s="33"/>
      <c r="W489" s="33"/>
      <c r="X489" s="33"/>
    </row>
    <row r="490" ht="15.75" customHeight="1">
      <c r="A490" s="19" t="str">
        <f>Def_Sistemas_Conectores_Cabos!$A$23</f>
        <v>BPM de fótons</v>
      </c>
      <c r="B490" s="22" t="str">
        <f>Datas_Entregas!$A$3</f>
        <v>BTS/Anel</v>
      </c>
      <c r="C490" s="25">
        <f t="array" ref="C490">INDEX(Datas_Entregas!$B$2:$B$100, MATCH(B490, Datas_Entregas!$A$2:$A$100, 0), 1)</f>
        <v>43296</v>
      </c>
      <c r="D490" s="22" t="str">
        <f>Def_Status_Montagem!$A$2</f>
        <v>A verificar</v>
      </c>
      <c r="E490" s="35" t="str">
        <f>Def_Status_Montagem!$B$4</f>
        <v>Contratada (inclui etiqueta)</v>
      </c>
      <c r="F490" s="26" t="str">
        <f t="array" ref="F490">INDEX(Def_Instancias_Equipamentos!$F$2:$F$5135, MATCH(K490, Def_Instancias_Equipamentos!$D$2:$D$5135, 0), 1)</f>
        <v>Túnel (Anel/Front-End)</v>
      </c>
      <c r="G490" s="27" t="str">
        <f t="array" ref="G490">INDEX(Def_Instancias_Equipamentos!$F$2:$F$5135, MATCH(L490, Def_Instancias_Equipamentos!$D$2:$D$5135, 0), 1)</f>
        <v>Sala Racks 8</v>
      </c>
      <c r="H490" s="26" t="str">
        <f t="array" ref="H490">INDEX(Def_Instancias_Equipamentos!$E$2:$E$5135, MATCH(K490, Def_Instancias_Equipamentos!$D$2:$D$5135, 0), 1)</f>
        <v>SI-08SBFE</v>
      </c>
      <c r="I490" s="27" t="str">
        <f t="array" ref="I490">INDEX(Def_Instancias_Equipamentos!$E$2:$E$5135, MATCH(L490, Def_Instancias_Equipamentos!$D$2:$D$5135, 0), 1)</f>
        <v>IA-08RaBPM</v>
      </c>
      <c r="J490" s="27" t="str">
        <f t="shared" si="16"/>
        <v>EXTERNO</v>
      </c>
      <c r="K490" s="28" t="str">
        <f>Def_Instancias_Equipamentos!$D$1256</f>
        <v>SI-08SBFE:DI-PBPMSensor-2</v>
      </c>
      <c r="L490" s="19" t="str">
        <f>Def_Instancias_Equipamentos!$D$1597</f>
        <v>SI-08SBFE:DI-FMCPicoAmm-2</v>
      </c>
      <c r="M490" s="44" t="s">
        <v>77</v>
      </c>
      <c r="N490" s="45" t="s">
        <v>1116</v>
      </c>
      <c r="O490" s="31" t="str">
        <f>Def_Sistemas_Conectores_Cabos!$B$24</f>
        <v>Allectra triax</v>
      </c>
      <c r="P490" s="19" t="str">
        <f>Def_Sistemas_Conectores_Cabos!$B$25</f>
        <v>Lemo FFC.00.650</v>
      </c>
      <c r="Q490" s="27" t="str">
        <f t="shared" si="17"/>
        <v>SI-08SBFE:DI-PBPMSensor-2/BO
SI-08SBFE:DI-FMCPicoAmm-2/4</v>
      </c>
      <c r="R490" s="46" t="s">
        <v>25</v>
      </c>
      <c r="S490" s="46" t="s">
        <v>25</v>
      </c>
      <c r="T490" s="47" t="str">
        <f>Def_Sistemas_Conectores_Cabos!$C$15</f>
        <v>Triaxial LEMO</v>
      </c>
      <c r="U490" s="45" t="s">
        <v>46</v>
      </c>
      <c r="V490" s="33"/>
      <c r="W490" s="33"/>
      <c r="X490" s="33"/>
    </row>
    <row r="491" ht="15.75" customHeight="1">
      <c r="A491" s="19" t="str">
        <f>Def_Sistemas_Conectores_Cabos!$A$23</f>
        <v>BPM de fótons</v>
      </c>
      <c r="B491" s="22" t="str">
        <f>Datas_Entregas!$A$6</f>
        <v>Linhas de Luz (fases I-A e II)</v>
      </c>
      <c r="C491" s="25">
        <f t="array" ref="C491">INDEX(Datas_Entregas!$B$2:$B$100, MATCH(B491, Datas_Entregas!$A$2:$A$100, 0), 1)</f>
        <v>43374</v>
      </c>
      <c r="D491" s="22" t="str">
        <f>Def_Status_Montagem!$A$2</f>
        <v>A verificar</v>
      </c>
      <c r="E491" s="35" t="str">
        <f>Def_Status_Montagem!$B$4</f>
        <v>Contratada (inclui etiqueta)</v>
      </c>
      <c r="F491" s="26" t="str">
        <f t="array" ref="F491">INDEX(Def_Instancias_Equipamentos!$F$2:$F$5135, MATCH(K491, Def_Instancias_Equipamentos!$D$2:$D$5135, 0), 1)</f>
        <v>Túnel (Anel/Front-End)</v>
      </c>
      <c r="G491" s="27" t="str">
        <f t="array" ref="G491">INDEX(Def_Instancias_Equipamentos!$F$2:$F$5135, MATCH(L491, Def_Instancias_Equipamentos!$D$2:$D$5135, 0), 1)</f>
        <v>Sala Racks 9</v>
      </c>
      <c r="H491" s="26" t="str">
        <f t="array" ref="H491">INDEX(Def_Instancias_Equipamentos!$E$2:$E$5135, MATCH(K491, Def_Instancias_Equipamentos!$D$2:$D$5135, 0), 1)</f>
        <v>SI-09BCFE</v>
      </c>
      <c r="I491" s="27" t="str">
        <f t="array" ref="I491">INDEX(Def_Instancias_Equipamentos!$E$2:$E$5135, MATCH(L491, Def_Instancias_Equipamentos!$D$2:$D$5135, 0), 1)</f>
        <v>IA-09RaBPM</v>
      </c>
      <c r="J491" s="27" t="str">
        <f t="shared" si="16"/>
        <v>EXTERNO</v>
      </c>
      <c r="K491" s="28" t="str">
        <f>Def_Instancias_Equipamentos!$D$1297</f>
        <v>SI-09BCFE:DI-PBPMSensor-1</v>
      </c>
      <c r="L491" s="19" t="str">
        <f>Def_Instancias_Equipamentos!$D$1638</f>
        <v>SI-09BCFE:DI-FMCPicoAmm-1</v>
      </c>
      <c r="M491" s="44" t="s">
        <v>89</v>
      </c>
      <c r="N491" s="45" t="s">
        <v>1100</v>
      </c>
      <c r="O491" s="31" t="str">
        <f>Def_Sistemas_Conectores_Cabos!$B$24</f>
        <v>Allectra triax</v>
      </c>
      <c r="P491" s="19" t="str">
        <f>Def_Sistemas_Conectores_Cabos!$B$25</f>
        <v>Lemo FFC.00.650</v>
      </c>
      <c r="Q491" s="27" t="str">
        <f t="shared" si="17"/>
        <v>SI-09BCFE:DI-PBPMSensor-1/TO
SI-09BCFE:DI-FMCPicoAmm-1/1</v>
      </c>
      <c r="R491" s="46" t="s">
        <v>25</v>
      </c>
      <c r="S491" s="46" t="s">
        <v>25</v>
      </c>
      <c r="T491" s="47" t="str">
        <f>Def_Sistemas_Conectores_Cabos!$C$15</f>
        <v>Triaxial LEMO</v>
      </c>
      <c r="U491" s="45" t="s">
        <v>46</v>
      </c>
      <c r="V491" s="33"/>
      <c r="W491" s="33"/>
      <c r="X491" s="33"/>
    </row>
    <row r="492" ht="15.75" customHeight="1">
      <c r="A492" s="19" t="str">
        <f>Def_Sistemas_Conectores_Cabos!$A$23</f>
        <v>BPM de fótons</v>
      </c>
      <c r="B492" s="22" t="str">
        <f>Datas_Entregas!$A$6</f>
        <v>Linhas de Luz (fases I-A e II)</v>
      </c>
      <c r="C492" s="25">
        <f t="array" ref="C492">INDEX(Datas_Entregas!$B$2:$B$100, MATCH(B492, Datas_Entregas!$A$2:$A$100, 0), 1)</f>
        <v>43374</v>
      </c>
      <c r="D492" s="22" t="str">
        <f>Def_Status_Montagem!$A$2</f>
        <v>A verificar</v>
      </c>
      <c r="E492" s="35" t="str">
        <f>Def_Status_Montagem!$B$4</f>
        <v>Contratada (inclui etiqueta)</v>
      </c>
      <c r="F492" s="26" t="str">
        <f t="array" ref="F492">INDEX(Def_Instancias_Equipamentos!$F$2:$F$5135, MATCH(K492, Def_Instancias_Equipamentos!$D$2:$D$5135, 0), 1)</f>
        <v>Túnel (Anel/Front-End)</v>
      </c>
      <c r="G492" s="27" t="str">
        <f t="array" ref="G492">INDEX(Def_Instancias_Equipamentos!$F$2:$F$5135, MATCH(L492, Def_Instancias_Equipamentos!$D$2:$D$5135, 0), 1)</f>
        <v>Sala Racks 9</v>
      </c>
      <c r="H492" s="26" t="str">
        <f t="array" ref="H492">INDEX(Def_Instancias_Equipamentos!$E$2:$E$5135, MATCH(K492, Def_Instancias_Equipamentos!$D$2:$D$5135, 0), 1)</f>
        <v>SI-09BCFE</v>
      </c>
      <c r="I492" s="27" t="str">
        <f t="array" ref="I492">INDEX(Def_Instancias_Equipamentos!$E$2:$E$5135, MATCH(L492, Def_Instancias_Equipamentos!$D$2:$D$5135, 0), 1)</f>
        <v>IA-09RaBPM</v>
      </c>
      <c r="J492" s="27" t="str">
        <f t="shared" si="16"/>
        <v>EXTERNO</v>
      </c>
      <c r="K492" s="28" t="str">
        <f>Def_Instancias_Equipamentos!$D$1297</f>
        <v>SI-09BCFE:DI-PBPMSensor-1</v>
      </c>
      <c r="L492" s="19" t="str">
        <f>Def_Instancias_Equipamentos!$D$1638</f>
        <v>SI-09BCFE:DI-FMCPicoAmm-1</v>
      </c>
      <c r="M492" s="44" t="s">
        <v>74</v>
      </c>
      <c r="N492" s="45" t="s">
        <v>1108</v>
      </c>
      <c r="O492" s="31" t="str">
        <f>Def_Sistemas_Conectores_Cabos!$B$24</f>
        <v>Allectra triax</v>
      </c>
      <c r="P492" s="19" t="str">
        <f>Def_Sistemas_Conectores_Cabos!$B$25</f>
        <v>Lemo FFC.00.650</v>
      </c>
      <c r="Q492" s="27" t="str">
        <f t="shared" si="17"/>
        <v>SI-09BCFE:DI-PBPMSensor-1/BI
SI-09BCFE:DI-FMCPicoAmm-1/2</v>
      </c>
      <c r="R492" s="46" t="s">
        <v>25</v>
      </c>
      <c r="S492" s="46" t="s">
        <v>25</v>
      </c>
      <c r="T492" s="47" t="str">
        <f>Def_Sistemas_Conectores_Cabos!$C$15</f>
        <v>Triaxial LEMO</v>
      </c>
      <c r="U492" s="45" t="s">
        <v>46</v>
      </c>
      <c r="V492" s="33"/>
      <c r="W492" s="33"/>
      <c r="X492" s="33"/>
    </row>
    <row r="493" ht="15.75" customHeight="1">
      <c r="A493" s="19" t="str">
        <f>Def_Sistemas_Conectores_Cabos!$A$23</f>
        <v>BPM de fótons</v>
      </c>
      <c r="B493" s="22" t="str">
        <f>Datas_Entregas!$A$6</f>
        <v>Linhas de Luz (fases I-A e II)</v>
      </c>
      <c r="C493" s="25">
        <f t="array" ref="C493">INDEX(Datas_Entregas!$B$2:$B$100, MATCH(B493, Datas_Entregas!$A$2:$A$100, 0), 1)</f>
        <v>43374</v>
      </c>
      <c r="D493" s="22" t="str">
        <f>Def_Status_Montagem!$A$2</f>
        <v>A verificar</v>
      </c>
      <c r="E493" s="35" t="str">
        <f>Def_Status_Montagem!$B$4</f>
        <v>Contratada (inclui etiqueta)</v>
      </c>
      <c r="F493" s="26" t="str">
        <f t="array" ref="F493">INDEX(Def_Instancias_Equipamentos!$F$2:$F$5135, MATCH(K493, Def_Instancias_Equipamentos!$D$2:$D$5135, 0), 1)</f>
        <v>Túnel (Anel/Front-End)</v>
      </c>
      <c r="G493" s="27" t="str">
        <f t="array" ref="G493">INDEX(Def_Instancias_Equipamentos!$F$2:$F$5135, MATCH(L493, Def_Instancias_Equipamentos!$D$2:$D$5135, 0), 1)</f>
        <v>Sala Racks 9</v>
      </c>
      <c r="H493" s="26" t="str">
        <f t="array" ref="H493">INDEX(Def_Instancias_Equipamentos!$E$2:$E$5135, MATCH(K493, Def_Instancias_Equipamentos!$D$2:$D$5135, 0), 1)</f>
        <v>SI-09BCFE</v>
      </c>
      <c r="I493" s="27" t="str">
        <f t="array" ref="I493">INDEX(Def_Instancias_Equipamentos!$E$2:$E$5135, MATCH(L493, Def_Instancias_Equipamentos!$D$2:$D$5135, 0), 1)</f>
        <v>IA-09RaBPM</v>
      </c>
      <c r="J493" s="27" t="str">
        <f t="shared" si="16"/>
        <v>EXTERNO</v>
      </c>
      <c r="K493" s="28" t="str">
        <f>Def_Instancias_Equipamentos!$D$1297</f>
        <v>SI-09BCFE:DI-PBPMSensor-1</v>
      </c>
      <c r="L493" s="19" t="str">
        <f>Def_Instancias_Equipamentos!$D$1638</f>
        <v>SI-09BCFE:DI-FMCPicoAmm-1</v>
      </c>
      <c r="M493" s="44" t="s">
        <v>80</v>
      </c>
      <c r="N493" s="45" t="s">
        <v>1110</v>
      </c>
      <c r="O493" s="31" t="str">
        <f>Def_Sistemas_Conectores_Cabos!$B$24</f>
        <v>Allectra triax</v>
      </c>
      <c r="P493" s="19" t="str">
        <f>Def_Sistemas_Conectores_Cabos!$B$25</f>
        <v>Lemo FFC.00.650</v>
      </c>
      <c r="Q493" s="27" t="str">
        <f t="shared" si="17"/>
        <v>SI-09BCFE:DI-PBPMSensor-1/TI
SI-09BCFE:DI-FMCPicoAmm-1/3</v>
      </c>
      <c r="R493" s="46" t="s">
        <v>25</v>
      </c>
      <c r="S493" s="46" t="s">
        <v>25</v>
      </c>
      <c r="T493" s="47" t="str">
        <f>Def_Sistemas_Conectores_Cabos!$C$15</f>
        <v>Triaxial LEMO</v>
      </c>
      <c r="U493" s="45" t="s">
        <v>46</v>
      </c>
      <c r="V493" s="33"/>
      <c r="W493" s="33"/>
      <c r="X493" s="33"/>
    </row>
    <row r="494" ht="15.75" customHeight="1">
      <c r="A494" s="19" t="str">
        <f>Def_Sistemas_Conectores_Cabos!$A$23</f>
        <v>BPM de fótons</v>
      </c>
      <c r="B494" s="22" t="str">
        <f>Datas_Entregas!$A$6</f>
        <v>Linhas de Luz (fases I-A e II)</v>
      </c>
      <c r="C494" s="25">
        <f t="array" ref="C494">INDEX(Datas_Entregas!$B$2:$B$100, MATCH(B494, Datas_Entregas!$A$2:$A$100, 0), 1)</f>
        <v>43374</v>
      </c>
      <c r="D494" s="22" t="str">
        <f>Def_Status_Montagem!$A$2</f>
        <v>A verificar</v>
      </c>
      <c r="E494" s="35" t="str">
        <f>Def_Status_Montagem!$B$4</f>
        <v>Contratada (inclui etiqueta)</v>
      </c>
      <c r="F494" s="26" t="str">
        <f t="array" ref="F494">INDEX(Def_Instancias_Equipamentos!$F$2:$F$5135, MATCH(K494, Def_Instancias_Equipamentos!$D$2:$D$5135, 0), 1)</f>
        <v>Túnel (Anel/Front-End)</v>
      </c>
      <c r="G494" s="27" t="str">
        <f t="array" ref="G494">INDEX(Def_Instancias_Equipamentos!$F$2:$F$5135, MATCH(L494, Def_Instancias_Equipamentos!$D$2:$D$5135, 0), 1)</f>
        <v>Sala Racks 9</v>
      </c>
      <c r="H494" s="26" t="str">
        <f t="array" ref="H494">INDEX(Def_Instancias_Equipamentos!$E$2:$E$5135, MATCH(K494, Def_Instancias_Equipamentos!$D$2:$D$5135, 0), 1)</f>
        <v>SI-09BCFE</v>
      </c>
      <c r="I494" s="27" t="str">
        <f t="array" ref="I494">INDEX(Def_Instancias_Equipamentos!$E$2:$E$5135, MATCH(L494, Def_Instancias_Equipamentos!$D$2:$D$5135, 0), 1)</f>
        <v>IA-09RaBPM</v>
      </c>
      <c r="J494" s="27" t="str">
        <f t="shared" si="16"/>
        <v>EXTERNO</v>
      </c>
      <c r="K494" s="28" t="str">
        <f>Def_Instancias_Equipamentos!$D$1297</f>
        <v>SI-09BCFE:DI-PBPMSensor-1</v>
      </c>
      <c r="L494" s="19" t="str">
        <f>Def_Instancias_Equipamentos!$D$1638</f>
        <v>SI-09BCFE:DI-FMCPicoAmm-1</v>
      </c>
      <c r="M494" s="44" t="s">
        <v>77</v>
      </c>
      <c r="N494" s="45" t="s">
        <v>1116</v>
      </c>
      <c r="O494" s="31" t="str">
        <f>Def_Sistemas_Conectores_Cabos!$B$24</f>
        <v>Allectra triax</v>
      </c>
      <c r="P494" s="19" t="str">
        <f>Def_Sistemas_Conectores_Cabos!$B$25</f>
        <v>Lemo FFC.00.650</v>
      </c>
      <c r="Q494" s="27" t="str">
        <f t="shared" si="17"/>
        <v>SI-09BCFE:DI-PBPMSensor-1/BO
SI-09BCFE:DI-FMCPicoAmm-1/4</v>
      </c>
      <c r="R494" s="46" t="s">
        <v>25</v>
      </c>
      <c r="S494" s="46" t="s">
        <v>25</v>
      </c>
      <c r="T494" s="47" t="str">
        <f>Def_Sistemas_Conectores_Cabos!$C$15</f>
        <v>Triaxial LEMO</v>
      </c>
      <c r="U494" s="45" t="s">
        <v>46</v>
      </c>
      <c r="V494" s="33"/>
      <c r="W494" s="33"/>
      <c r="X494" s="33"/>
    </row>
    <row r="495" ht="15.75" customHeight="1">
      <c r="A495" s="19" t="str">
        <f>Def_Sistemas_Conectores_Cabos!$A$23</f>
        <v>BPM de fótons</v>
      </c>
      <c r="B495" s="22" t="str">
        <f>Datas_Entregas!$A$6</f>
        <v>Linhas de Luz (fases I-A e II)</v>
      </c>
      <c r="C495" s="25">
        <f t="array" ref="C495">INDEX(Datas_Entregas!$B$2:$B$100, MATCH(B495, Datas_Entregas!$A$2:$A$100, 0), 1)</f>
        <v>43374</v>
      </c>
      <c r="D495" s="22" t="str">
        <f>Def_Status_Montagem!$A$2</f>
        <v>A verificar</v>
      </c>
      <c r="E495" s="35" t="str">
        <f>Def_Status_Montagem!$B$4</f>
        <v>Contratada (inclui etiqueta)</v>
      </c>
      <c r="F495" s="26" t="str">
        <f t="array" ref="F495">INDEX(Def_Instancias_Equipamentos!$F$2:$F$5135, MATCH(K495, Def_Instancias_Equipamentos!$D$2:$D$5135, 0), 1)</f>
        <v>Túnel (Anel/Front-End)</v>
      </c>
      <c r="G495" s="27" t="str">
        <f t="array" ref="G495">INDEX(Def_Instancias_Equipamentos!$F$2:$F$5135, MATCH(L495, Def_Instancias_Equipamentos!$D$2:$D$5135, 0), 1)</f>
        <v>Sala Racks 9</v>
      </c>
      <c r="H495" s="26" t="str">
        <f t="array" ref="H495">INDEX(Def_Instancias_Equipamentos!$E$2:$E$5135, MATCH(K495, Def_Instancias_Equipamentos!$D$2:$D$5135, 0), 1)</f>
        <v>SI-09BCFE</v>
      </c>
      <c r="I495" s="27" t="str">
        <f t="array" ref="I495">INDEX(Def_Instancias_Equipamentos!$E$2:$E$5135, MATCH(L495, Def_Instancias_Equipamentos!$D$2:$D$5135, 0), 1)</f>
        <v>IA-09RaBPM</v>
      </c>
      <c r="J495" s="27" t="str">
        <f t="shared" si="16"/>
        <v>EXTERNO</v>
      </c>
      <c r="K495" s="28" t="str">
        <f>Def_Instancias_Equipamentos!$D$1298</f>
        <v>SI-09BCFE:DI-PBPMSensor-2</v>
      </c>
      <c r="L495" s="19" t="str">
        <f>Def_Instancias_Equipamentos!$D$1639</f>
        <v>SI-09BCFE:DI-FMCPicoAmm-2</v>
      </c>
      <c r="M495" s="44" t="s">
        <v>89</v>
      </c>
      <c r="N495" s="45" t="s">
        <v>1100</v>
      </c>
      <c r="O495" s="31" t="str">
        <f>Def_Sistemas_Conectores_Cabos!$B$24</f>
        <v>Allectra triax</v>
      </c>
      <c r="P495" s="19" t="str">
        <f>Def_Sistemas_Conectores_Cabos!$B$25</f>
        <v>Lemo FFC.00.650</v>
      </c>
      <c r="Q495" s="27" t="str">
        <f t="shared" si="17"/>
        <v>SI-09BCFE:DI-PBPMSensor-2/TO
SI-09BCFE:DI-FMCPicoAmm-2/1</v>
      </c>
      <c r="R495" s="46" t="s">
        <v>25</v>
      </c>
      <c r="S495" s="46" t="s">
        <v>25</v>
      </c>
      <c r="T495" s="47" t="str">
        <f>Def_Sistemas_Conectores_Cabos!$C$15</f>
        <v>Triaxial LEMO</v>
      </c>
      <c r="U495" s="45" t="s">
        <v>46</v>
      </c>
      <c r="V495" s="33"/>
      <c r="W495" s="33"/>
      <c r="X495" s="33"/>
    </row>
    <row r="496" ht="15.75" customHeight="1">
      <c r="A496" s="19" t="str">
        <f>Def_Sistemas_Conectores_Cabos!$A$23</f>
        <v>BPM de fótons</v>
      </c>
      <c r="B496" s="22" t="str">
        <f>Datas_Entregas!$A$6</f>
        <v>Linhas de Luz (fases I-A e II)</v>
      </c>
      <c r="C496" s="25">
        <f t="array" ref="C496">INDEX(Datas_Entregas!$B$2:$B$100, MATCH(B496, Datas_Entregas!$A$2:$A$100, 0), 1)</f>
        <v>43374</v>
      </c>
      <c r="D496" s="22" t="str">
        <f>Def_Status_Montagem!$A$2</f>
        <v>A verificar</v>
      </c>
      <c r="E496" s="35" t="str">
        <f>Def_Status_Montagem!$B$4</f>
        <v>Contratada (inclui etiqueta)</v>
      </c>
      <c r="F496" s="26" t="str">
        <f t="array" ref="F496">INDEX(Def_Instancias_Equipamentos!$F$2:$F$5135, MATCH(K496, Def_Instancias_Equipamentos!$D$2:$D$5135, 0), 1)</f>
        <v>Túnel (Anel/Front-End)</v>
      </c>
      <c r="G496" s="27" t="str">
        <f t="array" ref="G496">INDEX(Def_Instancias_Equipamentos!$F$2:$F$5135, MATCH(L496, Def_Instancias_Equipamentos!$D$2:$D$5135, 0), 1)</f>
        <v>Sala Racks 9</v>
      </c>
      <c r="H496" s="26" t="str">
        <f t="array" ref="H496">INDEX(Def_Instancias_Equipamentos!$E$2:$E$5135, MATCH(K496, Def_Instancias_Equipamentos!$D$2:$D$5135, 0), 1)</f>
        <v>SI-09BCFE</v>
      </c>
      <c r="I496" s="27" t="str">
        <f t="array" ref="I496">INDEX(Def_Instancias_Equipamentos!$E$2:$E$5135, MATCH(L496, Def_Instancias_Equipamentos!$D$2:$D$5135, 0), 1)</f>
        <v>IA-09RaBPM</v>
      </c>
      <c r="J496" s="27" t="str">
        <f t="shared" si="16"/>
        <v>EXTERNO</v>
      </c>
      <c r="K496" s="28" t="str">
        <f>Def_Instancias_Equipamentos!$D$1298</f>
        <v>SI-09BCFE:DI-PBPMSensor-2</v>
      </c>
      <c r="L496" s="19" t="str">
        <f>Def_Instancias_Equipamentos!$D$1639</f>
        <v>SI-09BCFE:DI-FMCPicoAmm-2</v>
      </c>
      <c r="M496" s="44" t="s">
        <v>74</v>
      </c>
      <c r="N496" s="45" t="s">
        <v>1108</v>
      </c>
      <c r="O496" s="31" t="str">
        <f>Def_Sistemas_Conectores_Cabos!$B$24</f>
        <v>Allectra triax</v>
      </c>
      <c r="P496" s="19" t="str">
        <f>Def_Sistemas_Conectores_Cabos!$B$25</f>
        <v>Lemo FFC.00.650</v>
      </c>
      <c r="Q496" s="27" t="str">
        <f t="shared" si="17"/>
        <v>SI-09BCFE:DI-PBPMSensor-2/BI
SI-09BCFE:DI-FMCPicoAmm-2/2</v>
      </c>
      <c r="R496" s="46" t="s">
        <v>25</v>
      </c>
      <c r="S496" s="46" t="s">
        <v>25</v>
      </c>
      <c r="T496" s="47" t="str">
        <f>Def_Sistemas_Conectores_Cabos!$C$15</f>
        <v>Triaxial LEMO</v>
      </c>
      <c r="U496" s="45" t="s">
        <v>46</v>
      </c>
      <c r="V496" s="33"/>
      <c r="W496" s="33"/>
      <c r="X496" s="33"/>
    </row>
    <row r="497" ht="15.75" customHeight="1">
      <c r="A497" s="19" t="str">
        <f>Def_Sistemas_Conectores_Cabos!$A$23</f>
        <v>BPM de fótons</v>
      </c>
      <c r="B497" s="22" t="str">
        <f>Datas_Entregas!$A$6</f>
        <v>Linhas de Luz (fases I-A e II)</v>
      </c>
      <c r="C497" s="25">
        <f t="array" ref="C497">INDEX(Datas_Entregas!$B$2:$B$100, MATCH(B497, Datas_Entregas!$A$2:$A$100, 0), 1)</f>
        <v>43374</v>
      </c>
      <c r="D497" s="22" t="str">
        <f>Def_Status_Montagem!$A$2</f>
        <v>A verificar</v>
      </c>
      <c r="E497" s="35" t="str">
        <f>Def_Status_Montagem!$B$4</f>
        <v>Contratada (inclui etiqueta)</v>
      </c>
      <c r="F497" s="26" t="str">
        <f t="array" ref="F497">INDEX(Def_Instancias_Equipamentos!$F$2:$F$5135, MATCH(K497, Def_Instancias_Equipamentos!$D$2:$D$5135, 0), 1)</f>
        <v>Túnel (Anel/Front-End)</v>
      </c>
      <c r="G497" s="27" t="str">
        <f t="array" ref="G497">INDEX(Def_Instancias_Equipamentos!$F$2:$F$5135, MATCH(L497, Def_Instancias_Equipamentos!$D$2:$D$5135, 0), 1)</f>
        <v>Sala Racks 9</v>
      </c>
      <c r="H497" s="26" t="str">
        <f t="array" ref="H497">INDEX(Def_Instancias_Equipamentos!$E$2:$E$5135, MATCH(K497, Def_Instancias_Equipamentos!$D$2:$D$5135, 0), 1)</f>
        <v>SI-09BCFE</v>
      </c>
      <c r="I497" s="27" t="str">
        <f t="array" ref="I497">INDEX(Def_Instancias_Equipamentos!$E$2:$E$5135, MATCH(L497, Def_Instancias_Equipamentos!$D$2:$D$5135, 0), 1)</f>
        <v>IA-09RaBPM</v>
      </c>
      <c r="J497" s="27" t="str">
        <f t="shared" si="16"/>
        <v>EXTERNO</v>
      </c>
      <c r="K497" s="28" t="str">
        <f>Def_Instancias_Equipamentos!$D$1298</f>
        <v>SI-09BCFE:DI-PBPMSensor-2</v>
      </c>
      <c r="L497" s="19" t="str">
        <f>Def_Instancias_Equipamentos!$D$1639</f>
        <v>SI-09BCFE:DI-FMCPicoAmm-2</v>
      </c>
      <c r="M497" s="44" t="s">
        <v>80</v>
      </c>
      <c r="N497" s="45" t="s">
        <v>1110</v>
      </c>
      <c r="O497" s="31" t="str">
        <f>Def_Sistemas_Conectores_Cabos!$B$24</f>
        <v>Allectra triax</v>
      </c>
      <c r="P497" s="19" t="str">
        <f>Def_Sistemas_Conectores_Cabos!$B$25</f>
        <v>Lemo FFC.00.650</v>
      </c>
      <c r="Q497" s="27" t="str">
        <f t="shared" si="17"/>
        <v>SI-09BCFE:DI-PBPMSensor-2/TI
SI-09BCFE:DI-FMCPicoAmm-2/3</v>
      </c>
      <c r="R497" s="46" t="s">
        <v>25</v>
      </c>
      <c r="S497" s="46" t="s">
        <v>25</v>
      </c>
      <c r="T497" s="47" t="str">
        <f>Def_Sistemas_Conectores_Cabos!$C$15</f>
        <v>Triaxial LEMO</v>
      </c>
      <c r="U497" s="45" t="s">
        <v>46</v>
      </c>
      <c r="V497" s="33"/>
      <c r="W497" s="33"/>
      <c r="X497" s="33"/>
    </row>
    <row r="498" ht="15.75" customHeight="1">
      <c r="A498" s="19" t="str">
        <f>Def_Sistemas_Conectores_Cabos!$A$23</f>
        <v>BPM de fótons</v>
      </c>
      <c r="B498" s="22" t="str">
        <f>Datas_Entregas!$A$6</f>
        <v>Linhas de Luz (fases I-A e II)</v>
      </c>
      <c r="C498" s="25">
        <f t="array" ref="C498">INDEX(Datas_Entregas!$B$2:$B$100, MATCH(B498, Datas_Entregas!$A$2:$A$100, 0), 1)</f>
        <v>43374</v>
      </c>
      <c r="D498" s="22" t="str">
        <f>Def_Status_Montagem!$A$2</f>
        <v>A verificar</v>
      </c>
      <c r="E498" s="35" t="str">
        <f>Def_Status_Montagem!$B$4</f>
        <v>Contratada (inclui etiqueta)</v>
      </c>
      <c r="F498" s="26" t="str">
        <f t="array" ref="F498">INDEX(Def_Instancias_Equipamentos!$F$2:$F$5135, MATCH(K498, Def_Instancias_Equipamentos!$D$2:$D$5135, 0), 1)</f>
        <v>Túnel (Anel/Front-End)</v>
      </c>
      <c r="G498" s="27" t="str">
        <f t="array" ref="G498">INDEX(Def_Instancias_Equipamentos!$F$2:$F$5135, MATCH(L498, Def_Instancias_Equipamentos!$D$2:$D$5135, 0), 1)</f>
        <v>Sala Racks 9</v>
      </c>
      <c r="H498" s="26" t="str">
        <f t="array" ref="H498">INDEX(Def_Instancias_Equipamentos!$E$2:$E$5135, MATCH(K498, Def_Instancias_Equipamentos!$D$2:$D$5135, 0), 1)</f>
        <v>SI-09BCFE</v>
      </c>
      <c r="I498" s="27" t="str">
        <f t="array" ref="I498">INDEX(Def_Instancias_Equipamentos!$E$2:$E$5135, MATCH(L498, Def_Instancias_Equipamentos!$D$2:$D$5135, 0), 1)</f>
        <v>IA-09RaBPM</v>
      </c>
      <c r="J498" s="27" t="str">
        <f t="shared" si="16"/>
        <v>EXTERNO</v>
      </c>
      <c r="K498" s="28" t="str">
        <f>Def_Instancias_Equipamentos!$D$1298</f>
        <v>SI-09BCFE:DI-PBPMSensor-2</v>
      </c>
      <c r="L498" s="19" t="str">
        <f>Def_Instancias_Equipamentos!$D$1639</f>
        <v>SI-09BCFE:DI-FMCPicoAmm-2</v>
      </c>
      <c r="M498" s="44" t="s">
        <v>77</v>
      </c>
      <c r="N498" s="45" t="s">
        <v>1116</v>
      </c>
      <c r="O498" s="31" t="str">
        <f>Def_Sistemas_Conectores_Cabos!$B$24</f>
        <v>Allectra triax</v>
      </c>
      <c r="P498" s="19" t="str">
        <f>Def_Sistemas_Conectores_Cabos!$B$25</f>
        <v>Lemo FFC.00.650</v>
      </c>
      <c r="Q498" s="27" t="str">
        <f t="shared" si="17"/>
        <v>SI-09BCFE:DI-PBPMSensor-2/BO
SI-09BCFE:DI-FMCPicoAmm-2/4</v>
      </c>
      <c r="R498" s="46" t="s">
        <v>25</v>
      </c>
      <c r="S498" s="46" t="s">
        <v>25</v>
      </c>
      <c r="T498" s="47" t="str">
        <f>Def_Sistemas_Conectores_Cabos!$C$15</f>
        <v>Triaxial LEMO</v>
      </c>
      <c r="U498" s="45" t="s">
        <v>46</v>
      </c>
      <c r="V498" s="33"/>
      <c r="W498" s="33"/>
      <c r="X498" s="33"/>
    </row>
    <row r="499" ht="15.75" customHeight="1">
      <c r="A499" s="19" t="str">
        <f>Def_Sistemas_Conectores_Cabos!$A$23</f>
        <v>BPM de fótons</v>
      </c>
      <c r="B499" s="22" t="str">
        <f>Datas_Entregas!$A$3</f>
        <v>BTS/Anel</v>
      </c>
      <c r="C499" s="25">
        <f t="array" ref="C499">INDEX(Datas_Entregas!$B$2:$B$100, MATCH(B499, Datas_Entregas!$A$2:$A$100, 0), 1)</f>
        <v>43296</v>
      </c>
      <c r="D499" s="22" t="str">
        <f>Def_Status_Montagem!$A$2</f>
        <v>A verificar</v>
      </c>
      <c r="E499" s="35" t="str">
        <f>Def_Status_Montagem!$B$4</f>
        <v>Contratada (inclui etiqueta)</v>
      </c>
      <c r="F499" s="26" t="str">
        <f t="array" ref="F499">INDEX(Def_Instancias_Equipamentos!$F$2:$F$5135, MATCH(K499, Def_Instancias_Equipamentos!$D$2:$D$5135, 0), 1)</f>
        <v>Túnel (Anel/Front-End)</v>
      </c>
      <c r="G499" s="27" t="str">
        <f t="array" ref="G499">INDEX(Def_Instancias_Equipamentos!$F$2:$F$5135, MATCH(L499, Def_Instancias_Equipamentos!$D$2:$D$5135, 0), 1)</f>
        <v>Sala Racks 9</v>
      </c>
      <c r="H499" s="26" t="str">
        <f t="array" ref="H499">INDEX(Def_Instancias_Equipamentos!$E$2:$E$5135, MATCH(K499, Def_Instancias_Equipamentos!$D$2:$D$5135, 0), 1)</f>
        <v>SI-09SAFE</v>
      </c>
      <c r="I499" s="27" t="str">
        <f t="array" ref="I499">INDEX(Def_Instancias_Equipamentos!$E$2:$E$5135, MATCH(L499, Def_Instancias_Equipamentos!$D$2:$D$5135, 0), 1)</f>
        <v>IA-09RaBPM</v>
      </c>
      <c r="J499" s="27" t="str">
        <f t="shared" si="16"/>
        <v>EXTERNO</v>
      </c>
      <c r="K499" s="28" t="str">
        <f>Def_Instancias_Equipamentos!$D$1257</f>
        <v>SI-09SAFE:DI-PBPMSensor-1</v>
      </c>
      <c r="L499" s="19" t="str">
        <f>Def_Instancias_Equipamentos!$D$1598</f>
        <v>SI-09SAFE:DI-FMCPicoAmm-1</v>
      </c>
      <c r="M499" s="44" t="s">
        <v>89</v>
      </c>
      <c r="N499" s="45" t="s">
        <v>1100</v>
      </c>
      <c r="O499" s="31" t="str">
        <f>Def_Sistemas_Conectores_Cabos!$B$24</f>
        <v>Allectra triax</v>
      </c>
      <c r="P499" s="19" t="str">
        <f>Def_Sistemas_Conectores_Cabos!$B$25</f>
        <v>Lemo FFC.00.650</v>
      </c>
      <c r="Q499" s="27" t="str">
        <f t="shared" si="17"/>
        <v>SI-09SAFE:DI-PBPMSensor-1/TO
SI-09SAFE:DI-FMCPicoAmm-1/1</v>
      </c>
      <c r="R499" s="46" t="s">
        <v>25</v>
      </c>
      <c r="S499" s="46" t="s">
        <v>25</v>
      </c>
      <c r="T499" s="47" t="str">
        <f>Def_Sistemas_Conectores_Cabos!$C$15</f>
        <v>Triaxial LEMO</v>
      </c>
      <c r="U499" s="45" t="s">
        <v>46</v>
      </c>
      <c r="V499" s="33"/>
      <c r="W499" s="33"/>
      <c r="X499" s="33"/>
    </row>
    <row r="500" ht="15.75" customHeight="1">
      <c r="A500" s="19" t="str">
        <f>Def_Sistemas_Conectores_Cabos!$A$23</f>
        <v>BPM de fótons</v>
      </c>
      <c r="B500" s="22" t="str">
        <f>Datas_Entregas!$A$3</f>
        <v>BTS/Anel</v>
      </c>
      <c r="C500" s="25">
        <f t="array" ref="C500">INDEX(Datas_Entregas!$B$2:$B$100, MATCH(B500, Datas_Entregas!$A$2:$A$100, 0), 1)</f>
        <v>43296</v>
      </c>
      <c r="D500" s="22" t="str">
        <f>Def_Status_Montagem!$A$2</f>
        <v>A verificar</v>
      </c>
      <c r="E500" s="35" t="str">
        <f>Def_Status_Montagem!$B$4</f>
        <v>Contratada (inclui etiqueta)</v>
      </c>
      <c r="F500" s="26" t="str">
        <f t="array" ref="F500">INDEX(Def_Instancias_Equipamentos!$F$2:$F$5135, MATCH(K500, Def_Instancias_Equipamentos!$D$2:$D$5135, 0), 1)</f>
        <v>Túnel (Anel/Front-End)</v>
      </c>
      <c r="G500" s="27" t="str">
        <f t="array" ref="G500">INDEX(Def_Instancias_Equipamentos!$F$2:$F$5135, MATCH(L500, Def_Instancias_Equipamentos!$D$2:$D$5135, 0), 1)</f>
        <v>Sala Racks 9</v>
      </c>
      <c r="H500" s="26" t="str">
        <f t="array" ref="H500">INDEX(Def_Instancias_Equipamentos!$E$2:$E$5135, MATCH(K500, Def_Instancias_Equipamentos!$D$2:$D$5135, 0), 1)</f>
        <v>SI-09SAFE</v>
      </c>
      <c r="I500" s="27" t="str">
        <f t="array" ref="I500">INDEX(Def_Instancias_Equipamentos!$E$2:$E$5135, MATCH(L500, Def_Instancias_Equipamentos!$D$2:$D$5135, 0), 1)</f>
        <v>IA-09RaBPM</v>
      </c>
      <c r="J500" s="27" t="str">
        <f t="shared" si="16"/>
        <v>EXTERNO</v>
      </c>
      <c r="K500" s="28" t="str">
        <f>Def_Instancias_Equipamentos!$D$1257</f>
        <v>SI-09SAFE:DI-PBPMSensor-1</v>
      </c>
      <c r="L500" s="19" t="str">
        <f>Def_Instancias_Equipamentos!$D$1598</f>
        <v>SI-09SAFE:DI-FMCPicoAmm-1</v>
      </c>
      <c r="M500" s="44" t="s">
        <v>74</v>
      </c>
      <c r="N500" s="45" t="s">
        <v>1108</v>
      </c>
      <c r="O500" s="31" t="str">
        <f>Def_Sistemas_Conectores_Cabos!$B$24</f>
        <v>Allectra triax</v>
      </c>
      <c r="P500" s="19" t="str">
        <f>Def_Sistemas_Conectores_Cabos!$B$25</f>
        <v>Lemo FFC.00.650</v>
      </c>
      <c r="Q500" s="27" t="str">
        <f t="shared" si="17"/>
        <v>SI-09SAFE:DI-PBPMSensor-1/BI
SI-09SAFE:DI-FMCPicoAmm-1/2</v>
      </c>
      <c r="R500" s="46" t="s">
        <v>25</v>
      </c>
      <c r="S500" s="46" t="s">
        <v>25</v>
      </c>
      <c r="T500" s="47" t="str">
        <f>Def_Sistemas_Conectores_Cabos!$C$15</f>
        <v>Triaxial LEMO</v>
      </c>
      <c r="U500" s="45" t="s">
        <v>46</v>
      </c>
      <c r="V500" s="33"/>
      <c r="W500" s="33"/>
      <c r="X500" s="33"/>
    </row>
    <row r="501" ht="15.75" customHeight="1">
      <c r="A501" s="19" t="str">
        <f>Def_Sistemas_Conectores_Cabos!$A$23</f>
        <v>BPM de fótons</v>
      </c>
      <c r="B501" s="22" t="str">
        <f>Datas_Entregas!$A$3</f>
        <v>BTS/Anel</v>
      </c>
      <c r="C501" s="25">
        <f t="array" ref="C501">INDEX(Datas_Entregas!$B$2:$B$100, MATCH(B501, Datas_Entregas!$A$2:$A$100, 0), 1)</f>
        <v>43296</v>
      </c>
      <c r="D501" s="22" t="str">
        <f>Def_Status_Montagem!$A$2</f>
        <v>A verificar</v>
      </c>
      <c r="E501" s="35" t="str">
        <f>Def_Status_Montagem!$B$4</f>
        <v>Contratada (inclui etiqueta)</v>
      </c>
      <c r="F501" s="26" t="str">
        <f t="array" ref="F501">INDEX(Def_Instancias_Equipamentos!$F$2:$F$5135, MATCH(K501, Def_Instancias_Equipamentos!$D$2:$D$5135, 0), 1)</f>
        <v>Túnel (Anel/Front-End)</v>
      </c>
      <c r="G501" s="27" t="str">
        <f t="array" ref="G501">INDEX(Def_Instancias_Equipamentos!$F$2:$F$5135, MATCH(L501, Def_Instancias_Equipamentos!$D$2:$D$5135, 0), 1)</f>
        <v>Sala Racks 9</v>
      </c>
      <c r="H501" s="26" t="str">
        <f t="array" ref="H501">INDEX(Def_Instancias_Equipamentos!$E$2:$E$5135, MATCH(K501, Def_Instancias_Equipamentos!$D$2:$D$5135, 0), 1)</f>
        <v>SI-09SAFE</v>
      </c>
      <c r="I501" s="27" t="str">
        <f t="array" ref="I501">INDEX(Def_Instancias_Equipamentos!$E$2:$E$5135, MATCH(L501, Def_Instancias_Equipamentos!$D$2:$D$5135, 0), 1)</f>
        <v>IA-09RaBPM</v>
      </c>
      <c r="J501" s="27" t="str">
        <f t="shared" si="16"/>
        <v>EXTERNO</v>
      </c>
      <c r="K501" s="28" t="str">
        <f>Def_Instancias_Equipamentos!$D$1257</f>
        <v>SI-09SAFE:DI-PBPMSensor-1</v>
      </c>
      <c r="L501" s="19" t="str">
        <f>Def_Instancias_Equipamentos!$D$1598</f>
        <v>SI-09SAFE:DI-FMCPicoAmm-1</v>
      </c>
      <c r="M501" s="44" t="s">
        <v>80</v>
      </c>
      <c r="N501" s="45" t="s">
        <v>1110</v>
      </c>
      <c r="O501" s="31" t="str">
        <f>Def_Sistemas_Conectores_Cabos!$B$24</f>
        <v>Allectra triax</v>
      </c>
      <c r="P501" s="19" t="str">
        <f>Def_Sistemas_Conectores_Cabos!$B$25</f>
        <v>Lemo FFC.00.650</v>
      </c>
      <c r="Q501" s="27" t="str">
        <f t="shared" si="17"/>
        <v>SI-09SAFE:DI-PBPMSensor-1/TI
SI-09SAFE:DI-FMCPicoAmm-1/3</v>
      </c>
      <c r="R501" s="46" t="s">
        <v>25</v>
      </c>
      <c r="S501" s="46" t="s">
        <v>25</v>
      </c>
      <c r="T501" s="47" t="str">
        <f>Def_Sistemas_Conectores_Cabos!$C$15</f>
        <v>Triaxial LEMO</v>
      </c>
      <c r="U501" s="45" t="s">
        <v>46</v>
      </c>
      <c r="V501" s="33"/>
      <c r="W501" s="33"/>
      <c r="X501" s="33"/>
    </row>
    <row r="502" ht="15.75" customHeight="1">
      <c r="A502" s="19" t="str">
        <f>Def_Sistemas_Conectores_Cabos!$A$23</f>
        <v>BPM de fótons</v>
      </c>
      <c r="B502" s="22" t="str">
        <f>Datas_Entregas!$A$3</f>
        <v>BTS/Anel</v>
      </c>
      <c r="C502" s="25">
        <f t="array" ref="C502">INDEX(Datas_Entregas!$B$2:$B$100, MATCH(B502, Datas_Entregas!$A$2:$A$100, 0), 1)</f>
        <v>43296</v>
      </c>
      <c r="D502" s="22" t="str">
        <f>Def_Status_Montagem!$A$2</f>
        <v>A verificar</v>
      </c>
      <c r="E502" s="35" t="str">
        <f>Def_Status_Montagem!$B$4</f>
        <v>Contratada (inclui etiqueta)</v>
      </c>
      <c r="F502" s="26" t="str">
        <f t="array" ref="F502">INDEX(Def_Instancias_Equipamentos!$F$2:$F$5135, MATCH(K502, Def_Instancias_Equipamentos!$D$2:$D$5135, 0), 1)</f>
        <v>Túnel (Anel/Front-End)</v>
      </c>
      <c r="G502" s="27" t="str">
        <f t="array" ref="G502">INDEX(Def_Instancias_Equipamentos!$F$2:$F$5135, MATCH(L502, Def_Instancias_Equipamentos!$D$2:$D$5135, 0), 1)</f>
        <v>Sala Racks 9</v>
      </c>
      <c r="H502" s="26" t="str">
        <f t="array" ref="H502">INDEX(Def_Instancias_Equipamentos!$E$2:$E$5135, MATCH(K502, Def_Instancias_Equipamentos!$D$2:$D$5135, 0), 1)</f>
        <v>SI-09SAFE</v>
      </c>
      <c r="I502" s="27" t="str">
        <f t="array" ref="I502">INDEX(Def_Instancias_Equipamentos!$E$2:$E$5135, MATCH(L502, Def_Instancias_Equipamentos!$D$2:$D$5135, 0), 1)</f>
        <v>IA-09RaBPM</v>
      </c>
      <c r="J502" s="27" t="str">
        <f t="shared" si="16"/>
        <v>EXTERNO</v>
      </c>
      <c r="K502" s="28" t="str">
        <f>Def_Instancias_Equipamentos!$D$1257</f>
        <v>SI-09SAFE:DI-PBPMSensor-1</v>
      </c>
      <c r="L502" s="19" t="str">
        <f>Def_Instancias_Equipamentos!$D$1598</f>
        <v>SI-09SAFE:DI-FMCPicoAmm-1</v>
      </c>
      <c r="M502" s="44" t="s">
        <v>77</v>
      </c>
      <c r="N502" s="45" t="s">
        <v>1116</v>
      </c>
      <c r="O502" s="31" t="str">
        <f>Def_Sistemas_Conectores_Cabos!$B$24</f>
        <v>Allectra triax</v>
      </c>
      <c r="P502" s="19" t="str">
        <f>Def_Sistemas_Conectores_Cabos!$B$25</f>
        <v>Lemo FFC.00.650</v>
      </c>
      <c r="Q502" s="27" t="str">
        <f t="shared" si="17"/>
        <v>SI-09SAFE:DI-PBPMSensor-1/BO
SI-09SAFE:DI-FMCPicoAmm-1/4</v>
      </c>
      <c r="R502" s="46" t="s">
        <v>25</v>
      </c>
      <c r="S502" s="46" t="s">
        <v>25</v>
      </c>
      <c r="T502" s="47" t="str">
        <f>Def_Sistemas_Conectores_Cabos!$C$15</f>
        <v>Triaxial LEMO</v>
      </c>
      <c r="U502" s="45" t="s">
        <v>46</v>
      </c>
      <c r="V502" s="33"/>
      <c r="W502" s="33"/>
      <c r="X502" s="33"/>
    </row>
    <row r="503" ht="15.75" customHeight="1">
      <c r="A503" s="19" t="str">
        <f>Def_Sistemas_Conectores_Cabos!$A$23</f>
        <v>BPM de fótons</v>
      </c>
      <c r="B503" s="22" t="str">
        <f>Datas_Entregas!$A$3</f>
        <v>BTS/Anel</v>
      </c>
      <c r="C503" s="25">
        <f t="array" ref="C503">INDEX(Datas_Entregas!$B$2:$B$100, MATCH(B503, Datas_Entregas!$A$2:$A$100, 0), 1)</f>
        <v>43296</v>
      </c>
      <c r="D503" s="22" t="str">
        <f>Def_Status_Montagem!$A$2</f>
        <v>A verificar</v>
      </c>
      <c r="E503" s="35" t="str">
        <f>Def_Status_Montagem!$B$4</f>
        <v>Contratada (inclui etiqueta)</v>
      </c>
      <c r="F503" s="26" t="str">
        <f t="array" ref="F503">INDEX(Def_Instancias_Equipamentos!$F$2:$F$5135, MATCH(K503, Def_Instancias_Equipamentos!$D$2:$D$5135, 0), 1)</f>
        <v>Túnel (Anel/Front-End)</v>
      </c>
      <c r="G503" s="27" t="str">
        <f t="array" ref="G503">INDEX(Def_Instancias_Equipamentos!$F$2:$F$5135, MATCH(L503, Def_Instancias_Equipamentos!$D$2:$D$5135, 0), 1)</f>
        <v>Sala Racks 9</v>
      </c>
      <c r="H503" s="26" t="str">
        <f t="array" ref="H503">INDEX(Def_Instancias_Equipamentos!$E$2:$E$5135, MATCH(K503, Def_Instancias_Equipamentos!$D$2:$D$5135, 0), 1)</f>
        <v>SI-09SAFE</v>
      </c>
      <c r="I503" s="27" t="str">
        <f t="array" ref="I503">INDEX(Def_Instancias_Equipamentos!$E$2:$E$5135, MATCH(L503, Def_Instancias_Equipamentos!$D$2:$D$5135, 0), 1)</f>
        <v>IA-09RaBPM</v>
      </c>
      <c r="J503" s="27" t="str">
        <f t="shared" si="16"/>
        <v>EXTERNO</v>
      </c>
      <c r="K503" s="28" t="str">
        <f>Def_Instancias_Equipamentos!$D$1258</f>
        <v>SI-09SAFE:DI-PBPMSensor-2</v>
      </c>
      <c r="L503" s="19" t="str">
        <f>Def_Instancias_Equipamentos!$D$1599</f>
        <v>SI-09SAFE:DI-FMCPicoAmm-2</v>
      </c>
      <c r="M503" s="44" t="s">
        <v>89</v>
      </c>
      <c r="N503" s="45" t="s">
        <v>1100</v>
      </c>
      <c r="O503" s="31" t="str">
        <f>Def_Sistemas_Conectores_Cabos!$B$24</f>
        <v>Allectra triax</v>
      </c>
      <c r="P503" s="19" t="str">
        <f>Def_Sistemas_Conectores_Cabos!$B$25</f>
        <v>Lemo FFC.00.650</v>
      </c>
      <c r="Q503" s="27" t="str">
        <f t="shared" si="17"/>
        <v>SI-09SAFE:DI-PBPMSensor-2/TO
SI-09SAFE:DI-FMCPicoAmm-2/1</v>
      </c>
      <c r="R503" s="46" t="s">
        <v>25</v>
      </c>
      <c r="S503" s="46" t="s">
        <v>25</v>
      </c>
      <c r="T503" s="47" t="str">
        <f>Def_Sistemas_Conectores_Cabos!$C$15</f>
        <v>Triaxial LEMO</v>
      </c>
      <c r="U503" s="45" t="s">
        <v>46</v>
      </c>
      <c r="V503" s="33"/>
      <c r="W503" s="33"/>
      <c r="X503" s="33"/>
    </row>
    <row r="504" ht="15.75" customHeight="1">
      <c r="A504" s="19" t="str">
        <f>Def_Sistemas_Conectores_Cabos!$A$23</f>
        <v>BPM de fótons</v>
      </c>
      <c r="B504" s="22" t="str">
        <f>Datas_Entregas!$A$3</f>
        <v>BTS/Anel</v>
      </c>
      <c r="C504" s="25">
        <f t="array" ref="C504">INDEX(Datas_Entregas!$B$2:$B$100, MATCH(B504, Datas_Entregas!$A$2:$A$100, 0), 1)</f>
        <v>43296</v>
      </c>
      <c r="D504" s="22" t="str">
        <f>Def_Status_Montagem!$A$2</f>
        <v>A verificar</v>
      </c>
      <c r="E504" s="35" t="str">
        <f>Def_Status_Montagem!$B$4</f>
        <v>Contratada (inclui etiqueta)</v>
      </c>
      <c r="F504" s="26" t="str">
        <f t="array" ref="F504">INDEX(Def_Instancias_Equipamentos!$F$2:$F$5135, MATCH(K504, Def_Instancias_Equipamentos!$D$2:$D$5135, 0), 1)</f>
        <v>Túnel (Anel/Front-End)</v>
      </c>
      <c r="G504" s="27" t="str">
        <f t="array" ref="G504">INDEX(Def_Instancias_Equipamentos!$F$2:$F$5135, MATCH(L504, Def_Instancias_Equipamentos!$D$2:$D$5135, 0), 1)</f>
        <v>Sala Racks 9</v>
      </c>
      <c r="H504" s="26" t="str">
        <f t="array" ref="H504">INDEX(Def_Instancias_Equipamentos!$E$2:$E$5135, MATCH(K504, Def_Instancias_Equipamentos!$D$2:$D$5135, 0), 1)</f>
        <v>SI-09SAFE</v>
      </c>
      <c r="I504" s="27" t="str">
        <f t="array" ref="I504">INDEX(Def_Instancias_Equipamentos!$E$2:$E$5135, MATCH(L504, Def_Instancias_Equipamentos!$D$2:$D$5135, 0), 1)</f>
        <v>IA-09RaBPM</v>
      </c>
      <c r="J504" s="27" t="str">
        <f t="shared" si="16"/>
        <v>EXTERNO</v>
      </c>
      <c r="K504" s="28" t="str">
        <f>Def_Instancias_Equipamentos!$D$1258</f>
        <v>SI-09SAFE:DI-PBPMSensor-2</v>
      </c>
      <c r="L504" s="19" t="str">
        <f>Def_Instancias_Equipamentos!$D$1599</f>
        <v>SI-09SAFE:DI-FMCPicoAmm-2</v>
      </c>
      <c r="M504" s="44" t="s">
        <v>74</v>
      </c>
      <c r="N504" s="45" t="s">
        <v>1108</v>
      </c>
      <c r="O504" s="31" t="str">
        <f>Def_Sistemas_Conectores_Cabos!$B$24</f>
        <v>Allectra triax</v>
      </c>
      <c r="P504" s="19" t="str">
        <f>Def_Sistemas_Conectores_Cabos!$B$25</f>
        <v>Lemo FFC.00.650</v>
      </c>
      <c r="Q504" s="27" t="str">
        <f t="shared" si="17"/>
        <v>SI-09SAFE:DI-PBPMSensor-2/BI
SI-09SAFE:DI-FMCPicoAmm-2/2</v>
      </c>
      <c r="R504" s="46" t="s">
        <v>25</v>
      </c>
      <c r="S504" s="46" t="s">
        <v>25</v>
      </c>
      <c r="T504" s="47" t="str">
        <f>Def_Sistemas_Conectores_Cabos!$C$15</f>
        <v>Triaxial LEMO</v>
      </c>
      <c r="U504" s="45" t="s">
        <v>46</v>
      </c>
      <c r="V504" s="33"/>
      <c r="W504" s="33"/>
      <c r="X504" s="33"/>
    </row>
    <row r="505" ht="15.75" customHeight="1">
      <c r="A505" s="19" t="str">
        <f>Def_Sistemas_Conectores_Cabos!$A$23</f>
        <v>BPM de fótons</v>
      </c>
      <c r="B505" s="22" t="str">
        <f>Datas_Entregas!$A$3</f>
        <v>BTS/Anel</v>
      </c>
      <c r="C505" s="25">
        <f t="array" ref="C505">INDEX(Datas_Entregas!$B$2:$B$100, MATCH(B505, Datas_Entregas!$A$2:$A$100, 0), 1)</f>
        <v>43296</v>
      </c>
      <c r="D505" s="22" t="str">
        <f>Def_Status_Montagem!$A$2</f>
        <v>A verificar</v>
      </c>
      <c r="E505" s="35" t="str">
        <f>Def_Status_Montagem!$B$4</f>
        <v>Contratada (inclui etiqueta)</v>
      </c>
      <c r="F505" s="26" t="str">
        <f t="array" ref="F505">INDEX(Def_Instancias_Equipamentos!$F$2:$F$5135, MATCH(K505, Def_Instancias_Equipamentos!$D$2:$D$5135, 0), 1)</f>
        <v>Túnel (Anel/Front-End)</v>
      </c>
      <c r="G505" s="27" t="str">
        <f t="array" ref="G505">INDEX(Def_Instancias_Equipamentos!$F$2:$F$5135, MATCH(L505, Def_Instancias_Equipamentos!$D$2:$D$5135, 0), 1)</f>
        <v>Sala Racks 9</v>
      </c>
      <c r="H505" s="26" t="str">
        <f t="array" ref="H505">INDEX(Def_Instancias_Equipamentos!$E$2:$E$5135, MATCH(K505, Def_Instancias_Equipamentos!$D$2:$D$5135, 0), 1)</f>
        <v>SI-09SAFE</v>
      </c>
      <c r="I505" s="27" t="str">
        <f t="array" ref="I505">INDEX(Def_Instancias_Equipamentos!$E$2:$E$5135, MATCH(L505, Def_Instancias_Equipamentos!$D$2:$D$5135, 0), 1)</f>
        <v>IA-09RaBPM</v>
      </c>
      <c r="J505" s="27" t="str">
        <f t="shared" si="16"/>
        <v>EXTERNO</v>
      </c>
      <c r="K505" s="28" t="str">
        <f>Def_Instancias_Equipamentos!$D$1258</f>
        <v>SI-09SAFE:DI-PBPMSensor-2</v>
      </c>
      <c r="L505" s="19" t="str">
        <f>Def_Instancias_Equipamentos!$D$1599</f>
        <v>SI-09SAFE:DI-FMCPicoAmm-2</v>
      </c>
      <c r="M505" s="44" t="s">
        <v>80</v>
      </c>
      <c r="N505" s="45" t="s">
        <v>1110</v>
      </c>
      <c r="O505" s="31" t="str">
        <f>Def_Sistemas_Conectores_Cabos!$B$24</f>
        <v>Allectra triax</v>
      </c>
      <c r="P505" s="19" t="str">
        <f>Def_Sistemas_Conectores_Cabos!$B$25</f>
        <v>Lemo FFC.00.650</v>
      </c>
      <c r="Q505" s="27" t="str">
        <f t="shared" si="17"/>
        <v>SI-09SAFE:DI-PBPMSensor-2/TI
SI-09SAFE:DI-FMCPicoAmm-2/3</v>
      </c>
      <c r="R505" s="46" t="s">
        <v>25</v>
      </c>
      <c r="S505" s="46" t="s">
        <v>25</v>
      </c>
      <c r="T505" s="47" t="str">
        <f>Def_Sistemas_Conectores_Cabos!$C$15</f>
        <v>Triaxial LEMO</v>
      </c>
      <c r="U505" s="45" t="s">
        <v>46</v>
      </c>
      <c r="V505" s="33"/>
      <c r="W505" s="33"/>
      <c r="X505" s="33"/>
    </row>
    <row r="506" ht="15.75" customHeight="1">
      <c r="A506" s="19" t="str">
        <f>Def_Sistemas_Conectores_Cabos!$A$23</f>
        <v>BPM de fótons</v>
      </c>
      <c r="B506" s="22" t="str">
        <f>Datas_Entregas!$A$3</f>
        <v>BTS/Anel</v>
      </c>
      <c r="C506" s="25">
        <f t="array" ref="C506">INDEX(Datas_Entregas!$B$2:$B$100, MATCH(B506, Datas_Entregas!$A$2:$A$100, 0), 1)</f>
        <v>43296</v>
      </c>
      <c r="D506" s="22" t="str">
        <f>Def_Status_Montagem!$A$2</f>
        <v>A verificar</v>
      </c>
      <c r="E506" s="35" t="str">
        <f>Def_Status_Montagem!$B$4</f>
        <v>Contratada (inclui etiqueta)</v>
      </c>
      <c r="F506" s="26" t="str">
        <f t="array" ref="F506">INDEX(Def_Instancias_Equipamentos!$F$2:$F$5135, MATCH(K506, Def_Instancias_Equipamentos!$D$2:$D$5135, 0), 1)</f>
        <v>Túnel (Anel/Front-End)</v>
      </c>
      <c r="G506" s="27" t="str">
        <f t="array" ref="G506">INDEX(Def_Instancias_Equipamentos!$F$2:$F$5135, MATCH(L506, Def_Instancias_Equipamentos!$D$2:$D$5135, 0), 1)</f>
        <v>Sala Racks 9</v>
      </c>
      <c r="H506" s="26" t="str">
        <f t="array" ref="H506">INDEX(Def_Instancias_Equipamentos!$E$2:$E$5135, MATCH(K506, Def_Instancias_Equipamentos!$D$2:$D$5135, 0), 1)</f>
        <v>SI-09SAFE</v>
      </c>
      <c r="I506" s="27" t="str">
        <f t="array" ref="I506">INDEX(Def_Instancias_Equipamentos!$E$2:$E$5135, MATCH(L506, Def_Instancias_Equipamentos!$D$2:$D$5135, 0), 1)</f>
        <v>IA-09RaBPM</v>
      </c>
      <c r="J506" s="27" t="str">
        <f t="shared" si="16"/>
        <v>EXTERNO</v>
      </c>
      <c r="K506" s="28" t="str">
        <f>Def_Instancias_Equipamentos!$D$1258</f>
        <v>SI-09SAFE:DI-PBPMSensor-2</v>
      </c>
      <c r="L506" s="19" t="str">
        <f>Def_Instancias_Equipamentos!$D$1599</f>
        <v>SI-09SAFE:DI-FMCPicoAmm-2</v>
      </c>
      <c r="M506" s="44" t="s">
        <v>77</v>
      </c>
      <c r="N506" s="45" t="s">
        <v>1116</v>
      </c>
      <c r="O506" s="31" t="str">
        <f>Def_Sistemas_Conectores_Cabos!$B$24</f>
        <v>Allectra triax</v>
      </c>
      <c r="P506" s="19" t="str">
        <f>Def_Sistemas_Conectores_Cabos!$B$25</f>
        <v>Lemo FFC.00.650</v>
      </c>
      <c r="Q506" s="27" t="str">
        <f t="shared" si="17"/>
        <v>SI-09SAFE:DI-PBPMSensor-2/BO
SI-09SAFE:DI-FMCPicoAmm-2/4</v>
      </c>
      <c r="R506" s="46" t="s">
        <v>25</v>
      </c>
      <c r="S506" s="46" t="s">
        <v>25</v>
      </c>
      <c r="T506" s="47" t="str">
        <f>Def_Sistemas_Conectores_Cabos!$C$15</f>
        <v>Triaxial LEMO</v>
      </c>
      <c r="U506" s="45" t="s">
        <v>46</v>
      </c>
      <c r="V506" s="33"/>
      <c r="W506" s="33"/>
      <c r="X506" s="33"/>
    </row>
    <row r="507" ht="15.75" customHeight="1">
      <c r="A507" s="19" t="str">
        <f>Def_Sistemas_Conectores_Cabos!$A$23</f>
        <v>BPM de fótons</v>
      </c>
      <c r="B507" s="22" t="str">
        <f>Datas_Entregas!$A$3</f>
        <v>BTS/Anel</v>
      </c>
      <c r="C507" s="25">
        <f t="array" ref="C507">INDEX(Datas_Entregas!$B$2:$B$100, MATCH(B507, Datas_Entregas!$A$2:$A$100, 0), 1)</f>
        <v>43296</v>
      </c>
      <c r="D507" s="22" t="str">
        <f>Def_Status_Montagem!$A$2</f>
        <v>A verificar</v>
      </c>
      <c r="E507" s="35" t="str">
        <f>Def_Status_Montagem!$B$4</f>
        <v>Contratada (inclui etiqueta)</v>
      </c>
      <c r="F507" s="26" t="str">
        <f t="array" ref="F507">INDEX(Def_Instancias_Equipamentos!$F$2:$F$5135, MATCH(K507, Def_Instancias_Equipamentos!$D$2:$D$5135, 0), 1)</f>
        <v>Túnel (Anel/Front-End)</v>
      </c>
      <c r="G507" s="27" t="str">
        <f t="array" ref="G507">INDEX(Def_Instancias_Equipamentos!$F$2:$F$5135, MATCH(L507, Def_Instancias_Equipamentos!$D$2:$D$5135, 0), 1)</f>
        <v>Sala Racks 10</v>
      </c>
      <c r="H507" s="26" t="str">
        <f t="array" ref="H507">INDEX(Def_Instancias_Equipamentos!$E$2:$E$5135, MATCH(K507, Def_Instancias_Equipamentos!$D$2:$D$5135, 0), 1)</f>
        <v>SI-10BCFE</v>
      </c>
      <c r="I507" s="27" t="str">
        <f t="array" ref="I507">INDEX(Def_Instancias_Equipamentos!$E$2:$E$5135, MATCH(L507, Def_Instancias_Equipamentos!$D$2:$D$5135, 0), 1)</f>
        <v>IA-10RaBPM</v>
      </c>
      <c r="J507" s="27" t="str">
        <f t="shared" si="16"/>
        <v>EXTERNO</v>
      </c>
      <c r="K507" s="28" t="str">
        <f>Def_Instancias_Equipamentos!$D$1299</f>
        <v>SI-10BCFE:DI-PBPMSensor-1</v>
      </c>
      <c r="L507" s="19" t="str">
        <f>Def_Instancias_Equipamentos!$D$1640</f>
        <v>SI-10BCFE:DI-FMCPicoAmm-1</v>
      </c>
      <c r="M507" s="44" t="s">
        <v>89</v>
      </c>
      <c r="N507" s="45" t="s">
        <v>1100</v>
      </c>
      <c r="O507" s="31" t="str">
        <f>Def_Sistemas_Conectores_Cabos!$B$24</f>
        <v>Allectra triax</v>
      </c>
      <c r="P507" s="19" t="str">
        <f>Def_Sistemas_Conectores_Cabos!$B$25</f>
        <v>Lemo FFC.00.650</v>
      </c>
      <c r="Q507" s="27" t="str">
        <f t="shared" si="17"/>
        <v>SI-10BCFE:DI-PBPMSensor-1/TO
SI-10BCFE:DI-FMCPicoAmm-1/1</v>
      </c>
      <c r="R507" s="46" t="s">
        <v>25</v>
      </c>
      <c r="S507" s="46" t="s">
        <v>25</v>
      </c>
      <c r="T507" s="47" t="str">
        <f>Def_Sistemas_Conectores_Cabos!$C$15</f>
        <v>Triaxial LEMO</v>
      </c>
      <c r="U507" s="45" t="s">
        <v>46</v>
      </c>
      <c r="V507" s="33"/>
      <c r="W507" s="33"/>
      <c r="X507" s="33"/>
    </row>
    <row r="508" ht="15.75" customHeight="1">
      <c r="A508" s="19" t="str">
        <f>Def_Sistemas_Conectores_Cabos!$A$23</f>
        <v>BPM de fótons</v>
      </c>
      <c r="B508" s="22" t="str">
        <f>Datas_Entregas!$A$3</f>
        <v>BTS/Anel</v>
      </c>
      <c r="C508" s="25">
        <f t="array" ref="C508">INDEX(Datas_Entregas!$B$2:$B$100, MATCH(B508, Datas_Entregas!$A$2:$A$100, 0), 1)</f>
        <v>43296</v>
      </c>
      <c r="D508" s="22" t="str">
        <f>Def_Status_Montagem!$A$2</f>
        <v>A verificar</v>
      </c>
      <c r="E508" s="35" t="str">
        <f>Def_Status_Montagem!$B$4</f>
        <v>Contratada (inclui etiqueta)</v>
      </c>
      <c r="F508" s="26" t="str">
        <f t="array" ref="F508">INDEX(Def_Instancias_Equipamentos!$F$2:$F$5135, MATCH(K508, Def_Instancias_Equipamentos!$D$2:$D$5135, 0), 1)</f>
        <v>Túnel (Anel/Front-End)</v>
      </c>
      <c r="G508" s="27" t="str">
        <f t="array" ref="G508">INDEX(Def_Instancias_Equipamentos!$F$2:$F$5135, MATCH(L508, Def_Instancias_Equipamentos!$D$2:$D$5135, 0), 1)</f>
        <v>Sala Racks 10</v>
      </c>
      <c r="H508" s="26" t="str">
        <f t="array" ref="H508">INDEX(Def_Instancias_Equipamentos!$E$2:$E$5135, MATCH(K508, Def_Instancias_Equipamentos!$D$2:$D$5135, 0), 1)</f>
        <v>SI-10BCFE</v>
      </c>
      <c r="I508" s="27" t="str">
        <f t="array" ref="I508">INDEX(Def_Instancias_Equipamentos!$E$2:$E$5135, MATCH(L508, Def_Instancias_Equipamentos!$D$2:$D$5135, 0), 1)</f>
        <v>IA-10RaBPM</v>
      </c>
      <c r="J508" s="27" t="str">
        <f t="shared" si="16"/>
        <v>EXTERNO</v>
      </c>
      <c r="K508" s="28" t="str">
        <f>Def_Instancias_Equipamentos!$D$1299</f>
        <v>SI-10BCFE:DI-PBPMSensor-1</v>
      </c>
      <c r="L508" s="19" t="str">
        <f>Def_Instancias_Equipamentos!$D$1640</f>
        <v>SI-10BCFE:DI-FMCPicoAmm-1</v>
      </c>
      <c r="M508" s="44" t="s">
        <v>74</v>
      </c>
      <c r="N508" s="45" t="s">
        <v>1108</v>
      </c>
      <c r="O508" s="31" t="str">
        <f>Def_Sistemas_Conectores_Cabos!$B$24</f>
        <v>Allectra triax</v>
      </c>
      <c r="P508" s="19" t="str">
        <f>Def_Sistemas_Conectores_Cabos!$B$25</f>
        <v>Lemo FFC.00.650</v>
      </c>
      <c r="Q508" s="27" t="str">
        <f t="shared" si="17"/>
        <v>SI-10BCFE:DI-PBPMSensor-1/BI
SI-10BCFE:DI-FMCPicoAmm-1/2</v>
      </c>
      <c r="R508" s="46" t="s">
        <v>25</v>
      </c>
      <c r="S508" s="46" t="s">
        <v>25</v>
      </c>
      <c r="T508" s="47" t="str">
        <f>Def_Sistemas_Conectores_Cabos!$C$15</f>
        <v>Triaxial LEMO</v>
      </c>
      <c r="U508" s="45" t="s">
        <v>46</v>
      </c>
      <c r="V508" s="33"/>
      <c r="W508" s="33"/>
      <c r="X508" s="33"/>
    </row>
    <row r="509" ht="15.75" customHeight="1">
      <c r="A509" s="19" t="str">
        <f>Def_Sistemas_Conectores_Cabos!$A$23</f>
        <v>BPM de fótons</v>
      </c>
      <c r="B509" s="22" t="str">
        <f>Datas_Entregas!$A$3</f>
        <v>BTS/Anel</v>
      </c>
      <c r="C509" s="25">
        <f t="array" ref="C509">INDEX(Datas_Entregas!$B$2:$B$100, MATCH(B509, Datas_Entregas!$A$2:$A$100, 0), 1)</f>
        <v>43296</v>
      </c>
      <c r="D509" s="22" t="str">
        <f>Def_Status_Montagem!$A$2</f>
        <v>A verificar</v>
      </c>
      <c r="E509" s="35" t="str">
        <f>Def_Status_Montagem!$B$4</f>
        <v>Contratada (inclui etiqueta)</v>
      </c>
      <c r="F509" s="26" t="str">
        <f t="array" ref="F509">INDEX(Def_Instancias_Equipamentos!$F$2:$F$5135, MATCH(K509, Def_Instancias_Equipamentos!$D$2:$D$5135, 0), 1)</f>
        <v>Túnel (Anel/Front-End)</v>
      </c>
      <c r="G509" s="27" t="str">
        <f t="array" ref="G509">INDEX(Def_Instancias_Equipamentos!$F$2:$F$5135, MATCH(L509, Def_Instancias_Equipamentos!$D$2:$D$5135, 0), 1)</f>
        <v>Sala Racks 10</v>
      </c>
      <c r="H509" s="26" t="str">
        <f t="array" ref="H509">INDEX(Def_Instancias_Equipamentos!$E$2:$E$5135, MATCH(K509, Def_Instancias_Equipamentos!$D$2:$D$5135, 0), 1)</f>
        <v>SI-10BCFE</v>
      </c>
      <c r="I509" s="27" t="str">
        <f t="array" ref="I509">INDEX(Def_Instancias_Equipamentos!$E$2:$E$5135, MATCH(L509, Def_Instancias_Equipamentos!$D$2:$D$5135, 0), 1)</f>
        <v>IA-10RaBPM</v>
      </c>
      <c r="J509" s="27" t="str">
        <f t="shared" si="16"/>
        <v>EXTERNO</v>
      </c>
      <c r="K509" s="28" t="str">
        <f>Def_Instancias_Equipamentos!$D$1299</f>
        <v>SI-10BCFE:DI-PBPMSensor-1</v>
      </c>
      <c r="L509" s="19" t="str">
        <f>Def_Instancias_Equipamentos!$D$1640</f>
        <v>SI-10BCFE:DI-FMCPicoAmm-1</v>
      </c>
      <c r="M509" s="44" t="s">
        <v>80</v>
      </c>
      <c r="N509" s="45" t="s">
        <v>1110</v>
      </c>
      <c r="O509" s="31" t="str">
        <f>Def_Sistemas_Conectores_Cabos!$B$24</f>
        <v>Allectra triax</v>
      </c>
      <c r="P509" s="19" t="str">
        <f>Def_Sistemas_Conectores_Cabos!$B$25</f>
        <v>Lemo FFC.00.650</v>
      </c>
      <c r="Q509" s="27" t="str">
        <f t="shared" si="17"/>
        <v>SI-10BCFE:DI-PBPMSensor-1/TI
SI-10BCFE:DI-FMCPicoAmm-1/3</v>
      </c>
      <c r="R509" s="46" t="s">
        <v>25</v>
      </c>
      <c r="S509" s="46" t="s">
        <v>25</v>
      </c>
      <c r="T509" s="47" t="str">
        <f>Def_Sistemas_Conectores_Cabos!$C$15</f>
        <v>Triaxial LEMO</v>
      </c>
      <c r="U509" s="45" t="s">
        <v>46</v>
      </c>
      <c r="V509" s="33"/>
      <c r="W509" s="33"/>
      <c r="X509" s="33"/>
    </row>
    <row r="510" ht="15.75" customHeight="1">
      <c r="A510" s="19" t="str">
        <f>Def_Sistemas_Conectores_Cabos!$A$23</f>
        <v>BPM de fótons</v>
      </c>
      <c r="B510" s="22" t="str">
        <f>Datas_Entregas!$A$3</f>
        <v>BTS/Anel</v>
      </c>
      <c r="C510" s="25">
        <f t="array" ref="C510">INDEX(Datas_Entregas!$B$2:$B$100, MATCH(B510, Datas_Entregas!$A$2:$A$100, 0), 1)</f>
        <v>43296</v>
      </c>
      <c r="D510" s="22" t="str">
        <f>Def_Status_Montagem!$A$2</f>
        <v>A verificar</v>
      </c>
      <c r="E510" s="35" t="str">
        <f>Def_Status_Montagem!$B$4</f>
        <v>Contratada (inclui etiqueta)</v>
      </c>
      <c r="F510" s="26" t="str">
        <f t="array" ref="F510">INDEX(Def_Instancias_Equipamentos!$F$2:$F$5135, MATCH(K510, Def_Instancias_Equipamentos!$D$2:$D$5135, 0), 1)</f>
        <v>Túnel (Anel/Front-End)</v>
      </c>
      <c r="G510" s="27" t="str">
        <f t="array" ref="G510">INDEX(Def_Instancias_Equipamentos!$F$2:$F$5135, MATCH(L510, Def_Instancias_Equipamentos!$D$2:$D$5135, 0), 1)</f>
        <v>Sala Racks 10</v>
      </c>
      <c r="H510" s="26" t="str">
        <f t="array" ref="H510">INDEX(Def_Instancias_Equipamentos!$E$2:$E$5135, MATCH(K510, Def_Instancias_Equipamentos!$D$2:$D$5135, 0), 1)</f>
        <v>SI-10BCFE</v>
      </c>
      <c r="I510" s="27" t="str">
        <f t="array" ref="I510">INDEX(Def_Instancias_Equipamentos!$E$2:$E$5135, MATCH(L510, Def_Instancias_Equipamentos!$D$2:$D$5135, 0), 1)</f>
        <v>IA-10RaBPM</v>
      </c>
      <c r="J510" s="27" t="str">
        <f t="shared" si="16"/>
        <v>EXTERNO</v>
      </c>
      <c r="K510" s="28" t="str">
        <f>Def_Instancias_Equipamentos!$D$1299</f>
        <v>SI-10BCFE:DI-PBPMSensor-1</v>
      </c>
      <c r="L510" s="19" t="str">
        <f>Def_Instancias_Equipamentos!$D$1640</f>
        <v>SI-10BCFE:DI-FMCPicoAmm-1</v>
      </c>
      <c r="M510" s="44" t="s">
        <v>77</v>
      </c>
      <c r="N510" s="45" t="s">
        <v>1116</v>
      </c>
      <c r="O510" s="31" t="str">
        <f>Def_Sistemas_Conectores_Cabos!$B$24</f>
        <v>Allectra triax</v>
      </c>
      <c r="P510" s="19" t="str">
        <f>Def_Sistemas_Conectores_Cabos!$B$25</f>
        <v>Lemo FFC.00.650</v>
      </c>
      <c r="Q510" s="27" t="str">
        <f t="shared" si="17"/>
        <v>SI-10BCFE:DI-PBPMSensor-1/BO
SI-10BCFE:DI-FMCPicoAmm-1/4</v>
      </c>
      <c r="R510" s="46" t="s">
        <v>25</v>
      </c>
      <c r="S510" s="46" t="s">
        <v>25</v>
      </c>
      <c r="T510" s="47" t="str">
        <f>Def_Sistemas_Conectores_Cabos!$C$15</f>
        <v>Triaxial LEMO</v>
      </c>
      <c r="U510" s="45" t="s">
        <v>46</v>
      </c>
      <c r="V510" s="33"/>
      <c r="W510" s="33"/>
      <c r="X510" s="33"/>
    </row>
    <row r="511" ht="15.75" customHeight="1">
      <c r="A511" s="19" t="str">
        <f>Def_Sistemas_Conectores_Cabos!$A$23</f>
        <v>BPM de fótons</v>
      </c>
      <c r="B511" s="22" t="str">
        <f>Datas_Entregas!$A$3</f>
        <v>BTS/Anel</v>
      </c>
      <c r="C511" s="25">
        <f t="array" ref="C511">INDEX(Datas_Entregas!$B$2:$B$100, MATCH(B511, Datas_Entregas!$A$2:$A$100, 0), 1)</f>
        <v>43296</v>
      </c>
      <c r="D511" s="22" t="str">
        <f>Def_Status_Montagem!$A$2</f>
        <v>A verificar</v>
      </c>
      <c r="E511" s="35" t="str">
        <f>Def_Status_Montagem!$B$4</f>
        <v>Contratada (inclui etiqueta)</v>
      </c>
      <c r="F511" s="26" t="str">
        <f t="array" ref="F511">INDEX(Def_Instancias_Equipamentos!$F$2:$F$5135, MATCH(K511, Def_Instancias_Equipamentos!$D$2:$D$5135, 0), 1)</f>
        <v>Túnel (Anel/Front-End)</v>
      </c>
      <c r="G511" s="27" t="str">
        <f t="array" ref="G511">INDEX(Def_Instancias_Equipamentos!$F$2:$F$5135, MATCH(L511, Def_Instancias_Equipamentos!$D$2:$D$5135, 0), 1)</f>
        <v>Sala Racks 10</v>
      </c>
      <c r="H511" s="26" t="str">
        <f t="array" ref="H511">INDEX(Def_Instancias_Equipamentos!$E$2:$E$5135, MATCH(K511, Def_Instancias_Equipamentos!$D$2:$D$5135, 0), 1)</f>
        <v>SI-10BCFE</v>
      </c>
      <c r="I511" s="27" t="str">
        <f t="array" ref="I511">INDEX(Def_Instancias_Equipamentos!$E$2:$E$5135, MATCH(L511, Def_Instancias_Equipamentos!$D$2:$D$5135, 0), 1)</f>
        <v>IA-10RaBPM</v>
      </c>
      <c r="J511" s="27" t="str">
        <f t="shared" si="16"/>
        <v>EXTERNO</v>
      </c>
      <c r="K511" s="28" t="str">
        <f>Def_Instancias_Equipamentos!$D$1300</f>
        <v>SI-10BCFE:DI-PBPMSensor-2</v>
      </c>
      <c r="L511" s="19" t="str">
        <f>Def_Instancias_Equipamentos!$D$1641</f>
        <v>SI-10BCFE:DI-FMCPicoAmm-2</v>
      </c>
      <c r="M511" s="44" t="s">
        <v>89</v>
      </c>
      <c r="N511" s="45" t="s">
        <v>1100</v>
      </c>
      <c r="O511" s="31" t="str">
        <f>Def_Sistemas_Conectores_Cabos!$B$24</f>
        <v>Allectra triax</v>
      </c>
      <c r="P511" s="19" t="str">
        <f>Def_Sistemas_Conectores_Cabos!$B$25</f>
        <v>Lemo FFC.00.650</v>
      </c>
      <c r="Q511" s="27" t="str">
        <f t="shared" si="17"/>
        <v>SI-10BCFE:DI-PBPMSensor-2/TO
SI-10BCFE:DI-FMCPicoAmm-2/1</v>
      </c>
      <c r="R511" s="46" t="s">
        <v>25</v>
      </c>
      <c r="S511" s="46" t="s">
        <v>25</v>
      </c>
      <c r="T511" s="47" t="str">
        <f>Def_Sistemas_Conectores_Cabos!$C$15</f>
        <v>Triaxial LEMO</v>
      </c>
      <c r="U511" s="45" t="s">
        <v>46</v>
      </c>
      <c r="V511" s="33"/>
      <c r="W511" s="33"/>
      <c r="X511" s="33"/>
    </row>
    <row r="512" ht="15.75" customHeight="1">
      <c r="A512" s="19" t="str">
        <f>Def_Sistemas_Conectores_Cabos!$A$23</f>
        <v>BPM de fótons</v>
      </c>
      <c r="B512" s="22" t="str">
        <f>Datas_Entregas!$A$3</f>
        <v>BTS/Anel</v>
      </c>
      <c r="C512" s="25">
        <f t="array" ref="C512">INDEX(Datas_Entregas!$B$2:$B$100, MATCH(B512, Datas_Entregas!$A$2:$A$100, 0), 1)</f>
        <v>43296</v>
      </c>
      <c r="D512" s="22" t="str">
        <f>Def_Status_Montagem!$A$2</f>
        <v>A verificar</v>
      </c>
      <c r="E512" s="35" t="str">
        <f>Def_Status_Montagem!$B$4</f>
        <v>Contratada (inclui etiqueta)</v>
      </c>
      <c r="F512" s="26" t="str">
        <f t="array" ref="F512">INDEX(Def_Instancias_Equipamentos!$F$2:$F$5135, MATCH(K512, Def_Instancias_Equipamentos!$D$2:$D$5135, 0), 1)</f>
        <v>Túnel (Anel/Front-End)</v>
      </c>
      <c r="G512" s="27" t="str">
        <f t="array" ref="G512">INDEX(Def_Instancias_Equipamentos!$F$2:$F$5135, MATCH(L512, Def_Instancias_Equipamentos!$D$2:$D$5135, 0), 1)</f>
        <v>Sala Racks 10</v>
      </c>
      <c r="H512" s="26" t="str">
        <f t="array" ref="H512">INDEX(Def_Instancias_Equipamentos!$E$2:$E$5135, MATCH(K512, Def_Instancias_Equipamentos!$D$2:$D$5135, 0), 1)</f>
        <v>SI-10BCFE</v>
      </c>
      <c r="I512" s="27" t="str">
        <f t="array" ref="I512">INDEX(Def_Instancias_Equipamentos!$E$2:$E$5135, MATCH(L512, Def_Instancias_Equipamentos!$D$2:$D$5135, 0), 1)</f>
        <v>IA-10RaBPM</v>
      </c>
      <c r="J512" s="27" t="str">
        <f t="shared" si="16"/>
        <v>EXTERNO</v>
      </c>
      <c r="K512" s="28" t="str">
        <f>Def_Instancias_Equipamentos!$D$1300</f>
        <v>SI-10BCFE:DI-PBPMSensor-2</v>
      </c>
      <c r="L512" s="19" t="str">
        <f>Def_Instancias_Equipamentos!$D$1641</f>
        <v>SI-10BCFE:DI-FMCPicoAmm-2</v>
      </c>
      <c r="M512" s="44" t="s">
        <v>74</v>
      </c>
      <c r="N512" s="45" t="s">
        <v>1108</v>
      </c>
      <c r="O512" s="31" t="str">
        <f>Def_Sistemas_Conectores_Cabos!$B$24</f>
        <v>Allectra triax</v>
      </c>
      <c r="P512" s="19" t="str">
        <f>Def_Sistemas_Conectores_Cabos!$B$25</f>
        <v>Lemo FFC.00.650</v>
      </c>
      <c r="Q512" s="27" t="str">
        <f t="shared" si="17"/>
        <v>SI-10BCFE:DI-PBPMSensor-2/BI
SI-10BCFE:DI-FMCPicoAmm-2/2</v>
      </c>
      <c r="R512" s="46" t="s">
        <v>25</v>
      </c>
      <c r="S512" s="46" t="s">
        <v>25</v>
      </c>
      <c r="T512" s="47" t="str">
        <f>Def_Sistemas_Conectores_Cabos!$C$15</f>
        <v>Triaxial LEMO</v>
      </c>
      <c r="U512" s="45" t="s">
        <v>46</v>
      </c>
      <c r="V512" s="33"/>
      <c r="W512" s="33"/>
      <c r="X512" s="33"/>
    </row>
    <row r="513" ht="15.75" customHeight="1">
      <c r="A513" s="19" t="str">
        <f>Def_Sistemas_Conectores_Cabos!$A$23</f>
        <v>BPM de fótons</v>
      </c>
      <c r="B513" s="22" t="str">
        <f>Datas_Entregas!$A$3</f>
        <v>BTS/Anel</v>
      </c>
      <c r="C513" s="25">
        <f t="array" ref="C513">INDEX(Datas_Entregas!$B$2:$B$100, MATCH(B513, Datas_Entregas!$A$2:$A$100, 0), 1)</f>
        <v>43296</v>
      </c>
      <c r="D513" s="22" t="str">
        <f>Def_Status_Montagem!$A$2</f>
        <v>A verificar</v>
      </c>
      <c r="E513" s="35" t="str">
        <f>Def_Status_Montagem!$B$4</f>
        <v>Contratada (inclui etiqueta)</v>
      </c>
      <c r="F513" s="26" t="str">
        <f t="array" ref="F513">INDEX(Def_Instancias_Equipamentos!$F$2:$F$5135, MATCH(K513, Def_Instancias_Equipamentos!$D$2:$D$5135, 0), 1)</f>
        <v>Túnel (Anel/Front-End)</v>
      </c>
      <c r="G513" s="27" t="str">
        <f t="array" ref="G513">INDEX(Def_Instancias_Equipamentos!$F$2:$F$5135, MATCH(L513, Def_Instancias_Equipamentos!$D$2:$D$5135, 0), 1)</f>
        <v>Sala Racks 10</v>
      </c>
      <c r="H513" s="26" t="str">
        <f t="array" ref="H513">INDEX(Def_Instancias_Equipamentos!$E$2:$E$5135, MATCH(K513, Def_Instancias_Equipamentos!$D$2:$D$5135, 0), 1)</f>
        <v>SI-10BCFE</v>
      </c>
      <c r="I513" s="27" t="str">
        <f t="array" ref="I513">INDEX(Def_Instancias_Equipamentos!$E$2:$E$5135, MATCH(L513, Def_Instancias_Equipamentos!$D$2:$D$5135, 0), 1)</f>
        <v>IA-10RaBPM</v>
      </c>
      <c r="J513" s="27" t="str">
        <f t="shared" si="16"/>
        <v>EXTERNO</v>
      </c>
      <c r="K513" s="28" t="str">
        <f>Def_Instancias_Equipamentos!$D$1300</f>
        <v>SI-10BCFE:DI-PBPMSensor-2</v>
      </c>
      <c r="L513" s="19" t="str">
        <f>Def_Instancias_Equipamentos!$D$1641</f>
        <v>SI-10BCFE:DI-FMCPicoAmm-2</v>
      </c>
      <c r="M513" s="44" t="s">
        <v>80</v>
      </c>
      <c r="N513" s="45" t="s">
        <v>1110</v>
      </c>
      <c r="O513" s="31" t="str">
        <f>Def_Sistemas_Conectores_Cabos!$B$24</f>
        <v>Allectra triax</v>
      </c>
      <c r="P513" s="19" t="str">
        <f>Def_Sistemas_Conectores_Cabos!$B$25</f>
        <v>Lemo FFC.00.650</v>
      </c>
      <c r="Q513" s="27" t="str">
        <f t="shared" si="17"/>
        <v>SI-10BCFE:DI-PBPMSensor-2/TI
SI-10BCFE:DI-FMCPicoAmm-2/3</v>
      </c>
      <c r="R513" s="46" t="s">
        <v>25</v>
      </c>
      <c r="S513" s="46" t="s">
        <v>25</v>
      </c>
      <c r="T513" s="47" t="str">
        <f>Def_Sistemas_Conectores_Cabos!$C$15</f>
        <v>Triaxial LEMO</v>
      </c>
      <c r="U513" s="45" t="s">
        <v>46</v>
      </c>
      <c r="V513" s="33"/>
      <c r="W513" s="33"/>
      <c r="X513" s="33"/>
    </row>
    <row r="514" ht="15.75" customHeight="1">
      <c r="A514" s="19" t="str">
        <f>Def_Sistemas_Conectores_Cabos!$A$23</f>
        <v>BPM de fótons</v>
      </c>
      <c r="B514" s="22" t="str">
        <f>Datas_Entregas!$A$3</f>
        <v>BTS/Anel</v>
      </c>
      <c r="C514" s="25">
        <f t="array" ref="C514">INDEX(Datas_Entregas!$B$2:$B$100, MATCH(B514, Datas_Entregas!$A$2:$A$100, 0), 1)</f>
        <v>43296</v>
      </c>
      <c r="D514" s="22" t="str">
        <f>Def_Status_Montagem!$A$2</f>
        <v>A verificar</v>
      </c>
      <c r="E514" s="35" t="str">
        <f>Def_Status_Montagem!$B$4</f>
        <v>Contratada (inclui etiqueta)</v>
      </c>
      <c r="F514" s="26" t="str">
        <f t="array" ref="F514">INDEX(Def_Instancias_Equipamentos!$F$2:$F$5135, MATCH(K514, Def_Instancias_Equipamentos!$D$2:$D$5135, 0), 1)</f>
        <v>Túnel (Anel/Front-End)</v>
      </c>
      <c r="G514" s="27" t="str">
        <f t="array" ref="G514">INDEX(Def_Instancias_Equipamentos!$F$2:$F$5135, MATCH(L514, Def_Instancias_Equipamentos!$D$2:$D$5135, 0), 1)</f>
        <v>Sala Racks 10</v>
      </c>
      <c r="H514" s="26" t="str">
        <f t="array" ref="H514">INDEX(Def_Instancias_Equipamentos!$E$2:$E$5135, MATCH(K514, Def_Instancias_Equipamentos!$D$2:$D$5135, 0), 1)</f>
        <v>SI-10BCFE</v>
      </c>
      <c r="I514" s="27" t="str">
        <f t="array" ref="I514">INDEX(Def_Instancias_Equipamentos!$E$2:$E$5135, MATCH(L514, Def_Instancias_Equipamentos!$D$2:$D$5135, 0), 1)</f>
        <v>IA-10RaBPM</v>
      </c>
      <c r="J514" s="27" t="str">
        <f t="shared" si="16"/>
        <v>EXTERNO</v>
      </c>
      <c r="K514" s="28" t="str">
        <f>Def_Instancias_Equipamentos!$D$1300</f>
        <v>SI-10BCFE:DI-PBPMSensor-2</v>
      </c>
      <c r="L514" s="19" t="str">
        <f>Def_Instancias_Equipamentos!$D$1641</f>
        <v>SI-10BCFE:DI-FMCPicoAmm-2</v>
      </c>
      <c r="M514" s="44" t="s">
        <v>77</v>
      </c>
      <c r="N514" s="45" t="s">
        <v>1116</v>
      </c>
      <c r="O514" s="31" t="str">
        <f>Def_Sistemas_Conectores_Cabos!$B$24</f>
        <v>Allectra triax</v>
      </c>
      <c r="P514" s="19" t="str">
        <f>Def_Sistemas_Conectores_Cabos!$B$25</f>
        <v>Lemo FFC.00.650</v>
      </c>
      <c r="Q514" s="27" t="str">
        <f t="shared" si="17"/>
        <v>SI-10BCFE:DI-PBPMSensor-2/BO
SI-10BCFE:DI-FMCPicoAmm-2/4</v>
      </c>
      <c r="R514" s="46" t="s">
        <v>25</v>
      </c>
      <c r="S514" s="46" t="s">
        <v>25</v>
      </c>
      <c r="T514" s="47" t="str">
        <f>Def_Sistemas_Conectores_Cabos!$C$15</f>
        <v>Triaxial LEMO</v>
      </c>
      <c r="U514" s="45" t="s">
        <v>46</v>
      </c>
      <c r="V514" s="33"/>
      <c r="W514" s="33"/>
      <c r="X514" s="33"/>
    </row>
    <row r="515" ht="15.75" customHeight="1">
      <c r="A515" s="19" t="str">
        <f>Def_Sistemas_Conectores_Cabos!$A$23</f>
        <v>BPM de fótons</v>
      </c>
      <c r="B515" s="22" t="str">
        <f>Datas_Entregas!$A$6</f>
        <v>Linhas de Luz (fases I-A e II)</v>
      </c>
      <c r="C515" s="25">
        <f t="array" ref="C515">INDEX(Datas_Entregas!$B$2:$B$100, MATCH(B515, Datas_Entregas!$A$2:$A$100, 0), 1)</f>
        <v>43374</v>
      </c>
      <c r="D515" s="22" t="str">
        <f>Def_Status_Montagem!$A$2</f>
        <v>A verificar</v>
      </c>
      <c r="E515" s="35" t="str">
        <f>Def_Status_Montagem!$B$4</f>
        <v>Contratada (inclui etiqueta)</v>
      </c>
      <c r="F515" s="26" t="str">
        <f t="array" ref="F515">INDEX(Def_Instancias_Equipamentos!$F$2:$F$5135, MATCH(K515, Def_Instancias_Equipamentos!$D$2:$D$5135, 0), 1)</f>
        <v>Túnel (Anel/Front-End)</v>
      </c>
      <c r="G515" s="27" t="str">
        <f t="array" ref="G515">INDEX(Def_Instancias_Equipamentos!$F$2:$F$5135, MATCH(L515, Def_Instancias_Equipamentos!$D$2:$D$5135, 0), 1)</f>
        <v>Sala Racks 10</v>
      </c>
      <c r="H515" s="26" t="str">
        <f t="array" ref="H515">INDEX(Def_Instancias_Equipamentos!$E$2:$E$5135, MATCH(K515, Def_Instancias_Equipamentos!$D$2:$D$5135, 0), 1)</f>
        <v>SI-10SBFE</v>
      </c>
      <c r="I515" s="27" t="str">
        <f t="array" ref="I515">INDEX(Def_Instancias_Equipamentos!$E$2:$E$5135, MATCH(L515, Def_Instancias_Equipamentos!$D$2:$D$5135, 0), 1)</f>
        <v>IA-10RaBPM</v>
      </c>
      <c r="J515" s="27" t="str">
        <f t="shared" si="16"/>
        <v>EXTERNO</v>
      </c>
      <c r="K515" s="28" t="str">
        <f>Def_Instancias_Equipamentos!$D$1259</f>
        <v>SI-10SBFE:DI-PBPMSensor-1</v>
      </c>
      <c r="L515" s="19" t="str">
        <f>Def_Instancias_Equipamentos!$D$1600</f>
        <v>SI-10SBFE:DI-FMCPicoAmm-1</v>
      </c>
      <c r="M515" s="44" t="s">
        <v>89</v>
      </c>
      <c r="N515" s="45" t="s">
        <v>1100</v>
      </c>
      <c r="O515" s="31" t="str">
        <f>Def_Sistemas_Conectores_Cabos!$B$24</f>
        <v>Allectra triax</v>
      </c>
      <c r="P515" s="19" t="str">
        <f>Def_Sistemas_Conectores_Cabos!$B$25</f>
        <v>Lemo FFC.00.650</v>
      </c>
      <c r="Q515" s="27" t="str">
        <f t="shared" si="17"/>
        <v>SI-10SBFE:DI-PBPMSensor-1/TO
SI-10SBFE:DI-FMCPicoAmm-1/1</v>
      </c>
      <c r="R515" s="46" t="s">
        <v>25</v>
      </c>
      <c r="S515" s="46" t="s">
        <v>25</v>
      </c>
      <c r="T515" s="47" t="str">
        <f>Def_Sistemas_Conectores_Cabos!$C$15</f>
        <v>Triaxial LEMO</v>
      </c>
      <c r="U515" s="45" t="s">
        <v>46</v>
      </c>
      <c r="V515" s="33"/>
      <c r="W515" s="33"/>
      <c r="X515" s="33"/>
    </row>
    <row r="516" ht="15.75" customHeight="1">
      <c r="A516" s="19" t="str">
        <f>Def_Sistemas_Conectores_Cabos!$A$23</f>
        <v>BPM de fótons</v>
      </c>
      <c r="B516" s="22" t="str">
        <f>Datas_Entregas!$A$6</f>
        <v>Linhas de Luz (fases I-A e II)</v>
      </c>
      <c r="C516" s="25">
        <f t="array" ref="C516">INDEX(Datas_Entregas!$B$2:$B$100, MATCH(B516, Datas_Entregas!$A$2:$A$100, 0), 1)</f>
        <v>43374</v>
      </c>
      <c r="D516" s="22" t="str">
        <f>Def_Status_Montagem!$A$2</f>
        <v>A verificar</v>
      </c>
      <c r="E516" s="35" t="str">
        <f>Def_Status_Montagem!$B$4</f>
        <v>Contratada (inclui etiqueta)</v>
      </c>
      <c r="F516" s="26" t="str">
        <f t="array" ref="F516">INDEX(Def_Instancias_Equipamentos!$F$2:$F$5135, MATCH(K516, Def_Instancias_Equipamentos!$D$2:$D$5135, 0), 1)</f>
        <v>Túnel (Anel/Front-End)</v>
      </c>
      <c r="G516" s="27" t="str">
        <f t="array" ref="G516">INDEX(Def_Instancias_Equipamentos!$F$2:$F$5135, MATCH(L516, Def_Instancias_Equipamentos!$D$2:$D$5135, 0), 1)</f>
        <v>Sala Racks 10</v>
      </c>
      <c r="H516" s="26" t="str">
        <f t="array" ref="H516">INDEX(Def_Instancias_Equipamentos!$E$2:$E$5135, MATCH(K516, Def_Instancias_Equipamentos!$D$2:$D$5135, 0), 1)</f>
        <v>SI-10SBFE</v>
      </c>
      <c r="I516" s="27" t="str">
        <f t="array" ref="I516">INDEX(Def_Instancias_Equipamentos!$E$2:$E$5135, MATCH(L516, Def_Instancias_Equipamentos!$D$2:$D$5135, 0), 1)</f>
        <v>IA-10RaBPM</v>
      </c>
      <c r="J516" s="27" t="str">
        <f t="shared" si="16"/>
        <v>EXTERNO</v>
      </c>
      <c r="K516" s="28" t="str">
        <f>Def_Instancias_Equipamentos!$D$1259</f>
        <v>SI-10SBFE:DI-PBPMSensor-1</v>
      </c>
      <c r="L516" s="19" t="str">
        <f>Def_Instancias_Equipamentos!$D$1600</f>
        <v>SI-10SBFE:DI-FMCPicoAmm-1</v>
      </c>
      <c r="M516" s="44" t="s">
        <v>74</v>
      </c>
      <c r="N516" s="45" t="s">
        <v>1108</v>
      </c>
      <c r="O516" s="31" t="str">
        <f>Def_Sistemas_Conectores_Cabos!$B$24</f>
        <v>Allectra triax</v>
      </c>
      <c r="P516" s="19" t="str">
        <f>Def_Sistemas_Conectores_Cabos!$B$25</f>
        <v>Lemo FFC.00.650</v>
      </c>
      <c r="Q516" s="27" t="str">
        <f t="shared" si="17"/>
        <v>SI-10SBFE:DI-PBPMSensor-1/BI
SI-10SBFE:DI-FMCPicoAmm-1/2</v>
      </c>
      <c r="R516" s="46" t="s">
        <v>25</v>
      </c>
      <c r="S516" s="46" t="s">
        <v>25</v>
      </c>
      <c r="T516" s="47" t="str">
        <f>Def_Sistemas_Conectores_Cabos!$C$15</f>
        <v>Triaxial LEMO</v>
      </c>
      <c r="U516" s="45" t="s">
        <v>46</v>
      </c>
      <c r="V516" s="33"/>
      <c r="W516" s="33"/>
      <c r="X516" s="33"/>
    </row>
    <row r="517" ht="15.75" customHeight="1">
      <c r="A517" s="19" t="str">
        <f>Def_Sistemas_Conectores_Cabos!$A$23</f>
        <v>BPM de fótons</v>
      </c>
      <c r="B517" s="22" t="str">
        <f>Datas_Entregas!$A$6</f>
        <v>Linhas de Luz (fases I-A e II)</v>
      </c>
      <c r="C517" s="25">
        <f t="array" ref="C517">INDEX(Datas_Entregas!$B$2:$B$100, MATCH(B517, Datas_Entregas!$A$2:$A$100, 0), 1)</f>
        <v>43374</v>
      </c>
      <c r="D517" s="22" t="str">
        <f>Def_Status_Montagem!$A$2</f>
        <v>A verificar</v>
      </c>
      <c r="E517" s="35" t="str">
        <f>Def_Status_Montagem!$B$4</f>
        <v>Contratada (inclui etiqueta)</v>
      </c>
      <c r="F517" s="26" t="str">
        <f t="array" ref="F517">INDEX(Def_Instancias_Equipamentos!$F$2:$F$5135, MATCH(K517, Def_Instancias_Equipamentos!$D$2:$D$5135, 0), 1)</f>
        <v>Túnel (Anel/Front-End)</v>
      </c>
      <c r="G517" s="27" t="str">
        <f t="array" ref="G517">INDEX(Def_Instancias_Equipamentos!$F$2:$F$5135, MATCH(L517, Def_Instancias_Equipamentos!$D$2:$D$5135, 0), 1)</f>
        <v>Sala Racks 10</v>
      </c>
      <c r="H517" s="26" t="str">
        <f t="array" ref="H517">INDEX(Def_Instancias_Equipamentos!$E$2:$E$5135, MATCH(K517, Def_Instancias_Equipamentos!$D$2:$D$5135, 0), 1)</f>
        <v>SI-10SBFE</v>
      </c>
      <c r="I517" s="27" t="str">
        <f t="array" ref="I517">INDEX(Def_Instancias_Equipamentos!$E$2:$E$5135, MATCH(L517, Def_Instancias_Equipamentos!$D$2:$D$5135, 0), 1)</f>
        <v>IA-10RaBPM</v>
      </c>
      <c r="J517" s="27" t="str">
        <f t="shared" si="16"/>
        <v>EXTERNO</v>
      </c>
      <c r="K517" s="28" t="str">
        <f>Def_Instancias_Equipamentos!$D$1259</f>
        <v>SI-10SBFE:DI-PBPMSensor-1</v>
      </c>
      <c r="L517" s="19" t="str">
        <f>Def_Instancias_Equipamentos!$D$1600</f>
        <v>SI-10SBFE:DI-FMCPicoAmm-1</v>
      </c>
      <c r="M517" s="44" t="s">
        <v>80</v>
      </c>
      <c r="N517" s="45" t="s">
        <v>1110</v>
      </c>
      <c r="O517" s="31" t="str">
        <f>Def_Sistemas_Conectores_Cabos!$B$24</f>
        <v>Allectra triax</v>
      </c>
      <c r="P517" s="19" t="str">
        <f>Def_Sistemas_Conectores_Cabos!$B$25</f>
        <v>Lemo FFC.00.650</v>
      </c>
      <c r="Q517" s="27" t="str">
        <f t="shared" si="17"/>
        <v>SI-10SBFE:DI-PBPMSensor-1/TI
SI-10SBFE:DI-FMCPicoAmm-1/3</v>
      </c>
      <c r="R517" s="46" t="s">
        <v>25</v>
      </c>
      <c r="S517" s="46" t="s">
        <v>25</v>
      </c>
      <c r="T517" s="47" t="str">
        <f>Def_Sistemas_Conectores_Cabos!$C$15</f>
        <v>Triaxial LEMO</v>
      </c>
      <c r="U517" s="45" t="s">
        <v>46</v>
      </c>
      <c r="V517" s="33"/>
      <c r="W517" s="33"/>
      <c r="X517" s="33"/>
    </row>
    <row r="518" ht="15.75" customHeight="1">
      <c r="A518" s="19" t="str">
        <f>Def_Sistemas_Conectores_Cabos!$A$23</f>
        <v>BPM de fótons</v>
      </c>
      <c r="B518" s="22" t="str">
        <f>Datas_Entregas!$A$6</f>
        <v>Linhas de Luz (fases I-A e II)</v>
      </c>
      <c r="C518" s="25">
        <f t="array" ref="C518">INDEX(Datas_Entregas!$B$2:$B$100, MATCH(B518, Datas_Entregas!$A$2:$A$100, 0), 1)</f>
        <v>43374</v>
      </c>
      <c r="D518" s="22" t="str">
        <f>Def_Status_Montagem!$A$2</f>
        <v>A verificar</v>
      </c>
      <c r="E518" s="35" t="str">
        <f>Def_Status_Montagem!$B$4</f>
        <v>Contratada (inclui etiqueta)</v>
      </c>
      <c r="F518" s="26" t="str">
        <f t="array" ref="F518">INDEX(Def_Instancias_Equipamentos!$F$2:$F$5135, MATCH(K518, Def_Instancias_Equipamentos!$D$2:$D$5135, 0), 1)</f>
        <v>Túnel (Anel/Front-End)</v>
      </c>
      <c r="G518" s="27" t="str">
        <f t="array" ref="G518">INDEX(Def_Instancias_Equipamentos!$F$2:$F$5135, MATCH(L518, Def_Instancias_Equipamentos!$D$2:$D$5135, 0), 1)</f>
        <v>Sala Racks 10</v>
      </c>
      <c r="H518" s="26" t="str">
        <f t="array" ref="H518">INDEX(Def_Instancias_Equipamentos!$E$2:$E$5135, MATCH(K518, Def_Instancias_Equipamentos!$D$2:$D$5135, 0), 1)</f>
        <v>SI-10SBFE</v>
      </c>
      <c r="I518" s="27" t="str">
        <f t="array" ref="I518">INDEX(Def_Instancias_Equipamentos!$E$2:$E$5135, MATCH(L518, Def_Instancias_Equipamentos!$D$2:$D$5135, 0), 1)</f>
        <v>IA-10RaBPM</v>
      </c>
      <c r="J518" s="27" t="str">
        <f t="shared" si="16"/>
        <v>EXTERNO</v>
      </c>
      <c r="K518" s="28" t="str">
        <f>Def_Instancias_Equipamentos!$D$1259</f>
        <v>SI-10SBFE:DI-PBPMSensor-1</v>
      </c>
      <c r="L518" s="19" t="str">
        <f>Def_Instancias_Equipamentos!$D$1600</f>
        <v>SI-10SBFE:DI-FMCPicoAmm-1</v>
      </c>
      <c r="M518" s="44" t="s">
        <v>77</v>
      </c>
      <c r="N518" s="45" t="s">
        <v>1116</v>
      </c>
      <c r="O518" s="31" t="str">
        <f>Def_Sistemas_Conectores_Cabos!$B$24</f>
        <v>Allectra triax</v>
      </c>
      <c r="P518" s="19" t="str">
        <f>Def_Sistemas_Conectores_Cabos!$B$25</f>
        <v>Lemo FFC.00.650</v>
      </c>
      <c r="Q518" s="27" t="str">
        <f t="shared" si="17"/>
        <v>SI-10SBFE:DI-PBPMSensor-1/BO
SI-10SBFE:DI-FMCPicoAmm-1/4</v>
      </c>
      <c r="R518" s="46" t="s">
        <v>25</v>
      </c>
      <c r="S518" s="46" t="s">
        <v>25</v>
      </c>
      <c r="T518" s="47" t="str">
        <f>Def_Sistemas_Conectores_Cabos!$C$15</f>
        <v>Triaxial LEMO</v>
      </c>
      <c r="U518" s="45" t="s">
        <v>46</v>
      </c>
      <c r="V518" s="33"/>
      <c r="W518" s="33"/>
      <c r="X518" s="33"/>
    </row>
    <row r="519" ht="15.75" customHeight="1">
      <c r="A519" s="19" t="str">
        <f>Def_Sistemas_Conectores_Cabos!$A$23</f>
        <v>BPM de fótons</v>
      </c>
      <c r="B519" s="22" t="str">
        <f>Datas_Entregas!$A$6</f>
        <v>Linhas de Luz (fases I-A e II)</v>
      </c>
      <c r="C519" s="25">
        <f t="array" ref="C519">INDEX(Datas_Entregas!$B$2:$B$100, MATCH(B519, Datas_Entregas!$A$2:$A$100, 0), 1)</f>
        <v>43374</v>
      </c>
      <c r="D519" s="22" t="str">
        <f>Def_Status_Montagem!$A$2</f>
        <v>A verificar</v>
      </c>
      <c r="E519" s="35" t="str">
        <f>Def_Status_Montagem!$B$4</f>
        <v>Contratada (inclui etiqueta)</v>
      </c>
      <c r="F519" s="26" t="str">
        <f t="array" ref="F519">INDEX(Def_Instancias_Equipamentos!$F$2:$F$5135, MATCH(K519, Def_Instancias_Equipamentos!$D$2:$D$5135, 0), 1)</f>
        <v>Túnel (Anel/Front-End)</v>
      </c>
      <c r="G519" s="27" t="str">
        <f t="array" ref="G519">INDEX(Def_Instancias_Equipamentos!$F$2:$F$5135, MATCH(L519, Def_Instancias_Equipamentos!$D$2:$D$5135, 0), 1)</f>
        <v>Sala Racks 10</v>
      </c>
      <c r="H519" s="26" t="str">
        <f t="array" ref="H519">INDEX(Def_Instancias_Equipamentos!$E$2:$E$5135, MATCH(K519, Def_Instancias_Equipamentos!$D$2:$D$5135, 0), 1)</f>
        <v>SI-10SBFE</v>
      </c>
      <c r="I519" s="27" t="str">
        <f t="array" ref="I519">INDEX(Def_Instancias_Equipamentos!$E$2:$E$5135, MATCH(L519, Def_Instancias_Equipamentos!$D$2:$D$5135, 0), 1)</f>
        <v>IA-10RaBPM</v>
      </c>
      <c r="J519" s="27" t="str">
        <f t="shared" si="16"/>
        <v>EXTERNO</v>
      </c>
      <c r="K519" s="28" t="str">
        <f>Def_Instancias_Equipamentos!$D$1260</f>
        <v>SI-10SBFE:DI-PBPMSensor-2</v>
      </c>
      <c r="L519" s="19" t="str">
        <f>Def_Instancias_Equipamentos!$D$1601</f>
        <v>SI-10SBFE:DI-FMCPicoAmm-2</v>
      </c>
      <c r="M519" s="44" t="s">
        <v>89</v>
      </c>
      <c r="N519" s="45" t="s">
        <v>1100</v>
      </c>
      <c r="O519" s="31" t="str">
        <f>Def_Sistemas_Conectores_Cabos!$B$24</f>
        <v>Allectra triax</v>
      </c>
      <c r="P519" s="19" t="str">
        <f>Def_Sistemas_Conectores_Cabos!$B$25</f>
        <v>Lemo FFC.00.650</v>
      </c>
      <c r="Q519" s="27" t="str">
        <f t="shared" si="17"/>
        <v>SI-10SBFE:DI-PBPMSensor-2/TO
SI-10SBFE:DI-FMCPicoAmm-2/1</v>
      </c>
      <c r="R519" s="46" t="s">
        <v>25</v>
      </c>
      <c r="S519" s="46" t="s">
        <v>25</v>
      </c>
      <c r="T519" s="47" t="str">
        <f>Def_Sistemas_Conectores_Cabos!$C$15</f>
        <v>Triaxial LEMO</v>
      </c>
      <c r="U519" s="45" t="s">
        <v>46</v>
      </c>
      <c r="V519" s="33"/>
      <c r="W519" s="33"/>
      <c r="X519" s="33"/>
    </row>
    <row r="520" ht="15.75" customHeight="1">
      <c r="A520" s="19" t="str">
        <f>Def_Sistemas_Conectores_Cabos!$A$23</f>
        <v>BPM de fótons</v>
      </c>
      <c r="B520" s="22" t="str">
        <f>Datas_Entregas!$A$6</f>
        <v>Linhas de Luz (fases I-A e II)</v>
      </c>
      <c r="C520" s="25">
        <f t="array" ref="C520">INDEX(Datas_Entregas!$B$2:$B$100, MATCH(B520, Datas_Entregas!$A$2:$A$100, 0), 1)</f>
        <v>43374</v>
      </c>
      <c r="D520" s="22" t="str">
        <f>Def_Status_Montagem!$A$2</f>
        <v>A verificar</v>
      </c>
      <c r="E520" s="35" t="str">
        <f>Def_Status_Montagem!$B$4</f>
        <v>Contratada (inclui etiqueta)</v>
      </c>
      <c r="F520" s="26" t="str">
        <f t="array" ref="F520">INDEX(Def_Instancias_Equipamentos!$F$2:$F$5135, MATCH(K520, Def_Instancias_Equipamentos!$D$2:$D$5135, 0), 1)</f>
        <v>Túnel (Anel/Front-End)</v>
      </c>
      <c r="G520" s="27" t="str">
        <f t="array" ref="G520">INDEX(Def_Instancias_Equipamentos!$F$2:$F$5135, MATCH(L520, Def_Instancias_Equipamentos!$D$2:$D$5135, 0), 1)</f>
        <v>Sala Racks 10</v>
      </c>
      <c r="H520" s="26" t="str">
        <f t="array" ref="H520">INDEX(Def_Instancias_Equipamentos!$E$2:$E$5135, MATCH(K520, Def_Instancias_Equipamentos!$D$2:$D$5135, 0), 1)</f>
        <v>SI-10SBFE</v>
      </c>
      <c r="I520" s="27" t="str">
        <f t="array" ref="I520">INDEX(Def_Instancias_Equipamentos!$E$2:$E$5135, MATCH(L520, Def_Instancias_Equipamentos!$D$2:$D$5135, 0), 1)</f>
        <v>IA-10RaBPM</v>
      </c>
      <c r="J520" s="27" t="str">
        <f t="shared" si="16"/>
        <v>EXTERNO</v>
      </c>
      <c r="K520" s="28" t="str">
        <f>Def_Instancias_Equipamentos!$D$1260</f>
        <v>SI-10SBFE:DI-PBPMSensor-2</v>
      </c>
      <c r="L520" s="19" t="str">
        <f>Def_Instancias_Equipamentos!$D$1601</f>
        <v>SI-10SBFE:DI-FMCPicoAmm-2</v>
      </c>
      <c r="M520" s="44" t="s">
        <v>74</v>
      </c>
      <c r="N520" s="45" t="s">
        <v>1108</v>
      </c>
      <c r="O520" s="31" t="str">
        <f>Def_Sistemas_Conectores_Cabos!$B$24</f>
        <v>Allectra triax</v>
      </c>
      <c r="P520" s="19" t="str">
        <f>Def_Sistemas_Conectores_Cabos!$B$25</f>
        <v>Lemo FFC.00.650</v>
      </c>
      <c r="Q520" s="27" t="str">
        <f t="shared" si="17"/>
        <v>SI-10SBFE:DI-PBPMSensor-2/BI
SI-10SBFE:DI-FMCPicoAmm-2/2</v>
      </c>
      <c r="R520" s="46" t="s">
        <v>25</v>
      </c>
      <c r="S520" s="46" t="s">
        <v>25</v>
      </c>
      <c r="T520" s="47" t="str">
        <f>Def_Sistemas_Conectores_Cabos!$C$15</f>
        <v>Triaxial LEMO</v>
      </c>
      <c r="U520" s="45" t="s">
        <v>46</v>
      </c>
      <c r="V520" s="33"/>
      <c r="W520" s="33"/>
      <c r="X520" s="33"/>
    </row>
    <row r="521" ht="15.75" customHeight="1">
      <c r="A521" s="19" t="str">
        <f>Def_Sistemas_Conectores_Cabos!$A$23</f>
        <v>BPM de fótons</v>
      </c>
      <c r="B521" s="22" t="str">
        <f>Datas_Entregas!$A$6</f>
        <v>Linhas de Luz (fases I-A e II)</v>
      </c>
      <c r="C521" s="25">
        <f t="array" ref="C521">INDEX(Datas_Entregas!$B$2:$B$100, MATCH(B521, Datas_Entregas!$A$2:$A$100, 0), 1)</f>
        <v>43374</v>
      </c>
      <c r="D521" s="22" t="str">
        <f>Def_Status_Montagem!$A$2</f>
        <v>A verificar</v>
      </c>
      <c r="E521" s="35" t="str">
        <f>Def_Status_Montagem!$B$4</f>
        <v>Contratada (inclui etiqueta)</v>
      </c>
      <c r="F521" s="26" t="str">
        <f t="array" ref="F521">INDEX(Def_Instancias_Equipamentos!$F$2:$F$5135, MATCH(K521, Def_Instancias_Equipamentos!$D$2:$D$5135, 0), 1)</f>
        <v>Túnel (Anel/Front-End)</v>
      </c>
      <c r="G521" s="27" t="str">
        <f t="array" ref="G521">INDEX(Def_Instancias_Equipamentos!$F$2:$F$5135, MATCH(L521, Def_Instancias_Equipamentos!$D$2:$D$5135, 0), 1)</f>
        <v>Sala Racks 10</v>
      </c>
      <c r="H521" s="26" t="str">
        <f t="array" ref="H521">INDEX(Def_Instancias_Equipamentos!$E$2:$E$5135, MATCH(K521, Def_Instancias_Equipamentos!$D$2:$D$5135, 0), 1)</f>
        <v>SI-10SBFE</v>
      </c>
      <c r="I521" s="27" t="str">
        <f t="array" ref="I521">INDEX(Def_Instancias_Equipamentos!$E$2:$E$5135, MATCH(L521, Def_Instancias_Equipamentos!$D$2:$D$5135, 0), 1)</f>
        <v>IA-10RaBPM</v>
      </c>
      <c r="J521" s="27" t="str">
        <f t="shared" si="16"/>
        <v>EXTERNO</v>
      </c>
      <c r="K521" s="28" t="str">
        <f>Def_Instancias_Equipamentos!$D$1260</f>
        <v>SI-10SBFE:DI-PBPMSensor-2</v>
      </c>
      <c r="L521" s="19" t="str">
        <f>Def_Instancias_Equipamentos!$D$1601</f>
        <v>SI-10SBFE:DI-FMCPicoAmm-2</v>
      </c>
      <c r="M521" s="44" t="s">
        <v>80</v>
      </c>
      <c r="N521" s="45" t="s">
        <v>1110</v>
      </c>
      <c r="O521" s="31" t="str">
        <f>Def_Sistemas_Conectores_Cabos!$B$24</f>
        <v>Allectra triax</v>
      </c>
      <c r="P521" s="19" t="str">
        <f>Def_Sistemas_Conectores_Cabos!$B$25</f>
        <v>Lemo FFC.00.650</v>
      </c>
      <c r="Q521" s="27" t="str">
        <f t="shared" si="17"/>
        <v>SI-10SBFE:DI-PBPMSensor-2/TI
SI-10SBFE:DI-FMCPicoAmm-2/3</v>
      </c>
      <c r="R521" s="46" t="s">
        <v>25</v>
      </c>
      <c r="S521" s="46" t="s">
        <v>25</v>
      </c>
      <c r="T521" s="47" t="str">
        <f>Def_Sistemas_Conectores_Cabos!$C$15</f>
        <v>Triaxial LEMO</v>
      </c>
      <c r="U521" s="45" t="s">
        <v>46</v>
      </c>
      <c r="V521" s="33"/>
      <c r="W521" s="33"/>
      <c r="X521" s="33"/>
    </row>
    <row r="522" ht="15.75" customHeight="1">
      <c r="A522" s="19" t="str">
        <f>Def_Sistemas_Conectores_Cabos!$A$23</f>
        <v>BPM de fótons</v>
      </c>
      <c r="B522" s="22" t="str">
        <f>Datas_Entregas!$A$6</f>
        <v>Linhas de Luz (fases I-A e II)</v>
      </c>
      <c r="C522" s="25">
        <f t="array" ref="C522">INDEX(Datas_Entregas!$B$2:$B$100, MATCH(B522, Datas_Entregas!$A$2:$A$100, 0), 1)</f>
        <v>43374</v>
      </c>
      <c r="D522" s="22" t="str">
        <f>Def_Status_Montagem!$A$2</f>
        <v>A verificar</v>
      </c>
      <c r="E522" s="35" t="str">
        <f>Def_Status_Montagem!$B$4</f>
        <v>Contratada (inclui etiqueta)</v>
      </c>
      <c r="F522" s="26" t="str">
        <f t="array" ref="F522">INDEX(Def_Instancias_Equipamentos!$F$2:$F$5135, MATCH(K522, Def_Instancias_Equipamentos!$D$2:$D$5135, 0), 1)</f>
        <v>Túnel (Anel/Front-End)</v>
      </c>
      <c r="G522" s="27" t="str">
        <f t="array" ref="G522">INDEX(Def_Instancias_Equipamentos!$F$2:$F$5135, MATCH(L522, Def_Instancias_Equipamentos!$D$2:$D$5135, 0), 1)</f>
        <v>Sala Racks 10</v>
      </c>
      <c r="H522" s="26" t="str">
        <f t="array" ref="H522">INDEX(Def_Instancias_Equipamentos!$E$2:$E$5135, MATCH(K522, Def_Instancias_Equipamentos!$D$2:$D$5135, 0), 1)</f>
        <v>SI-10SBFE</v>
      </c>
      <c r="I522" s="27" t="str">
        <f t="array" ref="I522">INDEX(Def_Instancias_Equipamentos!$E$2:$E$5135, MATCH(L522, Def_Instancias_Equipamentos!$D$2:$D$5135, 0), 1)</f>
        <v>IA-10RaBPM</v>
      </c>
      <c r="J522" s="27" t="str">
        <f t="shared" si="16"/>
        <v>EXTERNO</v>
      </c>
      <c r="K522" s="28" t="str">
        <f>Def_Instancias_Equipamentos!$D$1260</f>
        <v>SI-10SBFE:DI-PBPMSensor-2</v>
      </c>
      <c r="L522" s="19" t="str">
        <f>Def_Instancias_Equipamentos!$D$1601</f>
        <v>SI-10SBFE:DI-FMCPicoAmm-2</v>
      </c>
      <c r="M522" s="44" t="s">
        <v>77</v>
      </c>
      <c r="N522" s="45" t="s">
        <v>1116</v>
      </c>
      <c r="O522" s="31" t="str">
        <f>Def_Sistemas_Conectores_Cabos!$B$24</f>
        <v>Allectra triax</v>
      </c>
      <c r="P522" s="19" t="str">
        <f>Def_Sistemas_Conectores_Cabos!$B$25</f>
        <v>Lemo FFC.00.650</v>
      </c>
      <c r="Q522" s="27" t="str">
        <f t="shared" si="17"/>
        <v>SI-10SBFE:DI-PBPMSensor-2/BO
SI-10SBFE:DI-FMCPicoAmm-2/4</v>
      </c>
      <c r="R522" s="46" t="s">
        <v>25</v>
      </c>
      <c r="S522" s="46" t="s">
        <v>25</v>
      </c>
      <c r="T522" s="47" t="str">
        <f>Def_Sistemas_Conectores_Cabos!$C$15</f>
        <v>Triaxial LEMO</v>
      </c>
      <c r="U522" s="45" t="s">
        <v>46</v>
      </c>
      <c r="V522" s="33"/>
      <c r="W522" s="33"/>
      <c r="X522" s="33"/>
    </row>
    <row r="523" ht="15.75" customHeight="1">
      <c r="A523" s="19" t="str">
        <f>Def_Sistemas_Conectores_Cabos!$A$23</f>
        <v>BPM de fótons</v>
      </c>
      <c r="B523" s="22" t="str">
        <f>Datas_Entregas!$A$6</f>
        <v>Linhas de Luz (fases I-A e II)</v>
      </c>
      <c r="C523" s="25">
        <f t="array" ref="C523">INDEX(Datas_Entregas!$B$2:$B$100, MATCH(B523, Datas_Entregas!$A$2:$A$100, 0), 1)</f>
        <v>43374</v>
      </c>
      <c r="D523" s="22" t="str">
        <f>Def_Status_Montagem!$A$2</f>
        <v>A verificar</v>
      </c>
      <c r="E523" s="35" t="str">
        <f>Def_Status_Montagem!$B$4</f>
        <v>Contratada (inclui etiqueta)</v>
      </c>
      <c r="F523" s="26" t="str">
        <f t="array" ref="F523">INDEX(Def_Instancias_Equipamentos!$F$2:$F$5135, MATCH(K523, Def_Instancias_Equipamentos!$D$2:$D$5135, 0), 1)</f>
        <v>Túnel (Anel/Front-End)</v>
      </c>
      <c r="G523" s="27" t="str">
        <f t="array" ref="G523">INDEX(Def_Instancias_Equipamentos!$F$2:$F$5135, MATCH(L523, Def_Instancias_Equipamentos!$D$2:$D$5135, 0), 1)</f>
        <v>Sala Racks 11</v>
      </c>
      <c r="H523" s="26" t="str">
        <f t="array" ref="H523">INDEX(Def_Instancias_Equipamentos!$E$2:$E$5135, MATCH(K523, Def_Instancias_Equipamentos!$D$2:$D$5135, 0), 1)</f>
        <v>SI-11BCFE</v>
      </c>
      <c r="I523" s="27" t="str">
        <f t="array" ref="I523">INDEX(Def_Instancias_Equipamentos!$E$2:$E$5135, MATCH(L523, Def_Instancias_Equipamentos!$D$2:$D$5135, 0), 1)</f>
        <v>IA-11RaBPM</v>
      </c>
      <c r="J523" s="27" t="str">
        <f t="shared" si="16"/>
        <v>EXTERNO</v>
      </c>
      <c r="K523" s="28" t="str">
        <f>Def_Instancias_Equipamentos!$D$1301</f>
        <v>SI-11BCFE:DI-PBPMSensor-1</v>
      </c>
      <c r="L523" s="19" t="str">
        <f>Def_Instancias_Equipamentos!$D$1642</f>
        <v>SI-11BCFE:DI-FMCPicoAmm-1</v>
      </c>
      <c r="M523" s="44" t="s">
        <v>89</v>
      </c>
      <c r="N523" s="45" t="s">
        <v>1100</v>
      </c>
      <c r="O523" s="31" t="str">
        <f>Def_Sistemas_Conectores_Cabos!$B$24</f>
        <v>Allectra triax</v>
      </c>
      <c r="P523" s="19" t="str">
        <f>Def_Sistemas_Conectores_Cabos!$B$25</f>
        <v>Lemo FFC.00.650</v>
      </c>
      <c r="Q523" s="27" t="str">
        <f t="shared" si="17"/>
        <v>SI-11BCFE:DI-PBPMSensor-1/TO
SI-11BCFE:DI-FMCPicoAmm-1/1</v>
      </c>
      <c r="R523" s="46" t="s">
        <v>25</v>
      </c>
      <c r="S523" s="46" t="s">
        <v>25</v>
      </c>
      <c r="T523" s="47" t="str">
        <f>Def_Sistemas_Conectores_Cabos!$C$15</f>
        <v>Triaxial LEMO</v>
      </c>
      <c r="U523" s="45" t="s">
        <v>46</v>
      </c>
      <c r="V523" s="33"/>
      <c r="W523" s="33"/>
      <c r="X523" s="33"/>
    </row>
    <row r="524" ht="15.75" customHeight="1">
      <c r="A524" s="19" t="str">
        <f>Def_Sistemas_Conectores_Cabos!$A$23</f>
        <v>BPM de fótons</v>
      </c>
      <c r="B524" s="22" t="str">
        <f>Datas_Entregas!$A$6</f>
        <v>Linhas de Luz (fases I-A e II)</v>
      </c>
      <c r="C524" s="25">
        <f t="array" ref="C524">INDEX(Datas_Entregas!$B$2:$B$100, MATCH(B524, Datas_Entregas!$A$2:$A$100, 0), 1)</f>
        <v>43374</v>
      </c>
      <c r="D524" s="22" t="str">
        <f>Def_Status_Montagem!$A$2</f>
        <v>A verificar</v>
      </c>
      <c r="E524" s="35" t="str">
        <f>Def_Status_Montagem!$B$4</f>
        <v>Contratada (inclui etiqueta)</v>
      </c>
      <c r="F524" s="26" t="str">
        <f t="array" ref="F524">INDEX(Def_Instancias_Equipamentos!$F$2:$F$5135, MATCH(K524, Def_Instancias_Equipamentos!$D$2:$D$5135, 0), 1)</f>
        <v>Túnel (Anel/Front-End)</v>
      </c>
      <c r="G524" s="27" t="str">
        <f t="array" ref="G524">INDEX(Def_Instancias_Equipamentos!$F$2:$F$5135, MATCH(L524, Def_Instancias_Equipamentos!$D$2:$D$5135, 0), 1)</f>
        <v>Sala Racks 11</v>
      </c>
      <c r="H524" s="26" t="str">
        <f t="array" ref="H524">INDEX(Def_Instancias_Equipamentos!$E$2:$E$5135, MATCH(K524, Def_Instancias_Equipamentos!$D$2:$D$5135, 0), 1)</f>
        <v>SI-11BCFE</v>
      </c>
      <c r="I524" s="27" t="str">
        <f t="array" ref="I524">INDEX(Def_Instancias_Equipamentos!$E$2:$E$5135, MATCH(L524, Def_Instancias_Equipamentos!$D$2:$D$5135, 0), 1)</f>
        <v>IA-11RaBPM</v>
      </c>
      <c r="J524" s="27" t="str">
        <f t="shared" si="16"/>
        <v>EXTERNO</v>
      </c>
      <c r="K524" s="28" t="str">
        <f>Def_Instancias_Equipamentos!$D$1301</f>
        <v>SI-11BCFE:DI-PBPMSensor-1</v>
      </c>
      <c r="L524" s="19" t="str">
        <f>Def_Instancias_Equipamentos!$D$1642</f>
        <v>SI-11BCFE:DI-FMCPicoAmm-1</v>
      </c>
      <c r="M524" s="44" t="s">
        <v>74</v>
      </c>
      <c r="N524" s="45" t="s">
        <v>1108</v>
      </c>
      <c r="O524" s="31" t="str">
        <f>Def_Sistemas_Conectores_Cabos!$B$24</f>
        <v>Allectra triax</v>
      </c>
      <c r="P524" s="19" t="str">
        <f>Def_Sistemas_Conectores_Cabos!$B$25</f>
        <v>Lemo FFC.00.650</v>
      </c>
      <c r="Q524" s="27" t="str">
        <f t="shared" si="17"/>
        <v>SI-11BCFE:DI-PBPMSensor-1/BI
SI-11BCFE:DI-FMCPicoAmm-1/2</v>
      </c>
      <c r="R524" s="46" t="s">
        <v>25</v>
      </c>
      <c r="S524" s="46" t="s">
        <v>25</v>
      </c>
      <c r="T524" s="47" t="str">
        <f>Def_Sistemas_Conectores_Cabos!$C$15</f>
        <v>Triaxial LEMO</v>
      </c>
      <c r="U524" s="45" t="s">
        <v>46</v>
      </c>
      <c r="V524" s="33"/>
      <c r="W524" s="33"/>
      <c r="X524" s="33"/>
    </row>
    <row r="525" ht="15.75" customHeight="1">
      <c r="A525" s="19" t="str">
        <f>Def_Sistemas_Conectores_Cabos!$A$23</f>
        <v>BPM de fótons</v>
      </c>
      <c r="B525" s="22" t="str">
        <f>Datas_Entregas!$A$6</f>
        <v>Linhas de Luz (fases I-A e II)</v>
      </c>
      <c r="C525" s="25">
        <f t="array" ref="C525">INDEX(Datas_Entregas!$B$2:$B$100, MATCH(B525, Datas_Entregas!$A$2:$A$100, 0), 1)</f>
        <v>43374</v>
      </c>
      <c r="D525" s="22" t="str">
        <f>Def_Status_Montagem!$A$2</f>
        <v>A verificar</v>
      </c>
      <c r="E525" s="35" t="str">
        <f>Def_Status_Montagem!$B$4</f>
        <v>Contratada (inclui etiqueta)</v>
      </c>
      <c r="F525" s="26" t="str">
        <f t="array" ref="F525">INDEX(Def_Instancias_Equipamentos!$F$2:$F$5135, MATCH(K525, Def_Instancias_Equipamentos!$D$2:$D$5135, 0), 1)</f>
        <v>Túnel (Anel/Front-End)</v>
      </c>
      <c r="G525" s="27" t="str">
        <f t="array" ref="G525">INDEX(Def_Instancias_Equipamentos!$F$2:$F$5135, MATCH(L525, Def_Instancias_Equipamentos!$D$2:$D$5135, 0), 1)</f>
        <v>Sala Racks 11</v>
      </c>
      <c r="H525" s="26" t="str">
        <f t="array" ref="H525">INDEX(Def_Instancias_Equipamentos!$E$2:$E$5135, MATCH(K525, Def_Instancias_Equipamentos!$D$2:$D$5135, 0), 1)</f>
        <v>SI-11BCFE</v>
      </c>
      <c r="I525" s="27" t="str">
        <f t="array" ref="I525">INDEX(Def_Instancias_Equipamentos!$E$2:$E$5135, MATCH(L525, Def_Instancias_Equipamentos!$D$2:$D$5135, 0), 1)</f>
        <v>IA-11RaBPM</v>
      </c>
      <c r="J525" s="27" t="str">
        <f t="shared" si="16"/>
        <v>EXTERNO</v>
      </c>
      <c r="K525" s="28" t="str">
        <f>Def_Instancias_Equipamentos!$D$1301</f>
        <v>SI-11BCFE:DI-PBPMSensor-1</v>
      </c>
      <c r="L525" s="19" t="str">
        <f>Def_Instancias_Equipamentos!$D$1642</f>
        <v>SI-11BCFE:DI-FMCPicoAmm-1</v>
      </c>
      <c r="M525" s="44" t="s">
        <v>80</v>
      </c>
      <c r="N525" s="45" t="s">
        <v>1110</v>
      </c>
      <c r="O525" s="31" t="str">
        <f>Def_Sistemas_Conectores_Cabos!$B$24</f>
        <v>Allectra triax</v>
      </c>
      <c r="P525" s="19" t="str">
        <f>Def_Sistemas_Conectores_Cabos!$B$25</f>
        <v>Lemo FFC.00.650</v>
      </c>
      <c r="Q525" s="27" t="str">
        <f t="shared" si="17"/>
        <v>SI-11BCFE:DI-PBPMSensor-1/TI
SI-11BCFE:DI-FMCPicoAmm-1/3</v>
      </c>
      <c r="R525" s="46" t="s">
        <v>25</v>
      </c>
      <c r="S525" s="46" t="s">
        <v>25</v>
      </c>
      <c r="T525" s="47" t="str">
        <f>Def_Sistemas_Conectores_Cabos!$C$15</f>
        <v>Triaxial LEMO</v>
      </c>
      <c r="U525" s="45" t="s">
        <v>46</v>
      </c>
      <c r="V525" s="33"/>
      <c r="W525" s="33"/>
      <c r="X525" s="33"/>
    </row>
    <row r="526" ht="15.75" customHeight="1">
      <c r="A526" s="19" t="str">
        <f>Def_Sistemas_Conectores_Cabos!$A$23</f>
        <v>BPM de fótons</v>
      </c>
      <c r="B526" s="22" t="str">
        <f>Datas_Entregas!$A$6</f>
        <v>Linhas de Luz (fases I-A e II)</v>
      </c>
      <c r="C526" s="25">
        <f t="array" ref="C526">INDEX(Datas_Entregas!$B$2:$B$100, MATCH(B526, Datas_Entregas!$A$2:$A$100, 0), 1)</f>
        <v>43374</v>
      </c>
      <c r="D526" s="22" t="str">
        <f>Def_Status_Montagem!$A$2</f>
        <v>A verificar</v>
      </c>
      <c r="E526" s="35" t="str">
        <f>Def_Status_Montagem!$B$4</f>
        <v>Contratada (inclui etiqueta)</v>
      </c>
      <c r="F526" s="26" t="str">
        <f t="array" ref="F526">INDEX(Def_Instancias_Equipamentos!$F$2:$F$5135, MATCH(K526, Def_Instancias_Equipamentos!$D$2:$D$5135, 0), 1)</f>
        <v>Túnel (Anel/Front-End)</v>
      </c>
      <c r="G526" s="27" t="str">
        <f t="array" ref="G526">INDEX(Def_Instancias_Equipamentos!$F$2:$F$5135, MATCH(L526, Def_Instancias_Equipamentos!$D$2:$D$5135, 0), 1)</f>
        <v>Sala Racks 11</v>
      </c>
      <c r="H526" s="26" t="str">
        <f t="array" ref="H526">INDEX(Def_Instancias_Equipamentos!$E$2:$E$5135, MATCH(K526, Def_Instancias_Equipamentos!$D$2:$D$5135, 0), 1)</f>
        <v>SI-11BCFE</v>
      </c>
      <c r="I526" s="27" t="str">
        <f t="array" ref="I526">INDEX(Def_Instancias_Equipamentos!$E$2:$E$5135, MATCH(L526, Def_Instancias_Equipamentos!$D$2:$D$5135, 0), 1)</f>
        <v>IA-11RaBPM</v>
      </c>
      <c r="J526" s="27" t="str">
        <f t="shared" si="16"/>
        <v>EXTERNO</v>
      </c>
      <c r="K526" s="28" t="str">
        <f>Def_Instancias_Equipamentos!$D$1301</f>
        <v>SI-11BCFE:DI-PBPMSensor-1</v>
      </c>
      <c r="L526" s="19" t="str">
        <f>Def_Instancias_Equipamentos!$D$1642</f>
        <v>SI-11BCFE:DI-FMCPicoAmm-1</v>
      </c>
      <c r="M526" s="44" t="s">
        <v>77</v>
      </c>
      <c r="N526" s="45" t="s">
        <v>1116</v>
      </c>
      <c r="O526" s="31" t="str">
        <f>Def_Sistemas_Conectores_Cabos!$B$24</f>
        <v>Allectra triax</v>
      </c>
      <c r="P526" s="19" t="str">
        <f>Def_Sistemas_Conectores_Cabos!$B$25</f>
        <v>Lemo FFC.00.650</v>
      </c>
      <c r="Q526" s="27" t="str">
        <f t="shared" si="17"/>
        <v>SI-11BCFE:DI-PBPMSensor-1/BO
SI-11BCFE:DI-FMCPicoAmm-1/4</v>
      </c>
      <c r="R526" s="46" t="s">
        <v>25</v>
      </c>
      <c r="S526" s="46" t="s">
        <v>25</v>
      </c>
      <c r="T526" s="47" t="str">
        <f>Def_Sistemas_Conectores_Cabos!$C$15</f>
        <v>Triaxial LEMO</v>
      </c>
      <c r="U526" s="45" t="s">
        <v>46</v>
      </c>
      <c r="V526" s="33"/>
      <c r="W526" s="33"/>
      <c r="X526" s="33"/>
    </row>
    <row r="527" ht="15.75" customHeight="1">
      <c r="A527" s="19" t="str">
        <f>Def_Sistemas_Conectores_Cabos!$A$23</f>
        <v>BPM de fótons</v>
      </c>
      <c r="B527" s="22" t="str">
        <f>Datas_Entregas!$A$6</f>
        <v>Linhas de Luz (fases I-A e II)</v>
      </c>
      <c r="C527" s="25">
        <f t="array" ref="C527">INDEX(Datas_Entregas!$B$2:$B$100, MATCH(B527, Datas_Entregas!$A$2:$A$100, 0), 1)</f>
        <v>43374</v>
      </c>
      <c r="D527" s="22" t="str">
        <f>Def_Status_Montagem!$A$2</f>
        <v>A verificar</v>
      </c>
      <c r="E527" s="35" t="str">
        <f>Def_Status_Montagem!$B$4</f>
        <v>Contratada (inclui etiqueta)</v>
      </c>
      <c r="F527" s="26" t="str">
        <f t="array" ref="F527">INDEX(Def_Instancias_Equipamentos!$F$2:$F$5135, MATCH(K527, Def_Instancias_Equipamentos!$D$2:$D$5135, 0), 1)</f>
        <v>Túnel (Anel/Front-End)</v>
      </c>
      <c r="G527" s="27" t="str">
        <f t="array" ref="G527">INDEX(Def_Instancias_Equipamentos!$F$2:$F$5135, MATCH(L527, Def_Instancias_Equipamentos!$D$2:$D$5135, 0), 1)</f>
        <v>Sala Racks 11</v>
      </c>
      <c r="H527" s="26" t="str">
        <f t="array" ref="H527">INDEX(Def_Instancias_Equipamentos!$E$2:$E$5135, MATCH(K527, Def_Instancias_Equipamentos!$D$2:$D$5135, 0), 1)</f>
        <v>SI-11BCFE</v>
      </c>
      <c r="I527" s="27" t="str">
        <f t="array" ref="I527">INDEX(Def_Instancias_Equipamentos!$E$2:$E$5135, MATCH(L527, Def_Instancias_Equipamentos!$D$2:$D$5135, 0), 1)</f>
        <v>IA-11RaBPM</v>
      </c>
      <c r="J527" s="27" t="str">
        <f t="shared" si="16"/>
        <v>EXTERNO</v>
      </c>
      <c r="K527" s="28" t="str">
        <f>Def_Instancias_Equipamentos!$D$1302</f>
        <v>SI-11BCFE:DI-PBPMSensor-2</v>
      </c>
      <c r="L527" s="19" t="str">
        <f>Def_Instancias_Equipamentos!$D$1643</f>
        <v>SI-11BCFE:DI-FMCPicoAmm-2</v>
      </c>
      <c r="M527" s="44" t="s">
        <v>89</v>
      </c>
      <c r="N527" s="45" t="s">
        <v>1100</v>
      </c>
      <c r="O527" s="31" t="str">
        <f>Def_Sistemas_Conectores_Cabos!$B$24</f>
        <v>Allectra triax</v>
      </c>
      <c r="P527" s="19" t="str">
        <f>Def_Sistemas_Conectores_Cabos!$B$25</f>
        <v>Lemo FFC.00.650</v>
      </c>
      <c r="Q527" s="27" t="str">
        <f t="shared" si="17"/>
        <v>SI-11BCFE:DI-PBPMSensor-2/TO
SI-11BCFE:DI-FMCPicoAmm-2/1</v>
      </c>
      <c r="R527" s="46" t="s">
        <v>25</v>
      </c>
      <c r="S527" s="46" t="s">
        <v>25</v>
      </c>
      <c r="T527" s="47" t="str">
        <f>Def_Sistemas_Conectores_Cabos!$C$15</f>
        <v>Triaxial LEMO</v>
      </c>
      <c r="U527" s="45" t="s">
        <v>46</v>
      </c>
      <c r="V527" s="33"/>
      <c r="W527" s="33"/>
      <c r="X527" s="33"/>
    </row>
    <row r="528" ht="15.75" customHeight="1">
      <c r="A528" s="19" t="str">
        <f>Def_Sistemas_Conectores_Cabos!$A$23</f>
        <v>BPM de fótons</v>
      </c>
      <c r="B528" s="22" t="str">
        <f>Datas_Entregas!$A$6</f>
        <v>Linhas de Luz (fases I-A e II)</v>
      </c>
      <c r="C528" s="25">
        <f t="array" ref="C528">INDEX(Datas_Entregas!$B$2:$B$100, MATCH(B528, Datas_Entregas!$A$2:$A$100, 0), 1)</f>
        <v>43374</v>
      </c>
      <c r="D528" s="22" t="str">
        <f>Def_Status_Montagem!$A$2</f>
        <v>A verificar</v>
      </c>
      <c r="E528" s="35" t="str">
        <f>Def_Status_Montagem!$B$4</f>
        <v>Contratada (inclui etiqueta)</v>
      </c>
      <c r="F528" s="26" t="str">
        <f t="array" ref="F528">INDEX(Def_Instancias_Equipamentos!$F$2:$F$5135, MATCH(K528, Def_Instancias_Equipamentos!$D$2:$D$5135, 0), 1)</f>
        <v>Túnel (Anel/Front-End)</v>
      </c>
      <c r="G528" s="27" t="str">
        <f t="array" ref="G528">INDEX(Def_Instancias_Equipamentos!$F$2:$F$5135, MATCH(L528, Def_Instancias_Equipamentos!$D$2:$D$5135, 0), 1)</f>
        <v>Sala Racks 11</v>
      </c>
      <c r="H528" s="26" t="str">
        <f t="array" ref="H528">INDEX(Def_Instancias_Equipamentos!$E$2:$E$5135, MATCH(K528, Def_Instancias_Equipamentos!$D$2:$D$5135, 0), 1)</f>
        <v>SI-11BCFE</v>
      </c>
      <c r="I528" s="27" t="str">
        <f t="array" ref="I528">INDEX(Def_Instancias_Equipamentos!$E$2:$E$5135, MATCH(L528, Def_Instancias_Equipamentos!$D$2:$D$5135, 0), 1)</f>
        <v>IA-11RaBPM</v>
      </c>
      <c r="J528" s="27" t="str">
        <f t="shared" si="16"/>
        <v>EXTERNO</v>
      </c>
      <c r="K528" s="28" t="str">
        <f>Def_Instancias_Equipamentos!$D$1302</f>
        <v>SI-11BCFE:DI-PBPMSensor-2</v>
      </c>
      <c r="L528" s="19" t="str">
        <f>Def_Instancias_Equipamentos!$D$1643</f>
        <v>SI-11BCFE:DI-FMCPicoAmm-2</v>
      </c>
      <c r="M528" s="44" t="s">
        <v>74</v>
      </c>
      <c r="N528" s="45" t="s">
        <v>1108</v>
      </c>
      <c r="O528" s="31" t="str">
        <f>Def_Sistemas_Conectores_Cabos!$B$24</f>
        <v>Allectra triax</v>
      </c>
      <c r="P528" s="19" t="str">
        <f>Def_Sistemas_Conectores_Cabos!$B$25</f>
        <v>Lemo FFC.00.650</v>
      </c>
      <c r="Q528" s="27" t="str">
        <f t="shared" si="17"/>
        <v>SI-11BCFE:DI-PBPMSensor-2/BI
SI-11BCFE:DI-FMCPicoAmm-2/2</v>
      </c>
      <c r="R528" s="46" t="s">
        <v>25</v>
      </c>
      <c r="S528" s="46" t="s">
        <v>25</v>
      </c>
      <c r="T528" s="47" t="str">
        <f>Def_Sistemas_Conectores_Cabos!$C$15</f>
        <v>Triaxial LEMO</v>
      </c>
      <c r="U528" s="45" t="s">
        <v>46</v>
      </c>
      <c r="V528" s="33"/>
      <c r="W528" s="33"/>
      <c r="X528" s="33"/>
    </row>
    <row r="529" ht="15.75" customHeight="1">
      <c r="A529" s="19" t="str">
        <f>Def_Sistemas_Conectores_Cabos!$A$23</f>
        <v>BPM de fótons</v>
      </c>
      <c r="B529" s="22" t="str">
        <f>Datas_Entregas!$A$6</f>
        <v>Linhas de Luz (fases I-A e II)</v>
      </c>
      <c r="C529" s="25">
        <f t="array" ref="C529">INDEX(Datas_Entregas!$B$2:$B$100, MATCH(B529, Datas_Entregas!$A$2:$A$100, 0), 1)</f>
        <v>43374</v>
      </c>
      <c r="D529" s="22" t="str">
        <f>Def_Status_Montagem!$A$2</f>
        <v>A verificar</v>
      </c>
      <c r="E529" s="35" t="str">
        <f>Def_Status_Montagem!$B$4</f>
        <v>Contratada (inclui etiqueta)</v>
      </c>
      <c r="F529" s="26" t="str">
        <f t="array" ref="F529">INDEX(Def_Instancias_Equipamentos!$F$2:$F$5135, MATCH(K529, Def_Instancias_Equipamentos!$D$2:$D$5135, 0), 1)</f>
        <v>Túnel (Anel/Front-End)</v>
      </c>
      <c r="G529" s="27" t="str">
        <f t="array" ref="G529">INDEX(Def_Instancias_Equipamentos!$F$2:$F$5135, MATCH(L529, Def_Instancias_Equipamentos!$D$2:$D$5135, 0), 1)</f>
        <v>Sala Racks 11</v>
      </c>
      <c r="H529" s="26" t="str">
        <f t="array" ref="H529">INDEX(Def_Instancias_Equipamentos!$E$2:$E$5135, MATCH(K529, Def_Instancias_Equipamentos!$D$2:$D$5135, 0), 1)</f>
        <v>SI-11BCFE</v>
      </c>
      <c r="I529" s="27" t="str">
        <f t="array" ref="I529">INDEX(Def_Instancias_Equipamentos!$E$2:$E$5135, MATCH(L529, Def_Instancias_Equipamentos!$D$2:$D$5135, 0), 1)</f>
        <v>IA-11RaBPM</v>
      </c>
      <c r="J529" s="27" t="str">
        <f t="shared" si="16"/>
        <v>EXTERNO</v>
      </c>
      <c r="K529" s="28" t="str">
        <f>Def_Instancias_Equipamentos!$D$1302</f>
        <v>SI-11BCFE:DI-PBPMSensor-2</v>
      </c>
      <c r="L529" s="19" t="str">
        <f>Def_Instancias_Equipamentos!$D$1643</f>
        <v>SI-11BCFE:DI-FMCPicoAmm-2</v>
      </c>
      <c r="M529" s="44" t="s">
        <v>80</v>
      </c>
      <c r="N529" s="45" t="s">
        <v>1110</v>
      </c>
      <c r="O529" s="31" t="str">
        <f>Def_Sistemas_Conectores_Cabos!$B$24</f>
        <v>Allectra triax</v>
      </c>
      <c r="P529" s="19" t="str">
        <f>Def_Sistemas_Conectores_Cabos!$B$25</f>
        <v>Lemo FFC.00.650</v>
      </c>
      <c r="Q529" s="27" t="str">
        <f t="shared" si="17"/>
        <v>SI-11BCFE:DI-PBPMSensor-2/TI
SI-11BCFE:DI-FMCPicoAmm-2/3</v>
      </c>
      <c r="R529" s="46" t="s">
        <v>25</v>
      </c>
      <c r="S529" s="46" t="s">
        <v>25</v>
      </c>
      <c r="T529" s="47" t="str">
        <f>Def_Sistemas_Conectores_Cabos!$C$15</f>
        <v>Triaxial LEMO</v>
      </c>
      <c r="U529" s="45" t="s">
        <v>46</v>
      </c>
      <c r="V529" s="33"/>
      <c r="W529" s="33"/>
      <c r="X529" s="33"/>
    </row>
    <row r="530" ht="15.75" customHeight="1">
      <c r="A530" s="19" t="str">
        <f>Def_Sistemas_Conectores_Cabos!$A$23</f>
        <v>BPM de fótons</v>
      </c>
      <c r="B530" s="22" t="str">
        <f>Datas_Entregas!$A$6</f>
        <v>Linhas de Luz (fases I-A e II)</v>
      </c>
      <c r="C530" s="25">
        <f t="array" ref="C530">INDEX(Datas_Entregas!$B$2:$B$100, MATCH(B530, Datas_Entregas!$A$2:$A$100, 0), 1)</f>
        <v>43374</v>
      </c>
      <c r="D530" s="22" t="str">
        <f>Def_Status_Montagem!$A$2</f>
        <v>A verificar</v>
      </c>
      <c r="E530" s="35" t="str">
        <f>Def_Status_Montagem!$B$4</f>
        <v>Contratada (inclui etiqueta)</v>
      </c>
      <c r="F530" s="26" t="str">
        <f t="array" ref="F530">INDEX(Def_Instancias_Equipamentos!$F$2:$F$5135, MATCH(K530, Def_Instancias_Equipamentos!$D$2:$D$5135, 0), 1)</f>
        <v>Túnel (Anel/Front-End)</v>
      </c>
      <c r="G530" s="27" t="str">
        <f t="array" ref="G530">INDEX(Def_Instancias_Equipamentos!$F$2:$F$5135, MATCH(L530, Def_Instancias_Equipamentos!$D$2:$D$5135, 0), 1)</f>
        <v>Sala Racks 11</v>
      </c>
      <c r="H530" s="26" t="str">
        <f t="array" ref="H530">INDEX(Def_Instancias_Equipamentos!$E$2:$E$5135, MATCH(K530, Def_Instancias_Equipamentos!$D$2:$D$5135, 0), 1)</f>
        <v>SI-11BCFE</v>
      </c>
      <c r="I530" s="27" t="str">
        <f t="array" ref="I530">INDEX(Def_Instancias_Equipamentos!$E$2:$E$5135, MATCH(L530, Def_Instancias_Equipamentos!$D$2:$D$5135, 0), 1)</f>
        <v>IA-11RaBPM</v>
      </c>
      <c r="J530" s="27" t="str">
        <f t="shared" si="16"/>
        <v>EXTERNO</v>
      </c>
      <c r="K530" s="28" t="str">
        <f>Def_Instancias_Equipamentos!$D$1302</f>
        <v>SI-11BCFE:DI-PBPMSensor-2</v>
      </c>
      <c r="L530" s="19" t="str">
        <f>Def_Instancias_Equipamentos!$D$1643</f>
        <v>SI-11BCFE:DI-FMCPicoAmm-2</v>
      </c>
      <c r="M530" s="44" t="s">
        <v>77</v>
      </c>
      <c r="N530" s="45" t="s">
        <v>1116</v>
      </c>
      <c r="O530" s="31" t="str">
        <f>Def_Sistemas_Conectores_Cabos!$B$24</f>
        <v>Allectra triax</v>
      </c>
      <c r="P530" s="19" t="str">
        <f>Def_Sistemas_Conectores_Cabos!$B$25</f>
        <v>Lemo FFC.00.650</v>
      </c>
      <c r="Q530" s="27" t="str">
        <f t="shared" si="17"/>
        <v>SI-11BCFE:DI-PBPMSensor-2/BO
SI-11BCFE:DI-FMCPicoAmm-2/4</v>
      </c>
      <c r="R530" s="46" t="s">
        <v>25</v>
      </c>
      <c r="S530" s="46" t="s">
        <v>25</v>
      </c>
      <c r="T530" s="47" t="str">
        <f>Def_Sistemas_Conectores_Cabos!$C$15</f>
        <v>Triaxial LEMO</v>
      </c>
      <c r="U530" s="45" t="s">
        <v>46</v>
      </c>
      <c r="V530" s="33"/>
      <c r="W530" s="33"/>
      <c r="X530" s="33"/>
    </row>
    <row r="531" ht="15.75" customHeight="1">
      <c r="A531" s="19" t="str">
        <f>Def_Sistemas_Conectores_Cabos!$A$23</f>
        <v>BPM de fótons</v>
      </c>
      <c r="B531" s="22" t="str">
        <f>Datas_Entregas!$A$3</f>
        <v>BTS/Anel</v>
      </c>
      <c r="C531" s="25">
        <f t="array" ref="C531">INDEX(Datas_Entregas!$B$2:$B$100, MATCH(B531, Datas_Entregas!$A$2:$A$100, 0), 1)</f>
        <v>43296</v>
      </c>
      <c r="D531" s="22" t="str">
        <f>Def_Status_Montagem!$A$2</f>
        <v>A verificar</v>
      </c>
      <c r="E531" s="35" t="str">
        <f>Def_Status_Montagem!$B$4</f>
        <v>Contratada (inclui etiqueta)</v>
      </c>
      <c r="F531" s="26" t="str">
        <f t="array" ref="F531">INDEX(Def_Instancias_Equipamentos!$F$2:$F$5135, MATCH(K531, Def_Instancias_Equipamentos!$D$2:$D$5135, 0), 1)</f>
        <v>Túnel (Anel/Front-End)</v>
      </c>
      <c r="G531" s="27" t="str">
        <f t="array" ref="G531">INDEX(Def_Instancias_Equipamentos!$F$2:$F$5135, MATCH(L531, Def_Instancias_Equipamentos!$D$2:$D$5135, 0), 1)</f>
        <v>Sala Racks 11</v>
      </c>
      <c r="H531" s="26" t="str">
        <f t="array" ref="H531">INDEX(Def_Instancias_Equipamentos!$E$2:$E$5135, MATCH(K531, Def_Instancias_Equipamentos!$D$2:$D$5135, 0), 1)</f>
        <v>SI-11SPFE</v>
      </c>
      <c r="I531" s="27" t="str">
        <f t="array" ref="I531">INDEX(Def_Instancias_Equipamentos!$E$2:$E$5135, MATCH(L531, Def_Instancias_Equipamentos!$D$2:$D$5135, 0), 1)</f>
        <v>IA-11RaBPM</v>
      </c>
      <c r="J531" s="27" t="str">
        <f t="shared" si="16"/>
        <v>EXTERNO</v>
      </c>
      <c r="K531" s="28" t="str">
        <f>Def_Instancias_Equipamentos!$D$1261</f>
        <v>SI-11SPFE:DI-PBPMSensor-1</v>
      </c>
      <c r="L531" s="19" t="str">
        <f>Def_Instancias_Equipamentos!$D$1602</f>
        <v>SI-11SPFE:DI-FMCPicoAmm-1</v>
      </c>
      <c r="M531" s="44" t="s">
        <v>89</v>
      </c>
      <c r="N531" s="45" t="s">
        <v>1100</v>
      </c>
      <c r="O531" s="31" t="str">
        <f>Def_Sistemas_Conectores_Cabos!$B$24</f>
        <v>Allectra triax</v>
      </c>
      <c r="P531" s="19" t="str">
        <f>Def_Sistemas_Conectores_Cabos!$B$25</f>
        <v>Lemo FFC.00.650</v>
      </c>
      <c r="Q531" s="27" t="str">
        <f t="shared" si="17"/>
        <v>SI-11SPFE:DI-PBPMSensor-1/TO
SI-11SPFE:DI-FMCPicoAmm-1/1</v>
      </c>
      <c r="R531" s="46" t="s">
        <v>25</v>
      </c>
      <c r="S531" s="46" t="s">
        <v>25</v>
      </c>
      <c r="T531" s="47" t="str">
        <f>Def_Sistemas_Conectores_Cabos!$C$15</f>
        <v>Triaxial LEMO</v>
      </c>
      <c r="U531" s="45" t="s">
        <v>46</v>
      </c>
      <c r="V531" s="33"/>
      <c r="W531" s="33"/>
      <c r="X531" s="33"/>
    </row>
    <row r="532" ht="15.75" customHeight="1">
      <c r="A532" s="19" t="str">
        <f>Def_Sistemas_Conectores_Cabos!$A$23</f>
        <v>BPM de fótons</v>
      </c>
      <c r="B532" s="22" t="str">
        <f>Datas_Entregas!$A$3</f>
        <v>BTS/Anel</v>
      </c>
      <c r="C532" s="25">
        <f t="array" ref="C532">INDEX(Datas_Entregas!$B$2:$B$100, MATCH(B532, Datas_Entregas!$A$2:$A$100, 0), 1)</f>
        <v>43296</v>
      </c>
      <c r="D532" s="22" t="str">
        <f>Def_Status_Montagem!$A$2</f>
        <v>A verificar</v>
      </c>
      <c r="E532" s="35" t="str">
        <f>Def_Status_Montagem!$B$4</f>
        <v>Contratada (inclui etiqueta)</v>
      </c>
      <c r="F532" s="26" t="str">
        <f t="array" ref="F532">INDEX(Def_Instancias_Equipamentos!$F$2:$F$5135, MATCH(K532, Def_Instancias_Equipamentos!$D$2:$D$5135, 0), 1)</f>
        <v>Túnel (Anel/Front-End)</v>
      </c>
      <c r="G532" s="27" t="str">
        <f t="array" ref="G532">INDEX(Def_Instancias_Equipamentos!$F$2:$F$5135, MATCH(L532, Def_Instancias_Equipamentos!$D$2:$D$5135, 0), 1)</f>
        <v>Sala Racks 11</v>
      </c>
      <c r="H532" s="26" t="str">
        <f t="array" ref="H532">INDEX(Def_Instancias_Equipamentos!$E$2:$E$5135, MATCH(K532, Def_Instancias_Equipamentos!$D$2:$D$5135, 0), 1)</f>
        <v>SI-11SPFE</v>
      </c>
      <c r="I532" s="27" t="str">
        <f t="array" ref="I532">INDEX(Def_Instancias_Equipamentos!$E$2:$E$5135, MATCH(L532, Def_Instancias_Equipamentos!$D$2:$D$5135, 0), 1)</f>
        <v>IA-11RaBPM</v>
      </c>
      <c r="J532" s="27" t="str">
        <f t="shared" si="16"/>
        <v>EXTERNO</v>
      </c>
      <c r="K532" s="28" t="str">
        <f>Def_Instancias_Equipamentos!$D$1261</f>
        <v>SI-11SPFE:DI-PBPMSensor-1</v>
      </c>
      <c r="L532" s="19" t="str">
        <f>Def_Instancias_Equipamentos!$D$1602</f>
        <v>SI-11SPFE:DI-FMCPicoAmm-1</v>
      </c>
      <c r="M532" s="44" t="s">
        <v>74</v>
      </c>
      <c r="N532" s="45" t="s">
        <v>1108</v>
      </c>
      <c r="O532" s="31" t="str">
        <f>Def_Sistemas_Conectores_Cabos!$B$24</f>
        <v>Allectra triax</v>
      </c>
      <c r="P532" s="19" t="str">
        <f>Def_Sistemas_Conectores_Cabos!$B$25</f>
        <v>Lemo FFC.00.650</v>
      </c>
      <c r="Q532" s="27" t="str">
        <f t="shared" si="17"/>
        <v>SI-11SPFE:DI-PBPMSensor-1/BI
SI-11SPFE:DI-FMCPicoAmm-1/2</v>
      </c>
      <c r="R532" s="46" t="s">
        <v>25</v>
      </c>
      <c r="S532" s="46" t="s">
        <v>25</v>
      </c>
      <c r="T532" s="47" t="str">
        <f>Def_Sistemas_Conectores_Cabos!$C$15</f>
        <v>Triaxial LEMO</v>
      </c>
      <c r="U532" s="45" t="s">
        <v>46</v>
      </c>
      <c r="V532" s="33"/>
      <c r="W532" s="33"/>
      <c r="X532" s="33"/>
    </row>
    <row r="533" ht="15.75" customHeight="1">
      <c r="A533" s="19" t="str">
        <f>Def_Sistemas_Conectores_Cabos!$A$23</f>
        <v>BPM de fótons</v>
      </c>
      <c r="B533" s="22" t="str">
        <f>Datas_Entregas!$A$3</f>
        <v>BTS/Anel</v>
      </c>
      <c r="C533" s="25">
        <f t="array" ref="C533">INDEX(Datas_Entregas!$B$2:$B$100, MATCH(B533, Datas_Entregas!$A$2:$A$100, 0), 1)</f>
        <v>43296</v>
      </c>
      <c r="D533" s="22" t="str">
        <f>Def_Status_Montagem!$A$2</f>
        <v>A verificar</v>
      </c>
      <c r="E533" s="35" t="str">
        <f>Def_Status_Montagem!$B$4</f>
        <v>Contratada (inclui etiqueta)</v>
      </c>
      <c r="F533" s="26" t="str">
        <f t="array" ref="F533">INDEX(Def_Instancias_Equipamentos!$F$2:$F$5135, MATCH(K533, Def_Instancias_Equipamentos!$D$2:$D$5135, 0), 1)</f>
        <v>Túnel (Anel/Front-End)</v>
      </c>
      <c r="G533" s="27" t="str">
        <f t="array" ref="G533">INDEX(Def_Instancias_Equipamentos!$F$2:$F$5135, MATCH(L533, Def_Instancias_Equipamentos!$D$2:$D$5135, 0), 1)</f>
        <v>Sala Racks 11</v>
      </c>
      <c r="H533" s="26" t="str">
        <f t="array" ref="H533">INDEX(Def_Instancias_Equipamentos!$E$2:$E$5135, MATCH(K533, Def_Instancias_Equipamentos!$D$2:$D$5135, 0), 1)</f>
        <v>SI-11SPFE</v>
      </c>
      <c r="I533" s="27" t="str">
        <f t="array" ref="I533">INDEX(Def_Instancias_Equipamentos!$E$2:$E$5135, MATCH(L533, Def_Instancias_Equipamentos!$D$2:$D$5135, 0), 1)</f>
        <v>IA-11RaBPM</v>
      </c>
      <c r="J533" s="27" t="str">
        <f t="shared" si="16"/>
        <v>EXTERNO</v>
      </c>
      <c r="K533" s="28" t="str">
        <f>Def_Instancias_Equipamentos!$D$1261</f>
        <v>SI-11SPFE:DI-PBPMSensor-1</v>
      </c>
      <c r="L533" s="19" t="str">
        <f>Def_Instancias_Equipamentos!$D$1602</f>
        <v>SI-11SPFE:DI-FMCPicoAmm-1</v>
      </c>
      <c r="M533" s="44" t="s">
        <v>80</v>
      </c>
      <c r="N533" s="45" t="s">
        <v>1110</v>
      </c>
      <c r="O533" s="31" t="str">
        <f>Def_Sistemas_Conectores_Cabos!$B$24</f>
        <v>Allectra triax</v>
      </c>
      <c r="P533" s="19" t="str">
        <f>Def_Sistemas_Conectores_Cabos!$B$25</f>
        <v>Lemo FFC.00.650</v>
      </c>
      <c r="Q533" s="27" t="str">
        <f t="shared" si="17"/>
        <v>SI-11SPFE:DI-PBPMSensor-1/TI
SI-11SPFE:DI-FMCPicoAmm-1/3</v>
      </c>
      <c r="R533" s="46" t="s">
        <v>25</v>
      </c>
      <c r="S533" s="46" t="s">
        <v>25</v>
      </c>
      <c r="T533" s="47" t="str">
        <f>Def_Sistemas_Conectores_Cabos!$C$15</f>
        <v>Triaxial LEMO</v>
      </c>
      <c r="U533" s="45" t="s">
        <v>46</v>
      </c>
      <c r="V533" s="33"/>
      <c r="W533" s="33"/>
      <c r="X533" s="33"/>
    </row>
    <row r="534" ht="15.75" customHeight="1">
      <c r="A534" s="19" t="str">
        <f>Def_Sistemas_Conectores_Cabos!$A$23</f>
        <v>BPM de fótons</v>
      </c>
      <c r="B534" s="22" t="str">
        <f>Datas_Entregas!$A$3</f>
        <v>BTS/Anel</v>
      </c>
      <c r="C534" s="25">
        <f t="array" ref="C534">INDEX(Datas_Entregas!$B$2:$B$100, MATCH(B534, Datas_Entregas!$A$2:$A$100, 0), 1)</f>
        <v>43296</v>
      </c>
      <c r="D534" s="22" t="str">
        <f>Def_Status_Montagem!$A$2</f>
        <v>A verificar</v>
      </c>
      <c r="E534" s="35" t="str">
        <f>Def_Status_Montagem!$B$4</f>
        <v>Contratada (inclui etiqueta)</v>
      </c>
      <c r="F534" s="26" t="str">
        <f t="array" ref="F534">INDEX(Def_Instancias_Equipamentos!$F$2:$F$5135, MATCH(K534, Def_Instancias_Equipamentos!$D$2:$D$5135, 0), 1)</f>
        <v>Túnel (Anel/Front-End)</v>
      </c>
      <c r="G534" s="27" t="str">
        <f t="array" ref="G534">INDEX(Def_Instancias_Equipamentos!$F$2:$F$5135, MATCH(L534, Def_Instancias_Equipamentos!$D$2:$D$5135, 0), 1)</f>
        <v>Sala Racks 11</v>
      </c>
      <c r="H534" s="26" t="str">
        <f t="array" ref="H534">INDEX(Def_Instancias_Equipamentos!$E$2:$E$5135, MATCH(K534, Def_Instancias_Equipamentos!$D$2:$D$5135, 0), 1)</f>
        <v>SI-11SPFE</v>
      </c>
      <c r="I534" s="27" t="str">
        <f t="array" ref="I534">INDEX(Def_Instancias_Equipamentos!$E$2:$E$5135, MATCH(L534, Def_Instancias_Equipamentos!$D$2:$D$5135, 0), 1)</f>
        <v>IA-11RaBPM</v>
      </c>
      <c r="J534" s="27" t="str">
        <f t="shared" si="16"/>
        <v>EXTERNO</v>
      </c>
      <c r="K534" s="28" t="str">
        <f>Def_Instancias_Equipamentos!$D$1261</f>
        <v>SI-11SPFE:DI-PBPMSensor-1</v>
      </c>
      <c r="L534" s="19" t="str">
        <f>Def_Instancias_Equipamentos!$D$1602</f>
        <v>SI-11SPFE:DI-FMCPicoAmm-1</v>
      </c>
      <c r="M534" s="44" t="s">
        <v>77</v>
      </c>
      <c r="N534" s="45" t="s">
        <v>1116</v>
      </c>
      <c r="O534" s="31" t="str">
        <f>Def_Sistemas_Conectores_Cabos!$B$24</f>
        <v>Allectra triax</v>
      </c>
      <c r="P534" s="19" t="str">
        <f>Def_Sistemas_Conectores_Cabos!$B$25</f>
        <v>Lemo FFC.00.650</v>
      </c>
      <c r="Q534" s="27" t="str">
        <f t="shared" si="17"/>
        <v>SI-11SPFE:DI-PBPMSensor-1/BO
SI-11SPFE:DI-FMCPicoAmm-1/4</v>
      </c>
      <c r="R534" s="46" t="s">
        <v>25</v>
      </c>
      <c r="S534" s="46" t="s">
        <v>25</v>
      </c>
      <c r="T534" s="47" t="str">
        <f>Def_Sistemas_Conectores_Cabos!$C$15</f>
        <v>Triaxial LEMO</v>
      </c>
      <c r="U534" s="45" t="s">
        <v>46</v>
      </c>
      <c r="V534" s="33"/>
      <c r="W534" s="33"/>
      <c r="X534" s="33"/>
    </row>
    <row r="535" ht="15.75" customHeight="1">
      <c r="A535" s="19" t="str">
        <f>Def_Sistemas_Conectores_Cabos!$A$23</f>
        <v>BPM de fótons</v>
      </c>
      <c r="B535" s="22" t="str">
        <f>Datas_Entregas!$A$3</f>
        <v>BTS/Anel</v>
      </c>
      <c r="C535" s="25">
        <f t="array" ref="C535">INDEX(Datas_Entregas!$B$2:$B$100, MATCH(B535, Datas_Entregas!$A$2:$A$100, 0), 1)</f>
        <v>43296</v>
      </c>
      <c r="D535" s="22" t="str">
        <f>Def_Status_Montagem!$A$2</f>
        <v>A verificar</v>
      </c>
      <c r="E535" s="35" t="str">
        <f>Def_Status_Montagem!$B$4</f>
        <v>Contratada (inclui etiqueta)</v>
      </c>
      <c r="F535" s="26" t="str">
        <f t="array" ref="F535">INDEX(Def_Instancias_Equipamentos!$F$2:$F$5135, MATCH(K535, Def_Instancias_Equipamentos!$D$2:$D$5135, 0), 1)</f>
        <v>Túnel (Anel/Front-End)</v>
      </c>
      <c r="G535" s="27" t="str">
        <f t="array" ref="G535">INDEX(Def_Instancias_Equipamentos!$F$2:$F$5135, MATCH(L535, Def_Instancias_Equipamentos!$D$2:$D$5135, 0), 1)</f>
        <v>Sala Racks 11</v>
      </c>
      <c r="H535" s="26" t="str">
        <f t="array" ref="H535">INDEX(Def_Instancias_Equipamentos!$E$2:$E$5135, MATCH(K535, Def_Instancias_Equipamentos!$D$2:$D$5135, 0), 1)</f>
        <v>SI-11SPFE</v>
      </c>
      <c r="I535" s="27" t="str">
        <f t="array" ref="I535">INDEX(Def_Instancias_Equipamentos!$E$2:$E$5135, MATCH(L535, Def_Instancias_Equipamentos!$D$2:$D$5135, 0), 1)</f>
        <v>IA-11RaBPM</v>
      </c>
      <c r="J535" s="27" t="str">
        <f t="shared" si="16"/>
        <v>EXTERNO</v>
      </c>
      <c r="K535" s="28" t="str">
        <f>Def_Instancias_Equipamentos!$D$1262</f>
        <v>SI-11SPFE:DI-PBPMSensor-2</v>
      </c>
      <c r="L535" s="19" t="str">
        <f>Def_Instancias_Equipamentos!$D$1603</f>
        <v>SI-11SPFE:DI-FMCPicoAmm-2</v>
      </c>
      <c r="M535" s="44" t="s">
        <v>89</v>
      </c>
      <c r="N535" s="45" t="s">
        <v>1100</v>
      </c>
      <c r="O535" s="31" t="str">
        <f>Def_Sistemas_Conectores_Cabos!$B$24</f>
        <v>Allectra triax</v>
      </c>
      <c r="P535" s="19" t="str">
        <f>Def_Sistemas_Conectores_Cabos!$B$25</f>
        <v>Lemo FFC.00.650</v>
      </c>
      <c r="Q535" s="27" t="str">
        <f t="shared" si="17"/>
        <v>SI-11SPFE:DI-PBPMSensor-2/TO
SI-11SPFE:DI-FMCPicoAmm-2/1</v>
      </c>
      <c r="R535" s="46" t="s">
        <v>25</v>
      </c>
      <c r="S535" s="46" t="s">
        <v>25</v>
      </c>
      <c r="T535" s="47" t="str">
        <f>Def_Sistemas_Conectores_Cabos!$C$15</f>
        <v>Triaxial LEMO</v>
      </c>
      <c r="U535" s="45" t="s">
        <v>46</v>
      </c>
      <c r="V535" s="33"/>
      <c r="W535" s="33"/>
      <c r="X535" s="33"/>
    </row>
    <row r="536" ht="15.75" customHeight="1">
      <c r="A536" s="19" t="str">
        <f>Def_Sistemas_Conectores_Cabos!$A$23</f>
        <v>BPM de fótons</v>
      </c>
      <c r="B536" s="22" t="str">
        <f>Datas_Entregas!$A$3</f>
        <v>BTS/Anel</v>
      </c>
      <c r="C536" s="25">
        <f t="array" ref="C536">INDEX(Datas_Entregas!$B$2:$B$100, MATCH(B536, Datas_Entregas!$A$2:$A$100, 0), 1)</f>
        <v>43296</v>
      </c>
      <c r="D536" s="22" t="str">
        <f>Def_Status_Montagem!$A$2</f>
        <v>A verificar</v>
      </c>
      <c r="E536" s="35" t="str">
        <f>Def_Status_Montagem!$B$4</f>
        <v>Contratada (inclui etiqueta)</v>
      </c>
      <c r="F536" s="26" t="str">
        <f t="array" ref="F536">INDEX(Def_Instancias_Equipamentos!$F$2:$F$5135, MATCH(K536, Def_Instancias_Equipamentos!$D$2:$D$5135, 0), 1)</f>
        <v>Túnel (Anel/Front-End)</v>
      </c>
      <c r="G536" s="27" t="str">
        <f t="array" ref="G536">INDEX(Def_Instancias_Equipamentos!$F$2:$F$5135, MATCH(L536, Def_Instancias_Equipamentos!$D$2:$D$5135, 0), 1)</f>
        <v>Sala Racks 11</v>
      </c>
      <c r="H536" s="26" t="str">
        <f t="array" ref="H536">INDEX(Def_Instancias_Equipamentos!$E$2:$E$5135, MATCH(K536, Def_Instancias_Equipamentos!$D$2:$D$5135, 0), 1)</f>
        <v>SI-11SPFE</v>
      </c>
      <c r="I536" s="27" t="str">
        <f t="array" ref="I536">INDEX(Def_Instancias_Equipamentos!$E$2:$E$5135, MATCH(L536, Def_Instancias_Equipamentos!$D$2:$D$5135, 0), 1)</f>
        <v>IA-11RaBPM</v>
      </c>
      <c r="J536" s="27" t="str">
        <f t="shared" si="16"/>
        <v>EXTERNO</v>
      </c>
      <c r="K536" s="28" t="str">
        <f>Def_Instancias_Equipamentos!$D$1262</f>
        <v>SI-11SPFE:DI-PBPMSensor-2</v>
      </c>
      <c r="L536" s="19" t="str">
        <f>Def_Instancias_Equipamentos!$D$1603</f>
        <v>SI-11SPFE:DI-FMCPicoAmm-2</v>
      </c>
      <c r="M536" s="44" t="s">
        <v>74</v>
      </c>
      <c r="N536" s="45" t="s">
        <v>1108</v>
      </c>
      <c r="O536" s="31" t="str">
        <f>Def_Sistemas_Conectores_Cabos!$B$24</f>
        <v>Allectra triax</v>
      </c>
      <c r="P536" s="19" t="str">
        <f>Def_Sistemas_Conectores_Cabos!$B$25</f>
        <v>Lemo FFC.00.650</v>
      </c>
      <c r="Q536" s="27" t="str">
        <f t="shared" si="17"/>
        <v>SI-11SPFE:DI-PBPMSensor-2/BI
SI-11SPFE:DI-FMCPicoAmm-2/2</v>
      </c>
      <c r="R536" s="46" t="s">
        <v>25</v>
      </c>
      <c r="S536" s="46" t="s">
        <v>25</v>
      </c>
      <c r="T536" s="47" t="str">
        <f>Def_Sistemas_Conectores_Cabos!$C$15</f>
        <v>Triaxial LEMO</v>
      </c>
      <c r="U536" s="45" t="s">
        <v>46</v>
      </c>
      <c r="V536" s="33"/>
      <c r="W536" s="33"/>
      <c r="X536" s="33"/>
    </row>
    <row r="537" ht="15.75" customHeight="1">
      <c r="A537" s="19" t="str">
        <f>Def_Sistemas_Conectores_Cabos!$A$23</f>
        <v>BPM de fótons</v>
      </c>
      <c r="B537" s="22" t="str">
        <f>Datas_Entregas!$A$3</f>
        <v>BTS/Anel</v>
      </c>
      <c r="C537" s="25">
        <f t="array" ref="C537">INDEX(Datas_Entregas!$B$2:$B$100, MATCH(B537, Datas_Entregas!$A$2:$A$100, 0), 1)</f>
        <v>43296</v>
      </c>
      <c r="D537" s="22" t="str">
        <f>Def_Status_Montagem!$A$2</f>
        <v>A verificar</v>
      </c>
      <c r="E537" s="35" t="str">
        <f>Def_Status_Montagem!$B$4</f>
        <v>Contratada (inclui etiqueta)</v>
      </c>
      <c r="F537" s="26" t="str">
        <f t="array" ref="F537">INDEX(Def_Instancias_Equipamentos!$F$2:$F$5135, MATCH(K537, Def_Instancias_Equipamentos!$D$2:$D$5135, 0), 1)</f>
        <v>Túnel (Anel/Front-End)</v>
      </c>
      <c r="G537" s="27" t="str">
        <f t="array" ref="G537">INDEX(Def_Instancias_Equipamentos!$F$2:$F$5135, MATCH(L537, Def_Instancias_Equipamentos!$D$2:$D$5135, 0), 1)</f>
        <v>Sala Racks 11</v>
      </c>
      <c r="H537" s="26" t="str">
        <f t="array" ref="H537">INDEX(Def_Instancias_Equipamentos!$E$2:$E$5135, MATCH(K537, Def_Instancias_Equipamentos!$D$2:$D$5135, 0), 1)</f>
        <v>SI-11SPFE</v>
      </c>
      <c r="I537" s="27" t="str">
        <f t="array" ref="I537">INDEX(Def_Instancias_Equipamentos!$E$2:$E$5135, MATCH(L537, Def_Instancias_Equipamentos!$D$2:$D$5135, 0), 1)</f>
        <v>IA-11RaBPM</v>
      </c>
      <c r="J537" s="27" t="str">
        <f t="shared" si="16"/>
        <v>EXTERNO</v>
      </c>
      <c r="K537" s="28" t="str">
        <f>Def_Instancias_Equipamentos!$D$1262</f>
        <v>SI-11SPFE:DI-PBPMSensor-2</v>
      </c>
      <c r="L537" s="19" t="str">
        <f>Def_Instancias_Equipamentos!$D$1603</f>
        <v>SI-11SPFE:DI-FMCPicoAmm-2</v>
      </c>
      <c r="M537" s="44" t="s">
        <v>80</v>
      </c>
      <c r="N537" s="45" t="s">
        <v>1110</v>
      </c>
      <c r="O537" s="31" t="str">
        <f>Def_Sistemas_Conectores_Cabos!$B$24</f>
        <v>Allectra triax</v>
      </c>
      <c r="P537" s="19" t="str">
        <f>Def_Sistemas_Conectores_Cabos!$B$25</f>
        <v>Lemo FFC.00.650</v>
      </c>
      <c r="Q537" s="27" t="str">
        <f t="shared" si="17"/>
        <v>SI-11SPFE:DI-PBPMSensor-2/TI
SI-11SPFE:DI-FMCPicoAmm-2/3</v>
      </c>
      <c r="R537" s="46" t="s">
        <v>25</v>
      </c>
      <c r="S537" s="46" t="s">
        <v>25</v>
      </c>
      <c r="T537" s="47" t="str">
        <f>Def_Sistemas_Conectores_Cabos!$C$15</f>
        <v>Triaxial LEMO</v>
      </c>
      <c r="U537" s="45" t="s">
        <v>46</v>
      </c>
      <c r="V537" s="33"/>
      <c r="W537" s="33"/>
      <c r="X537" s="33"/>
    </row>
    <row r="538" ht="15.75" customHeight="1">
      <c r="A538" s="19" t="str">
        <f>Def_Sistemas_Conectores_Cabos!$A$23</f>
        <v>BPM de fótons</v>
      </c>
      <c r="B538" s="22" t="str">
        <f>Datas_Entregas!$A$3</f>
        <v>BTS/Anel</v>
      </c>
      <c r="C538" s="25">
        <f t="array" ref="C538">INDEX(Datas_Entregas!$B$2:$B$100, MATCH(B538, Datas_Entregas!$A$2:$A$100, 0), 1)</f>
        <v>43296</v>
      </c>
      <c r="D538" s="22" t="str">
        <f>Def_Status_Montagem!$A$2</f>
        <v>A verificar</v>
      </c>
      <c r="E538" s="35" t="str">
        <f>Def_Status_Montagem!$B$4</f>
        <v>Contratada (inclui etiqueta)</v>
      </c>
      <c r="F538" s="26" t="str">
        <f t="array" ref="F538">INDEX(Def_Instancias_Equipamentos!$F$2:$F$5135, MATCH(K538, Def_Instancias_Equipamentos!$D$2:$D$5135, 0), 1)</f>
        <v>Túnel (Anel/Front-End)</v>
      </c>
      <c r="G538" s="27" t="str">
        <f t="array" ref="G538">INDEX(Def_Instancias_Equipamentos!$F$2:$F$5135, MATCH(L538, Def_Instancias_Equipamentos!$D$2:$D$5135, 0), 1)</f>
        <v>Sala Racks 11</v>
      </c>
      <c r="H538" s="26" t="str">
        <f t="array" ref="H538">INDEX(Def_Instancias_Equipamentos!$E$2:$E$5135, MATCH(K538, Def_Instancias_Equipamentos!$D$2:$D$5135, 0), 1)</f>
        <v>SI-11SPFE</v>
      </c>
      <c r="I538" s="27" t="str">
        <f t="array" ref="I538">INDEX(Def_Instancias_Equipamentos!$E$2:$E$5135, MATCH(L538, Def_Instancias_Equipamentos!$D$2:$D$5135, 0), 1)</f>
        <v>IA-11RaBPM</v>
      </c>
      <c r="J538" s="27" t="str">
        <f t="shared" si="16"/>
        <v>EXTERNO</v>
      </c>
      <c r="K538" s="28" t="str">
        <f>Def_Instancias_Equipamentos!$D$1262</f>
        <v>SI-11SPFE:DI-PBPMSensor-2</v>
      </c>
      <c r="L538" s="19" t="str">
        <f>Def_Instancias_Equipamentos!$D$1603</f>
        <v>SI-11SPFE:DI-FMCPicoAmm-2</v>
      </c>
      <c r="M538" s="44" t="s">
        <v>77</v>
      </c>
      <c r="N538" s="45" t="s">
        <v>1116</v>
      </c>
      <c r="O538" s="31" t="str">
        <f>Def_Sistemas_Conectores_Cabos!$B$24</f>
        <v>Allectra triax</v>
      </c>
      <c r="P538" s="19" t="str">
        <f>Def_Sistemas_Conectores_Cabos!$B$25</f>
        <v>Lemo FFC.00.650</v>
      </c>
      <c r="Q538" s="27" t="str">
        <f t="shared" si="17"/>
        <v>SI-11SPFE:DI-PBPMSensor-2/BO
SI-11SPFE:DI-FMCPicoAmm-2/4</v>
      </c>
      <c r="R538" s="46" t="s">
        <v>25</v>
      </c>
      <c r="S538" s="46" t="s">
        <v>25</v>
      </c>
      <c r="T538" s="47" t="str">
        <f>Def_Sistemas_Conectores_Cabos!$C$15</f>
        <v>Triaxial LEMO</v>
      </c>
      <c r="U538" s="45" t="s">
        <v>46</v>
      </c>
      <c r="V538" s="33"/>
      <c r="W538" s="33"/>
      <c r="X538" s="33"/>
    </row>
    <row r="539" ht="15.75" customHeight="1">
      <c r="A539" s="19" t="str">
        <f>Def_Sistemas_Conectores_Cabos!$A$23</f>
        <v>BPM de fótons</v>
      </c>
      <c r="B539" s="22" t="str">
        <f>Datas_Entregas!$A$3</f>
        <v>BTS/Anel</v>
      </c>
      <c r="C539" s="25">
        <f t="array" ref="C539">INDEX(Datas_Entregas!$B$2:$B$100, MATCH(B539, Datas_Entregas!$A$2:$A$100, 0), 1)</f>
        <v>43296</v>
      </c>
      <c r="D539" s="22" t="str">
        <f>Def_Status_Montagem!$A$2</f>
        <v>A verificar</v>
      </c>
      <c r="E539" s="35" t="str">
        <f>Def_Status_Montagem!$B$4</f>
        <v>Contratada (inclui etiqueta)</v>
      </c>
      <c r="F539" s="26" t="str">
        <f t="array" ref="F539">INDEX(Def_Instancias_Equipamentos!$F$2:$F$5135, MATCH(K539, Def_Instancias_Equipamentos!$D$2:$D$5135, 0), 1)</f>
        <v>Túnel (Anel/Front-End)</v>
      </c>
      <c r="G539" s="27" t="str">
        <f t="array" ref="G539">INDEX(Def_Instancias_Equipamentos!$F$2:$F$5135, MATCH(L539, Def_Instancias_Equipamentos!$D$2:$D$5135, 0), 1)</f>
        <v>Sala Racks 12</v>
      </c>
      <c r="H539" s="26" t="str">
        <f t="array" ref="H539">INDEX(Def_Instancias_Equipamentos!$E$2:$E$5135, MATCH(K539, Def_Instancias_Equipamentos!$D$2:$D$5135, 0), 1)</f>
        <v>SI-12BCFE</v>
      </c>
      <c r="I539" s="27" t="str">
        <f t="array" ref="I539">INDEX(Def_Instancias_Equipamentos!$E$2:$E$5135, MATCH(L539, Def_Instancias_Equipamentos!$D$2:$D$5135, 0), 1)</f>
        <v>IA-12RaBPM</v>
      </c>
      <c r="J539" s="27" t="str">
        <f t="shared" si="16"/>
        <v>EXTERNO</v>
      </c>
      <c r="K539" s="28" t="str">
        <f>Def_Instancias_Equipamentos!$D$1303</f>
        <v>SI-12BCFE:DI-PBPMSensor-1</v>
      </c>
      <c r="L539" s="19" t="str">
        <f>Def_Instancias_Equipamentos!$D$1644</f>
        <v>SI-12BCFE:DI-FMCPicoAmm-1</v>
      </c>
      <c r="M539" s="44" t="s">
        <v>89</v>
      </c>
      <c r="N539" s="45" t="s">
        <v>1100</v>
      </c>
      <c r="O539" s="31" t="str">
        <f>Def_Sistemas_Conectores_Cabos!$B$24</f>
        <v>Allectra triax</v>
      </c>
      <c r="P539" s="19" t="str">
        <f>Def_Sistemas_Conectores_Cabos!$B$25</f>
        <v>Lemo FFC.00.650</v>
      </c>
      <c r="Q539" s="27" t="str">
        <f t="shared" si="17"/>
        <v>SI-12BCFE:DI-PBPMSensor-1/TO
SI-12BCFE:DI-FMCPicoAmm-1/1</v>
      </c>
      <c r="R539" s="46" t="s">
        <v>25</v>
      </c>
      <c r="S539" s="46" t="s">
        <v>25</v>
      </c>
      <c r="T539" s="47" t="str">
        <f>Def_Sistemas_Conectores_Cabos!$C$15</f>
        <v>Triaxial LEMO</v>
      </c>
      <c r="U539" s="45" t="s">
        <v>46</v>
      </c>
      <c r="V539" s="33"/>
      <c r="W539" s="33"/>
      <c r="X539" s="33"/>
    </row>
    <row r="540" ht="15.75" customHeight="1">
      <c r="A540" s="19" t="str">
        <f>Def_Sistemas_Conectores_Cabos!$A$23</f>
        <v>BPM de fótons</v>
      </c>
      <c r="B540" s="22" t="str">
        <f>Datas_Entregas!$A$3</f>
        <v>BTS/Anel</v>
      </c>
      <c r="C540" s="25">
        <f t="array" ref="C540">INDEX(Datas_Entregas!$B$2:$B$100, MATCH(B540, Datas_Entregas!$A$2:$A$100, 0), 1)</f>
        <v>43296</v>
      </c>
      <c r="D540" s="22" t="str">
        <f>Def_Status_Montagem!$A$2</f>
        <v>A verificar</v>
      </c>
      <c r="E540" s="35" t="str">
        <f>Def_Status_Montagem!$B$4</f>
        <v>Contratada (inclui etiqueta)</v>
      </c>
      <c r="F540" s="26" t="str">
        <f t="array" ref="F540">INDEX(Def_Instancias_Equipamentos!$F$2:$F$5135, MATCH(K540, Def_Instancias_Equipamentos!$D$2:$D$5135, 0), 1)</f>
        <v>Túnel (Anel/Front-End)</v>
      </c>
      <c r="G540" s="27" t="str">
        <f t="array" ref="G540">INDEX(Def_Instancias_Equipamentos!$F$2:$F$5135, MATCH(L540, Def_Instancias_Equipamentos!$D$2:$D$5135, 0), 1)</f>
        <v>Sala Racks 12</v>
      </c>
      <c r="H540" s="26" t="str">
        <f t="array" ref="H540">INDEX(Def_Instancias_Equipamentos!$E$2:$E$5135, MATCH(K540, Def_Instancias_Equipamentos!$D$2:$D$5135, 0), 1)</f>
        <v>SI-12BCFE</v>
      </c>
      <c r="I540" s="27" t="str">
        <f t="array" ref="I540">INDEX(Def_Instancias_Equipamentos!$E$2:$E$5135, MATCH(L540, Def_Instancias_Equipamentos!$D$2:$D$5135, 0), 1)</f>
        <v>IA-12RaBPM</v>
      </c>
      <c r="J540" s="27" t="str">
        <f t="shared" si="16"/>
        <v>EXTERNO</v>
      </c>
      <c r="K540" s="28" t="str">
        <f>Def_Instancias_Equipamentos!$D$1303</f>
        <v>SI-12BCFE:DI-PBPMSensor-1</v>
      </c>
      <c r="L540" s="19" t="str">
        <f>Def_Instancias_Equipamentos!$D$1644</f>
        <v>SI-12BCFE:DI-FMCPicoAmm-1</v>
      </c>
      <c r="M540" s="44" t="s">
        <v>74</v>
      </c>
      <c r="N540" s="45" t="s">
        <v>1108</v>
      </c>
      <c r="O540" s="31" t="str">
        <f>Def_Sistemas_Conectores_Cabos!$B$24</f>
        <v>Allectra triax</v>
      </c>
      <c r="P540" s="19" t="str">
        <f>Def_Sistemas_Conectores_Cabos!$B$25</f>
        <v>Lemo FFC.00.650</v>
      </c>
      <c r="Q540" s="27" t="str">
        <f t="shared" si="17"/>
        <v>SI-12BCFE:DI-PBPMSensor-1/BI
SI-12BCFE:DI-FMCPicoAmm-1/2</v>
      </c>
      <c r="R540" s="46" t="s">
        <v>25</v>
      </c>
      <c r="S540" s="46" t="s">
        <v>25</v>
      </c>
      <c r="T540" s="47" t="str">
        <f>Def_Sistemas_Conectores_Cabos!$C$15</f>
        <v>Triaxial LEMO</v>
      </c>
      <c r="U540" s="45" t="s">
        <v>46</v>
      </c>
      <c r="V540" s="33"/>
      <c r="W540" s="33"/>
      <c r="X540" s="33"/>
    </row>
    <row r="541" ht="15.75" customHeight="1">
      <c r="A541" s="19" t="str">
        <f>Def_Sistemas_Conectores_Cabos!$A$23</f>
        <v>BPM de fótons</v>
      </c>
      <c r="B541" s="22" t="str">
        <f>Datas_Entregas!$A$3</f>
        <v>BTS/Anel</v>
      </c>
      <c r="C541" s="25">
        <f t="array" ref="C541">INDEX(Datas_Entregas!$B$2:$B$100, MATCH(B541, Datas_Entregas!$A$2:$A$100, 0), 1)</f>
        <v>43296</v>
      </c>
      <c r="D541" s="22" t="str">
        <f>Def_Status_Montagem!$A$2</f>
        <v>A verificar</v>
      </c>
      <c r="E541" s="35" t="str">
        <f>Def_Status_Montagem!$B$4</f>
        <v>Contratada (inclui etiqueta)</v>
      </c>
      <c r="F541" s="26" t="str">
        <f t="array" ref="F541">INDEX(Def_Instancias_Equipamentos!$F$2:$F$5135, MATCH(K541, Def_Instancias_Equipamentos!$D$2:$D$5135, 0), 1)</f>
        <v>Túnel (Anel/Front-End)</v>
      </c>
      <c r="G541" s="27" t="str">
        <f t="array" ref="G541">INDEX(Def_Instancias_Equipamentos!$F$2:$F$5135, MATCH(L541, Def_Instancias_Equipamentos!$D$2:$D$5135, 0), 1)</f>
        <v>Sala Racks 12</v>
      </c>
      <c r="H541" s="26" t="str">
        <f t="array" ref="H541">INDEX(Def_Instancias_Equipamentos!$E$2:$E$5135, MATCH(K541, Def_Instancias_Equipamentos!$D$2:$D$5135, 0), 1)</f>
        <v>SI-12BCFE</v>
      </c>
      <c r="I541" s="27" t="str">
        <f t="array" ref="I541">INDEX(Def_Instancias_Equipamentos!$E$2:$E$5135, MATCH(L541, Def_Instancias_Equipamentos!$D$2:$D$5135, 0), 1)</f>
        <v>IA-12RaBPM</v>
      </c>
      <c r="J541" s="27" t="str">
        <f t="shared" si="16"/>
        <v>EXTERNO</v>
      </c>
      <c r="K541" s="28" t="str">
        <f>Def_Instancias_Equipamentos!$D$1303</f>
        <v>SI-12BCFE:DI-PBPMSensor-1</v>
      </c>
      <c r="L541" s="19" t="str">
        <f>Def_Instancias_Equipamentos!$D$1644</f>
        <v>SI-12BCFE:DI-FMCPicoAmm-1</v>
      </c>
      <c r="M541" s="44" t="s">
        <v>80</v>
      </c>
      <c r="N541" s="45" t="s">
        <v>1110</v>
      </c>
      <c r="O541" s="31" t="str">
        <f>Def_Sistemas_Conectores_Cabos!$B$24</f>
        <v>Allectra triax</v>
      </c>
      <c r="P541" s="19" t="str">
        <f>Def_Sistemas_Conectores_Cabos!$B$25</f>
        <v>Lemo FFC.00.650</v>
      </c>
      <c r="Q541" s="27" t="str">
        <f t="shared" si="17"/>
        <v>SI-12BCFE:DI-PBPMSensor-1/TI
SI-12BCFE:DI-FMCPicoAmm-1/3</v>
      </c>
      <c r="R541" s="46" t="s">
        <v>25</v>
      </c>
      <c r="S541" s="46" t="s">
        <v>25</v>
      </c>
      <c r="T541" s="47" t="str">
        <f>Def_Sistemas_Conectores_Cabos!$C$15</f>
        <v>Triaxial LEMO</v>
      </c>
      <c r="U541" s="45" t="s">
        <v>46</v>
      </c>
      <c r="V541" s="33"/>
      <c r="W541" s="33"/>
      <c r="X541" s="33"/>
    </row>
    <row r="542" ht="15.75" customHeight="1">
      <c r="A542" s="19" t="str">
        <f>Def_Sistemas_Conectores_Cabos!$A$23</f>
        <v>BPM de fótons</v>
      </c>
      <c r="B542" s="22" t="str">
        <f>Datas_Entregas!$A$3</f>
        <v>BTS/Anel</v>
      </c>
      <c r="C542" s="25">
        <f t="array" ref="C542">INDEX(Datas_Entregas!$B$2:$B$100, MATCH(B542, Datas_Entregas!$A$2:$A$100, 0), 1)</f>
        <v>43296</v>
      </c>
      <c r="D542" s="22" t="str">
        <f>Def_Status_Montagem!$A$2</f>
        <v>A verificar</v>
      </c>
      <c r="E542" s="35" t="str">
        <f>Def_Status_Montagem!$B$4</f>
        <v>Contratada (inclui etiqueta)</v>
      </c>
      <c r="F542" s="26" t="str">
        <f t="array" ref="F542">INDEX(Def_Instancias_Equipamentos!$F$2:$F$5135, MATCH(K542, Def_Instancias_Equipamentos!$D$2:$D$5135, 0), 1)</f>
        <v>Túnel (Anel/Front-End)</v>
      </c>
      <c r="G542" s="27" t="str">
        <f t="array" ref="G542">INDEX(Def_Instancias_Equipamentos!$F$2:$F$5135, MATCH(L542, Def_Instancias_Equipamentos!$D$2:$D$5135, 0), 1)</f>
        <v>Sala Racks 12</v>
      </c>
      <c r="H542" s="26" t="str">
        <f t="array" ref="H542">INDEX(Def_Instancias_Equipamentos!$E$2:$E$5135, MATCH(K542, Def_Instancias_Equipamentos!$D$2:$D$5135, 0), 1)</f>
        <v>SI-12BCFE</v>
      </c>
      <c r="I542" s="27" t="str">
        <f t="array" ref="I542">INDEX(Def_Instancias_Equipamentos!$E$2:$E$5135, MATCH(L542, Def_Instancias_Equipamentos!$D$2:$D$5135, 0), 1)</f>
        <v>IA-12RaBPM</v>
      </c>
      <c r="J542" s="27" t="str">
        <f t="shared" si="16"/>
        <v>EXTERNO</v>
      </c>
      <c r="K542" s="28" t="str">
        <f>Def_Instancias_Equipamentos!$D$1303</f>
        <v>SI-12BCFE:DI-PBPMSensor-1</v>
      </c>
      <c r="L542" s="19" t="str">
        <f>Def_Instancias_Equipamentos!$D$1644</f>
        <v>SI-12BCFE:DI-FMCPicoAmm-1</v>
      </c>
      <c r="M542" s="44" t="s">
        <v>77</v>
      </c>
      <c r="N542" s="45" t="s">
        <v>1116</v>
      </c>
      <c r="O542" s="31" t="str">
        <f>Def_Sistemas_Conectores_Cabos!$B$24</f>
        <v>Allectra triax</v>
      </c>
      <c r="P542" s="19" t="str">
        <f>Def_Sistemas_Conectores_Cabos!$B$25</f>
        <v>Lemo FFC.00.650</v>
      </c>
      <c r="Q542" s="27" t="str">
        <f t="shared" si="17"/>
        <v>SI-12BCFE:DI-PBPMSensor-1/BO
SI-12BCFE:DI-FMCPicoAmm-1/4</v>
      </c>
      <c r="R542" s="46" t="s">
        <v>25</v>
      </c>
      <c r="S542" s="46" t="s">
        <v>25</v>
      </c>
      <c r="T542" s="47" t="str">
        <f>Def_Sistemas_Conectores_Cabos!$C$15</f>
        <v>Triaxial LEMO</v>
      </c>
      <c r="U542" s="45" t="s">
        <v>46</v>
      </c>
      <c r="V542" s="33"/>
      <c r="W542" s="33"/>
      <c r="X542" s="33"/>
    </row>
    <row r="543" ht="15.75" customHeight="1">
      <c r="A543" s="19" t="str">
        <f>Def_Sistemas_Conectores_Cabos!$A$23</f>
        <v>BPM de fótons</v>
      </c>
      <c r="B543" s="22" t="str">
        <f>Datas_Entregas!$A$3</f>
        <v>BTS/Anel</v>
      </c>
      <c r="C543" s="25">
        <f t="array" ref="C543">INDEX(Datas_Entregas!$B$2:$B$100, MATCH(B543, Datas_Entregas!$A$2:$A$100, 0), 1)</f>
        <v>43296</v>
      </c>
      <c r="D543" s="22" t="str">
        <f>Def_Status_Montagem!$A$2</f>
        <v>A verificar</v>
      </c>
      <c r="E543" s="35" t="str">
        <f>Def_Status_Montagem!$B$4</f>
        <v>Contratada (inclui etiqueta)</v>
      </c>
      <c r="F543" s="26" t="str">
        <f t="array" ref="F543">INDEX(Def_Instancias_Equipamentos!$F$2:$F$5135, MATCH(K543, Def_Instancias_Equipamentos!$D$2:$D$5135, 0), 1)</f>
        <v>Túnel (Anel/Front-End)</v>
      </c>
      <c r="G543" s="27" t="str">
        <f t="array" ref="G543">INDEX(Def_Instancias_Equipamentos!$F$2:$F$5135, MATCH(L543, Def_Instancias_Equipamentos!$D$2:$D$5135, 0), 1)</f>
        <v>Sala Racks 12</v>
      </c>
      <c r="H543" s="26" t="str">
        <f t="array" ref="H543">INDEX(Def_Instancias_Equipamentos!$E$2:$E$5135, MATCH(K543, Def_Instancias_Equipamentos!$D$2:$D$5135, 0), 1)</f>
        <v>SI-12BCFE</v>
      </c>
      <c r="I543" s="27" t="str">
        <f t="array" ref="I543">INDEX(Def_Instancias_Equipamentos!$E$2:$E$5135, MATCH(L543, Def_Instancias_Equipamentos!$D$2:$D$5135, 0), 1)</f>
        <v>IA-12RaBPM</v>
      </c>
      <c r="J543" s="27" t="str">
        <f t="shared" si="16"/>
        <v>EXTERNO</v>
      </c>
      <c r="K543" s="28" t="str">
        <f>Def_Instancias_Equipamentos!$D$1304</f>
        <v>SI-12BCFE:DI-PBPMSensor-2</v>
      </c>
      <c r="L543" s="19" t="str">
        <f>Def_Instancias_Equipamentos!$D$1645</f>
        <v>SI-12BCFE:DI-FMCPicoAmm-2</v>
      </c>
      <c r="M543" s="44" t="s">
        <v>89</v>
      </c>
      <c r="N543" s="45" t="s">
        <v>1100</v>
      </c>
      <c r="O543" s="31" t="str">
        <f>Def_Sistemas_Conectores_Cabos!$B$24</f>
        <v>Allectra triax</v>
      </c>
      <c r="P543" s="19" t="str">
        <f>Def_Sistemas_Conectores_Cabos!$B$25</f>
        <v>Lemo FFC.00.650</v>
      </c>
      <c r="Q543" s="27" t="str">
        <f t="shared" si="17"/>
        <v>SI-12BCFE:DI-PBPMSensor-2/TO
SI-12BCFE:DI-FMCPicoAmm-2/1</v>
      </c>
      <c r="R543" s="46" t="s">
        <v>25</v>
      </c>
      <c r="S543" s="46" t="s">
        <v>25</v>
      </c>
      <c r="T543" s="47" t="str">
        <f>Def_Sistemas_Conectores_Cabos!$C$15</f>
        <v>Triaxial LEMO</v>
      </c>
      <c r="U543" s="45" t="s">
        <v>46</v>
      </c>
      <c r="V543" s="33"/>
      <c r="W543" s="33"/>
      <c r="X543" s="33"/>
    </row>
    <row r="544" ht="15.75" customHeight="1">
      <c r="A544" s="19" t="str">
        <f>Def_Sistemas_Conectores_Cabos!$A$23</f>
        <v>BPM de fótons</v>
      </c>
      <c r="B544" s="22" t="str">
        <f>Datas_Entregas!$A$3</f>
        <v>BTS/Anel</v>
      </c>
      <c r="C544" s="25">
        <f t="array" ref="C544">INDEX(Datas_Entregas!$B$2:$B$100, MATCH(B544, Datas_Entregas!$A$2:$A$100, 0), 1)</f>
        <v>43296</v>
      </c>
      <c r="D544" s="22" t="str">
        <f>Def_Status_Montagem!$A$2</f>
        <v>A verificar</v>
      </c>
      <c r="E544" s="35" t="str">
        <f>Def_Status_Montagem!$B$4</f>
        <v>Contratada (inclui etiqueta)</v>
      </c>
      <c r="F544" s="26" t="str">
        <f t="array" ref="F544">INDEX(Def_Instancias_Equipamentos!$F$2:$F$5135, MATCH(K544, Def_Instancias_Equipamentos!$D$2:$D$5135, 0), 1)</f>
        <v>Túnel (Anel/Front-End)</v>
      </c>
      <c r="G544" s="27" t="str">
        <f t="array" ref="G544">INDEX(Def_Instancias_Equipamentos!$F$2:$F$5135, MATCH(L544, Def_Instancias_Equipamentos!$D$2:$D$5135, 0), 1)</f>
        <v>Sala Racks 12</v>
      </c>
      <c r="H544" s="26" t="str">
        <f t="array" ref="H544">INDEX(Def_Instancias_Equipamentos!$E$2:$E$5135, MATCH(K544, Def_Instancias_Equipamentos!$D$2:$D$5135, 0), 1)</f>
        <v>SI-12BCFE</v>
      </c>
      <c r="I544" s="27" t="str">
        <f t="array" ref="I544">INDEX(Def_Instancias_Equipamentos!$E$2:$E$5135, MATCH(L544, Def_Instancias_Equipamentos!$D$2:$D$5135, 0), 1)</f>
        <v>IA-12RaBPM</v>
      </c>
      <c r="J544" s="27" t="str">
        <f t="shared" si="16"/>
        <v>EXTERNO</v>
      </c>
      <c r="K544" s="28" t="str">
        <f>Def_Instancias_Equipamentos!$D$1304</f>
        <v>SI-12BCFE:DI-PBPMSensor-2</v>
      </c>
      <c r="L544" s="19" t="str">
        <f>Def_Instancias_Equipamentos!$D$1645</f>
        <v>SI-12BCFE:DI-FMCPicoAmm-2</v>
      </c>
      <c r="M544" s="44" t="s">
        <v>74</v>
      </c>
      <c r="N544" s="45" t="s">
        <v>1108</v>
      </c>
      <c r="O544" s="31" t="str">
        <f>Def_Sistemas_Conectores_Cabos!$B$24</f>
        <v>Allectra triax</v>
      </c>
      <c r="P544" s="19" t="str">
        <f>Def_Sistemas_Conectores_Cabos!$B$25</f>
        <v>Lemo FFC.00.650</v>
      </c>
      <c r="Q544" s="27" t="str">
        <f t="shared" si="17"/>
        <v>SI-12BCFE:DI-PBPMSensor-2/BI
SI-12BCFE:DI-FMCPicoAmm-2/2</v>
      </c>
      <c r="R544" s="46" t="s">
        <v>25</v>
      </c>
      <c r="S544" s="46" t="s">
        <v>25</v>
      </c>
      <c r="T544" s="47" t="str">
        <f>Def_Sistemas_Conectores_Cabos!$C$15</f>
        <v>Triaxial LEMO</v>
      </c>
      <c r="U544" s="45" t="s">
        <v>46</v>
      </c>
      <c r="V544" s="33"/>
      <c r="W544" s="33"/>
      <c r="X544" s="33"/>
    </row>
    <row r="545" ht="15.75" customHeight="1">
      <c r="A545" s="19" t="str">
        <f>Def_Sistemas_Conectores_Cabos!$A$23</f>
        <v>BPM de fótons</v>
      </c>
      <c r="B545" s="22" t="str">
        <f>Datas_Entregas!$A$3</f>
        <v>BTS/Anel</v>
      </c>
      <c r="C545" s="25">
        <f t="array" ref="C545">INDEX(Datas_Entregas!$B$2:$B$100, MATCH(B545, Datas_Entregas!$A$2:$A$100, 0), 1)</f>
        <v>43296</v>
      </c>
      <c r="D545" s="22" t="str">
        <f>Def_Status_Montagem!$A$2</f>
        <v>A verificar</v>
      </c>
      <c r="E545" s="35" t="str">
        <f>Def_Status_Montagem!$B$4</f>
        <v>Contratada (inclui etiqueta)</v>
      </c>
      <c r="F545" s="26" t="str">
        <f t="array" ref="F545">INDEX(Def_Instancias_Equipamentos!$F$2:$F$5135, MATCH(K545, Def_Instancias_Equipamentos!$D$2:$D$5135, 0), 1)</f>
        <v>Túnel (Anel/Front-End)</v>
      </c>
      <c r="G545" s="27" t="str">
        <f t="array" ref="G545">INDEX(Def_Instancias_Equipamentos!$F$2:$F$5135, MATCH(L545, Def_Instancias_Equipamentos!$D$2:$D$5135, 0), 1)</f>
        <v>Sala Racks 12</v>
      </c>
      <c r="H545" s="26" t="str">
        <f t="array" ref="H545">INDEX(Def_Instancias_Equipamentos!$E$2:$E$5135, MATCH(K545, Def_Instancias_Equipamentos!$D$2:$D$5135, 0), 1)</f>
        <v>SI-12BCFE</v>
      </c>
      <c r="I545" s="27" t="str">
        <f t="array" ref="I545">INDEX(Def_Instancias_Equipamentos!$E$2:$E$5135, MATCH(L545, Def_Instancias_Equipamentos!$D$2:$D$5135, 0), 1)</f>
        <v>IA-12RaBPM</v>
      </c>
      <c r="J545" s="27" t="str">
        <f t="shared" si="16"/>
        <v>EXTERNO</v>
      </c>
      <c r="K545" s="28" t="str">
        <f>Def_Instancias_Equipamentos!$D$1304</f>
        <v>SI-12BCFE:DI-PBPMSensor-2</v>
      </c>
      <c r="L545" s="19" t="str">
        <f>Def_Instancias_Equipamentos!$D$1645</f>
        <v>SI-12BCFE:DI-FMCPicoAmm-2</v>
      </c>
      <c r="M545" s="44" t="s">
        <v>80</v>
      </c>
      <c r="N545" s="45" t="s">
        <v>1110</v>
      </c>
      <c r="O545" s="31" t="str">
        <f>Def_Sistemas_Conectores_Cabos!$B$24</f>
        <v>Allectra triax</v>
      </c>
      <c r="P545" s="19" t="str">
        <f>Def_Sistemas_Conectores_Cabos!$B$25</f>
        <v>Lemo FFC.00.650</v>
      </c>
      <c r="Q545" s="27" t="str">
        <f t="shared" si="17"/>
        <v>SI-12BCFE:DI-PBPMSensor-2/TI
SI-12BCFE:DI-FMCPicoAmm-2/3</v>
      </c>
      <c r="R545" s="46" t="s">
        <v>25</v>
      </c>
      <c r="S545" s="46" t="s">
        <v>25</v>
      </c>
      <c r="T545" s="47" t="str">
        <f>Def_Sistemas_Conectores_Cabos!$C$15</f>
        <v>Triaxial LEMO</v>
      </c>
      <c r="U545" s="45" t="s">
        <v>46</v>
      </c>
      <c r="V545" s="33"/>
      <c r="W545" s="33"/>
      <c r="X545" s="33"/>
    </row>
    <row r="546" ht="15.75" customHeight="1">
      <c r="A546" s="19" t="str">
        <f>Def_Sistemas_Conectores_Cabos!$A$23</f>
        <v>BPM de fótons</v>
      </c>
      <c r="B546" s="22" t="str">
        <f>Datas_Entregas!$A$3</f>
        <v>BTS/Anel</v>
      </c>
      <c r="C546" s="25">
        <f t="array" ref="C546">INDEX(Datas_Entregas!$B$2:$B$100, MATCH(B546, Datas_Entregas!$A$2:$A$100, 0), 1)</f>
        <v>43296</v>
      </c>
      <c r="D546" s="22" t="str">
        <f>Def_Status_Montagem!$A$2</f>
        <v>A verificar</v>
      </c>
      <c r="E546" s="35" t="str">
        <f>Def_Status_Montagem!$B$4</f>
        <v>Contratada (inclui etiqueta)</v>
      </c>
      <c r="F546" s="26" t="str">
        <f t="array" ref="F546">INDEX(Def_Instancias_Equipamentos!$F$2:$F$5135, MATCH(K546, Def_Instancias_Equipamentos!$D$2:$D$5135, 0), 1)</f>
        <v>Túnel (Anel/Front-End)</v>
      </c>
      <c r="G546" s="27" t="str">
        <f t="array" ref="G546">INDEX(Def_Instancias_Equipamentos!$F$2:$F$5135, MATCH(L546, Def_Instancias_Equipamentos!$D$2:$D$5135, 0), 1)</f>
        <v>Sala Racks 12</v>
      </c>
      <c r="H546" s="26" t="str">
        <f t="array" ref="H546">INDEX(Def_Instancias_Equipamentos!$E$2:$E$5135, MATCH(K546, Def_Instancias_Equipamentos!$D$2:$D$5135, 0), 1)</f>
        <v>SI-12BCFE</v>
      </c>
      <c r="I546" s="27" t="str">
        <f t="array" ref="I546">INDEX(Def_Instancias_Equipamentos!$E$2:$E$5135, MATCH(L546, Def_Instancias_Equipamentos!$D$2:$D$5135, 0), 1)</f>
        <v>IA-12RaBPM</v>
      </c>
      <c r="J546" s="27" t="str">
        <f t="shared" si="16"/>
        <v>EXTERNO</v>
      </c>
      <c r="K546" s="28" t="str">
        <f>Def_Instancias_Equipamentos!$D$1304</f>
        <v>SI-12BCFE:DI-PBPMSensor-2</v>
      </c>
      <c r="L546" s="19" t="str">
        <f>Def_Instancias_Equipamentos!$D$1645</f>
        <v>SI-12BCFE:DI-FMCPicoAmm-2</v>
      </c>
      <c r="M546" s="44" t="s">
        <v>77</v>
      </c>
      <c r="N546" s="45" t="s">
        <v>1116</v>
      </c>
      <c r="O546" s="31" t="str">
        <f>Def_Sistemas_Conectores_Cabos!$B$24</f>
        <v>Allectra triax</v>
      </c>
      <c r="P546" s="19" t="str">
        <f>Def_Sistemas_Conectores_Cabos!$B$25</f>
        <v>Lemo FFC.00.650</v>
      </c>
      <c r="Q546" s="27" t="str">
        <f t="shared" si="17"/>
        <v>SI-12BCFE:DI-PBPMSensor-2/BO
SI-12BCFE:DI-FMCPicoAmm-2/4</v>
      </c>
      <c r="R546" s="46" t="s">
        <v>25</v>
      </c>
      <c r="S546" s="46" t="s">
        <v>25</v>
      </c>
      <c r="T546" s="47" t="str">
        <f>Def_Sistemas_Conectores_Cabos!$C$15</f>
        <v>Triaxial LEMO</v>
      </c>
      <c r="U546" s="45" t="s">
        <v>46</v>
      </c>
      <c r="V546" s="33"/>
      <c r="W546" s="33"/>
      <c r="X546" s="33"/>
    </row>
    <row r="547" ht="15.75" customHeight="1">
      <c r="A547" s="19" t="str">
        <f>Def_Sistemas_Conectores_Cabos!$A$23</f>
        <v>BPM de fótons</v>
      </c>
      <c r="B547" s="22" t="str">
        <f>Datas_Entregas!$A$3</f>
        <v>BTS/Anel</v>
      </c>
      <c r="C547" s="25">
        <f t="array" ref="C547">INDEX(Datas_Entregas!$B$2:$B$100, MATCH(B547, Datas_Entregas!$A$2:$A$100, 0), 1)</f>
        <v>43296</v>
      </c>
      <c r="D547" s="22" t="str">
        <f>Def_Status_Montagem!$A$2</f>
        <v>A verificar</v>
      </c>
      <c r="E547" s="35" t="str">
        <f>Def_Status_Montagem!$B$4</f>
        <v>Contratada (inclui etiqueta)</v>
      </c>
      <c r="F547" s="26" t="str">
        <f t="array" ref="F547">INDEX(Def_Instancias_Equipamentos!$F$2:$F$5135, MATCH(K547, Def_Instancias_Equipamentos!$D$2:$D$5135, 0), 1)</f>
        <v>Túnel (Anel/Front-End)</v>
      </c>
      <c r="G547" s="27" t="str">
        <f t="array" ref="G547">INDEX(Def_Instancias_Equipamentos!$F$2:$F$5135, MATCH(L547, Def_Instancias_Equipamentos!$D$2:$D$5135, 0), 1)</f>
        <v>Sala Racks 12</v>
      </c>
      <c r="H547" s="26" t="str">
        <f t="array" ref="H547">INDEX(Def_Instancias_Equipamentos!$E$2:$E$5135, MATCH(K547, Def_Instancias_Equipamentos!$D$2:$D$5135, 0), 1)</f>
        <v>SI-12SBFE</v>
      </c>
      <c r="I547" s="27" t="str">
        <f t="array" ref="I547">INDEX(Def_Instancias_Equipamentos!$E$2:$E$5135, MATCH(L547, Def_Instancias_Equipamentos!$D$2:$D$5135, 0), 1)</f>
        <v>IA-12RaBPM</v>
      </c>
      <c r="J547" s="27" t="str">
        <f t="shared" si="16"/>
        <v>EXTERNO</v>
      </c>
      <c r="K547" s="28" t="str">
        <f>Def_Instancias_Equipamentos!$D$1263</f>
        <v>SI-12SBFE:DI-PBPMSensor-1</v>
      </c>
      <c r="L547" s="19" t="str">
        <f>Def_Instancias_Equipamentos!$D$1604</f>
        <v>SI-12SBFE:DI-FMCPicoAmm-1</v>
      </c>
      <c r="M547" s="44" t="s">
        <v>89</v>
      </c>
      <c r="N547" s="45" t="s">
        <v>1100</v>
      </c>
      <c r="O547" s="31" t="str">
        <f>Def_Sistemas_Conectores_Cabos!$B$24</f>
        <v>Allectra triax</v>
      </c>
      <c r="P547" s="19" t="str">
        <f>Def_Sistemas_Conectores_Cabos!$B$25</f>
        <v>Lemo FFC.00.650</v>
      </c>
      <c r="Q547" s="27" t="str">
        <f t="shared" si="17"/>
        <v>SI-12SBFE:DI-PBPMSensor-1/TO
SI-12SBFE:DI-FMCPicoAmm-1/1</v>
      </c>
      <c r="R547" s="46" t="s">
        <v>25</v>
      </c>
      <c r="S547" s="46" t="s">
        <v>25</v>
      </c>
      <c r="T547" s="47" t="str">
        <f>Def_Sistemas_Conectores_Cabos!$C$15</f>
        <v>Triaxial LEMO</v>
      </c>
      <c r="U547" s="45" t="s">
        <v>46</v>
      </c>
      <c r="V547" s="33"/>
      <c r="W547" s="33"/>
      <c r="X547" s="33"/>
    </row>
    <row r="548" ht="15.75" customHeight="1">
      <c r="A548" s="19" t="str">
        <f>Def_Sistemas_Conectores_Cabos!$A$23</f>
        <v>BPM de fótons</v>
      </c>
      <c r="B548" s="22" t="str">
        <f>Datas_Entregas!$A$3</f>
        <v>BTS/Anel</v>
      </c>
      <c r="C548" s="25">
        <f t="array" ref="C548">INDEX(Datas_Entregas!$B$2:$B$100, MATCH(B548, Datas_Entregas!$A$2:$A$100, 0), 1)</f>
        <v>43296</v>
      </c>
      <c r="D548" s="22" t="str">
        <f>Def_Status_Montagem!$A$2</f>
        <v>A verificar</v>
      </c>
      <c r="E548" s="35" t="str">
        <f>Def_Status_Montagem!$B$4</f>
        <v>Contratada (inclui etiqueta)</v>
      </c>
      <c r="F548" s="26" t="str">
        <f t="array" ref="F548">INDEX(Def_Instancias_Equipamentos!$F$2:$F$5135, MATCH(K548, Def_Instancias_Equipamentos!$D$2:$D$5135, 0), 1)</f>
        <v>Túnel (Anel/Front-End)</v>
      </c>
      <c r="G548" s="27" t="str">
        <f t="array" ref="G548">INDEX(Def_Instancias_Equipamentos!$F$2:$F$5135, MATCH(L548, Def_Instancias_Equipamentos!$D$2:$D$5135, 0), 1)</f>
        <v>Sala Racks 12</v>
      </c>
      <c r="H548" s="26" t="str">
        <f t="array" ref="H548">INDEX(Def_Instancias_Equipamentos!$E$2:$E$5135, MATCH(K548, Def_Instancias_Equipamentos!$D$2:$D$5135, 0), 1)</f>
        <v>SI-12SBFE</v>
      </c>
      <c r="I548" s="27" t="str">
        <f t="array" ref="I548">INDEX(Def_Instancias_Equipamentos!$E$2:$E$5135, MATCH(L548, Def_Instancias_Equipamentos!$D$2:$D$5135, 0), 1)</f>
        <v>IA-12RaBPM</v>
      </c>
      <c r="J548" s="27" t="str">
        <f t="shared" si="16"/>
        <v>EXTERNO</v>
      </c>
      <c r="K548" s="28" t="str">
        <f>Def_Instancias_Equipamentos!$D$1263</f>
        <v>SI-12SBFE:DI-PBPMSensor-1</v>
      </c>
      <c r="L548" s="19" t="str">
        <f>Def_Instancias_Equipamentos!$D$1604</f>
        <v>SI-12SBFE:DI-FMCPicoAmm-1</v>
      </c>
      <c r="M548" s="44" t="s">
        <v>74</v>
      </c>
      <c r="N548" s="45" t="s">
        <v>1108</v>
      </c>
      <c r="O548" s="31" t="str">
        <f>Def_Sistemas_Conectores_Cabos!$B$24</f>
        <v>Allectra triax</v>
      </c>
      <c r="P548" s="19" t="str">
        <f>Def_Sistemas_Conectores_Cabos!$B$25</f>
        <v>Lemo FFC.00.650</v>
      </c>
      <c r="Q548" s="27" t="str">
        <f t="shared" si="17"/>
        <v>SI-12SBFE:DI-PBPMSensor-1/BI
SI-12SBFE:DI-FMCPicoAmm-1/2</v>
      </c>
      <c r="R548" s="46" t="s">
        <v>25</v>
      </c>
      <c r="S548" s="46" t="s">
        <v>25</v>
      </c>
      <c r="T548" s="47" t="str">
        <f>Def_Sistemas_Conectores_Cabos!$C$15</f>
        <v>Triaxial LEMO</v>
      </c>
      <c r="U548" s="45" t="s">
        <v>46</v>
      </c>
      <c r="V548" s="33"/>
      <c r="W548" s="33"/>
      <c r="X548" s="33"/>
    </row>
    <row r="549" ht="15.75" customHeight="1">
      <c r="A549" s="19" t="str">
        <f>Def_Sistemas_Conectores_Cabos!$A$23</f>
        <v>BPM de fótons</v>
      </c>
      <c r="B549" s="22" t="str">
        <f>Datas_Entregas!$A$3</f>
        <v>BTS/Anel</v>
      </c>
      <c r="C549" s="25">
        <f t="array" ref="C549">INDEX(Datas_Entregas!$B$2:$B$100, MATCH(B549, Datas_Entregas!$A$2:$A$100, 0), 1)</f>
        <v>43296</v>
      </c>
      <c r="D549" s="22" t="str">
        <f>Def_Status_Montagem!$A$2</f>
        <v>A verificar</v>
      </c>
      <c r="E549" s="35" t="str">
        <f>Def_Status_Montagem!$B$4</f>
        <v>Contratada (inclui etiqueta)</v>
      </c>
      <c r="F549" s="26" t="str">
        <f t="array" ref="F549">INDEX(Def_Instancias_Equipamentos!$F$2:$F$5135, MATCH(K549, Def_Instancias_Equipamentos!$D$2:$D$5135, 0), 1)</f>
        <v>Túnel (Anel/Front-End)</v>
      </c>
      <c r="G549" s="27" t="str">
        <f t="array" ref="G549">INDEX(Def_Instancias_Equipamentos!$F$2:$F$5135, MATCH(L549, Def_Instancias_Equipamentos!$D$2:$D$5135, 0), 1)</f>
        <v>Sala Racks 12</v>
      </c>
      <c r="H549" s="26" t="str">
        <f t="array" ref="H549">INDEX(Def_Instancias_Equipamentos!$E$2:$E$5135, MATCH(K549, Def_Instancias_Equipamentos!$D$2:$D$5135, 0), 1)</f>
        <v>SI-12SBFE</v>
      </c>
      <c r="I549" s="27" t="str">
        <f t="array" ref="I549">INDEX(Def_Instancias_Equipamentos!$E$2:$E$5135, MATCH(L549, Def_Instancias_Equipamentos!$D$2:$D$5135, 0), 1)</f>
        <v>IA-12RaBPM</v>
      </c>
      <c r="J549" s="27" t="str">
        <f t="shared" si="16"/>
        <v>EXTERNO</v>
      </c>
      <c r="K549" s="28" t="str">
        <f>Def_Instancias_Equipamentos!$D$1263</f>
        <v>SI-12SBFE:DI-PBPMSensor-1</v>
      </c>
      <c r="L549" s="19" t="str">
        <f>Def_Instancias_Equipamentos!$D$1604</f>
        <v>SI-12SBFE:DI-FMCPicoAmm-1</v>
      </c>
      <c r="M549" s="44" t="s">
        <v>80</v>
      </c>
      <c r="N549" s="45" t="s">
        <v>1110</v>
      </c>
      <c r="O549" s="31" t="str">
        <f>Def_Sistemas_Conectores_Cabos!$B$24</f>
        <v>Allectra triax</v>
      </c>
      <c r="P549" s="19" t="str">
        <f>Def_Sistemas_Conectores_Cabos!$B$25</f>
        <v>Lemo FFC.00.650</v>
      </c>
      <c r="Q549" s="27" t="str">
        <f t="shared" si="17"/>
        <v>SI-12SBFE:DI-PBPMSensor-1/TI
SI-12SBFE:DI-FMCPicoAmm-1/3</v>
      </c>
      <c r="R549" s="46" t="s">
        <v>25</v>
      </c>
      <c r="S549" s="46" t="s">
        <v>25</v>
      </c>
      <c r="T549" s="47" t="str">
        <f>Def_Sistemas_Conectores_Cabos!$C$15</f>
        <v>Triaxial LEMO</v>
      </c>
      <c r="U549" s="45" t="s">
        <v>46</v>
      </c>
      <c r="V549" s="33"/>
      <c r="W549" s="33"/>
      <c r="X549" s="33"/>
    </row>
    <row r="550" ht="15.75" customHeight="1">
      <c r="A550" s="19" t="str">
        <f>Def_Sistemas_Conectores_Cabos!$A$23</f>
        <v>BPM de fótons</v>
      </c>
      <c r="B550" s="22" t="str">
        <f>Datas_Entregas!$A$3</f>
        <v>BTS/Anel</v>
      </c>
      <c r="C550" s="25">
        <f t="array" ref="C550">INDEX(Datas_Entregas!$B$2:$B$100, MATCH(B550, Datas_Entregas!$A$2:$A$100, 0), 1)</f>
        <v>43296</v>
      </c>
      <c r="D550" s="22" t="str">
        <f>Def_Status_Montagem!$A$2</f>
        <v>A verificar</v>
      </c>
      <c r="E550" s="35" t="str">
        <f>Def_Status_Montagem!$B$4</f>
        <v>Contratada (inclui etiqueta)</v>
      </c>
      <c r="F550" s="26" t="str">
        <f t="array" ref="F550">INDEX(Def_Instancias_Equipamentos!$F$2:$F$5135, MATCH(K550, Def_Instancias_Equipamentos!$D$2:$D$5135, 0), 1)</f>
        <v>Túnel (Anel/Front-End)</v>
      </c>
      <c r="G550" s="27" t="str">
        <f t="array" ref="G550">INDEX(Def_Instancias_Equipamentos!$F$2:$F$5135, MATCH(L550, Def_Instancias_Equipamentos!$D$2:$D$5135, 0), 1)</f>
        <v>Sala Racks 12</v>
      </c>
      <c r="H550" s="26" t="str">
        <f t="array" ref="H550">INDEX(Def_Instancias_Equipamentos!$E$2:$E$5135, MATCH(K550, Def_Instancias_Equipamentos!$D$2:$D$5135, 0), 1)</f>
        <v>SI-12SBFE</v>
      </c>
      <c r="I550" s="27" t="str">
        <f t="array" ref="I550">INDEX(Def_Instancias_Equipamentos!$E$2:$E$5135, MATCH(L550, Def_Instancias_Equipamentos!$D$2:$D$5135, 0), 1)</f>
        <v>IA-12RaBPM</v>
      </c>
      <c r="J550" s="27" t="str">
        <f t="shared" si="16"/>
        <v>EXTERNO</v>
      </c>
      <c r="K550" s="28" t="str">
        <f>Def_Instancias_Equipamentos!$D$1263</f>
        <v>SI-12SBFE:DI-PBPMSensor-1</v>
      </c>
      <c r="L550" s="19" t="str">
        <f>Def_Instancias_Equipamentos!$D$1604</f>
        <v>SI-12SBFE:DI-FMCPicoAmm-1</v>
      </c>
      <c r="M550" s="44" t="s">
        <v>77</v>
      </c>
      <c r="N550" s="45" t="s">
        <v>1116</v>
      </c>
      <c r="O550" s="31" t="str">
        <f>Def_Sistemas_Conectores_Cabos!$B$24</f>
        <v>Allectra triax</v>
      </c>
      <c r="P550" s="19" t="str">
        <f>Def_Sistemas_Conectores_Cabos!$B$25</f>
        <v>Lemo FFC.00.650</v>
      </c>
      <c r="Q550" s="27" t="str">
        <f t="shared" si="17"/>
        <v>SI-12SBFE:DI-PBPMSensor-1/BO
SI-12SBFE:DI-FMCPicoAmm-1/4</v>
      </c>
      <c r="R550" s="46" t="s">
        <v>25</v>
      </c>
      <c r="S550" s="46" t="s">
        <v>25</v>
      </c>
      <c r="T550" s="47" t="str">
        <f>Def_Sistemas_Conectores_Cabos!$C$15</f>
        <v>Triaxial LEMO</v>
      </c>
      <c r="U550" s="45" t="s">
        <v>46</v>
      </c>
      <c r="V550" s="33"/>
      <c r="W550" s="33"/>
      <c r="X550" s="33"/>
    </row>
    <row r="551" ht="15.75" customHeight="1">
      <c r="A551" s="19" t="str">
        <f>Def_Sistemas_Conectores_Cabos!$A$23</f>
        <v>BPM de fótons</v>
      </c>
      <c r="B551" s="22" t="str">
        <f>Datas_Entregas!$A$3</f>
        <v>BTS/Anel</v>
      </c>
      <c r="C551" s="25">
        <f t="array" ref="C551">INDEX(Datas_Entregas!$B$2:$B$100, MATCH(B551, Datas_Entregas!$A$2:$A$100, 0), 1)</f>
        <v>43296</v>
      </c>
      <c r="D551" s="22" t="str">
        <f>Def_Status_Montagem!$A$2</f>
        <v>A verificar</v>
      </c>
      <c r="E551" s="35" t="str">
        <f>Def_Status_Montagem!$B$4</f>
        <v>Contratada (inclui etiqueta)</v>
      </c>
      <c r="F551" s="26" t="str">
        <f t="array" ref="F551">INDEX(Def_Instancias_Equipamentos!$F$2:$F$5135, MATCH(K551, Def_Instancias_Equipamentos!$D$2:$D$5135, 0), 1)</f>
        <v>Túnel (Anel/Front-End)</v>
      </c>
      <c r="G551" s="27" t="str">
        <f t="array" ref="G551">INDEX(Def_Instancias_Equipamentos!$F$2:$F$5135, MATCH(L551, Def_Instancias_Equipamentos!$D$2:$D$5135, 0), 1)</f>
        <v>Sala Racks 12</v>
      </c>
      <c r="H551" s="26" t="str">
        <f t="array" ref="H551">INDEX(Def_Instancias_Equipamentos!$E$2:$E$5135, MATCH(K551, Def_Instancias_Equipamentos!$D$2:$D$5135, 0), 1)</f>
        <v>SI-12SBFE</v>
      </c>
      <c r="I551" s="27" t="str">
        <f t="array" ref="I551">INDEX(Def_Instancias_Equipamentos!$E$2:$E$5135, MATCH(L551, Def_Instancias_Equipamentos!$D$2:$D$5135, 0), 1)</f>
        <v>IA-12RaBPM</v>
      </c>
      <c r="J551" s="27" t="str">
        <f t="shared" si="16"/>
        <v>EXTERNO</v>
      </c>
      <c r="K551" s="28" t="str">
        <f>Def_Instancias_Equipamentos!$D$1264</f>
        <v>SI-12SBFE:DI-PBPMSensor-2</v>
      </c>
      <c r="L551" s="19" t="str">
        <f>Def_Instancias_Equipamentos!$D$1605</f>
        <v>SI-12SBFE:DI-FMCPicoAmm-2</v>
      </c>
      <c r="M551" s="44" t="s">
        <v>89</v>
      </c>
      <c r="N551" s="45" t="s">
        <v>1100</v>
      </c>
      <c r="O551" s="31" t="str">
        <f>Def_Sistemas_Conectores_Cabos!$B$24</f>
        <v>Allectra triax</v>
      </c>
      <c r="P551" s="19" t="str">
        <f>Def_Sistemas_Conectores_Cabos!$B$25</f>
        <v>Lemo FFC.00.650</v>
      </c>
      <c r="Q551" s="27" t="str">
        <f t="shared" si="17"/>
        <v>SI-12SBFE:DI-PBPMSensor-2/TO
SI-12SBFE:DI-FMCPicoAmm-2/1</v>
      </c>
      <c r="R551" s="46" t="s">
        <v>25</v>
      </c>
      <c r="S551" s="46" t="s">
        <v>25</v>
      </c>
      <c r="T551" s="47" t="str">
        <f>Def_Sistemas_Conectores_Cabos!$C$15</f>
        <v>Triaxial LEMO</v>
      </c>
      <c r="U551" s="45" t="s">
        <v>46</v>
      </c>
      <c r="V551" s="33"/>
      <c r="W551" s="33"/>
      <c r="X551" s="33"/>
    </row>
    <row r="552" ht="15.75" customHeight="1">
      <c r="A552" s="19" t="str">
        <f>Def_Sistemas_Conectores_Cabos!$A$23</f>
        <v>BPM de fótons</v>
      </c>
      <c r="B552" s="22" t="str">
        <f>Datas_Entregas!$A$3</f>
        <v>BTS/Anel</v>
      </c>
      <c r="C552" s="25">
        <f t="array" ref="C552">INDEX(Datas_Entregas!$B$2:$B$100, MATCH(B552, Datas_Entregas!$A$2:$A$100, 0), 1)</f>
        <v>43296</v>
      </c>
      <c r="D552" s="22" t="str">
        <f>Def_Status_Montagem!$A$2</f>
        <v>A verificar</v>
      </c>
      <c r="E552" s="35" t="str">
        <f>Def_Status_Montagem!$B$4</f>
        <v>Contratada (inclui etiqueta)</v>
      </c>
      <c r="F552" s="26" t="str">
        <f t="array" ref="F552">INDEX(Def_Instancias_Equipamentos!$F$2:$F$5135, MATCH(K552, Def_Instancias_Equipamentos!$D$2:$D$5135, 0), 1)</f>
        <v>Túnel (Anel/Front-End)</v>
      </c>
      <c r="G552" s="27" t="str">
        <f t="array" ref="G552">INDEX(Def_Instancias_Equipamentos!$F$2:$F$5135, MATCH(L552, Def_Instancias_Equipamentos!$D$2:$D$5135, 0), 1)</f>
        <v>Sala Racks 12</v>
      </c>
      <c r="H552" s="26" t="str">
        <f t="array" ref="H552">INDEX(Def_Instancias_Equipamentos!$E$2:$E$5135, MATCH(K552, Def_Instancias_Equipamentos!$D$2:$D$5135, 0), 1)</f>
        <v>SI-12SBFE</v>
      </c>
      <c r="I552" s="27" t="str">
        <f t="array" ref="I552">INDEX(Def_Instancias_Equipamentos!$E$2:$E$5135, MATCH(L552, Def_Instancias_Equipamentos!$D$2:$D$5135, 0), 1)</f>
        <v>IA-12RaBPM</v>
      </c>
      <c r="J552" s="27" t="str">
        <f t="shared" si="16"/>
        <v>EXTERNO</v>
      </c>
      <c r="K552" s="28" t="str">
        <f>Def_Instancias_Equipamentos!$D$1264</f>
        <v>SI-12SBFE:DI-PBPMSensor-2</v>
      </c>
      <c r="L552" s="19" t="str">
        <f>Def_Instancias_Equipamentos!$D$1605</f>
        <v>SI-12SBFE:DI-FMCPicoAmm-2</v>
      </c>
      <c r="M552" s="44" t="s">
        <v>74</v>
      </c>
      <c r="N552" s="45" t="s">
        <v>1108</v>
      </c>
      <c r="O552" s="31" t="str">
        <f>Def_Sistemas_Conectores_Cabos!$B$24</f>
        <v>Allectra triax</v>
      </c>
      <c r="P552" s="19" t="str">
        <f>Def_Sistemas_Conectores_Cabos!$B$25</f>
        <v>Lemo FFC.00.650</v>
      </c>
      <c r="Q552" s="27" t="str">
        <f t="shared" si="17"/>
        <v>SI-12SBFE:DI-PBPMSensor-2/BI
SI-12SBFE:DI-FMCPicoAmm-2/2</v>
      </c>
      <c r="R552" s="46" t="s">
        <v>25</v>
      </c>
      <c r="S552" s="46" t="s">
        <v>25</v>
      </c>
      <c r="T552" s="47" t="str">
        <f>Def_Sistemas_Conectores_Cabos!$C$15</f>
        <v>Triaxial LEMO</v>
      </c>
      <c r="U552" s="45" t="s">
        <v>46</v>
      </c>
      <c r="V552" s="33"/>
      <c r="W552" s="33"/>
      <c r="X552" s="33"/>
    </row>
    <row r="553" ht="15.75" customHeight="1">
      <c r="A553" s="19" t="str">
        <f>Def_Sistemas_Conectores_Cabos!$A$23</f>
        <v>BPM de fótons</v>
      </c>
      <c r="B553" s="22" t="str">
        <f>Datas_Entregas!$A$3</f>
        <v>BTS/Anel</v>
      </c>
      <c r="C553" s="25">
        <f t="array" ref="C553">INDEX(Datas_Entregas!$B$2:$B$100, MATCH(B553, Datas_Entregas!$A$2:$A$100, 0), 1)</f>
        <v>43296</v>
      </c>
      <c r="D553" s="22" t="str">
        <f>Def_Status_Montagem!$A$2</f>
        <v>A verificar</v>
      </c>
      <c r="E553" s="35" t="str">
        <f>Def_Status_Montagem!$B$4</f>
        <v>Contratada (inclui etiqueta)</v>
      </c>
      <c r="F553" s="26" t="str">
        <f t="array" ref="F553">INDEX(Def_Instancias_Equipamentos!$F$2:$F$5135, MATCH(K553, Def_Instancias_Equipamentos!$D$2:$D$5135, 0), 1)</f>
        <v>Túnel (Anel/Front-End)</v>
      </c>
      <c r="G553" s="27" t="str">
        <f t="array" ref="G553">INDEX(Def_Instancias_Equipamentos!$F$2:$F$5135, MATCH(L553, Def_Instancias_Equipamentos!$D$2:$D$5135, 0), 1)</f>
        <v>Sala Racks 12</v>
      </c>
      <c r="H553" s="26" t="str">
        <f t="array" ref="H553">INDEX(Def_Instancias_Equipamentos!$E$2:$E$5135, MATCH(K553, Def_Instancias_Equipamentos!$D$2:$D$5135, 0), 1)</f>
        <v>SI-12SBFE</v>
      </c>
      <c r="I553" s="27" t="str">
        <f t="array" ref="I553">INDEX(Def_Instancias_Equipamentos!$E$2:$E$5135, MATCH(L553, Def_Instancias_Equipamentos!$D$2:$D$5135, 0), 1)</f>
        <v>IA-12RaBPM</v>
      </c>
      <c r="J553" s="27" t="str">
        <f t="shared" si="16"/>
        <v>EXTERNO</v>
      </c>
      <c r="K553" s="28" t="str">
        <f>Def_Instancias_Equipamentos!$D$1264</f>
        <v>SI-12SBFE:DI-PBPMSensor-2</v>
      </c>
      <c r="L553" s="19" t="str">
        <f>Def_Instancias_Equipamentos!$D$1605</f>
        <v>SI-12SBFE:DI-FMCPicoAmm-2</v>
      </c>
      <c r="M553" s="44" t="s">
        <v>80</v>
      </c>
      <c r="N553" s="45" t="s">
        <v>1110</v>
      </c>
      <c r="O553" s="31" t="str">
        <f>Def_Sistemas_Conectores_Cabos!$B$24</f>
        <v>Allectra triax</v>
      </c>
      <c r="P553" s="19" t="str">
        <f>Def_Sistemas_Conectores_Cabos!$B$25</f>
        <v>Lemo FFC.00.650</v>
      </c>
      <c r="Q553" s="27" t="str">
        <f t="shared" si="17"/>
        <v>SI-12SBFE:DI-PBPMSensor-2/TI
SI-12SBFE:DI-FMCPicoAmm-2/3</v>
      </c>
      <c r="R553" s="46" t="s">
        <v>25</v>
      </c>
      <c r="S553" s="46" t="s">
        <v>25</v>
      </c>
      <c r="T553" s="47" t="str">
        <f>Def_Sistemas_Conectores_Cabos!$C$15</f>
        <v>Triaxial LEMO</v>
      </c>
      <c r="U553" s="45" t="s">
        <v>46</v>
      </c>
      <c r="V553" s="33"/>
      <c r="W553" s="33"/>
      <c r="X553" s="33"/>
    </row>
    <row r="554" ht="15.75" customHeight="1">
      <c r="A554" s="19" t="str">
        <f>Def_Sistemas_Conectores_Cabos!$A$23</f>
        <v>BPM de fótons</v>
      </c>
      <c r="B554" s="22" t="str">
        <f>Datas_Entregas!$A$3</f>
        <v>BTS/Anel</v>
      </c>
      <c r="C554" s="25">
        <f t="array" ref="C554">INDEX(Datas_Entregas!$B$2:$B$100, MATCH(B554, Datas_Entregas!$A$2:$A$100, 0), 1)</f>
        <v>43296</v>
      </c>
      <c r="D554" s="22" t="str">
        <f>Def_Status_Montagem!$A$2</f>
        <v>A verificar</v>
      </c>
      <c r="E554" s="35" t="str">
        <f>Def_Status_Montagem!$B$4</f>
        <v>Contratada (inclui etiqueta)</v>
      </c>
      <c r="F554" s="26" t="str">
        <f t="array" ref="F554">INDEX(Def_Instancias_Equipamentos!$F$2:$F$5135, MATCH(K554, Def_Instancias_Equipamentos!$D$2:$D$5135, 0), 1)</f>
        <v>Túnel (Anel/Front-End)</v>
      </c>
      <c r="G554" s="27" t="str">
        <f t="array" ref="G554">INDEX(Def_Instancias_Equipamentos!$F$2:$F$5135, MATCH(L554, Def_Instancias_Equipamentos!$D$2:$D$5135, 0), 1)</f>
        <v>Sala Racks 12</v>
      </c>
      <c r="H554" s="26" t="str">
        <f t="array" ref="H554">INDEX(Def_Instancias_Equipamentos!$E$2:$E$5135, MATCH(K554, Def_Instancias_Equipamentos!$D$2:$D$5135, 0), 1)</f>
        <v>SI-12SBFE</v>
      </c>
      <c r="I554" s="27" t="str">
        <f t="array" ref="I554">INDEX(Def_Instancias_Equipamentos!$E$2:$E$5135, MATCH(L554, Def_Instancias_Equipamentos!$D$2:$D$5135, 0), 1)</f>
        <v>IA-12RaBPM</v>
      </c>
      <c r="J554" s="27" t="str">
        <f t="shared" si="16"/>
        <v>EXTERNO</v>
      </c>
      <c r="K554" s="28" t="str">
        <f>Def_Instancias_Equipamentos!$D$1264</f>
        <v>SI-12SBFE:DI-PBPMSensor-2</v>
      </c>
      <c r="L554" s="19" t="str">
        <f>Def_Instancias_Equipamentos!$D$1605</f>
        <v>SI-12SBFE:DI-FMCPicoAmm-2</v>
      </c>
      <c r="M554" s="44" t="s">
        <v>77</v>
      </c>
      <c r="N554" s="45" t="s">
        <v>1116</v>
      </c>
      <c r="O554" s="31" t="str">
        <f>Def_Sistemas_Conectores_Cabos!$B$24</f>
        <v>Allectra triax</v>
      </c>
      <c r="P554" s="19" t="str">
        <f>Def_Sistemas_Conectores_Cabos!$B$25</f>
        <v>Lemo FFC.00.650</v>
      </c>
      <c r="Q554" s="27" t="str">
        <f t="shared" si="17"/>
        <v>SI-12SBFE:DI-PBPMSensor-2/BO
SI-12SBFE:DI-FMCPicoAmm-2/4</v>
      </c>
      <c r="R554" s="46" t="s">
        <v>25</v>
      </c>
      <c r="S554" s="46" t="s">
        <v>25</v>
      </c>
      <c r="T554" s="47" t="str">
        <f>Def_Sistemas_Conectores_Cabos!$C$15</f>
        <v>Triaxial LEMO</v>
      </c>
      <c r="U554" s="45" t="s">
        <v>46</v>
      </c>
      <c r="V554" s="33"/>
      <c r="W554" s="33"/>
      <c r="X554" s="33"/>
    </row>
    <row r="555" ht="15.75" customHeight="1">
      <c r="A555" s="19" t="str">
        <f>Def_Sistemas_Conectores_Cabos!$A$23</f>
        <v>BPM de fótons</v>
      </c>
      <c r="B555" s="22" t="str">
        <f>Datas_Entregas!$A$3</f>
        <v>BTS/Anel</v>
      </c>
      <c r="C555" s="25">
        <f t="array" ref="C555">INDEX(Datas_Entregas!$B$2:$B$100, MATCH(B555, Datas_Entregas!$A$2:$A$100, 0), 1)</f>
        <v>43296</v>
      </c>
      <c r="D555" s="22" t="str">
        <f>Def_Status_Montagem!$A$2</f>
        <v>A verificar</v>
      </c>
      <c r="E555" s="35" t="str">
        <f>Def_Status_Montagem!$B$4</f>
        <v>Contratada (inclui etiqueta)</v>
      </c>
      <c r="F555" s="26" t="str">
        <f t="array" ref="F555">INDEX(Def_Instancias_Equipamentos!$F$2:$F$5135, MATCH(K555, Def_Instancias_Equipamentos!$D$2:$D$5135, 0), 1)</f>
        <v>Túnel (Anel/Front-End)</v>
      </c>
      <c r="G555" s="27" t="str">
        <f t="array" ref="G555">INDEX(Def_Instancias_Equipamentos!$F$2:$F$5135, MATCH(L555, Def_Instancias_Equipamentos!$D$2:$D$5135, 0), 1)</f>
        <v>Sala Racks 13</v>
      </c>
      <c r="H555" s="26" t="str">
        <f t="array" ref="H555">INDEX(Def_Instancias_Equipamentos!$E$2:$E$5135, MATCH(K555, Def_Instancias_Equipamentos!$D$2:$D$5135, 0), 1)</f>
        <v>SI-13BCFE</v>
      </c>
      <c r="I555" s="27" t="str">
        <f t="array" ref="I555">INDEX(Def_Instancias_Equipamentos!$E$2:$E$5135, MATCH(L555, Def_Instancias_Equipamentos!$D$2:$D$5135, 0), 1)</f>
        <v>IA-13RaBPM</v>
      </c>
      <c r="J555" s="27" t="str">
        <f t="shared" si="16"/>
        <v>EXTERNO</v>
      </c>
      <c r="K555" s="28" t="str">
        <f>Def_Instancias_Equipamentos!$D$1305</f>
        <v>SI-13BCFE:DI-PBPMSensor-1</v>
      </c>
      <c r="L555" s="19" t="str">
        <f>Def_Instancias_Equipamentos!$D$1646</f>
        <v>SI-13BCFE:DI-FMCPicoAmm-1</v>
      </c>
      <c r="M555" s="44" t="s">
        <v>89</v>
      </c>
      <c r="N555" s="45" t="s">
        <v>1100</v>
      </c>
      <c r="O555" s="31" t="str">
        <f>Def_Sistemas_Conectores_Cabos!$B$24</f>
        <v>Allectra triax</v>
      </c>
      <c r="P555" s="19" t="str">
        <f>Def_Sistemas_Conectores_Cabos!$B$25</f>
        <v>Lemo FFC.00.650</v>
      </c>
      <c r="Q555" s="27" t="str">
        <f t="shared" si="17"/>
        <v>SI-13BCFE:DI-PBPMSensor-1/TO
SI-13BCFE:DI-FMCPicoAmm-1/1</v>
      </c>
      <c r="R555" s="46" t="s">
        <v>25</v>
      </c>
      <c r="S555" s="46" t="s">
        <v>25</v>
      </c>
      <c r="T555" s="47" t="str">
        <f>Def_Sistemas_Conectores_Cabos!$C$15</f>
        <v>Triaxial LEMO</v>
      </c>
      <c r="U555" s="45" t="s">
        <v>46</v>
      </c>
      <c r="V555" s="33"/>
      <c r="W555" s="33"/>
      <c r="X555" s="33"/>
    </row>
    <row r="556" ht="15.75" customHeight="1">
      <c r="A556" s="19" t="str">
        <f>Def_Sistemas_Conectores_Cabos!$A$23</f>
        <v>BPM de fótons</v>
      </c>
      <c r="B556" s="22" t="str">
        <f>Datas_Entregas!$A$3</f>
        <v>BTS/Anel</v>
      </c>
      <c r="C556" s="25">
        <f t="array" ref="C556">INDEX(Datas_Entregas!$B$2:$B$100, MATCH(B556, Datas_Entregas!$A$2:$A$100, 0), 1)</f>
        <v>43296</v>
      </c>
      <c r="D556" s="22" t="str">
        <f>Def_Status_Montagem!$A$2</f>
        <v>A verificar</v>
      </c>
      <c r="E556" s="35" t="str">
        <f>Def_Status_Montagem!$B$4</f>
        <v>Contratada (inclui etiqueta)</v>
      </c>
      <c r="F556" s="26" t="str">
        <f t="array" ref="F556">INDEX(Def_Instancias_Equipamentos!$F$2:$F$5135, MATCH(K556, Def_Instancias_Equipamentos!$D$2:$D$5135, 0), 1)</f>
        <v>Túnel (Anel/Front-End)</v>
      </c>
      <c r="G556" s="27" t="str">
        <f t="array" ref="G556">INDEX(Def_Instancias_Equipamentos!$F$2:$F$5135, MATCH(L556, Def_Instancias_Equipamentos!$D$2:$D$5135, 0), 1)</f>
        <v>Sala Racks 13</v>
      </c>
      <c r="H556" s="26" t="str">
        <f t="array" ref="H556">INDEX(Def_Instancias_Equipamentos!$E$2:$E$5135, MATCH(K556, Def_Instancias_Equipamentos!$D$2:$D$5135, 0), 1)</f>
        <v>SI-13BCFE</v>
      </c>
      <c r="I556" s="27" t="str">
        <f t="array" ref="I556">INDEX(Def_Instancias_Equipamentos!$E$2:$E$5135, MATCH(L556, Def_Instancias_Equipamentos!$D$2:$D$5135, 0), 1)</f>
        <v>IA-13RaBPM</v>
      </c>
      <c r="J556" s="27" t="str">
        <f t="shared" si="16"/>
        <v>EXTERNO</v>
      </c>
      <c r="K556" s="28" t="str">
        <f>Def_Instancias_Equipamentos!$D$1305</f>
        <v>SI-13BCFE:DI-PBPMSensor-1</v>
      </c>
      <c r="L556" s="19" t="str">
        <f>Def_Instancias_Equipamentos!$D$1646</f>
        <v>SI-13BCFE:DI-FMCPicoAmm-1</v>
      </c>
      <c r="M556" s="44" t="s">
        <v>74</v>
      </c>
      <c r="N556" s="45" t="s">
        <v>1108</v>
      </c>
      <c r="O556" s="31" t="str">
        <f>Def_Sistemas_Conectores_Cabos!$B$24</f>
        <v>Allectra triax</v>
      </c>
      <c r="P556" s="19" t="str">
        <f>Def_Sistemas_Conectores_Cabos!$B$25</f>
        <v>Lemo FFC.00.650</v>
      </c>
      <c r="Q556" s="27" t="str">
        <f t="shared" si="17"/>
        <v>SI-13BCFE:DI-PBPMSensor-1/BI
SI-13BCFE:DI-FMCPicoAmm-1/2</v>
      </c>
      <c r="R556" s="46" t="s">
        <v>25</v>
      </c>
      <c r="S556" s="46" t="s">
        <v>25</v>
      </c>
      <c r="T556" s="47" t="str">
        <f>Def_Sistemas_Conectores_Cabos!$C$15</f>
        <v>Triaxial LEMO</v>
      </c>
      <c r="U556" s="45" t="s">
        <v>46</v>
      </c>
      <c r="V556" s="33"/>
      <c r="W556" s="33"/>
      <c r="X556" s="33"/>
    </row>
    <row r="557" ht="15.75" customHeight="1">
      <c r="A557" s="19" t="str">
        <f>Def_Sistemas_Conectores_Cabos!$A$23</f>
        <v>BPM de fótons</v>
      </c>
      <c r="B557" s="22" t="str">
        <f>Datas_Entregas!$A$3</f>
        <v>BTS/Anel</v>
      </c>
      <c r="C557" s="25">
        <f t="array" ref="C557">INDEX(Datas_Entregas!$B$2:$B$100, MATCH(B557, Datas_Entregas!$A$2:$A$100, 0), 1)</f>
        <v>43296</v>
      </c>
      <c r="D557" s="22" t="str">
        <f>Def_Status_Montagem!$A$2</f>
        <v>A verificar</v>
      </c>
      <c r="E557" s="35" t="str">
        <f>Def_Status_Montagem!$B$4</f>
        <v>Contratada (inclui etiqueta)</v>
      </c>
      <c r="F557" s="26" t="str">
        <f t="array" ref="F557">INDEX(Def_Instancias_Equipamentos!$F$2:$F$5135, MATCH(K557, Def_Instancias_Equipamentos!$D$2:$D$5135, 0), 1)</f>
        <v>Túnel (Anel/Front-End)</v>
      </c>
      <c r="G557" s="27" t="str">
        <f t="array" ref="G557">INDEX(Def_Instancias_Equipamentos!$F$2:$F$5135, MATCH(L557, Def_Instancias_Equipamentos!$D$2:$D$5135, 0), 1)</f>
        <v>Sala Racks 13</v>
      </c>
      <c r="H557" s="26" t="str">
        <f t="array" ref="H557">INDEX(Def_Instancias_Equipamentos!$E$2:$E$5135, MATCH(K557, Def_Instancias_Equipamentos!$D$2:$D$5135, 0), 1)</f>
        <v>SI-13BCFE</v>
      </c>
      <c r="I557" s="27" t="str">
        <f t="array" ref="I557">INDEX(Def_Instancias_Equipamentos!$E$2:$E$5135, MATCH(L557, Def_Instancias_Equipamentos!$D$2:$D$5135, 0), 1)</f>
        <v>IA-13RaBPM</v>
      </c>
      <c r="J557" s="27" t="str">
        <f t="shared" si="16"/>
        <v>EXTERNO</v>
      </c>
      <c r="K557" s="28" t="str">
        <f>Def_Instancias_Equipamentos!$D$1305</f>
        <v>SI-13BCFE:DI-PBPMSensor-1</v>
      </c>
      <c r="L557" s="19" t="str">
        <f>Def_Instancias_Equipamentos!$D$1646</f>
        <v>SI-13BCFE:DI-FMCPicoAmm-1</v>
      </c>
      <c r="M557" s="44" t="s">
        <v>80</v>
      </c>
      <c r="N557" s="45" t="s">
        <v>1110</v>
      </c>
      <c r="O557" s="31" t="str">
        <f>Def_Sistemas_Conectores_Cabos!$B$24</f>
        <v>Allectra triax</v>
      </c>
      <c r="P557" s="19" t="str">
        <f>Def_Sistemas_Conectores_Cabos!$B$25</f>
        <v>Lemo FFC.00.650</v>
      </c>
      <c r="Q557" s="27" t="str">
        <f t="shared" si="17"/>
        <v>SI-13BCFE:DI-PBPMSensor-1/TI
SI-13BCFE:DI-FMCPicoAmm-1/3</v>
      </c>
      <c r="R557" s="46" t="s">
        <v>25</v>
      </c>
      <c r="S557" s="46" t="s">
        <v>25</v>
      </c>
      <c r="T557" s="47" t="str">
        <f>Def_Sistemas_Conectores_Cabos!$C$15</f>
        <v>Triaxial LEMO</v>
      </c>
      <c r="U557" s="45" t="s">
        <v>46</v>
      </c>
      <c r="V557" s="33"/>
      <c r="W557" s="33"/>
      <c r="X557" s="33"/>
    </row>
    <row r="558" ht="15.75" customHeight="1">
      <c r="A558" s="19" t="str">
        <f>Def_Sistemas_Conectores_Cabos!$A$23</f>
        <v>BPM de fótons</v>
      </c>
      <c r="B558" s="22" t="str">
        <f>Datas_Entregas!$A$3</f>
        <v>BTS/Anel</v>
      </c>
      <c r="C558" s="25">
        <f t="array" ref="C558">INDEX(Datas_Entregas!$B$2:$B$100, MATCH(B558, Datas_Entregas!$A$2:$A$100, 0), 1)</f>
        <v>43296</v>
      </c>
      <c r="D558" s="22" t="str">
        <f>Def_Status_Montagem!$A$2</f>
        <v>A verificar</v>
      </c>
      <c r="E558" s="35" t="str">
        <f>Def_Status_Montagem!$B$4</f>
        <v>Contratada (inclui etiqueta)</v>
      </c>
      <c r="F558" s="26" t="str">
        <f t="array" ref="F558">INDEX(Def_Instancias_Equipamentos!$F$2:$F$5135, MATCH(K558, Def_Instancias_Equipamentos!$D$2:$D$5135, 0), 1)</f>
        <v>Túnel (Anel/Front-End)</v>
      </c>
      <c r="G558" s="27" t="str">
        <f t="array" ref="G558">INDEX(Def_Instancias_Equipamentos!$F$2:$F$5135, MATCH(L558, Def_Instancias_Equipamentos!$D$2:$D$5135, 0), 1)</f>
        <v>Sala Racks 13</v>
      </c>
      <c r="H558" s="26" t="str">
        <f t="array" ref="H558">INDEX(Def_Instancias_Equipamentos!$E$2:$E$5135, MATCH(K558, Def_Instancias_Equipamentos!$D$2:$D$5135, 0), 1)</f>
        <v>SI-13BCFE</v>
      </c>
      <c r="I558" s="27" t="str">
        <f t="array" ref="I558">INDEX(Def_Instancias_Equipamentos!$E$2:$E$5135, MATCH(L558, Def_Instancias_Equipamentos!$D$2:$D$5135, 0), 1)</f>
        <v>IA-13RaBPM</v>
      </c>
      <c r="J558" s="27" t="str">
        <f t="shared" si="16"/>
        <v>EXTERNO</v>
      </c>
      <c r="K558" s="28" t="str">
        <f>Def_Instancias_Equipamentos!$D$1305</f>
        <v>SI-13BCFE:DI-PBPMSensor-1</v>
      </c>
      <c r="L558" s="19" t="str">
        <f>Def_Instancias_Equipamentos!$D$1646</f>
        <v>SI-13BCFE:DI-FMCPicoAmm-1</v>
      </c>
      <c r="M558" s="44" t="s">
        <v>77</v>
      </c>
      <c r="N558" s="45" t="s">
        <v>1116</v>
      </c>
      <c r="O558" s="31" t="str">
        <f>Def_Sistemas_Conectores_Cabos!$B$24</f>
        <v>Allectra triax</v>
      </c>
      <c r="P558" s="19" t="str">
        <f>Def_Sistemas_Conectores_Cabos!$B$25</f>
        <v>Lemo FFC.00.650</v>
      </c>
      <c r="Q558" s="27" t="str">
        <f t="shared" si="17"/>
        <v>SI-13BCFE:DI-PBPMSensor-1/BO
SI-13BCFE:DI-FMCPicoAmm-1/4</v>
      </c>
      <c r="R558" s="46" t="s">
        <v>25</v>
      </c>
      <c r="S558" s="46" t="s">
        <v>25</v>
      </c>
      <c r="T558" s="47" t="str">
        <f>Def_Sistemas_Conectores_Cabos!$C$15</f>
        <v>Triaxial LEMO</v>
      </c>
      <c r="U558" s="45" t="s">
        <v>46</v>
      </c>
      <c r="V558" s="33"/>
      <c r="W558" s="33"/>
      <c r="X558" s="33"/>
    </row>
    <row r="559" ht="15.75" customHeight="1">
      <c r="A559" s="19" t="str">
        <f>Def_Sistemas_Conectores_Cabos!$A$23</f>
        <v>BPM de fótons</v>
      </c>
      <c r="B559" s="22" t="str">
        <f>Datas_Entregas!$A$3</f>
        <v>BTS/Anel</v>
      </c>
      <c r="C559" s="25">
        <f t="array" ref="C559">INDEX(Datas_Entregas!$B$2:$B$100, MATCH(B559, Datas_Entregas!$A$2:$A$100, 0), 1)</f>
        <v>43296</v>
      </c>
      <c r="D559" s="22" t="str">
        <f>Def_Status_Montagem!$A$2</f>
        <v>A verificar</v>
      </c>
      <c r="E559" s="35" t="str">
        <f>Def_Status_Montagem!$B$4</f>
        <v>Contratada (inclui etiqueta)</v>
      </c>
      <c r="F559" s="26" t="str">
        <f t="array" ref="F559">INDEX(Def_Instancias_Equipamentos!$F$2:$F$5135, MATCH(K559, Def_Instancias_Equipamentos!$D$2:$D$5135, 0), 1)</f>
        <v>Túnel (Anel/Front-End)</v>
      </c>
      <c r="G559" s="27" t="str">
        <f t="array" ref="G559">INDEX(Def_Instancias_Equipamentos!$F$2:$F$5135, MATCH(L559, Def_Instancias_Equipamentos!$D$2:$D$5135, 0), 1)</f>
        <v>Sala Racks 13</v>
      </c>
      <c r="H559" s="26" t="str">
        <f t="array" ref="H559">INDEX(Def_Instancias_Equipamentos!$E$2:$E$5135, MATCH(K559, Def_Instancias_Equipamentos!$D$2:$D$5135, 0), 1)</f>
        <v>SI-13BCFE</v>
      </c>
      <c r="I559" s="27" t="str">
        <f t="array" ref="I559">INDEX(Def_Instancias_Equipamentos!$E$2:$E$5135, MATCH(L559, Def_Instancias_Equipamentos!$D$2:$D$5135, 0), 1)</f>
        <v>IA-13RaBPM</v>
      </c>
      <c r="J559" s="27" t="str">
        <f t="shared" si="16"/>
        <v>EXTERNO</v>
      </c>
      <c r="K559" s="28" t="str">
        <f>Def_Instancias_Equipamentos!$D$1306</f>
        <v>SI-13BCFE:DI-PBPMSensor-2</v>
      </c>
      <c r="L559" s="19" t="str">
        <f>Def_Instancias_Equipamentos!$D$1647</f>
        <v>SI-13BCFE:DI-FMCPicoAmm-2</v>
      </c>
      <c r="M559" s="44" t="s">
        <v>89</v>
      </c>
      <c r="N559" s="45" t="s">
        <v>1100</v>
      </c>
      <c r="O559" s="31" t="str">
        <f>Def_Sistemas_Conectores_Cabos!$B$24</f>
        <v>Allectra triax</v>
      </c>
      <c r="P559" s="19" t="str">
        <f>Def_Sistemas_Conectores_Cabos!$B$25</f>
        <v>Lemo FFC.00.650</v>
      </c>
      <c r="Q559" s="27" t="str">
        <f t="shared" si="17"/>
        <v>SI-13BCFE:DI-PBPMSensor-2/TO
SI-13BCFE:DI-FMCPicoAmm-2/1</v>
      </c>
      <c r="R559" s="46" t="s">
        <v>25</v>
      </c>
      <c r="S559" s="46" t="s">
        <v>25</v>
      </c>
      <c r="T559" s="47" t="str">
        <f>Def_Sistemas_Conectores_Cabos!$C$15</f>
        <v>Triaxial LEMO</v>
      </c>
      <c r="U559" s="45" t="s">
        <v>46</v>
      </c>
      <c r="V559" s="33"/>
      <c r="W559" s="33"/>
      <c r="X559" s="33"/>
    </row>
    <row r="560" ht="15.75" customHeight="1">
      <c r="A560" s="19" t="str">
        <f>Def_Sistemas_Conectores_Cabos!$A$23</f>
        <v>BPM de fótons</v>
      </c>
      <c r="B560" s="22" t="str">
        <f>Datas_Entregas!$A$3</f>
        <v>BTS/Anel</v>
      </c>
      <c r="C560" s="25">
        <f t="array" ref="C560">INDEX(Datas_Entregas!$B$2:$B$100, MATCH(B560, Datas_Entregas!$A$2:$A$100, 0), 1)</f>
        <v>43296</v>
      </c>
      <c r="D560" s="22" t="str">
        <f>Def_Status_Montagem!$A$2</f>
        <v>A verificar</v>
      </c>
      <c r="E560" s="35" t="str">
        <f>Def_Status_Montagem!$B$4</f>
        <v>Contratada (inclui etiqueta)</v>
      </c>
      <c r="F560" s="26" t="str">
        <f t="array" ref="F560">INDEX(Def_Instancias_Equipamentos!$F$2:$F$5135, MATCH(K560, Def_Instancias_Equipamentos!$D$2:$D$5135, 0), 1)</f>
        <v>Túnel (Anel/Front-End)</v>
      </c>
      <c r="G560" s="27" t="str">
        <f t="array" ref="G560">INDEX(Def_Instancias_Equipamentos!$F$2:$F$5135, MATCH(L560, Def_Instancias_Equipamentos!$D$2:$D$5135, 0), 1)</f>
        <v>Sala Racks 13</v>
      </c>
      <c r="H560" s="26" t="str">
        <f t="array" ref="H560">INDEX(Def_Instancias_Equipamentos!$E$2:$E$5135, MATCH(K560, Def_Instancias_Equipamentos!$D$2:$D$5135, 0), 1)</f>
        <v>SI-13BCFE</v>
      </c>
      <c r="I560" s="27" t="str">
        <f t="array" ref="I560">INDEX(Def_Instancias_Equipamentos!$E$2:$E$5135, MATCH(L560, Def_Instancias_Equipamentos!$D$2:$D$5135, 0), 1)</f>
        <v>IA-13RaBPM</v>
      </c>
      <c r="J560" s="27" t="str">
        <f t="shared" si="16"/>
        <v>EXTERNO</v>
      </c>
      <c r="K560" s="28" t="str">
        <f>Def_Instancias_Equipamentos!$D$1306</f>
        <v>SI-13BCFE:DI-PBPMSensor-2</v>
      </c>
      <c r="L560" s="19" t="str">
        <f>Def_Instancias_Equipamentos!$D$1647</f>
        <v>SI-13BCFE:DI-FMCPicoAmm-2</v>
      </c>
      <c r="M560" s="44" t="s">
        <v>74</v>
      </c>
      <c r="N560" s="45" t="s">
        <v>1108</v>
      </c>
      <c r="O560" s="31" t="str">
        <f>Def_Sistemas_Conectores_Cabos!$B$24</f>
        <v>Allectra triax</v>
      </c>
      <c r="P560" s="19" t="str">
        <f>Def_Sistemas_Conectores_Cabos!$B$25</f>
        <v>Lemo FFC.00.650</v>
      </c>
      <c r="Q560" s="27" t="str">
        <f t="shared" si="17"/>
        <v>SI-13BCFE:DI-PBPMSensor-2/BI
SI-13BCFE:DI-FMCPicoAmm-2/2</v>
      </c>
      <c r="R560" s="46" t="s">
        <v>25</v>
      </c>
      <c r="S560" s="46" t="s">
        <v>25</v>
      </c>
      <c r="T560" s="47" t="str">
        <f>Def_Sistemas_Conectores_Cabos!$C$15</f>
        <v>Triaxial LEMO</v>
      </c>
      <c r="U560" s="45" t="s">
        <v>46</v>
      </c>
      <c r="V560" s="33"/>
      <c r="W560" s="33"/>
      <c r="X560" s="33"/>
    </row>
    <row r="561" ht="15.75" customHeight="1">
      <c r="A561" s="19" t="str">
        <f>Def_Sistemas_Conectores_Cabos!$A$23</f>
        <v>BPM de fótons</v>
      </c>
      <c r="B561" s="22" t="str">
        <f>Datas_Entregas!$A$3</f>
        <v>BTS/Anel</v>
      </c>
      <c r="C561" s="25">
        <f t="array" ref="C561">INDEX(Datas_Entregas!$B$2:$B$100, MATCH(B561, Datas_Entregas!$A$2:$A$100, 0), 1)</f>
        <v>43296</v>
      </c>
      <c r="D561" s="22" t="str">
        <f>Def_Status_Montagem!$A$2</f>
        <v>A verificar</v>
      </c>
      <c r="E561" s="35" t="str">
        <f>Def_Status_Montagem!$B$4</f>
        <v>Contratada (inclui etiqueta)</v>
      </c>
      <c r="F561" s="26" t="str">
        <f t="array" ref="F561">INDEX(Def_Instancias_Equipamentos!$F$2:$F$5135, MATCH(K561, Def_Instancias_Equipamentos!$D$2:$D$5135, 0), 1)</f>
        <v>Túnel (Anel/Front-End)</v>
      </c>
      <c r="G561" s="27" t="str">
        <f t="array" ref="G561">INDEX(Def_Instancias_Equipamentos!$F$2:$F$5135, MATCH(L561, Def_Instancias_Equipamentos!$D$2:$D$5135, 0), 1)</f>
        <v>Sala Racks 13</v>
      </c>
      <c r="H561" s="26" t="str">
        <f t="array" ref="H561">INDEX(Def_Instancias_Equipamentos!$E$2:$E$5135, MATCH(K561, Def_Instancias_Equipamentos!$D$2:$D$5135, 0), 1)</f>
        <v>SI-13BCFE</v>
      </c>
      <c r="I561" s="27" t="str">
        <f t="array" ref="I561">INDEX(Def_Instancias_Equipamentos!$E$2:$E$5135, MATCH(L561, Def_Instancias_Equipamentos!$D$2:$D$5135, 0), 1)</f>
        <v>IA-13RaBPM</v>
      </c>
      <c r="J561" s="27" t="str">
        <f t="shared" si="16"/>
        <v>EXTERNO</v>
      </c>
      <c r="K561" s="28" t="str">
        <f>Def_Instancias_Equipamentos!$D$1306</f>
        <v>SI-13BCFE:DI-PBPMSensor-2</v>
      </c>
      <c r="L561" s="19" t="str">
        <f>Def_Instancias_Equipamentos!$D$1647</f>
        <v>SI-13BCFE:DI-FMCPicoAmm-2</v>
      </c>
      <c r="M561" s="44" t="s">
        <v>80</v>
      </c>
      <c r="N561" s="45" t="s">
        <v>1110</v>
      </c>
      <c r="O561" s="31" t="str">
        <f>Def_Sistemas_Conectores_Cabos!$B$24</f>
        <v>Allectra triax</v>
      </c>
      <c r="P561" s="19" t="str">
        <f>Def_Sistemas_Conectores_Cabos!$B$25</f>
        <v>Lemo FFC.00.650</v>
      </c>
      <c r="Q561" s="27" t="str">
        <f t="shared" si="17"/>
        <v>SI-13BCFE:DI-PBPMSensor-2/TI
SI-13BCFE:DI-FMCPicoAmm-2/3</v>
      </c>
      <c r="R561" s="46" t="s">
        <v>25</v>
      </c>
      <c r="S561" s="46" t="s">
        <v>25</v>
      </c>
      <c r="T561" s="47" t="str">
        <f>Def_Sistemas_Conectores_Cabos!$C$15</f>
        <v>Triaxial LEMO</v>
      </c>
      <c r="U561" s="45" t="s">
        <v>46</v>
      </c>
      <c r="V561" s="33"/>
      <c r="W561" s="33"/>
      <c r="X561" s="33"/>
    </row>
    <row r="562" ht="15.75" customHeight="1">
      <c r="A562" s="19" t="str">
        <f>Def_Sistemas_Conectores_Cabos!$A$23</f>
        <v>BPM de fótons</v>
      </c>
      <c r="B562" s="22" t="str">
        <f>Datas_Entregas!$A$3</f>
        <v>BTS/Anel</v>
      </c>
      <c r="C562" s="25">
        <f t="array" ref="C562">INDEX(Datas_Entregas!$B$2:$B$100, MATCH(B562, Datas_Entregas!$A$2:$A$100, 0), 1)</f>
        <v>43296</v>
      </c>
      <c r="D562" s="22" t="str">
        <f>Def_Status_Montagem!$A$2</f>
        <v>A verificar</v>
      </c>
      <c r="E562" s="35" t="str">
        <f>Def_Status_Montagem!$B$4</f>
        <v>Contratada (inclui etiqueta)</v>
      </c>
      <c r="F562" s="26" t="str">
        <f t="array" ref="F562">INDEX(Def_Instancias_Equipamentos!$F$2:$F$5135, MATCH(K562, Def_Instancias_Equipamentos!$D$2:$D$5135, 0), 1)</f>
        <v>Túnel (Anel/Front-End)</v>
      </c>
      <c r="G562" s="27" t="str">
        <f t="array" ref="G562">INDEX(Def_Instancias_Equipamentos!$F$2:$F$5135, MATCH(L562, Def_Instancias_Equipamentos!$D$2:$D$5135, 0), 1)</f>
        <v>Sala Racks 13</v>
      </c>
      <c r="H562" s="26" t="str">
        <f t="array" ref="H562">INDEX(Def_Instancias_Equipamentos!$E$2:$E$5135, MATCH(K562, Def_Instancias_Equipamentos!$D$2:$D$5135, 0), 1)</f>
        <v>SI-13BCFE</v>
      </c>
      <c r="I562" s="27" t="str">
        <f t="array" ref="I562">INDEX(Def_Instancias_Equipamentos!$E$2:$E$5135, MATCH(L562, Def_Instancias_Equipamentos!$D$2:$D$5135, 0), 1)</f>
        <v>IA-13RaBPM</v>
      </c>
      <c r="J562" s="27" t="str">
        <f t="shared" si="16"/>
        <v>EXTERNO</v>
      </c>
      <c r="K562" s="28" t="str">
        <f>Def_Instancias_Equipamentos!$D$1306</f>
        <v>SI-13BCFE:DI-PBPMSensor-2</v>
      </c>
      <c r="L562" s="19" t="str">
        <f>Def_Instancias_Equipamentos!$D$1647</f>
        <v>SI-13BCFE:DI-FMCPicoAmm-2</v>
      </c>
      <c r="M562" s="44" t="s">
        <v>77</v>
      </c>
      <c r="N562" s="45" t="s">
        <v>1116</v>
      </c>
      <c r="O562" s="31" t="str">
        <f>Def_Sistemas_Conectores_Cabos!$B$24</f>
        <v>Allectra triax</v>
      </c>
      <c r="P562" s="19" t="str">
        <f>Def_Sistemas_Conectores_Cabos!$B$25</f>
        <v>Lemo FFC.00.650</v>
      </c>
      <c r="Q562" s="27" t="str">
        <f t="shared" si="17"/>
        <v>SI-13BCFE:DI-PBPMSensor-2/BO
SI-13BCFE:DI-FMCPicoAmm-2/4</v>
      </c>
      <c r="R562" s="46" t="s">
        <v>25</v>
      </c>
      <c r="S562" s="46" t="s">
        <v>25</v>
      </c>
      <c r="T562" s="47" t="str">
        <f>Def_Sistemas_Conectores_Cabos!$C$15</f>
        <v>Triaxial LEMO</v>
      </c>
      <c r="U562" s="45" t="s">
        <v>46</v>
      </c>
      <c r="V562" s="33"/>
      <c r="W562" s="33"/>
      <c r="X562" s="33"/>
    </row>
    <row r="563" ht="15.75" customHeight="1">
      <c r="A563" s="19" t="str">
        <f>Def_Sistemas_Conectores_Cabos!$A$23</f>
        <v>BPM de fótons</v>
      </c>
      <c r="B563" s="22" t="str">
        <f>Datas_Entregas!$A$6</f>
        <v>Linhas de Luz (fases I-A e II)</v>
      </c>
      <c r="C563" s="25">
        <f t="array" ref="C563">INDEX(Datas_Entregas!$B$2:$B$100, MATCH(B563, Datas_Entregas!$A$2:$A$100, 0), 1)</f>
        <v>43374</v>
      </c>
      <c r="D563" s="22" t="str">
        <f>Def_Status_Montagem!$A$2</f>
        <v>A verificar</v>
      </c>
      <c r="E563" s="35" t="str">
        <f>Def_Status_Montagem!$B$4</f>
        <v>Contratada (inclui etiqueta)</v>
      </c>
      <c r="F563" s="26" t="str">
        <f t="array" ref="F563">INDEX(Def_Instancias_Equipamentos!$F$2:$F$5135, MATCH(K563, Def_Instancias_Equipamentos!$D$2:$D$5135, 0), 1)</f>
        <v>Túnel (Anel/Front-End)</v>
      </c>
      <c r="G563" s="27" t="str">
        <f t="array" ref="G563">INDEX(Def_Instancias_Equipamentos!$F$2:$F$5135, MATCH(L563, Def_Instancias_Equipamentos!$D$2:$D$5135, 0), 1)</f>
        <v>Sala Racks 13</v>
      </c>
      <c r="H563" s="26" t="str">
        <f t="array" ref="H563">INDEX(Def_Instancias_Equipamentos!$E$2:$E$5135, MATCH(K563, Def_Instancias_Equipamentos!$D$2:$D$5135, 0), 1)</f>
        <v>SI-13SAFE</v>
      </c>
      <c r="I563" s="27" t="str">
        <f t="array" ref="I563">INDEX(Def_Instancias_Equipamentos!$E$2:$E$5135, MATCH(L563, Def_Instancias_Equipamentos!$D$2:$D$5135, 0), 1)</f>
        <v>IA-13RaBPM</v>
      </c>
      <c r="J563" s="27" t="str">
        <f t="shared" si="16"/>
        <v>EXTERNO</v>
      </c>
      <c r="K563" s="28" t="str">
        <f>Def_Instancias_Equipamentos!$D$1265</f>
        <v>SI-13SAFE:DI-PBPMSensor-1</v>
      </c>
      <c r="L563" s="19" t="str">
        <f>Def_Instancias_Equipamentos!$D$1606</f>
        <v>SI-13SAFE:DI-FMCPicoAmm-1</v>
      </c>
      <c r="M563" s="44" t="s">
        <v>89</v>
      </c>
      <c r="N563" s="45" t="s">
        <v>1100</v>
      </c>
      <c r="O563" s="31" t="str">
        <f>Def_Sistemas_Conectores_Cabos!$B$24</f>
        <v>Allectra triax</v>
      </c>
      <c r="P563" s="19" t="str">
        <f>Def_Sistemas_Conectores_Cabos!$B$25</f>
        <v>Lemo FFC.00.650</v>
      </c>
      <c r="Q563" s="27" t="str">
        <f t="shared" si="17"/>
        <v>SI-13SAFE:DI-PBPMSensor-1/TO
SI-13SAFE:DI-FMCPicoAmm-1/1</v>
      </c>
      <c r="R563" s="46" t="s">
        <v>25</v>
      </c>
      <c r="S563" s="46" t="s">
        <v>25</v>
      </c>
      <c r="T563" s="47" t="str">
        <f>Def_Sistemas_Conectores_Cabos!$C$15</f>
        <v>Triaxial LEMO</v>
      </c>
      <c r="U563" s="45" t="s">
        <v>46</v>
      </c>
      <c r="V563" s="33"/>
      <c r="W563" s="33"/>
      <c r="X563" s="33"/>
    </row>
    <row r="564" ht="15.75" customHeight="1">
      <c r="A564" s="19" t="str">
        <f>Def_Sistemas_Conectores_Cabos!$A$23</f>
        <v>BPM de fótons</v>
      </c>
      <c r="B564" s="22" t="str">
        <f>Datas_Entregas!$A$6</f>
        <v>Linhas de Luz (fases I-A e II)</v>
      </c>
      <c r="C564" s="25">
        <f t="array" ref="C564">INDEX(Datas_Entregas!$B$2:$B$100, MATCH(B564, Datas_Entregas!$A$2:$A$100, 0), 1)</f>
        <v>43374</v>
      </c>
      <c r="D564" s="22" t="str">
        <f>Def_Status_Montagem!$A$2</f>
        <v>A verificar</v>
      </c>
      <c r="E564" s="35" t="str">
        <f>Def_Status_Montagem!$B$4</f>
        <v>Contratada (inclui etiqueta)</v>
      </c>
      <c r="F564" s="26" t="str">
        <f t="array" ref="F564">INDEX(Def_Instancias_Equipamentos!$F$2:$F$5135, MATCH(K564, Def_Instancias_Equipamentos!$D$2:$D$5135, 0), 1)</f>
        <v>Túnel (Anel/Front-End)</v>
      </c>
      <c r="G564" s="27" t="str">
        <f t="array" ref="G564">INDEX(Def_Instancias_Equipamentos!$F$2:$F$5135, MATCH(L564, Def_Instancias_Equipamentos!$D$2:$D$5135, 0), 1)</f>
        <v>Sala Racks 13</v>
      </c>
      <c r="H564" s="26" t="str">
        <f t="array" ref="H564">INDEX(Def_Instancias_Equipamentos!$E$2:$E$5135, MATCH(K564, Def_Instancias_Equipamentos!$D$2:$D$5135, 0), 1)</f>
        <v>SI-13SAFE</v>
      </c>
      <c r="I564" s="27" t="str">
        <f t="array" ref="I564">INDEX(Def_Instancias_Equipamentos!$E$2:$E$5135, MATCH(L564, Def_Instancias_Equipamentos!$D$2:$D$5135, 0), 1)</f>
        <v>IA-13RaBPM</v>
      </c>
      <c r="J564" s="27" t="str">
        <f t="shared" si="16"/>
        <v>EXTERNO</v>
      </c>
      <c r="K564" s="28" t="str">
        <f>Def_Instancias_Equipamentos!$D$1265</f>
        <v>SI-13SAFE:DI-PBPMSensor-1</v>
      </c>
      <c r="L564" s="19" t="str">
        <f>Def_Instancias_Equipamentos!$D$1606</f>
        <v>SI-13SAFE:DI-FMCPicoAmm-1</v>
      </c>
      <c r="M564" s="44" t="s">
        <v>74</v>
      </c>
      <c r="N564" s="45" t="s">
        <v>1108</v>
      </c>
      <c r="O564" s="31" t="str">
        <f>Def_Sistemas_Conectores_Cabos!$B$24</f>
        <v>Allectra triax</v>
      </c>
      <c r="P564" s="19" t="str">
        <f>Def_Sistemas_Conectores_Cabos!$B$25</f>
        <v>Lemo FFC.00.650</v>
      </c>
      <c r="Q564" s="27" t="str">
        <f t="shared" si="17"/>
        <v>SI-13SAFE:DI-PBPMSensor-1/BI
SI-13SAFE:DI-FMCPicoAmm-1/2</v>
      </c>
      <c r="R564" s="46" t="s">
        <v>25</v>
      </c>
      <c r="S564" s="46" t="s">
        <v>25</v>
      </c>
      <c r="T564" s="47" t="str">
        <f>Def_Sistemas_Conectores_Cabos!$C$15</f>
        <v>Triaxial LEMO</v>
      </c>
      <c r="U564" s="45" t="s">
        <v>46</v>
      </c>
      <c r="V564" s="33"/>
      <c r="W564" s="33"/>
      <c r="X564" s="33"/>
    </row>
    <row r="565" ht="15.75" customHeight="1">
      <c r="A565" s="19" t="str">
        <f>Def_Sistemas_Conectores_Cabos!$A$23</f>
        <v>BPM de fótons</v>
      </c>
      <c r="B565" s="22" t="str">
        <f>Datas_Entregas!$A$6</f>
        <v>Linhas de Luz (fases I-A e II)</v>
      </c>
      <c r="C565" s="25">
        <f t="array" ref="C565">INDEX(Datas_Entregas!$B$2:$B$100, MATCH(B565, Datas_Entregas!$A$2:$A$100, 0), 1)</f>
        <v>43374</v>
      </c>
      <c r="D565" s="22" t="str">
        <f>Def_Status_Montagem!$A$2</f>
        <v>A verificar</v>
      </c>
      <c r="E565" s="35" t="str">
        <f>Def_Status_Montagem!$B$4</f>
        <v>Contratada (inclui etiqueta)</v>
      </c>
      <c r="F565" s="26" t="str">
        <f t="array" ref="F565">INDEX(Def_Instancias_Equipamentos!$F$2:$F$5135, MATCH(K565, Def_Instancias_Equipamentos!$D$2:$D$5135, 0), 1)</f>
        <v>Túnel (Anel/Front-End)</v>
      </c>
      <c r="G565" s="27" t="str">
        <f t="array" ref="G565">INDEX(Def_Instancias_Equipamentos!$F$2:$F$5135, MATCH(L565, Def_Instancias_Equipamentos!$D$2:$D$5135, 0), 1)</f>
        <v>Sala Racks 13</v>
      </c>
      <c r="H565" s="26" t="str">
        <f t="array" ref="H565">INDEX(Def_Instancias_Equipamentos!$E$2:$E$5135, MATCH(K565, Def_Instancias_Equipamentos!$D$2:$D$5135, 0), 1)</f>
        <v>SI-13SAFE</v>
      </c>
      <c r="I565" s="27" t="str">
        <f t="array" ref="I565">INDEX(Def_Instancias_Equipamentos!$E$2:$E$5135, MATCH(L565, Def_Instancias_Equipamentos!$D$2:$D$5135, 0), 1)</f>
        <v>IA-13RaBPM</v>
      </c>
      <c r="J565" s="27" t="str">
        <f t="shared" si="16"/>
        <v>EXTERNO</v>
      </c>
      <c r="K565" s="28" t="str">
        <f>Def_Instancias_Equipamentos!$D$1265</f>
        <v>SI-13SAFE:DI-PBPMSensor-1</v>
      </c>
      <c r="L565" s="19" t="str">
        <f>Def_Instancias_Equipamentos!$D$1606</f>
        <v>SI-13SAFE:DI-FMCPicoAmm-1</v>
      </c>
      <c r="M565" s="44" t="s">
        <v>80</v>
      </c>
      <c r="N565" s="45" t="s">
        <v>1110</v>
      </c>
      <c r="O565" s="31" t="str">
        <f>Def_Sistemas_Conectores_Cabos!$B$24</f>
        <v>Allectra triax</v>
      </c>
      <c r="P565" s="19" t="str">
        <f>Def_Sistemas_Conectores_Cabos!$B$25</f>
        <v>Lemo FFC.00.650</v>
      </c>
      <c r="Q565" s="27" t="str">
        <f t="shared" si="17"/>
        <v>SI-13SAFE:DI-PBPMSensor-1/TI
SI-13SAFE:DI-FMCPicoAmm-1/3</v>
      </c>
      <c r="R565" s="46" t="s">
        <v>25</v>
      </c>
      <c r="S565" s="46" t="s">
        <v>25</v>
      </c>
      <c r="T565" s="47" t="str">
        <f>Def_Sistemas_Conectores_Cabos!$C$15</f>
        <v>Triaxial LEMO</v>
      </c>
      <c r="U565" s="45" t="s">
        <v>46</v>
      </c>
      <c r="V565" s="48"/>
      <c r="W565" s="48"/>
      <c r="X565" s="48"/>
    </row>
    <row r="566" ht="15.75" customHeight="1">
      <c r="A566" s="19" t="str">
        <f>Def_Sistemas_Conectores_Cabos!$A$23</f>
        <v>BPM de fótons</v>
      </c>
      <c r="B566" s="22" t="str">
        <f>Datas_Entregas!$A$6</f>
        <v>Linhas de Luz (fases I-A e II)</v>
      </c>
      <c r="C566" s="25">
        <f t="array" ref="C566">INDEX(Datas_Entregas!$B$2:$B$100, MATCH(B566, Datas_Entregas!$A$2:$A$100, 0), 1)</f>
        <v>43374</v>
      </c>
      <c r="D566" s="22" t="str">
        <f>Def_Status_Montagem!$A$2</f>
        <v>A verificar</v>
      </c>
      <c r="E566" s="35" t="str">
        <f>Def_Status_Montagem!$B$4</f>
        <v>Contratada (inclui etiqueta)</v>
      </c>
      <c r="F566" s="26" t="str">
        <f t="array" ref="F566">INDEX(Def_Instancias_Equipamentos!$F$2:$F$5135, MATCH(K566, Def_Instancias_Equipamentos!$D$2:$D$5135, 0), 1)</f>
        <v>Túnel (Anel/Front-End)</v>
      </c>
      <c r="G566" s="27" t="str">
        <f t="array" ref="G566">INDEX(Def_Instancias_Equipamentos!$F$2:$F$5135, MATCH(L566, Def_Instancias_Equipamentos!$D$2:$D$5135, 0), 1)</f>
        <v>Sala Racks 13</v>
      </c>
      <c r="H566" s="26" t="str">
        <f t="array" ref="H566">INDEX(Def_Instancias_Equipamentos!$E$2:$E$5135, MATCH(K566, Def_Instancias_Equipamentos!$D$2:$D$5135, 0), 1)</f>
        <v>SI-13SAFE</v>
      </c>
      <c r="I566" s="27" t="str">
        <f t="array" ref="I566">INDEX(Def_Instancias_Equipamentos!$E$2:$E$5135, MATCH(L566, Def_Instancias_Equipamentos!$D$2:$D$5135, 0), 1)</f>
        <v>IA-13RaBPM</v>
      </c>
      <c r="J566" s="27" t="str">
        <f t="shared" si="16"/>
        <v>EXTERNO</v>
      </c>
      <c r="K566" s="28" t="str">
        <f>Def_Instancias_Equipamentos!$D$1265</f>
        <v>SI-13SAFE:DI-PBPMSensor-1</v>
      </c>
      <c r="L566" s="19" t="str">
        <f>Def_Instancias_Equipamentos!$D$1606</f>
        <v>SI-13SAFE:DI-FMCPicoAmm-1</v>
      </c>
      <c r="M566" s="44" t="s">
        <v>77</v>
      </c>
      <c r="N566" s="45" t="s">
        <v>1116</v>
      </c>
      <c r="O566" s="31" t="str">
        <f>Def_Sistemas_Conectores_Cabos!$B$24</f>
        <v>Allectra triax</v>
      </c>
      <c r="P566" s="19" t="str">
        <f>Def_Sistemas_Conectores_Cabos!$B$25</f>
        <v>Lemo FFC.00.650</v>
      </c>
      <c r="Q566" s="27" t="str">
        <f t="shared" si="17"/>
        <v>SI-13SAFE:DI-PBPMSensor-1/BO
SI-13SAFE:DI-FMCPicoAmm-1/4</v>
      </c>
      <c r="R566" s="46" t="s">
        <v>25</v>
      </c>
      <c r="S566" s="46" t="s">
        <v>25</v>
      </c>
      <c r="T566" s="47" t="str">
        <f>Def_Sistemas_Conectores_Cabos!$C$15</f>
        <v>Triaxial LEMO</v>
      </c>
      <c r="U566" s="45" t="s">
        <v>46</v>
      </c>
      <c r="V566" s="48"/>
      <c r="W566" s="48"/>
      <c r="X566" s="48"/>
    </row>
    <row r="567" ht="15.75" customHeight="1">
      <c r="A567" s="19" t="str">
        <f>Def_Sistemas_Conectores_Cabos!$A$23</f>
        <v>BPM de fótons</v>
      </c>
      <c r="B567" s="22" t="str">
        <f>Datas_Entregas!$A$6</f>
        <v>Linhas de Luz (fases I-A e II)</v>
      </c>
      <c r="C567" s="25">
        <f t="array" ref="C567">INDEX(Datas_Entregas!$B$2:$B$100, MATCH(B567, Datas_Entregas!$A$2:$A$100, 0), 1)</f>
        <v>43374</v>
      </c>
      <c r="D567" s="22" t="str">
        <f>Def_Status_Montagem!$A$2</f>
        <v>A verificar</v>
      </c>
      <c r="E567" s="35" t="str">
        <f>Def_Status_Montagem!$B$4</f>
        <v>Contratada (inclui etiqueta)</v>
      </c>
      <c r="F567" s="26" t="str">
        <f t="array" ref="F567">INDEX(Def_Instancias_Equipamentos!$F$2:$F$5135, MATCH(K567, Def_Instancias_Equipamentos!$D$2:$D$5135, 0), 1)</f>
        <v>Túnel (Anel/Front-End)</v>
      </c>
      <c r="G567" s="27" t="str">
        <f t="array" ref="G567">INDEX(Def_Instancias_Equipamentos!$F$2:$F$5135, MATCH(L567, Def_Instancias_Equipamentos!$D$2:$D$5135, 0), 1)</f>
        <v>Sala Racks 13</v>
      </c>
      <c r="H567" s="26" t="str">
        <f t="array" ref="H567">INDEX(Def_Instancias_Equipamentos!$E$2:$E$5135, MATCH(K567, Def_Instancias_Equipamentos!$D$2:$D$5135, 0), 1)</f>
        <v>SI-13SAFE</v>
      </c>
      <c r="I567" s="27" t="str">
        <f t="array" ref="I567">INDEX(Def_Instancias_Equipamentos!$E$2:$E$5135, MATCH(L567, Def_Instancias_Equipamentos!$D$2:$D$5135, 0), 1)</f>
        <v>IA-13RaBPM</v>
      </c>
      <c r="J567" s="27" t="str">
        <f t="shared" si="16"/>
        <v>EXTERNO</v>
      </c>
      <c r="K567" s="28" t="str">
        <f>Def_Instancias_Equipamentos!$D$1266</f>
        <v>SI-13SAFE:DI-PBPMSensor-2</v>
      </c>
      <c r="L567" s="19" t="str">
        <f>Def_Instancias_Equipamentos!$D$1607</f>
        <v>SI-13SAFE:DI-FMCPicoAmm-2</v>
      </c>
      <c r="M567" s="44" t="s">
        <v>89</v>
      </c>
      <c r="N567" s="45" t="s">
        <v>1100</v>
      </c>
      <c r="O567" s="31" t="str">
        <f>Def_Sistemas_Conectores_Cabos!$B$24</f>
        <v>Allectra triax</v>
      </c>
      <c r="P567" s="19" t="str">
        <f>Def_Sistemas_Conectores_Cabos!$B$25</f>
        <v>Lemo FFC.00.650</v>
      </c>
      <c r="Q567" s="27" t="str">
        <f t="shared" si="17"/>
        <v>SI-13SAFE:DI-PBPMSensor-2/TO
SI-13SAFE:DI-FMCPicoAmm-2/1</v>
      </c>
      <c r="R567" s="46" t="s">
        <v>25</v>
      </c>
      <c r="S567" s="46" t="s">
        <v>25</v>
      </c>
      <c r="T567" s="47" t="str">
        <f>Def_Sistemas_Conectores_Cabos!$C$15</f>
        <v>Triaxial LEMO</v>
      </c>
      <c r="U567" s="45" t="s">
        <v>46</v>
      </c>
      <c r="V567" s="48"/>
      <c r="W567" s="48"/>
      <c r="X567" s="48"/>
    </row>
    <row r="568" ht="15.75" customHeight="1">
      <c r="A568" s="19" t="str">
        <f>Def_Sistemas_Conectores_Cabos!$A$23</f>
        <v>BPM de fótons</v>
      </c>
      <c r="B568" s="22" t="str">
        <f>Datas_Entregas!$A$6</f>
        <v>Linhas de Luz (fases I-A e II)</v>
      </c>
      <c r="C568" s="25">
        <f t="array" ref="C568">INDEX(Datas_Entregas!$B$2:$B$100, MATCH(B568, Datas_Entregas!$A$2:$A$100, 0), 1)</f>
        <v>43374</v>
      </c>
      <c r="D568" s="22" t="str">
        <f>Def_Status_Montagem!$A$2</f>
        <v>A verificar</v>
      </c>
      <c r="E568" s="35" t="str">
        <f>Def_Status_Montagem!$B$4</f>
        <v>Contratada (inclui etiqueta)</v>
      </c>
      <c r="F568" s="26" t="str">
        <f t="array" ref="F568">INDEX(Def_Instancias_Equipamentos!$F$2:$F$5135, MATCH(K568, Def_Instancias_Equipamentos!$D$2:$D$5135, 0), 1)</f>
        <v>Túnel (Anel/Front-End)</v>
      </c>
      <c r="G568" s="27" t="str">
        <f t="array" ref="G568">INDEX(Def_Instancias_Equipamentos!$F$2:$F$5135, MATCH(L568, Def_Instancias_Equipamentos!$D$2:$D$5135, 0), 1)</f>
        <v>Sala Racks 13</v>
      </c>
      <c r="H568" s="26" t="str">
        <f t="array" ref="H568">INDEX(Def_Instancias_Equipamentos!$E$2:$E$5135, MATCH(K568, Def_Instancias_Equipamentos!$D$2:$D$5135, 0), 1)</f>
        <v>SI-13SAFE</v>
      </c>
      <c r="I568" s="27" t="str">
        <f t="array" ref="I568">INDEX(Def_Instancias_Equipamentos!$E$2:$E$5135, MATCH(L568, Def_Instancias_Equipamentos!$D$2:$D$5135, 0), 1)</f>
        <v>IA-13RaBPM</v>
      </c>
      <c r="J568" s="27" t="str">
        <f t="shared" si="16"/>
        <v>EXTERNO</v>
      </c>
      <c r="K568" s="28" t="str">
        <f>Def_Instancias_Equipamentos!$D$1266</f>
        <v>SI-13SAFE:DI-PBPMSensor-2</v>
      </c>
      <c r="L568" s="19" t="str">
        <f>Def_Instancias_Equipamentos!$D$1607</f>
        <v>SI-13SAFE:DI-FMCPicoAmm-2</v>
      </c>
      <c r="M568" s="44" t="s">
        <v>74</v>
      </c>
      <c r="N568" s="45" t="s">
        <v>1108</v>
      </c>
      <c r="O568" s="31" t="str">
        <f>Def_Sistemas_Conectores_Cabos!$B$24</f>
        <v>Allectra triax</v>
      </c>
      <c r="P568" s="19" t="str">
        <f>Def_Sistemas_Conectores_Cabos!$B$25</f>
        <v>Lemo FFC.00.650</v>
      </c>
      <c r="Q568" s="27" t="str">
        <f t="shared" si="17"/>
        <v>SI-13SAFE:DI-PBPMSensor-2/BI
SI-13SAFE:DI-FMCPicoAmm-2/2</v>
      </c>
      <c r="R568" s="46" t="s">
        <v>25</v>
      </c>
      <c r="S568" s="46" t="s">
        <v>25</v>
      </c>
      <c r="T568" s="47" t="str">
        <f>Def_Sistemas_Conectores_Cabos!$C$15</f>
        <v>Triaxial LEMO</v>
      </c>
      <c r="U568" s="45" t="s">
        <v>46</v>
      </c>
      <c r="V568" s="48"/>
      <c r="W568" s="48"/>
      <c r="X568" s="48"/>
    </row>
    <row r="569" ht="15.75" customHeight="1">
      <c r="A569" s="19" t="str">
        <f>Def_Sistemas_Conectores_Cabos!$A$23</f>
        <v>BPM de fótons</v>
      </c>
      <c r="B569" s="22" t="str">
        <f>Datas_Entregas!$A$6</f>
        <v>Linhas de Luz (fases I-A e II)</v>
      </c>
      <c r="C569" s="25">
        <f t="array" ref="C569">INDEX(Datas_Entregas!$B$2:$B$100, MATCH(B569, Datas_Entregas!$A$2:$A$100, 0), 1)</f>
        <v>43374</v>
      </c>
      <c r="D569" s="22" t="str">
        <f>Def_Status_Montagem!$A$2</f>
        <v>A verificar</v>
      </c>
      <c r="E569" s="35" t="str">
        <f>Def_Status_Montagem!$B$4</f>
        <v>Contratada (inclui etiqueta)</v>
      </c>
      <c r="F569" s="26" t="str">
        <f t="array" ref="F569">INDEX(Def_Instancias_Equipamentos!$F$2:$F$5135, MATCH(K569, Def_Instancias_Equipamentos!$D$2:$D$5135, 0), 1)</f>
        <v>Túnel (Anel/Front-End)</v>
      </c>
      <c r="G569" s="27" t="str">
        <f t="array" ref="G569">INDEX(Def_Instancias_Equipamentos!$F$2:$F$5135, MATCH(L569, Def_Instancias_Equipamentos!$D$2:$D$5135, 0), 1)</f>
        <v>Sala Racks 13</v>
      </c>
      <c r="H569" s="26" t="str">
        <f t="array" ref="H569">INDEX(Def_Instancias_Equipamentos!$E$2:$E$5135, MATCH(K569, Def_Instancias_Equipamentos!$D$2:$D$5135, 0), 1)</f>
        <v>SI-13SAFE</v>
      </c>
      <c r="I569" s="27" t="str">
        <f t="array" ref="I569">INDEX(Def_Instancias_Equipamentos!$E$2:$E$5135, MATCH(L569, Def_Instancias_Equipamentos!$D$2:$D$5135, 0), 1)</f>
        <v>IA-13RaBPM</v>
      </c>
      <c r="J569" s="27" t="str">
        <f t="shared" si="16"/>
        <v>EXTERNO</v>
      </c>
      <c r="K569" s="28" t="str">
        <f>Def_Instancias_Equipamentos!$D$1266</f>
        <v>SI-13SAFE:DI-PBPMSensor-2</v>
      </c>
      <c r="L569" s="19" t="str">
        <f>Def_Instancias_Equipamentos!$D$1607</f>
        <v>SI-13SAFE:DI-FMCPicoAmm-2</v>
      </c>
      <c r="M569" s="44" t="s">
        <v>80</v>
      </c>
      <c r="N569" s="45" t="s">
        <v>1110</v>
      </c>
      <c r="O569" s="31" t="str">
        <f>Def_Sistemas_Conectores_Cabos!$B$24</f>
        <v>Allectra triax</v>
      </c>
      <c r="P569" s="19" t="str">
        <f>Def_Sistemas_Conectores_Cabos!$B$25</f>
        <v>Lemo FFC.00.650</v>
      </c>
      <c r="Q569" s="27" t="str">
        <f t="shared" si="17"/>
        <v>SI-13SAFE:DI-PBPMSensor-2/TI
SI-13SAFE:DI-FMCPicoAmm-2/3</v>
      </c>
      <c r="R569" s="46" t="s">
        <v>25</v>
      </c>
      <c r="S569" s="46" t="s">
        <v>25</v>
      </c>
      <c r="T569" s="47" t="str">
        <f>Def_Sistemas_Conectores_Cabos!$C$15</f>
        <v>Triaxial LEMO</v>
      </c>
      <c r="U569" s="45" t="s">
        <v>46</v>
      </c>
      <c r="V569" s="48"/>
      <c r="W569" s="48"/>
      <c r="X569" s="48"/>
    </row>
    <row r="570" ht="15.75" customHeight="1">
      <c r="A570" s="19" t="str">
        <f>Def_Sistemas_Conectores_Cabos!$A$23</f>
        <v>BPM de fótons</v>
      </c>
      <c r="B570" s="22" t="str">
        <f>Datas_Entregas!$A$6</f>
        <v>Linhas de Luz (fases I-A e II)</v>
      </c>
      <c r="C570" s="25">
        <f t="array" ref="C570">INDEX(Datas_Entregas!$B$2:$B$100, MATCH(B570, Datas_Entregas!$A$2:$A$100, 0), 1)</f>
        <v>43374</v>
      </c>
      <c r="D570" s="22" t="str">
        <f>Def_Status_Montagem!$A$2</f>
        <v>A verificar</v>
      </c>
      <c r="E570" s="35" t="str">
        <f>Def_Status_Montagem!$B$4</f>
        <v>Contratada (inclui etiqueta)</v>
      </c>
      <c r="F570" s="26" t="str">
        <f t="array" ref="F570">INDEX(Def_Instancias_Equipamentos!$F$2:$F$5135, MATCH(K570, Def_Instancias_Equipamentos!$D$2:$D$5135, 0), 1)</f>
        <v>Túnel (Anel/Front-End)</v>
      </c>
      <c r="G570" s="27" t="str">
        <f t="array" ref="G570">INDEX(Def_Instancias_Equipamentos!$F$2:$F$5135, MATCH(L570, Def_Instancias_Equipamentos!$D$2:$D$5135, 0), 1)</f>
        <v>Sala Racks 13</v>
      </c>
      <c r="H570" s="26" t="str">
        <f t="array" ref="H570">INDEX(Def_Instancias_Equipamentos!$E$2:$E$5135, MATCH(K570, Def_Instancias_Equipamentos!$D$2:$D$5135, 0), 1)</f>
        <v>SI-13SAFE</v>
      </c>
      <c r="I570" s="27" t="str">
        <f t="array" ref="I570">INDEX(Def_Instancias_Equipamentos!$E$2:$E$5135, MATCH(L570, Def_Instancias_Equipamentos!$D$2:$D$5135, 0), 1)</f>
        <v>IA-13RaBPM</v>
      </c>
      <c r="J570" s="27" t="str">
        <f t="shared" si="16"/>
        <v>EXTERNO</v>
      </c>
      <c r="K570" s="28" t="str">
        <f>Def_Instancias_Equipamentos!$D$1266</f>
        <v>SI-13SAFE:DI-PBPMSensor-2</v>
      </c>
      <c r="L570" s="19" t="str">
        <f>Def_Instancias_Equipamentos!$D$1607</f>
        <v>SI-13SAFE:DI-FMCPicoAmm-2</v>
      </c>
      <c r="M570" s="44" t="s">
        <v>77</v>
      </c>
      <c r="N570" s="45" t="s">
        <v>1116</v>
      </c>
      <c r="O570" s="31" t="str">
        <f>Def_Sistemas_Conectores_Cabos!$B$24</f>
        <v>Allectra triax</v>
      </c>
      <c r="P570" s="19" t="str">
        <f>Def_Sistemas_Conectores_Cabos!$B$25</f>
        <v>Lemo FFC.00.650</v>
      </c>
      <c r="Q570" s="27" t="str">
        <f t="shared" si="17"/>
        <v>SI-13SAFE:DI-PBPMSensor-2/BO
SI-13SAFE:DI-FMCPicoAmm-2/4</v>
      </c>
      <c r="R570" s="46" t="s">
        <v>25</v>
      </c>
      <c r="S570" s="46" t="s">
        <v>25</v>
      </c>
      <c r="T570" s="47" t="str">
        <f>Def_Sistemas_Conectores_Cabos!$C$15</f>
        <v>Triaxial LEMO</v>
      </c>
      <c r="U570" s="45" t="s">
        <v>46</v>
      </c>
      <c r="V570" s="48"/>
      <c r="W570" s="48"/>
      <c r="X570" s="48"/>
    </row>
    <row r="571" ht="15.75" customHeight="1">
      <c r="A571" s="19" t="str">
        <f>Def_Sistemas_Conectores_Cabos!$A$23</f>
        <v>BPM de fótons</v>
      </c>
      <c r="B571" s="22" t="str">
        <f>Datas_Entregas!$A$3</f>
        <v>BTS/Anel</v>
      </c>
      <c r="C571" s="25">
        <f t="array" ref="C571">INDEX(Datas_Entregas!$B$2:$B$100, MATCH(B571, Datas_Entregas!$A$2:$A$100, 0), 1)</f>
        <v>43296</v>
      </c>
      <c r="D571" s="22" t="str">
        <f>Def_Status_Montagem!$A$2</f>
        <v>A verificar</v>
      </c>
      <c r="E571" s="35" t="str">
        <f>Def_Status_Montagem!$B$4</f>
        <v>Contratada (inclui etiqueta)</v>
      </c>
      <c r="F571" s="26" t="str">
        <f t="array" ref="F571">INDEX(Def_Instancias_Equipamentos!$F$2:$F$5135, MATCH(K571, Def_Instancias_Equipamentos!$D$2:$D$5135, 0), 1)</f>
        <v>Túnel (Anel/Front-End)</v>
      </c>
      <c r="G571" s="27" t="str">
        <f t="array" ref="G571">INDEX(Def_Instancias_Equipamentos!$F$2:$F$5135, MATCH(L571, Def_Instancias_Equipamentos!$D$2:$D$5135, 0), 1)</f>
        <v>Sala Racks 14</v>
      </c>
      <c r="H571" s="26" t="str">
        <f t="array" ref="H571">INDEX(Def_Instancias_Equipamentos!$E$2:$E$5135, MATCH(K571, Def_Instancias_Equipamentos!$D$2:$D$5135, 0), 1)</f>
        <v>SI-14BCFE</v>
      </c>
      <c r="I571" s="27" t="str">
        <f t="array" ref="I571">INDEX(Def_Instancias_Equipamentos!$E$2:$E$5135, MATCH(L571, Def_Instancias_Equipamentos!$D$2:$D$5135, 0), 1)</f>
        <v>IA-14RaBPM</v>
      </c>
      <c r="J571" s="27" t="str">
        <f t="shared" si="16"/>
        <v>EXTERNO</v>
      </c>
      <c r="K571" s="28" t="str">
        <f>Def_Instancias_Equipamentos!$D$1307</f>
        <v>SI-14BCFE:DI-PBPMSensor-1</v>
      </c>
      <c r="L571" s="19" t="str">
        <f>Def_Instancias_Equipamentos!$D$1648</f>
        <v>SI-14BCFE:DI-FMCPicoAmm-1</v>
      </c>
      <c r="M571" s="44" t="s">
        <v>89</v>
      </c>
      <c r="N571" s="45" t="s">
        <v>1100</v>
      </c>
      <c r="O571" s="31" t="str">
        <f>Def_Sistemas_Conectores_Cabos!$B$24</f>
        <v>Allectra triax</v>
      </c>
      <c r="P571" s="19" t="str">
        <f>Def_Sistemas_Conectores_Cabos!$B$25</f>
        <v>Lemo FFC.00.650</v>
      </c>
      <c r="Q571" s="27" t="str">
        <f t="shared" si="17"/>
        <v>SI-14BCFE:DI-PBPMSensor-1/TO
SI-14BCFE:DI-FMCPicoAmm-1/1</v>
      </c>
      <c r="R571" s="46" t="s">
        <v>25</v>
      </c>
      <c r="S571" s="46" t="s">
        <v>25</v>
      </c>
      <c r="T571" s="47" t="str">
        <f>Def_Sistemas_Conectores_Cabos!$C$15</f>
        <v>Triaxial LEMO</v>
      </c>
      <c r="U571" s="45" t="s">
        <v>46</v>
      </c>
      <c r="V571" s="48"/>
      <c r="W571" s="48"/>
      <c r="X571" s="48"/>
    </row>
    <row r="572" ht="15.75" customHeight="1">
      <c r="A572" s="19" t="str">
        <f>Def_Sistemas_Conectores_Cabos!$A$23</f>
        <v>BPM de fótons</v>
      </c>
      <c r="B572" s="22" t="str">
        <f>Datas_Entregas!$A$3</f>
        <v>BTS/Anel</v>
      </c>
      <c r="C572" s="25">
        <f t="array" ref="C572">INDEX(Datas_Entregas!$B$2:$B$100, MATCH(B572, Datas_Entregas!$A$2:$A$100, 0), 1)</f>
        <v>43296</v>
      </c>
      <c r="D572" s="22" t="str">
        <f>Def_Status_Montagem!$A$2</f>
        <v>A verificar</v>
      </c>
      <c r="E572" s="35" t="str">
        <f>Def_Status_Montagem!$B$4</f>
        <v>Contratada (inclui etiqueta)</v>
      </c>
      <c r="F572" s="26" t="str">
        <f t="array" ref="F572">INDEX(Def_Instancias_Equipamentos!$F$2:$F$5135, MATCH(K572, Def_Instancias_Equipamentos!$D$2:$D$5135, 0), 1)</f>
        <v>Túnel (Anel/Front-End)</v>
      </c>
      <c r="G572" s="27" t="str">
        <f t="array" ref="G572">INDEX(Def_Instancias_Equipamentos!$F$2:$F$5135, MATCH(L572, Def_Instancias_Equipamentos!$D$2:$D$5135, 0), 1)</f>
        <v>Sala Racks 14</v>
      </c>
      <c r="H572" s="26" t="str">
        <f t="array" ref="H572">INDEX(Def_Instancias_Equipamentos!$E$2:$E$5135, MATCH(K572, Def_Instancias_Equipamentos!$D$2:$D$5135, 0), 1)</f>
        <v>SI-14BCFE</v>
      </c>
      <c r="I572" s="27" t="str">
        <f t="array" ref="I572">INDEX(Def_Instancias_Equipamentos!$E$2:$E$5135, MATCH(L572, Def_Instancias_Equipamentos!$D$2:$D$5135, 0), 1)</f>
        <v>IA-14RaBPM</v>
      </c>
      <c r="J572" s="27" t="str">
        <f t="shared" si="16"/>
        <v>EXTERNO</v>
      </c>
      <c r="K572" s="28" t="str">
        <f>Def_Instancias_Equipamentos!$D$1307</f>
        <v>SI-14BCFE:DI-PBPMSensor-1</v>
      </c>
      <c r="L572" s="19" t="str">
        <f>Def_Instancias_Equipamentos!$D$1648</f>
        <v>SI-14BCFE:DI-FMCPicoAmm-1</v>
      </c>
      <c r="M572" s="44" t="s">
        <v>74</v>
      </c>
      <c r="N572" s="45" t="s">
        <v>1108</v>
      </c>
      <c r="O572" s="31" t="str">
        <f>Def_Sistemas_Conectores_Cabos!$B$24</f>
        <v>Allectra triax</v>
      </c>
      <c r="P572" s="19" t="str">
        <f>Def_Sistemas_Conectores_Cabos!$B$25</f>
        <v>Lemo FFC.00.650</v>
      </c>
      <c r="Q572" s="27" t="str">
        <f t="shared" si="17"/>
        <v>SI-14BCFE:DI-PBPMSensor-1/BI
SI-14BCFE:DI-FMCPicoAmm-1/2</v>
      </c>
      <c r="R572" s="46" t="s">
        <v>25</v>
      </c>
      <c r="S572" s="46" t="s">
        <v>25</v>
      </c>
      <c r="T572" s="47" t="str">
        <f>Def_Sistemas_Conectores_Cabos!$C$15</f>
        <v>Triaxial LEMO</v>
      </c>
      <c r="U572" s="45" t="s">
        <v>46</v>
      </c>
      <c r="V572" s="48"/>
      <c r="W572" s="48"/>
      <c r="X572" s="48"/>
    </row>
    <row r="573" ht="15.75" customHeight="1">
      <c r="A573" s="19" t="str">
        <f>Def_Sistemas_Conectores_Cabos!$A$23</f>
        <v>BPM de fótons</v>
      </c>
      <c r="B573" s="22" t="str">
        <f>Datas_Entregas!$A$3</f>
        <v>BTS/Anel</v>
      </c>
      <c r="C573" s="25">
        <f t="array" ref="C573">INDEX(Datas_Entregas!$B$2:$B$100, MATCH(B573, Datas_Entregas!$A$2:$A$100, 0), 1)</f>
        <v>43296</v>
      </c>
      <c r="D573" s="22" t="str">
        <f>Def_Status_Montagem!$A$2</f>
        <v>A verificar</v>
      </c>
      <c r="E573" s="35" t="str">
        <f>Def_Status_Montagem!$B$4</f>
        <v>Contratada (inclui etiqueta)</v>
      </c>
      <c r="F573" s="26" t="str">
        <f t="array" ref="F573">INDEX(Def_Instancias_Equipamentos!$F$2:$F$5135, MATCH(K573, Def_Instancias_Equipamentos!$D$2:$D$5135, 0), 1)</f>
        <v>Túnel (Anel/Front-End)</v>
      </c>
      <c r="G573" s="27" t="str">
        <f t="array" ref="G573">INDEX(Def_Instancias_Equipamentos!$F$2:$F$5135, MATCH(L573, Def_Instancias_Equipamentos!$D$2:$D$5135, 0), 1)</f>
        <v>Sala Racks 14</v>
      </c>
      <c r="H573" s="26" t="str">
        <f t="array" ref="H573">INDEX(Def_Instancias_Equipamentos!$E$2:$E$5135, MATCH(K573, Def_Instancias_Equipamentos!$D$2:$D$5135, 0), 1)</f>
        <v>SI-14BCFE</v>
      </c>
      <c r="I573" s="27" t="str">
        <f t="array" ref="I573">INDEX(Def_Instancias_Equipamentos!$E$2:$E$5135, MATCH(L573, Def_Instancias_Equipamentos!$D$2:$D$5135, 0), 1)</f>
        <v>IA-14RaBPM</v>
      </c>
      <c r="J573" s="27" t="str">
        <f t="shared" si="16"/>
        <v>EXTERNO</v>
      </c>
      <c r="K573" s="28" t="str">
        <f>Def_Instancias_Equipamentos!$D$1307</f>
        <v>SI-14BCFE:DI-PBPMSensor-1</v>
      </c>
      <c r="L573" s="19" t="str">
        <f>Def_Instancias_Equipamentos!$D$1648</f>
        <v>SI-14BCFE:DI-FMCPicoAmm-1</v>
      </c>
      <c r="M573" s="44" t="s">
        <v>80</v>
      </c>
      <c r="N573" s="45" t="s">
        <v>1110</v>
      </c>
      <c r="O573" s="31" t="str">
        <f>Def_Sistemas_Conectores_Cabos!$B$24</f>
        <v>Allectra triax</v>
      </c>
      <c r="P573" s="19" t="str">
        <f>Def_Sistemas_Conectores_Cabos!$B$25</f>
        <v>Lemo FFC.00.650</v>
      </c>
      <c r="Q573" s="27" t="str">
        <f t="shared" si="17"/>
        <v>SI-14BCFE:DI-PBPMSensor-1/TI
SI-14BCFE:DI-FMCPicoAmm-1/3</v>
      </c>
      <c r="R573" s="46" t="s">
        <v>25</v>
      </c>
      <c r="S573" s="46" t="s">
        <v>25</v>
      </c>
      <c r="T573" s="47" t="str">
        <f>Def_Sistemas_Conectores_Cabos!$C$15</f>
        <v>Triaxial LEMO</v>
      </c>
      <c r="U573" s="45" t="s">
        <v>46</v>
      </c>
      <c r="V573" s="48"/>
      <c r="W573" s="48"/>
      <c r="X573" s="48"/>
    </row>
    <row r="574" ht="15.75" customHeight="1">
      <c r="A574" s="19" t="str">
        <f>Def_Sistemas_Conectores_Cabos!$A$23</f>
        <v>BPM de fótons</v>
      </c>
      <c r="B574" s="22" t="str">
        <f>Datas_Entregas!$A$3</f>
        <v>BTS/Anel</v>
      </c>
      <c r="C574" s="25">
        <f t="array" ref="C574">INDEX(Datas_Entregas!$B$2:$B$100, MATCH(B574, Datas_Entregas!$A$2:$A$100, 0), 1)</f>
        <v>43296</v>
      </c>
      <c r="D574" s="22" t="str">
        <f>Def_Status_Montagem!$A$2</f>
        <v>A verificar</v>
      </c>
      <c r="E574" s="35" t="str">
        <f>Def_Status_Montagem!$B$4</f>
        <v>Contratada (inclui etiqueta)</v>
      </c>
      <c r="F574" s="26" t="str">
        <f t="array" ref="F574">INDEX(Def_Instancias_Equipamentos!$F$2:$F$5135, MATCH(K574, Def_Instancias_Equipamentos!$D$2:$D$5135, 0), 1)</f>
        <v>Túnel (Anel/Front-End)</v>
      </c>
      <c r="G574" s="27" t="str">
        <f t="array" ref="G574">INDEX(Def_Instancias_Equipamentos!$F$2:$F$5135, MATCH(L574, Def_Instancias_Equipamentos!$D$2:$D$5135, 0), 1)</f>
        <v>Sala Racks 14</v>
      </c>
      <c r="H574" s="26" t="str">
        <f t="array" ref="H574">INDEX(Def_Instancias_Equipamentos!$E$2:$E$5135, MATCH(K574, Def_Instancias_Equipamentos!$D$2:$D$5135, 0), 1)</f>
        <v>SI-14BCFE</v>
      </c>
      <c r="I574" s="27" t="str">
        <f t="array" ref="I574">INDEX(Def_Instancias_Equipamentos!$E$2:$E$5135, MATCH(L574, Def_Instancias_Equipamentos!$D$2:$D$5135, 0), 1)</f>
        <v>IA-14RaBPM</v>
      </c>
      <c r="J574" s="27" t="str">
        <f t="shared" si="16"/>
        <v>EXTERNO</v>
      </c>
      <c r="K574" s="28" t="str">
        <f>Def_Instancias_Equipamentos!$D$1307</f>
        <v>SI-14BCFE:DI-PBPMSensor-1</v>
      </c>
      <c r="L574" s="19" t="str">
        <f>Def_Instancias_Equipamentos!$D$1648</f>
        <v>SI-14BCFE:DI-FMCPicoAmm-1</v>
      </c>
      <c r="M574" s="44" t="s">
        <v>77</v>
      </c>
      <c r="N574" s="45" t="s">
        <v>1116</v>
      </c>
      <c r="O574" s="31" t="str">
        <f>Def_Sistemas_Conectores_Cabos!$B$24</f>
        <v>Allectra triax</v>
      </c>
      <c r="P574" s="19" t="str">
        <f>Def_Sistemas_Conectores_Cabos!$B$25</f>
        <v>Lemo FFC.00.650</v>
      </c>
      <c r="Q574" s="27" t="str">
        <f t="shared" si="17"/>
        <v>SI-14BCFE:DI-PBPMSensor-1/BO
SI-14BCFE:DI-FMCPicoAmm-1/4</v>
      </c>
      <c r="R574" s="46" t="s">
        <v>25</v>
      </c>
      <c r="S574" s="46" t="s">
        <v>25</v>
      </c>
      <c r="T574" s="47" t="str">
        <f>Def_Sistemas_Conectores_Cabos!$C$15</f>
        <v>Triaxial LEMO</v>
      </c>
      <c r="U574" s="45" t="s">
        <v>46</v>
      </c>
      <c r="V574" s="48"/>
      <c r="W574" s="48"/>
      <c r="X574" s="48"/>
    </row>
    <row r="575" ht="15.75" customHeight="1">
      <c r="A575" s="19" t="str">
        <f>Def_Sistemas_Conectores_Cabos!$A$23</f>
        <v>BPM de fótons</v>
      </c>
      <c r="B575" s="22" t="str">
        <f>Datas_Entregas!$A$3</f>
        <v>BTS/Anel</v>
      </c>
      <c r="C575" s="25">
        <f t="array" ref="C575">INDEX(Datas_Entregas!$B$2:$B$100, MATCH(B575, Datas_Entregas!$A$2:$A$100, 0), 1)</f>
        <v>43296</v>
      </c>
      <c r="D575" s="22" t="str">
        <f>Def_Status_Montagem!$A$2</f>
        <v>A verificar</v>
      </c>
      <c r="E575" s="35" t="str">
        <f>Def_Status_Montagem!$B$4</f>
        <v>Contratada (inclui etiqueta)</v>
      </c>
      <c r="F575" s="26" t="str">
        <f t="array" ref="F575">INDEX(Def_Instancias_Equipamentos!$F$2:$F$5135, MATCH(K575, Def_Instancias_Equipamentos!$D$2:$D$5135, 0), 1)</f>
        <v>Túnel (Anel/Front-End)</v>
      </c>
      <c r="G575" s="27" t="str">
        <f t="array" ref="G575">INDEX(Def_Instancias_Equipamentos!$F$2:$F$5135, MATCH(L575, Def_Instancias_Equipamentos!$D$2:$D$5135, 0), 1)</f>
        <v>Sala Racks 14</v>
      </c>
      <c r="H575" s="26" t="str">
        <f t="array" ref="H575">INDEX(Def_Instancias_Equipamentos!$E$2:$E$5135, MATCH(K575, Def_Instancias_Equipamentos!$D$2:$D$5135, 0), 1)</f>
        <v>SI-14BCFE</v>
      </c>
      <c r="I575" s="27" t="str">
        <f t="array" ref="I575">INDEX(Def_Instancias_Equipamentos!$E$2:$E$5135, MATCH(L575, Def_Instancias_Equipamentos!$D$2:$D$5135, 0), 1)</f>
        <v>IA-14RaBPM</v>
      </c>
      <c r="J575" s="27" t="str">
        <f t="shared" si="16"/>
        <v>EXTERNO</v>
      </c>
      <c r="K575" s="28" t="str">
        <f>Def_Instancias_Equipamentos!$D$1308</f>
        <v>SI-14BCFE:DI-PBPMSensor-2</v>
      </c>
      <c r="L575" s="19" t="str">
        <f>Def_Instancias_Equipamentos!$D$1649</f>
        <v>SI-14BCFE:DI-FMCPicoAmm-2</v>
      </c>
      <c r="M575" s="44" t="s">
        <v>89</v>
      </c>
      <c r="N575" s="45" t="s">
        <v>1100</v>
      </c>
      <c r="O575" s="31" t="str">
        <f>Def_Sistemas_Conectores_Cabos!$B$24</f>
        <v>Allectra triax</v>
      </c>
      <c r="P575" s="19" t="str">
        <f>Def_Sistemas_Conectores_Cabos!$B$25</f>
        <v>Lemo FFC.00.650</v>
      </c>
      <c r="Q575" s="27" t="str">
        <f t="shared" si="17"/>
        <v>SI-14BCFE:DI-PBPMSensor-2/TO
SI-14BCFE:DI-FMCPicoAmm-2/1</v>
      </c>
      <c r="R575" s="46" t="s">
        <v>25</v>
      </c>
      <c r="S575" s="46" t="s">
        <v>25</v>
      </c>
      <c r="T575" s="47" t="str">
        <f>Def_Sistemas_Conectores_Cabos!$C$15</f>
        <v>Triaxial LEMO</v>
      </c>
      <c r="U575" s="45" t="s">
        <v>46</v>
      </c>
      <c r="V575" s="33"/>
      <c r="W575" s="33"/>
      <c r="X575" s="33"/>
    </row>
    <row r="576" ht="15.75" customHeight="1">
      <c r="A576" s="19" t="str">
        <f>Def_Sistemas_Conectores_Cabos!$A$23</f>
        <v>BPM de fótons</v>
      </c>
      <c r="B576" s="22" t="str">
        <f>Datas_Entregas!$A$3</f>
        <v>BTS/Anel</v>
      </c>
      <c r="C576" s="25">
        <f t="array" ref="C576">INDEX(Datas_Entregas!$B$2:$B$100, MATCH(B576, Datas_Entregas!$A$2:$A$100, 0), 1)</f>
        <v>43296</v>
      </c>
      <c r="D576" s="22" t="str">
        <f>Def_Status_Montagem!$A$2</f>
        <v>A verificar</v>
      </c>
      <c r="E576" s="35" t="str">
        <f>Def_Status_Montagem!$B$4</f>
        <v>Contratada (inclui etiqueta)</v>
      </c>
      <c r="F576" s="26" t="str">
        <f t="array" ref="F576">INDEX(Def_Instancias_Equipamentos!$F$2:$F$5135, MATCH(K576, Def_Instancias_Equipamentos!$D$2:$D$5135, 0), 1)</f>
        <v>Túnel (Anel/Front-End)</v>
      </c>
      <c r="G576" s="27" t="str">
        <f t="array" ref="G576">INDEX(Def_Instancias_Equipamentos!$F$2:$F$5135, MATCH(L576, Def_Instancias_Equipamentos!$D$2:$D$5135, 0), 1)</f>
        <v>Sala Racks 14</v>
      </c>
      <c r="H576" s="26" t="str">
        <f t="array" ref="H576">INDEX(Def_Instancias_Equipamentos!$E$2:$E$5135, MATCH(K576, Def_Instancias_Equipamentos!$D$2:$D$5135, 0), 1)</f>
        <v>SI-14BCFE</v>
      </c>
      <c r="I576" s="27" t="str">
        <f t="array" ref="I576">INDEX(Def_Instancias_Equipamentos!$E$2:$E$5135, MATCH(L576, Def_Instancias_Equipamentos!$D$2:$D$5135, 0), 1)</f>
        <v>IA-14RaBPM</v>
      </c>
      <c r="J576" s="27" t="str">
        <f t="shared" si="16"/>
        <v>EXTERNO</v>
      </c>
      <c r="K576" s="28" t="str">
        <f>Def_Instancias_Equipamentos!$D$1308</f>
        <v>SI-14BCFE:DI-PBPMSensor-2</v>
      </c>
      <c r="L576" s="19" t="str">
        <f>Def_Instancias_Equipamentos!$D$1649</f>
        <v>SI-14BCFE:DI-FMCPicoAmm-2</v>
      </c>
      <c r="M576" s="44" t="s">
        <v>74</v>
      </c>
      <c r="N576" s="45" t="s">
        <v>1108</v>
      </c>
      <c r="O576" s="31" t="str">
        <f>Def_Sistemas_Conectores_Cabos!$B$24</f>
        <v>Allectra triax</v>
      </c>
      <c r="P576" s="19" t="str">
        <f>Def_Sistemas_Conectores_Cabos!$B$25</f>
        <v>Lemo FFC.00.650</v>
      </c>
      <c r="Q576" s="27" t="str">
        <f t="shared" si="17"/>
        <v>SI-14BCFE:DI-PBPMSensor-2/BI
SI-14BCFE:DI-FMCPicoAmm-2/2</v>
      </c>
      <c r="R576" s="46" t="s">
        <v>25</v>
      </c>
      <c r="S576" s="46" t="s">
        <v>25</v>
      </c>
      <c r="T576" s="47" t="str">
        <f>Def_Sistemas_Conectores_Cabos!$C$15</f>
        <v>Triaxial LEMO</v>
      </c>
      <c r="U576" s="45" t="s">
        <v>46</v>
      </c>
      <c r="V576" s="33"/>
      <c r="W576" s="33"/>
      <c r="X576" s="33"/>
    </row>
    <row r="577" ht="15.75" customHeight="1">
      <c r="A577" s="19" t="str">
        <f>Def_Sistemas_Conectores_Cabos!$A$23</f>
        <v>BPM de fótons</v>
      </c>
      <c r="B577" s="22" t="str">
        <f>Datas_Entregas!$A$3</f>
        <v>BTS/Anel</v>
      </c>
      <c r="C577" s="25">
        <f t="array" ref="C577">INDEX(Datas_Entregas!$B$2:$B$100, MATCH(B577, Datas_Entregas!$A$2:$A$100, 0), 1)</f>
        <v>43296</v>
      </c>
      <c r="D577" s="22" t="str">
        <f>Def_Status_Montagem!$A$2</f>
        <v>A verificar</v>
      </c>
      <c r="E577" s="35" t="str">
        <f>Def_Status_Montagem!$B$4</f>
        <v>Contratada (inclui etiqueta)</v>
      </c>
      <c r="F577" s="26" t="str">
        <f t="array" ref="F577">INDEX(Def_Instancias_Equipamentos!$F$2:$F$5135, MATCH(K577, Def_Instancias_Equipamentos!$D$2:$D$5135, 0), 1)</f>
        <v>Túnel (Anel/Front-End)</v>
      </c>
      <c r="G577" s="27" t="str">
        <f t="array" ref="G577">INDEX(Def_Instancias_Equipamentos!$F$2:$F$5135, MATCH(L577, Def_Instancias_Equipamentos!$D$2:$D$5135, 0), 1)</f>
        <v>Sala Racks 14</v>
      </c>
      <c r="H577" s="26" t="str">
        <f t="array" ref="H577">INDEX(Def_Instancias_Equipamentos!$E$2:$E$5135, MATCH(K577, Def_Instancias_Equipamentos!$D$2:$D$5135, 0), 1)</f>
        <v>SI-14BCFE</v>
      </c>
      <c r="I577" s="27" t="str">
        <f t="array" ref="I577">INDEX(Def_Instancias_Equipamentos!$E$2:$E$5135, MATCH(L577, Def_Instancias_Equipamentos!$D$2:$D$5135, 0), 1)</f>
        <v>IA-14RaBPM</v>
      </c>
      <c r="J577" s="27" t="str">
        <f t="shared" si="16"/>
        <v>EXTERNO</v>
      </c>
      <c r="K577" s="28" t="str">
        <f>Def_Instancias_Equipamentos!$D$1308</f>
        <v>SI-14BCFE:DI-PBPMSensor-2</v>
      </c>
      <c r="L577" s="19" t="str">
        <f>Def_Instancias_Equipamentos!$D$1649</f>
        <v>SI-14BCFE:DI-FMCPicoAmm-2</v>
      </c>
      <c r="M577" s="44" t="s">
        <v>80</v>
      </c>
      <c r="N577" s="45" t="s">
        <v>1110</v>
      </c>
      <c r="O577" s="31" t="str">
        <f>Def_Sistemas_Conectores_Cabos!$B$24</f>
        <v>Allectra triax</v>
      </c>
      <c r="P577" s="19" t="str">
        <f>Def_Sistemas_Conectores_Cabos!$B$25</f>
        <v>Lemo FFC.00.650</v>
      </c>
      <c r="Q577" s="27" t="str">
        <f t="shared" si="17"/>
        <v>SI-14BCFE:DI-PBPMSensor-2/TI
SI-14BCFE:DI-FMCPicoAmm-2/3</v>
      </c>
      <c r="R577" s="46" t="s">
        <v>25</v>
      </c>
      <c r="S577" s="46" t="s">
        <v>25</v>
      </c>
      <c r="T577" s="47" t="str">
        <f>Def_Sistemas_Conectores_Cabos!$C$15</f>
        <v>Triaxial LEMO</v>
      </c>
      <c r="U577" s="45" t="s">
        <v>46</v>
      </c>
      <c r="V577" s="33"/>
      <c r="W577" s="33"/>
      <c r="X577" s="33"/>
    </row>
    <row r="578" ht="15.75" customHeight="1">
      <c r="A578" s="19" t="str">
        <f>Def_Sistemas_Conectores_Cabos!$A$23</f>
        <v>BPM de fótons</v>
      </c>
      <c r="B578" s="22" t="str">
        <f>Datas_Entregas!$A$3</f>
        <v>BTS/Anel</v>
      </c>
      <c r="C578" s="25">
        <f t="array" ref="C578">INDEX(Datas_Entregas!$B$2:$B$100, MATCH(B578, Datas_Entregas!$A$2:$A$100, 0), 1)</f>
        <v>43296</v>
      </c>
      <c r="D578" s="22" t="str">
        <f>Def_Status_Montagem!$A$2</f>
        <v>A verificar</v>
      </c>
      <c r="E578" s="35" t="str">
        <f>Def_Status_Montagem!$B$4</f>
        <v>Contratada (inclui etiqueta)</v>
      </c>
      <c r="F578" s="26" t="str">
        <f t="array" ref="F578">INDEX(Def_Instancias_Equipamentos!$F$2:$F$5135, MATCH(K578, Def_Instancias_Equipamentos!$D$2:$D$5135, 0), 1)</f>
        <v>Túnel (Anel/Front-End)</v>
      </c>
      <c r="G578" s="27" t="str">
        <f t="array" ref="G578">INDEX(Def_Instancias_Equipamentos!$F$2:$F$5135, MATCH(L578, Def_Instancias_Equipamentos!$D$2:$D$5135, 0), 1)</f>
        <v>Sala Racks 14</v>
      </c>
      <c r="H578" s="26" t="str">
        <f t="array" ref="H578">INDEX(Def_Instancias_Equipamentos!$E$2:$E$5135, MATCH(K578, Def_Instancias_Equipamentos!$D$2:$D$5135, 0), 1)</f>
        <v>SI-14BCFE</v>
      </c>
      <c r="I578" s="27" t="str">
        <f t="array" ref="I578">INDEX(Def_Instancias_Equipamentos!$E$2:$E$5135, MATCH(L578, Def_Instancias_Equipamentos!$D$2:$D$5135, 0), 1)</f>
        <v>IA-14RaBPM</v>
      </c>
      <c r="J578" s="27" t="str">
        <f t="shared" si="16"/>
        <v>EXTERNO</v>
      </c>
      <c r="K578" s="28" t="str">
        <f>Def_Instancias_Equipamentos!$D$1308</f>
        <v>SI-14BCFE:DI-PBPMSensor-2</v>
      </c>
      <c r="L578" s="19" t="str">
        <f>Def_Instancias_Equipamentos!$D$1649</f>
        <v>SI-14BCFE:DI-FMCPicoAmm-2</v>
      </c>
      <c r="M578" s="44" t="s">
        <v>77</v>
      </c>
      <c r="N578" s="45" t="s">
        <v>1116</v>
      </c>
      <c r="O578" s="31" t="str">
        <f>Def_Sistemas_Conectores_Cabos!$B$24</f>
        <v>Allectra triax</v>
      </c>
      <c r="P578" s="19" t="str">
        <f>Def_Sistemas_Conectores_Cabos!$B$25</f>
        <v>Lemo FFC.00.650</v>
      </c>
      <c r="Q578" s="27" t="str">
        <f t="shared" si="17"/>
        <v>SI-14BCFE:DI-PBPMSensor-2/BO
SI-14BCFE:DI-FMCPicoAmm-2/4</v>
      </c>
      <c r="R578" s="46" t="s">
        <v>25</v>
      </c>
      <c r="S578" s="46" t="s">
        <v>25</v>
      </c>
      <c r="T578" s="47" t="str">
        <f>Def_Sistemas_Conectores_Cabos!$C$15</f>
        <v>Triaxial LEMO</v>
      </c>
      <c r="U578" s="45" t="s">
        <v>46</v>
      </c>
      <c r="V578" s="33"/>
      <c r="W578" s="33"/>
      <c r="X578" s="33"/>
    </row>
    <row r="579" ht="15.75" customHeight="1">
      <c r="A579" s="19" t="str">
        <f>Def_Sistemas_Conectores_Cabos!$A$23</f>
        <v>BPM de fótons</v>
      </c>
      <c r="B579" s="22" t="str">
        <f>Datas_Entregas!$A$3</f>
        <v>BTS/Anel</v>
      </c>
      <c r="C579" s="25">
        <f t="array" ref="C579">INDEX(Datas_Entregas!$B$2:$B$100, MATCH(B579, Datas_Entregas!$A$2:$A$100, 0), 1)</f>
        <v>43296</v>
      </c>
      <c r="D579" s="22" t="str">
        <f>Def_Status_Montagem!$A$2</f>
        <v>A verificar</v>
      </c>
      <c r="E579" s="35" t="str">
        <f>Def_Status_Montagem!$B$4</f>
        <v>Contratada (inclui etiqueta)</v>
      </c>
      <c r="F579" s="26" t="str">
        <f t="array" ref="F579">INDEX(Def_Instancias_Equipamentos!$F$2:$F$5135, MATCH(K579, Def_Instancias_Equipamentos!$D$2:$D$5135, 0), 1)</f>
        <v>Túnel (Anel/Front-End)</v>
      </c>
      <c r="G579" s="27" t="str">
        <f t="array" ref="G579">INDEX(Def_Instancias_Equipamentos!$F$2:$F$5135, MATCH(L579, Def_Instancias_Equipamentos!$D$2:$D$5135, 0), 1)</f>
        <v>Sala Racks 14</v>
      </c>
      <c r="H579" s="26" t="str">
        <f t="array" ref="H579">INDEX(Def_Instancias_Equipamentos!$E$2:$E$5135, MATCH(K579, Def_Instancias_Equipamentos!$D$2:$D$5135, 0), 1)</f>
        <v>SI-14SBFE</v>
      </c>
      <c r="I579" s="27" t="str">
        <f t="array" ref="I579">INDEX(Def_Instancias_Equipamentos!$E$2:$E$5135, MATCH(L579, Def_Instancias_Equipamentos!$D$2:$D$5135, 0), 1)</f>
        <v>IA-14RaBPM</v>
      </c>
      <c r="J579" s="27" t="str">
        <f t="shared" si="16"/>
        <v>EXTERNO</v>
      </c>
      <c r="K579" s="28" t="str">
        <f>Def_Instancias_Equipamentos!$D$1267</f>
        <v>SI-14SBFE:DI-PBPMSensor-1</v>
      </c>
      <c r="L579" s="19" t="str">
        <f>Def_Instancias_Equipamentos!$D$1608</f>
        <v>SI-14SBFE:DI-FMCPicoAmm-1</v>
      </c>
      <c r="M579" s="44" t="s">
        <v>89</v>
      </c>
      <c r="N579" s="45" t="s">
        <v>1100</v>
      </c>
      <c r="O579" s="31" t="str">
        <f>Def_Sistemas_Conectores_Cabos!$B$24</f>
        <v>Allectra triax</v>
      </c>
      <c r="P579" s="19" t="str">
        <f>Def_Sistemas_Conectores_Cabos!$B$25</f>
        <v>Lemo FFC.00.650</v>
      </c>
      <c r="Q579" s="27" t="str">
        <f t="shared" si="17"/>
        <v>SI-14SBFE:DI-PBPMSensor-1/TO
SI-14SBFE:DI-FMCPicoAmm-1/1</v>
      </c>
      <c r="R579" s="46" t="s">
        <v>25</v>
      </c>
      <c r="S579" s="46" t="s">
        <v>25</v>
      </c>
      <c r="T579" s="47" t="str">
        <f>Def_Sistemas_Conectores_Cabos!$C$15</f>
        <v>Triaxial LEMO</v>
      </c>
      <c r="U579" s="45" t="s">
        <v>46</v>
      </c>
      <c r="V579" s="33"/>
      <c r="W579" s="33"/>
      <c r="X579" s="33"/>
    </row>
    <row r="580" ht="15.75" customHeight="1">
      <c r="A580" s="19" t="str">
        <f>Def_Sistemas_Conectores_Cabos!$A$23</f>
        <v>BPM de fótons</v>
      </c>
      <c r="B580" s="22" t="str">
        <f>Datas_Entregas!$A$3</f>
        <v>BTS/Anel</v>
      </c>
      <c r="C580" s="25">
        <f t="array" ref="C580">INDEX(Datas_Entregas!$B$2:$B$100, MATCH(B580, Datas_Entregas!$A$2:$A$100, 0), 1)</f>
        <v>43296</v>
      </c>
      <c r="D580" s="22" t="str">
        <f>Def_Status_Montagem!$A$2</f>
        <v>A verificar</v>
      </c>
      <c r="E580" s="35" t="str">
        <f>Def_Status_Montagem!$B$4</f>
        <v>Contratada (inclui etiqueta)</v>
      </c>
      <c r="F580" s="26" t="str">
        <f t="array" ref="F580">INDEX(Def_Instancias_Equipamentos!$F$2:$F$5135, MATCH(K580, Def_Instancias_Equipamentos!$D$2:$D$5135, 0), 1)</f>
        <v>Túnel (Anel/Front-End)</v>
      </c>
      <c r="G580" s="27" t="str">
        <f t="array" ref="G580">INDEX(Def_Instancias_Equipamentos!$F$2:$F$5135, MATCH(L580, Def_Instancias_Equipamentos!$D$2:$D$5135, 0), 1)</f>
        <v>Sala Racks 14</v>
      </c>
      <c r="H580" s="26" t="str">
        <f t="array" ref="H580">INDEX(Def_Instancias_Equipamentos!$E$2:$E$5135, MATCH(K580, Def_Instancias_Equipamentos!$D$2:$D$5135, 0), 1)</f>
        <v>SI-14SBFE</v>
      </c>
      <c r="I580" s="27" t="str">
        <f t="array" ref="I580">INDEX(Def_Instancias_Equipamentos!$E$2:$E$5135, MATCH(L580, Def_Instancias_Equipamentos!$D$2:$D$5135, 0), 1)</f>
        <v>IA-14RaBPM</v>
      </c>
      <c r="J580" s="27" t="str">
        <f t="shared" si="16"/>
        <v>EXTERNO</v>
      </c>
      <c r="K580" s="28" t="str">
        <f>Def_Instancias_Equipamentos!$D$1267</f>
        <v>SI-14SBFE:DI-PBPMSensor-1</v>
      </c>
      <c r="L580" s="19" t="str">
        <f>Def_Instancias_Equipamentos!$D$1608</f>
        <v>SI-14SBFE:DI-FMCPicoAmm-1</v>
      </c>
      <c r="M580" s="44" t="s">
        <v>74</v>
      </c>
      <c r="N580" s="45" t="s">
        <v>1108</v>
      </c>
      <c r="O580" s="31" t="str">
        <f>Def_Sistemas_Conectores_Cabos!$B$24</f>
        <v>Allectra triax</v>
      </c>
      <c r="P580" s="19" t="str">
        <f>Def_Sistemas_Conectores_Cabos!$B$25</f>
        <v>Lemo FFC.00.650</v>
      </c>
      <c r="Q580" s="27" t="str">
        <f t="shared" si="17"/>
        <v>SI-14SBFE:DI-PBPMSensor-1/BI
SI-14SBFE:DI-FMCPicoAmm-1/2</v>
      </c>
      <c r="R580" s="46" t="s">
        <v>25</v>
      </c>
      <c r="S580" s="46" t="s">
        <v>25</v>
      </c>
      <c r="T580" s="47" t="str">
        <f>Def_Sistemas_Conectores_Cabos!$C$15</f>
        <v>Triaxial LEMO</v>
      </c>
      <c r="U580" s="45" t="s">
        <v>46</v>
      </c>
      <c r="V580" s="33"/>
      <c r="W580" s="33"/>
      <c r="X580" s="33"/>
    </row>
    <row r="581" ht="15.75" customHeight="1">
      <c r="A581" s="19" t="str">
        <f>Def_Sistemas_Conectores_Cabos!$A$23</f>
        <v>BPM de fótons</v>
      </c>
      <c r="B581" s="22" t="str">
        <f>Datas_Entregas!$A$3</f>
        <v>BTS/Anel</v>
      </c>
      <c r="C581" s="25">
        <f t="array" ref="C581">INDEX(Datas_Entregas!$B$2:$B$100, MATCH(B581, Datas_Entregas!$A$2:$A$100, 0), 1)</f>
        <v>43296</v>
      </c>
      <c r="D581" s="22" t="str">
        <f>Def_Status_Montagem!$A$2</f>
        <v>A verificar</v>
      </c>
      <c r="E581" s="35" t="str">
        <f>Def_Status_Montagem!$B$4</f>
        <v>Contratada (inclui etiqueta)</v>
      </c>
      <c r="F581" s="26" t="str">
        <f t="array" ref="F581">INDEX(Def_Instancias_Equipamentos!$F$2:$F$5135, MATCH(K581, Def_Instancias_Equipamentos!$D$2:$D$5135, 0), 1)</f>
        <v>Túnel (Anel/Front-End)</v>
      </c>
      <c r="G581" s="27" t="str">
        <f t="array" ref="G581">INDEX(Def_Instancias_Equipamentos!$F$2:$F$5135, MATCH(L581, Def_Instancias_Equipamentos!$D$2:$D$5135, 0), 1)</f>
        <v>Sala Racks 14</v>
      </c>
      <c r="H581" s="26" t="str">
        <f t="array" ref="H581">INDEX(Def_Instancias_Equipamentos!$E$2:$E$5135, MATCH(K581, Def_Instancias_Equipamentos!$D$2:$D$5135, 0), 1)</f>
        <v>SI-14SBFE</v>
      </c>
      <c r="I581" s="27" t="str">
        <f t="array" ref="I581">INDEX(Def_Instancias_Equipamentos!$E$2:$E$5135, MATCH(L581, Def_Instancias_Equipamentos!$D$2:$D$5135, 0), 1)</f>
        <v>IA-14RaBPM</v>
      </c>
      <c r="J581" s="27" t="str">
        <f t="shared" si="16"/>
        <v>EXTERNO</v>
      </c>
      <c r="K581" s="28" t="str">
        <f>Def_Instancias_Equipamentos!$D$1267</f>
        <v>SI-14SBFE:DI-PBPMSensor-1</v>
      </c>
      <c r="L581" s="19" t="str">
        <f>Def_Instancias_Equipamentos!$D$1608</f>
        <v>SI-14SBFE:DI-FMCPicoAmm-1</v>
      </c>
      <c r="M581" s="44" t="s">
        <v>80</v>
      </c>
      <c r="N581" s="45" t="s">
        <v>1110</v>
      </c>
      <c r="O581" s="31" t="str">
        <f>Def_Sistemas_Conectores_Cabos!$B$24</f>
        <v>Allectra triax</v>
      </c>
      <c r="P581" s="19" t="str">
        <f>Def_Sistemas_Conectores_Cabos!$B$25</f>
        <v>Lemo FFC.00.650</v>
      </c>
      <c r="Q581" s="27" t="str">
        <f t="shared" si="17"/>
        <v>SI-14SBFE:DI-PBPMSensor-1/TI
SI-14SBFE:DI-FMCPicoAmm-1/3</v>
      </c>
      <c r="R581" s="46" t="s">
        <v>25</v>
      </c>
      <c r="S581" s="46" t="s">
        <v>25</v>
      </c>
      <c r="T581" s="47" t="str">
        <f>Def_Sistemas_Conectores_Cabos!$C$15</f>
        <v>Triaxial LEMO</v>
      </c>
      <c r="U581" s="45" t="s">
        <v>46</v>
      </c>
      <c r="V581" s="33"/>
      <c r="W581" s="33"/>
      <c r="X581" s="33"/>
    </row>
    <row r="582" ht="15.75" customHeight="1">
      <c r="A582" s="19" t="str">
        <f>Def_Sistemas_Conectores_Cabos!$A$23</f>
        <v>BPM de fótons</v>
      </c>
      <c r="B582" s="22" t="str">
        <f>Datas_Entregas!$A$3</f>
        <v>BTS/Anel</v>
      </c>
      <c r="C582" s="25">
        <f t="array" ref="C582">INDEX(Datas_Entregas!$B$2:$B$100, MATCH(B582, Datas_Entregas!$A$2:$A$100, 0), 1)</f>
        <v>43296</v>
      </c>
      <c r="D582" s="22" t="str">
        <f>Def_Status_Montagem!$A$2</f>
        <v>A verificar</v>
      </c>
      <c r="E582" s="35" t="str">
        <f>Def_Status_Montagem!$B$4</f>
        <v>Contratada (inclui etiqueta)</v>
      </c>
      <c r="F582" s="26" t="str">
        <f t="array" ref="F582">INDEX(Def_Instancias_Equipamentos!$F$2:$F$5135, MATCH(K582, Def_Instancias_Equipamentos!$D$2:$D$5135, 0), 1)</f>
        <v>Túnel (Anel/Front-End)</v>
      </c>
      <c r="G582" s="27" t="str">
        <f t="array" ref="G582">INDEX(Def_Instancias_Equipamentos!$F$2:$F$5135, MATCH(L582, Def_Instancias_Equipamentos!$D$2:$D$5135, 0), 1)</f>
        <v>Sala Racks 14</v>
      </c>
      <c r="H582" s="26" t="str">
        <f t="array" ref="H582">INDEX(Def_Instancias_Equipamentos!$E$2:$E$5135, MATCH(K582, Def_Instancias_Equipamentos!$D$2:$D$5135, 0), 1)</f>
        <v>SI-14SBFE</v>
      </c>
      <c r="I582" s="27" t="str">
        <f t="array" ref="I582">INDEX(Def_Instancias_Equipamentos!$E$2:$E$5135, MATCH(L582, Def_Instancias_Equipamentos!$D$2:$D$5135, 0), 1)</f>
        <v>IA-14RaBPM</v>
      </c>
      <c r="J582" s="27" t="str">
        <f t="shared" si="16"/>
        <v>EXTERNO</v>
      </c>
      <c r="K582" s="28" t="str">
        <f>Def_Instancias_Equipamentos!$D$1267</f>
        <v>SI-14SBFE:DI-PBPMSensor-1</v>
      </c>
      <c r="L582" s="19" t="str">
        <f>Def_Instancias_Equipamentos!$D$1608</f>
        <v>SI-14SBFE:DI-FMCPicoAmm-1</v>
      </c>
      <c r="M582" s="44" t="s">
        <v>77</v>
      </c>
      <c r="N582" s="45" t="s">
        <v>1116</v>
      </c>
      <c r="O582" s="31" t="str">
        <f>Def_Sistemas_Conectores_Cabos!$B$24</f>
        <v>Allectra triax</v>
      </c>
      <c r="P582" s="19" t="str">
        <f>Def_Sistemas_Conectores_Cabos!$B$25</f>
        <v>Lemo FFC.00.650</v>
      </c>
      <c r="Q582" s="27" t="str">
        <f t="shared" si="17"/>
        <v>SI-14SBFE:DI-PBPMSensor-1/BO
SI-14SBFE:DI-FMCPicoAmm-1/4</v>
      </c>
      <c r="R582" s="46" t="s">
        <v>25</v>
      </c>
      <c r="S582" s="46" t="s">
        <v>25</v>
      </c>
      <c r="T582" s="47" t="str">
        <f>Def_Sistemas_Conectores_Cabos!$C$15</f>
        <v>Triaxial LEMO</v>
      </c>
      <c r="U582" s="45" t="s">
        <v>46</v>
      </c>
      <c r="V582" s="33"/>
      <c r="W582" s="33"/>
      <c r="X582" s="33"/>
    </row>
    <row r="583" ht="15.75" customHeight="1">
      <c r="A583" s="19" t="str">
        <f>Def_Sistemas_Conectores_Cabos!$A$23</f>
        <v>BPM de fótons</v>
      </c>
      <c r="B583" s="22" t="str">
        <f>Datas_Entregas!$A$3</f>
        <v>BTS/Anel</v>
      </c>
      <c r="C583" s="25">
        <f t="array" ref="C583">INDEX(Datas_Entregas!$B$2:$B$100, MATCH(B583, Datas_Entregas!$A$2:$A$100, 0), 1)</f>
        <v>43296</v>
      </c>
      <c r="D583" s="22" t="str">
        <f>Def_Status_Montagem!$A$2</f>
        <v>A verificar</v>
      </c>
      <c r="E583" s="35" t="str">
        <f>Def_Status_Montagem!$B$4</f>
        <v>Contratada (inclui etiqueta)</v>
      </c>
      <c r="F583" s="26" t="str">
        <f t="array" ref="F583">INDEX(Def_Instancias_Equipamentos!$F$2:$F$5135, MATCH(K583, Def_Instancias_Equipamentos!$D$2:$D$5135, 0), 1)</f>
        <v>Túnel (Anel/Front-End)</v>
      </c>
      <c r="G583" s="27" t="str">
        <f t="array" ref="G583">INDEX(Def_Instancias_Equipamentos!$F$2:$F$5135, MATCH(L583, Def_Instancias_Equipamentos!$D$2:$D$5135, 0), 1)</f>
        <v>Sala Racks 14</v>
      </c>
      <c r="H583" s="26" t="str">
        <f t="array" ref="H583">INDEX(Def_Instancias_Equipamentos!$E$2:$E$5135, MATCH(K583, Def_Instancias_Equipamentos!$D$2:$D$5135, 0), 1)</f>
        <v>SI-14SBFE</v>
      </c>
      <c r="I583" s="27" t="str">
        <f t="array" ref="I583">INDEX(Def_Instancias_Equipamentos!$E$2:$E$5135, MATCH(L583, Def_Instancias_Equipamentos!$D$2:$D$5135, 0), 1)</f>
        <v>IA-14RaBPM</v>
      </c>
      <c r="J583" s="27" t="str">
        <f t="shared" si="16"/>
        <v>EXTERNO</v>
      </c>
      <c r="K583" s="28" t="str">
        <f>Def_Instancias_Equipamentos!$D$1268</f>
        <v>SI-14SBFE:DI-PBPMSensor-2</v>
      </c>
      <c r="L583" s="19" t="str">
        <f>Def_Instancias_Equipamentos!$D$1609</f>
        <v>SI-14SBFE:DI-FMCPicoAmm-2</v>
      </c>
      <c r="M583" s="44" t="s">
        <v>89</v>
      </c>
      <c r="N583" s="45" t="s">
        <v>1100</v>
      </c>
      <c r="O583" s="31" t="str">
        <f>Def_Sistemas_Conectores_Cabos!$B$24</f>
        <v>Allectra triax</v>
      </c>
      <c r="P583" s="19" t="str">
        <f>Def_Sistemas_Conectores_Cabos!$B$25</f>
        <v>Lemo FFC.00.650</v>
      </c>
      <c r="Q583" s="27" t="str">
        <f t="shared" si="17"/>
        <v>SI-14SBFE:DI-PBPMSensor-2/TO
SI-14SBFE:DI-FMCPicoAmm-2/1</v>
      </c>
      <c r="R583" s="46" t="s">
        <v>25</v>
      </c>
      <c r="S583" s="46" t="s">
        <v>25</v>
      </c>
      <c r="T583" s="47" t="str">
        <f>Def_Sistemas_Conectores_Cabos!$C$15</f>
        <v>Triaxial LEMO</v>
      </c>
      <c r="U583" s="45" t="s">
        <v>46</v>
      </c>
      <c r="V583" s="48"/>
      <c r="W583" s="48"/>
      <c r="X583" s="48"/>
    </row>
    <row r="584" ht="15.75" customHeight="1">
      <c r="A584" s="19" t="str">
        <f>Def_Sistemas_Conectores_Cabos!$A$23</f>
        <v>BPM de fótons</v>
      </c>
      <c r="B584" s="22" t="str">
        <f>Datas_Entregas!$A$3</f>
        <v>BTS/Anel</v>
      </c>
      <c r="C584" s="25">
        <f t="array" ref="C584">INDEX(Datas_Entregas!$B$2:$B$100, MATCH(B584, Datas_Entregas!$A$2:$A$100, 0), 1)</f>
        <v>43296</v>
      </c>
      <c r="D584" s="22" t="str">
        <f>Def_Status_Montagem!$A$2</f>
        <v>A verificar</v>
      </c>
      <c r="E584" s="35" t="str">
        <f>Def_Status_Montagem!$B$4</f>
        <v>Contratada (inclui etiqueta)</v>
      </c>
      <c r="F584" s="26" t="str">
        <f t="array" ref="F584">INDEX(Def_Instancias_Equipamentos!$F$2:$F$5135, MATCH(K584, Def_Instancias_Equipamentos!$D$2:$D$5135, 0), 1)</f>
        <v>Túnel (Anel/Front-End)</v>
      </c>
      <c r="G584" s="27" t="str">
        <f t="array" ref="G584">INDEX(Def_Instancias_Equipamentos!$F$2:$F$5135, MATCH(L584, Def_Instancias_Equipamentos!$D$2:$D$5135, 0), 1)</f>
        <v>Sala Racks 14</v>
      </c>
      <c r="H584" s="26" t="str">
        <f t="array" ref="H584">INDEX(Def_Instancias_Equipamentos!$E$2:$E$5135, MATCH(K584, Def_Instancias_Equipamentos!$D$2:$D$5135, 0), 1)</f>
        <v>SI-14SBFE</v>
      </c>
      <c r="I584" s="27" t="str">
        <f t="array" ref="I584">INDEX(Def_Instancias_Equipamentos!$E$2:$E$5135, MATCH(L584, Def_Instancias_Equipamentos!$D$2:$D$5135, 0), 1)</f>
        <v>IA-14RaBPM</v>
      </c>
      <c r="J584" s="27" t="str">
        <f t="shared" si="16"/>
        <v>EXTERNO</v>
      </c>
      <c r="K584" s="28" t="str">
        <f>Def_Instancias_Equipamentos!$D$1268</f>
        <v>SI-14SBFE:DI-PBPMSensor-2</v>
      </c>
      <c r="L584" s="19" t="str">
        <f>Def_Instancias_Equipamentos!$D$1609</f>
        <v>SI-14SBFE:DI-FMCPicoAmm-2</v>
      </c>
      <c r="M584" s="44" t="s">
        <v>74</v>
      </c>
      <c r="N584" s="45" t="s">
        <v>1108</v>
      </c>
      <c r="O584" s="31" t="str">
        <f>Def_Sistemas_Conectores_Cabos!$B$24</f>
        <v>Allectra triax</v>
      </c>
      <c r="P584" s="19" t="str">
        <f>Def_Sistemas_Conectores_Cabos!$B$25</f>
        <v>Lemo FFC.00.650</v>
      </c>
      <c r="Q584" s="27" t="str">
        <f t="shared" si="17"/>
        <v>SI-14SBFE:DI-PBPMSensor-2/BI
SI-14SBFE:DI-FMCPicoAmm-2/2</v>
      </c>
      <c r="R584" s="46" t="s">
        <v>25</v>
      </c>
      <c r="S584" s="46" t="s">
        <v>25</v>
      </c>
      <c r="T584" s="47" t="str">
        <f>Def_Sistemas_Conectores_Cabos!$C$15</f>
        <v>Triaxial LEMO</v>
      </c>
      <c r="U584" s="45" t="s">
        <v>46</v>
      </c>
      <c r="V584" s="48"/>
      <c r="W584" s="48"/>
      <c r="X584" s="48"/>
    </row>
    <row r="585" ht="15.75" customHeight="1">
      <c r="A585" s="19" t="str">
        <f>Def_Sistemas_Conectores_Cabos!$A$23</f>
        <v>BPM de fótons</v>
      </c>
      <c r="B585" s="22" t="str">
        <f>Datas_Entregas!$A$3</f>
        <v>BTS/Anel</v>
      </c>
      <c r="C585" s="25">
        <f t="array" ref="C585">INDEX(Datas_Entregas!$B$2:$B$100, MATCH(B585, Datas_Entregas!$A$2:$A$100, 0), 1)</f>
        <v>43296</v>
      </c>
      <c r="D585" s="22" t="str">
        <f>Def_Status_Montagem!$A$2</f>
        <v>A verificar</v>
      </c>
      <c r="E585" s="35" t="str">
        <f>Def_Status_Montagem!$B$4</f>
        <v>Contratada (inclui etiqueta)</v>
      </c>
      <c r="F585" s="26" t="str">
        <f t="array" ref="F585">INDEX(Def_Instancias_Equipamentos!$F$2:$F$5135, MATCH(K585, Def_Instancias_Equipamentos!$D$2:$D$5135, 0), 1)</f>
        <v>Túnel (Anel/Front-End)</v>
      </c>
      <c r="G585" s="27" t="str">
        <f t="array" ref="G585">INDEX(Def_Instancias_Equipamentos!$F$2:$F$5135, MATCH(L585, Def_Instancias_Equipamentos!$D$2:$D$5135, 0), 1)</f>
        <v>Sala Racks 14</v>
      </c>
      <c r="H585" s="26" t="str">
        <f t="array" ref="H585">INDEX(Def_Instancias_Equipamentos!$E$2:$E$5135, MATCH(K585, Def_Instancias_Equipamentos!$D$2:$D$5135, 0), 1)</f>
        <v>SI-14SBFE</v>
      </c>
      <c r="I585" s="27" t="str">
        <f t="array" ref="I585">INDEX(Def_Instancias_Equipamentos!$E$2:$E$5135, MATCH(L585, Def_Instancias_Equipamentos!$D$2:$D$5135, 0), 1)</f>
        <v>IA-14RaBPM</v>
      </c>
      <c r="J585" s="27" t="str">
        <f t="shared" si="16"/>
        <v>EXTERNO</v>
      </c>
      <c r="K585" s="28" t="str">
        <f>Def_Instancias_Equipamentos!$D$1268</f>
        <v>SI-14SBFE:DI-PBPMSensor-2</v>
      </c>
      <c r="L585" s="19" t="str">
        <f>Def_Instancias_Equipamentos!$D$1609</f>
        <v>SI-14SBFE:DI-FMCPicoAmm-2</v>
      </c>
      <c r="M585" s="44" t="s">
        <v>80</v>
      </c>
      <c r="N585" s="45" t="s">
        <v>1110</v>
      </c>
      <c r="O585" s="31" t="str">
        <f>Def_Sistemas_Conectores_Cabos!$B$24</f>
        <v>Allectra triax</v>
      </c>
      <c r="P585" s="19" t="str">
        <f>Def_Sistemas_Conectores_Cabos!$B$25</f>
        <v>Lemo FFC.00.650</v>
      </c>
      <c r="Q585" s="27" t="str">
        <f t="shared" si="17"/>
        <v>SI-14SBFE:DI-PBPMSensor-2/TI
SI-14SBFE:DI-FMCPicoAmm-2/3</v>
      </c>
      <c r="R585" s="46" t="s">
        <v>25</v>
      </c>
      <c r="S585" s="46" t="s">
        <v>25</v>
      </c>
      <c r="T585" s="47" t="str">
        <f>Def_Sistemas_Conectores_Cabos!$C$15</f>
        <v>Triaxial LEMO</v>
      </c>
      <c r="U585" s="45" t="s">
        <v>46</v>
      </c>
      <c r="V585" s="33"/>
      <c r="W585" s="33"/>
      <c r="X585" s="33"/>
    </row>
    <row r="586" ht="15.75" customHeight="1">
      <c r="A586" s="19" t="str">
        <f>Def_Sistemas_Conectores_Cabos!$A$23</f>
        <v>BPM de fótons</v>
      </c>
      <c r="B586" s="22" t="str">
        <f>Datas_Entregas!$A$3</f>
        <v>BTS/Anel</v>
      </c>
      <c r="C586" s="25">
        <f t="array" ref="C586">INDEX(Datas_Entregas!$B$2:$B$100, MATCH(B586, Datas_Entregas!$A$2:$A$100, 0), 1)</f>
        <v>43296</v>
      </c>
      <c r="D586" s="22" t="str">
        <f>Def_Status_Montagem!$A$2</f>
        <v>A verificar</v>
      </c>
      <c r="E586" s="35" t="str">
        <f>Def_Status_Montagem!$B$4</f>
        <v>Contratada (inclui etiqueta)</v>
      </c>
      <c r="F586" s="26" t="str">
        <f t="array" ref="F586">INDEX(Def_Instancias_Equipamentos!$F$2:$F$5135, MATCH(K586, Def_Instancias_Equipamentos!$D$2:$D$5135, 0), 1)</f>
        <v>Túnel (Anel/Front-End)</v>
      </c>
      <c r="G586" s="27" t="str">
        <f t="array" ref="G586">INDEX(Def_Instancias_Equipamentos!$F$2:$F$5135, MATCH(L586, Def_Instancias_Equipamentos!$D$2:$D$5135, 0), 1)</f>
        <v>Sala Racks 14</v>
      </c>
      <c r="H586" s="26" t="str">
        <f t="array" ref="H586">INDEX(Def_Instancias_Equipamentos!$E$2:$E$5135, MATCH(K586, Def_Instancias_Equipamentos!$D$2:$D$5135, 0), 1)</f>
        <v>SI-14SBFE</v>
      </c>
      <c r="I586" s="27" t="str">
        <f t="array" ref="I586">INDEX(Def_Instancias_Equipamentos!$E$2:$E$5135, MATCH(L586, Def_Instancias_Equipamentos!$D$2:$D$5135, 0), 1)</f>
        <v>IA-14RaBPM</v>
      </c>
      <c r="J586" s="27" t="str">
        <f t="shared" si="16"/>
        <v>EXTERNO</v>
      </c>
      <c r="K586" s="28" t="str">
        <f>Def_Instancias_Equipamentos!$D$1268</f>
        <v>SI-14SBFE:DI-PBPMSensor-2</v>
      </c>
      <c r="L586" s="19" t="str">
        <f>Def_Instancias_Equipamentos!$D$1609</f>
        <v>SI-14SBFE:DI-FMCPicoAmm-2</v>
      </c>
      <c r="M586" s="44" t="s">
        <v>77</v>
      </c>
      <c r="N586" s="45" t="s">
        <v>1116</v>
      </c>
      <c r="O586" s="31" t="str">
        <f>Def_Sistemas_Conectores_Cabos!$B$24</f>
        <v>Allectra triax</v>
      </c>
      <c r="P586" s="19" t="str">
        <f>Def_Sistemas_Conectores_Cabos!$B$25</f>
        <v>Lemo FFC.00.650</v>
      </c>
      <c r="Q586" s="27" t="str">
        <f t="shared" si="17"/>
        <v>SI-14SBFE:DI-PBPMSensor-2/BO
SI-14SBFE:DI-FMCPicoAmm-2/4</v>
      </c>
      <c r="R586" s="46" t="s">
        <v>25</v>
      </c>
      <c r="S586" s="46" t="s">
        <v>25</v>
      </c>
      <c r="T586" s="47" t="str">
        <f>Def_Sistemas_Conectores_Cabos!$C$15</f>
        <v>Triaxial LEMO</v>
      </c>
      <c r="U586" s="45" t="s">
        <v>46</v>
      </c>
      <c r="V586" s="33"/>
      <c r="W586" s="33"/>
      <c r="X586" s="33"/>
    </row>
    <row r="587" ht="15.75" customHeight="1">
      <c r="A587" s="19" t="str">
        <f>Def_Sistemas_Conectores_Cabos!$A$23</f>
        <v>BPM de fótons</v>
      </c>
      <c r="B587" s="22" t="str">
        <f>Datas_Entregas!$A$6</f>
        <v>Linhas de Luz (fases I-A e II)</v>
      </c>
      <c r="C587" s="25">
        <f t="array" ref="C587">INDEX(Datas_Entregas!$B$2:$B$100, MATCH(B587, Datas_Entregas!$A$2:$A$100, 0), 1)</f>
        <v>43374</v>
      </c>
      <c r="D587" s="22" t="str">
        <f>Def_Status_Montagem!$A$2</f>
        <v>A verificar</v>
      </c>
      <c r="E587" s="35" t="str">
        <f>Def_Status_Montagem!$B$4</f>
        <v>Contratada (inclui etiqueta)</v>
      </c>
      <c r="F587" s="26" t="str">
        <f t="array" ref="F587">INDEX(Def_Instancias_Equipamentos!$F$2:$F$5135, MATCH(K587, Def_Instancias_Equipamentos!$D$2:$D$5135, 0), 1)</f>
        <v>Túnel (Anel/Front-End)</v>
      </c>
      <c r="G587" s="27" t="str">
        <f t="array" ref="G587">INDEX(Def_Instancias_Equipamentos!$F$2:$F$5135, MATCH(L587, Def_Instancias_Equipamentos!$D$2:$D$5135, 0), 1)</f>
        <v>Sala Racks 15</v>
      </c>
      <c r="H587" s="26" t="str">
        <f t="array" ref="H587">INDEX(Def_Instancias_Equipamentos!$E$2:$E$5135, MATCH(K587, Def_Instancias_Equipamentos!$D$2:$D$5135, 0), 1)</f>
        <v>SI-15BCFE</v>
      </c>
      <c r="I587" s="27" t="str">
        <f t="array" ref="I587">INDEX(Def_Instancias_Equipamentos!$E$2:$E$5135, MATCH(L587, Def_Instancias_Equipamentos!$D$2:$D$5135, 0), 1)</f>
        <v>IA-15RaBPM</v>
      </c>
      <c r="J587" s="27" t="str">
        <f t="shared" si="16"/>
        <v>EXTERNO</v>
      </c>
      <c r="K587" s="28" t="str">
        <f>Def_Instancias_Equipamentos!$D$1309</f>
        <v>SI-15BCFE:DI-PBPMSensor-1</v>
      </c>
      <c r="L587" s="19" t="str">
        <f>Def_Instancias_Equipamentos!$D$1650</f>
        <v>SI-15BCFE:DI-FMCPicoAmm-1</v>
      </c>
      <c r="M587" s="44" t="s">
        <v>89</v>
      </c>
      <c r="N587" s="45" t="s">
        <v>1100</v>
      </c>
      <c r="O587" s="31" t="str">
        <f>Def_Sistemas_Conectores_Cabos!$B$24</f>
        <v>Allectra triax</v>
      </c>
      <c r="P587" s="19" t="str">
        <f>Def_Sistemas_Conectores_Cabos!$B$25</f>
        <v>Lemo FFC.00.650</v>
      </c>
      <c r="Q587" s="27" t="str">
        <f t="shared" si="17"/>
        <v>SI-15BCFE:DI-PBPMSensor-1/TO
SI-15BCFE:DI-FMCPicoAmm-1/1</v>
      </c>
      <c r="R587" s="46" t="s">
        <v>25</v>
      </c>
      <c r="S587" s="46" t="s">
        <v>25</v>
      </c>
      <c r="T587" s="47" t="str">
        <f>Def_Sistemas_Conectores_Cabos!$C$15</f>
        <v>Triaxial LEMO</v>
      </c>
      <c r="U587" s="45" t="s">
        <v>46</v>
      </c>
      <c r="V587" s="33"/>
      <c r="W587" s="33"/>
      <c r="X587" s="33"/>
    </row>
    <row r="588" ht="15.75" customHeight="1">
      <c r="A588" s="19" t="str">
        <f>Def_Sistemas_Conectores_Cabos!$A$23</f>
        <v>BPM de fótons</v>
      </c>
      <c r="B588" s="22" t="str">
        <f>Datas_Entregas!$A$6</f>
        <v>Linhas de Luz (fases I-A e II)</v>
      </c>
      <c r="C588" s="25">
        <f t="array" ref="C588">INDEX(Datas_Entregas!$B$2:$B$100, MATCH(B588, Datas_Entregas!$A$2:$A$100, 0), 1)</f>
        <v>43374</v>
      </c>
      <c r="D588" s="22" t="str">
        <f>Def_Status_Montagem!$A$2</f>
        <v>A verificar</v>
      </c>
      <c r="E588" s="35" t="str">
        <f>Def_Status_Montagem!$B$4</f>
        <v>Contratada (inclui etiqueta)</v>
      </c>
      <c r="F588" s="26" t="str">
        <f t="array" ref="F588">INDEX(Def_Instancias_Equipamentos!$F$2:$F$5135, MATCH(K588, Def_Instancias_Equipamentos!$D$2:$D$5135, 0), 1)</f>
        <v>Túnel (Anel/Front-End)</v>
      </c>
      <c r="G588" s="27" t="str">
        <f t="array" ref="G588">INDEX(Def_Instancias_Equipamentos!$F$2:$F$5135, MATCH(L588, Def_Instancias_Equipamentos!$D$2:$D$5135, 0), 1)</f>
        <v>Sala Racks 15</v>
      </c>
      <c r="H588" s="26" t="str">
        <f t="array" ref="H588">INDEX(Def_Instancias_Equipamentos!$E$2:$E$5135, MATCH(K588, Def_Instancias_Equipamentos!$D$2:$D$5135, 0), 1)</f>
        <v>SI-15BCFE</v>
      </c>
      <c r="I588" s="27" t="str">
        <f t="array" ref="I588">INDEX(Def_Instancias_Equipamentos!$E$2:$E$5135, MATCH(L588, Def_Instancias_Equipamentos!$D$2:$D$5135, 0), 1)</f>
        <v>IA-15RaBPM</v>
      </c>
      <c r="J588" s="27" t="str">
        <f t="shared" si="16"/>
        <v>EXTERNO</v>
      </c>
      <c r="K588" s="28" t="str">
        <f>Def_Instancias_Equipamentos!$D$1309</f>
        <v>SI-15BCFE:DI-PBPMSensor-1</v>
      </c>
      <c r="L588" s="19" t="str">
        <f>Def_Instancias_Equipamentos!$D$1650</f>
        <v>SI-15BCFE:DI-FMCPicoAmm-1</v>
      </c>
      <c r="M588" s="44" t="s">
        <v>74</v>
      </c>
      <c r="N588" s="45" t="s">
        <v>1108</v>
      </c>
      <c r="O588" s="31" t="str">
        <f>Def_Sistemas_Conectores_Cabos!$B$24</f>
        <v>Allectra triax</v>
      </c>
      <c r="P588" s="19" t="str">
        <f>Def_Sistemas_Conectores_Cabos!$B$25</f>
        <v>Lemo FFC.00.650</v>
      </c>
      <c r="Q588" s="27" t="str">
        <f t="shared" si="17"/>
        <v>SI-15BCFE:DI-PBPMSensor-1/BI
SI-15BCFE:DI-FMCPicoAmm-1/2</v>
      </c>
      <c r="R588" s="46" t="s">
        <v>25</v>
      </c>
      <c r="S588" s="46" t="s">
        <v>25</v>
      </c>
      <c r="T588" s="47" t="str">
        <f>Def_Sistemas_Conectores_Cabos!$C$15</f>
        <v>Triaxial LEMO</v>
      </c>
      <c r="U588" s="45" t="s">
        <v>46</v>
      </c>
      <c r="V588" s="33"/>
      <c r="W588" s="33"/>
      <c r="X588" s="33"/>
    </row>
    <row r="589" ht="15.75" customHeight="1">
      <c r="A589" s="19" t="str">
        <f>Def_Sistemas_Conectores_Cabos!$A$23</f>
        <v>BPM de fótons</v>
      </c>
      <c r="B589" s="22" t="str">
        <f>Datas_Entregas!$A$6</f>
        <v>Linhas de Luz (fases I-A e II)</v>
      </c>
      <c r="C589" s="25">
        <f t="array" ref="C589">INDEX(Datas_Entregas!$B$2:$B$100, MATCH(B589, Datas_Entregas!$A$2:$A$100, 0), 1)</f>
        <v>43374</v>
      </c>
      <c r="D589" s="22" t="str">
        <f>Def_Status_Montagem!$A$2</f>
        <v>A verificar</v>
      </c>
      <c r="E589" s="35" t="str">
        <f>Def_Status_Montagem!$B$4</f>
        <v>Contratada (inclui etiqueta)</v>
      </c>
      <c r="F589" s="26" t="str">
        <f t="array" ref="F589">INDEX(Def_Instancias_Equipamentos!$F$2:$F$5135, MATCH(K589, Def_Instancias_Equipamentos!$D$2:$D$5135, 0), 1)</f>
        <v>Túnel (Anel/Front-End)</v>
      </c>
      <c r="G589" s="27" t="str">
        <f t="array" ref="G589">INDEX(Def_Instancias_Equipamentos!$F$2:$F$5135, MATCH(L589, Def_Instancias_Equipamentos!$D$2:$D$5135, 0), 1)</f>
        <v>Sala Racks 15</v>
      </c>
      <c r="H589" s="26" t="str">
        <f t="array" ref="H589">INDEX(Def_Instancias_Equipamentos!$E$2:$E$5135, MATCH(K589, Def_Instancias_Equipamentos!$D$2:$D$5135, 0), 1)</f>
        <v>SI-15BCFE</v>
      </c>
      <c r="I589" s="27" t="str">
        <f t="array" ref="I589">INDEX(Def_Instancias_Equipamentos!$E$2:$E$5135, MATCH(L589, Def_Instancias_Equipamentos!$D$2:$D$5135, 0), 1)</f>
        <v>IA-15RaBPM</v>
      </c>
      <c r="J589" s="27" t="str">
        <f t="shared" si="16"/>
        <v>EXTERNO</v>
      </c>
      <c r="K589" s="28" t="str">
        <f>Def_Instancias_Equipamentos!$D$1309</f>
        <v>SI-15BCFE:DI-PBPMSensor-1</v>
      </c>
      <c r="L589" s="19" t="str">
        <f>Def_Instancias_Equipamentos!$D$1650</f>
        <v>SI-15BCFE:DI-FMCPicoAmm-1</v>
      </c>
      <c r="M589" s="44" t="s">
        <v>80</v>
      </c>
      <c r="N589" s="45" t="s">
        <v>1110</v>
      </c>
      <c r="O589" s="31" t="str">
        <f>Def_Sistemas_Conectores_Cabos!$B$24</f>
        <v>Allectra triax</v>
      </c>
      <c r="P589" s="19" t="str">
        <f>Def_Sistemas_Conectores_Cabos!$B$25</f>
        <v>Lemo FFC.00.650</v>
      </c>
      <c r="Q589" s="27" t="str">
        <f t="shared" si="17"/>
        <v>SI-15BCFE:DI-PBPMSensor-1/TI
SI-15BCFE:DI-FMCPicoAmm-1/3</v>
      </c>
      <c r="R589" s="46" t="s">
        <v>25</v>
      </c>
      <c r="S589" s="46" t="s">
        <v>25</v>
      </c>
      <c r="T589" s="47" t="str">
        <f>Def_Sistemas_Conectores_Cabos!$C$15</f>
        <v>Triaxial LEMO</v>
      </c>
      <c r="U589" s="45" t="s">
        <v>46</v>
      </c>
      <c r="V589" s="48"/>
      <c r="W589" s="48"/>
      <c r="X589" s="48"/>
    </row>
    <row r="590" ht="15.75" customHeight="1">
      <c r="A590" s="19" t="str">
        <f>Def_Sistemas_Conectores_Cabos!$A$23</f>
        <v>BPM de fótons</v>
      </c>
      <c r="B590" s="22" t="str">
        <f>Datas_Entregas!$A$6</f>
        <v>Linhas de Luz (fases I-A e II)</v>
      </c>
      <c r="C590" s="25">
        <f t="array" ref="C590">INDEX(Datas_Entregas!$B$2:$B$100, MATCH(B590, Datas_Entregas!$A$2:$A$100, 0), 1)</f>
        <v>43374</v>
      </c>
      <c r="D590" s="22" t="str">
        <f>Def_Status_Montagem!$A$2</f>
        <v>A verificar</v>
      </c>
      <c r="E590" s="35" t="str">
        <f>Def_Status_Montagem!$B$4</f>
        <v>Contratada (inclui etiqueta)</v>
      </c>
      <c r="F590" s="26" t="str">
        <f t="array" ref="F590">INDEX(Def_Instancias_Equipamentos!$F$2:$F$5135, MATCH(K590, Def_Instancias_Equipamentos!$D$2:$D$5135, 0), 1)</f>
        <v>Túnel (Anel/Front-End)</v>
      </c>
      <c r="G590" s="27" t="str">
        <f t="array" ref="G590">INDEX(Def_Instancias_Equipamentos!$F$2:$F$5135, MATCH(L590, Def_Instancias_Equipamentos!$D$2:$D$5135, 0), 1)</f>
        <v>Sala Racks 15</v>
      </c>
      <c r="H590" s="26" t="str">
        <f t="array" ref="H590">INDEX(Def_Instancias_Equipamentos!$E$2:$E$5135, MATCH(K590, Def_Instancias_Equipamentos!$D$2:$D$5135, 0), 1)</f>
        <v>SI-15BCFE</v>
      </c>
      <c r="I590" s="27" t="str">
        <f t="array" ref="I590">INDEX(Def_Instancias_Equipamentos!$E$2:$E$5135, MATCH(L590, Def_Instancias_Equipamentos!$D$2:$D$5135, 0), 1)</f>
        <v>IA-15RaBPM</v>
      </c>
      <c r="J590" s="27" t="str">
        <f t="shared" si="16"/>
        <v>EXTERNO</v>
      </c>
      <c r="K590" s="28" t="str">
        <f>Def_Instancias_Equipamentos!$D$1309</f>
        <v>SI-15BCFE:DI-PBPMSensor-1</v>
      </c>
      <c r="L590" s="19" t="str">
        <f>Def_Instancias_Equipamentos!$D$1650</f>
        <v>SI-15BCFE:DI-FMCPicoAmm-1</v>
      </c>
      <c r="M590" s="44" t="s">
        <v>77</v>
      </c>
      <c r="N590" s="45" t="s">
        <v>1116</v>
      </c>
      <c r="O590" s="31" t="str">
        <f>Def_Sistemas_Conectores_Cabos!$B$24</f>
        <v>Allectra triax</v>
      </c>
      <c r="P590" s="19" t="str">
        <f>Def_Sistemas_Conectores_Cabos!$B$25</f>
        <v>Lemo FFC.00.650</v>
      </c>
      <c r="Q590" s="27" t="str">
        <f t="shared" si="17"/>
        <v>SI-15BCFE:DI-PBPMSensor-1/BO
SI-15BCFE:DI-FMCPicoAmm-1/4</v>
      </c>
      <c r="R590" s="46" t="s">
        <v>25</v>
      </c>
      <c r="S590" s="46" t="s">
        <v>25</v>
      </c>
      <c r="T590" s="47" t="str">
        <f>Def_Sistemas_Conectores_Cabos!$C$15</f>
        <v>Triaxial LEMO</v>
      </c>
      <c r="U590" s="45" t="s">
        <v>46</v>
      </c>
      <c r="V590" s="48"/>
      <c r="W590" s="48"/>
      <c r="X590" s="48"/>
    </row>
    <row r="591" ht="15.75" customHeight="1">
      <c r="A591" s="19" t="str">
        <f>Def_Sistemas_Conectores_Cabos!$A$23</f>
        <v>BPM de fótons</v>
      </c>
      <c r="B591" s="22" t="str">
        <f>Datas_Entregas!$A$6</f>
        <v>Linhas de Luz (fases I-A e II)</v>
      </c>
      <c r="C591" s="25">
        <f t="array" ref="C591">INDEX(Datas_Entregas!$B$2:$B$100, MATCH(B591, Datas_Entregas!$A$2:$A$100, 0), 1)</f>
        <v>43374</v>
      </c>
      <c r="D591" s="22" t="str">
        <f>Def_Status_Montagem!$A$2</f>
        <v>A verificar</v>
      </c>
      <c r="E591" s="35" t="str">
        <f>Def_Status_Montagem!$B$4</f>
        <v>Contratada (inclui etiqueta)</v>
      </c>
      <c r="F591" s="26" t="str">
        <f t="array" ref="F591">INDEX(Def_Instancias_Equipamentos!$F$2:$F$5135, MATCH(K591, Def_Instancias_Equipamentos!$D$2:$D$5135, 0), 1)</f>
        <v>Túnel (Anel/Front-End)</v>
      </c>
      <c r="G591" s="27" t="str">
        <f t="array" ref="G591">INDEX(Def_Instancias_Equipamentos!$F$2:$F$5135, MATCH(L591, Def_Instancias_Equipamentos!$D$2:$D$5135, 0), 1)</f>
        <v>Sala Racks 15</v>
      </c>
      <c r="H591" s="26" t="str">
        <f t="array" ref="H591">INDEX(Def_Instancias_Equipamentos!$E$2:$E$5135, MATCH(K591, Def_Instancias_Equipamentos!$D$2:$D$5135, 0), 1)</f>
        <v>SI-15BCFE</v>
      </c>
      <c r="I591" s="27" t="str">
        <f t="array" ref="I591">INDEX(Def_Instancias_Equipamentos!$E$2:$E$5135, MATCH(L591, Def_Instancias_Equipamentos!$D$2:$D$5135, 0), 1)</f>
        <v>IA-15RaBPM</v>
      </c>
      <c r="J591" s="27" t="str">
        <f t="shared" si="16"/>
        <v>EXTERNO</v>
      </c>
      <c r="K591" s="28" t="str">
        <f>Def_Instancias_Equipamentos!$D$1310</f>
        <v>SI-15BCFE:DI-PBPMSensor-2</v>
      </c>
      <c r="L591" s="19" t="str">
        <f>Def_Instancias_Equipamentos!$D$1651</f>
        <v>SI-15BCFE:DI-FMCPicoAmm-2</v>
      </c>
      <c r="M591" s="44" t="s">
        <v>89</v>
      </c>
      <c r="N591" s="45" t="s">
        <v>1100</v>
      </c>
      <c r="O591" s="31" t="str">
        <f>Def_Sistemas_Conectores_Cabos!$B$24</f>
        <v>Allectra triax</v>
      </c>
      <c r="P591" s="19" t="str">
        <f>Def_Sistemas_Conectores_Cabos!$B$25</f>
        <v>Lemo FFC.00.650</v>
      </c>
      <c r="Q591" s="27" t="str">
        <f t="shared" si="17"/>
        <v>SI-15BCFE:DI-PBPMSensor-2/TO
SI-15BCFE:DI-FMCPicoAmm-2/1</v>
      </c>
      <c r="R591" s="46" t="s">
        <v>25</v>
      </c>
      <c r="S591" s="46" t="s">
        <v>25</v>
      </c>
      <c r="T591" s="47" t="str">
        <f>Def_Sistemas_Conectores_Cabos!$C$15</f>
        <v>Triaxial LEMO</v>
      </c>
      <c r="U591" s="45" t="s">
        <v>46</v>
      </c>
      <c r="V591" s="33"/>
      <c r="W591" s="33"/>
      <c r="X591" s="33"/>
    </row>
    <row r="592" ht="15.75" customHeight="1">
      <c r="A592" s="19" t="str">
        <f>Def_Sistemas_Conectores_Cabos!$A$23</f>
        <v>BPM de fótons</v>
      </c>
      <c r="B592" s="22" t="str">
        <f>Datas_Entregas!$A$6</f>
        <v>Linhas de Luz (fases I-A e II)</v>
      </c>
      <c r="C592" s="25">
        <f t="array" ref="C592">INDEX(Datas_Entregas!$B$2:$B$100, MATCH(B592, Datas_Entregas!$A$2:$A$100, 0), 1)</f>
        <v>43374</v>
      </c>
      <c r="D592" s="22" t="str">
        <f>Def_Status_Montagem!$A$2</f>
        <v>A verificar</v>
      </c>
      <c r="E592" s="35" t="str">
        <f>Def_Status_Montagem!$B$4</f>
        <v>Contratada (inclui etiqueta)</v>
      </c>
      <c r="F592" s="26" t="str">
        <f t="array" ref="F592">INDEX(Def_Instancias_Equipamentos!$F$2:$F$5135, MATCH(K592, Def_Instancias_Equipamentos!$D$2:$D$5135, 0), 1)</f>
        <v>Túnel (Anel/Front-End)</v>
      </c>
      <c r="G592" s="27" t="str">
        <f t="array" ref="G592">INDEX(Def_Instancias_Equipamentos!$F$2:$F$5135, MATCH(L592, Def_Instancias_Equipamentos!$D$2:$D$5135, 0), 1)</f>
        <v>Sala Racks 15</v>
      </c>
      <c r="H592" s="26" t="str">
        <f t="array" ref="H592">INDEX(Def_Instancias_Equipamentos!$E$2:$E$5135, MATCH(K592, Def_Instancias_Equipamentos!$D$2:$D$5135, 0), 1)</f>
        <v>SI-15BCFE</v>
      </c>
      <c r="I592" s="27" t="str">
        <f t="array" ref="I592">INDEX(Def_Instancias_Equipamentos!$E$2:$E$5135, MATCH(L592, Def_Instancias_Equipamentos!$D$2:$D$5135, 0), 1)</f>
        <v>IA-15RaBPM</v>
      </c>
      <c r="J592" s="27" t="str">
        <f t="shared" si="16"/>
        <v>EXTERNO</v>
      </c>
      <c r="K592" s="28" t="str">
        <f>Def_Instancias_Equipamentos!$D$1310</f>
        <v>SI-15BCFE:DI-PBPMSensor-2</v>
      </c>
      <c r="L592" s="19" t="str">
        <f>Def_Instancias_Equipamentos!$D$1651</f>
        <v>SI-15BCFE:DI-FMCPicoAmm-2</v>
      </c>
      <c r="M592" s="44" t="s">
        <v>74</v>
      </c>
      <c r="N592" s="45" t="s">
        <v>1108</v>
      </c>
      <c r="O592" s="31" t="str">
        <f>Def_Sistemas_Conectores_Cabos!$B$24</f>
        <v>Allectra triax</v>
      </c>
      <c r="P592" s="19" t="str">
        <f>Def_Sistemas_Conectores_Cabos!$B$25</f>
        <v>Lemo FFC.00.650</v>
      </c>
      <c r="Q592" s="27" t="str">
        <f t="shared" si="17"/>
        <v>SI-15BCFE:DI-PBPMSensor-2/BI
SI-15BCFE:DI-FMCPicoAmm-2/2</v>
      </c>
      <c r="R592" s="46" t="s">
        <v>25</v>
      </c>
      <c r="S592" s="46" t="s">
        <v>25</v>
      </c>
      <c r="T592" s="47" t="str">
        <f>Def_Sistemas_Conectores_Cabos!$C$15</f>
        <v>Triaxial LEMO</v>
      </c>
      <c r="U592" s="45" t="s">
        <v>46</v>
      </c>
      <c r="V592" s="33"/>
      <c r="W592" s="33"/>
      <c r="X592" s="33"/>
    </row>
    <row r="593" ht="15.75" customHeight="1">
      <c r="A593" s="19" t="str">
        <f>Def_Sistemas_Conectores_Cabos!$A$23</f>
        <v>BPM de fótons</v>
      </c>
      <c r="B593" s="22" t="str">
        <f>Datas_Entregas!$A$6</f>
        <v>Linhas de Luz (fases I-A e II)</v>
      </c>
      <c r="C593" s="25">
        <f t="array" ref="C593">INDEX(Datas_Entregas!$B$2:$B$100, MATCH(B593, Datas_Entregas!$A$2:$A$100, 0), 1)</f>
        <v>43374</v>
      </c>
      <c r="D593" s="22" t="str">
        <f>Def_Status_Montagem!$A$2</f>
        <v>A verificar</v>
      </c>
      <c r="E593" s="35" t="str">
        <f>Def_Status_Montagem!$B$4</f>
        <v>Contratada (inclui etiqueta)</v>
      </c>
      <c r="F593" s="26" t="str">
        <f t="array" ref="F593">INDEX(Def_Instancias_Equipamentos!$F$2:$F$5135, MATCH(K593, Def_Instancias_Equipamentos!$D$2:$D$5135, 0), 1)</f>
        <v>Túnel (Anel/Front-End)</v>
      </c>
      <c r="G593" s="27" t="str">
        <f t="array" ref="G593">INDEX(Def_Instancias_Equipamentos!$F$2:$F$5135, MATCH(L593, Def_Instancias_Equipamentos!$D$2:$D$5135, 0), 1)</f>
        <v>Sala Racks 15</v>
      </c>
      <c r="H593" s="26" t="str">
        <f t="array" ref="H593">INDEX(Def_Instancias_Equipamentos!$E$2:$E$5135, MATCH(K593, Def_Instancias_Equipamentos!$D$2:$D$5135, 0), 1)</f>
        <v>SI-15BCFE</v>
      </c>
      <c r="I593" s="27" t="str">
        <f t="array" ref="I593">INDEX(Def_Instancias_Equipamentos!$E$2:$E$5135, MATCH(L593, Def_Instancias_Equipamentos!$D$2:$D$5135, 0), 1)</f>
        <v>IA-15RaBPM</v>
      </c>
      <c r="J593" s="27" t="str">
        <f t="shared" si="16"/>
        <v>EXTERNO</v>
      </c>
      <c r="K593" s="28" t="str">
        <f>Def_Instancias_Equipamentos!$D$1310</f>
        <v>SI-15BCFE:DI-PBPMSensor-2</v>
      </c>
      <c r="L593" s="19" t="str">
        <f>Def_Instancias_Equipamentos!$D$1651</f>
        <v>SI-15BCFE:DI-FMCPicoAmm-2</v>
      </c>
      <c r="M593" s="44" t="s">
        <v>80</v>
      </c>
      <c r="N593" s="45" t="s">
        <v>1110</v>
      </c>
      <c r="O593" s="31" t="str">
        <f>Def_Sistemas_Conectores_Cabos!$B$24</f>
        <v>Allectra triax</v>
      </c>
      <c r="P593" s="19" t="str">
        <f>Def_Sistemas_Conectores_Cabos!$B$25</f>
        <v>Lemo FFC.00.650</v>
      </c>
      <c r="Q593" s="27" t="str">
        <f t="shared" si="17"/>
        <v>SI-15BCFE:DI-PBPMSensor-2/TI
SI-15BCFE:DI-FMCPicoAmm-2/3</v>
      </c>
      <c r="R593" s="46" t="s">
        <v>25</v>
      </c>
      <c r="S593" s="46" t="s">
        <v>25</v>
      </c>
      <c r="T593" s="47" t="str">
        <f>Def_Sistemas_Conectores_Cabos!$C$15</f>
        <v>Triaxial LEMO</v>
      </c>
      <c r="U593" s="45" t="s">
        <v>46</v>
      </c>
      <c r="V593" s="33"/>
      <c r="W593" s="33"/>
      <c r="X593" s="33"/>
    </row>
    <row r="594" ht="15.75" customHeight="1">
      <c r="A594" s="19" t="str">
        <f>Def_Sistemas_Conectores_Cabos!$A$23</f>
        <v>BPM de fótons</v>
      </c>
      <c r="B594" s="22" t="str">
        <f>Datas_Entregas!$A$6</f>
        <v>Linhas de Luz (fases I-A e II)</v>
      </c>
      <c r="C594" s="25">
        <f t="array" ref="C594">INDEX(Datas_Entregas!$B$2:$B$100, MATCH(B594, Datas_Entregas!$A$2:$A$100, 0), 1)</f>
        <v>43374</v>
      </c>
      <c r="D594" s="22" t="str">
        <f>Def_Status_Montagem!$A$2</f>
        <v>A verificar</v>
      </c>
      <c r="E594" s="35" t="str">
        <f>Def_Status_Montagem!$B$4</f>
        <v>Contratada (inclui etiqueta)</v>
      </c>
      <c r="F594" s="26" t="str">
        <f t="array" ref="F594">INDEX(Def_Instancias_Equipamentos!$F$2:$F$5135, MATCH(K594, Def_Instancias_Equipamentos!$D$2:$D$5135, 0), 1)</f>
        <v>Túnel (Anel/Front-End)</v>
      </c>
      <c r="G594" s="27" t="str">
        <f t="array" ref="G594">INDEX(Def_Instancias_Equipamentos!$F$2:$F$5135, MATCH(L594, Def_Instancias_Equipamentos!$D$2:$D$5135, 0), 1)</f>
        <v>Sala Racks 15</v>
      </c>
      <c r="H594" s="26" t="str">
        <f t="array" ref="H594">INDEX(Def_Instancias_Equipamentos!$E$2:$E$5135, MATCH(K594, Def_Instancias_Equipamentos!$D$2:$D$5135, 0), 1)</f>
        <v>SI-15BCFE</v>
      </c>
      <c r="I594" s="27" t="str">
        <f t="array" ref="I594">INDEX(Def_Instancias_Equipamentos!$E$2:$E$5135, MATCH(L594, Def_Instancias_Equipamentos!$D$2:$D$5135, 0), 1)</f>
        <v>IA-15RaBPM</v>
      </c>
      <c r="J594" s="27" t="str">
        <f t="shared" si="16"/>
        <v>EXTERNO</v>
      </c>
      <c r="K594" s="28" t="str">
        <f>Def_Instancias_Equipamentos!$D$1310</f>
        <v>SI-15BCFE:DI-PBPMSensor-2</v>
      </c>
      <c r="L594" s="19" t="str">
        <f>Def_Instancias_Equipamentos!$D$1651</f>
        <v>SI-15BCFE:DI-FMCPicoAmm-2</v>
      </c>
      <c r="M594" s="44" t="s">
        <v>77</v>
      </c>
      <c r="N594" s="45" t="s">
        <v>1116</v>
      </c>
      <c r="O594" s="31" t="str">
        <f>Def_Sistemas_Conectores_Cabos!$B$24</f>
        <v>Allectra triax</v>
      </c>
      <c r="P594" s="19" t="str">
        <f>Def_Sistemas_Conectores_Cabos!$B$25</f>
        <v>Lemo FFC.00.650</v>
      </c>
      <c r="Q594" s="27" t="str">
        <f t="shared" si="17"/>
        <v>SI-15BCFE:DI-PBPMSensor-2/BO
SI-15BCFE:DI-FMCPicoAmm-2/4</v>
      </c>
      <c r="R594" s="46" t="s">
        <v>25</v>
      </c>
      <c r="S594" s="46" t="s">
        <v>25</v>
      </c>
      <c r="T594" s="47" t="str">
        <f>Def_Sistemas_Conectores_Cabos!$C$15</f>
        <v>Triaxial LEMO</v>
      </c>
      <c r="U594" s="45" t="s">
        <v>46</v>
      </c>
      <c r="V594" s="33"/>
      <c r="W594" s="33"/>
      <c r="X594" s="33"/>
    </row>
    <row r="595" ht="15.75" customHeight="1">
      <c r="A595" s="19" t="str">
        <f>Def_Sistemas_Conectores_Cabos!$A$23</f>
        <v>BPM de fótons</v>
      </c>
      <c r="B595" s="22" t="str">
        <f>Datas_Entregas!$A$3</f>
        <v>BTS/Anel</v>
      </c>
      <c r="C595" s="25">
        <f t="array" ref="C595">INDEX(Datas_Entregas!$B$2:$B$100, MATCH(B595, Datas_Entregas!$A$2:$A$100, 0), 1)</f>
        <v>43296</v>
      </c>
      <c r="D595" s="22" t="str">
        <f>Def_Status_Montagem!$A$2</f>
        <v>A verificar</v>
      </c>
      <c r="E595" s="35" t="str">
        <f>Def_Status_Montagem!$B$4</f>
        <v>Contratada (inclui etiqueta)</v>
      </c>
      <c r="F595" s="26" t="str">
        <f t="array" ref="F595">INDEX(Def_Instancias_Equipamentos!$F$2:$F$5135, MATCH(K595, Def_Instancias_Equipamentos!$D$2:$D$5135, 0), 1)</f>
        <v>Túnel (Anel/Front-End)</v>
      </c>
      <c r="G595" s="27" t="str">
        <f t="array" ref="G595">INDEX(Def_Instancias_Equipamentos!$F$2:$F$5135, MATCH(L595, Def_Instancias_Equipamentos!$D$2:$D$5135, 0), 1)</f>
        <v>Sala Racks 15</v>
      </c>
      <c r="H595" s="26" t="str">
        <f t="array" ref="H595">INDEX(Def_Instancias_Equipamentos!$E$2:$E$5135, MATCH(K595, Def_Instancias_Equipamentos!$D$2:$D$5135, 0), 1)</f>
        <v>SI-15SPFE</v>
      </c>
      <c r="I595" s="27" t="str">
        <f t="array" ref="I595">INDEX(Def_Instancias_Equipamentos!$E$2:$E$5135, MATCH(L595, Def_Instancias_Equipamentos!$D$2:$D$5135, 0), 1)</f>
        <v>IA-15RaBPM</v>
      </c>
      <c r="J595" s="27" t="str">
        <f t="shared" si="16"/>
        <v>EXTERNO</v>
      </c>
      <c r="K595" s="28" t="str">
        <f>Def_Instancias_Equipamentos!$D$1269</f>
        <v>SI-15SPFE:DI-PBPMSensor-1</v>
      </c>
      <c r="L595" s="19" t="str">
        <f>Def_Instancias_Equipamentos!$D$1610</f>
        <v>SI-15SPFE:DI-FMCPicoAmm-1</v>
      </c>
      <c r="M595" s="44" t="s">
        <v>89</v>
      </c>
      <c r="N595" s="45" t="s">
        <v>1100</v>
      </c>
      <c r="O595" s="31" t="str">
        <f>Def_Sistemas_Conectores_Cabos!$B$24</f>
        <v>Allectra triax</v>
      </c>
      <c r="P595" s="19" t="str">
        <f>Def_Sistemas_Conectores_Cabos!$B$25</f>
        <v>Lemo FFC.00.650</v>
      </c>
      <c r="Q595" s="27" t="str">
        <f t="shared" si="17"/>
        <v>SI-15SPFE:DI-PBPMSensor-1/TO
SI-15SPFE:DI-FMCPicoAmm-1/1</v>
      </c>
      <c r="R595" s="46" t="s">
        <v>25</v>
      </c>
      <c r="S595" s="46" t="s">
        <v>25</v>
      </c>
      <c r="T595" s="47" t="str">
        <f>Def_Sistemas_Conectores_Cabos!$C$15</f>
        <v>Triaxial LEMO</v>
      </c>
      <c r="U595" s="45" t="s">
        <v>46</v>
      </c>
      <c r="V595" s="48"/>
      <c r="W595" s="48"/>
      <c r="X595" s="48"/>
    </row>
    <row r="596" ht="15.75" customHeight="1">
      <c r="A596" s="19" t="str">
        <f>Def_Sistemas_Conectores_Cabos!$A$23</f>
        <v>BPM de fótons</v>
      </c>
      <c r="B596" s="22" t="str">
        <f>Datas_Entregas!$A$3</f>
        <v>BTS/Anel</v>
      </c>
      <c r="C596" s="25">
        <f t="array" ref="C596">INDEX(Datas_Entregas!$B$2:$B$100, MATCH(B596, Datas_Entregas!$A$2:$A$100, 0), 1)</f>
        <v>43296</v>
      </c>
      <c r="D596" s="22" t="str">
        <f>Def_Status_Montagem!$A$2</f>
        <v>A verificar</v>
      </c>
      <c r="E596" s="35" t="str">
        <f>Def_Status_Montagem!$B$4</f>
        <v>Contratada (inclui etiqueta)</v>
      </c>
      <c r="F596" s="26" t="str">
        <f t="array" ref="F596">INDEX(Def_Instancias_Equipamentos!$F$2:$F$5135, MATCH(K596, Def_Instancias_Equipamentos!$D$2:$D$5135, 0), 1)</f>
        <v>Túnel (Anel/Front-End)</v>
      </c>
      <c r="G596" s="27" t="str">
        <f t="array" ref="G596">INDEX(Def_Instancias_Equipamentos!$F$2:$F$5135, MATCH(L596, Def_Instancias_Equipamentos!$D$2:$D$5135, 0), 1)</f>
        <v>Sala Racks 15</v>
      </c>
      <c r="H596" s="26" t="str">
        <f t="array" ref="H596">INDEX(Def_Instancias_Equipamentos!$E$2:$E$5135, MATCH(K596, Def_Instancias_Equipamentos!$D$2:$D$5135, 0), 1)</f>
        <v>SI-15SPFE</v>
      </c>
      <c r="I596" s="27" t="str">
        <f t="array" ref="I596">INDEX(Def_Instancias_Equipamentos!$E$2:$E$5135, MATCH(L596, Def_Instancias_Equipamentos!$D$2:$D$5135, 0), 1)</f>
        <v>IA-15RaBPM</v>
      </c>
      <c r="J596" s="27" t="str">
        <f t="shared" si="16"/>
        <v>EXTERNO</v>
      </c>
      <c r="K596" s="28" t="str">
        <f>Def_Instancias_Equipamentos!$D$1269</f>
        <v>SI-15SPFE:DI-PBPMSensor-1</v>
      </c>
      <c r="L596" s="19" t="str">
        <f>Def_Instancias_Equipamentos!$D$1610</f>
        <v>SI-15SPFE:DI-FMCPicoAmm-1</v>
      </c>
      <c r="M596" s="44" t="s">
        <v>74</v>
      </c>
      <c r="N596" s="45" t="s">
        <v>1108</v>
      </c>
      <c r="O596" s="31" t="str">
        <f>Def_Sistemas_Conectores_Cabos!$B$24</f>
        <v>Allectra triax</v>
      </c>
      <c r="P596" s="19" t="str">
        <f>Def_Sistemas_Conectores_Cabos!$B$25</f>
        <v>Lemo FFC.00.650</v>
      </c>
      <c r="Q596" s="27" t="str">
        <f t="shared" si="17"/>
        <v>SI-15SPFE:DI-PBPMSensor-1/BI
SI-15SPFE:DI-FMCPicoAmm-1/2</v>
      </c>
      <c r="R596" s="46" t="s">
        <v>25</v>
      </c>
      <c r="S596" s="46" t="s">
        <v>25</v>
      </c>
      <c r="T596" s="47" t="str">
        <f>Def_Sistemas_Conectores_Cabos!$C$15</f>
        <v>Triaxial LEMO</v>
      </c>
      <c r="U596" s="45" t="s">
        <v>46</v>
      </c>
      <c r="V596" s="48"/>
      <c r="W596" s="48"/>
      <c r="X596" s="48"/>
    </row>
    <row r="597" ht="15.75" customHeight="1">
      <c r="A597" s="19" t="str">
        <f>Def_Sistemas_Conectores_Cabos!$A$23</f>
        <v>BPM de fótons</v>
      </c>
      <c r="B597" s="22" t="str">
        <f>Datas_Entregas!$A$3</f>
        <v>BTS/Anel</v>
      </c>
      <c r="C597" s="25">
        <f t="array" ref="C597">INDEX(Datas_Entregas!$B$2:$B$100, MATCH(B597, Datas_Entregas!$A$2:$A$100, 0), 1)</f>
        <v>43296</v>
      </c>
      <c r="D597" s="22" t="str">
        <f>Def_Status_Montagem!$A$2</f>
        <v>A verificar</v>
      </c>
      <c r="E597" s="35" t="str">
        <f>Def_Status_Montagem!$B$4</f>
        <v>Contratada (inclui etiqueta)</v>
      </c>
      <c r="F597" s="26" t="str">
        <f t="array" ref="F597">INDEX(Def_Instancias_Equipamentos!$F$2:$F$5135, MATCH(K597, Def_Instancias_Equipamentos!$D$2:$D$5135, 0), 1)</f>
        <v>Túnel (Anel/Front-End)</v>
      </c>
      <c r="G597" s="27" t="str">
        <f t="array" ref="G597">INDEX(Def_Instancias_Equipamentos!$F$2:$F$5135, MATCH(L597, Def_Instancias_Equipamentos!$D$2:$D$5135, 0), 1)</f>
        <v>Sala Racks 15</v>
      </c>
      <c r="H597" s="26" t="str">
        <f t="array" ref="H597">INDEX(Def_Instancias_Equipamentos!$E$2:$E$5135, MATCH(K597, Def_Instancias_Equipamentos!$D$2:$D$5135, 0), 1)</f>
        <v>SI-15SPFE</v>
      </c>
      <c r="I597" s="27" t="str">
        <f t="array" ref="I597">INDEX(Def_Instancias_Equipamentos!$E$2:$E$5135, MATCH(L597, Def_Instancias_Equipamentos!$D$2:$D$5135, 0), 1)</f>
        <v>IA-15RaBPM</v>
      </c>
      <c r="J597" s="27" t="str">
        <f t="shared" si="16"/>
        <v>EXTERNO</v>
      </c>
      <c r="K597" s="28" t="str">
        <f>Def_Instancias_Equipamentos!$D$1269</f>
        <v>SI-15SPFE:DI-PBPMSensor-1</v>
      </c>
      <c r="L597" s="19" t="str">
        <f>Def_Instancias_Equipamentos!$D$1610</f>
        <v>SI-15SPFE:DI-FMCPicoAmm-1</v>
      </c>
      <c r="M597" s="44" t="s">
        <v>80</v>
      </c>
      <c r="N597" s="45" t="s">
        <v>1110</v>
      </c>
      <c r="O597" s="31" t="str">
        <f>Def_Sistemas_Conectores_Cabos!$B$24</f>
        <v>Allectra triax</v>
      </c>
      <c r="P597" s="19" t="str">
        <f>Def_Sistemas_Conectores_Cabos!$B$25</f>
        <v>Lemo FFC.00.650</v>
      </c>
      <c r="Q597" s="27" t="str">
        <f t="shared" si="17"/>
        <v>SI-15SPFE:DI-PBPMSensor-1/TI
SI-15SPFE:DI-FMCPicoAmm-1/3</v>
      </c>
      <c r="R597" s="46" t="s">
        <v>25</v>
      </c>
      <c r="S597" s="46" t="s">
        <v>25</v>
      </c>
      <c r="T597" s="47" t="str">
        <f>Def_Sistemas_Conectores_Cabos!$C$15</f>
        <v>Triaxial LEMO</v>
      </c>
      <c r="U597" s="45" t="s">
        <v>46</v>
      </c>
      <c r="V597" s="48"/>
      <c r="W597" s="48"/>
      <c r="X597" s="48"/>
    </row>
    <row r="598" ht="15.75" customHeight="1">
      <c r="A598" s="19" t="str">
        <f>Def_Sistemas_Conectores_Cabos!$A$23</f>
        <v>BPM de fótons</v>
      </c>
      <c r="B598" s="22" t="str">
        <f>Datas_Entregas!$A$3</f>
        <v>BTS/Anel</v>
      </c>
      <c r="C598" s="25">
        <f t="array" ref="C598">INDEX(Datas_Entregas!$B$2:$B$100, MATCH(B598, Datas_Entregas!$A$2:$A$100, 0), 1)</f>
        <v>43296</v>
      </c>
      <c r="D598" s="22" t="str">
        <f>Def_Status_Montagem!$A$2</f>
        <v>A verificar</v>
      </c>
      <c r="E598" s="35" t="str">
        <f>Def_Status_Montagem!$B$4</f>
        <v>Contratada (inclui etiqueta)</v>
      </c>
      <c r="F598" s="26" t="str">
        <f t="array" ref="F598">INDEX(Def_Instancias_Equipamentos!$F$2:$F$5135, MATCH(K598, Def_Instancias_Equipamentos!$D$2:$D$5135, 0), 1)</f>
        <v>Túnel (Anel/Front-End)</v>
      </c>
      <c r="G598" s="27" t="str">
        <f t="array" ref="G598">INDEX(Def_Instancias_Equipamentos!$F$2:$F$5135, MATCH(L598, Def_Instancias_Equipamentos!$D$2:$D$5135, 0), 1)</f>
        <v>Sala Racks 15</v>
      </c>
      <c r="H598" s="26" t="str">
        <f t="array" ref="H598">INDEX(Def_Instancias_Equipamentos!$E$2:$E$5135, MATCH(K598, Def_Instancias_Equipamentos!$D$2:$D$5135, 0), 1)</f>
        <v>SI-15SPFE</v>
      </c>
      <c r="I598" s="27" t="str">
        <f t="array" ref="I598">INDEX(Def_Instancias_Equipamentos!$E$2:$E$5135, MATCH(L598, Def_Instancias_Equipamentos!$D$2:$D$5135, 0), 1)</f>
        <v>IA-15RaBPM</v>
      </c>
      <c r="J598" s="27" t="str">
        <f t="shared" si="16"/>
        <v>EXTERNO</v>
      </c>
      <c r="K598" s="28" t="str">
        <f>Def_Instancias_Equipamentos!$D$1269</f>
        <v>SI-15SPFE:DI-PBPMSensor-1</v>
      </c>
      <c r="L598" s="19" t="str">
        <f>Def_Instancias_Equipamentos!$D$1610</f>
        <v>SI-15SPFE:DI-FMCPicoAmm-1</v>
      </c>
      <c r="M598" s="44" t="s">
        <v>77</v>
      </c>
      <c r="N598" s="45" t="s">
        <v>1116</v>
      </c>
      <c r="O598" s="31" t="str">
        <f>Def_Sistemas_Conectores_Cabos!$B$24</f>
        <v>Allectra triax</v>
      </c>
      <c r="P598" s="19" t="str">
        <f>Def_Sistemas_Conectores_Cabos!$B$25</f>
        <v>Lemo FFC.00.650</v>
      </c>
      <c r="Q598" s="27" t="str">
        <f t="shared" si="17"/>
        <v>SI-15SPFE:DI-PBPMSensor-1/BO
SI-15SPFE:DI-FMCPicoAmm-1/4</v>
      </c>
      <c r="R598" s="46" t="s">
        <v>25</v>
      </c>
      <c r="S598" s="46" t="s">
        <v>25</v>
      </c>
      <c r="T598" s="47" t="str">
        <f>Def_Sistemas_Conectores_Cabos!$C$15</f>
        <v>Triaxial LEMO</v>
      </c>
      <c r="U598" s="45" t="s">
        <v>46</v>
      </c>
      <c r="V598" s="48"/>
      <c r="W598" s="48"/>
      <c r="X598" s="48"/>
    </row>
    <row r="599" ht="15.75" customHeight="1">
      <c r="A599" s="19" t="str">
        <f>Def_Sistemas_Conectores_Cabos!$A$23</f>
        <v>BPM de fótons</v>
      </c>
      <c r="B599" s="22" t="str">
        <f>Datas_Entregas!$A$3</f>
        <v>BTS/Anel</v>
      </c>
      <c r="C599" s="25">
        <f t="array" ref="C599">INDEX(Datas_Entregas!$B$2:$B$100, MATCH(B599, Datas_Entregas!$A$2:$A$100, 0), 1)</f>
        <v>43296</v>
      </c>
      <c r="D599" s="22" t="str">
        <f>Def_Status_Montagem!$A$2</f>
        <v>A verificar</v>
      </c>
      <c r="E599" s="35" t="str">
        <f>Def_Status_Montagem!$B$4</f>
        <v>Contratada (inclui etiqueta)</v>
      </c>
      <c r="F599" s="26" t="str">
        <f t="array" ref="F599">INDEX(Def_Instancias_Equipamentos!$F$2:$F$5135, MATCH(K599, Def_Instancias_Equipamentos!$D$2:$D$5135, 0), 1)</f>
        <v>Túnel (Anel/Front-End)</v>
      </c>
      <c r="G599" s="27" t="str">
        <f t="array" ref="G599">INDEX(Def_Instancias_Equipamentos!$F$2:$F$5135, MATCH(L599, Def_Instancias_Equipamentos!$D$2:$D$5135, 0), 1)</f>
        <v>Sala Racks 15</v>
      </c>
      <c r="H599" s="26" t="str">
        <f t="array" ref="H599">INDEX(Def_Instancias_Equipamentos!$E$2:$E$5135, MATCH(K599, Def_Instancias_Equipamentos!$D$2:$D$5135, 0), 1)</f>
        <v>SI-15SPFE</v>
      </c>
      <c r="I599" s="27" t="str">
        <f t="array" ref="I599">INDEX(Def_Instancias_Equipamentos!$E$2:$E$5135, MATCH(L599, Def_Instancias_Equipamentos!$D$2:$D$5135, 0), 1)</f>
        <v>IA-15RaBPM</v>
      </c>
      <c r="J599" s="27" t="str">
        <f t="shared" si="16"/>
        <v>EXTERNO</v>
      </c>
      <c r="K599" s="28" t="str">
        <f>Def_Instancias_Equipamentos!$D$1270</f>
        <v>SI-15SPFE:DI-PBPMSensor-2</v>
      </c>
      <c r="L599" s="19" t="str">
        <f>Def_Instancias_Equipamentos!$D$1611</f>
        <v>SI-15SPFE:DI-FMCPicoAmm-2</v>
      </c>
      <c r="M599" s="44" t="s">
        <v>89</v>
      </c>
      <c r="N599" s="45" t="s">
        <v>1100</v>
      </c>
      <c r="O599" s="31" t="str">
        <f>Def_Sistemas_Conectores_Cabos!$B$24</f>
        <v>Allectra triax</v>
      </c>
      <c r="P599" s="19" t="str">
        <f>Def_Sistemas_Conectores_Cabos!$B$25</f>
        <v>Lemo FFC.00.650</v>
      </c>
      <c r="Q599" s="27" t="str">
        <f t="shared" si="17"/>
        <v>SI-15SPFE:DI-PBPMSensor-2/TO
SI-15SPFE:DI-FMCPicoAmm-2/1</v>
      </c>
      <c r="R599" s="46" t="s">
        <v>25</v>
      </c>
      <c r="S599" s="46" t="s">
        <v>25</v>
      </c>
      <c r="T599" s="47" t="str">
        <f>Def_Sistemas_Conectores_Cabos!$C$15</f>
        <v>Triaxial LEMO</v>
      </c>
      <c r="U599" s="45" t="s">
        <v>46</v>
      </c>
      <c r="V599" s="48"/>
      <c r="W599" s="48"/>
      <c r="X599" s="48"/>
    </row>
    <row r="600" ht="15.75" customHeight="1">
      <c r="A600" s="19" t="str">
        <f>Def_Sistemas_Conectores_Cabos!$A$23</f>
        <v>BPM de fótons</v>
      </c>
      <c r="B600" s="22" t="str">
        <f>Datas_Entregas!$A$3</f>
        <v>BTS/Anel</v>
      </c>
      <c r="C600" s="25">
        <f t="array" ref="C600">INDEX(Datas_Entregas!$B$2:$B$100, MATCH(B600, Datas_Entregas!$A$2:$A$100, 0), 1)</f>
        <v>43296</v>
      </c>
      <c r="D600" s="22" t="str">
        <f>Def_Status_Montagem!$A$2</f>
        <v>A verificar</v>
      </c>
      <c r="E600" s="35" t="str">
        <f>Def_Status_Montagem!$B$4</f>
        <v>Contratada (inclui etiqueta)</v>
      </c>
      <c r="F600" s="26" t="str">
        <f t="array" ref="F600">INDEX(Def_Instancias_Equipamentos!$F$2:$F$5135, MATCH(K600, Def_Instancias_Equipamentos!$D$2:$D$5135, 0), 1)</f>
        <v>Túnel (Anel/Front-End)</v>
      </c>
      <c r="G600" s="27" t="str">
        <f t="array" ref="G600">INDEX(Def_Instancias_Equipamentos!$F$2:$F$5135, MATCH(L600, Def_Instancias_Equipamentos!$D$2:$D$5135, 0), 1)</f>
        <v>Sala Racks 15</v>
      </c>
      <c r="H600" s="26" t="str">
        <f t="array" ref="H600">INDEX(Def_Instancias_Equipamentos!$E$2:$E$5135, MATCH(K600, Def_Instancias_Equipamentos!$D$2:$D$5135, 0), 1)</f>
        <v>SI-15SPFE</v>
      </c>
      <c r="I600" s="27" t="str">
        <f t="array" ref="I600">INDEX(Def_Instancias_Equipamentos!$E$2:$E$5135, MATCH(L600, Def_Instancias_Equipamentos!$D$2:$D$5135, 0), 1)</f>
        <v>IA-15RaBPM</v>
      </c>
      <c r="J600" s="27" t="str">
        <f t="shared" si="16"/>
        <v>EXTERNO</v>
      </c>
      <c r="K600" s="28" t="str">
        <f>Def_Instancias_Equipamentos!$D$1270</f>
        <v>SI-15SPFE:DI-PBPMSensor-2</v>
      </c>
      <c r="L600" s="19" t="str">
        <f>Def_Instancias_Equipamentos!$D$1611</f>
        <v>SI-15SPFE:DI-FMCPicoAmm-2</v>
      </c>
      <c r="M600" s="44" t="s">
        <v>74</v>
      </c>
      <c r="N600" s="45" t="s">
        <v>1108</v>
      </c>
      <c r="O600" s="31" t="str">
        <f>Def_Sistemas_Conectores_Cabos!$B$24</f>
        <v>Allectra triax</v>
      </c>
      <c r="P600" s="19" t="str">
        <f>Def_Sistemas_Conectores_Cabos!$B$25</f>
        <v>Lemo FFC.00.650</v>
      </c>
      <c r="Q600" s="27" t="str">
        <f t="shared" si="17"/>
        <v>SI-15SPFE:DI-PBPMSensor-2/BI
SI-15SPFE:DI-FMCPicoAmm-2/2</v>
      </c>
      <c r="R600" s="46" t="s">
        <v>25</v>
      </c>
      <c r="S600" s="46" t="s">
        <v>25</v>
      </c>
      <c r="T600" s="47" t="str">
        <f>Def_Sistemas_Conectores_Cabos!$C$15</f>
        <v>Triaxial LEMO</v>
      </c>
      <c r="U600" s="45" t="s">
        <v>46</v>
      </c>
      <c r="V600" s="48"/>
      <c r="W600" s="48"/>
      <c r="X600" s="48"/>
    </row>
    <row r="601" ht="15.75" customHeight="1">
      <c r="A601" s="19" t="str">
        <f>Def_Sistemas_Conectores_Cabos!$A$23</f>
        <v>BPM de fótons</v>
      </c>
      <c r="B601" s="22" t="str">
        <f>Datas_Entregas!$A$3</f>
        <v>BTS/Anel</v>
      </c>
      <c r="C601" s="25">
        <f t="array" ref="C601">INDEX(Datas_Entregas!$B$2:$B$100, MATCH(B601, Datas_Entregas!$A$2:$A$100, 0), 1)</f>
        <v>43296</v>
      </c>
      <c r="D601" s="22" t="str">
        <f>Def_Status_Montagem!$A$2</f>
        <v>A verificar</v>
      </c>
      <c r="E601" s="35" t="str">
        <f>Def_Status_Montagem!$B$4</f>
        <v>Contratada (inclui etiqueta)</v>
      </c>
      <c r="F601" s="26" t="str">
        <f t="array" ref="F601">INDEX(Def_Instancias_Equipamentos!$F$2:$F$5135, MATCH(K601, Def_Instancias_Equipamentos!$D$2:$D$5135, 0), 1)</f>
        <v>Túnel (Anel/Front-End)</v>
      </c>
      <c r="G601" s="27" t="str">
        <f t="array" ref="G601">INDEX(Def_Instancias_Equipamentos!$F$2:$F$5135, MATCH(L601, Def_Instancias_Equipamentos!$D$2:$D$5135, 0), 1)</f>
        <v>Sala Racks 15</v>
      </c>
      <c r="H601" s="26" t="str">
        <f t="array" ref="H601">INDEX(Def_Instancias_Equipamentos!$E$2:$E$5135, MATCH(K601, Def_Instancias_Equipamentos!$D$2:$D$5135, 0), 1)</f>
        <v>SI-15SPFE</v>
      </c>
      <c r="I601" s="27" t="str">
        <f t="array" ref="I601">INDEX(Def_Instancias_Equipamentos!$E$2:$E$5135, MATCH(L601, Def_Instancias_Equipamentos!$D$2:$D$5135, 0), 1)</f>
        <v>IA-15RaBPM</v>
      </c>
      <c r="J601" s="27" t="str">
        <f t="shared" si="16"/>
        <v>EXTERNO</v>
      </c>
      <c r="K601" s="28" t="str">
        <f>Def_Instancias_Equipamentos!$D$1270</f>
        <v>SI-15SPFE:DI-PBPMSensor-2</v>
      </c>
      <c r="L601" s="19" t="str">
        <f>Def_Instancias_Equipamentos!$D$1611</f>
        <v>SI-15SPFE:DI-FMCPicoAmm-2</v>
      </c>
      <c r="M601" s="44" t="s">
        <v>80</v>
      </c>
      <c r="N601" s="45" t="s">
        <v>1110</v>
      </c>
      <c r="O601" s="31" t="str">
        <f>Def_Sistemas_Conectores_Cabos!$B$24</f>
        <v>Allectra triax</v>
      </c>
      <c r="P601" s="19" t="str">
        <f>Def_Sistemas_Conectores_Cabos!$B$25</f>
        <v>Lemo FFC.00.650</v>
      </c>
      <c r="Q601" s="27" t="str">
        <f t="shared" si="17"/>
        <v>SI-15SPFE:DI-PBPMSensor-2/TI
SI-15SPFE:DI-FMCPicoAmm-2/3</v>
      </c>
      <c r="R601" s="46" t="s">
        <v>25</v>
      </c>
      <c r="S601" s="46" t="s">
        <v>25</v>
      </c>
      <c r="T601" s="47" t="str">
        <f>Def_Sistemas_Conectores_Cabos!$C$15</f>
        <v>Triaxial LEMO</v>
      </c>
      <c r="U601" s="45" t="s">
        <v>46</v>
      </c>
      <c r="V601" s="48"/>
      <c r="W601" s="48"/>
      <c r="X601" s="48"/>
    </row>
    <row r="602" ht="15.75" customHeight="1">
      <c r="A602" s="19" t="str">
        <f>Def_Sistemas_Conectores_Cabos!$A$23</f>
        <v>BPM de fótons</v>
      </c>
      <c r="B602" s="22" t="str">
        <f>Datas_Entregas!$A$3</f>
        <v>BTS/Anel</v>
      </c>
      <c r="C602" s="25">
        <f t="array" ref="C602">INDEX(Datas_Entregas!$B$2:$B$100, MATCH(B602, Datas_Entregas!$A$2:$A$100, 0), 1)</f>
        <v>43296</v>
      </c>
      <c r="D602" s="22" t="str">
        <f>Def_Status_Montagem!$A$2</f>
        <v>A verificar</v>
      </c>
      <c r="E602" s="35" t="str">
        <f>Def_Status_Montagem!$B$4</f>
        <v>Contratada (inclui etiqueta)</v>
      </c>
      <c r="F602" s="26" t="str">
        <f t="array" ref="F602">INDEX(Def_Instancias_Equipamentos!$F$2:$F$5135, MATCH(K602, Def_Instancias_Equipamentos!$D$2:$D$5135, 0), 1)</f>
        <v>Túnel (Anel/Front-End)</v>
      </c>
      <c r="G602" s="27" t="str">
        <f t="array" ref="G602">INDEX(Def_Instancias_Equipamentos!$F$2:$F$5135, MATCH(L602, Def_Instancias_Equipamentos!$D$2:$D$5135, 0), 1)</f>
        <v>Sala Racks 15</v>
      </c>
      <c r="H602" s="26" t="str">
        <f t="array" ref="H602">INDEX(Def_Instancias_Equipamentos!$E$2:$E$5135, MATCH(K602, Def_Instancias_Equipamentos!$D$2:$D$5135, 0), 1)</f>
        <v>SI-15SPFE</v>
      </c>
      <c r="I602" s="27" t="str">
        <f t="array" ref="I602">INDEX(Def_Instancias_Equipamentos!$E$2:$E$5135, MATCH(L602, Def_Instancias_Equipamentos!$D$2:$D$5135, 0), 1)</f>
        <v>IA-15RaBPM</v>
      </c>
      <c r="J602" s="27" t="str">
        <f t="shared" si="16"/>
        <v>EXTERNO</v>
      </c>
      <c r="K602" s="28" t="str">
        <f>Def_Instancias_Equipamentos!$D$1270</f>
        <v>SI-15SPFE:DI-PBPMSensor-2</v>
      </c>
      <c r="L602" s="19" t="str">
        <f>Def_Instancias_Equipamentos!$D$1611</f>
        <v>SI-15SPFE:DI-FMCPicoAmm-2</v>
      </c>
      <c r="M602" s="44" t="s">
        <v>77</v>
      </c>
      <c r="N602" s="45" t="s">
        <v>1116</v>
      </c>
      <c r="O602" s="31" t="str">
        <f>Def_Sistemas_Conectores_Cabos!$B$24</f>
        <v>Allectra triax</v>
      </c>
      <c r="P602" s="19" t="str">
        <f>Def_Sistemas_Conectores_Cabos!$B$25</f>
        <v>Lemo FFC.00.650</v>
      </c>
      <c r="Q602" s="27" t="str">
        <f t="shared" si="17"/>
        <v>SI-15SPFE:DI-PBPMSensor-2/BO
SI-15SPFE:DI-FMCPicoAmm-2/4</v>
      </c>
      <c r="R602" s="46" t="s">
        <v>25</v>
      </c>
      <c r="S602" s="46" t="s">
        <v>25</v>
      </c>
      <c r="T602" s="47" t="str">
        <f>Def_Sistemas_Conectores_Cabos!$C$15</f>
        <v>Triaxial LEMO</v>
      </c>
      <c r="U602" s="45" t="s">
        <v>46</v>
      </c>
      <c r="V602" s="48"/>
      <c r="W602" s="48"/>
      <c r="X602" s="48"/>
    </row>
    <row r="603" ht="15.75" customHeight="1">
      <c r="A603" s="19" t="str">
        <f>Def_Sistemas_Conectores_Cabos!$A$23</f>
        <v>BPM de fótons</v>
      </c>
      <c r="B603" s="22" t="str">
        <f>Datas_Entregas!$A$6</f>
        <v>Linhas de Luz (fases I-A e II)</v>
      </c>
      <c r="C603" s="25">
        <f t="array" ref="C603">INDEX(Datas_Entregas!$B$2:$B$100, MATCH(B603, Datas_Entregas!$A$2:$A$100, 0), 1)</f>
        <v>43374</v>
      </c>
      <c r="D603" s="22" t="str">
        <f>Def_Status_Montagem!$A$2</f>
        <v>A verificar</v>
      </c>
      <c r="E603" s="35" t="str">
        <f>Def_Status_Montagem!$B$4</f>
        <v>Contratada (inclui etiqueta)</v>
      </c>
      <c r="F603" s="26" t="str">
        <f t="array" ref="F603">INDEX(Def_Instancias_Equipamentos!$F$2:$F$5135, MATCH(K603, Def_Instancias_Equipamentos!$D$2:$D$5135, 0), 1)</f>
        <v>Túnel (Anel/Front-End)</v>
      </c>
      <c r="G603" s="27" t="str">
        <f t="array" ref="G603">INDEX(Def_Instancias_Equipamentos!$F$2:$F$5135, MATCH(L603, Def_Instancias_Equipamentos!$D$2:$D$5135, 0), 1)</f>
        <v>Sala Racks 16</v>
      </c>
      <c r="H603" s="26" t="str">
        <f t="array" ref="H603">INDEX(Def_Instancias_Equipamentos!$E$2:$E$5135, MATCH(K603, Def_Instancias_Equipamentos!$D$2:$D$5135, 0), 1)</f>
        <v>SI-16BCFE</v>
      </c>
      <c r="I603" s="27" t="str">
        <f t="array" ref="I603">INDEX(Def_Instancias_Equipamentos!$E$2:$E$5135, MATCH(L603, Def_Instancias_Equipamentos!$D$2:$D$5135, 0), 1)</f>
        <v>IA-16RaBPM</v>
      </c>
      <c r="J603" s="27" t="str">
        <f t="shared" si="16"/>
        <v>EXTERNO</v>
      </c>
      <c r="K603" s="28" t="str">
        <f>Def_Instancias_Equipamentos!$D$1311</f>
        <v>SI-16BCFE:DI-PBPMSensor-1</v>
      </c>
      <c r="L603" s="19" t="str">
        <f>Def_Instancias_Equipamentos!$D$1652</f>
        <v>SI-16BCFE:DI-FMCPicoAmm-1</v>
      </c>
      <c r="M603" s="44" t="s">
        <v>89</v>
      </c>
      <c r="N603" s="45" t="s">
        <v>1100</v>
      </c>
      <c r="O603" s="31" t="str">
        <f>Def_Sistemas_Conectores_Cabos!$B$24</f>
        <v>Allectra triax</v>
      </c>
      <c r="P603" s="19" t="str">
        <f>Def_Sistemas_Conectores_Cabos!$B$25</f>
        <v>Lemo FFC.00.650</v>
      </c>
      <c r="Q603" s="27" t="str">
        <f t="shared" si="17"/>
        <v>SI-16BCFE:DI-PBPMSensor-1/TO
SI-16BCFE:DI-FMCPicoAmm-1/1</v>
      </c>
      <c r="R603" s="46" t="s">
        <v>25</v>
      </c>
      <c r="S603" s="46" t="s">
        <v>25</v>
      </c>
      <c r="T603" s="47" t="str">
        <f>Def_Sistemas_Conectores_Cabos!$C$15</f>
        <v>Triaxial LEMO</v>
      </c>
      <c r="U603" s="45" t="s">
        <v>46</v>
      </c>
      <c r="V603" s="48"/>
      <c r="W603" s="48"/>
      <c r="X603" s="48"/>
    </row>
    <row r="604" ht="15.75" customHeight="1">
      <c r="A604" s="19" t="str">
        <f>Def_Sistemas_Conectores_Cabos!$A$23</f>
        <v>BPM de fótons</v>
      </c>
      <c r="B604" s="22" t="str">
        <f>Datas_Entregas!$A$6</f>
        <v>Linhas de Luz (fases I-A e II)</v>
      </c>
      <c r="C604" s="25">
        <f t="array" ref="C604">INDEX(Datas_Entregas!$B$2:$B$100, MATCH(B604, Datas_Entregas!$A$2:$A$100, 0), 1)</f>
        <v>43374</v>
      </c>
      <c r="D604" s="22" t="str">
        <f>Def_Status_Montagem!$A$2</f>
        <v>A verificar</v>
      </c>
      <c r="E604" s="35" t="str">
        <f>Def_Status_Montagem!$B$4</f>
        <v>Contratada (inclui etiqueta)</v>
      </c>
      <c r="F604" s="26" t="str">
        <f t="array" ref="F604">INDEX(Def_Instancias_Equipamentos!$F$2:$F$5135, MATCH(K604, Def_Instancias_Equipamentos!$D$2:$D$5135, 0), 1)</f>
        <v>Túnel (Anel/Front-End)</v>
      </c>
      <c r="G604" s="27" t="str">
        <f t="array" ref="G604">INDEX(Def_Instancias_Equipamentos!$F$2:$F$5135, MATCH(L604, Def_Instancias_Equipamentos!$D$2:$D$5135, 0), 1)</f>
        <v>Sala Racks 16</v>
      </c>
      <c r="H604" s="26" t="str">
        <f t="array" ref="H604">INDEX(Def_Instancias_Equipamentos!$E$2:$E$5135, MATCH(K604, Def_Instancias_Equipamentos!$D$2:$D$5135, 0), 1)</f>
        <v>SI-16BCFE</v>
      </c>
      <c r="I604" s="27" t="str">
        <f t="array" ref="I604">INDEX(Def_Instancias_Equipamentos!$E$2:$E$5135, MATCH(L604, Def_Instancias_Equipamentos!$D$2:$D$5135, 0), 1)</f>
        <v>IA-16RaBPM</v>
      </c>
      <c r="J604" s="27" t="str">
        <f t="shared" si="16"/>
        <v>EXTERNO</v>
      </c>
      <c r="K604" s="28" t="str">
        <f>Def_Instancias_Equipamentos!$D$1311</f>
        <v>SI-16BCFE:DI-PBPMSensor-1</v>
      </c>
      <c r="L604" s="19" t="str">
        <f>Def_Instancias_Equipamentos!$D$1652</f>
        <v>SI-16BCFE:DI-FMCPicoAmm-1</v>
      </c>
      <c r="M604" s="44" t="s">
        <v>74</v>
      </c>
      <c r="N604" s="45" t="s">
        <v>1108</v>
      </c>
      <c r="O604" s="31" t="str">
        <f>Def_Sistemas_Conectores_Cabos!$B$24</f>
        <v>Allectra triax</v>
      </c>
      <c r="P604" s="19" t="str">
        <f>Def_Sistemas_Conectores_Cabos!$B$25</f>
        <v>Lemo FFC.00.650</v>
      </c>
      <c r="Q604" s="27" t="str">
        <f t="shared" si="17"/>
        <v>SI-16BCFE:DI-PBPMSensor-1/BI
SI-16BCFE:DI-FMCPicoAmm-1/2</v>
      </c>
      <c r="R604" s="46" t="s">
        <v>25</v>
      </c>
      <c r="S604" s="46" t="s">
        <v>25</v>
      </c>
      <c r="T604" s="47" t="str">
        <f>Def_Sistemas_Conectores_Cabos!$C$15</f>
        <v>Triaxial LEMO</v>
      </c>
      <c r="U604" s="45" t="s">
        <v>46</v>
      </c>
      <c r="V604" s="48"/>
      <c r="W604" s="48"/>
      <c r="X604" s="48"/>
    </row>
    <row r="605" ht="15.75" customHeight="1">
      <c r="A605" s="19" t="str">
        <f>Def_Sistemas_Conectores_Cabos!$A$23</f>
        <v>BPM de fótons</v>
      </c>
      <c r="B605" s="22" t="str">
        <f>Datas_Entregas!$A$6</f>
        <v>Linhas de Luz (fases I-A e II)</v>
      </c>
      <c r="C605" s="25">
        <f t="array" ref="C605">INDEX(Datas_Entregas!$B$2:$B$100, MATCH(B605, Datas_Entregas!$A$2:$A$100, 0), 1)</f>
        <v>43374</v>
      </c>
      <c r="D605" s="22" t="str">
        <f>Def_Status_Montagem!$A$2</f>
        <v>A verificar</v>
      </c>
      <c r="E605" s="35" t="str">
        <f>Def_Status_Montagem!$B$4</f>
        <v>Contratada (inclui etiqueta)</v>
      </c>
      <c r="F605" s="26" t="str">
        <f t="array" ref="F605">INDEX(Def_Instancias_Equipamentos!$F$2:$F$5135, MATCH(K605, Def_Instancias_Equipamentos!$D$2:$D$5135, 0), 1)</f>
        <v>Túnel (Anel/Front-End)</v>
      </c>
      <c r="G605" s="27" t="str">
        <f t="array" ref="G605">INDEX(Def_Instancias_Equipamentos!$F$2:$F$5135, MATCH(L605, Def_Instancias_Equipamentos!$D$2:$D$5135, 0), 1)</f>
        <v>Sala Racks 16</v>
      </c>
      <c r="H605" s="26" t="str">
        <f t="array" ref="H605">INDEX(Def_Instancias_Equipamentos!$E$2:$E$5135, MATCH(K605, Def_Instancias_Equipamentos!$D$2:$D$5135, 0), 1)</f>
        <v>SI-16BCFE</v>
      </c>
      <c r="I605" s="27" t="str">
        <f t="array" ref="I605">INDEX(Def_Instancias_Equipamentos!$E$2:$E$5135, MATCH(L605, Def_Instancias_Equipamentos!$D$2:$D$5135, 0), 1)</f>
        <v>IA-16RaBPM</v>
      </c>
      <c r="J605" s="27" t="str">
        <f t="shared" si="16"/>
        <v>EXTERNO</v>
      </c>
      <c r="K605" s="28" t="str">
        <f>Def_Instancias_Equipamentos!$D$1311</f>
        <v>SI-16BCFE:DI-PBPMSensor-1</v>
      </c>
      <c r="L605" s="19" t="str">
        <f>Def_Instancias_Equipamentos!$D$1652</f>
        <v>SI-16BCFE:DI-FMCPicoAmm-1</v>
      </c>
      <c r="M605" s="44" t="s">
        <v>80</v>
      </c>
      <c r="N605" s="45" t="s">
        <v>1110</v>
      </c>
      <c r="O605" s="31" t="str">
        <f>Def_Sistemas_Conectores_Cabos!$B$24</f>
        <v>Allectra triax</v>
      </c>
      <c r="P605" s="19" t="str">
        <f>Def_Sistemas_Conectores_Cabos!$B$25</f>
        <v>Lemo FFC.00.650</v>
      </c>
      <c r="Q605" s="27" t="str">
        <f t="shared" si="17"/>
        <v>SI-16BCFE:DI-PBPMSensor-1/TI
SI-16BCFE:DI-FMCPicoAmm-1/3</v>
      </c>
      <c r="R605" s="46" t="s">
        <v>25</v>
      </c>
      <c r="S605" s="46" t="s">
        <v>25</v>
      </c>
      <c r="T605" s="47" t="str">
        <f>Def_Sistemas_Conectores_Cabos!$C$15</f>
        <v>Triaxial LEMO</v>
      </c>
      <c r="U605" s="45" t="s">
        <v>46</v>
      </c>
      <c r="V605" s="33"/>
      <c r="W605" s="33"/>
      <c r="X605" s="33"/>
    </row>
    <row r="606" ht="15.75" customHeight="1">
      <c r="A606" s="19" t="str">
        <f>Def_Sistemas_Conectores_Cabos!$A$23</f>
        <v>BPM de fótons</v>
      </c>
      <c r="B606" s="22" t="str">
        <f>Datas_Entregas!$A$6</f>
        <v>Linhas de Luz (fases I-A e II)</v>
      </c>
      <c r="C606" s="25">
        <f t="array" ref="C606">INDEX(Datas_Entregas!$B$2:$B$100, MATCH(B606, Datas_Entregas!$A$2:$A$100, 0), 1)</f>
        <v>43374</v>
      </c>
      <c r="D606" s="22" t="str">
        <f>Def_Status_Montagem!$A$2</f>
        <v>A verificar</v>
      </c>
      <c r="E606" s="35" t="str">
        <f>Def_Status_Montagem!$B$4</f>
        <v>Contratada (inclui etiqueta)</v>
      </c>
      <c r="F606" s="26" t="str">
        <f t="array" ref="F606">INDEX(Def_Instancias_Equipamentos!$F$2:$F$5135, MATCH(K606, Def_Instancias_Equipamentos!$D$2:$D$5135, 0), 1)</f>
        <v>Túnel (Anel/Front-End)</v>
      </c>
      <c r="G606" s="27" t="str">
        <f t="array" ref="G606">INDEX(Def_Instancias_Equipamentos!$F$2:$F$5135, MATCH(L606, Def_Instancias_Equipamentos!$D$2:$D$5135, 0), 1)</f>
        <v>Sala Racks 16</v>
      </c>
      <c r="H606" s="26" t="str">
        <f t="array" ref="H606">INDEX(Def_Instancias_Equipamentos!$E$2:$E$5135, MATCH(K606, Def_Instancias_Equipamentos!$D$2:$D$5135, 0), 1)</f>
        <v>SI-16BCFE</v>
      </c>
      <c r="I606" s="27" t="str">
        <f t="array" ref="I606">INDEX(Def_Instancias_Equipamentos!$E$2:$E$5135, MATCH(L606, Def_Instancias_Equipamentos!$D$2:$D$5135, 0), 1)</f>
        <v>IA-16RaBPM</v>
      </c>
      <c r="J606" s="27" t="str">
        <f t="shared" si="16"/>
        <v>EXTERNO</v>
      </c>
      <c r="K606" s="28" t="str">
        <f>Def_Instancias_Equipamentos!$D$1311</f>
        <v>SI-16BCFE:DI-PBPMSensor-1</v>
      </c>
      <c r="L606" s="19" t="str">
        <f>Def_Instancias_Equipamentos!$D$1652</f>
        <v>SI-16BCFE:DI-FMCPicoAmm-1</v>
      </c>
      <c r="M606" s="44" t="s">
        <v>77</v>
      </c>
      <c r="N606" s="45" t="s">
        <v>1116</v>
      </c>
      <c r="O606" s="31" t="str">
        <f>Def_Sistemas_Conectores_Cabos!$B$24</f>
        <v>Allectra triax</v>
      </c>
      <c r="P606" s="19" t="str">
        <f>Def_Sistemas_Conectores_Cabos!$B$25</f>
        <v>Lemo FFC.00.650</v>
      </c>
      <c r="Q606" s="27" t="str">
        <f t="shared" si="17"/>
        <v>SI-16BCFE:DI-PBPMSensor-1/BO
SI-16BCFE:DI-FMCPicoAmm-1/4</v>
      </c>
      <c r="R606" s="46" t="s">
        <v>25</v>
      </c>
      <c r="S606" s="46" t="s">
        <v>25</v>
      </c>
      <c r="T606" s="47" t="str">
        <f>Def_Sistemas_Conectores_Cabos!$C$15</f>
        <v>Triaxial LEMO</v>
      </c>
      <c r="U606" s="45" t="s">
        <v>46</v>
      </c>
      <c r="V606" s="33"/>
      <c r="W606" s="33"/>
      <c r="X606" s="33"/>
    </row>
    <row r="607" ht="15.75" customHeight="1">
      <c r="A607" s="19" t="str">
        <f>Def_Sistemas_Conectores_Cabos!$A$23</f>
        <v>BPM de fótons</v>
      </c>
      <c r="B607" s="22" t="str">
        <f>Datas_Entregas!$A$6</f>
        <v>Linhas de Luz (fases I-A e II)</v>
      </c>
      <c r="C607" s="25">
        <f t="array" ref="C607">INDEX(Datas_Entregas!$B$2:$B$100, MATCH(B607, Datas_Entregas!$A$2:$A$100, 0), 1)</f>
        <v>43374</v>
      </c>
      <c r="D607" s="22" t="str">
        <f>Def_Status_Montagem!$A$2</f>
        <v>A verificar</v>
      </c>
      <c r="E607" s="35" t="str">
        <f>Def_Status_Montagem!$B$4</f>
        <v>Contratada (inclui etiqueta)</v>
      </c>
      <c r="F607" s="26" t="str">
        <f t="array" ref="F607">INDEX(Def_Instancias_Equipamentos!$F$2:$F$5135, MATCH(K607, Def_Instancias_Equipamentos!$D$2:$D$5135, 0), 1)</f>
        <v>Túnel (Anel/Front-End)</v>
      </c>
      <c r="G607" s="27" t="str">
        <f t="array" ref="G607">INDEX(Def_Instancias_Equipamentos!$F$2:$F$5135, MATCH(L607, Def_Instancias_Equipamentos!$D$2:$D$5135, 0), 1)</f>
        <v>Sala Racks 16</v>
      </c>
      <c r="H607" s="26" t="str">
        <f t="array" ref="H607">INDEX(Def_Instancias_Equipamentos!$E$2:$E$5135, MATCH(K607, Def_Instancias_Equipamentos!$D$2:$D$5135, 0), 1)</f>
        <v>SI-16BCFE</v>
      </c>
      <c r="I607" s="27" t="str">
        <f t="array" ref="I607">INDEX(Def_Instancias_Equipamentos!$E$2:$E$5135, MATCH(L607, Def_Instancias_Equipamentos!$D$2:$D$5135, 0), 1)</f>
        <v>IA-16RaBPM</v>
      </c>
      <c r="J607" s="27" t="str">
        <f t="shared" si="16"/>
        <v>EXTERNO</v>
      </c>
      <c r="K607" s="28" t="str">
        <f>Def_Instancias_Equipamentos!$D$1312</f>
        <v>SI-16BCFE:DI-PBPMSensor-2</v>
      </c>
      <c r="L607" s="19" t="str">
        <f>Def_Instancias_Equipamentos!$D$1653</f>
        <v>SI-16BCFE:DI-FMCPicoAmm-2</v>
      </c>
      <c r="M607" s="44" t="s">
        <v>89</v>
      </c>
      <c r="N607" s="45" t="s">
        <v>1100</v>
      </c>
      <c r="O607" s="31" t="str">
        <f>Def_Sistemas_Conectores_Cabos!$B$24</f>
        <v>Allectra triax</v>
      </c>
      <c r="P607" s="19" t="str">
        <f>Def_Sistemas_Conectores_Cabos!$B$25</f>
        <v>Lemo FFC.00.650</v>
      </c>
      <c r="Q607" s="27" t="str">
        <f t="shared" si="17"/>
        <v>SI-16BCFE:DI-PBPMSensor-2/TO
SI-16BCFE:DI-FMCPicoAmm-2/1</v>
      </c>
      <c r="R607" s="46" t="s">
        <v>25</v>
      </c>
      <c r="S607" s="46" t="s">
        <v>25</v>
      </c>
      <c r="T607" s="47" t="str">
        <f>Def_Sistemas_Conectores_Cabos!$C$15</f>
        <v>Triaxial LEMO</v>
      </c>
      <c r="U607" s="45" t="s">
        <v>46</v>
      </c>
      <c r="V607" s="33"/>
      <c r="W607" s="33"/>
      <c r="X607" s="33"/>
    </row>
    <row r="608" ht="15.75" customHeight="1">
      <c r="A608" s="19" t="str">
        <f>Def_Sistemas_Conectores_Cabos!$A$23</f>
        <v>BPM de fótons</v>
      </c>
      <c r="B608" s="22" t="str">
        <f>Datas_Entregas!$A$6</f>
        <v>Linhas de Luz (fases I-A e II)</v>
      </c>
      <c r="C608" s="25">
        <f t="array" ref="C608">INDEX(Datas_Entregas!$B$2:$B$100, MATCH(B608, Datas_Entregas!$A$2:$A$100, 0), 1)</f>
        <v>43374</v>
      </c>
      <c r="D608" s="22" t="str">
        <f>Def_Status_Montagem!$A$2</f>
        <v>A verificar</v>
      </c>
      <c r="E608" s="35" t="str">
        <f>Def_Status_Montagem!$B$4</f>
        <v>Contratada (inclui etiqueta)</v>
      </c>
      <c r="F608" s="26" t="str">
        <f t="array" ref="F608">INDEX(Def_Instancias_Equipamentos!$F$2:$F$5135, MATCH(K608, Def_Instancias_Equipamentos!$D$2:$D$5135, 0), 1)</f>
        <v>Túnel (Anel/Front-End)</v>
      </c>
      <c r="G608" s="27" t="str">
        <f t="array" ref="G608">INDEX(Def_Instancias_Equipamentos!$F$2:$F$5135, MATCH(L608, Def_Instancias_Equipamentos!$D$2:$D$5135, 0), 1)</f>
        <v>Sala Racks 16</v>
      </c>
      <c r="H608" s="26" t="str">
        <f t="array" ref="H608">INDEX(Def_Instancias_Equipamentos!$E$2:$E$5135, MATCH(K608, Def_Instancias_Equipamentos!$D$2:$D$5135, 0), 1)</f>
        <v>SI-16BCFE</v>
      </c>
      <c r="I608" s="27" t="str">
        <f t="array" ref="I608">INDEX(Def_Instancias_Equipamentos!$E$2:$E$5135, MATCH(L608, Def_Instancias_Equipamentos!$D$2:$D$5135, 0), 1)</f>
        <v>IA-16RaBPM</v>
      </c>
      <c r="J608" s="27" t="str">
        <f t="shared" si="16"/>
        <v>EXTERNO</v>
      </c>
      <c r="K608" s="28" t="str">
        <f>Def_Instancias_Equipamentos!$D$1312</f>
        <v>SI-16BCFE:DI-PBPMSensor-2</v>
      </c>
      <c r="L608" s="19" t="str">
        <f>Def_Instancias_Equipamentos!$D$1653</f>
        <v>SI-16BCFE:DI-FMCPicoAmm-2</v>
      </c>
      <c r="M608" s="44" t="s">
        <v>74</v>
      </c>
      <c r="N608" s="45" t="s">
        <v>1108</v>
      </c>
      <c r="O608" s="31" t="str">
        <f>Def_Sistemas_Conectores_Cabos!$B$24</f>
        <v>Allectra triax</v>
      </c>
      <c r="P608" s="19" t="str">
        <f>Def_Sistemas_Conectores_Cabos!$B$25</f>
        <v>Lemo FFC.00.650</v>
      </c>
      <c r="Q608" s="27" t="str">
        <f t="shared" si="17"/>
        <v>SI-16BCFE:DI-PBPMSensor-2/BI
SI-16BCFE:DI-FMCPicoAmm-2/2</v>
      </c>
      <c r="R608" s="46" t="s">
        <v>25</v>
      </c>
      <c r="S608" s="46" t="s">
        <v>25</v>
      </c>
      <c r="T608" s="47" t="str">
        <f>Def_Sistemas_Conectores_Cabos!$C$15</f>
        <v>Triaxial LEMO</v>
      </c>
      <c r="U608" s="45" t="s">
        <v>46</v>
      </c>
      <c r="V608" s="33"/>
      <c r="W608" s="33"/>
      <c r="X608" s="33"/>
    </row>
    <row r="609" ht="15.75" customHeight="1">
      <c r="A609" s="19" t="str">
        <f>Def_Sistemas_Conectores_Cabos!$A$23</f>
        <v>BPM de fótons</v>
      </c>
      <c r="B609" s="22" t="str">
        <f>Datas_Entregas!$A$6</f>
        <v>Linhas de Luz (fases I-A e II)</v>
      </c>
      <c r="C609" s="25">
        <f t="array" ref="C609">INDEX(Datas_Entregas!$B$2:$B$100, MATCH(B609, Datas_Entregas!$A$2:$A$100, 0), 1)</f>
        <v>43374</v>
      </c>
      <c r="D609" s="22" t="str">
        <f>Def_Status_Montagem!$A$2</f>
        <v>A verificar</v>
      </c>
      <c r="E609" s="35" t="str">
        <f>Def_Status_Montagem!$B$4</f>
        <v>Contratada (inclui etiqueta)</v>
      </c>
      <c r="F609" s="26" t="str">
        <f t="array" ref="F609">INDEX(Def_Instancias_Equipamentos!$F$2:$F$5135, MATCH(K609, Def_Instancias_Equipamentos!$D$2:$D$5135, 0), 1)</f>
        <v>Túnel (Anel/Front-End)</v>
      </c>
      <c r="G609" s="27" t="str">
        <f t="array" ref="G609">INDEX(Def_Instancias_Equipamentos!$F$2:$F$5135, MATCH(L609, Def_Instancias_Equipamentos!$D$2:$D$5135, 0), 1)</f>
        <v>Sala Racks 16</v>
      </c>
      <c r="H609" s="26" t="str">
        <f t="array" ref="H609">INDEX(Def_Instancias_Equipamentos!$E$2:$E$5135, MATCH(K609, Def_Instancias_Equipamentos!$D$2:$D$5135, 0), 1)</f>
        <v>SI-16BCFE</v>
      </c>
      <c r="I609" s="27" t="str">
        <f t="array" ref="I609">INDEX(Def_Instancias_Equipamentos!$E$2:$E$5135, MATCH(L609, Def_Instancias_Equipamentos!$D$2:$D$5135, 0), 1)</f>
        <v>IA-16RaBPM</v>
      </c>
      <c r="J609" s="27" t="str">
        <f t="shared" si="16"/>
        <v>EXTERNO</v>
      </c>
      <c r="K609" s="28" t="str">
        <f>Def_Instancias_Equipamentos!$D$1312</f>
        <v>SI-16BCFE:DI-PBPMSensor-2</v>
      </c>
      <c r="L609" s="19" t="str">
        <f>Def_Instancias_Equipamentos!$D$1653</f>
        <v>SI-16BCFE:DI-FMCPicoAmm-2</v>
      </c>
      <c r="M609" s="44" t="s">
        <v>80</v>
      </c>
      <c r="N609" s="45" t="s">
        <v>1110</v>
      </c>
      <c r="O609" s="31" t="str">
        <f>Def_Sistemas_Conectores_Cabos!$B$24</f>
        <v>Allectra triax</v>
      </c>
      <c r="P609" s="19" t="str">
        <f>Def_Sistemas_Conectores_Cabos!$B$25</f>
        <v>Lemo FFC.00.650</v>
      </c>
      <c r="Q609" s="27" t="str">
        <f t="shared" si="17"/>
        <v>SI-16BCFE:DI-PBPMSensor-2/TI
SI-16BCFE:DI-FMCPicoAmm-2/3</v>
      </c>
      <c r="R609" s="46" t="s">
        <v>25</v>
      </c>
      <c r="S609" s="46" t="s">
        <v>25</v>
      </c>
      <c r="T609" s="47" t="str">
        <f>Def_Sistemas_Conectores_Cabos!$C$15</f>
        <v>Triaxial LEMO</v>
      </c>
      <c r="U609" s="45" t="s">
        <v>46</v>
      </c>
      <c r="V609" s="33"/>
      <c r="W609" s="33"/>
      <c r="X609" s="33"/>
    </row>
    <row r="610" ht="15.75" customHeight="1">
      <c r="A610" s="19" t="str">
        <f>Def_Sistemas_Conectores_Cabos!$A$23</f>
        <v>BPM de fótons</v>
      </c>
      <c r="B610" s="22" t="str">
        <f>Datas_Entregas!$A$6</f>
        <v>Linhas de Luz (fases I-A e II)</v>
      </c>
      <c r="C610" s="25">
        <f t="array" ref="C610">INDEX(Datas_Entregas!$B$2:$B$100, MATCH(B610, Datas_Entregas!$A$2:$A$100, 0), 1)</f>
        <v>43374</v>
      </c>
      <c r="D610" s="22" t="str">
        <f>Def_Status_Montagem!$A$2</f>
        <v>A verificar</v>
      </c>
      <c r="E610" s="35" t="str">
        <f>Def_Status_Montagem!$B$4</f>
        <v>Contratada (inclui etiqueta)</v>
      </c>
      <c r="F610" s="26" t="str">
        <f t="array" ref="F610">INDEX(Def_Instancias_Equipamentos!$F$2:$F$5135, MATCH(K610, Def_Instancias_Equipamentos!$D$2:$D$5135, 0), 1)</f>
        <v>Túnel (Anel/Front-End)</v>
      </c>
      <c r="G610" s="27" t="str">
        <f t="array" ref="G610">INDEX(Def_Instancias_Equipamentos!$F$2:$F$5135, MATCH(L610, Def_Instancias_Equipamentos!$D$2:$D$5135, 0), 1)</f>
        <v>Sala Racks 16</v>
      </c>
      <c r="H610" s="26" t="str">
        <f t="array" ref="H610">INDEX(Def_Instancias_Equipamentos!$E$2:$E$5135, MATCH(K610, Def_Instancias_Equipamentos!$D$2:$D$5135, 0), 1)</f>
        <v>SI-16BCFE</v>
      </c>
      <c r="I610" s="27" t="str">
        <f t="array" ref="I610">INDEX(Def_Instancias_Equipamentos!$E$2:$E$5135, MATCH(L610, Def_Instancias_Equipamentos!$D$2:$D$5135, 0), 1)</f>
        <v>IA-16RaBPM</v>
      </c>
      <c r="J610" s="27" t="str">
        <f t="shared" si="16"/>
        <v>EXTERNO</v>
      </c>
      <c r="K610" s="28" t="str">
        <f>Def_Instancias_Equipamentos!$D$1312</f>
        <v>SI-16BCFE:DI-PBPMSensor-2</v>
      </c>
      <c r="L610" s="19" t="str">
        <f>Def_Instancias_Equipamentos!$D$1653</f>
        <v>SI-16BCFE:DI-FMCPicoAmm-2</v>
      </c>
      <c r="M610" s="44" t="s">
        <v>77</v>
      </c>
      <c r="N610" s="45" t="s">
        <v>1116</v>
      </c>
      <c r="O610" s="31" t="str">
        <f>Def_Sistemas_Conectores_Cabos!$B$24</f>
        <v>Allectra triax</v>
      </c>
      <c r="P610" s="19" t="str">
        <f>Def_Sistemas_Conectores_Cabos!$B$25</f>
        <v>Lemo FFC.00.650</v>
      </c>
      <c r="Q610" s="27" t="str">
        <f t="shared" si="17"/>
        <v>SI-16BCFE:DI-PBPMSensor-2/BO
SI-16BCFE:DI-FMCPicoAmm-2/4</v>
      </c>
      <c r="R610" s="46" t="s">
        <v>25</v>
      </c>
      <c r="S610" s="46" t="s">
        <v>25</v>
      </c>
      <c r="T610" s="47" t="str">
        <f>Def_Sistemas_Conectores_Cabos!$C$15</f>
        <v>Triaxial LEMO</v>
      </c>
      <c r="U610" s="45" t="s">
        <v>46</v>
      </c>
      <c r="V610" s="33"/>
      <c r="W610" s="33"/>
      <c r="X610" s="33"/>
    </row>
    <row r="611" ht="15.75" customHeight="1">
      <c r="A611" s="19" t="str">
        <f>Def_Sistemas_Conectores_Cabos!$A$23</f>
        <v>BPM de fótons</v>
      </c>
      <c r="B611" s="22" t="str">
        <f>Datas_Entregas!$A$6</f>
        <v>Linhas de Luz (fases I-A e II)</v>
      </c>
      <c r="C611" s="25">
        <f t="array" ref="C611">INDEX(Datas_Entregas!$B$2:$B$100, MATCH(B611, Datas_Entregas!$A$2:$A$100, 0), 1)</f>
        <v>43374</v>
      </c>
      <c r="D611" s="22" t="str">
        <f>Def_Status_Montagem!$A$2</f>
        <v>A verificar</v>
      </c>
      <c r="E611" s="35" t="str">
        <f>Def_Status_Montagem!$B$4</f>
        <v>Contratada (inclui etiqueta)</v>
      </c>
      <c r="F611" s="26" t="str">
        <f t="array" ref="F611">INDEX(Def_Instancias_Equipamentos!$F$2:$F$5135, MATCH(K611, Def_Instancias_Equipamentos!$D$2:$D$5135, 0), 1)</f>
        <v>Túnel (Anel/Front-End)</v>
      </c>
      <c r="G611" s="27" t="str">
        <f t="array" ref="G611">INDEX(Def_Instancias_Equipamentos!$F$2:$F$5135, MATCH(L611, Def_Instancias_Equipamentos!$D$2:$D$5135, 0), 1)</f>
        <v>Sala Racks 16</v>
      </c>
      <c r="H611" s="26" t="str">
        <f t="array" ref="H611">INDEX(Def_Instancias_Equipamentos!$E$2:$E$5135, MATCH(K611, Def_Instancias_Equipamentos!$D$2:$D$5135, 0), 1)</f>
        <v>SI-16SBFE</v>
      </c>
      <c r="I611" s="27" t="str">
        <f t="array" ref="I611">INDEX(Def_Instancias_Equipamentos!$E$2:$E$5135, MATCH(L611, Def_Instancias_Equipamentos!$D$2:$D$5135, 0), 1)</f>
        <v>IA-16RaBPM</v>
      </c>
      <c r="J611" s="27" t="str">
        <f t="shared" si="16"/>
        <v>EXTERNO</v>
      </c>
      <c r="K611" s="28" t="str">
        <f>Def_Instancias_Equipamentos!$D$1271</f>
        <v>SI-16SBFE:DI-PBPMSensor-1</v>
      </c>
      <c r="L611" s="19" t="str">
        <f>Def_Instancias_Equipamentos!$D$1612</f>
        <v>SI-16SBFE:DI-FMCPicoAmm-1</v>
      </c>
      <c r="M611" s="44" t="s">
        <v>89</v>
      </c>
      <c r="N611" s="45" t="s">
        <v>1100</v>
      </c>
      <c r="O611" s="31" t="str">
        <f>Def_Sistemas_Conectores_Cabos!$B$24</f>
        <v>Allectra triax</v>
      </c>
      <c r="P611" s="19" t="str">
        <f>Def_Sistemas_Conectores_Cabos!$B$25</f>
        <v>Lemo FFC.00.650</v>
      </c>
      <c r="Q611" s="27" t="str">
        <f t="shared" si="17"/>
        <v>SI-16SBFE:DI-PBPMSensor-1/TO
SI-16SBFE:DI-FMCPicoAmm-1/1</v>
      </c>
      <c r="R611" s="46" t="s">
        <v>25</v>
      </c>
      <c r="S611" s="46" t="s">
        <v>25</v>
      </c>
      <c r="T611" s="47" t="str">
        <f>Def_Sistemas_Conectores_Cabos!$C$15</f>
        <v>Triaxial LEMO</v>
      </c>
      <c r="U611" s="45" t="s">
        <v>46</v>
      </c>
      <c r="V611" s="33"/>
      <c r="W611" s="33"/>
      <c r="X611" s="33"/>
    </row>
    <row r="612" ht="15.75" customHeight="1">
      <c r="A612" s="19" t="str">
        <f>Def_Sistemas_Conectores_Cabos!$A$23</f>
        <v>BPM de fótons</v>
      </c>
      <c r="B612" s="22" t="str">
        <f>Datas_Entregas!$A$6</f>
        <v>Linhas de Luz (fases I-A e II)</v>
      </c>
      <c r="C612" s="25">
        <f t="array" ref="C612">INDEX(Datas_Entregas!$B$2:$B$100, MATCH(B612, Datas_Entregas!$A$2:$A$100, 0), 1)</f>
        <v>43374</v>
      </c>
      <c r="D612" s="22" t="str">
        <f>Def_Status_Montagem!$A$2</f>
        <v>A verificar</v>
      </c>
      <c r="E612" s="35" t="str">
        <f>Def_Status_Montagem!$B$4</f>
        <v>Contratada (inclui etiqueta)</v>
      </c>
      <c r="F612" s="26" t="str">
        <f t="array" ref="F612">INDEX(Def_Instancias_Equipamentos!$F$2:$F$5135, MATCH(K612, Def_Instancias_Equipamentos!$D$2:$D$5135, 0), 1)</f>
        <v>Túnel (Anel/Front-End)</v>
      </c>
      <c r="G612" s="27" t="str">
        <f t="array" ref="G612">INDEX(Def_Instancias_Equipamentos!$F$2:$F$5135, MATCH(L612, Def_Instancias_Equipamentos!$D$2:$D$5135, 0), 1)</f>
        <v>Sala Racks 16</v>
      </c>
      <c r="H612" s="26" t="str">
        <f t="array" ref="H612">INDEX(Def_Instancias_Equipamentos!$E$2:$E$5135, MATCH(K612, Def_Instancias_Equipamentos!$D$2:$D$5135, 0), 1)</f>
        <v>SI-16SBFE</v>
      </c>
      <c r="I612" s="27" t="str">
        <f t="array" ref="I612">INDEX(Def_Instancias_Equipamentos!$E$2:$E$5135, MATCH(L612, Def_Instancias_Equipamentos!$D$2:$D$5135, 0), 1)</f>
        <v>IA-16RaBPM</v>
      </c>
      <c r="J612" s="27" t="str">
        <f t="shared" si="16"/>
        <v>EXTERNO</v>
      </c>
      <c r="K612" s="28" t="str">
        <f>Def_Instancias_Equipamentos!$D$1271</f>
        <v>SI-16SBFE:DI-PBPMSensor-1</v>
      </c>
      <c r="L612" s="19" t="str">
        <f>Def_Instancias_Equipamentos!$D$1612</f>
        <v>SI-16SBFE:DI-FMCPicoAmm-1</v>
      </c>
      <c r="M612" s="44" t="s">
        <v>74</v>
      </c>
      <c r="N612" s="45" t="s">
        <v>1108</v>
      </c>
      <c r="O612" s="31" t="str">
        <f>Def_Sistemas_Conectores_Cabos!$B$24</f>
        <v>Allectra triax</v>
      </c>
      <c r="P612" s="19" t="str">
        <f>Def_Sistemas_Conectores_Cabos!$B$25</f>
        <v>Lemo FFC.00.650</v>
      </c>
      <c r="Q612" s="27" t="str">
        <f t="shared" si="17"/>
        <v>SI-16SBFE:DI-PBPMSensor-1/BI
SI-16SBFE:DI-FMCPicoAmm-1/2</v>
      </c>
      <c r="R612" s="46" t="s">
        <v>25</v>
      </c>
      <c r="S612" s="46" t="s">
        <v>25</v>
      </c>
      <c r="T612" s="47" t="str">
        <f>Def_Sistemas_Conectores_Cabos!$C$15</f>
        <v>Triaxial LEMO</v>
      </c>
      <c r="U612" s="45" t="s">
        <v>46</v>
      </c>
      <c r="V612" s="33"/>
      <c r="W612" s="33"/>
      <c r="X612" s="33"/>
    </row>
    <row r="613" ht="15.75" customHeight="1">
      <c r="A613" s="19" t="str">
        <f>Def_Sistemas_Conectores_Cabos!$A$23</f>
        <v>BPM de fótons</v>
      </c>
      <c r="B613" s="22" t="str">
        <f>Datas_Entregas!$A$6</f>
        <v>Linhas de Luz (fases I-A e II)</v>
      </c>
      <c r="C613" s="25">
        <f t="array" ref="C613">INDEX(Datas_Entregas!$B$2:$B$100, MATCH(B613, Datas_Entregas!$A$2:$A$100, 0), 1)</f>
        <v>43374</v>
      </c>
      <c r="D613" s="22" t="str">
        <f>Def_Status_Montagem!$A$2</f>
        <v>A verificar</v>
      </c>
      <c r="E613" s="35" t="str">
        <f>Def_Status_Montagem!$B$4</f>
        <v>Contratada (inclui etiqueta)</v>
      </c>
      <c r="F613" s="26" t="str">
        <f t="array" ref="F613">INDEX(Def_Instancias_Equipamentos!$F$2:$F$5135, MATCH(K613, Def_Instancias_Equipamentos!$D$2:$D$5135, 0), 1)</f>
        <v>Túnel (Anel/Front-End)</v>
      </c>
      <c r="G613" s="27" t="str">
        <f t="array" ref="G613">INDEX(Def_Instancias_Equipamentos!$F$2:$F$5135, MATCH(L613, Def_Instancias_Equipamentos!$D$2:$D$5135, 0), 1)</f>
        <v>Sala Racks 16</v>
      </c>
      <c r="H613" s="26" t="str">
        <f t="array" ref="H613">INDEX(Def_Instancias_Equipamentos!$E$2:$E$5135, MATCH(K613, Def_Instancias_Equipamentos!$D$2:$D$5135, 0), 1)</f>
        <v>SI-16SBFE</v>
      </c>
      <c r="I613" s="27" t="str">
        <f t="array" ref="I613">INDEX(Def_Instancias_Equipamentos!$E$2:$E$5135, MATCH(L613, Def_Instancias_Equipamentos!$D$2:$D$5135, 0), 1)</f>
        <v>IA-16RaBPM</v>
      </c>
      <c r="J613" s="27" t="str">
        <f t="shared" si="16"/>
        <v>EXTERNO</v>
      </c>
      <c r="K613" s="28" t="str">
        <f>Def_Instancias_Equipamentos!$D$1271</f>
        <v>SI-16SBFE:DI-PBPMSensor-1</v>
      </c>
      <c r="L613" s="19" t="str">
        <f>Def_Instancias_Equipamentos!$D$1612</f>
        <v>SI-16SBFE:DI-FMCPicoAmm-1</v>
      </c>
      <c r="M613" s="44" t="s">
        <v>80</v>
      </c>
      <c r="N613" s="45" t="s">
        <v>1110</v>
      </c>
      <c r="O613" s="31" t="str">
        <f>Def_Sistemas_Conectores_Cabos!$B$24</f>
        <v>Allectra triax</v>
      </c>
      <c r="P613" s="19" t="str">
        <f>Def_Sistemas_Conectores_Cabos!$B$25</f>
        <v>Lemo FFC.00.650</v>
      </c>
      <c r="Q613" s="27" t="str">
        <f t="shared" si="17"/>
        <v>SI-16SBFE:DI-PBPMSensor-1/TI
SI-16SBFE:DI-FMCPicoAmm-1/3</v>
      </c>
      <c r="R613" s="46" t="s">
        <v>25</v>
      </c>
      <c r="S613" s="46" t="s">
        <v>25</v>
      </c>
      <c r="T613" s="47" t="str">
        <f>Def_Sistemas_Conectores_Cabos!$C$15</f>
        <v>Triaxial LEMO</v>
      </c>
      <c r="U613" s="45" t="s">
        <v>46</v>
      </c>
      <c r="V613" s="33"/>
      <c r="W613" s="33"/>
      <c r="X613" s="33"/>
    </row>
    <row r="614" ht="15.75" customHeight="1">
      <c r="A614" s="19" t="str">
        <f>Def_Sistemas_Conectores_Cabos!$A$23</f>
        <v>BPM de fótons</v>
      </c>
      <c r="B614" s="22" t="str">
        <f>Datas_Entregas!$A$6</f>
        <v>Linhas de Luz (fases I-A e II)</v>
      </c>
      <c r="C614" s="25">
        <f t="array" ref="C614">INDEX(Datas_Entregas!$B$2:$B$100, MATCH(B614, Datas_Entregas!$A$2:$A$100, 0), 1)</f>
        <v>43374</v>
      </c>
      <c r="D614" s="22" t="str">
        <f>Def_Status_Montagem!$A$2</f>
        <v>A verificar</v>
      </c>
      <c r="E614" s="35" t="str">
        <f>Def_Status_Montagem!$B$4</f>
        <v>Contratada (inclui etiqueta)</v>
      </c>
      <c r="F614" s="26" t="str">
        <f t="array" ref="F614">INDEX(Def_Instancias_Equipamentos!$F$2:$F$5135, MATCH(K614, Def_Instancias_Equipamentos!$D$2:$D$5135, 0), 1)</f>
        <v>Túnel (Anel/Front-End)</v>
      </c>
      <c r="G614" s="27" t="str">
        <f t="array" ref="G614">INDEX(Def_Instancias_Equipamentos!$F$2:$F$5135, MATCH(L614, Def_Instancias_Equipamentos!$D$2:$D$5135, 0), 1)</f>
        <v>Sala Racks 16</v>
      </c>
      <c r="H614" s="26" t="str">
        <f t="array" ref="H614">INDEX(Def_Instancias_Equipamentos!$E$2:$E$5135, MATCH(K614, Def_Instancias_Equipamentos!$D$2:$D$5135, 0), 1)</f>
        <v>SI-16SBFE</v>
      </c>
      <c r="I614" s="27" t="str">
        <f t="array" ref="I614">INDEX(Def_Instancias_Equipamentos!$E$2:$E$5135, MATCH(L614, Def_Instancias_Equipamentos!$D$2:$D$5135, 0), 1)</f>
        <v>IA-16RaBPM</v>
      </c>
      <c r="J614" s="27" t="str">
        <f t="shared" si="16"/>
        <v>EXTERNO</v>
      </c>
      <c r="K614" s="28" t="str">
        <f>Def_Instancias_Equipamentos!$D$1271</f>
        <v>SI-16SBFE:DI-PBPMSensor-1</v>
      </c>
      <c r="L614" s="19" t="str">
        <f>Def_Instancias_Equipamentos!$D$1612</f>
        <v>SI-16SBFE:DI-FMCPicoAmm-1</v>
      </c>
      <c r="M614" s="44" t="s">
        <v>77</v>
      </c>
      <c r="N614" s="45" t="s">
        <v>1116</v>
      </c>
      <c r="O614" s="31" t="str">
        <f>Def_Sistemas_Conectores_Cabos!$B$24</f>
        <v>Allectra triax</v>
      </c>
      <c r="P614" s="19" t="str">
        <f>Def_Sistemas_Conectores_Cabos!$B$25</f>
        <v>Lemo FFC.00.650</v>
      </c>
      <c r="Q614" s="27" t="str">
        <f t="shared" si="17"/>
        <v>SI-16SBFE:DI-PBPMSensor-1/BO
SI-16SBFE:DI-FMCPicoAmm-1/4</v>
      </c>
      <c r="R614" s="46" t="s">
        <v>25</v>
      </c>
      <c r="S614" s="46" t="s">
        <v>25</v>
      </c>
      <c r="T614" s="47" t="str">
        <f>Def_Sistemas_Conectores_Cabos!$C$15</f>
        <v>Triaxial LEMO</v>
      </c>
      <c r="U614" s="45" t="s">
        <v>46</v>
      </c>
      <c r="V614" s="33"/>
      <c r="W614" s="33"/>
      <c r="X614" s="33"/>
    </row>
    <row r="615" ht="15.75" customHeight="1">
      <c r="A615" s="19" t="str">
        <f>Def_Sistemas_Conectores_Cabos!$A$23</f>
        <v>BPM de fótons</v>
      </c>
      <c r="B615" s="22" t="str">
        <f>Datas_Entregas!$A$6</f>
        <v>Linhas de Luz (fases I-A e II)</v>
      </c>
      <c r="C615" s="25">
        <f t="array" ref="C615">INDEX(Datas_Entregas!$B$2:$B$100, MATCH(B615, Datas_Entregas!$A$2:$A$100, 0), 1)</f>
        <v>43374</v>
      </c>
      <c r="D615" s="22" t="str">
        <f>Def_Status_Montagem!$A$2</f>
        <v>A verificar</v>
      </c>
      <c r="E615" s="35" t="str">
        <f>Def_Status_Montagem!$B$4</f>
        <v>Contratada (inclui etiqueta)</v>
      </c>
      <c r="F615" s="26" t="str">
        <f t="array" ref="F615">INDEX(Def_Instancias_Equipamentos!$F$2:$F$5135, MATCH(K615, Def_Instancias_Equipamentos!$D$2:$D$5135, 0), 1)</f>
        <v>Túnel (Anel/Front-End)</v>
      </c>
      <c r="G615" s="27" t="str">
        <f t="array" ref="G615">INDEX(Def_Instancias_Equipamentos!$F$2:$F$5135, MATCH(L615, Def_Instancias_Equipamentos!$D$2:$D$5135, 0), 1)</f>
        <v>Sala Racks 16</v>
      </c>
      <c r="H615" s="26" t="str">
        <f t="array" ref="H615">INDEX(Def_Instancias_Equipamentos!$E$2:$E$5135, MATCH(K615, Def_Instancias_Equipamentos!$D$2:$D$5135, 0), 1)</f>
        <v>SI-16SBFE</v>
      </c>
      <c r="I615" s="27" t="str">
        <f t="array" ref="I615">INDEX(Def_Instancias_Equipamentos!$E$2:$E$5135, MATCH(L615, Def_Instancias_Equipamentos!$D$2:$D$5135, 0), 1)</f>
        <v>IA-16RaBPM</v>
      </c>
      <c r="J615" s="27" t="str">
        <f t="shared" si="16"/>
        <v>EXTERNO</v>
      </c>
      <c r="K615" s="28" t="str">
        <f>Def_Instancias_Equipamentos!$D$1272</f>
        <v>SI-16SBFE:DI-PBPMSensor-2</v>
      </c>
      <c r="L615" s="19" t="str">
        <f>Def_Instancias_Equipamentos!$D$1613</f>
        <v>SI-16SBFE:DI-FMCPicoAmm-2</v>
      </c>
      <c r="M615" s="44" t="s">
        <v>89</v>
      </c>
      <c r="N615" s="45" t="s">
        <v>1100</v>
      </c>
      <c r="O615" s="31" t="str">
        <f>Def_Sistemas_Conectores_Cabos!$B$24</f>
        <v>Allectra triax</v>
      </c>
      <c r="P615" s="19" t="str">
        <f>Def_Sistemas_Conectores_Cabos!$B$25</f>
        <v>Lemo FFC.00.650</v>
      </c>
      <c r="Q615" s="27" t="str">
        <f t="shared" si="17"/>
        <v>SI-16SBFE:DI-PBPMSensor-2/TO
SI-16SBFE:DI-FMCPicoAmm-2/1</v>
      </c>
      <c r="R615" s="46" t="s">
        <v>25</v>
      </c>
      <c r="S615" s="46" t="s">
        <v>25</v>
      </c>
      <c r="T615" s="47" t="str">
        <f>Def_Sistemas_Conectores_Cabos!$C$15</f>
        <v>Triaxial LEMO</v>
      </c>
      <c r="U615" s="45" t="s">
        <v>46</v>
      </c>
      <c r="V615" s="33"/>
      <c r="W615" s="33"/>
      <c r="X615" s="33"/>
    </row>
    <row r="616" ht="15.75" customHeight="1">
      <c r="A616" s="19" t="str">
        <f>Def_Sistemas_Conectores_Cabos!$A$23</f>
        <v>BPM de fótons</v>
      </c>
      <c r="B616" s="22" t="str">
        <f>Datas_Entregas!$A$6</f>
        <v>Linhas de Luz (fases I-A e II)</v>
      </c>
      <c r="C616" s="25">
        <f t="array" ref="C616">INDEX(Datas_Entregas!$B$2:$B$100, MATCH(B616, Datas_Entregas!$A$2:$A$100, 0), 1)</f>
        <v>43374</v>
      </c>
      <c r="D616" s="22" t="str">
        <f>Def_Status_Montagem!$A$2</f>
        <v>A verificar</v>
      </c>
      <c r="E616" s="35" t="str">
        <f>Def_Status_Montagem!$B$4</f>
        <v>Contratada (inclui etiqueta)</v>
      </c>
      <c r="F616" s="26" t="str">
        <f t="array" ref="F616">INDEX(Def_Instancias_Equipamentos!$F$2:$F$5135, MATCH(K616, Def_Instancias_Equipamentos!$D$2:$D$5135, 0), 1)</f>
        <v>Túnel (Anel/Front-End)</v>
      </c>
      <c r="G616" s="27" t="str">
        <f t="array" ref="G616">INDEX(Def_Instancias_Equipamentos!$F$2:$F$5135, MATCH(L616, Def_Instancias_Equipamentos!$D$2:$D$5135, 0), 1)</f>
        <v>Sala Racks 16</v>
      </c>
      <c r="H616" s="26" t="str">
        <f t="array" ref="H616">INDEX(Def_Instancias_Equipamentos!$E$2:$E$5135, MATCH(K616, Def_Instancias_Equipamentos!$D$2:$D$5135, 0), 1)</f>
        <v>SI-16SBFE</v>
      </c>
      <c r="I616" s="27" t="str">
        <f t="array" ref="I616">INDEX(Def_Instancias_Equipamentos!$E$2:$E$5135, MATCH(L616, Def_Instancias_Equipamentos!$D$2:$D$5135, 0), 1)</f>
        <v>IA-16RaBPM</v>
      </c>
      <c r="J616" s="27" t="str">
        <f t="shared" si="16"/>
        <v>EXTERNO</v>
      </c>
      <c r="K616" s="28" t="str">
        <f>Def_Instancias_Equipamentos!$D$1272</f>
        <v>SI-16SBFE:DI-PBPMSensor-2</v>
      </c>
      <c r="L616" s="19" t="str">
        <f>Def_Instancias_Equipamentos!$D$1613</f>
        <v>SI-16SBFE:DI-FMCPicoAmm-2</v>
      </c>
      <c r="M616" s="44" t="s">
        <v>74</v>
      </c>
      <c r="N616" s="45" t="s">
        <v>1108</v>
      </c>
      <c r="O616" s="31" t="str">
        <f>Def_Sistemas_Conectores_Cabos!$B$24</f>
        <v>Allectra triax</v>
      </c>
      <c r="P616" s="19" t="str">
        <f>Def_Sistemas_Conectores_Cabos!$B$25</f>
        <v>Lemo FFC.00.650</v>
      </c>
      <c r="Q616" s="27" t="str">
        <f t="shared" si="17"/>
        <v>SI-16SBFE:DI-PBPMSensor-2/BI
SI-16SBFE:DI-FMCPicoAmm-2/2</v>
      </c>
      <c r="R616" s="46" t="s">
        <v>25</v>
      </c>
      <c r="S616" s="46" t="s">
        <v>25</v>
      </c>
      <c r="T616" s="47" t="str">
        <f>Def_Sistemas_Conectores_Cabos!$C$15</f>
        <v>Triaxial LEMO</v>
      </c>
      <c r="U616" s="45" t="s">
        <v>46</v>
      </c>
      <c r="V616" s="33"/>
      <c r="W616" s="33"/>
      <c r="X616" s="33"/>
    </row>
    <row r="617" ht="15.75" customHeight="1">
      <c r="A617" s="19" t="str">
        <f>Def_Sistemas_Conectores_Cabos!$A$23</f>
        <v>BPM de fótons</v>
      </c>
      <c r="B617" s="22" t="str">
        <f>Datas_Entregas!$A$6</f>
        <v>Linhas de Luz (fases I-A e II)</v>
      </c>
      <c r="C617" s="25">
        <f t="array" ref="C617">INDEX(Datas_Entregas!$B$2:$B$100, MATCH(B617, Datas_Entregas!$A$2:$A$100, 0), 1)</f>
        <v>43374</v>
      </c>
      <c r="D617" s="22" t="str">
        <f>Def_Status_Montagem!$A$2</f>
        <v>A verificar</v>
      </c>
      <c r="E617" s="35" t="str">
        <f>Def_Status_Montagem!$B$4</f>
        <v>Contratada (inclui etiqueta)</v>
      </c>
      <c r="F617" s="26" t="str">
        <f t="array" ref="F617">INDEX(Def_Instancias_Equipamentos!$F$2:$F$5135, MATCH(K617, Def_Instancias_Equipamentos!$D$2:$D$5135, 0), 1)</f>
        <v>Túnel (Anel/Front-End)</v>
      </c>
      <c r="G617" s="27" t="str">
        <f t="array" ref="G617">INDEX(Def_Instancias_Equipamentos!$F$2:$F$5135, MATCH(L617, Def_Instancias_Equipamentos!$D$2:$D$5135, 0), 1)</f>
        <v>Sala Racks 16</v>
      </c>
      <c r="H617" s="26" t="str">
        <f t="array" ref="H617">INDEX(Def_Instancias_Equipamentos!$E$2:$E$5135, MATCH(K617, Def_Instancias_Equipamentos!$D$2:$D$5135, 0), 1)</f>
        <v>SI-16SBFE</v>
      </c>
      <c r="I617" s="27" t="str">
        <f t="array" ref="I617">INDEX(Def_Instancias_Equipamentos!$E$2:$E$5135, MATCH(L617, Def_Instancias_Equipamentos!$D$2:$D$5135, 0), 1)</f>
        <v>IA-16RaBPM</v>
      </c>
      <c r="J617" s="27" t="str">
        <f t="shared" si="16"/>
        <v>EXTERNO</v>
      </c>
      <c r="K617" s="28" t="str">
        <f>Def_Instancias_Equipamentos!$D$1272</f>
        <v>SI-16SBFE:DI-PBPMSensor-2</v>
      </c>
      <c r="L617" s="19" t="str">
        <f>Def_Instancias_Equipamentos!$D$1613</f>
        <v>SI-16SBFE:DI-FMCPicoAmm-2</v>
      </c>
      <c r="M617" s="44" t="s">
        <v>80</v>
      </c>
      <c r="N617" s="45" t="s">
        <v>1110</v>
      </c>
      <c r="O617" s="31" t="str">
        <f>Def_Sistemas_Conectores_Cabos!$B$24</f>
        <v>Allectra triax</v>
      </c>
      <c r="P617" s="19" t="str">
        <f>Def_Sistemas_Conectores_Cabos!$B$25</f>
        <v>Lemo FFC.00.650</v>
      </c>
      <c r="Q617" s="27" t="str">
        <f t="shared" si="17"/>
        <v>SI-16SBFE:DI-PBPMSensor-2/TI
SI-16SBFE:DI-FMCPicoAmm-2/3</v>
      </c>
      <c r="R617" s="46" t="s">
        <v>25</v>
      </c>
      <c r="S617" s="46" t="s">
        <v>25</v>
      </c>
      <c r="T617" s="47" t="str">
        <f>Def_Sistemas_Conectores_Cabos!$C$15</f>
        <v>Triaxial LEMO</v>
      </c>
      <c r="U617" s="45" t="s">
        <v>46</v>
      </c>
      <c r="V617" s="33"/>
      <c r="W617" s="33"/>
      <c r="X617" s="33"/>
    </row>
    <row r="618" ht="15.75" customHeight="1">
      <c r="A618" s="19" t="str">
        <f>Def_Sistemas_Conectores_Cabos!$A$23</f>
        <v>BPM de fótons</v>
      </c>
      <c r="B618" s="22" t="str">
        <f>Datas_Entregas!$A$6</f>
        <v>Linhas de Luz (fases I-A e II)</v>
      </c>
      <c r="C618" s="25">
        <f t="array" ref="C618">INDEX(Datas_Entregas!$B$2:$B$100, MATCH(B618, Datas_Entregas!$A$2:$A$100, 0), 1)</f>
        <v>43374</v>
      </c>
      <c r="D618" s="22" t="str">
        <f>Def_Status_Montagem!$A$2</f>
        <v>A verificar</v>
      </c>
      <c r="E618" s="35" t="str">
        <f>Def_Status_Montagem!$B$4</f>
        <v>Contratada (inclui etiqueta)</v>
      </c>
      <c r="F618" s="26" t="str">
        <f t="array" ref="F618">INDEX(Def_Instancias_Equipamentos!$F$2:$F$5135, MATCH(K618, Def_Instancias_Equipamentos!$D$2:$D$5135, 0), 1)</f>
        <v>Túnel (Anel/Front-End)</v>
      </c>
      <c r="G618" s="27" t="str">
        <f t="array" ref="G618">INDEX(Def_Instancias_Equipamentos!$F$2:$F$5135, MATCH(L618, Def_Instancias_Equipamentos!$D$2:$D$5135, 0), 1)</f>
        <v>Sala Racks 16</v>
      </c>
      <c r="H618" s="26" t="str">
        <f t="array" ref="H618">INDEX(Def_Instancias_Equipamentos!$E$2:$E$5135, MATCH(K618, Def_Instancias_Equipamentos!$D$2:$D$5135, 0), 1)</f>
        <v>SI-16SBFE</v>
      </c>
      <c r="I618" s="27" t="str">
        <f t="array" ref="I618">INDEX(Def_Instancias_Equipamentos!$E$2:$E$5135, MATCH(L618, Def_Instancias_Equipamentos!$D$2:$D$5135, 0), 1)</f>
        <v>IA-16RaBPM</v>
      </c>
      <c r="J618" s="27" t="str">
        <f t="shared" si="16"/>
        <v>EXTERNO</v>
      </c>
      <c r="K618" s="28" t="str">
        <f>Def_Instancias_Equipamentos!$D$1272</f>
        <v>SI-16SBFE:DI-PBPMSensor-2</v>
      </c>
      <c r="L618" s="19" t="str">
        <f>Def_Instancias_Equipamentos!$D$1613</f>
        <v>SI-16SBFE:DI-FMCPicoAmm-2</v>
      </c>
      <c r="M618" s="44" t="s">
        <v>77</v>
      </c>
      <c r="N618" s="45" t="s">
        <v>1116</v>
      </c>
      <c r="O618" s="31" t="str">
        <f>Def_Sistemas_Conectores_Cabos!$B$24</f>
        <v>Allectra triax</v>
      </c>
      <c r="P618" s="19" t="str">
        <f>Def_Sistemas_Conectores_Cabos!$B$25</f>
        <v>Lemo FFC.00.650</v>
      </c>
      <c r="Q618" s="27" t="str">
        <f t="shared" si="17"/>
        <v>SI-16SBFE:DI-PBPMSensor-2/BO
SI-16SBFE:DI-FMCPicoAmm-2/4</v>
      </c>
      <c r="R618" s="46" t="s">
        <v>25</v>
      </c>
      <c r="S618" s="46" t="s">
        <v>25</v>
      </c>
      <c r="T618" s="47" t="str">
        <f>Def_Sistemas_Conectores_Cabos!$C$15</f>
        <v>Triaxial LEMO</v>
      </c>
      <c r="U618" s="45" t="s">
        <v>46</v>
      </c>
      <c r="V618" s="33"/>
      <c r="W618" s="33"/>
      <c r="X618" s="33"/>
    </row>
    <row r="619" ht="15.75" customHeight="1">
      <c r="A619" s="19" t="str">
        <f>Def_Sistemas_Conectores_Cabos!$A$23</f>
        <v>BPM de fótons</v>
      </c>
      <c r="B619" s="22" t="str">
        <f>Datas_Entregas!$A$6</f>
        <v>Linhas de Luz (fases I-A e II)</v>
      </c>
      <c r="C619" s="25">
        <f t="array" ref="C619">INDEX(Datas_Entregas!$B$2:$B$100, MATCH(B619, Datas_Entregas!$A$2:$A$100, 0), 1)</f>
        <v>43374</v>
      </c>
      <c r="D619" s="22" t="str">
        <f>Def_Status_Montagem!$A$2</f>
        <v>A verificar</v>
      </c>
      <c r="E619" s="35" t="str">
        <f>Def_Status_Montagem!$B$4</f>
        <v>Contratada (inclui etiqueta)</v>
      </c>
      <c r="F619" s="26" t="str">
        <f t="array" ref="F619">INDEX(Def_Instancias_Equipamentos!$F$2:$F$5135, MATCH(K619, Def_Instancias_Equipamentos!$D$2:$D$5135, 0), 1)</f>
        <v>Túnel (Anel/Front-End)</v>
      </c>
      <c r="G619" s="27" t="str">
        <f t="array" ref="G619">INDEX(Def_Instancias_Equipamentos!$F$2:$F$5135, MATCH(L619, Def_Instancias_Equipamentos!$D$2:$D$5135, 0), 1)</f>
        <v>Sala Racks 17</v>
      </c>
      <c r="H619" s="26" t="str">
        <f t="array" ref="H619">INDEX(Def_Instancias_Equipamentos!$E$2:$E$5135, MATCH(K619, Def_Instancias_Equipamentos!$D$2:$D$5135, 0), 1)</f>
        <v>SI-17BCFE</v>
      </c>
      <c r="I619" s="27" t="str">
        <f t="array" ref="I619">INDEX(Def_Instancias_Equipamentos!$E$2:$E$5135, MATCH(L619, Def_Instancias_Equipamentos!$D$2:$D$5135, 0), 1)</f>
        <v>IA-17RaBPM</v>
      </c>
      <c r="J619" s="27" t="str">
        <f t="shared" si="16"/>
        <v>EXTERNO</v>
      </c>
      <c r="K619" s="28" t="str">
        <f>Def_Instancias_Equipamentos!$D$1313</f>
        <v>SI-17BCFE:DI-PBPMSensor-1</v>
      </c>
      <c r="L619" s="19" t="str">
        <f>Def_Instancias_Equipamentos!$D$1654</f>
        <v>SI-17BCFE:DI-FMCPicoAmm-1</v>
      </c>
      <c r="M619" s="44" t="s">
        <v>89</v>
      </c>
      <c r="N619" s="45" t="s">
        <v>1100</v>
      </c>
      <c r="O619" s="31" t="str">
        <f>Def_Sistemas_Conectores_Cabos!$B$24</f>
        <v>Allectra triax</v>
      </c>
      <c r="P619" s="19" t="str">
        <f>Def_Sistemas_Conectores_Cabos!$B$25</f>
        <v>Lemo FFC.00.650</v>
      </c>
      <c r="Q619" s="27" t="str">
        <f t="shared" si="17"/>
        <v>SI-17BCFE:DI-PBPMSensor-1/TO
SI-17BCFE:DI-FMCPicoAmm-1/1</v>
      </c>
      <c r="R619" s="46" t="s">
        <v>25</v>
      </c>
      <c r="S619" s="46" t="s">
        <v>25</v>
      </c>
      <c r="T619" s="47" t="str">
        <f>Def_Sistemas_Conectores_Cabos!$C$15</f>
        <v>Triaxial LEMO</v>
      </c>
      <c r="U619" s="45" t="s">
        <v>46</v>
      </c>
      <c r="V619" s="33"/>
      <c r="W619" s="33"/>
      <c r="X619" s="33"/>
    </row>
    <row r="620" ht="15.75" customHeight="1">
      <c r="A620" s="19" t="str">
        <f>Def_Sistemas_Conectores_Cabos!$A$23</f>
        <v>BPM de fótons</v>
      </c>
      <c r="B620" s="22" t="str">
        <f>Datas_Entregas!$A$6</f>
        <v>Linhas de Luz (fases I-A e II)</v>
      </c>
      <c r="C620" s="25">
        <f t="array" ref="C620">INDEX(Datas_Entregas!$B$2:$B$100, MATCH(B620, Datas_Entregas!$A$2:$A$100, 0), 1)</f>
        <v>43374</v>
      </c>
      <c r="D620" s="22" t="str">
        <f>Def_Status_Montagem!$A$2</f>
        <v>A verificar</v>
      </c>
      <c r="E620" s="35" t="str">
        <f>Def_Status_Montagem!$B$4</f>
        <v>Contratada (inclui etiqueta)</v>
      </c>
      <c r="F620" s="26" t="str">
        <f t="array" ref="F620">INDEX(Def_Instancias_Equipamentos!$F$2:$F$5135, MATCH(K620, Def_Instancias_Equipamentos!$D$2:$D$5135, 0), 1)</f>
        <v>Túnel (Anel/Front-End)</v>
      </c>
      <c r="G620" s="27" t="str">
        <f t="array" ref="G620">INDEX(Def_Instancias_Equipamentos!$F$2:$F$5135, MATCH(L620, Def_Instancias_Equipamentos!$D$2:$D$5135, 0), 1)</f>
        <v>Sala Racks 17</v>
      </c>
      <c r="H620" s="26" t="str">
        <f t="array" ref="H620">INDEX(Def_Instancias_Equipamentos!$E$2:$E$5135, MATCH(K620, Def_Instancias_Equipamentos!$D$2:$D$5135, 0), 1)</f>
        <v>SI-17BCFE</v>
      </c>
      <c r="I620" s="27" t="str">
        <f t="array" ref="I620">INDEX(Def_Instancias_Equipamentos!$E$2:$E$5135, MATCH(L620, Def_Instancias_Equipamentos!$D$2:$D$5135, 0), 1)</f>
        <v>IA-17RaBPM</v>
      </c>
      <c r="J620" s="27" t="str">
        <f t="shared" si="16"/>
        <v>EXTERNO</v>
      </c>
      <c r="K620" s="28" t="str">
        <f>Def_Instancias_Equipamentos!$D$1313</f>
        <v>SI-17BCFE:DI-PBPMSensor-1</v>
      </c>
      <c r="L620" s="19" t="str">
        <f>Def_Instancias_Equipamentos!$D$1654</f>
        <v>SI-17BCFE:DI-FMCPicoAmm-1</v>
      </c>
      <c r="M620" s="44" t="s">
        <v>74</v>
      </c>
      <c r="N620" s="45" t="s">
        <v>1108</v>
      </c>
      <c r="O620" s="31" t="str">
        <f>Def_Sistemas_Conectores_Cabos!$B$24</f>
        <v>Allectra triax</v>
      </c>
      <c r="P620" s="19" t="str">
        <f>Def_Sistemas_Conectores_Cabos!$B$25</f>
        <v>Lemo FFC.00.650</v>
      </c>
      <c r="Q620" s="27" t="str">
        <f t="shared" si="17"/>
        <v>SI-17BCFE:DI-PBPMSensor-1/BI
SI-17BCFE:DI-FMCPicoAmm-1/2</v>
      </c>
      <c r="R620" s="46" t="s">
        <v>25</v>
      </c>
      <c r="S620" s="46" t="s">
        <v>25</v>
      </c>
      <c r="T620" s="47" t="str">
        <f>Def_Sistemas_Conectores_Cabos!$C$15</f>
        <v>Triaxial LEMO</v>
      </c>
      <c r="U620" s="45" t="s">
        <v>46</v>
      </c>
      <c r="V620" s="33"/>
      <c r="W620" s="33"/>
      <c r="X620" s="33"/>
    </row>
    <row r="621" ht="15.75" customHeight="1">
      <c r="A621" s="19" t="str">
        <f>Def_Sistemas_Conectores_Cabos!$A$23</f>
        <v>BPM de fótons</v>
      </c>
      <c r="B621" s="22" t="str">
        <f>Datas_Entregas!$A$6</f>
        <v>Linhas de Luz (fases I-A e II)</v>
      </c>
      <c r="C621" s="25">
        <f t="array" ref="C621">INDEX(Datas_Entregas!$B$2:$B$100, MATCH(B621, Datas_Entregas!$A$2:$A$100, 0), 1)</f>
        <v>43374</v>
      </c>
      <c r="D621" s="22" t="str">
        <f>Def_Status_Montagem!$A$2</f>
        <v>A verificar</v>
      </c>
      <c r="E621" s="35" t="str">
        <f>Def_Status_Montagem!$B$4</f>
        <v>Contratada (inclui etiqueta)</v>
      </c>
      <c r="F621" s="26" t="str">
        <f t="array" ref="F621">INDEX(Def_Instancias_Equipamentos!$F$2:$F$5135, MATCH(K621, Def_Instancias_Equipamentos!$D$2:$D$5135, 0), 1)</f>
        <v>Túnel (Anel/Front-End)</v>
      </c>
      <c r="G621" s="27" t="str">
        <f t="array" ref="G621">INDEX(Def_Instancias_Equipamentos!$F$2:$F$5135, MATCH(L621, Def_Instancias_Equipamentos!$D$2:$D$5135, 0), 1)</f>
        <v>Sala Racks 17</v>
      </c>
      <c r="H621" s="26" t="str">
        <f t="array" ref="H621">INDEX(Def_Instancias_Equipamentos!$E$2:$E$5135, MATCH(K621, Def_Instancias_Equipamentos!$D$2:$D$5135, 0), 1)</f>
        <v>SI-17BCFE</v>
      </c>
      <c r="I621" s="27" t="str">
        <f t="array" ref="I621">INDEX(Def_Instancias_Equipamentos!$E$2:$E$5135, MATCH(L621, Def_Instancias_Equipamentos!$D$2:$D$5135, 0), 1)</f>
        <v>IA-17RaBPM</v>
      </c>
      <c r="J621" s="27" t="str">
        <f t="shared" si="16"/>
        <v>EXTERNO</v>
      </c>
      <c r="K621" s="28" t="str">
        <f>Def_Instancias_Equipamentos!$D$1313</f>
        <v>SI-17BCFE:DI-PBPMSensor-1</v>
      </c>
      <c r="L621" s="19" t="str">
        <f>Def_Instancias_Equipamentos!$D$1654</f>
        <v>SI-17BCFE:DI-FMCPicoAmm-1</v>
      </c>
      <c r="M621" s="44" t="s">
        <v>80</v>
      </c>
      <c r="N621" s="45" t="s">
        <v>1110</v>
      </c>
      <c r="O621" s="31" t="str">
        <f>Def_Sistemas_Conectores_Cabos!$B$24</f>
        <v>Allectra triax</v>
      </c>
      <c r="P621" s="19" t="str">
        <f>Def_Sistemas_Conectores_Cabos!$B$25</f>
        <v>Lemo FFC.00.650</v>
      </c>
      <c r="Q621" s="27" t="str">
        <f t="shared" si="17"/>
        <v>SI-17BCFE:DI-PBPMSensor-1/TI
SI-17BCFE:DI-FMCPicoAmm-1/3</v>
      </c>
      <c r="R621" s="46" t="s">
        <v>25</v>
      </c>
      <c r="S621" s="46" t="s">
        <v>25</v>
      </c>
      <c r="T621" s="47" t="str">
        <f>Def_Sistemas_Conectores_Cabos!$C$15</f>
        <v>Triaxial LEMO</v>
      </c>
      <c r="U621" s="45" t="s">
        <v>46</v>
      </c>
      <c r="V621" s="33"/>
      <c r="W621" s="33"/>
      <c r="X621" s="33"/>
    </row>
    <row r="622" ht="15.75" customHeight="1">
      <c r="A622" s="19" t="str">
        <f>Def_Sistemas_Conectores_Cabos!$A$23</f>
        <v>BPM de fótons</v>
      </c>
      <c r="B622" s="22" t="str">
        <f>Datas_Entregas!$A$6</f>
        <v>Linhas de Luz (fases I-A e II)</v>
      </c>
      <c r="C622" s="25">
        <f t="array" ref="C622">INDEX(Datas_Entregas!$B$2:$B$100, MATCH(B622, Datas_Entregas!$A$2:$A$100, 0), 1)</f>
        <v>43374</v>
      </c>
      <c r="D622" s="22" t="str">
        <f>Def_Status_Montagem!$A$2</f>
        <v>A verificar</v>
      </c>
      <c r="E622" s="35" t="str">
        <f>Def_Status_Montagem!$B$4</f>
        <v>Contratada (inclui etiqueta)</v>
      </c>
      <c r="F622" s="26" t="str">
        <f t="array" ref="F622">INDEX(Def_Instancias_Equipamentos!$F$2:$F$5135, MATCH(K622, Def_Instancias_Equipamentos!$D$2:$D$5135, 0), 1)</f>
        <v>Túnel (Anel/Front-End)</v>
      </c>
      <c r="G622" s="27" t="str">
        <f t="array" ref="G622">INDEX(Def_Instancias_Equipamentos!$F$2:$F$5135, MATCH(L622, Def_Instancias_Equipamentos!$D$2:$D$5135, 0), 1)</f>
        <v>Sala Racks 17</v>
      </c>
      <c r="H622" s="26" t="str">
        <f t="array" ref="H622">INDEX(Def_Instancias_Equipamentos!$E$2:$E$5135, MATCH(K622, Def_Instancias_Equipamentos!$D$2:$D$5135, 0), 1)</f>
        <v>SI-17BCFE</v>
      </c>
      <c r="I622" s="27" t="str">
        <f t="array" ref="I622">INDEX(Def_Instancias_Equipamentos!$E$2:$E$5135, MATCH(L622, Def_Instancias_Equipamentos!$D$2:$D$5135, 0), 1)</f>
        <v>IA-17RaBPM</v>
      </c>
      <c r="J622" s="27" t="str">
        <f t="shared" si="16"/>
        <v>EXTERNO</v>
      </c>
      <c r="K622" s="28" t="str">
        <f>Def_Instancias_Equipamentos!$D$1313</f>
        <v>SI-17BCFE:DI-PBPMSensor-1</v>
      </c>
      <c r="L622" s="19" t="str">
        <f>Def_Instancias_Equipamentos!$D$1654</f>
        <v>SI-17BCFE:DI-FMCPicoAmm-1</v>
      </c>
      <c r="M622" s="44" t="s">
        <v>77</v>
      </c>
      <c r="N622" s="45" t="s">
        <v>1116</v>
      </c>
      <c r="O622" s="31" t="str">
        <f>Def_Sistemas_Conectores_Cabos!$B$24</f>
        <v>Allectra triax</v>
      </c>
      <c r="P622" s="19" t="str">
        <f>Def_Sistemas_Conectores_Cabos!$B$25</f>
        <v>Lemo FFC.00.650</v>
      </c>
      <c r="Q622" s="27" t="str">
        <f t="shared" si="17"/>
        <v>SI-17BCFE:DI-PBPMSensor-1/BO
SI-17BCFE:DI-FMCPicoAmm-1/4</v>
      </c>
      <c r="R622" s="46" t="s">
        <v>25</v>
      </c>
      <c r="S622" s="46" t="s">
        <v>25</v>
      </c>
      <c r="T622" s="47" t="str">
        <f>Def_Sistemas_Conectores_Cabos!$C$15</f>
        <v>Triaxial LEMO</v>
      </c>
      <c r="U622" s="45" t="s">
        <v>46</v>
      </c>
      <c r="V622" s="33"/>
      <c r="W622" s="33"/>
      <c r="X622" s="33"/>
    </row>
    <row r="623" ht="15.75" customHeight="1">
      <c r="A623" s="19" t="str">
        <f>Def_Sistemas_Conectores_Cabos!$A$23</f>
        <v>BPM de fótons</v>
      </c>
      <c r="B623" s="22" t="str">
        <f>Datas_Entregas!$A$6</f>
        <v>Linhas de Luz (fases I-A e II)</v>
      </c>
      <c r="C623" s="25">
        <f t="array" ref="C623">INDEX(Datas_Entregas!$B$2:$B$100, MATCH(B623, Datas_Entregas!$A$2:$A$100, 0), 1)</f>
        <v>43374</v>
      </c>
      <c r="D623" s="22" t="str">
        <f>Def_Status_Montagem!$A$2</f>
        <v>A verificar</v>
      </c>
      <c r="E623" s="35" t="str">
        <f>Def_Status_Montagem!$B$4</f>
        <v>Contratada (inclui etiqueta)</v>
      </c>
      <c r="F623" s="26" t="str">
        <f t="array" ref="F623">INDEX(Def_Instancias_Equipamentos!$F$2:$F$5135, MATCH(K623, Def_Instancias_Equipamentos!$D$2:$D$5135, 0), 1)</f>
        <v>Túnel (Anel/Front-End)</v>
      </c>
      <c r="G623" s="27" t="str">
        <f t="array" ref="G623">INDEX(Def_Instancias_Equipamentos!$F$2:$F$5135, MATCH(L623, Def_Instancias_Equipamentos!$D$2:$D$5135, 0), 1)</f>
        <v>Sala Racks 17</v>
      </c>
      <c r="H623" s="26" t="str">
        <f t="array" ref="H623">INDEX(Def_Instancias_Equipamentos!$E$2:$E$5135, MATCH(K623, Def_Instancias_Equipamentos!$D$2:$D$5135, 0), 1)</f>
        <v>SI-17BCFE</v>
      </c>
      <c r="I623" s="27" t="str">
        <f t="array" ref="I623">INDEX(Def_Instancias_Equipamentos!$E$2:$E$5135, MATCH(L623, Def_Instancias_Equipamentos!$D$2:$D$5135, 0), 1)</f>
        <v>IA-17RaBPM</v>
      </c>
      <c r="J623" s="27" t="str">
        <f t="shared" si="16"/>
        <v>EXTERNO</v>
      </c>
      <c r="K623" s="28" t="str">
        <f>Def_Instancias_Equipamentos!$D$1314</f>
        <v>SI-17BCFE:DI-PBPMSensor-2</v>
      </c>
      <c r="L623" s="19" t="str">
        <f>Def_Instancias_Equipamentos!$D$1655</f>
        <v>SI-17BCFE:DI-FMCPicoAmm-2</v>
      </c>
      <c r="M623" s="44" t="s">
        <v>89</v>
      </c>
      <c r="N623" s="45" t="s">
        <v>1100</v>
      </c>
      <c r="O623" s="31" t="str">
        <f>Def_Sistemas_Conectores_Cabos!$B$24</f>
        <v>Allectra triax</v>
      </c>
      <c r="P623" s="19" t="str">
        <f>Def_Sistemas_Conectores_Cabos!$B$25</f>
        <v>Lemo FFC.00.650</v>
      </c>
      <c r="Q623" s="27" t="str">
        <f t="shared" si="17"/>
        <v>SI-17BCFE:DI-PBPMSensor-2/TO
SI-17BCFE:DI-FMCPicoAmm-2/1</v>
      </c>
      <c r="R623" s="46" t="s">
        <v>25</v>
      </c>
      <c r="S623" s="46" t="s">
        <v>25</v>
      </c>
      <c r="T623" s="47" t="str">
        <f>Def_Sistemas_Conectores_Cabos!$C$15</f>
        <v>Triaxial LEMO</v>
      </c>
      <c r="U623" s="45" t="s">
        <v>46</v>
      </c>
      <c r="V623" s="33"/>
      <c r="W623" s="33"/>
      <c r="X623" s="33"/>
    </row>
    <row r="624" ht="15.75" customHeight="1">
      <c r="A624" s="19" t="str">
        <f>Def_Sistemas_Conectores_Cabos!$A$23</f>
        <v>BPM de fótons</v>
      </c>
      <c r="B624" s="22" t="str">
        <f>Datas_Entregas!$A$6</f>
        <v>Linhas de Luz (fases I-A e II)</v>
      </c>
      <c r="C624" s="25">
        <f t="array" ref="C624">INDEX(Datas_Entregas!$B$2:$B$100, MATCH(B624, Datas_Entregas!$A$2:$A$100, 0), 1)</f>
        <v>43374</v>
      </c>
      <c r="D624" s="22" t="str">
        <f>Def_Status_Montagem!$A$2</f>
        <v>A verificar</v>
      </c>
      <c r="E624" s="35" t="str">
        <f>Def_Status_Montagem!$B$4</f>
        <v>Contratada (inclui etiqueta)</v>
      </c>
      <c r="F624" s="26" t="str">
        <f t="array" ref="F624">INDEX(Def_Instancias_Equipamentos!$F$2:$F$5135, MATCH(K624, Def_Instancias_Equipamentos!$D$2:$D$5135, 0), 1)</f>
        <v>Túnel (Anel/Front-End)</v>
      </c>
      <c r="G624" s="27" t="str">
        <f t="array" ref="G624">INDEX(Def_Instancias_Equipamentos!$F$2:$F$5135, MATCH(L624, Def_Instancias_Equipamentos!$D$2:$D$5135, 0), 1)</f>
        <v>Sala Racks 17</v>
      </c>
      <c r="H624" s="26" t="str">
        <f t="array" ref="H624">INDEX(Def_Instancias_Equipamentos!$E$2:$E$5135, MATCH(K624, Def_Instancias_Equipamentos!$D$2:$D$5135, 0), 1)</f>
        <v>SI-17BCFE</v>
      </c>
      <c r="I624" s="27" t="str">
        <f t="array" ref="I624">INDEX(Def_Instancias_Equipamentos!$E$2:$E$5135, MATCH(L624, Def_Instancias_Equipamentos!$D$2:$D$5135, 0), 1)</f>
        <v>IA-17RaBPM</v>
      </c>
      <c r="J624" s="27" t="str">
        <f t="shared" si="16"/>
        <v>EXTERNO</v>
      </c>
      <c r="K624" s="28" t="str">
        <f>Def_Instancias_Equipamentos!$D$1314</f>
        <v>SI-17BCFE:DI-PBPMSensor-2</v>
      </c>
      <c r="L624" s="19" t="str">
        <f>Def_Instancias_Equipamentos!$D$1655</f>
        <v>SI-17BCFE:DI-FMCPicoAmm-2</v>
      </c>
      <c r="M624" s="44" t="s">
        <v>74</v>
      </c>
      <c r="N624" s="45" t="s">
        <v>1108</v>
      </c>
      <c r="O624" s="31" t="str">
        <f>Def_Sistemas_Conectores_Cabos!$B$24</f>
        <v>Allectra triax</v>
      </c>
      <c r="P624" s="19" t="str">
        <f>Def_Sistemas_Conectores_Cabos!$B$25</f>
        <v>Lemo FFC.00.650</v>
      </c>
      <c r="Q624" s="27" t="str">
        <f t="shared" si="17"/>
        <v>SI-17BCFE:DI-PBPMSensor-2/BI
SI-17BCFE:DI-FMCPicoAmm-2/2</v>
      </c>
      <c r="R624" s="46" t="s">
        <v>25</v>
      </c>
      <c r="S624" s="46" t="s">
        <v>25</v>
      </c>
      <c r="T624" s="47" t="str">
        <f>Def_Sistemas_Conectores_Cabos!$C$15</f>
        <v>Triaxial LEMO</v>
      </c>
      <c r="U624" s="45" t="s">
        <v>46</v>
      </c>
      <c r="V624" s="33"/>
      <c r="W624" s="33"/>
      <c r="X624" s="33"/>
    </row>
    <row r="625" ht="15.75" customHeight="1">
      <c r="A625" s="19" t="str">
        <f>Def_Sistemas_Conectores_Cabos!$A$23</f>
        <v>BPM de fótons</v>
      </c>
      <c r="B625" s="22" t="str">
        <f>Datas_Entregas!$A$6</f>
        <v>Linhas de Luz (fases I-A e II)</v>
      </c>
      <c r="C625" s="25">
        <f t="array" ref="C625">INDEX(Datas_Entregas!$B$2:$B$100, MATCH(B625, Datas_Entregas!$A$2:$A$100, 0), 1)</f>
        <v>43374</v>
      </c>
      <c r="D625" s="22" t="str">
        <f>Def_Status_Montagem!$A$2</f>
        <v>A verificar</v>
      </c>
      <c r="E625" s="35" t="str">
        <f>Def_Status_Montagem!$B$4</f>
        <v>Contratada (inclui etiqueta)</v>
      </c>
      <c r="F625" s="26" t="str">
        <f t="array" ref="F625">INDEX(Def_Instancias_Equipamentos!$F$2:$F$5135, MATCH(K625, Def_Instancias_Equipamentos!$D$2:$D$5135, 0), 1)</f>
        <v>Túnel (Anel/Front-End)</v>
      </c>
      <c r="G625" s="27" t="str">
        <f t="array" ref="G625">INDEX(Def_Instancias_Equipamentos!$F$2:$F$5135, MATCH(L625, Def_Instancias_Equipamentos!$D$2:$D$5135, 0), 1)</f>
        <v>Sala Racks 17</v>
      </c>
      <c r="H625" s="26" t="str">
        <f t="array" ref="H625">INDEX(Def_Instancias_Equipamentos!$E$2:$E$5135, MATCH(K625, Def_Instancias_Equipamentos!$D$2:$D$5135, 0), 1)</f>
        <v>SI-17BCFE</v>
      </c>
      <c r="I625" s="27" t="str">
        <f t="array" ref="I625">INDEX(Def_Instancias_Equipamentos!$E$2:$E$5135, MATCH(L625, Def_Instancias_Equipamentos!$D$2:$D$5135, 0), 1)</f>
        <v>IA-17RaBPM</v>
      </c>
      <c r="J625" s="27" t="str">
        <f t="shared" si="16"/>
        <v>EXTERNO</v>
      </c>
      <c r="K625" s="28" t="str">
        <f>Def_Instancias_Equipamentos!$D$1314</f>
        <v>SI-17BCFE:DI-PBPMSensor-2</v>
      </c>
      <c r="L625" s="19" t="str">
        <f>Def_Instancias_Equipamentos!$D$1655</f>
        <v>SI-17BCFE:DI-FMCPicoAmm-2</v>
      </c>
      <c r="M625" s="44" t="s">
        <v>80</v>
      </c>
      <c r="N625" s="45" t="s">
        <v>1110</v>
      </c>
      <c r="O625" s="31" t="str">
        <f>Def_Sistemas_Conectores_Cabos!$B$24</f>
        <v>Allectra triax</v>
      </c>
      <c r="P625" s="19" t="str">
        <f>Def_Sistemas_Conectores_Cabos!$B$25</f>
        <v>Lemo FFC.00.650</v>
      </c>
      <c r="Q625" s="27" t="str">
        <f t="shared" si="17"/>
        <v>SI-17BCFE:DI-PBPMSensor-2/TI
SI-17BCFE:DI-FMCPicoAmm-2/3</v>
      </c>
      <c r="R625" s="46" t="s">
        <v>25</v>
      </c>
      <c r="S625" s="46" t="s">
        <v>25</v>
      </c>
      <c r="T625" s="47" t="str">
        <f>Def_Sistemas_Conectores_Cabos!$C$15</f>
        <v>Triaxial LEMO</v>
      </c>
      <c r="U625" s="45" t="s">
        <v>46</v>
      </c>
      <c r="V625" s="33"/>
      <c r="W625" s="33"/>
      <c r="X625" s="33"/>
    </row>
    <row r="626" ht="15.75" customHeight="1">
      <c r="A626" s="19" t="str">
        <f>Def_Sistemas_Conectores_Cabos!$A$23</f>
        <v>BPM de fótons</v>
      </c>
      <c r="B626" s="22" t="str">
        <f>Datas_Entregas!$A$6</f>
        <v>Linhas de Luz (fases I-A e II)</v>
      </c>
      <c r="C626" s="25">
        <f t="array" ref="C626">INDEX(Datas_Entregas!$B$2:$B$100, MATCH(B626, Datas_Entregas!$A$2:$A$100, 0), 1)</f>
        <v>43374</v>
      </c>
      <c r="D626" s="22" t="str">
        <f>Def_Status_Montagem!$A$2</f>
        <v>A verificar</v>
      </c>
      <c r="E626" s="35" t="str">
        <f>Def_Status_Montagem!$B$4</f>
        <v>Contratada (inclui etiqueta)</v>
      </c>
      <c r="F626" s="26" t="str">
        <f t="array" ref="F626">INDEX(Def_Instancias_Equipamentos!$F$2:$F$5135, MATCH(K626, Def_Instancias_Equipamentos!$D$2:$D$5135, 0), 1)</f>
        <v>Túnel (Anel/Front-End)</v>
      </c>
      <c r="G626" s="27" t="str">
        <f t="array" ref="G626">INDEX(Def_Instancias_Equipamentos!$F$2:$F$5135, MATCH(L626, Def_Instancias_Equipamentos!$D$2:$D$5135, 0), 1)</f>
        <v>Sala Racks 17</v>
      </c>
      <c r="H626" s="26" t="str">
        <f t="array" ref="H626">INDEX(Def_Instancias_Equipamentos!$E$2:$E$5135, MATCH(K626, Def_Instancias_Equipamentos!$D$2:$D$5135, 0), 1)</f>
        <v>SI-17BCFE</v>
      </c>
      <c r="I626" s="27" t="str">
        <f t="array" ref="I626">INDEX(Def_Instancias_Equipamentos!$E$2:$E$5135, MATCH(L626, Def_Instancias_Equipamentos!$D$2:$D$5135, 0), 1)</f>
        <v>IA-17RaBPM</v>
      </c>
      <c r="J626" s="27" t="str">
        <f t="shared" si="16"/>
        <v>EXTERNO</v>
      </c>
      <c r="K626" s="28" t="str">
        <f>Def_Instancias_Equipamentos!$D$1314</f>
        <v>SI-17BCFE:DI-PBPMSensor-2</v>
      </c>
      <c r="L626" s="19" t="str">
        <f>Def_Instancias_Equipamentos!$D$1655</f>
        <v>SI-17BCFE:DI-FMCPicoAmm-2</v>
      </c>
      <c r="M626" s="44" t="s">
        <v>77</v>
      </c>
      <c r="N626" s="45" t="s">
        <v>1116</v>
      </c>
      <c r="O626" s="31" t="str">
        <f>Def_Sistemas_Conectores_Cabos!$B$24</f>
        <v>Allectra triax</v>
      </c>
      <c r="P626" s="19" t="str">
        <f>Def_Sistemas_Conectores_Cabos!$B$25</f>
        <v>Lemo FFC.00.650</v>
      </c>
      <c r="Q626" s="27" t="str">
        <f t="shared" si="17"/>
        <v>SI-17BCFE:DI-PBPMSensor-2/BO
SI-17BCFE:DI-FMCPicoAmm-2/4</v>
      </c>
      <c r="R626" s="46" t="s">
        <v>25</v>
      </c>
      <c r="S626" s="46" t="s">
        <v>25</v>
      </c>
      <c r="T626" s="47" t="str">
        <f>Def_Sistemas_Conectores_Cabos!$C$15</f>
        <v>Triaxial LEMO</v>
      </c>
      <c r="U626" s="45" t="s">
        <v>46</v>
      </c>
      <c r="V626" s="33"/>
      <c r="W626" s="33"/>
      <c r="X626" s="33"/>
    </row>
    <row r="627" ht="15.75" customHeight="1">
      <c r="A627" s="19" t="str">
        <f>Def_Sistemas_Conectores_Cabos!$A$23</f>
        <v>BPM de fótons</v>
      </c>
      <c r="B627" s="22" t="str">
        <f>Datas_Entregas!$A$6</f>
        <v>Linhas de Luz (fases I-A e II)</v>
      </c>
      <c r="C627" s="25">
        <f t="array" ref="C627">INDEX(Datas_Entregas!$B$2:$B$100, MATCH(B627, Datas_Entregas!$A$2:$A$100, 0), 1)</f>
        <v>43374</v>
      </c>
      <c r="D627" s="22" t="str">
        <f>Def_Status_Montagem!$A$2</f>
        <v>A verificar</v>
      </c>
      <c r="E627" s="35" t="str">
        <f>Def_Status_Montagem!$B$4</f>
        <v>Contratada (inclui etiqueta)</v>
      </c>
      <c r="F627" s="26" t="str">
        <f t="array" ref="F627">INDEX(Def_Instancias_Equipamentos!$F$2:$F$5135, MATCH(K627, Def_Instancias_Equipamentos!$D$2:$D$5135, 0), 1)</f>
        <v>Túnel (Anel/Front-End)</v>
      </c>
      <c r="G627" s="27" t="str">
        <f t="array" ref="G627">INDEX(Def_Instancias_Equipamentos!$F$2:$F$5135, MATCH(L627, Def_Instancias_Equipamentos!$D$2:$D$5135, 0), 1)</f>
        <v>Sala Racks 17</v>
      </c>
      <c r="H627" s="26" t="str">
        <f t="array" ref="H627">INDEX(Def_Instancias_Equipamentos!$E$2:$E$5135, MATCH(K627, Def_Instancias_Equipamentos!$D$2:$D$5135, 0), 1)</f>
        <v>SI-17SAFE</v>
      </c>
      <c r="I627" s="27" t="str">
        <f t="array" ref="I627">INDEX(Def_Instancias_Equipamentos!$E$2:$E$5135, MATCH(L627, Def_Instancias_Equipamentos!$D$2:$D$5135, 0), 1)</f>
        <v>IA-17RaBPM</v>
      </c>
      <c r="J627" s="27" t="str">
        <f t="shared" si="16"/>
        <v>EXTERNO</v>
      </c>
      <c r="K627" s="28" t="str">
        <f>Def_Instancias_Equipamentos!$D$1273</f>
        <v>SI-17SAFE:DI-PBPMSensor-1</v>
      </c>
      <c r="L627" s="19" t="str">
        <f>Def_Instancias_Equipamentos!$D$1614</f>
        <v>SI-17SAFE:DI-FMCPicoAmm-1</v>
      </c>
      <c r="M627" s="44" t="s">
        <v>89</v>
      </c>
      <c r="N627" s="45" t="s">
        <v>1100</v>
      </c>
      <c r="O627" s="31" t="str">
        <f>Def_Sistemas_Conectores_Cabos!$B$24</f>
        <v>Allectra triax</v>
      </c>
      <c r="P627" s="19" t="str">
        <f>Def_Sistemas_Conectores_Cabos!$B$25</f>
        <v>Lemo FFC.00.650</v>
      </c>
      <c r="Q627" s="27" t="str">
        <f t="shared" si="17"/>
        <v>SI-17SAFE:DI-PBPMSensor-1/TO
SI-17SAFE:DI-FMCPicoAmm-1/1</v>
      </c>
      <c r="R627" s="46" t="s">
        <v>25</v>
      </c>
      <c r="S627" s="46" t="s">
        <v>25</v>
      </c>
      <c r="T627" s="47" t="str">
        <f>Def_Sistemas_Conectores_Cabos!$C$15</f>
        <v>Triaxial LEMO</v>
      </c>
      <c r="U627" s="45" t="s">
        <v>46</v>
      </c>
      <c r="V627" s="33"/>
      <c r="W627" s="33"/>
      <c r="X627" s="33"/>
    </row>
    <row r="628" ht="15.75" customHeight="1">
      <c r="A628" s="19" t="str">
        <f>Def_Sistemas_Conectores_Cabos!$A$23</f>
        <v>BPM de fótons</v>
      </c>
      <c r="B628" s="22" t="str">
        <f>Datas_Entregas!$A$6</f>
        <v>Linhas de Luz (fases I-A e II)</v>
      </c>
      <c r="C628" s="25">
        <f t="array" ref="C628">INDEX(Datas_Entregas!$B$2:$B$100, MATCH(B628, Datas_Entregas!$A$2:$A$100, 0), 1)</f>
        <v>43374</v>
      </c>
      <c r="D628" s="22" t="str">
        <f>Def_Status_Montagem!$A$2</f>
        <v>A verificar</v>
      </c>
      <c r="E628" s="35" t="str">
        <f>Def_Status_Montagem!$B$4</f>
        <v>Contratada (inclui etiqueta)</v>
      </c>
      <c r="F628" s="26" t="str">
        <f t="array" ref="F628">INDEX(Def_Instancias_Equipamentos!$F$2:$F$5135, MATCH(K628, Def_Instancias_Equipamentos!$D$2:$D$5135, 0), 1)</f>
        <v>Túnel (Anel/Front-End)</v>
      </c>
      <c r="G628" s="27" t="str">
        <f t="array" ref="G628">INDEX(Def_Instancias_Equipamentos!$F$2:$F$5135, MATCH(L628, Def_Instancias_Equipamentos!$D$2:$D$5135, 0), 1)</f>
        <v>Sala Racks 17</v>
      </c>
      <c r="H628" s="26" t="str">
        <f t="array" ref="H628">INDEX(Def_Instancias_Equipamentos!$E$2:$E$5135, MATCH(K628, Def_Instancias_Equipamentos!$D$2:$D$5135, 0), 1)</f>
        <v>SI-17SAFE</v>
      </c>
      <c r="I628" s="27" t="str">
        <f t="array" ref="I628">INDEX(Def_Instancias_Equipamentos!$E$2:$E$5135, MATCH(L628, Def_Instancias_Equipamentos!$D$2:$D$5135, 0), 1)</f>
        <v>IA-17RaBPM</v>
      </c>
      <c r="J628" s="27" t="str">
        <f t="shared" si="16"/>
        <v>EXTERNO</v>
      </c>
      <c r="K628" s="28" t="str">
        <f>Def_Instancias_Equipamentos!$D$1273</f>
        <v>SI-17SAFE:DI-PBPMSensor-1</v>
      </c>
      <c r="L628" s="19" t="str">
        <f>Def_Instancias_Equipamentos!$D$1614</f>
        <v>SI-17SAFE:DI-FMCPicoAmm-1</v>
      </c>
      <c r="M628" s="44" t="s">
        <v>74</v>
      </c>
      <c r="N628" s="45" t="s">
        <v>1108</v>
      </c>
      <c r="O628" s="31" t="str">
        <f>Def_Sistemas_Conectores_Cabos!$B$24</f>
        <v>Allectra triax</v>
      </c>
      <c r="P628" s="19" t="str">
        <f>Def_Sistemas_Conectores_Cabos!$B$25</f>
        <v>Lemo FFC.00.650</v>
      </c>
      <c r="Q628" s="27" t="str">
        <f t="shared" si="17"/>
        <v>SI-17SAFE:DI-PBPMSensor-1/BI
SI-17SAFE:DI-FMCPicoAmm-1/2</v>
      </c>
      <c r="R628" s="46" t="s">
        <v>25</v>
      </c>
      <c r="S628" s="46" t="s">
        <v>25</v>
      </c>
      <c r="T628" s="47" t="str">
        <f>Def_Sistemas_Conectores_Cabos!$C$15</f>
        <v>Triaxial LEMO</v>
      </c>
      <c r="U628" s="45" t="s">
        <v>46</v>
      </c>
      <c r="V628" s="33"/>
      <c r="W628" s="33"/>
      <c r="X628" s="33"/>
    </row>
    <row r="629" ht="15.75" customHeight="1">
      <c r="A629" s="19" t="str">
        <f>Def_Sistemas_Conectores_Cabos!$A$23</f>
        <v>BPM de fótons</v>
      </c>
      <c r="B629" s="22" t="str">
        <f>Datas_Entregas!$A$6</f>
        <v>Linhas de Luz (fases I-A e II)</v>
      </c>
      <c r="C629" s="25">
        <f t="array" ref="C629">INDEX(Datas_Entregas!$B$2:$B$100, MATCH(B629, Datas_Entregas!$A$2:$A$100, 0), 1)</f>
        <v>43374</v>
      </c>
      <c r="D629" s="22" t="str">
        <f>Def_Status_Montagem!$A$2</f>
        <v>A verificar</v>
      </c>
      <c r="E629" s="35" t="str">
        <f>Def_Status_Montagem!$B$4</f>
        <v>Contratada (inclui etiqueta)</v>
      </c>
      <c r="F629" s="26" t="str">
        <f t="array" ref="F629">INDEX(Def_Instancias_Equipamentos!$F$2:$F$5135, MATCH(K629, Def_Instancias_Equipamentos!$D$2:$D$5135, 0), 1)</f>
        <v>Túnel (Anel/Front-End)</v>
      </c>
      <c r="G629" s="27" t="str">
        <f t="array" ref="G629">INDEX(Def_Instancias_Equipamentos!$F$2:$F$5135, MATCH(L629, Def_Instancias_Equipamentos!$D$2:$D$5135, 0), 1)</f>
        <v>Sala Racks 17</v>
      </c>
      <c r="H629" s="26" t="str">
        <f t="array" ref="H629">INDEX(Def_Instancias_Equipamentos!$E$2:$E$5135, MATCH(K629, Def_Instancias_Equipamentos!$D$2:$D$5135, 0), 1)</f>
        <v>SI-17SAFE</v>
      </c>
      <c r="I629" s="27" t="str">
        <f t="array" ref="I629">INDEX(Def_Instancias_Equipamentos!$E$2:$E$5135, MATCH(L629, Def_Instancias_Equipamentos!$D$2:$D$5135, 0), 1)</f>
        <v>IA-17RaBPM</v>
      </c>
      <c r="J629" s="27" t="str">
        <f t="shared" si="16"/>
        <v>EXTERNO</v>
      </c>
      <c r="K629" s="28" t="str">
        <f>Def_Instancias_Equipamentos!$D$1273</f>
        <v>SI-17SAFE:DI-PBPMSensor-1</v>
      </c>
      <c r="L629" s="19" t="str">
        <f>Def_Instancias_Equipamentos!$D$1614</f>
        <v>SI-17SAFE:DI-FMCPicoAmm-1</v>
      </c>
      <c r="M629" s="44" t="s">
        <v>80</v>
      </c>
      <c r="N629" s="45" t="s">
        <v>1110</v>
      </c>
      <c r="O629" s="31" t="str">
        <f>Def_Sistemas_Conectores_Cabos!$B$24</f>
        <v>Allectra triax</v>
      </c>
      <c r="P629" s="19" t="str">
        <f>Def_Sistemas_Conectores_Cabos!$B$25</f>
        <v>Lemo FFC.00.650</v>
      </c>
      <c r="Q629" s="27" t="str">
        <f t="shared" si="17"/>
        <v>SI-17SAFE:DI-PBPMSensor-1/TI
SI-17SAFE:DI-FMCPicoAmm-1/3</v>
      </c>
      <c r="R629" s="46" t="s">
        <v>25</v>
      </c>
      <c r="S629" s="46" t="s">
        <v>25</v>
      </c>
      <c r="T629" s="47" t="str">
        <f>Def_Sistemas_Conectores_Cabos!$C$15</f>
        <v>Triaxial LEMO</v>
      </c>
      <c r="U629" s="45" t="s">
        <v>46</v>
      </c>
      <c r="V629" s="33"/>
      <c r="W629" s="33"/>
      <c r="X629" s="33"/>
    </row>
    <row r="630" ht="15.75" customHeight="1">
      <c r="A630" s="19" t="str">
        <f>Def_Sistemas_Conectores_Cabos!$A$23</f>
        <v>BPM de fótons</v>
      </c>
      <c r="B630" s="22" t="str">
        <f>Datas_Entregas!$A$6</f>
        <v>Linhas de Luz (fases I-A e II)</v>
      </c>
      <c r="C630" s="25">
        <f t="array" ref="C630">INDEX(Datas_Entregas!$B$2:$B$100, MATCH(B630, Datas_Entregas!$A$2:$A$100, 0), 1)</f>
        <v>43374</v>
      </c>
      <c r="D630" s="22" t="str">
        <f>Def_Status_Montagem!$A$2</f>
        <v>A verificar</v>
      </c>
      <c r="E630" s="35" t="str">
        <f>Def_Status_Montagem!$B$4</f>
        <v>Contratada (inclui etiqueta)</v>
      </c>
      <c r="F630" s="26" t="str">
        <f t="array" ref="F630">INDEX(Def_Instancias_Equipamentos!$F$2:$F$5135, MATCH(K630, Def_Instancias_Equipamentos!$D$2:$D$5135, 0), 1)</f>
        <v>Túnel (Anel/Front-End)</v>
      </c>
      <c r="G630" s="27" t="str">
        <f t="array" ref="G630">INDEX(Def_Instancias_Equipamentos!$F$2:$F$5135, MATCH(L630, Def_Instancias_Equipamentos!$D$2:$D$5135, 0), 1)</f>
        <v>Sala Racks 17</v>
      </c>
      <c r="H630" s="26" t="str">
        <f t="array" ref="H630">INDEX(Def_Instancias_Equipamentos!$E$2:$E$5135, MATCH(K630, Def_Instancias_Equipamentos!$D$2:$D$5135, 0), 1)</f>
        <v>SI-17SAFE</v>
      </c>
      <c r="I630" s="27" t="str">
        <f t="array" ref="I630">INDEX(Def_Instancias_Equipamentos!$E$2:$E$5135, MATCH(L630, Def_Instancias_Equipamentos!$D$2:$D$5135, 0), 1)</f>
        <v>IA-17RaBPM</v>
      </c>
      <c r="J630" s="27" t="str">
        <f t="shared" si="16"/>
        <v>EXTERNO</v>
      </c>
      <c r="K630" s="28" t="str">
        <f>Def_Instancias_Equipamentos!$D$1273</f>
        <v>SI-17SAFE:DI-PBPMSensor-1</v>
      </c>
      <c r="L630" s="19" t="str">
        <f>Def_Instancias_Equipamentos!$D$1614</f>
        <v>SI-17SAFE:DI-FMCPicoAmm-1</v>
      </c>
      <c r="M630" s="44" t="s">
        <v>77</v>
      </c>
      <c r="N630" s="45" t="s">
        <v>1116</v>
      </c>
      <c r="O630" s="31" t="str">
        <f>Def_Sistemas_Conectores_Cabos!$B$24</f>
        <v>Allectra triax</v>
      </c>
      <c r="P630" s="19" t="str">
        <f>Def_Sistemas_Conectores_Cabos!$B$25</f>
        <v>Lemo FFC.00.650</v>
      </c>
      <c r="Q630" s="27" t="str">
        <f t="shared" si="17"/>
        <v>SI-17SAFE:DI-PBPMSensor-1/BO
SI-17SAFE:DI-FMCPicoAmm-1/4</v>
      </c>
      <c r="R630" s="46" t="s">
        <v>25</v>
      </c>
      <c r="S630" s="46" t="s">
        <v>25</v>
      </c>
      <c r="T630" s="47" t="str">
        <f>Def_Sistemas_Conectores_Cabos!$C$15</f>
        <v>Triaxial LEMO</v>
      </c>
      <c r="U630" s="45" t="s">
        <v>46</v>
      </c>
      <c r="V630" s="33"/>
      <c r="W630" s="33"/>
      <c r="X630" s="33"/>
    </row>
    <row r="631" ht="15.75" customHeight="1">
      <c r="A631" s="19" t="str">
        <f>Def_Sistemas_Conectores_Cabos!$A$23</f>
        <v>BPM de fótons</v>
      </c>
      <c r="B631" s="22" t="str">
        <f>Datas_Entregas!$A$6</f>
        <v>Linhas de Luz (fases I-A e II)</v>
      </c>
      <c r="C631" s="25">
        <f t="array" ref="C631">INDEX(Datas_Entregas!$B$2:$B$100, MATCH(B631, Datas_Entregas!$A$2:$A$100, 0), 1)</f>
        <v>43374</v>
      </c>
      <c r="D631" s="22" t="str">
        <f>Def_Status_Montagem!$A$2</f>
        <v>A verificar</v>
      </c>
      <c r="E631" s="35" t="str">
        <f>Def_Status_Montagem!$B$4</f>
        <v>Contratada (inclui etiqueta)</v>
      </c>
      <c r="F631" s="26" t="str">
        <f t="array" ref="F631">INDEX(Def_Instancias_Equipamentos!$F$2:$F$5135, MATCH(K631, Def_Instancias_Equipamentos!$D$2:$D$5135, 0), 1)</f>
        <v>Túnel (Anel/Front-End)</v>
      </c>
      <c r="G631" s="27" t="str">
        <f t="array" ref="G631">INDEX(Def_Instancias_Equipamentos!$F$2:$F$5135, MATCH(L631, Def_Instancias_Equipamentos!$D$2:$D$5135, 0), 1)</f>
        <v>Sala Racks 17</v>
      </c>
      <c r="H631" s="26" t="str">
        <f t="array" ref="H631">INDEX(Def_Instancias_Equipamentos!$E$2:$E$5135, MATCH(K631, Def_Instancias_Equipamentos!$D$2:$D$5135, 0), 1)</f>
        <v>SI-17SAFE</v>
      </c>
      <c r="I631" s="27" t="str">
        <f t="array" ref="I631">INDEX(Def_Instancias_Equipamentos!$E$2:$E$5135, MATCH(L631, Def_Instancias_Equipamentos!$D$2:$D$5135, 0), 1)</f>
        <v>IA-17RaBPM</v>
      </c>
      <c r="J631" s="27" t="str">
        <f t="shared" si="16"/>
        <v>EXTERNO</v>
      </c>
      <c r="K631" s="28" t="str">
        <f>Def_Instancias_Equipamentos!$D$1274</f>
        <v>SI-17SAFE:DI-PBPMSensor-2</v>
      </c>
      <c r="L631" s="19" t="str">
        <f>Def_Instancias_Equipamentos!$D$1615</f>
        <v>SI-17SAFE:DI-FMCPicoAmm-2</v>
      </c>
      <c r="M631" s="44" t="s">
        <v>89</v>
      </c>
      <c r="N631" s="45" t="s">
        <v>1100</v>
      </c>
      <c r="O631" s="31" t="str">
        <f>Def_Sistemas_Conectores_Cabos!$B$24</f>
        <v>Allectra triax</v>
      </c>
      <c r="P631" s="19" t="str">
        <f>Def_Sistemas_Conectores_Cabos!$B$25</f>
        <v>Lemo FFC.00.650</v>
      </c>
      <c r="Q631" s="27" t="str">
        <f t="shared" si="17"/>
        <v>SI-17SAFE:DI-PBPMSensor-2/TO
SI-17SAFE:DI-FMCPicoAmm-2/1</v>
      </c>
      <c r="R631" s="46" t="s">
        <v>25</v>
      </c>
      <c r="S631" s="46" t="s">
        <v>25</v>
      </c>
      <c r="T631" s="47" t="str">
        <f>Def_Sistemas_Conectores_Cabos!$C$15</f>
        <v>Triaxial LEMO</v>
      </c>
      <c r="U631" s="45" t="s">
        <v>46</v>
      </c>
      <c r="V631" s="33"/>
      <c r="W631" s="33"/>
      <c r="X631" s="33"/>
    </row>
    <row r="632" ht="15.75" customHeight="1">
      <c r="A632" s="19" t="str">
        <f>Def_Sistemas_Conectores_Cabos!$A$23</f>
        <v>BPM de fótons</v>
      </c>
      <c r="B632" s="22" t="str">
        <f>Datas_Entregas!$A$6</f>
        <v>Linhas de Luz (fases I-A e II)</v>
      </c>
      <c r="C632" s="25">
        <f t="array" ref="C632">INDEX(Datas_Entregas!$B$2:$B$100, MATCH(B632, Datas_Entregas!$A$2:$A$100, 0), 1)</f>
        <v>43374</v>
      </c>
      <c r="D632" s="22" t="str">
        <f>Def_Status_Montagem!$A$2</f>
        <v>A verificar</v>
      </c>
      <c r="E632" s="35" t="str">
        <f>Def_Status_Montagem!$B$4</f>
        <v>Contratada (inclui etiqueta)</v>
      </c>
      <c r="F632" s="26" t="str">
        <f t="array" ref="F632">INDEX(Def_Instancias_Equipamentos!$F$2:$F$5135, MATCH(K632, Def_Instancias_Equipamentos!$D$2:$D$5135, 0), 1)</f>
        <v>Túnel (Anel/Front-End)</v>
      </c>
      <c r="G632" s="27" t="str">
        <f t="array" ref="G632">INDEX(Def_Instancias_Equipamentos!$F$2:$F$5135, MATCH(L632, Def_Instancias_Equipamentos!$D$2:$D$5135, 0), 1)</f>
        <v>Sala Racks 17</v>
      </c>
      <c r="H632" s="26" t="str">
        <f t="array" ref="H632">INDEX(Def_Instancias_Equipamentos!$E$2:$E$5135, MATCH(K632, Def_Instancias_Equipamentos!$D$2:$D$5135, 0), 1)</f>
        <v>SI-17SAFE</v>
      </c>
      <c r="I632" s="27" t="str">
        <f t="array" ref="I632">INDEX(Def_Instancias_Equipamentos!$E$2:$E$5135, MATCH(L632, Def_Instancias_Equipamentos!$D$2:$D$5135, 0), 1)</f>
        <v>IA-17RaBPM</v>
      </c>
      <c r="J632" s="27" t="str">
        <f t="shared" si="16"/>
        <v>EXTERNO</v>
      </c>
      <c r="K632" s="28" t="str">
        <f>Def_Instancias_Equipamentos!$D$1274</f>
        <v>SI-17SAFE:DI-PBPMSensor-2</v>
      </c>
      <c r="L632" s="19" t="str">
        <f>Def_Instancias_Equipamentos!$D$1615</f>
        <v>SI-17SAFE:DI-FMCPicoAmm-2</v>
      </c>
      <c r="M632" s="44" t="s">
        <v>74</v>
      </c>
      <c r="N632" s="45" t="s">
        <v>1108</v>
      </c>
      <c r="O632" s="31" t="str">
        <f>Def_Sistemas_Conectores_Cabos!$B$24</f>
        <v>Allectra triax</v>
      </c>
      <c r="P632" s="19" t="str">
        <f>Def_Sistemas_Conectores_Cabos!$B$25</f>
        <v>Lemo FFC.00.650</v>
      </c>
      <c r="Q632" s="27" t="str">
        <f t="shared" si="17"/>
        <v>SI-17SAFE:DI-PBPMSensor-2/BI
SI-17SAFE:DI-FMCPicoAmm-2/2</v>
      </c>
      <c r="R632" s="46" t="s">
        <v>25</v>
      </c>
      <c r="S632" s="46" t="s">
        <v>25</v>
      </c>
      <c r="T632" s="47" t="str">
        <f>Def_Sistemas_Conectores_Cabos!$C$15</f>
        <v>Triaxial LEMO</v>
      </c>
      <c r="U632" s="45" t="s">
        <v>46</v>
      </c>
      <c r="V632" s="33"/>
      <c r="W632" s="33"/>
      <c r="X632" s="33"/>
    </row>
    <row r="633" ht="15.75" customHeight="1">
      <c r="A633" s="19" t="str">
        <f>Def_Sistemas_Conectores_Cabos!$A$23</f>
        <v>BPM de fótons</v>
      </c>
      <c r="B633" s="22" t="str">
        <f>Datas_Entregas!$A$6</f>
        <v>Linhas de Luz (fases I-A e II)</v>
      </c>
      <c r="C633" s="25">
        <f t="array" ref="C633">INDEX(Datas_Entregas!$B$2:$B$100, MATCH(B633, Datas_Entregas!$A$2:$A$100, 0), 1)</f>
        <v>43374</v>
      </c>
      <c r="D633" s="22" t="str">
        <f>Def_Status_Montagem!$A$2</f>
        <v>A verificar</v>
      </c>
      <c r="E633" s="35" t="str">
        <f>Def_Status_Montagem!$B$4</f>
        <v>Contratada (inclui etiqueta)</v>
      </c>
      <c r="F633" s="26" t="str">
        <f t="array" ref="F633">INDEX(Def_Instancias_Equipamentos!$F$2:$F$5135, MATCH(K633, Def_Instancias_Equipamentos!$D$2:$D$5135, 0), 1)</f>
        <v>Túnel (Anel/Front-End)</v>
      </c>
      <c r="G633" s="27" t="str">
        <f t="array" ref="G633">INDEX(Def_Instancias_Equipamentos!$F$2:$F$5135, MATCH(L633, Def_Instancias_Equipamentos!$D$2:$D$5135, 0), 1)</f>
        <v>Sala Racks 17</v>
      </c>
      <c r="H633" s="26" t="str">
        <f t="array" ref="H633">INDEX(Def_Instancias_Equipamentos!$E$2:$E$5135, MATCH(K633, Def_Instancias_Equipamentos!$D$2:$D$5135, 0), 1)</f>
        <v>SI-17SAFE</v>
      </c>
      <c r="I633" s="27" t="str">
        <f t="array" ref="I633">INDEX(Def_Instancias_Equipamentos!$E$2:$E$5135, MATCH(L633, Def_Instancias_Equipamentos!$D$2:$D$5135, 0), 1)</f>
        <v>IA-17RaBPM</v>
      </c>
      <c r="J633" s="27" t="str">
        <f t="shared" si="16"/>
        <v>EXTERNO</v>
      </c>
      <c r="K633" s="28" t="str">
        <f>Def_Instancias_Equipamentos!$D$1274</f>
        <v>SI-17SAFE:DI-PBPMSensor-2</v>
      </c>
      <c r="L633" s="19" t="str">
        <f>Def_Instancias_Equipamentos!$D$1615</f>
        <v>SI-17SAFE:DI-FMCPicoAmm-2</v>
      </c>
      <c r="M633" s="44" t="s">
        <v>80</v>
      </c>
      <c r="N633" s="45" t="s">
        <v>1110</v>
      </c>
      <c r="O633" s="31" t="str">
        <f>Def_Sistemas_Conectores_Cabos!$B$24</f>
        <v>Allectra triax</v>
      </c>
      <c r="P633" s="19" t="str">
        <f>Def_Sistemas_Conectores_Cabos!$B$25</f>
        <v>Lemo FFC.00.650</v>
      </c>
      <c r="Q633" s="27" t="str">
        <f t="shared" si="17"/>
        <v>SI-17SAFE:DI-PBPMSensor-2/TI
SI-17SAFE:DI-FMCPicoAmm-2/3</v>
      </c>
      <c r="R633" s="46" t="s">
        <v>25</v>
      </c>
      <c r="S633" s="46" t="s">
        <v>25</v>
      </c>
      <c r="T633" s="47" t="str">
        <f>Def_Sistemas_Conectores_Cabos!$C$15</f>
        <v>Triaxial LEMO</v>
      </c>
      <c r="U633" s="45" t="s">
        <v>46</v>
      </c>
      <c r="V633" s="33"/>
      <c r="W633" s="33"/>
      <c r="X633" s="33"/>
    </row>
    <row r="634" ht="15.75" customHeight="1">
      <c r="A634" s="19" t="str">
        <f>Def_Sistemas_Conectores_Cabos!$A$23</f>
        <v>BPM de fótons</v>
      </c>
      <c r="B634" s="22" t="str">
        <f>Datas_Entregas!$A$6</f>
        <v>Linhas de Luz (fases I-A e II)</v>
      </c>
      <c r="C634" s="25">
        <f t="array" ref="C634">INDEX(Datas_Entregas!$B$2:$B$100, MATCH(B634, Datas_Entregas!$A$2:$A$100, 0), 1)</f>
        <v>43374</v>
      </c>
      <c r="D634" s="22" t="str">
        <f>Def_Status_Montagem!$A$2</f>
        <v>A verificar</v>
      </c>
      <c r="E634" s="35" t="str">
        <f>Def_Status_Montagem!$B$4</f>
        <v>Contratada (inclui etiqueta)</v>
      </c>
      <c r="F634" s="26" t="str">
        <f t="array" ref="F634">INDEX(Def_Instancias_Equipamentos!$F$2:$F$5135, MATCH(K634, Def_Instancias_Equipamentos!$D$2:$D$5135, 0), 1)</f>
        <v>Túnel (Anel/Front-End)</v>
      </c>
      <c r="G634" s="27" t="str">
        <f t="array" ref="G634">INDEX(Def_Instancias_Equipamentos!$F$2:$F$5135, MATCH(L634, Def_Instancias_Equipamentos!$D$2:$D$5135, 0), 1)</f>
        <v>Sala Racks 17</v>
      </c>
      <c r="H634" s="26" t="str">
        <f t="array" ref="H634">INDEX(Def_Instancias_Equipamentos!$E$2:$E$5135, MATCH(K634, Def_Instancias_Equipamentos!$D$2:$D$5135, 0), 1)</f>
        <v>SI-17SAFE</v>
      </c>
      <c r="I634" s="27" t="str">
        <f t="array" ref="I634">INDEX(Def_Instancias_Equipamentos!$E$2:$E$5135, MATCH(L634, Def_Instancias_Equipamentos!$D$2:$D$5135, 0), 1)</f>
        <v>IA-17RaBPM</v>
      </c>
      <c r="J634" s="27" t="str">
        <f t="shared" si="16"/>
        <v>EXTERNO</v>
      </c>
      <c r="K634" s="28" t="str">
        <f>Def_Instancias_Equipamentos!$D$1274</f>
        <v>SI-17SAFE:DI-PBPMSensor-2</v>
      </c>
      <c r="L634" s="19" t="str">
        <f>Def_Instancias_Equipamentos!$D$1615</f>
        <v>SI-17SAFE:DI-FMCPicoAmm-2</v>
      </c>
      <c r="M634" s="44" t="s">
        <v>77</v>
      </c>
      <c r="N634" s="45" t="s">
        <v>1116</v>
      </c>
      <c r="O634" s="31" t="str">
        <f>Def_Sistemas_Conectores_Cabos!$B$24</f>
        <v>Allectra triax</v>
      </c>
      <c r="P634" s="19" t="str">
        <f>Def_Sistemas_Conectores_Cabos!$B$25</f>
        <v>Lemo FFC.00.650</v>
      </c>
      <c r="Q634" s="27" t="str">
        <f t="shared" si="17"/>
        <v>SI-17SAFE:DI-PBPMSensor-2/BO
SI-17SAFE:DI-FMCPicoAmm-2/4</v>
      </c>
      <c r="R634" s="46" t="s">
        <v>25</v>
      </c>
      <c r="S634" s="46" t="s">
        <v>25</v>
      </c>
      <c r="T634" s="47" t="str">
        <f>Def_Sistemas_Conectores_Cabos!$C$15</f>
        <v>Triaxial LEMO</v>
      </c>
      <c r="U634" s="45" t="s">
        <v>46</v>
      </c>
      <c r="V634" s="33"/>
      <c r="W634" s="33"/>
      <c r="X634" s="33"/>
    </row>
    <row r="635" ht="15.75" customHeight="1">
      <c r="A635" s="19" t="str">
        <f>Def_Sistemas_Conectores_Cabos!$A$23</f>
        <v>BPM de fótons</v>
      </c>
      <c r="B635" s="22" t="str">
        <f>Datas_Entregas!$A$6</f>
        <v>Linhas de Luz (fases I-A e II)</v>
      </c>
      <c r="C635" s="25">
        <f t="array" ref="C635">INDEX(Datas_Entregas!$B$2:$B$100, MATCH(B635, Datas_Entregas!$A$2:$A$100, 0), 1)</f>
        <v>43374</v>
      </c>
      <c r="D635" s="22" t="str">
        <f>Def_Status_Montagem!$A$2</f>
        <v>A verificar</v>
      </c>
      <c r="E635" s="35" t="str">
        <f>Def_Status_Montagem!$B$4</f>
        <v>Contratada (inclui etiqueta)</v>
      </c>
      <c r="F635" s="26" t="str">
        <f t="array" ref="F635">INDEX(Def_Instancias_Equipamentos!$F$2:$F$5135, MATCH(K635, Def_Instancias_Equipamentos!$D$2:$D$5135, 0), 1)</f>
        <v>Túnel (Anel/Front-End)</v>
      </c>
      <c r="G635" s="27" t="str">
        <f t="array" ref="G635">INDEX(Def_Instancias_Equipamentos!$F$2:$F$5135, MATCH(L635, Def_Instancias_Equipamentos!$D$2:$D$5135, 0), 1)</f>
        <v>Sala Racks 18 parte 1</v>
      </c>
      <c r="H635" s="26" t="str">
        <f t="array" ref="H635">INDEX(Def_Instancias_Equipamentos!$E$2:$E$5135, MATCH(K635, Def_Instancias_Equipamentos!$D$2:$D$5135, 0), 1)</f>
        <v>SI-18BCFE</v>
      </c>
      <c r="I635" s="27" t="str">
        <f t="array" ref="I635">INDEX(Def_Instancias_Equipamentos!$E$2:$E$5135, MATCH(L635, Def_Instancias_Equipamentos!$D$2:$D$5135, 0), 1)</f>
        <v>IA-18RaBPM</v>
      </c>
      <c r="J635" s="27" t="str">
        <f t="shared" si="16"/>
        <v>EXTERNO</v>
      </c>
      <c r="K635" s="28" t="str">
        <f>Def_Instancias_Equipamentos!$D$1315</f>
        <v>SI-18BCFE:DI-PBPMSensor-1</v>
      </c>
      <c r="L635" s="19" t="str">
        <f>Def_Instancias_Equipamentos!$D$1656</f>
        <v>SI-18BCFE:DI-FMCPicoAmm-1</v>
      </c>
      <c r="M635" s="44" t="s">
        <v>89</v>
      </c>
      <c r="N635" s="45" t="s">
        <v>1100</v>
      </c>
      <c r="O635" s="31" t="str">
        <f>Def_Sistemas_Conectores_Cabos!$B$24</f>
        <v>Allectra triax</v>
      </c>
      <c r="P635" s="19" t="str">
        <f>Def_Sistemas_Conectores_Cabos!$B$25</f>
        <v>Lemo FFC.00.650</v>
      </c>
      <c r="Q635" s="27" t="str">
        <f t="shared" si="17"/>
        <v>SI-18BCFE:DI-PBPMSensor-1/TO
SI-18BCFE:DI-FMCPicoAmm-1/1</v>
      </c>
      <c r="R635" s="46" t="s">
        <v>25</v>
      </c>
      <c r="S635" s="46" t="s">
        <v>25</v>
      </c>
      <c r="T635" s="47" t="str">
        <f>Def_Sistemas_Conectores_Cabos!$C$15</f>
        <v>Triaxial LEMO</v>
      </c>
      <c r="U635" s="45" t="s">
        <v>46</v>
      </c>
      <c r="V635" s="33"/>
      <c r="W635" s="33"/>
      <c r="X635" s="33"/>
    </row>
    <row r="636" ht="15.75" customHeight="1">
      <c r="A636" s="19" t="str">
        <f>Def_Sistemas_Conectores_Cabos!$A$23</f>
        <v>BPM de fótons</v>
      </c>
      <c r="B636" s="22" t="str">
        <f>Datas_Entregas!$A$6</f>
        <v>Linhas de Luz (fases I-A e II)</v>
      </c>
      <c r="C636" s="25">
        <f t="array" ref="C636">INDEX(Datas_Entregas!$B$2:$B$100, MATCH(B636, Datas_Entregas!$A$2:$A$100, 0), 1)</f>
        <v>43374</v>
      </c>
      <c r="D636" s="22" t="str">
        <f>Def_Status_Montagem!$A$2</f>
        <v>A verificar</v>
      </c>
      <c r="E636" s="35" t="str">
        <f>Def_Status_Montagem!$B$4</f>
        <v>Contratada (inclui etiqueta)</v>
      </c>
      <c r="F636" s="26" t="str">
        <f t="array" ref="F636">INDEX(Def_Instancias_Equipamentos!$F$2:$F$5135, MATCH(K636, Def_Instancias_Equipamentos!$D$2:$D$5135, 0), 1)</f>
        <v>Túnel (Anel/Front-End)</v>
      </c>
      <c r="G636" s="27" t="str">
        <f t="array" ref="G636">INDEX(Def_Instancias_Equipamentos!$F$2:$F$5135, MATCH(L636, Def_Instancias_Equipamentos!$D$2:$D$5135, 0), 1)</f>
        <v>Sala Racks 18 parte 1</v>
      </c>
      <c r="H636" s="26" t="str">
        <f t="array" ref="H636">INDEX(Def_Instancias_Equipamentos!$E$2:$E$5135, MATCH(K636, Def_Instancias_Equipamentos!$D$2:$D$5135, 0), 1)</f>
        <v>SI-18BCFE</v>
      </c>
      <c r="I636" s="27" t="str">
        <f t="array" ref="I636">INDEX(Def_Instancias_Equipamentos!$E$2:$E$5135, MATCH(L636, Def_Instancias_Equipamentos!$D$2:$D$5135, 0), 1)</f>
        <v>IA-18RaBPM</v>
      </c>
      <c r="J636" s="27" t="str">
        <f t="shared" si="16"/>
        <v>EXTERNO</v>
      </c>
      <c r="K636" s="28" t="str">
        <f>Def_Instancias_Equipamentos!$D$1315</f>
        <v>SI-18BCFE:DI-PBPMSensor-1</v>
      </c>
      <c r="L636" s="19" t="str">
        <f>Def_Instancias_Equipamentos!$D$1656</f>
        <v>SI-18BCFE:DI-FMCPicoAmm-1</v>
      </c>
      <c r="M636" s="44" t="s">
        <v>74</v>
      </c>
      <c r="N636" s="45" t="s">
        <v>1108</v>
      </c>
      <c r="O636" s="31" t="str">
        <f>Def_Sistemas_Conectores_Cabos!$B$24</f>
        <v>Allectra triax</v>
      </c>
      <c r="P636" s="19" t="str">
        <f>Def_Sistemas_Conectores_Cabos!$B$25</f>
        <v>Lemo FFC.00.650</v>
      </c>
      <c r="Q636" s="27" t="str">
        <f t="shared" si="17"/>
        <v>SI-18BCFE:DI-PBPMSensor-1/BI
SI-18BCFE:DI-FMCPicoAmm-1/2</v>
      </c>
      <c r="R636" s="46" t="s">
        <v>25</v>
      </c>
      <c r="S636" s="46" t="s">
        <v>25</v>
      </c>
      <c r="T636" s="47" t="str">
        <f>Def_Sistemas_Conectores_Cabos!$C$15</f>
        <v>Triaxial LEMO</v>
      </c>
      <c r="U636" s="45" t="s">
        <v>46</v>
      </c>
      <c r="V636" s="33"/>
      <c r="W636" s="33"/>
      <c r="X636" s="33"/>
    </row>
    <row r="637" ht="15.75" customHeight="1">
      <c r="A637" s="19" t="str">
        <f>Def_Sistemas_Conectores_Cabos!$A$23</f>
        <v>BPM de fótons</v>
      </c>
      <c r="B637" s="22" t="str">
        <f>Datas_Entregas!$A$6</f>
        <v>Linhas de Luz (fases I-A e II)</v>
      </c>
      <c r="C637" s="25">
        <f t="array" ref="C637">INDEX(Datas_Entregas!$B$2:$B$100, MATCH(B637, Datas_Entregas!$A$2:$A$100, 0), 1)</f>
        <v>43374</v>
      </c>
      <c r="D637" s="22" t="str">
        <f>Def_Status_Montagem!$A$2</f>
        <v>A verificar</v>
      </c>
      <c r="E637" s="35" t="str">
        <f>Def_Status_Montagem!$B$4</f>
        <v>Contratada (inclui etiqueta)</v>
      </c>
      <c r="F637" s="26" t="str">
        <f t="array" ref="F637">INDEX(Def_Instancias_Equipamentos!$F$2:$F$5135, MATCH(K637, Def_Instancias_Equipamentos!$D$2:$D$5135, 0), 1)</f>
        <v>Túnel (Anel/Front-End)</v>
      </c>
      <c r="G637" s="27" t="str">
        <f t="array" ref="G637">INDEX(Def_Instancias_Equipamentos!$F$2:$F$5135, MATCH(L637, Def_Instancias_Equipamentos!$D$2:$D$5135, 0), 1)</f>
        <v>Sala Racks 18 parte 1</v>
      </c>
      <c r="H637" s="26" t="str">
        <f t="array" ref="H637">INDEX(Def_Instancias_Equipamentos!$E$2:$E$5135, MATCH(K637, Def_Instancias_Equipamentos!$D$2:$D$5135, 0), 1)</f>
        <v>SI-18BCFE</v>
      </c>
      <c r="I637" s="27" t="str">
        <f t="array" ref="I637">INDEX(Def_Instancias_Equipamentos!$E$2:$E$5135, MATCH(L637, Def_Instancias_Equipamentos!$D$2:$D$5135, 0), 1)</f>
        <v>IA-18RaBPM</v>
      </c>
      <c r="J637" s="27" t="str">
        <f t="shared" si="16"/>
        <v>EXTERNO</v>
      </c>
      <c r="K637" s="28" t="str">
        <f>Def_Instancias_Equipamentos!$D$1315</f>
        <v>SI-18BCFE:DI-PBPMSensor-1</v>
      </c>
      <c r="L637" s="19" t="str">
        <f>Def_Instancias_Equipamentos!$D$1656</f>
        <v>SI-18BCFE:DI-FMCPicoAmm-1</v>
      </c>
      <c r="M637" s="44" t="s">
        <v>80</v>
      </c>
      <c r="N637" s="45" t="s">
        <v>1110</v>
      </c>
      <c r="O637" s="31" t="str">
        <f>Def_Sistemas_Conectores_Cabos!$B$24</f>
        <v>Allectra triax</v>
      </c>
      <c r="P637" s="19" t="str">
        <f>Def_Sistemas_Conectores_Cabos!$B$25</f>
        <v>Lemo FFC.00.650</v>
      </c>
      <c r="Q637" s="27" t="str">
        <f t="shared" si="17"/>
        <v>SI-18BCFE:DI-PBPMSensor-1/TI
SI-18BCFE:DI-FMCPicoAmm-1/3</v>
      </c>
      <c r="R637" s="46" t="s">
        <v>25</v>
      </c>
      <c r="S637" s="46" t="s">
        <v>25</v>
      </c>
      <c r="T637" s="47" t="str">
        <f>Def_Sistemas_Conectores_Cabos!$C$15</f>
        <v>Triaxial LEMO</v>
      </c>
      <c r="U637" s="45" t="s">
        <v>46</v>
      </c>
      <c r="V637" s="33"/>
      <c r="W637" s="33"/>
      <c r="X637" s="33"/>
    </row>
    <row r="638" ht="15.75" customHeight="1">
      <c r="A638" s="19" t="str">
        <f>Def_Sistemas_Conectores_Cabos!$A$23</f>
        <v>BPM de fótons</v>
      </c>
      <c r="B638" s="22" t="str">
        <f>Datas_Entregas!$A$6</f>
        <v>Linhas de Luz (fases I-A e II)</v>
      </c>
      <c r="C638" s="25">
        <f t="array" ref="C638">INDEX(Datas_Entregas!$B$2:$B$100, MATCH(B638, Datas_Entregas!$A$2:$A$100, 0), 1)</f>
        <v>43374</v>
      </c>
      <c r="D638" s="22" t="str">
        <f>Def_Status_Montagem!$A$2</f>
        <v>A verificar</v>
      </c>
      <c r="E638" s="35" t="str">
        <f>Def_Status_Montagem!$B$4</f>
        <v>Contratada (inclui etiqueta)</v>
      </c>
      <c r="F638" s="26" t="str">
        <f t="array" ref="F638">INDEX(Def_Instancias_Equipamentos!$F$2:$F$5135, MATCH(K638, Def_Instancias_Equipamentos!$D$2:$D$5135, 0), 1)</f>
        <v>Túnel (Anel/Front-End)</v>
      </c>
      <c r="G638" s="27" t="str">
        <f t="array" ref="G638">INDEX(Def_Instancias_Equipamentos!$F$2:$F$5135, MATCH(L638, Def_Instancias_Equipamentos!$D$2:$D$5135, 0), 1)</f>
        <v>Sala Racks 18 parte 1</v>
      </c>
      <c r="H638" s="26" t="str">
        <f t="array" ref="H638">INDEX(Def_Instancias_Equipamentos!$E$2:$E$5135, MATCH(K638, Def_Instancias_Equipamentos!$D$2:$D$5135, 0), 1)</f>
        <v>SI-18BCFE</v>
      </c>
      <c r="I638" s="27" t="str">
        <f t="array" ref="I638">INDEX(Def_Instancias_Equipamentos!$E$2:$E$5135, MATCH(L638, Def_Instancias_Equipamentos!$D$2:$D$5135, 0), 1)</f>
        <v>IA-18RaBPM</v>
      </c>
      <c r="J638" s="27" t="str">
        <f t="shared" si="16"/>
        <v>EXTERNO</v>
      </c>
      <c r="K638" s="28" t="str">
        <f>Def_Instancias_Equipamentos!$D$1315</f>
        <v>SI-18BCFE:DI-PBPMSensor-1</v>
      </c>
      <c r="L638" s="19" t="str">
        <f>Def_Instancias_Equipamentos!$D$1656</f>
        <v>SI-18BCFE:DI-FMCPicoAmm-1</v>
      </c>
      <c r="M638" s="44" t="s">
        <v>77</v>
      </c>
      <c r="N638" s="45" t="s">
        <v>1116</v>
      </c>
      <c r="O638" s="31" t="str">
        <f>Def_Sistemas_Conectores_Cabos!$B$24</f>
        <v>Allectra triax</v>
      </c>
      <c r="P638" s="19" t="str">
        <f>Def_Sistemas_Conectores_Cabos!$B$25</f>
        <v>Lemo FFC.00.650</v>
      </c>
      <c r="Q638" s="27" t="str">
        <f t="shared" si="17"/>
        <v>SI-18BCFE:DI-PBPMSensor-1/BO
SI-18BCFE:DI-FMCPicoAmm-1/4</v>
      </c>
      <c r="R638" s="46" t="s">
        <v>25</v>
      </c>
      <c r="S638" s="46" t="s">
        <v>25</v>
      </c>
      <c r="T638" s="47" t="str">
        <f>Def_Sistemas_Conectores_Cabos!$C$15</f>
        <v>Triaxial LEMO</v>
      </c>
      <c r="U638" s="45" t="s">
        <v>46</v>
      </c>
      <c r="V638" s="33"/>
      <c r="W638" s="33"/>
      <c r="X638" s="33"/>
    </row>
    <row r="639" ht="15.75" customHeight="1">
      <c r="A639" s="19" t="str">
        <f>Def_Sistemas_Conectores_Cabos!$A$23</f>
        <v>BPM de fótons</v>
      </c>
      <c r="B639" s="22" t="str">
        <f>Datas_Entregas!$A$6</f>
        <v>Linhas de Luz (fases I-A e II)</v>
      </c>
      <c r="C639" s="25">
        <f t="array" ref="C639">INDEX(Datas_Entregas!$B$2:$B$100, MATCH(B639, Datas_Entregas!$A$2:$A$100, 0), 1)</f>
        <v>43374</v>
      </c>
      <c r="D639" s="22" t="str">
        <f>Def_Status_Montagem!$A$2</f>
        <v>A verificar</v>
      </c>
      <c r="E639" s="35" t="str">
        <f>Def_Status_Montagem!$B$4</f>
        <v>Contratada (inclui etiqueta)</v>
      </c>
      <c r="F639" s="26" t="str">
        <f t="array" ref="F639">INDEX(Def_Instancias_Equipamentos!$F$2:$F$5135, MATCH(K639, Def_Instancias_Equipamentos!$D$2:$D$5135, 0), 1)</f>
        <v>Túnel (Anel/Front-End)</v>
      </c>
      <c r="G639" s="27" t="str">
        <f t="array" ref="G639">INDEX(Def_Instancias_Equipamentos!$F$2:$F$5135, MATCH(L639, Def_Instancias_Equipamentos!$D$2:$D$5135, 0), 1)</f>
        <v>Sala Racks 18 parte 1</v>
      </c>
      <c r="H639" s="26" t="str">
        <f t="array" ref="H639">INDEX(Def_Instancias_Equipamentos!$E$2:$E$5135, MATCH(K639, Def_Instancias_Equipamentos!$D$2:$D$5135, 0), 1)</f>
        <v>SI-18BCFE</v>
      </c>
      <c r="I639" s="27" t="str">
        <f t="array" ref="I639">INDEX(Def_Instancias_Equipamentos!$E$2:$E$5135, MATCH(L639, Def_Instancias_Equipamentos!$D$2:$D$5135, 0), 1)</f>
        <v>IA-18RaBPM</v>
      </c>
      <c r="J639" s="27" t="str">
        <f t="shared" si="16"/>
        <v>EXTERNO</v>
      </c>
      <c r="K639" s="28" t="str">
        <f>Def_Instancias_Equipamentos!$D$1316</f>
        <v>SI-18BCFE:DI-PBPMSensor-2</v>
      </c>
      <c r="L639" s="19" t="str">
        <f>Def_Instancias_Equipamentos!$D$1657</f>
        <v>SI-18BCFE:DI-FMCPicoAmm-2</v>
      </c>
      <c r="M639" s="44" t="s">
        <v>89</v>
      </c>
      <c r="N639" s="45" t="s">
        <v>1100</v>
      </c>
      <c r="O639" s="31" t="str">
        <f>Def_Sistemas_Conectores_Cabos!$B$24</f>
        <v>Allectra triax</v>
      </c>
      <c r="P639" s="19" t="str">
        <f>Def_Sistemas_Conectores_Cabos!$B$25</f>
        <v>Lemo FFC.00.650</v>
      </c>
      <c r="Q639" s="27" t="str">
        <f t="shared" si="17"/>
        <v>SI-18BCFE:DI-PBPMSensor-2/TO
SI-18BCFE:DI-FMCPicoAmm-2/1</v>
      </c>
      <c r="R639" s="46" t="s">
        <v>25</v>
      </c>
      <c r="S639" s="46" t="s">
        <v>25</v>
      </c>
      <c r="T639" s="47" t="str">
        <f>Def_Sistemas_Conectores_Cabos!$C$15</f>
        <v>Triaxial LEMO</v>
      </c>
      <c r="U639" s="45" t="s">
        <v>46</v>
      </c>
      <c r="V639" s="33"/>
      <c r="W639" s="33"/>
      <c r="X639" s="33"/>
    </row>
    <row r="640" ht="15.75" customHeight="1">
      <c r="A640" s="19" t="str">
        <f>Def_Sistemas_Conectores_Cabos!$A$23</f>
        <v>BPM de fótons</v>
      </c>
      <c r="B640" s="22" t="str">
        <f>Datas_Entregas!$A$6</f>
        <v>Linhas de Luz (fases I-A e II)</v>
      </c>
      <c r="C640" s="25">
        <f t="array" ref="C640">INDEX(Datas_Entregas!$B$2:$B$100, MATCH(B640, Datas_Entregas!$A$2:$A$100, 0), 1)</f>
        <v>43374</v>
      </c>
      <c r="D640" s="22" t="str">
        <f>Def_Status_Montagem!$A$2</f>
        <v>A verificar</v>
      </c>
      <c r="E640" s="35" t="str">
        <f>Def_Status_Montagem!$B$4</f>
        <v>Contratada (inclui etiqueta)</v>
      </c>
      <c r="F640" s="26" t="str">
        <f t="array" ref="F640">INDEX(Def_Instancias_Equipamentos!$F$2:$F$5135, MATCH(K640, Def_Instancias_Equipamentos!$D$2:$D$5135, 0), 1)</f>
        <v>Túnel (Anel/Front-End)</v>
      </c>
      <c r="G640" s="27" t="str">
        <f t="array" ref="G640">INDEX(Def_Instancias_Equipamentos!$F$2:$F$5135, MATCH(L640, Def_Instancias_Equipamentos!$D$2:$D$5135, 0), 1)</f>
        <v>Sala Racks 18 parte 1</v>
      </c>
      <c r="H640" s="26" t="str">
        <f t="array" ref="H640">INDEX(Def_Instancias_Equipamentos!$E$2:$E$5135, MATCH(K640, Def_Instancias_Equipamentos!$D$2:$D$5135, 0), 1)</f>
        <v>SI-18BCFE</v>
      </c>
      <c r="I640" s="27" t="str">
        <f t="array" ref="I640">INDEX(Def_Instancias_Equipamentos!$E$2:$E$5135, MATCH(L640, Def_Instancias_Equipamentos!$D$2:$D$5135, 0), 1)</f>
        <v>IA-18RaBPM</v>
      </c>
      <c r="J640" s="27" t="str">
        <f t="shared" si="16"/>
        <v>EXTERNO</v>
      </c>
      <c r="K640" s="28" t="str">
        <f>Def_Instancias_Equipamentos!$D$1316</f>
        <v>SI-18BCFE:DI-PBPMSensor-2</v>
      </c>
      <c r="L640" s="19" t="str">
        <f>Def_Instancias_Equipamentos!$D$1657</f>
        <v>SI-18BCFE:DI-FMCPicoAmm-2</v>
      </c>
      <c r="M640" s="44" t="s">
        <v>74</v>
      </c>
      <c r="N640" s="45" t="s">
        <v>1108</v>
      </c>
      <c r="O640" s="31" t="str">
        <f>Def_Sistemas_Conectores_Cabos!$B$24</f>
        <v>Allectra triax</v>
      </c>
      <c r="P640" s="19" t="str">
        <f>Def_Sistemas_Conectores_Cabos!$B$25</f>
        <v>Lemo FFC.00.650</v>
      </c>
      <c r="Q640" s="27" t="str">
        <f t="shared" si="17"/>
        <v>SI-18BCFE:DI-PBPMSensor-2/BI
SI-18BCFE:DI-FMCPicoAmm-2/2</v>
      </c>
      <c r="R640" s="46" t="s">
        <v>25</v>
      </c>
      <c r="S640" s="46" t="s">
        <v>25</v>
      </c>
      <c r="T640" s="47" t="str">
        <f>Def_Sistemas_Conectores_Cabos!$C$15</f>
        <v>Triaxial LEMO</v>
      </c>
      <c r="U640" s="45" t="s">
        <v>46</v>
      </c>
      <c r="V640" s="33"/>
      <c r="W640" s="33"/>
      <c r="X640" s="33"/>
    </row>
    <row r="641" ht="15.75" customHeight="1">
      <c r="A641" s="19" t="str">
        <f>Def_Sistemas_Conectores_Cabos!$A$23</f>
        <v>BPM de fótons</v>
      </c>
      <c r="B641" s="22" t="str">
        <f>Datas_Entregas!$A$6</f>
        <v>Linhas de Luz (fases I-A e II)</v>
      </c>
      <c r="C641" s="25">
        <f t="array" ref="C641">INDEX(Datas_Entregas!$B$2:$B$100, MATCH(B641, Datas_Entregas!$A$2:$A$100, 0), 1)</f>
        <v>43374</v>
      </c>
      <c r="D641" s="22" t="str">
        <f>Def_Status_Montagem!$A$2</f>
        <v>A verificar</v>
      </c>
      <c r="E641" s="35" t="str">
        <f>Def_Status_Montagem!$B$4</f>
        <v>Contratada (inclui etiqueta)</v>
      </c>
      <c r="F641" s="26" t="str">
        <f t="array" ref="F641">INDEX(Def_Instancias_Equipamentos!$F$2:$F$5135, MATCH(K641, Def_Instancias_Equipamentos!$D$2:$D$5135, 0), 1)</f>
        <v>Túnel (Anel/Front-End)</v>
      </c>
      <c r="G641" s="27" t="str">
        <f t="array" ref="G641">INDEX(Def_Instancias_Equipamentos!$F$2:$F$5135, MATCH(L641, Def_Instancias_Equipamentos!$D$2:$D$5135, 0), 1)</f>
        <v>Sala Racks 18 parte 1</v>
      </c>
      <c r="H641" s="26" t="str">
        <f t="array" ref="H641">INDEX(Def_Instancias_Equipamentos!$E$2:$E$5135, MATCH(K641, Def_Instancias_Equipamentos!$D$2:$D$5135, 0), 1)</f>
        <v>SI-18BCFE</v>
      </c>
      <c r="I641" s="27" t="str">
        <f t="array" ref="I641">INDEX(Def_Instancias_Equipamentos!$E$2:$E$5135, MATCH(L641, Def_Instancias_Equipamentos!$D$2:$D$5135, 0), 1)</f>
        <v>IA-18RaBPM</v>
      </c>
      <c r="J641" s="27" t="str">
        <f t="shared" si="16"/>
        <v>EXTERNO</v>
      </c>
      <c r="K641" s="28" t="str">
        <f>Def_Instancias_Equipamentos!$D$1316</f>
        <v>SI-18BCFE:DI-PBPMSensor-2</v>
      </c>
      <c r="L641" s="19" t="str">
        <f>Def_Instancias_Equipamentos!$D$1657</f>
        <v>SI-18BCFE:DI-FMCPicoAmm-2</v>
      </c>
      <c r="M641" s="44" t="s">
        <v>80</v>
      </c>
      <c r="N641" s="45" t="s">
        <v>1110</v>
      </c>
      <c r="O641" s="31" t="str">
        <f>Def_Sistemas_Conectores_Cabos!$B$24</f>
        <v>Allectra triax</v>
      </c>
      <c r="P641" s="19" t="str">
        <f>Def_Sistemas_Conectores_Cabos!$B$25</f>
        <v>Lemo FFC.00.650</v>
      </c>
      <c r="Q641" s="27" t="str">
        <f t="shared" si="17"/>
        <v>SI-18BCFE:DI-PBPMSensor-2/TI
SI-18BCFE:DI-FMCPicoAmm-2/3</v>
      </c>
      <c r="R641" s="46" t="s">
        <v>25</v>
      </c>
      <c r="S641" s="46" t="s">
        <v>25</v>
      </c>
      <c r="T641" s="47" t="str">
        <f>Def_Sistemas_Conectores_Cabos!$C$15</f>
        <v>Triaxial LEMO</v>
      </c>
      <c r="U641" s="45" t="s">
        <v>46</v>
      </c>
      <c r="V641" s="33"/>
      <c r="W641" s="33"/>
      <c r="X641" s="33"/>
    </row>
    <row r="642" ht="15.75" customHeight="1">
      <c r="A642" s="19" t="str">
        <f>Def_Sistemas_Conectores_Cabos!$A$23</f>
        <v>BPM de fótons</v>
      </c>
      <c r="B642" s="22" t="str">
        <f>Datas_Entregas!$A$6</f>
        <v>Linhas de Luz (fases I-A e II)</v>
      </c>
      <c r="C642" s="25">
        <f t="array" ref="C642">INDEX(Datas_Entregas!$B$2:$B$100, MATCH(B642, Datas_Entregas!$A$2:$A$100, 0), 1)</f>
        <v>43374</v>
      </c>
      <c r="D642" s="22" t="str">
        <f>Def_Status_Montagem!$A$2</f>
        <v>A verificar</v>
      </c>
      <c r="E642" s="35" t="str">
        <f>Def_Status_Montagem!$B$4</f>
        <v>Contratada (inclui etiqueta)</v>
      </c>
      <c r="F642" s="26" t="str">
        <f t="array" ref="F642">INDEX(Def_Instancias_Equipamentos!$F$2:$F$5135, MATCH(K642, Def_Instancias_Equipamentos!$D$2:$D$5135, 0), 1)</f>
        <v>Túnel (Anel/Front-End)</v>
      </c>
      <c r="G642" s="27" t="str">
        <f t="array" ref="G642">INDEX(Def_Instancias_Equipamentos!$F$2:$F$5135, MATCH(L642, Def_Instancias_Equipamentos!$D$2:$D$5135, 0), 1)</f>
        <v>Sala Racks 18 parte 1</v>
      </c>
      <c r="H642" s="26" t="str">
        <f t="array" ref="H642">INDEX(Def_Instancias_Equipamentos!$E$2:$E$5135, MATCH(K642, Def_Instancias_Equipamentos!$D$2:$D$5135, 0), 1)</f>
        <v>SI-18BCFE</v>
      </c>
      <c r="I642" s="27" t="str">
        <f t="array" ref="I642">INDEX(Def_Instancias_Equipamentos!$E$2:$E$5135, MATCH(L642, Def_Instancias_Equipamentos!$D$2:$D$5135, 0), 1)</f>
        <v>IA-18RaBPM</v>
      </c>
      <c r="J642" s="27" t="str">
        <f t="shared" si="16"/>
        <v>EXTERNO</v>
      </c>
      <c r="K642" s="28" t="str">
        <f>Def_Instancias_Equipamentos!$D$1316</f>
        <v>SI-18BCFE:DI-PBPMSensor-2</v>
      </c>
      <c r="L642" s="19" t="str">
        <f>Def_Instancias_Equipamentos!$D$1657</f>
        <v>SI-18BCFE:DI-FMCPicoAmm-2</v>
      </c>
      <c r="M642" s="44" t="s">
        <v>77</v>
      </c>
      <c r="N642" s="45" t="s">
        <v>1116</v>
      </c>
      <c r="O642" s="31" t="str">
        <f>Def_Sistemas_Conectores_Cabos!$B$24</f>
        <v>Allectra triax</v>
      </c>
      <c r="P642" s="19" t="str">
        <f>Def_Sistemas_Conectores_Cabos!$B$25</f>
        <v>Lemo FFC.00.650</v>
      </c>
      <c r="Q642" s="27" t="str">
        <f t="shared" si="17"/>
        <v>SI-18BCFE:DI-PBPMSensor-2/BO
SI-18BCFE:DI-FMCPicoAmm-2/4</v>
      </c>
      <c r="R642" s="46" t="s">
        <v>25</v>
      </c>
      <c r="S642" s="46" t="s">
        <v>25</v>
      </c>
      <c r="T642" s="47" t="str">
        <f>Def_Sistemas_Conectores_Cabos!$C$15</f>
        <v>Triaxial LEMO</v>
      </c>
      <c r="U642" s="45" t="s">
        <v>46</v>
      </c>
      <c r="V642" s="33"/>
      <c r="W642" s="33"/>
      <c r="X642" s="33"/>
    </row>
    <row r="643" ht="15.75" customHeight="1">
      <c r="A643" s="19" t="str">
        <f>Def_Sistemas_Conectores_Cabos!$A$23</f>
        <v>BPM de fótons</v>
      </c>
      <c r="B643" s="22" t="str">
        <f>Datas_Entregas!$A$6</f>
        <v>Linhas de Luz (fases I-A e II)</v>
      </c>
      <c r="C643" s="25">
        <f t="array" ref="C643">INDEX(Datas_Entregas!$B$2:$B$100, MATCH(B643, Datas_Entregas!$A$2:$A$100, 0), 1)</f>
        <v>43374</v>
      </c>
      <c r="D643" s="22" t="str">
        <f>Def_Status_Montagem!$A$2</f>
        <v>A verificar</v>
      </c>
      <c r="E643" s="35" t="str">
        <f>Def_Status_Montagem!$B$4</f>
        <v>Contratada (inclui etiqueta)</v>
      </c>
      <c r="F643" s="26" t="str">
        <f t="array" ref="F643">INDEX(Def_Instancias_Equipamentos!$F$2:$F$5135, MATCH(K643, Def_Instancias_Equipamentos!$D$2:$D$5135, 0), 1)</f>
        <v>Túnel (Anel/Front-End)</v>
      </c>
      <c r="G643" s="27" t="str">
        <f t="array" ref="G643">INDEX(Def_Instancias_Equipamentos!$F$2:$F$5135, MATCH(L643, Def_Instancias_Equipamentos!$D$2:$D$5135, 0), 1)</f>
        <v>Sala Racks 18 parte 1</v>
      </c>
      <c r="H643" s="26" t="str">
        <f t="array" ref="H643">INDEX(Def_Instancias_Equipamentos!$E$2:$E$5135, MATCH(K643, Def_Instancias_Equipamentos!$D$2:$D$5135, 0), 1)</f>
        <v>SI-18SBFE</v>
      </c>
      <c r="I643" s="27" t="str">
        <f t="array" ref="I643">INDEX(Def_Instancias_Equipamentos!$E$2:$E$5135, MATCH(L643, Def_Instancias_Equipamentos!$D$2:$D$5135, 0), 1)</f>
        <v>IA-18RaBPM</v>
      </c>
      <c r="J643" s="27" t="str">
        <f t="shared" si="16"/>
        <v>EXTERNO</v>
      </c>
      <c r="K643" s="28" t="str">
        <f>Def_Instancias_Equipamentos!$D$1275</f>
        <v>SI-18SBFE:DI-PBPMSensor-1</v>
      </c>
      <c r="L643" s="19" t="str">
        <f>Def_Instancias_Equipamentos!$D$1616</f>
        <v>SI-18SBFE:DI-FMCPicoAmm-1</v>
      </c>
      <c r="M643" s="44" t="s">
        <v>89</v>
      </c>
      <c r="N643" s="45" t="s">
        <v>1100</v>
      </c>
      <c r="O643" s="31" t="str">
        <f>Def_Sistemas_Conectores_Cabos!$B$24</f>
        <v>Allectra triax</v>
      </c>
      <c r="P643" s="19" t="str">
        <f>Def_Sistemas_Conectores_Cabos!$B$25</f>
        <v>Lemo FFC.00.650</v>
      </c>
      <c r="Q643" s="27" t="str">
        <f t="shared" si="17"/>
        <v>SI-18SBFE:DI-PBPMSensor-1/TO
SI-18SBFE:DI-FMCPicoAmm-1/1</v>
      </c>
      <c r="R643" s="46" t="s">
        <v>25</v>
      </c>
      <c r="S643" s="46" t="s">
        <v>25</v>
      </c>
      <c r="T643" s="47" t="str">
        <f>Def_Sistemas_Conectores_Cabos!$C$15</f>
        <v>Triaxial LEMO</v>
      </c>
      <c r="U643" s="45" t="s">
        <v>46</v>
      </c>
      <c r="V643" s="33"/>
      <c r="W643" s="33"/>
      <c r="X643" s="33"/>
    </row>
    <row r="644" ht="15.75" customHeight="1">
      <c r="A644" s="19" t="str">
        <f>Def_Sistemas_Conectores_Cabos!$A$23</f>
        <v>BPM de fótons</v>
      </c>
      <c r="B644" s="22" t="str">
        <f>Datas_Entregas!$A$6</f>
        <v>Linhas de Luz (fases I-A e II)</v>
      </c>
      <c r="C644" s="25">
        <f t="array" ref="C644">INDEX(Datas_Entregas!$B$2:$B$100, MATCH(B644, Datas_Entregas!$A$2:$A$100, 0), 1)</f>
        <v>43374</v>
      </c>
      <c r="D644" s="22" t="str">
        <f>Def_Status_Montagem!$A$2</f>
        <v>A verificar</v>
      </c>
      <c r="E644" s="35" t="str">
        <f>Def_Status_Montagem!$B$4</f>
        <v>Contratada (inclui etiqueta)</v>
      </c>
      <c r="F644" s="26" t="str">
        <f t="array" ref="F644">INDEX(Def_Instancias_Equipamentos!$F$2:$F$5135, MATCH(K644, Def_Instancias_Equipamentos!$D$2:$D$5135, 0), 1)</f>
        <v>Túnel (Anel/Front-End)</v>
      </c>
      <c r="G644" s="27" t="str">
        <f t="array" ref="G644">INDEX(Def_Instancias_Equipamentos!$F$2:$F$5135, MATCH(L644, Def_Instancias_Equipamentos!$D$2:$D$5135, 0), 1)</f>
        <v>Sala Racks 18 parte 1</v>
      </c>
      <c r="H644" s="26" t="str">
        <f t="array" ref="H644">INDEX(Def_Instancias_Equipamentos!$E$2:$E$5135, MATCH(K644, Def_Instancias_Equipamentos!$D$2:$D$5135, 0), 1)</f>
        <v>SI-18SBFE</v>
      </c>
      <c r="I644" s="27" t="str">
        <f t="array" ref="I644">INDEX(Def_Instancias_Equipamentos!$E$2:$E$5135, MATCH(L644, Def_Instancias_Equipamentos!$D$2:$D$5135, 0), 1)</f>
        <v>IA-18RaBPM</v>
      </c>
      <c r="J644" s="27" t="str">
        <f t="shared" si="16"/>
        <v>EXTERNO</v>
      </c>
      <c r="K644" s="28" t="str">
        <f>Def_Instancias_Equipamentos!$D$1275</f>
        <v>SI-18SBFE:DI-PBPMSensor-1</v>
      </c>
      <c r="L644" s="19" t="str">
        <f>Def_Instancias_Equipamentos!$D$1616</f>
        <v>SI-18SBFE:DI-FMCPicoAmm-1</v>
      </c>
      <c r="M644" s="44" t="s">
        <v>74</v>
      </c>
      <c r="N644" s="45" t="s">
        <v>1108</v>
      </c>
      <c r="O644" s="31" t="str">
        <f>Def_Sistemas_Conectores_Cabos!$B$24</f>
        <v>Allectra triax</v>
      </c>
      <c r="P644" s="19" t="str">
        <f>Def_Sistemas_Conectores_Cabos!$B$25</f>
        <v>Lemo FFC.00.650</v>
      </c>
      <c r="Q644" s="27" t="str">
        <f t="shared" si="17"/>
        <v>SI-18SBFE:DI-PBPMSensor-1/BI
SI-18SBFE:DI-FMCPicoAmm-1/2</v>
      </c>
      <c r="R644" s="46" t="s">
        <v>25</v>
      </c>
      <c r="S644" s="46" t="s">
        <v>25</v>
      </c>
      <c r="T644" s="47" t="str">
        <f>Def_Sistemas_Conectores_Cabos!$C$15</f>
        <v>Triaxial LEMO</v>
      </c>
      <c r="U644" s="45" t="s">
        <v>46</v>
      </c>
      <c r="V644" s="33"/>
      <c r="W644" s="33"/>
      <c r="X644" s="33"/>
    </row>
    <row r="645" ht="15.75" customHeight="1">
      <c r="A645" s="19" t="str">
        <f>Def_Sistemas_Conectores_Cabos!$A$23</f>
        <v>BPM de fótons</v>
      </c>
      <c r="B645" s="22" t="str">
        <f>Datas_Entregas!$A$6</f>
        <v>Linhas de Luz (fases I-A e II)</v>
      </c>
      <c r="C645" s="25">
        <f t="array" ref="C645">INDEX(Datas_Entregas!$B$2:$B$100, MATCH(B645, Datas_Entregas!$A$2:$A$100, 0), 1)</f>
        <v>43374</v>
      </c>
      <c r="D645" s="22" t="str">
        <f>Def_Status_Montagem!$A$2</f>
        <v>A verificar</v>
      </c>
      <c r="E645" s="35" t="str">
        <f>Def_Status_Montagem!$B$4</f>
        <v>Contratada (inclui etiqueta)</v>
      </c>
      <c r="F645" s="26" t="str">
        <f t="array" ref="F645">INDEX(Def_Instancias_Equipamentos!$F$2:$F$5135, MATCH(K645, Def_Instancias_Equipamentos!$D$2:$D$5135, 0), 1)</f>
        <v>Túnel (Anel/Front-End)</v>
      </c>
      <c r="G645" s="27" t="str">
        <f t="array" ref="G645">INDEX(Def_Instancias_Equipamentos!$F$2:$F$5135, MATCH(L645, Def_Instancias_Equipamentos!$D$2:$D$5135, 0), 1)</f>
        <v>Sala Racks 18 parte 1</v>
      </c>
      <c r="H645" s="26" t="str">
        <f t="array" ref="H645">INDEX(Def_Instancias_Equipamentos!$E$2:$E$5135, MATCH(K645, Def_Instancias_Equipamentos!$D$2:$D$5135, 0), 1)</f>
        <v>SI-18SBFE</v>
      </c>
      <c r="I645" s="27" t="str">
        <f t="array" ref="I645">INDEX(Def_Instancias_Equipamentos!$E$2:$E$5135, MATCH(L645, Def_Instancias_Equipamentos!$D$2:$D$5135, 0), 1)</f>
        <v>IA-18RaBPM</v>
      </c>
      <c r="J645" s="27" t="str">
        <f t="shared" si="16"/>
        <v>EXTERNO</v>
      </c>
      <c r="K645" s="28" t="str">
        <f>Def_Instancias_Equipamentos!$D$1275</f>
        <v>SI-18SBFE:DI-PBPMSensor-1</v>
      </c>
      <c r="L645" s="19" t="str">
        <f>Def_Instancias_Equipamentos!$D$1616</f>
        <v>SI-18SBFE:DI-FMCPicoAmm-1</v>
      </c>
      <c r="M645" s="44" t="s">
        <v>80</v>
      </c>
      <c r="N645" s="45" t="s">
        <v>1110</v>
      </c>
      <c r="O645" s="31" t="str">
        <f>Def_Sistemas_Conectores_Cabos!$B$24</f>
        <v>Allectra triax</v>
      </c>
      <c r="P645" s="19" t="str">
        <f>Def_Sistemas_Conectores_Cabos!$B$25</f>
        <v>Lemo FFC.00.650</v>
      </c>
      <c r="Q645" s="27" t="str">
        <f t="shared" si="17"/>
        <v>SI-18SBFE:DI-PBPMSensor-1/TI
SI-18SBFE:DI-FMCPicoAmm-1/3</v>
      </c>
      <c r="R645" s="46" t="s">
        <v>25</v>
      </c>
      <c r="S645" s="46" t="s">
        <v>25</v>
      </c>
      <c r="T645" s="47" t="str">
        <f>Def_Sistemas_Conectores_Cabos!$C$15</f>
        <v>Triaxial LEMO</v>
      </c>
      <c r="U645" s="45" t="s">
        <v>46</v>
      </c>
      <c r="V645" s="33"/>
      <c r="W645" s="33"/>
      <c r="X645" s="33"/>
    </row>
    <row r="646" ht="15.75" customHeight="1">
      <c r="A646" s="19" t="str">
        <f>Def_Sistemas_Conectores_Cabos!$A$23</f>
        <v>BPM de fótons</v>
      </c>
      <c r="B646" s="22" t="str">
        <f>Datas_Entregas!$A$6</f>
        <v>Linhas de Luz (fases I-A e II)</v>
      </c>
      <c r="C646" s="25">
        <f t="array" ref="C646">INDEX(Datas_Entregas!$B$2:$B$100, MATCH(B646, Datas_Entregas!$A$2:$A$100, 0), 1)</f>
        <v>43374</v>
      </c>
      <c r="D646" s="22" t="str">
        <f>Def_Status_Montagem!$A$2</f>
        <v>A verificar</v>
      </c>
      <c r="E646" s="35" t="str">
        <f>Def_Status_Montagem!$B$4</f>
        <v>Contratada (inclui etiqueta)</v>
      </c>
      <c r="F646" s="26" t="str">
        <f t="array" ref="F646">INDEX(Def_Instancias_Equipamentos!$F$2:$F$5135, MATCH(K646, Def_Instancias_Equipamentos!$D$2:$D$5135, 0), 1)</f>
        <v>Túnel (Anel/Front-End)</v>
      </c>
      <c r="G646" s="27" t="str">
        <f t="array" ref="G646">INDEX(Def_Instancias_Equipamentos!$F$2:$F$5135, MATCH(L646, Def_Instancias_Equipamentos!$D$2:$D$5135, 0), 1)</f>
        <v>Sala Racks 18 parte 1</v>
      </c>
      <c r="H646" s="26" t="str">
        <f t="array" ref="H646">INDEX(Def_Instancias_Equipamentos!$E$2:$E$5135, MATCH(K646, Def_Instancias_Equipamentos!$D$2:$D$5135, 0), 1)</f>
        <v>SI-18SBFE</v>
      </c>
      <c r="I646" s="27" t="str">
        <f t="array" ref="I646">INDEX(Def_Instancias_Equipamentos!$E$2:$E$5135, MATCH(L646, Def_Instancias_Equipamentos!$D$2:$D$5135, 0), 1)</f>
        <v>IA-18RaBPM</v>
      </c>
      <c r="J646" s="27" t="str">
        <f t="shared" si="16"/>
        <v>EXTERNO</v>
      </c>
      <c r="K646" s="28" t="str">
        <f>Def_Instancias_Equipamentos!$D$1275</f>
        <v>SI-18SBFE:DI-PBPMSensor-1</v>
      </c>
      <c r="L646" s="19" t="str">
        <f>Def_Instancias_Equipamentos!$D$1616</f>
        <v>SI-18SBFE:DI-FMCPicoAmm-1</v>
      </c>
      <c r="M646" s="44" t="s">
        <v>77</v>
      </c>
      <c r="N646" s="45" t="s">
        <v>1116</v>
      </c>
      <c r="O646" s="31" t="str">
        <f>Def_Sistemas_Conectores_Cabos!$B$24</f>
        <v>Allectra triax</v>
      </c>
      <c r="P646" s="19" t="str">
        <f>Def_Sistemas_Conectores_Cabos!$B$25</f>
        <v>Lemo FFC.00.650</v>
      </c>
      <c r="Q646" s="27" t="str">
        <f t="shared" si="17"/>
        <v>SI-18SBFE:DI-PBPMSensor-1/BO
SI-18SBFE:DI-FMCPicoAmm-1/4</v>
      </c>
      <c r="R646" s="46" t="s">
        <v>25</v>
      </c>
      <c r="S646" s="46" t="s">
        <v>25</v>
      </c>
      <c r="T646" s="47" t="str">
        <f>Def_Sistemas_Conectores_Cabos!$C$15</f>
        <v>Triaxial LEMO</v>
      </c>
      <c r="U646" s="45" t="s">
        <v>46</v>
      </c>
      <c r="V646" s="33"/>
      <c r="W646" s="33"/>
      <c r="X646" s="33"/>
    </row>
    <row r="647" ht="15.75" customHeight="1">
      <c r="A647" s="19" t="str">
        <f>Def_Sistemas_Conectores_Cabos!$A$23</f>
        <v>BPM de fótons</v>
      </c>
      <c r="B647" s="22" t="str">
        <f>Datas_Entregas!$A$6</f>
        <v>Linhas de Luz (fases I-A e II)</v>
      </c>
      <c r="C647" s="25">
        <f t="array" ref="C647">INDEX(Datas_Entregas!$B$2:$B$100, MATCH(B647, Datas_Entregas!$A$2:$A$100, 0), 1)</f>
        <v>43374</v>
      </c>
      <c r="D647" s="22" t="str">
        <f>Def_Status_Montagem!$A$2</f>
        <v>A verificar</v>
      </c>
      <c r="E647" s="35" t="str">
        <f>Def_Status_Montagem!$B$4</f>
        <v>Contratada (inclui etiqueta)</v>
      </c>
      <c r="F647" s="26" t="str">
        <f t="array" ref="F647">INDEX(Def_Instancias_Equipamentos!$F$2:$F$5135, MATCH(K647, Def_Instancias_Equipamentos!$D$2:$D$5135, 0), 1)</f>
        <v>Túnel (Anel/Front-End)</v>
      </c>
      <c r="G647" s="27" t="str">
        <f t="array" ref="G647">INDEX(Def_Instancias_Equipamentos!$F$2:$F$5135, MATCH(L647, Def_Instancias_Equipamentos!$D$2:$D$5135, 0), 1)</f>
        <v>Sala Racks 18 parte 1</v>
      </c>
      <c r="H647" s="26" t="str">
        <f t="array" ref="H647">INDEX(Def_Instancias_Equipamentos!$E$2:$E$5135, MATCH(K647, Def_Instancias_Equipamentos!$D$2:$D$5135, 0), 1)</f>
        <v>SI-18SBFE</v>
      </c>
      <c r="I647" s="27" t="str">
        <f t="array" ref="I647">INDEX(Def_Instancias_Equipamentos!$E$2:$E$5135, MATCH(L647, Def_Instancias_Equipamentos!$D$2:$D$5135, 0), 1)</f>
        <v>IA-18RaBPM</v>
      </c>
      <c r="J647" s="27" t="str">
        <f t="shared" si="16"/>
        <v>EXTERNO</v>
      </c>
      <c r="K647" s="28" t="str">
        <f>Def_Instancias_Equipamentos!$D$1276</f>
        <v>SI-18SBFE:DI-PBPMSensor-2</v>
      </c>
      <c r="L647" s="19" t="str">
        <f>Def_Instancias_Equipamentos!$D$1617</f>
        <v>SI-18SBFE:DI-FMCPicoAmm-2</v>
      </c>
      <c r="M647" s="44" t="s">
        <v>89</v>
      </c>
      <c r="N647" s="45" t="s">
        <v>1100</v>
      </c>
      <c r="O647" s="31" t="str">
        <f>Def_Sistemas_Conectores_Cabos!$B$24</f>
        <v>Allectra triax</v>
      </c>
      <c r="P647" s="19" t="str">
        <f>Def_Sistemas_Conectores_Cabos!$B$25</f>
        <v>Lemo FFC.00.650</v>
      </c>
      <c r="Q647" s="27" t="str">
        <f t="shared" si="17"/>
        <v>SI-18SBFE:DI-PBPMSensor-2/TO
SI-18SBFE:DI-FMCPicoAmm-2/1</v>
      </c>
      <c r="R647" s="46" t="s">
        <v>25</v>
      </c>
      <c r="S647" s="46" t="s">
        <v>25</v>
      </c>
      <c r="T647" s="47" t="str">
        <f>Def_Sistemas_Conectores_Cabos!$C$15</f>
        <v>Triaxial LEMO</v>
      </c>
      <c r="U647" s="45" t="s">
        <v>46</v>
      </c>
      <c r="V647" s="33"/>
      <c r="W647" s="33"/>
      <c r="X647" s="33"/>
    </row>
    <row r="648" ht="15.75" customHeight="1">
      <c r="A648" s="19" t="str">
        <f>Def_Sistemas_Conectores_Cabos!$A$23</f>
        <v>BPM de fótons</v>
      </c>
      <c r="B648" s="22" t="str">
        <f>Datas_Entregas!$A$6</f>
        <v>Linhas de Luz (fases I-A e II)</v>
      </c>
      <c r="C648" s="25">
        <f t="array" ref="C648">INDEX(Datas_Entregas!$B$2:$B$100, MATCH(B648, Datas_Entregas!$A$2:$A$100, 0), 1)</f>
        <v>43374</v>
      </c>
      <c r="D648" s="22" t="str">
        <f>Def_Status_Montagem!$A$2</f>
        <v>A verificar</v>
      </c>
      <c r="E648" s="35" t="str">
        <f>Def_Status_Montagem!$B$4</f>
        <v>Contratada (inclui etiqueta)</v>
      </c>
      <c r="F648" s="26" t="str">
        <f t="array" ref="F648">INDEX(Def_Instancias_Equipamentos!$F$2:$F$5135, MATCH(K648, Def_Instancias_Equipamentos!$D$2:$D$5135, 0), 1)</f>
        <v>Túnel (Anel/Front-End)</v>
      </c>
      <c r="G648" s="27" t="str">
        <f t="array" ref="G648">INDEX(Def_Instancias_Equipamentos!$F$2:$F$5135, MATCH(L648, Def_Instancias_Equipamentos!$D$2:$D$5135, 0), 1)</f>
        <v>Sala Racks 18 parte 1</v>
      </c>
      <c r="H648" s="26" t="str">
        <f t="array" ref="H648">INDEX(Def_Instancias_Equipamentos!$E$2:$E$5135, MATCH(K648, Def_Instancias_Equipamentos!$D$2:$D$5135, 0), 1)</f>
        <v>SI-18SBFE</v>
      </c>
      <c r="I648" s="27" t="str">
        <f t="array" ref="I648">INDEX(Def_Instancias_Equipamentos!$E$2:$E$5135, MATCH(L648, Def_Instancias_Equipamentos!$D$2:$D$5135, 0), 1)</f>
        <v>IA-18RaBPM</v>
      </c>
      <c r="J648" s="27" t="str">
        <f t="shared" si="16"/>
        <v>EXTERNO</v>
      </c>
      <c r="K648" s="28" t="str">
        <f>Def_Instancias_Equipamentos!$D$1276</f>
        <v>SI-18SBFE:DI-PBPMSensor-2</v>
      </c>
      <c r="L648" s="19" t="str">
        <f>Def_Instancias_Equipamentos!$D$1617</f>
        <v>SI-18SBFE:DI-FMCPicoAmm-2</v>
      </c>
      <c r="M648" s="44" t="s">
        <v>74</v>
      </c>
      <c r="N648" s="45" t="s">
        <v>1108</v>
      </c>
      <c r="O648" s="31" t="str">
        <f>Def_Sistemas_Conectores_Cabos!$B$24</f>
        <v>Allectra triax</v>
      </c>
      <c r="P648" s="19" t="str">
        <f>Def_Sistemas_Conectores_Cabos!$B$25</f>
        <v>Lemo FFC.00.650</v>
      </c>
      <c r="Q648" s="27" t="str">
        <f t="shared" si="17"/>
        <v>SI-18SBFE:DI-PBPMSensor-2/BI
SI-18SBFE:DI-FMCPicoAmm-2/2</v>
      </c>
      <c r="R648" s="46" t="s">
        <v>25</v>
      </c>
      <c r="S648" s="46" t="s">
        <v>25</v>
      </c>
      <c r="T648" s="47" t="str">
        <f>Def_Sistemas_Conectores_Cabos!$C$15</f>
        <v>Triaxial LEMO</v>
      </c>
      <c r="U648" s="45" t="s">
        <v>46</v>
      </c>
      <c r="V648" s="33"/>
      <c r="W648" s="33"/>
      <c r="X648" s="33"/>
    </row>
    <row r="649" ht="15.75" customHeight="1">
      <c r="A649" s="19" t="str">
        <f>Def_Sistemas_Conectores_Cabos!$A$23</f>
        <v>BPM de fótons</v>
      </c>
      <c r="B649" s="22" t="str">
        <f>Datas_Entregas!$A$6</f>
        <v>Linhas de Luz (fases I-A e II)</v>
      </c>
      <c r="C649" s="25">
        <f t="array" ref="C649">INDEX(Datas_Entregas!$B$2:$B$100, MATCH(B649, Datas_Entregas!$A$2:$A$100, 0), 1)</f>
        <v>43374</v>
      </c>
      <c r="D649" s="22" t="str">
        <f>Def_Status_Montagem!$A$2</f>
        <v>A verificar</v>
      </c>
      <c r="E649" s="35" t="str">
        <f>Def_Status_Montagem!$B$4</f>
        <v>Contratada (inclui etiqueta)</v>
      </c>
      <c r="F649" s="26" t="str">
        <f t="array" ref="F649">INDEX(Def_Instancias_Equipamentos!$F$2:$F$5135, MATCH(K649, Def_Instancias_Equipamentos!$D$2:$D$5135, 0), 1)</f>
        <v>Túnel (Anel/Front-End)</v>
      </c>
      <c r="G649" s="27" t="str">
        <f t="array" ref="G649">INDEX(Def_Instancias_Equipamentos!$F$2:$F$5135, MATCH(L649, Def_Instancias_Equipamentos!$D$2:$D$5135, 0), 1)</f>
        <v>Sala Racks 18 parte 1</v>
      </c>
      <c r="H649" s="26" t="str">
        <f t="array" ref="H649">INDEX(Def_Instancias_Equipamentos!$E$2:$E$5135, MATCH(K649, Def_Instancias_Equipamentos!$D$2:$D$5135, 0), 1)</f>
        <v>SI-18SBFE</v>
      </c>
      <c r="I649" s="27" t="str">
        <f t="array" ref="I649">INDEX(Def_Instancias_Equipamentos!$E$2:$E$5135, MATCH(L649, Def_Instancias_Equipamentos!$D$2:$D$5135, 0), 1)</f>
        <v>IA-18RaBPM</v>
      </c>
      <c r="J649" s="27" t="str">
        <f t="shared" si="16"/>
        <v>EXTERNO</v>
      </c>
      <c r="K649" s="28" t="str">
        <f>Def_Instancias_Equipamentos!$D$1276</f>
        <v>SI-18SBFE:DI-PBPMSensor-2</v>
      </c>
      <c r="L649" s="19" t="str">
        <f>Def_Instancias_Equipamentos!$D$1617</f>
        <v>SI-18SBFE:DI-FMCPicoAmm-2</v>
      </c>
      <c r="M649" s="44" t="s">
        <v>80</v>
      </c>
      <c r="N649" s="45" t="s">
        <v>1110</v>
      </c>
      <c r="O649" s="31" t="str">
        <f>Def_Sistemas_Conectores_Cabos!$B$24</f>
        <v>Allectra triax</v>
      </c>
      <c r="P649" s="19" t="str">
        <f>Def_Sistemas_Conectores_Cabos!$B$25</f>
        <v>Lemo FFC.00.650</v>
      </c>
      <c r="Q649" s="27" t="str">
        <f t="shared" si="17"/>
        <v>SI-18SBFE:DI-PBPMSensor-2/TI
SI-18SBFE:DI-FMCPicoAmm-2/3</v>
      </c>
      <c r="R649" s="46" t="s">
        <v>25</v>
      </c>
      <c r="S649" s="46" t="s">
        <v>25</v>
      </c>
      <c r="T649" s="47" t="str">
        <f>Def_Sistemas_Conectores_Cabos!$C$15</f>
        <v>Triaxial LEMO</v>
      </c>
      <c r="U649" s="45" t="s">
        <v>46</v>
      </c>
      <c r="V649" s="33"/>
      <c r="W649" s="33"/>
      <c r="X649" s="33"/>
    </row>
    <row r="650" ht="15.75" customHeight="1">
      <c r="A650" s="19" t="str">
        <f>Def_Sistemas_Conectores_Cabos!$A$23</f>
        <v>BPM de fótons</v>
      </c>
      <c r="B650" s="22" t="str">
        <f>Datas_Entregas!$A$6</f>
        <v>Linhas de Luz (fases I-A e II)</v>
      </c>
      <c r="C650" s="25">
        <f t="array" ref="C650">INDEX(Datas_Entregas!$B$2:$B$100, MATCH(B650, Datas_Entregas!$A$2:$A$100, 0), 1)</f>
        <v>43374</v>
      </c>
      <c r="D650" s="22" t="str">
        <f>Def_Status_Montagem!$A$2</f>
        <v>A verificar</v>
      </c>
      <c r="E650" s="35" t="str">
        <f>Def_Status_Montagem!$B$4</f>
        <v>Contratada (inclui etiqueta)</v>
      </c>
      <c r="F650" s="26" t="str">
        <f t="array" ref="F650">INDEX(Def_Instancias_Equipamentos!$F$2:$F$5135, MATCH(K650, Def_Instancias_Equipamentos!$D$2:$D$5135, 0), 1)</f>
        <v>Túnel (Anel/Front-End)</v>
      </c>
      <c r="G650" s="27" t="str">
        <f t="array" ref="G650">INDEX(Def_Instancias_Equipamentos!$F$2:$F$5135, MATCH(L650, Def_Instancias_Equipamentos!$D$2:$D$5135, 0), 1)</f>
        <v>Sala Racks 18 parte 1</v>
      </c>
      <c r="H650" s="26" t="str">
        <f t="array" ref="H650">INDEX(Def_Instancias_Equipamentos!$E$2:$E$5135, MATCH(K650, Def_Instancias_Equipamentos!$D$2:$D$5135, 0), 1)</f>
        <v>SI-18SBFE</v>
      </c>
      <c r="I650" s="27" t="str">
        <f t="array" ref="I650">INDEX(Def_Instancias_Equipamentos!$E$2:$E$5135, MATCH(L650, Def_Instancias_Equipamentos!$D$2:$D$5135, 0), 1)</f>
        <v>IA-18RaBPM</v>
      </c>
      <c r="J650" s="27" t="str">
        <f t="shared" si="16"/>
        <v>EXTERNO</v>
      </c>
      <c r="K650" s="28" t="str">
        <f>Def_Instancias_Equipamentos!$D$1276</f>
        <v>SI-18SBFE:DI-PBPMSensor-2</v>
      </c>
      <c r="L650" s="19" t="str">
        <f>Def_Instancias_Equipamentos!$D$1617</f>
        <v>SI-18SBFE:DI-FMCPicoAmm-2</v>
      </c>
      <c r="M650" s="44" t="s">
        <v>77</v>
      </c>
      <c r="N650" s="45" t="s">
        <v>1116</v>
      </c>
      <c r="O650" s="31" t="str">
        <f>Def_Sistemas_Conectores_Cabos!$B$24</f>
        <v>Allectra triax</v>
      </c>
      <c r="P650" s="19" t="str">
        <f>Def_Sistemas_Conectores_Cabos!$B$25</f>
        <v>Lemo FFC.00.650</v>
      </c>
      <c r="Q650" s="27" t="str">
        <f t="shared" si="17"/>
        <v>SI-18SBFE:DI-PBPMSensor-2/BO
SI-18SBFE:DI-FMCPicoAmm-2/4</v>
      </c>
      <c r="R650" s="46" t="s">
        <v>25</v>
      </c>
      <c r="S650" s="46" t="s">
        <v>25</v>
      </c>
      <c r="T650" s="47" t="str">
        <f>Def_Sistemas_Conectores_Cabos!$C$15</f>
        <v>Triaxial LEMO</v>
      </c>
      <c r="U650" s="45" t="s">
        <v>46</v>
      </c>
      <c r="V650" s="33"/>
      <c r="W650" s="33"/>
      <c r="X650" s="33"/>
    </row>
    <row r="651" ht="15.75" customHeight="1">
      <c r="A651" s="19" t="str">
        <f>Def_Sistemas_Conectores_Cabos!$A$23</f>
        <v>BPM de fótons</v>
      </c>
      <c r="B651" s="22" t="str">
        <f>Datas_Entregas!$A$6</f>
        <v>Linhas de Luz (fases I-A e II)</v>
      </c>
      <c r="C651" s="25">
        <f t="array" ref="C651">INDEX(Datas_Entregas!$B$2:$B$100, MATCH(B651, Datas_Entregas!$A$2:$A$100, 0), 1)</f>
        <v>43374</v>
      </c>
      <c r="D651" s="22" t="str">
        <f>Def_Status_Montagem!$A$2</f>
        <v>A verificar</v>
      </c>
      <c r="E651" s="35" t="str">
        <f>Def_Status_Montagem!$B$4</f>
        <v>Contratada (inclui etiqueta)</v>
      </c>
      <c r="F651" s="26" t="str">
        <f t="array" ref="F651">INDEX(Def_Instancias_Equipamentos!$F$2:$F$5135, MATCH(K651, Def_Instancias_Equipamentos!$D$2:$D$5135, 0), 1)</f>
        <v>Túnel (Anel/Front-End)</v>
      </c>
      <c r="G651" s="27" t="str">
        <f t="array" ref="G651">INDEX(Def_Instancias_Equipamentos!$F$2:$F$5135, MATCH(L651, Def_Instancias_Equipamentos!$D$2:$D$5135, 0), 1)</f>
        <v>Sala Racks 18 parte 2</v>
      </c>
      <c r="H651" s="26" t="str">
        <f t="array" ref="H651">INDEX(Def_Instancias_Equipamentos!$E$2:$E$5135, MATCH(K651, Def_Instancias_Equipamentos!$D$2:$D$5135, 0), 1)</f>
        <v>SI-19BCFE</v>
      </c>
      <c r="I651" s="27" t="str">
        <f t="array" ref="I651">INDEX(Def_Instancias_Equipamentos!$E$2:$E$5135, MATCH(L651, Def_Instancias_Equipamentos!$D$2:$D$5135, 0), 1)</f>
        <v>IA-19RaBPM</v>
      </c>
      <c r="J651" s="27" t="str">
        <f t="shared" si="16"/>
        <v>EXTERNO</v>
      </c>
      <c r="K651" s="28" t="str">
        <f>Def_Instancias_Equipamentos!$D$1317</f>
        <v>SI-19BCFE:DI-PBPMSensor-1</v>
      </c>
      <c r="L651" s="19" t="str">
        <f>Def_Instancias_Equipamentos!$D$1658</f>
        <v>SI-19BCFE:DI-FMCPicoAmm-1</v>
      </c>
      <c r="M651" s="44" t="s">
        <v>89</v>
      </c>
      <c r="N651" s="45" t="s">
        <v>1100</v>
      </c>
      <c r="O651" s="31" t="str">
        <f>Def_Sistemas_Conectores_Cabos!$B$24</f>
        <v>Allectra triax</v>
      </c>
      <c r="P651" s="19" t="str">
        <f>Def_Sistemas_Conectores_Cabos!$B$25</f>
        <v>Lemo FFC.00.650</v>
      </c>
      <c r="Q651" s="27" t="str">
        <f t="shared" si="17"/>
        <v>SI-19BCFE:DI-PBPMSensor-1/TO
SI-19BCFE:DI-FMCPicoAmm-1/1</v>
      </c>
      <c r="R651" s="46" t="s">
        <v>25</v>
      </c>
      <c r="S651" s="46" t="s">
        <v>25</v>
      </c>
      <c r="T651" s="47" t="str">
        <f>Def_Sistemas_Conectores_Cabos!$C$15</f>
        <v>Triaxial LEMO</v>
      </c>
      <c r="U651" s="45" t="s">
        <v>46</v>
      </c>
      <c r="V651" s="33"/>
      <c r="W651" s="33"/>
      <c r="X651" s="33"/>
    </row>
    <row r="652" ht="15.75" customHeight="1">
      <c r="A652" s="19" t="str">
        <f>Def_Sistemas_Conectores_Cabos!$A$23</f>
        <v>BPM de fótons</v>
      </c>
      <c r="B652" s="22" t="str">
        <f>Datas_Entregas!$A$6</f>
        <v>Linhas de Luz (fases I-A e II)</v>
      </c>
      <c r="C652" s="25">
        <f t="array" ref="C652">INDEX(Datas_Entregas!$B$2:$B$100, MATCH(B652, Datas_Entregas!$A$2:$A$100, 0), 1)</f>
        <v>43374</v>
      </c>
      <c r="D652" s="22" t="str">
        <f>Def_Status_Montagem!$A$2</f>
        <v>A verificar</v>
      </c>
      <c r="E652" s="35" t="str">
        <f>Def_Status_Montagem!$B$4</f>
        <v>Contratada (inclui etiqueta)</v>
      </c>
      <c r="F652" s="26" t="str">
        <f t="array" ref="F652">INDEX(Def_Instancias_Equipamentos!$F$2:$F$5135, MATCH(K652, Def_Instancias_Equipamentos!$D$2:$D$5135, 0), 1)</f>
        <v>Túnel (Anel/Front-End)</v>
      </c>
      <c r="G652" s="27" t="str">
        <f t="array" ref="G652">INDEX(Def_Instancias_Equipamentos!$F$2:$F$5135, MATCH(L652, Def_Instancias_Equipamentos!$D$2:$D$5135, 0), 1)</f>
        <v>Sala Racks 18 parte 2</v>
      </c>
      <c r="H652" s="26" t="str">
        <f t="array" ref="H652">INDEX(Def_Instancias_Equipamentos!$E$2:$E$5135, MATCH(K652, Def_Instancias_Equipamentos!$D$2:$D$5135, 0), 1)</f>
        <v>SI-19BCFE</v>
      </c>
      <c r="I652" s="27" t="str">
        <f t="array" ref="I652">INDEX(Def_Instancias_Equipamentos!$E$2:$E$5135, MATCH(L652, Def_Instancias_Equipamentos!$D$2:$D$5135, 0), 1)</f>
        <v>IA-19RaBPM</v>
      </c>
      <c r="J652" s="27" t="str">
        <f t="shared" si="16"/>
        <v>EXTERNO</v>
      </c>
      <c r="K652" s="28" t="str">
        <f>Def_Instancias_Equipamentos!$D$1317</f>
        <v>SI-19BCFE:DI-PBPMSensor-1</v>
      </c>
      <c r="L652" s="19" t="str">
        <f>Def_Instancias_Equipamentos!$D$1658</f>
        <v>SI-19BCFE:DI-FMCPicoAmm-1</v>
      </c>
      <c r="M652" s="44" t="s">
        <v>74</v>
      </c>
      <c r="N652" s="45" t="s">
        <v>1108</v>
      </c>
      <c r="O652" s="31" t="str">
        <f>Def_Sistemas_Conectores_Cabos!$B$24</f>
        <v>Allectra triax</v>
      </c>
      <c r="P652" s="19" t="str">
        <f>Def_Sistemas_Conectores_Cabos!$B$25</f>
        <v>Lemo FFC.00.650</v>
      </c>
      <c r="Q652" s="27" t="str">
        <f t="shared" si="17"/>
        <v>SI-19BCFE:DI-PBPMSensor-1/BI
SI-19BCFE:DI-FMCPicoAmm-1/2</v>
      </c>
      <c r="R652" s="46" t="s">
        <v>25</v>
      </c>
      <c r="S652" s="46" t="s">
        <v>25</v>
      </c>
      <c r="T652" s="47" t="str">
        <f>Def_Sistemas_Conectores_Cabos!$C$15</f>
        <v>Triaxial LEMO</v>
      </c>
      <c r="U652" s="45" t="s">
        <v>46</v>
      </c>
      <c r="V652" s="33"/>
      <c r="W652" s="33"/>
      <c r="X652" s="33"/>
    </row>
    <row r="653" ht="15.75" customHeight="1">
      <c r="A653" s="19" t="str">
        <f>Def_Sistemas_Conectores_Cabos!$A$23</f>
        <v>BPM de fótons</v>
      </c>
      <c r="B653" s="22" t="str">
        <f>Datas_Entregas!$A$6</f>
        <v>Linhas de Luz (fases I-A e II)</v>
      </c>
      <c r="C653" s="25">
        <f t="array" ref="C653">INDEX(Datas_Entregas!$B$2:$B$100, MATCH(B653, Datas_Entregas!$A$2:$A$100, 0), 1)</f>
        <v>43374</v>
      </c>
      <c r="D653" s="22" t="str">
        <f>Def_Status_Montagem!$A$2</f>
        <v>A verificar</v>
      </c>
      <c r="E653" s="35" t="str">
        <f>Def_Status_Montagem!$B$4</f>
        <v>Contratada (inclui etiqueta)</v>
      </c>
      <c r="F653" s="26" t="str">
        <f t="array" ref="F653">INDEX(Def_Instancias_Equipamentos!$F$2:$F$5135, MATCH(K653, Def_Instancias_Equipamentos!$D$2:$D$5135, 0), 1)</f>
        <v>Túnel (Anel/Front-End)</v>
      </c>
      <c r="G653" s="27" t="str">
        <f t="array" ref="G653">INDEX(Def_Instancias_Equipamentos!$F$2:$F$5135, MATCH(L653, Def_Instancias_Equipamentos!$D$2:$D$5135, 0), 1)</f>
        <v>Sala Racks 18 parte 2</v>
      </c>
      <c r="H653" s="26" t="str">
        <f t="array" ref="H653">INDEX(Def_Instancias_Equipamentos!$E$2:$E$5135, MATCH(K653, Def_Instancias_Equipamentos!$D$2:$D$5135, 0), 1)</f>
        <v>SI-19BCFE</v>
      </c>
      <c r="I653" s="27" t="str">
        <f t="array" ref="I653">INDEX(Def_Instancias_Equipamentos!$E$2:$E$5135, MATCH(L653, Def_Instancias_Equipamentos!$D$2:$D$5135, 0), 1)</f>
        <v>IA-19RaBPM</v>
      </c>
      <c r="J653" s="27" t="str">
        <f t="shared" si="16"/>
        <v>EXTERNO</v>
      </c>
      <c r="K653" s="28" t="str">
        <f>Def_Instancias_Equipamentos!$D$1317</f>
        <v>SI-19BCFE:DI-PBPMSensor-1</v>
      </c>
      <c r="L653" s="19" t="str">
        <f>Def_Instancias_Equipamentos!$D$1658</f>
        <v>SI-19BCFE:DI-FMCPicoAmm-1</v>
      </c>
      <c r="M653" s="44" t="s">
        <v>80</v>
      </c>
      <c r="N653" s="45" t="s">
        <v>1110</v>
      </c>
      <c r="O653" s="31" t="str">
        <f>Def_Sistemas_Conectores_Cabos!$B$24</f>
        <v>Allectra triax</v>
      </c>
      <c r="P653" s="19" t="str">
        <f>Def_Sistemas_Conectores_Cabos!$B$25</f>
        <v>Lemo FFC.00.650</v>
      </c>
      <c r="Q653" s="27" t="str">
        <f t="shared" si="17"/>
        <v>SI-19BCFE:DI-PBPMSensor-1/TI
SI-19BCFE:DI-FMCPicoAmm-1/3</v>
      </c>
      <c r="R653" s="46" t="s">
        <v>25</v>
      </c>
      <c r="S653" s="46" t="s">
        <v>25</v>
      </c>
      <c r="T653" s="47" t="str">
        <f>Def_Sistemas_Conectores_Cabos!$C$15</f>
        <v>Triaxial LEMO</v>
      </c>
      <c r="U653" s="45" t="s">
        <v>46</v>
      </c>
      <c r="V653" s="33"/>
      <c r="W653" s="33"/>
      <c r="X653" s="33"/>
    </row>
    <row r="654" ht="15.75" customHeight="1">
      <c r="A654" s="19" t="str">
        <f>Def_Sistemas_Conectores_Cabos!$A$23</f>
        <v>BPM de fótons</v>
      </c>
      <c r="B654" s="22" t="str">
        <f>Datas_Entregas!$A$6</f>
        <v>Linhas de Luz (fases I-A e II)</v>
      </c>
      <c r="C654" s="25">
        <f t="array" ref="C654">INDEX(Datas_Entregas!$B$2:$B$100, MATCH(B654, Datas_Entregas!$A$2:$A$100, 0), 1)</f>
        <v>43374</v>
      </c>
      <c r="D654" s="22" t="str">
        <f>Def_Status_Montagem!$A$2</f>
        <v>A verificar</v>
      </c>
      <c r="E654" s="35" t="str">
        <f>Def_Status_Montagem!$B$4</f>
        <v>Contratada (inclui etiqueta)</v>
      </c>
      <c r="F654" s="26" t="str">
        <f t="array" ref="F654">INDEX(Def_Instancias_Equipamentos!$F$2:$F$5135, MATCH(K654, Def_Instancias_Equipamentos!$D$2:$D$5135, 0), 1)</f>
        <v>Túnel (Anel/Front-End)</v>
      </c>
      <c r="G654" s="27" t="str">
        <f t="array" ref="G654">INDEX(Def_Instancias_Equipamentos!$F$2:$F$5135, MATCH(L654, Def_Instancias_Equipamentos!$D$2:$D$5135, 0), 1)</f>
        <v>Sala Racks 18 parte 2</v>
      </c>
      <c r="H654" s="26" t="str">
        <f t="array" ref="H654">INDEX(Def_Instancias_Equipamentos!$E$2:$E$5135, MATCH(K654, Def_Instancias_Equipamentos!$D$2:$D$5135, 0), 1)</f>
        <v>SI-19BCFE</v>
      </c>
      <c r="I654" s="27" t="str">
        <f t="array" ref="I654">INDEX(Def_Instancias_Equipamentos!$E$2:$E$5135, MATCH(L654, Def_Instancias_Equipamentos!$D$2:$D$5135, 0), 1)</f>
        <v>IA-19RaBPM</v>
      </c>
      <c r="J654" s="27" t="str">
        <f t="shared" si="16"/>
        <v>EXTERNO</v>
      </c>
      <c r="K654" s="28" t="str">
        <f>Def_Instancias_Equipamentos!$D$1317</f>
        <v>SI-19BCFE:DI-PBPMSensor-1</v>
      </c>
      <c r="L654" s="19" t="str">
        <f>Def_Instancias_Equipamentos!$D$1658</f>
        <v>SI-19BCFE:DI-FMCPicoAmm-1</v>
      </c>
      <c r="M654" s="44" t="s">
        <v>77</v>
      </c>
      <c r="N654" s="45" t="s">
        <v>1116</v>
      </c>
      <c r="O654" s="31" t="str">
        <f>Def_Sistemas_Conectores_Cabos!$B$24</f>
        <v>Allectra triax</v>
      </c>
      <c r="P654" s="19" t="str">
        <f>Def_Sistemas_Conectores_Cabos!$B$25</f>
        <v>Lemo FFC.00.650</v>
      </c>
      <c r="Q654" s="27" t="str">
        <f t="shared" si="17"/>
        <v>SI-19BCFE:DI-PBPMSensor-1/BO
SI-19BCFE:DI-FMCPicoAmm-1/4</v>
      </c>
      <c r="R654" s="46" t="s">
        <v>25</v>
      </c>
      <c r="S654" s="46" t="s">
        <v>25</v>
      </c>
      <c r="T654" s="47" t="str">
        <f>Def_Sistemas_Conectores_Cabos!$C$15</f>
        <v>Triaxial LEMO</v>
      </c>
      <c r="U654" s="45" t="s">
        <v>46</v>
      </c>
      <c r="V654" s="33"/>
      <c r="W654" s="33"/>
      <c r="X654" s="33"/>
    </row>
    <row r="655" ht="15.75" customHeight="1">
      <c r="A655" s="19" t="str">
        <f>Def_Sistemas_Conectores_Cabos!$A$23</f>
        <v>BPM de fótons</v>
      </c>
      <c r="B655" s="22" t="str">
        <f>Datas_Entregas!$A$6</f>
        <v>Linhas de Luz (fases I-A e II)</v>
      </c>
      <c r="C655" s="25">
        <f t="array" ref="C655">INDEX(Datas_Entregas!$B$2:$B$100, MATCH(B655, Datas_Entregas!$A$2:$A$100, 0), 1)</f>
        <v>43374</v>
      </c>
      <c r="D655" s="22" t="str">
        <f>Def_Status_Montagem!$A$2</f>
        <v>A verificar</v>
      </c>
      <c r="E655" s="35" t="str">
        <f>Def_Status_Montagem!$B$4</f>
        <v>Contratada (inclui etiqueta)</v>
      </c>
      <c r="F655" s="26" t="str">
        <f t="array" ref="F655">INDEX(Def_Instancias_Equipamentos!$F$2:$F$5135, MATCH(K655, Def_Instancias_Equipamentos!$D$2:$D$5135, 0), 1)</f>
        <v>Túnel (Anel/Front-End)</v>
      </c>
      <c r="G655" s="27" t="str">
        <f t="array" ref="G655">INDEX(Def_Instancias_Equipamentos!$F$2:$F$5135, MATCH(L655, Def_Instancias_Equipamentos!$D$2:$D$5135, 0), 1)</f>
        <v>Sala Racks 18 parte 2</v>
      </c>
      <c r="H655" s="26" t="str">
        <f t="array" ref="H655">INDEX(Def_Instancias_Equipamentos!$E$2:$E$5135, MATCH(K655, Def_Instancias_Equipamentos!$D$2:$D$5135, 0), 1)</f>
        <v>SI-19BCFE</v>
      </c>
      <c r="I655" s="27" t="str">
        <f t="array" ref="I655">INDEX(Def_Instancias_Equipamentos!$E$2:$E$5135, MATCH(L655, Def_Instancias_Equipamentos!$D$2:$D$5135, 0), 1)</f>
        <v>IA-19RaBPM</v>
      </c>
      <c r="J655" s="27" t="str">
        <f t="shared" si="16"/>
        <v>EXTERNO</v>
      </c>
      <c r="K655" s="28" t="str">
        <f>Def_Instancias_Equipamentos!$D$1318</f>
        <v>SI-19BCFE:DI-PBPMSensor-2</v>
      </c>
      <c r="L655" s="19" t="str">
        <f>Def_Instancias_Equipamentos!$D$1659</f>
        <v>SI-19BCFE:DI-FMCPicoAmm-2</v>
      </c>
      <c r="M655" s="44" t="s">
        <v>89</v>
      </c>
      <c r="N655" s="45" t="s">
        <v>1100</v>
      </c>
      <c r="O655" s="31" t="str">
        <f>Def_Sistemas_Conectores_Cabos!$B$24</f>
        <v>Allectra triax</v>
      </c>
      <c r="P655" s="19" t="str">
        <f>Def_Sistemas_Conectores_Cabos!$B$25</f>
        <v>Lemo FFC.00.650</v>
      </c>
      <c r="Q655" s="27" t="str">
        <f t="shared" si="17"/>
        <v>SI-19BCFE:DI-PBPMSensor-2/TO
SI-19BCFE:DI-FMCPicoAmm-2/1</v>
      </c>
      <c r="R655" s="46" t="s">
        <v>25</v>
      </c>
      <c r="S655" s="46" t="s">
        <v>25</v>
      </c>
      <c r="T655" s="47" t="str">
        <f>Def_Sistemas_Conectores_Cabos!$C$15</f>
        <v>Triaxial LEMO</v>
      </c>
      <c r="U655" s="45" t="s">
        <v>46</v>
      </c>
      <c r="V655" s="33"/>
      <c r="W655" s="33"/>
      <c r="X655" s="33"/>
    </row>
    <row r="656" ht="15.75" customHeight="1">
      <c r="A656" s="19" t="str">
        <f>Def_Sistemas_Conectores_Cabos!$A$23</f>
        <v>BPM de fótons</v>
      </c>
      <c r="B656" s="22" t="str">
        <f>Datas_Entregas!$A$6</f>
        <v>Linhas de Luz (fases I-A e II)</v>
      </c>
      <c r="C656" s="25">
        <f t="array" ref="C656">INDEX(Datas_Entregas!$B$2:$B$100, MATCH(B656, Datas_Entregas!$A$2:$A$100, 0), 1)</f>
        <v>43374</v>
      </c>
      <c r="D656" s="22" t="str">
        <f>Def_Status_Montagem!$A$2</f>
        <v>A verificar</v>
      </c>
      <c r="E656" s="35" t="str">
        <f>Def_Status_Montagem!$B$4</f>
        <v>Contratada (inclui etiqueta)</v>
      </c>
      <c r="F656" s="26" t="str">
        <f t="array" ref="F656">INDEX(Def_Instancias_Equipamentos!$F$2:$F$5135, MATCH(K656, Def_Instancias_Equipamentos!$D$2:$D$5135, 0), 1)</f>
        <v>Túnel (Anel/Front-End)</v>
      </c>
      <c r="G656" s="27" t="str">
        <f t="array" ref="G656">INDEX(Def_Instancias_Equipamentos!$F$2:$F$5135, MATCH(L656, Def_Instancias_Equipamentos!$D$2:$D$5135, 0), 1)</f>
        <v>Sala Racks 18 parte 2</v>
      </c>
      <c r="H656" s="26" t="str">
        <f t="array" ref="H656">INDEX(Def_Instancias_Equipamentos!$E$2:$E$5135, MATCH(K656, Def_Instancias_Equipamentos!$D$2:$D$5135, 0), 1)</f>
        <v>SI-19BCFE</v>
      </c>
      <c r="I656" s="27" t="str">
        <f t="array" ref="I656">INDEX(Def_Instancias_Equipamentos!$E$2:$E$5135, MATCH(L656, Def_Instancias_Equipamentos!$D$2:$D$5135, 0), 1)</f>
        <v>IA-19RaBPM</v>
      </c>
      <c r="J656" s="27" t="str">
        <f t="shared" si="16"/>
        <v>EXTERNO</v>
      </c>
      <c r="K656" s="28" t="str">
        <f>Def_Instancias_Equipamentos!$D$1318</f>
        <v>SI-19BCFE:DI-PBPMSensor-2</v>
      </c>
      <c r="L656" s="19" t="str">
        <f>Def_Instancias_Equipamentos!$D$1659</f>
        <v>SI-19BCFE:DI-FMCPicoAmm-2</v>
      </c>
      <c r="M656" s="44" t="s">
        <v>74</v>
      </c>
      <c r="N656" s="45" t="s">
        <v>1108</v>
      </c>
      <c r="O656" s="31" t="str">
        <f>Def_Sistemas_Conectores_Cabos!$B$24</f>
        <v>Allectra triax</v>
      </c>
      <c r="P656" s="19" t="str">
        <f>Def_Sistemas_Conectores_Cabos!$B$25</f>
        <v>Lemo FFC.00.650</v>
      </c>
      <c r="Q656" s="27" t="str">
        <f t="shared" si="17"/>
        <v>SI-19BCFE:DI-PBPMSensor-2/BI
SI-19BCFE:DI-FMCPicoAmm-2/2</v>
      </c>
      <c r="R656" s="46" t="s">
        <v>25</v>
      </c>
      <c r="S656" s="46" t="s">
        <v>25</v>
      </c>
      <c r="T656" s="47" t="str">
        <f>Def_Sistemas_Conectores_Cabos!$C$15</f>
        <v>Triaxial LEMO</v>
      </c>
      <c r="U656" s="45" t="s">
        <v>46</v>
      </c>
      <c r="V656" s="33"/>
      <c r="W656" s="33"/>
      <c r="X656" s="33"/>
    </row>
    <row r="657" ht="15.75" customHeight="1">
      <c r="A657" s="19" t="str">
        <f>Def_Sistemas_Conectores_Cabos!$A$23</f>
        <v>BPM de fótons</v>
      </c>
      <c r="B657" s="22" t="str">
        <f>Datas_Entregas!$A$6</f>
        <v>Linhas de Luz (fases I-A e II)</v>
      </c>
      <c r="C657" s="25">
        <f t="array" ref="C657">INDEX(Datas_Entregas!$B$2:$B$100, MATCH(B657, Datas_Entregas!$A$2:$A$100, 0), 1)</f>
        <v>43374</v>
      </c>
      <c r="D657" s="22" t="str">
        <f>Def_Status_Montagem!$A$2</f>
        <v>A verificar</v>
      </c>
      <c r="E657" s="35" t="str">
        <f>Def_Status_Montagem!$B$4</f>
        <v>Contratada (inclui etiqueta)</v>
      </c>
      <c r="F657" s="26" t="str">
        <f t="array" ref="F657">INDEX(Def_Instancias_Equipamentos!$F$2:$F$5135, MATCH(K657, Def_Instancias_Equipamentos!$D$2:$D$5135, 0), 1)</f>
        <v>Túnel (Anel/Front-End)</v>
      </c>
      <c r="G657" s="27" t="str">
        <f t="array" ref="G657">INDEX(Def_Instancias_Equipamentos!$F$2:$F$5135, MATCH(L657, Def_Instancias_Equipamentos!$D$2:$D$5135, 0), 1)</f>
        <v>Sala Racks 18 parte 2</v>
      </c>
      <c r="H657" s="26" t="str">
        <f t="array" ref="H657">INDEX(Def_Instancias_Equipamentos!$E$2:$E$5135, MATCH(K657, Def_Instancias_Equipamentos!$D$2:$D$5135, 0), 1)</f>
        <v>SI-19BCFE</v>
      </c>
      <c r="I657" s="27" t="str">
        <f t="array" ref="I657">INDEX(Def_Instancias_Equipamentos!$E$2:$E$5135, MATCH(L657, Def_Instancias_Equipamentos!$D$2:$D$5135, 0), 1)</f>
        <v>IA-19RaBPM</v>
      </c>
      <c r="J657" s="27" t="str">
        <f t="shared" si="16"/>
        <v>EXTERNO</v>
      </c>
      <c r="K657" s="28" t="str">
        <f>Def_Instancias_Equipamentos!$D$1318</f>
        <v>SI-19BCFE:DI-PBPMSensor-2</v>
      </c>
      <c r="L657" s="19" t="str">
        <f>Def_Instancias_Equipamentos!$D$1659</f>
        <v>SI-19BCFE:DI-FMCPicoAmm-2</v>
      </c>
      <c r="M657" s="44" t="s">
        <v>80</v>
      </c>
      <c r="N657" s="45" t="s">
        <v>1110</v>
      </c>
      <c r="O657" s="31" t="str">
        <f>Def_Sistemas_Conectores_Cabos!$B$24</f>
        <v>Allectra triax</v>
      </c>
      <c r="P657" s="19" t="str">
        <f>Def_Sistemas_Conectores_Cabos!$B$25</f>
        <v>Lemo FFC.00.650</v>
      </c>
      <c r="Q657" s="27" t="str">
        <f t="shared" si="17"/>
        <v>SI-19BCFE:DI-PBPMSensor-2/TI
SI-19BCFE:DI-FMCPicoAmm-2/3</v>
      </c>
      <c r="R657" s="46" t="s">
        <v>25</v>
      </c>
      <c r="S657" s="46" t="s">
        <v>25</v>
      </c>
      <c r="T657" s="47" t="str">
        <f>Def_Sistemas_Conectores_Cabos!$C$15</f>
        <v>Triaxial LEMO</v>
      </c>
      <c r="U657" s="45" t="s">
        <v>46</v>
      </c>
      <c r="V657" s="33"/>
      <c r="W657" s="33"/>
      <c r="X657" s="33"/>
    </row>
    <row r="658" ht="15.75" customHeight="1">
      <c r="A658" s="19" t="str">
        <f>Def_Sistemas_Conectores_Cabos!$A$23</f>
        <v>BPM de fótons</v>
      </c>
      <c r="B658" s="22" t="str">
        <f>Datas_Entregas!$A$6</f>
        <v>Linhas de Luz (fases I-A e II)</v>
      </c>
      <c r="C658" s="25">
        <f t="array" ref="C658">INDEX(Datas_Entregas!$B$2:$B$100, MATCH(B658, Datas_Entregas!$A$2:$A$100, 0), 1)</f>
        <v>43374</v>
      </c>
      <c r="D658" s="22" t="str">
        <f>Def_Status_Montagem!$A$2</f>
        <v>A verificar</v>
      </c>
      <c r="E658" s="35" t="str">
        <f>Def_Status_Montagem!$B$4</f>
        <v>Contratada (inclui etiqueta)</v>
      </c>
      <c r="F658" s="26" t="str">
        <f t="array" ref="F658">INDEX(Def_Instancias_Equipamentos!$F$2:$F$5135, MATCH(K658, Def_Instancias_Equipamentos!$D$2:$D$5135, 0), 1)</f>
        <v>Túnel (Anel/Front-End)</v>
      </c>
      <c r="G658" s="27" t="str">
        <f t="array" ref="G658">INDEX(Def_Instancias_Equipamentos!$F$2:$F$5135, MATCH(L658, Def_Instancias_Equipamentos!$D$2:$D$5135, 0), 1)</f>
        <v>Sala Racks 18 parte 2</v>
      </c>
      <c r="H658" s="26" t="str">
        <f t="array" ref="H658">INDEX(Def_Instancias_Equipamentos!$E$2:$E$5135, MATCH(K658, Def_Instancias_Equipamentos!$D$2:$D$5135, 0), 1)</f>
        <v>SI-19BCFE</v>
      </c>
      <c r="I658" s="27" t="str">
        <f t="array" ref="I658">INDEX(Def_Instancias_Equipamentos!$E$2:$E$5135, MATCH(L658, Def_Instancias_Equipamentos!$D$2:$D$5135, 0), 1)</f>
        <v>IA-19RaBPM</v>
      </c>
      <c r="J658" s="27" t="str">
        <f t="shared" si="16"/>
        <v>EXTERNO</v>
      </c>
      <c r="K658" s="28" t="str">
        <f>Def_Instancias_Equipamentos!$D$1318</f>
        <v>SI-19BCFE:DI-PBPMSensor-2</v>
      </c>
      <c r="L658" s="19" t="str">
        <f>Def_Instancias_Equipamentos!$D$1659</f>
        <v>SI-19BCFE:DI-FMCPicoAmm-2</v>
      </c>
      <c r="M658" s="44" t="s">
        <v>77</v>
      </c>
      <c r="N658" s="45" t="s">
        <v>1116</v>
      </c>
      <c r="O658" s="31" t="str">
        <f>Def_Sistemas_Conectores_Cabos!$B$24</f>
        <v>Allectra triax</v>
      </c>
      <c r="P658" s="19" t="str">
        <f>Def_Sistemas_Conectores_Cabos!$B$25</f>
        <v>Lemo FFC.00.650</v>
      </c>
      <c r="Q658" s="27" t="str">
        <f t="shared" si="17"/>
        <v>SI-19BCFE:DI-PBPMSensor-2/BO
SI-19BCFE:DI-FMCPicoAmm-2/4</v>
      </c>
      <c r="R658" s="46" t="s">
        <v>25</v>
      </c>
      <c r="S658" s="46" t="s">
        <v>25</v>
      </c>
      <c r="T658" s="47" t="str">
        <f>Def_Sistemas_Conectores_Cabos!$C$15</f>
        <v>Triaxial LEMO</v>
      </c>
      <c r="U658" s="45" t="s">
        <v>46</v>
      </c>
      <c r="V658" s="33"/>
      <c r="W658" s="33"/>
      <c r="X658" s="33"/>
    </row>
    <row r="659" ht="15.75" customHeight="1">
      <c r="A659" s="19" t="str">
        <f>Def_Sistemas_Conectores_Cabos!$A$23</f>
        <v>BPM de fótons</v>
      </c>
      <c r="B659" s="22" t="str">
        <f>Datas_Entregas!$A$6</f>
        <v>Linhas de Luz (fases I-A e II)</v>
      </c>
      <c r="C659" s="25">
        <f t="array" ref="C659">INDEX(Datas_Entregas!$B$2:$B$100, MATCH(B659, Datas_Entregas!$A$2:$A$100, 0), 1)</f>
        <v>43374</v>
      </c>
      <c r="D659" s="22" t="str">
        <f>Def_Status_Montagem!$A$2</f>
        <v>A verificar</v>
      </c>
      <c r="E659" s="35" t="str">
        <f>Def_Status_Montagem!$B$4</f>
        <v>Contratada (inclui etiqueta)</v>
      </c>
      <c r="F659" s="26" t="str">
        <f t="array" ref="F659">INDEX(Def_Instancias_Equipamentos!$F$2:$F$5135, MATCH(K659, Def_Instancias_Equipamentos!$D$2:$D$5135, 0), 1)</f>
        <v>Túnel (Anel/Front-End)</v>
      </c>
      <c r="G659" s="27" t="str">
        <f t="array" ref="G659">INDEX(Def_Instancias_Equipamentos!$F$2:$F$5135, MATCH(L659, Def_Instancias_Equipamentos!$D$2:$D$5135, 0), 1)</f>
        <v>Sala Racks 18 parte 2</v>
      </c>
      <c r="H659" s="26" t="str">
        <f t="array" ref="H659">INDEX(Def_Instancias_Equipamentos!$E$2:$E$5135, MATCH(K659, Def_Instancias_Equipamentos!$D$2:$D$5135, 0), 1)</f>
        <v>SI-19SPFE</v>
      </c>
      <c r="I659" s="27" t="str">
        <f t="array" ref="I659">INDEX(Def_Instancias_Equipamentos!$E$2:$E$5135, MATCH(L659, Def_Instancias_Equipamentos!$D$2:$D$5135, 0), 1)</f>
        <v>IA-19RaBPM</v>
      </c>
      <c r="J659" s="27" t="str">
        <f t="shared" si="16"/>
        <v>EXTERNO</v>
      </c>
      <c r="K659" s="28" t="str">
        <f>Def_Instancias_Equipamentos!$D$1277</f>
        <v>SI-19SPFE:DI-PBPMSensor-1</v>
      </c>
      <c r="L659" s="19" t="str">
        <f>Def_Instancias_Equipamentos!$D$1618</f>
        <v>SI-19SPFE:DI-FMCPicoAmm-1</v>
      </c>
      <c r="M659" s="44" t="s">
        <v>89</v>
      </c>
      <c r="N659" s="45" t="s">
        <v>1100</v>
      </c>
      <c r="O659" s="31" t="str">
        <f>Def_Sistemas_Conectores_Cabos!$B$24</f>
        <v>Allectra triax</v>
      </c>
      <c r="P659" s="19" t="str">
        <f>Def_Sistemas_Conectores_Cabos!$B$25</f>
        <v>Lemo FFC.00.650</v>
      </c>
      <c r="Q659" s="27" t="str">
        <f t="shared" si="17"/>
        <v>SI-19SPFE:DI-PBPMSensor-1/TO
SI-19SPFE:DI-FMCPicoAmm-1/1</v>
      </c>
      <c r="R659" s="46" t="s">
        <v>25</v>
      </c>
      <c r="S659" s="46" t="s">
        <v>25</v>
      </c>
      <c r="T659" s="47" t="str">
        <f>Def_Sistemas_Conectores_Cabos!$C$15</f>
        <v>Triaxial LEMO</v>
      </c>
      <c r="U659" s="45" t="s">
        <v>46</v>
      </c>
      <c r="V659" s="33"/>
      <c r="W659" s="33"/>
      <c r="X659" s="33"/>
    </row>
    <row r="660" ht="15.75" customHeight="1">
      <c r="A660" s="19" t="str">
        <f>Def_Sistemas_Conectores_Cabos!$A$23</f>
        <v>BPM de fótons</v>
      </c>
      <c r="B660" s="22" t="str">
        <f>Datas_Entregas!$A$6</f>
        <v>Linhas de Luz (fases I-A e II)</v>
      </c>
      <c r="C660" s="25">
        <f t="array" ref="C660">INDEX(Datas_Entregas!$B$2:$B$100, MATCH(B660, Datas_Entregas!$A$2:$A$100, 0), 1)</f>
        <v>43374</v>
      </c>
      <c r="D660" s="22" t="str">
        <f>Def_Status_Montagem!$A$2</f>
        <v>A verificar</v>
      </c>
      <c r="E660" s="35" t="str">
        <f>Def_Status_Montagem!$B$4</f>
        <v>Contratada (inclui etiqueta)</v>
      </c>
      <c r="F660" s="26" t="str">
        <f t="array" ref="F660">INDEX(Def_Instancias_Equipamentos!$F$2:$F$5135, MATCH(K660, Def_Instancias_Equipamentos!$D$2:$D$5135, 0), 1)</f>
        <v>Túnel (Anel/Front-End)</v>
      </c>
      <c r="G660" s="27" t="str">
        <f t="array" ref="G660">INDEX(Def_Instancias_Equipamentos!$F$2:$F$5135, MATCH(L660, Def_Instancias_Equipamentos!$D$2:$D$5135, 0), 1)</f>
        <v>Sala Racks 18 parte 2</v>
      </c>
      <c r="H660" s="26" t="str">
        <f t="array" ref="H660">INDEX(Def_Instancias_Equipamentos!$E$2:$E$5135, MATCH(K660, Def_Instancias_Equipamentos!$D$2:$D$5135, 0), 1)</f>
        <v>SI-19SPFE</v>
      </c>
      <c r="I660" s="27" t="str">
        <f t="array" ref="I660">INDEX(Def_Instancias_Equipamentos!$E$2:$E$5135, MATCH(L660, Def_Instancias_Equipamentos!$D$2:$D$5135, 0), 1)</f>
        <v>IA-19RaBPM</v>
      </c>
      <c r="J660" s="27" t="str">
        <f t="shared" si="16"/>
        <v>EXTERNO</v>
      </c>
      <c r="K660" s="28" t="str">
        <f>Def_Instancias_Equipamentos!$D$1277</f>
        <v>SI-19SPFE:DI-PBPMSensor-1</v>
      </c>
      <c r="L660" s="19" t="str">
        <f>Def_Instancias_Equipamentos!$D$1618</f>
        <v>SI-19SPFE:DI-FMCPicoAmm-1</v>
      </c>
      <c r="M660" s="44" t="s">
        <v>74</v>
      </c>
      <c r="N660" s="45" t="s">
        <v>1108</v>
      </c>
      <c r="O660" s="31" t="str">
        <f>Def_Sistemas_Conectores_Cabos!$B$24</f>
        <v>Allectra triax</v>
      </c>
      <c r="P660" s="19" t="str">
        <f>Def_Sistemas_Conectores_Cabos!$B$25</f>
        <v>Lemo FFC.00.650</v>
      </c>
      <c r="Q660" s="27" t="str">
        <f t="shared" si="17"/>
        <v>SI-19SPFE:DI-PBPMSensor-1/BI
SI-19SPFE:DI-FMCPicoAmm-1/2</v>
      </c>
      <c r="R660" s="46" t="s">
        <v>25</v>
      </c>
      <c r="S660" s="46" t="s">
        <v>25</v>
      </c>
      <c r="T660" s="47" t="str">
        <f>Def_Sistemas_Conectores_Cabos!$C$15</f>
        <v>Triaxial LEMO</v>
      </c>
      <c r="U660" s="45" t="s">
        <v>46</v>
      </c>
      <c r="V660" s="33"/>
      <c r="W660" s="33"/>
      <c r="X660" s="33"/>
    </row>
    <row r="661" ht="15.75" customHeight="1">
      <c r="A661" s="19" t="str">
        <f>Def_Sistemas_Conectores_Cabos!$A$23</f>
        <v>BPM de fótons</v>
      </c>
      <c r="B661" s="22" t="str">
        <f>Datas_Entregas!$A$6</f>
        <v>Linhas de Luz (fases I-A e II)</v>
      </c>
      <c r="C661" s="25">
        <f t="array" ref="C661">INDEX(Datas_Entregas!$B$2:$B$100, MATCH(B661, Datas_Entregas!$A$2:$A$100, 0), 1)</f>
        <v>43374</v>
      </c>
      <c r="D661" s="22" t="str">
        <f>Def_Status_Montagem!$A$2</f>
        <v>A verificar</v>
      </c>
      <c r="E661" s="35" t="str">
        <f>Def_Status_Montagem!$B$4</f>
        <v>Contratada (inclui etiqueta)</v>
      </c>
      <c r="F661" s="26" t="str">
        <f t="array" ref="F661">INDEX(Def_Instancias_Equipamentos!$F$2:$F$5135, MATCH(K661, Def_Instancias_Equipamentos!$D$2:$D$5135, 0), 1)</f>
        <v>Túnel (Anel/Front-End)</v>
      </c>
      <c r="G661" s="27" t="str">
        <f t="array" ref="G661">INDEX(Def_Instancias_Equipamentos!$F$2:$F$5135, MATCH(L661, Def_Instancias_Equipamentos!$D$2:$D$5135, 0), 1)</f>
        <v>Sala Racks 18 parte 2</v>
      </c>
      <c r="H661" s="26" t="str">
        <f t="array" ref="H661">INDEX(Def_Instancias_Equipamentos!$E$2:$E$5135, MATCH(K661, Def_Instancias_Equipamentos!$D$2:$D$5135, 0), 1)</f>
        <v>SI-19SPFE</v>
      </c>
      <c r="I661" s="27" t="str">
        <f t="array" ref="I661">INDEX(Def_Instancias_Equipamentos!$E$2:$E$5135, MATCH(L661, Def_Instancias_Equipamentos!$D$2:$D$5135, 0), 1)</f>
        <v>IA-19RaBPM</v>
      </c>
      <c r="J661" s="27" t="str">
        <f t="shared" si="16"/>
        <v>EXTERNO</v>
      </c>
      <c r="K661" s="28" t="str">
        <f>Def_Instancias_Equipamentos!$D$1277</f>
        <v>SI-19SPFE:DI-PBPMSensor-1</v>
      </c>
      <c r="L661" s="19" t="str">
        <f>Def_Instancias_Equipamentos!$D$1618</f>
        <v>SI-19SPFE:DI-FMCPicoAmm-1</v>
      </c>
      <c r="M661" s="44" t="s">
        <v>80</v>
      </c>
      <c r="N661" s="45" t="s">
        <v>1110</v>
      </c>
      <c r="O661" s="31" t="str">
        <f>Def_Sistemas_Conectores_Cabos!$B$24</f>
        <v>Allectra triax</v>
      </c>
      <c r="P661" s="19" t="str">
        <f>Def_Sistemas_Conectores_Cabos!$B$25</f>
        <v>Lemo FFC.00.650</v>
      </c>
      <c r="Q661" s="27" t="str">
        <f t="shared" si="17"/>
        <v>SI-19SPFE:DI-PBPMSensor-1/TI
SI-19SPFE:DI-FMCPicoAmm-1/3</v>
      </c>
      <c r="R661" s="46" t="s">
        <v>25</v>
      </c>
      <c r="S661" s="46" t="s">
        <v>25</v>
      </c>
      <c r="T661" s="47" t="str">
        <f>Def_Sistemas_Conectores_Cabos!$C$15</f>
        <v>Triaxial LEMO</v>
      </c>
      <c r="U661" s="45" t="s">
        <v>46</v>
      </c>
      <c r="V661" s="33"/>
      <c r="W661" s="33"/>
      <c r="X661" s="33"/>
    </row>
    <row r="662" ht="15.75" customHeight="1">
      <c r="A662" s="19" t="str">
        <f>Def_Sistemas_Conectores_Cabos!$A$23</f>
        <v>BPM de fótons</v>
      </c>
      <c r="B662" s="22" t="str">
        <f>Datas_Entregas!$A$6</f>
        <v>Linhas de Luz (fases I-A e II)</v>
      </c>
      <c r="C662" s="25">
        <f t="array" ref="C662">INDEX(Datas_Entregas!$B$2:$B$100, MATCH(B662, Datas_Entregas!$A$2:$A$100, 0), 1)</f>
        <v>43374</v>
      </c>
      <c r="D662" s="22" t="str">
        <f>Def_Status_Montagem!$A$2</f>
        <v>A verificar</v>
      </c>
      <c r="E662" s="35" t="str">
        <f>Def_Status_Montagem!$B$4</f>
        <v>Contratada (inclui etiqueta)</v>
      </c>
      <c r="F662" s="26" t="str">
        <f t="array" ref="F662">INDEX(Def_Instancias_Equipamentos!$F$2:$F$5135, MATCH(K662, Def_Instancias_Equipamentos!$D$2:$D$5135, 0), 1)</f>
        <v>Túnel (Anel/Front-End)</v>
      </c>
      <c r="G662" s="27" t="str">
        <f t="array" ref="G662">INDEX(Def_Instancias_Equipamentos!$F$2:$F$5135, MATCH(L662, Def_Instancias_Equipamentos!$D$2:$D$5135, 0), 1)</f>
        <v>Sala Racks 18 parte 2</v>
      </c>
      <c r="H662" s="26" t="str">
        <f t="array" ref="H662">INDEX(Def_Instancias_Equipamentos!$E$2:$E$5135, MATCH(K662, Def_Instancias_Equipamentos!$D$2:$D$5135, 0), 1)</f>
        <v>SI-19SPFE</v>
      </c>
      <c r="I662" s="27" t="str">
        <f t="array" ref="I662">INDEX(Def_Instancias_Equipamentos!$E$2:$E$5135, MATCH(L662, Def_Instancias_Equipamentos!$D$2:$D$5135, 0), 1)</f>
        <v>IA-19RaBPM</v>
      </c>
      <c r="J662" s="27" t="str">
        <f t="shared" si="16"/>
        <v>EXTERNO</v>
      </c>
      <c r="K662" s="28" t="str">
        <f>Def_Instancias_Equipamentos!$D$1277</f>
        <v>SI-19SPFE:DI-PBPMSensor-1</v>
      </c>
      <c r="L662" s="19" t="str">
        <f>Def_Instancias_Equipamentos!$D$1618</f>
        <v>SI-19SPFE:DI-FMCPicoAmm-1</v>
      </c>
      <c r="M662" s="44" t="s">
        <v>77</v>
      </c>
      <c r="N662" s="45" t="s">
        <v>1116</v>
      </c>
      <c r="O662" s="31" t="str">
        <f>Def_Sistemas_Conectores_Cabos!$B$24</f>
        <v>Allectra triax</v>
      </c>
      <c r="P662" s="19" t="str">
        <f>Def_Sistemas_Conectores_Cabos!$B$25</f>
        <v>Lemo FFC.00.650</v>
      </c>
      <c r="Q662" s="27" t="str">
        <f t="shared" si="17"/>
        <v>SI-19SPFE:DI-PBPMSensor-1/BO
SI-19SPFE:DI-FMCPicoAmm-1/4</v>
      </c>
      <c r="R662" s="46" t="s">
        <v>25</v>
      </c>
      <c r="S662" s="46" t="s">
        <v>25</v>
      </c>
      <c r="T662" s="47" t="str">
        <f>Def_Sistemas_Conectores_Cabos!$C$15</f>
        <v>Triaxial LEMO</v>
      </c>
      <c r="U662" s="45" t="s">
        <v>46</v>
      </c>
      <c r="V662" s="33"/>
      <c r="W662" s="33"/>
      <c r="X662" s="33"/>
    </row>
    <row r="663" ht="15.75" customHeight="1">
      <c r="A663" s="19" t="str">
        <f>Def_Sistemas_Conectores_Cabos!$A$23</f>
        <v>BPM de fótons</v>
      </c>
      <c r="B663" s="22" t="str">
        <f>Datas_Entregas!$A$6</f>
        <v>Linhas de Luz (fases I-A e II)</v>
      </c>
      <c r="C663" s="25">
        <f t="array" ref="C663">INDEX(Datas_Entregas!$B$2:$B$100, MATCH(B663, Datas_Entregas!$A$2:$A$100, 0), 1)</f>
        <v>43374</v>
      </c>
      <c r="D663" s="22" t="str">
        <f>Def_Status_Montagem!$A$2</f>
        <v>A verificar</v>
      </c>
      <c r="E663" s="35" t="str">
        <f>Def_Status_Montagem!$B$4</f>
        <v>Contratada (inclui etiqueta)</v>
      </c>
      <c r="F663" s="26" t="str">
        <f t="array" ref="F663">INDEX(Def_Instancias_Equipamentos!$F$2:$F$5135, MATCH(K663, Def_Instancias_Equipamentos!$D$2:$D$5135, 0), 1)</f>
        <v>Túnel (Anel/Front-End)</v>
      </c>
      <c r="G663" s="27" t="str">
        <f t="array" ref="G663">INDEX(Def_Instancias_Equipamentos!$F$2:$F$5135, MATCH(L663, Def_Instancias_Equipamentos!$D$2:$D$5135, 0), 1)</f>
        <v>Sala Racks 18 parte 2</v>
      </c>
      <c r="H663" s="26" t="str">
        <f t="array" ref="H663">INDEX(Def_Instancias_Equipamentos!$E$2:$E$5135, MATCH(K663, Def_Instancias_Equipamentos!$D$2:$D$5135, 0), 1)</f>
        <v>SI-19SPFE</v>
      </c>
      <c r="I663" s="27" t="str">
        <f t="array" ref="I663">INDEX(Def_Instancias_Equipamentos!$E$2:$E$5135, MATCH(L663, Def_Instancias_Equipamentos!$D$2:$D$5135, 0), 1)</f>
        <v>IA-19RaBPM</v>
      </c>
      <c r="J663" s="27" t="str">
        <f t="shared" si="16"/>
        <v>EXTERNO</v>
      </c>
      <c r="K663" s="28" t="str">
        <f>Def_Instancias_Equipamentos!$D$1278</f>
        <v>SI-19SPFE:DI-PBPMSensor-2</v>
      </c>
      <c r="L663" s="19" t="str">
        <f>Def_Instancias_Equipamentos!$D$1619</f>
        <v>SI-19SPFE:DI-FMCPicoAmm-2</v>
      </c>
      <c r="M663" s="44" t="s">
        <v>89</v>
      </c>
      <c r="N663" s="45" t="s">
        <v>1100</v>
      </c>
      <c r="O663" s="31" t="str">
        <f>Def_Sistemas_Conectores_Cabos!$B$24</f>
        <v>Allectra triax</v>
      </c>
      <c r="P663" s="19" t="str">
        <f>Def_Sistemas_Conectores_Cabos!$B$25</f>
        <v>Lemo FFC.00.650</v>
      </c>
      <c r="Q663" s="27" t="str">
        <f t="shared" si="17"/>
        <v>SI-19SPFE:DI-PBPMSensor-2/TO
SI-19SPFE:DI-FMCPicoAmm-2/1</v>
      </c>
      <c r="R663" s="46" t="s">
        <v>25</v>
      </c>
      <c r="S663" s="46" t="s">
        <v>25</v>
      </c>
      <c r="T663" s="47" t="str">
        <f>Def_Sistemas_Conectores_Cabos!$C$15</f>
        <v>Triaxial LEMO</v>
      </c>
      <c r="U663" s="45" t="s">
        <v>46</v>
      </c>
      <c r="V663" s="33"/>
      <c r="W663" s="33"/>
      <c r="X663" s="33"/>
    </row>
    <row r="664" ht="15.75" customHeight="1">
      <c r="A664" s="19" t="str">
        <f>Def_Sistemas_Conectores_Cabos!$A$23</f>
        <v>BPM de fótons</v>
      </c>
      <c r="B664" s="22" t="str">
        <f>Datas_Entregas!$A$6</f>
        <v>Linhas de Luz (fases I-A e II)</v>
      </c>
      <c r="C664" s="25">
        <f t="array" ref="C664">INDEX(Datas_Entregas!$B$2:$B$100, MATCH(B664, Datas_Entregas!$A$2:$A$100, 0), 1)</f>
        <v>43374</v>
      </c>
      <c r="D664" s="22" t="str">
        <f>Def_Status_Montagem!$A$2</f>
        <v>A verificar</v>
      </c>
      <c r="E664" s="35" t="str">
        <f>Def_Status_Montagem!$B$4</f>
        <v>Contratada (inclui etiqueta)</v>
      </c>
      <c r="F664" s="26" t="str">
        <f t="array" ref="F664">INDEX(Def_Instancias_Equipamentos!$F$2:$F$5135, MATCH(K664, Def_Instancias_Equipamentos!$D$2:$D$5135, 0), 1)</f>
        <v>Túnel (Anel/Front-End)</v>
      </c>
      <c r="G664" s="27" t="str">
        <f t="array" ref="G664">INDEX(Def_Instancias_Equipamentos!$F$2:$F$5135, MATCH(L664, Def_Instancias_Equipamentos!$D$2:$D$5135, 0), 1)</f>
        <v>Sala Racks 18 parte 2</v>
      </c>
      <c r="H664" s="26" t="str">
        <f t="array" ref="H664">INDEX(Def_Instancias_Equipamentos!$E$2:$E$5135, MATCH(K664, Def_Instancias_Equipamentos!$D$2:$D$5135, 0), 1)</f>
        <v>SI-19SPFE</v>
      </c>
      <c r="I664" s="27" t="str">
        <f t="array" ref="I664">INDEX(Def_Instancias_Equipamentos!$E$2:$E$5135, MATCH(L664, Def_Instancias_Equipamentos!$D$2:$D$5135, 0), 1)</f>
        <v>IA-19RaBPM</v>
      </c>
      <c r="J664" s="27" t="str">
        <f t="shared" si="16"/>
        <v>EXTERNO</v>
      </c>
      <c r="K664" s="28" t="str">
        <f>Def_Instancias_Equipamentos!$D$1278</f>
        <v>SI-19SPFE:DI-PBPMSensor-2</v>
      </c>
      <c r="L664" s="19" t="str">
        <f>Def_Instancias_Equipamentos!$D$1619</f>
        <v>SI-19SPFE:DI-FMCPicoAmm-2</v>
      </c>
      <c r="M664" s="44" t="s">
        <v>74</v>
      </c>
      <c r="N664" s="45" t="s">
        <v>1108</v>
      </c>
      <c r="O664" s="31" t="str">
        <f>Def_Sistemas_Conectores_Cabos!$B$24</f>
        <v>Allectra triax</v>
      </c>
      <c r="P664" s="19" t="str">
        <f>Def_Sistemas_Conectores_Cabos!$B$25</f>
        <v>Lemo FFC.00.650</v>
      </c>
      <c r="Q664" s="27" t="str">
        <f t="shared" si="17"/>
        <v>SI-19SPFE:DI-PBPMSensor-2/BI
SI-19SPFE:DI-FMCPicoAmm-2/2</v>
      </c>
      <c r="R664" s="46" t="s">
        <v>25</v>
      </c>
      <c r="S664" s="46" t="s">
        <v>25</v>
      </c>
      <c r="T664" s="47" t="str">
        <f>Def_Sistemas_Conectores_Cabos!$C$15</f>
        <v>Triaxial LEMO</v>
      </c>
      <c r="U664" s="45" t="s">
        <v>46</v>
      </c>
      <c r="V664" s="33"/>
      <c r="W664" s="33"/>
      <c r="X664" s="33"/>
    </row>
    <row r="665" ht="15.75" customHeight="1">
      <c r="A665" s="19" t="str">
        <f>Def_Sistemas_Conectores_Cabos!$A$23</f>
        <v>BPM de fótons</v>
      </c>
      <c r="B665" s="22" t="str">
        <f>Datas_Entregas!$A$6</f>
        <v>Linhas de Luz (fases I-A e II)</v>
      </c>
      <c r="C665" s="25">
        <f t="array" ref="C665">INDEX(Datas_Entregas!$B$2:$B$100, MATCH(B665, Datas_Entregas!$A$2:$A$100, 0), 1)</f>
        <v>43374</v>
      </c>
      <c r="D665" s="22" t="str">
        <f>Def_Status_Montagem!$A$2</f>
        <v>A verificar</v>
      </c>
      <c r="E665" s="35" t="str">
        <f>Def_Status_Montagem!$B$4</f>
        <v>Contratada (inclui etiqueta)</v>
      </c>
      <c r="F665" s="26" t="str">
        <f t="array" ref="F665">INDEX(Def_Instancias_Equipamentos!$F$2:$F$5135, MATCH(K665, Def_Instancias_Equipamentos!$D$2:$D$5135, 0), 1)</f>
        <v>Túnel (Anel/Front-End)</v>
      </c>
      <c r="G665" s="27" t="str">
        <f t="array" ref="G665">INDEX(Def_Instancias_Equipamentos!$F$2:$F$5135, MATCH(L665, Def_Instancias_Equipamentos!$D$2:$D$5135, 0), 1)</f>
        <v>Sala Racks 18 parte 2</v>
      </c>
      <c r="H665" s="26" t="str">
        <f t="array" ref="H665">INDEX(Def_Instancias_Equipamentos!$E$2:$E$5135, MATCH(K665, Def_Instancias_Equipamentos!$D$2:$D$5135, 0), 1)</f>
        <v>SI-19SPFE</v>
      </c>
      <c r="I665" s="27" t="str">
        <f t="array" ref="I665">INDEX(Def_Instancias_Equipamentos!$E$2:$E$5135, MATCH(L665, Def_Instancias_Equipamentos!$D$2:$D$5135, 0), 1)</f>
        <v>IA-19RaBPM</v>
      </c>
      <c r="J665" s="27" t="str">
        <f t="shared" si="16"/>
        <v>EXTERNO</v>
      </c>
      <c r="K665" s="28" t="str">
        <f>Def_Instancias_Equipamentos!$D$1278</f>
        <v>SI-19SPFE:DI-PBPMSensor-2</v>
      </c>
      <c r="L665" s="19" t="str">
        <f>Def_Instancias_Equipamentos!$D$1619</f>
        <v>SI-19SPFE:DI-FMCPicoAmm-2</v>
      </c>
      <c r="M665" s="44" t="s">
        <v>80</v>
      </c>
      <c r="N665" s="45" t="s">
        <v>1110</v>
      </c>
      <c r="O665" s="31" t="str">
        <f>Def_Sistemas_Conectores_Cabos!$B$24</f>
        <v>Allectra triax</v>
      </c>
      <c r="P665" s="19" t="str">
        <f>Def_Sistemas_Conectores_Cabos!$B$25</f>
        <v>Lemo FFC.00.650</v>
      </c>
      <c r="Q665" s="27" t="str">
        <f t="shared" si="17"/>
        <v>SI-19SPFE:DI-PBPMSensor-2/TI
SI-19SPFE:DI-FMCPicoAmm-2/3</v>
      </c>
      <c r="R665" s="46" t="s">
        <v>25</v>
      </c>
      <c r="S665" s="46" t="s">
        <v>25</v>
      </c>
      <c r="T665" s="47" t="str">
        <f>Def_Sistemas_Conectores_Cabos!$C$15</f>
        <v>Triaxial LEMO</v>
      </c>
      <c r="U665" s="45" t="s">
        <v>46</v>
      </c>
      <c r="V665" s="33"/>
      <c r="W665" s="33"/>
      <c r="X665" s="33"/>
    </row>
    <row r="666" ht="15.75" customHeight="1">
      <c r="A666" s="19" t="str">
        <f>Def_Sistemas_Conectores_Cabos!$A$23</f>
        <v>BPM de fótons</v>
      </c>
      <c r="B666" s="22" t="str">
        <f>Datas_Entregas!$A$6</f>
        <v>Linhas de Luz (fases I-A e II)</v>
      </c>
      <c r="C666" s="25">
        <f t="array" ref="C666">INDEX(Datas_Entregas!$B$2:$B$100, MATCH(B666, Datas_Entregas!$A$2:$A$100, 0), 1)</f>
        <v>43374</v>
      </c>
      <c r="D666" s="22" t="str">
        <f>Def_Status_Montagem!$A$2</f>
        <v>A verificar</v>
      </c>
      <c r="E666" s="35" t="str">
        <f>Def_Status_Montagem!$B$4</f>
        <v>Contratada (inclui etiqueta)</v>
      </c>
      <c r="F666" s="26" t="str">
        <f t="array" ref="F666">INDEX(Def_Instancias_Equipamentos!$F$2:$F$5135, MATCH(K666, Def_Instancias_Equipamentos!$D$2:$D$5135, 0), 1)</f>
        <v>Túnel (Anel/Front-End)</v>
      </c>
      <c r="G666" s="27" t="str">
        <f t="array" ref="G666">INDEX(Def_Instancias_Equipamentos!$F$2:$F$5135, MATCH(L666, Def_Instancias_Equipamentos!$D$2:$D$5135, 0), 1)</f>
        <v>Sala Racks 18 parte 2</v>
      </c>
      <c r="H666" s="26" t="str">
        <f t="array" ref="H666">INDEX(Def_Instancias_Equipamentos!$E$2:$E$5135, MATCH(K666, Def_Instancias_Equipamentos!$D$2:$D$5135, 0), 1)</f>
        <v>SI-19SPFE</v>
      </c>
      <c r="I666" s="27" t="str">
        <f t="array" ref="I666">INDEX(Def_Instancias_Equipamentos!$E$2:$E$5135, MATCH(L666, Def_Instancias_Equipamentos!$D$2:$D$5135, 0), 1)</f>
        <v>IA-19RaBPM</v>
      </c>
      <c r="J666" s="27" t="str">
        <f t="shared" si="16"/>
        <v>EXTERNO</v>
      </c>
      <c r="K666" s="28" t="str">
        <f>Def_Instancias_Equipamentos!$D$1278</f>
        <v>SI-19SPFE:DI-PBPMSensor-2</v>
      </c>
      <c r="L666" s="19" t="str">
        <f>Def_Instancias_Equipamentos!$D$1619</f>
        <v>SI-19SPFE:DI-FMCPicoAmm-2</v>
      </c>
      <c r="M666" s="44" t="s">
        <v>77</v>
      </c>
      <c r="N666" s="45" t="s">
        <v>1116</v>
      </c>
      <c r="O666" s="31" t="str">
        <f>Def_Sistemas_Conectores_Cabos!$B$24</f>
        <v>Allectra triax</v>
      </c>
      <c r="P666" s="19" t="str">
        <f>Def_Sistemas_Conectores_Cabos!$B$25</f>
        <v>Lemo FFC.00.650</v>
      </c>
      <c r="Q666" s="27" t="str">
        <f t="shared" si="17"/>
        <v>SI-19SPFE:DI-PBPMSensor-2/BO
SI-19SPFE:DI-FMCPicoAmm-2/4</v>
      </c>
      <c r="R666" s="46" t="s">
        <v>25</v>
      </c>
      <c r="S666" s="46" t="s">
        <v>25</v>
      </c>
      <c r="T666" s="47" t="str">
        <f>Def_Sistemas_Conectores_Cabos!$C$15</f>
        <v>Triaxial LEMO</v>
      </c>
      <c r="U666" s="45" t="s">
        <v>46</v>
      </c>
      <c r="V666" s="33"/>
      <c r="W666" s="33"/>
      <c r="X666" s="33"/>
    </row>
    <row r="667" ht="15.75" customHeight="1">
      <c r="A667" s="19" t="str">
        <f>Def_Sistemas_Conectores_Cabos!$A$23</f>
        <v>BPM de fótons</v>
      </c>
      <c r="B667" s="22" t="str">
        <f>Datas_Entregas!$A$6</f>
        <v>Linhas de Luz (fases I-A e II)</v>
      </c>
      <c r="C667" s="25">
        <f t="array" ref="C667">INDEX(Datas_Entregas!$B$2:$B$100, MATCH(B667, Datas_Entregas!$A$2:$A$100, 0), 1)</f>
        <v>43374</v>
      </c>
      <c r="D667" s="22" t="str">
        <f>Def_Status_Montagem!$A$2</f>
        <v>A verificar</v>
      </c>
      <c r="E667" s="35" t="str">
        <f>Def_Status_Montagem!$B$4</f>
        <v>Contratada (inclui etiqueta)</v>
      </c>
      <c r="F667" s="26" t="str">
        <f t="array" ref="F667">INDEX(Def_Instancias_Equipamentos!$F$2:$F$5135, MATCH(K667, Def_Instancias_Equipamentos!$D$2:$D$5135, 0), 1)</f>
        <v>Túnel (Anel/Front-End)</v>
      </c>
      <c r="G667" s="27" t="str">
        <f t="array" ref="G667">INDEX(Def_Instancias_Equipamentos!$F$2:$F$5135, MATCH(L667, Def_Instancias_Equipamentos!$D$2:$D$5135, 0), 1)</f>
        <v>Sala Racks 19&amp;20</v>
      </c>
      <c r="H667" s="26" t="str">
        <f t="array" ref="H667">INDEX(Def_Instancias_Equipamentos!$E$2:$E$5135, MATCH(K667, Def_Instancias_Equipamentos!$D$2:$D$5135, 0), 1)</f>
        <v>SI-20BCFE</v>
      </c>
      <c r="I667" s="27" t="str">
        <f t="array" ref="I667">INDEX(Def_Instancias_Equipamentos!$E$2:$E$5135, MATCH(L667, Def_Instancias_Equipamentos!$D$2:$D$5135, 0), 1)</f>
        <v>IA-20RaBPM</v>
      </c>
      <c r="J667" s="27" t="str">
        <f t="shared" si="16"/>
        <v>EXTERNO</v>
      </c>
      <c r="K667" s="28" t="str">
        <f>Def_Instancias_Equipamentos!$D$1319</f>
        <v>SI-20BCFE:DI-PBPMSensor-1</v>
      </c>
      <c r="L667" s="19" t="str">
        <f>Def_Instancias_Equipamentos!$D$1660</f>
        <v>SI-20BCFE:DI-FMCPicoAmm-1</v>
      </c>
      <c r="M667" s="44" t="s">
        <v>89</v>
      </c>
      <c r="N667" s="45" t="s">
        <v>1100</v>
      </c>
      <c r="O667" s="31" t="str">
        <f>Def_Sistemas_Conectores_Cabos!$B$24</f>
        <v>Allectra triax</v>
      </c>
      <c r="P667" s="19" t="str">
        <f>Def_Sistemas_Conectores_Cabos!$B$25</f>
        <v>Lemo FFC.00.650</v>
      </c>
      <c r="Q667" s="27" t="str">
        <f t="shared" si="17"/>
        <v>SI-20BCFE:DI-PBPMSensor-1/TO
SI-20BCFE:DI-FMCPicoAmm-1/1</v>
      </c>
      <c r="R667" s="46" t="s">
        <v>25</v>
      </c>
      <c r="S667" s="46" t="s">
        <v>25</v>
      </c>
      <c r="T667" s="47" t="str">
        <f>Def_Sistemas_Conectores_Cabos!$C$15</f>
        <v>Triaxial LEMO</v>
      </c>
      <c r="U667" s="45" t="s">
        <v>46</v>
      </c>
      <c r="V667" s="33"/>
      <c r="W667" s="33"/>
      <c r="X667" s="33"/>
    </row>
    <row r="668" ht="15.75" customHeight="1">
      <c r="A668" s="19" t="str">
        <f>Def_Sistemas_Conectores_Cabos!$A$23</f>
        <v>BPM de fótons</v>
      </c>
      <c r="B668" s="22" t="str">
        <f>Datas_Entregas!$A$6</f>
        <v>Linhas de Luz (fases I-A e II)</v>
      </c>
      <c r="C668" s="25">
        <f t="array" ref="C668">INDEX(Datas_Entregas!$B$2:$B$100, MATCH(B668, Datas_Entregas!$A$2:$A$100, 0), 1)</f>
        <v>43374</v>
      </c>
      <c r="D668" s="22" t="str">
        <f>Def_Status_Montagem!$A$2</f>
        <v>A verificar</v>
      </c>
      <c r="E668" s="35" t="str">
        <f>Def_Status_Montagem!$B$4</f>
        <v>Contratada (inclui etiqueta)</v>
      </c>
      <c r="F668" s="26" t="str">
        <f t="array" ref="F668">INDEX(Def_Instancias_Equipamentos!$F$2:$F$5135, MATCH(K668, Def_Instancias_Equipamentos!$D$2:$D$5135, 0), 1)</f>
        <v>Túnel (Anel/Front-End)</v>
      </c>
      <c r="G668" s="27" t="str">
        <f t="array" ref="G668">INDEX(Def_Instancias_Equipamentos!$F$2:$F$5135, MATCH(L668, Def_Instancias_Equipamentos!$D$2:$D$5135, 0), 1)</f>
        <v>Sala Racks 19&amp;20</v>
      </c>
      <c r="H668" s="26" t="str">
        <f t="array" ref="H668">INDEX(Def_Instancias_Equipamentos!$E$2:$E$5135, MATCH(K668, Def_Instancias_Equipamentos!$D$2:$D$5135, 0), 1)</f>
        <v>SI-20BCFE</v>
      </c>
      <c r="I668" s="27" t="str">
        <f t="array" ref="I668">INDEX(Def_Instancias_Equipamentos!$E$2:$E$5135, MATCH(L668, Def_Instancias_Equipamentos!$D$2:$D$5135, 0), 1)</f>
        <v>IA-20RaBPM</v>
      </c>
      <c r="J668" s="27" t="str">
        <f t="shared" si="16"/>
        <v>EXTERNO</v>
      </c>
      <c r="K668" s="28" t="str">
        <f>Def_Instancias_Equipamentos!$D$1319</f>
        <v>SI-20BCFE:DI-PBPMSensor-1</v>
      </c>
      <c r="L668" s="19" t="str">
        <f>Def_Instancias_Equipamentos!$D$1660</f>
        <v>SI-20BCFE:DI-FMCPicoAmm-1</v>
      </c>
      <c r="M668" s="44" t="s">
        <v>74</v>
      </c>
      <c r="N668" s="45" t="s">
        <v>1108</v>
      </c>
      <c r="O668" s="31" t="str">
        <f>Def_Sistemas_Conectores_Cabos!$B$24</f>
        <v>Allectra triax</v>
      </c>
      <c r="P668" s="19" t="str">
        <f>Def_Sistemas_Conectores_Cabos!$B$25</f>
        <v>Lemo FFC.00.650</v>
      </c>
      <c r="Q668" s="27" t="str">
        <f t="shared" si="17"/>
        <v>SI-20BCFE:DI-PBPMSensor-1/BI
SI-20BCFE:DI-FMCPicoAmm-1/2</v>
      </c>
      <c r="R668" s="46" t="s">
        <v>25</v>
      </c>
      <c r="S668" s="46" t="s">
        <v>25</v>
      </c>
      <c r="T668" s="47" t="str">
        <f>Def_Sistemas_Conectores_Cabos!$C$15</f>
        <v>Triaxial LEMO</v>
      </c>
      <c r="U668" s="45" t="s">
        <v>46</v>
      </c>
      <c r="V668" s="33"/>
      <c r="W668" s="33"/>
      <c r="X668" s="33"/>
    </row>
    <row r="669" ht="15.75" customHeight="1">
      <c r="A669" s="19" t="str">
        <f>Def_Sistemas_Conectores_Cabos!$A$23</f>
        <v>BPM de fótons</v>
      </c>
      <c r="B669" s="22" t="str">
        <f>Datas_Entregas!$A$6</f>
        <v>Linhas de Luz (fases I-A e II)</v>
      </c>
      <c r="C669" s="25">
        <f t="array" ref="C669">INDEX(Datas_Entregas!$B$2:$B$100, MATCH(B669, Datas_Entregas!$A$2:$A$100, 0), 1)</f>
        <v>43374</v>
      </c>
      <c r="D669" s="22" t="str">
        <f>Def_Status_Montagem!$A$2</f>
        <v>A verificar</v>
      </c>
      <c r="E669" s="35" t="str">
        <f>Def_Status_Montagem!$B$4</f>
        <v>Contratada (inclui etiqueta)</v>
      </c>
      <c r="F669" s="26" t="str">
        <f t="array" ref="F669">INDEX(Def_Instancias_Equipamentos!$F$2:$F$5135, MATCH(K669, Def_Instancias_Equipamentos!$D$2:$D$5135, 0), 1)</f>
        <v>Túnel (Anel/Front-End)</v>
      </c>
      <c r="G669" s="27" t="str">
        <f t="array" ref="G669">INDEX(Def_Instancias_Equipamentos!$F$2:$F$5135, MATCH(L669, Def_Instancias_Equipamentos!$D$2:$D$5135, 0), 1)</f>
        <v>Sala Racks 19&amp;20</v>
      </c>
      <c r="H669" s="26" t="str">
        <f t="array" ref="H669">INDEX(Def_Instancias_Equipamentos!$E$2:$E$5135, MATCH(K669, Def_Instancias_Equipamentos!$D$2:$D$5135, 0), 1)</f>
        <v>SI-20BCFE</v>
      </c>
      <c r="I669" s="27" t="str">
        <f t="array" ref="I669">INDEX(Def_Instancias_Equipamentos!$E$2:$E$5135, MATCH(L669, Def_Instancias_Equipamentos!$D$2:$D$5135, 0), 1)</f>
        <v>IA-20RaBPM</v>
      </c>
      <c r="J669" s="27" t="str">
        <f t="shared" si="16"/>
        <v>EXTERNO</v>
      </c>
      <c r="K669" s="28" t="str">
        <f>Def_Instancias_Equipamentos!$D$1319</f>
        <v>SI-20BCFE:DI-PBPMSensor-1</v>
      </c>
      <c r="L669" s="19" t="str">
        <f>Def_Instancias_Equipamentos!$D$1660</f>
        <v>SI-20BCFE:DI-FMCPicoAmm-1</v>
      </c>
      <c r="M669" s="44" t="s">
        <v>80</v>
      </c>
      <c r="N669" s="45" t="s">
        <v>1110</v>
      </c>
      <c r="O669" s="31" t="str">
        <f>Def_Sistemas_Conectores_Cabos!$B$24</f>
        <v>Allectra triax</v>
      </c>
      <c r="P669" s="19" t="str">
        <f>Def_Sistemas_Conectores_Cabos!$B$25</f>
        <v>Lemo FFC.00.650</v>
      </c>
      <c r="Q669" s="27" t="str">
        <f t="shared" si="17"/>
        <v>SI-20BCFE:DI-PBPMSensor-1/TI
SI-20BCFE:DI-FMCPicoAmm-1/3</v>
      </c>
      <c r="R669" s="46" t="s">
        <v>25</v>
      </c>
      <c r="S669" s="46" t="s">
        <v>25</v>
      </c>
      <c r="T669" s="47" t="str">
        <f>Def_Sistemas_Conectores_Cabos!$C$15</f>
        <v>Triaxial LEMO</v>
      </c>
      <c r="U669" s="45" t="s">
        <v>46</v>
      </c>
      <c r="V669" s="33"/>
      <c r="W669" s="33"/>
      <c r="X669" s="33"/>
    </row>
    <row r="670" ht="15.75" customHeight="1">
      <c r="A670" s="19" t="str">
        <f>Def_Sistemas_Conectores_Cabos!$A$23</f>
        <v>BPM de fótons</v>
      </c>
      <c r="B670" s="22" t="str">
        <f>Datas_Entregas!$A$6</f>
        <v>Linhas de Luz (fases I-A e II)</v>
      </c>
      <c r="C670" s="25">
        <f t="array" ref="C670">INDEX(Datas_Entregas!$B$2:$B$100, MATCH(B670, Datas_Entregas!$A$2:$A$100, 0), 1)</f>
        <v>43374</v>
      </c>
      <c r="D670" s="22" t="str">
        <f>Def_Status_Montagem!$A$2</f>
        <v>A verificar</v>
      </c>
      <c r="E670" s="35" t="str">
        <f>Def_Status_Montagem!$B$4</f>
        <v>Contratada (inclui etiqueta)</v>
      </c>
      <c r="F670" s="26" t="str">
        <f t="array" ref="F670">INDEX(Def_Instancias_Equipamentos!$F$2:$F$5135, MATCH(K670, Def_Instancias_Equipamentos!$D$2:$D$5135, 0), 1)</f>
        <v>Túnel (Anel/Front-End)</v>
      </c>
      <c r="G670" s="27" t="str">
        <f t="array" ref="G670">INDEX(Def_Instancias_Equipamentos!$F$2:$F$5135, MATCH(L670, Def_Instancias_Equipamentos!$D$2:$D$5135, 0), 1)</f>
        <v>Sala Racks 19&amp;20</v>
      </c>
      <c r="H670" s="26" t="str">
        <f t="array" ref="H670">INDEX(Def_Instancias_Equipamentos!$E$2:$E$5135, MATCH(K670, Def_Instancias_Equipamentos!$D$2:$D$5135, 0), 1)</f>
        <v>SI-20BCFE</v>
      </c>
      <c r="I670" s="27" t="str">
        <f t="array" ref="I670">INDEX(Def_Instancias_Equipamentos!$E$2:$E$5135, MATCH(L670, Def_Instancias_Equipamentos!$D$2:$D$5135, 0), 1)</f>
        <v>IA-20RaBPM</v>
      </c>
      <c r="J670" s="27" t="str">
        <f t="shared" si="16"/>
        <v>EXTERNO</v>
      </c>
      <c r="K670" s="28" t="str">
        <f>Def_Instancias_Equipamentos!$D$1319</f>
        <v>SI-20BCFE:DI-PBPMSensor-1</v>
      </c>
      <c r="L670" s="19" t="str">
        <f>Def_Instancias_Equipamentos!$D$1660</f>
        <v>SI-20BCFE:DI-FMCPicoAmm-1</v>
      </c>
      <c r="M670" s="44" t="s">
        <v>77</v>
      </c>
      <c r="N670" s="45" t="s">
        <v>1116</v>
      </c>
      <c r="O670" s="31" t="str">
        <f>Def_Sistemas_Conectores_Cabos!$B$24</f>
        <v>Allectra triax</v>
      </c>
      <c r="P670" s="19" t="str">
        <f>Def_Sistemas_Conectores_Cabos!$B$25</f>
        <v>Lemo FFC.00.650</v>
      </c>
      <c r="Q670" s="27" t="str">
        <f t="shared" si="17"/>
        <v>SI-20BCFE:DI-PBPMSensor-1/BO
SI-20BCFE:DI-FMCPicoAmm-1/4</v>
      </c>
      <c r="R670" s="46" t="s">
        <v>25</v>
      </c>
      <c r="S670" s="46" t="s">
        <v>25</v>
      </c>
      <c r="T670" s="47" t="str">
        <f>Def_Sistemas_Conectores_Cabos!$C$15</f>
        <v>Triaxial LEMO</v>
      </c>
      <c r="U670" s="45" t="s">
        <v>46</v>
      </c>
      <c r="V670" s="33"/>
      <c r="W670" s="33"/>
      <c r="X670" s="33"/>
    </row>
    <row r="671" ht="15.75" customHeight="1">
      <c r="A671" s="19" t="str">
        <f>Def_Sistemas_Conectores_Cabos!$A$23</f>
        <v>BPM de fótons</v>
      </c>
      <c r="B671" s="22" t="str">
        <f>Datas_Entregas!$A$6</f>
        <v>Linhas de Luz (fases I-A e II)</v>
      </c>
      <c r="C671" s="25">
        <f t="array" ref="C671">INDEX(Datas_Entregas!$B$2:$B$100, MATCH(B671, Datas_Entregas!$A$2:$A$100, 0), 1)</f>
        <v>43374</v>
      </c>
      <c r="D671" s="22" t="str">
        <f>Def_Status_Montagem!$A$2</f>
        <v>A verificar</v>
      </c>
      <c r="E671" s="35" t="str">
        <f>Def_Status_Montagem!$B$4</f>
        <v>Contratada (inclui etiqueta)</v>
      </c>
      <c r="F671" s="26" t="str">
        <f t="array" ref="F671">INDEX(Def_Instancias_Equipamentos!$F$2:$F$5135, MATCH(K671, Def_Instancias_Equipamentos!$D$2:$D$5135, 0), 1)</f>
        <v>Túnel (Anel/Front-End)</v>
      </c>
      <c r="G671" s="27" t="str">
        <f t="array" ref="G671">INDEX(Def_Instancias_Equipamentos!$F$2:$F$5135, MATCH(L671, Def_Instancias_Equipamentos!$D$2:$D$5135, 0), 1)</f>
        <v>Sala Racks 19&amp;20</v>
      </c>
      <c r="H671" s="26" t="str">
        <f t="array" ref="H671">INDEX(Def_Instancias_Equipamentos!$E$2:$E$5135, MATCH(K671, Def_Instancias_Equipamentos!$D$2:$D$5135, 0), 1)</f>
        <v>SI-20BCFE</v>
      </c>
      <c r="I671" s="27" t="str">
        <f t="array" ref="I671">INDEX(Def_Instancias_Equipamentos!$E$2:$E$5135, MATCH(L671, Def_Instancias_Equipamentos!$D$2:$D$5135, 0), 1)</f>
        <v>IA-20RaBPM</v>
      </c>
      <c r="J671" s="27" t="str">
        <f t="shared" si="16"/>
        <v>EXTERNO</v>
      </c>
      <c r="K671" s="28" t="str">
        <f>Def_Instancias_Equipamentos!$D$1320</f>
        <v>SI-20BCFE:DI-PBPMSensor-2</v>
      </c>
      <c r="L671" s="19" t="str">
        <f>Def_Instancias_Equipamentos!$D$1661</f>
        <v>SI-20BCFE:DI-FMCPicoAmm-2</v>
      </c>
      <c r="M671" s="44" t="s">
        <v>89</v>
      </c>
      <c r="N671" s="45" t="s">
        <v>1100</v>
      </c>
      <c r="O671" s="31" t="str">
        <f>Def_Sistemas_Conectores_Cabos!$B$24</f>
        <v>Allectra triax</v>
      </c>
      <c r="P671" s="19" t="str">
        <f>Def_Sistemas_Conectores_Cabos!$B$25</f>
        <v>Lemo FFC.00.650</v>
      </c>
      <c r="Q671" s="27" t="str">
        <f t="shared" si="17"/>
        <v>SI-20BCFE:DI-PBPMSensor-2/TO
SI-20BCFE:DI-FMCPicoAmm-2/1</v>
      </c>
      <c r="R671" s="46" t="s">
        <v>25</v>
      </c>
      <c r="S671" s="46" t="s">
        <v>25</v>
      </c>
      <c r="T671" s="47" t="str">
        <f>Def_Sistemas_Conectores_Cabos!$C$15</f>
        <v>Triaxial LEMO</v>
      </c>
      <c r="U671" s="45" t="s">
        <v>46</v>
      </c>
      <c r="V671" s="33"/>
      <c r="W671" s="33"/>
      <c r="X671" s="33"/>
    </row>
    <row r="672" ht="15.75" customHeight="1">
      <c r="A672" s="19" t="str">
        <f>Def_Sistemas_Conectores_Cabos!$A$23</f>
        <v>BPM de fótons</v>
      </c>
      <c r="B672" s="22" t="str">
        <f>Datas_Entregas!$A$6</f>
        <v>Linhas de Luz (fases I-A e II)</v>
      </c>
      <c r="C672" s="25">
        <f t="array" ref="C672">INDEX(Datas_Entregas!$B$2:$B$100, MATCH(B672, Datas_Entregas!$A$2:$A$100, 0), 1)</f>
        <v>43374</v>
      </c>
      <c r="D672" s="22" t="str">
        <f>Def_Status_Montagem!$A$2</f>
        <v>A verificar</v>
      </c>
      <c r="E672" s="35" t="str">
        <f>Def_Status_Montagem!$B$4</f>
        <v>Contratada (inclui etiqueta)</v>
      </c>
      <c r="F672" s="26" t="str">
        <f t="array" ref="F672">INDEX(Def_Instancias_Equipamentos!$F$2:$F$5135, MATCH(K672, Def_Instancias_Equipamentos!$D$2:$D$5135, 0), 1)</f>
        <v>Túnel (Anel/Front-End)</v>
      </c>
      <c r="G672" s="27" t="str">
        <f t="array" ref="G672">INDEX(Def_Instancias_Equipamentos!$F$2:$F$5135, MATCH(L672, Def_Instancias_Equipamentos!$D$2:$D$5135, 0), 1)</f>
        <v>Sala Racks 19&amp;20</v>
      </c>
      <c r="H672" s="26" t="str">
        <f t="array" ref="H672">INDEX(Def_Instancias_Equipamentos!$E$2:$E$5135, MATCH(K672, Def_Instancias_Equipamentos!$D$2:$D$5135, 0), 1)</f>
        <v>SI-20BCFE</v>
      </c>
      <c r="I672" s="27" t="str">
        <f t="array" ref="I672">INDEX(Def_Instancias_Equipamentos!$E$2:$E$5135, MATCH(L672, Def_Instancias_Equipamentos!$D$2:$D$5135, 0), 1)</f>
        <v>IA-20RaBPM</v>
      </c>
      <c r="J672" s="27" t="str">
        <f t="shared" si="16"/>
        <v>EXTERNO</v>
      </c>
      <c r="K672" s="28" t="str">
        <f>Def_Instancias_Equipamentos!$D$1320</f>
        <v>SI-20BCFE:DI-PBPMSensor-2</v>
      </c>
      <c r="L672" s="19" t="str">
        <f>Def_Instancias_Equipamentos!$D$1661</f>
        <v>SI-20BCFE:DI-FMCPicoAmm-2</v>
      </c>
      <c r="M672" s="44" t="s">
        <v>74</v>
      </c>
      <c r="N672" s="45" t="s">
        <v>1108</v>
      </c>
      <c r="O672" s="31" t="str">
        <f>Def_Sistemas_Conectores_Cabos!$B$24</f>
        <v>Allectra triax</v>
      </c>
      <c r="P672" s="19" t="str">
        <f>Def_Sistemas_Conectores_Cabos!$B$25</f>
        <v>Lemo FFC.00.650</v>
      </c>
      <c r="Q672" s="27" t="str">
        <f t="shared" si="17"/>
        <v>SI-20BCFE:DI-PBPMSensor-2/BI
SI-20BCFE:DI-FMCPicoAmm-2/2</v>
      </c>
      <c r="R672" s="46" t="s">
        <v>25</v>
      </c>
      <c r="S672" s="46" t="s">
        <v>25</v>
      </c>
      <c r="T672" s="47" t="str">
        <f>Def_Sistemas_Conectores_Cabos!$C$15</f>
        <v>Triaxial LEMO</v>
      </c>
      <c r="U672" s="45" t="s">
        <v>46</v>
      </c>
      <c r="V672" s="33"/>
      <c r="W672" s="33"/>
      <c r="X672" s="33"/>
    </row>
    <row r="673" ht="15.75" customHeight="1">
      <c r="A673" s="19" t="str">
        <f>Def_Sistemas_Conectores_Cabos!$A$23</f>
        <v>BPM de fótons</v>
      </c>
      <c r="B673" s="22" t="str">
        <f>Datas_Entregas!$A$6</f>
        <v>Linhas de Luz (fases I-A e II)</v>
      </c>
      <c r="C673" s="25">
        <f t="array" ref="C673">INDEX(Datas_Entregas!$B$2:$B$100, MATCH(B673, Datas_Entregas!$A$2:$A$100, 0), 1)</f>
        <v>43374</v>
      </c>
      <c r="D673" s="22" t="str">
        <f>Def_Status_Montagem!$A$2</f>
        <v>A verificar</v>
      </c>
      <c r="E673" s="35" t="str">
        <f>Def_Status_Montagem!$B$4</f>
        <v>Contratada (inclui etiqueta)</v>
      </c>
      <c r="F673" s="26" t="str">
        <f t="array" ref="F673">INDEX(Def_Instancias_Equipamentos!$F$2:$F$5135, MATCH(K673, Def_Instancias_Equipamentos!$D$2:$D$5135, 0), 1)</f>
        <v>Túnel (Anel/Front-End)</v>
      </c>
      <c r="G673" s="27" t="str">
        <f t="array" ref="G673">INDEX(Def_Instancias_Equipamentos!$F$2:$F$5135, MATCH(L673, Def_Instancias_Equipamentos!$D$2:$D$5135, 0), 1)</f>
        <v>Sala Racks 19&amp;20</v>
      </c>
      <c r="H673" s="26" t="str">
        <f t="array" ref="H673">INDEX(Def_Instancias_Equipamentos!$E$2:$E$5135, MATCH(K673, Def_Instancias_Equipamentos!$D$2:$D$5135, 0), 1)</f>
        <v>SI-20BCFE</v>
      </c>
      <c r="I673" s="27" t="str">
        <f t="array" ref="I673">INDEX(Def_Instancias_Equipamentos!$E$2:$E$5135, MATCH(L673, Def_Instancias_Equipamentos!$D$2:$D$5135, 0), 1)</f>
        <v>IA-20RaBPM</v>
      </c>
      <c r="J673" s="27" t="str">
        <f t="shared" si="16"/>
        <v>EXTERNO</v>
      </c>
      <c r="K673" s="28" t="str">
        <f>Def_Instancias_Equipamentos!$D$1320</f>
        <v>SI-20BCFE:DI-PBPMSensor-2</v>
      </c>
      <c r="L673" s="19" t="str">
        <f>Def_Instancias_Equipamentos!$D$1661</f>
        <v>SI-20BCFE:DI-FMCPicoAmm-2</v>
      </c>
      <c r="M673" s="44" t="s">
        <v>80</v>
      </c>
      <c r="N673" s="45" t="s">
        <v>1110</v>
      </c>
      <c r="O673" s="31" t="str">
        <f>Def_Sistemas_Conectores_Cabos!$B$24</f>
        <v>Allectra triax</v>
      </c>
      <c r="P673" s="19" t="str">
        <f>Def_Sistemas_Conectores_Cabos!$B$25</f>
        <v>Lemo FFC.00.650</v>
      </c>
      <c r="Q673" s="27" t="str">
        <f t="shared" si="17"/>
        <v>SI-20BCFE:DI-PBPMSensor-2/TI
SI-20BCFE:DI-FMCPicoAmm-2/3</v>
      </c>
      <c r="R673" s="46" t="s">
        <v>25</v>
      </c>
      <c r="S673" s="46" t="s">
        <v>25</v>
      </c>
      <c r="T673" s="47" t="str">
        <f>Def_Sistemas_Conectores_Cabos!$C$15</f>
        <v>Triaxial LEMO</v>
      </c>
      <c r="U673" s="45" t="s">
        <v>46</v>
      </c>
      <c r="V673" s="33"/>
      <c r="W673" s="33"/>
      <c r="X673" s="33"/>
    </row>
    <row r="674" ht="15.75" customHeight="1">
      <c r="A674" s="19" t="str">
        <f>Def_Sistemas_Conectores_Cabos!$A$23</f>
        <v>BPM de fótons</v>
      </c>
      <c r="B674" s="22" t="str">
        <f>Datas_Entregas!$A$6</f>
        <v>Linhas de Luz (fases I-A e II)</v>
      </c>
      <c r="C674" s="25">
        <f t="array" ref="C674">INDEX(Datas_Entregas!$B$2:$B$100, MATCH(B674, Datas_Entregas!$A$2:$A$100, 0), 1)</f>
        <v>43374</v>
      </c>
      <c r="D674" s="22" t="str">
        <f>Def_Status_Montagem!$A$2</f>
        <v>A verificar</v>
      </c>
      <c r="E674" s="35" t="str">
        <f>Def_Status_Montagem!$B$4</f>
        <v>Contratada (inclui etiqueta)</v>
      </c>
      <c r="F674" s="26" t="str">
        <f t="array" ref="F674">INDEX(Def_Instancias_Equipamentos!$F$2:$F$5135, MATCH(K674, Def_Instancias_Equipamentos!$D$2:$D$5135, 0), 1)</f>
        <v>Túnel (Anel/Front-End)</v>
      </c>
      <c r="G674" s="27" t="str">
        <f t="array" ref="G674">INDEX(Def_Instancias_Equipamentos!$F$2:$F$5135, MATCH(L674, Def_Instancias_Equipamentos!$D$2:$D$5135, 0), 1)</f>
        <v>Sala Racks 19&amp;20</v>
      </c>
      <c r="H674" s="26" t="str">
        <f t="array" ref="H674">INDEX(Def_Instancias_Equipamentos!$E$2:$E$5135, MATCH(K674, Def_Instancias_Equipamentos!$D$2:$D$5135, 0), 1)</f>
        <v>SI-20BCFE</v>
      </c>
      <c r="I674" s="27" t="str">
        <f t="array" ref="I674">INDEX(Def_Instancias_Equipamentos!$E$2:$E$5135, MATCH(L674, Def_Instancias_Equipamentos!$D$2:$D$5135, 0), 1)</f>
        <v>IA-20RaBPM</v>
      </c>
      <c r="J674" s="27" t="str">
        <f t="shared" si="16"/>
        <v>EXTERNO</v>
      </c>
      <c r="K674" s="28" t="str">
        <f>Def_Instancias_Equipamentos!$D$1320</f>
        <v>SI-20BCFE:DI-PBPMSensor-2</v>
      </c>
      <c r="L674" s="19" t="str">
        <f>Def_Instancias_Equipamentos!$D$1661</f>
        <v>SI-20BCFE:DI-FMCPicoAmm-2</v>
      </c>
      <c r="M674" s="44" t="s">
        <v>77</v>
      </c>
      <c r="N674" s="45" t="s">
        <v>1116</v>
      </c>
      <c r="O674" s="31" t="str">
        <f>Def_Sistemas_Conectores_Cabos!$B$24</f>
        <v>Allectra triax</v>
      </c>
      <c r="P674" s="19" t="str">
        <f>Def_Sistemas_Conectores_Cabos!$B$25</f>
        <v>Lemo FFC.00.650</v>
      </c>
      <c r="Q674" s="27" t="str">
        <f t="shared" si="17"/>
        <v>SI-20BCFE:DI-PBPMSensor-2/BO
SI-20BCFE:DI-FMCPicoAmm-2/4</v>
      </c>
      <c r="R674" s="46" t="s">
        <v>25</v>
      </c>
      <c r="S674" s="46" t="s">
        <v>25</v>
      </c>
      <c r="T674" s="47" t="str">
        <f>Def_Sistemas_Conectores_Cabos!$C$15</f>
        <v>Triaxial LEMO</v>
      </c>
      <c r="U674" s="45" t="s">
        <v>46</v>
      </c>
      <c r="V674" s="33"/>
      <c r="W674" s="33"/>
      <c r="X674" s="33"/>
    </row>
    <row r="675" ht="15.75" customHeight="1">
      <c r="A675" s="19" t="str">
        <f>Def_Sistemas_Conectores_Cabos!$A$23</f>
        <v>BPM de fótons</v>
      </c>
      <c r="B675" s="22" t="str">
        <f>Datas_Entregas!$A$6</f>
        <v>Linhas de Luz (fases I-A e II)</v>
      </c>
      <c r="C675" s="25">
        <f t="array" ref="C675">INDEX(Datas_Entregas!$B$2:$B$100, MATCH(B675, Datas_Entregas!$A$2:$A$100, 0), 1)</f>
        <v>43374</v>
      </c>
      <c r="D675" s="22" t="str">
        <f>Def_Status_Montagem!$A$2</f>
        <v>A verificar</v>
      </c>
      <c r="E675" s="35" t="str">
        <f>Def_Status_Montagem!$B$4</f>
        <v>Contratada (inclui etiqueta)</v>
      </c>
      <c r="F675" s="26" t="str">
        <f t="array" ref="F675">INDEX(Def_Instancias_Equipamentos!$F$2:$F$5135, MATCH(K675, Def_Instancias_Equipamentos!$D$2:$D$5135, 0), 1)</f>
        <v>Túnel (Anel/Front-End)</v>
      </c>
      <c r="G675" s="27" t="str">
        <f t="array" ref="G675">INDEX(Def_Instancias_Equipamentos!$F$2:$F$5135, MATCH(L675, Def_Instancias_Equipamentos!$D$2:$D$5135, 0), 1)</f>
        <v>Sala Racks 19&amp;20</v>
      </c>
      <c r="H675" s="26" t="str">
        <f t="array" ref="H675">INDEX(Def_Instancias_Equipamentos!$E$2:$E$5135, MATCH(K675, Def_Instancias_Equipamentos!$D$2:$D$5135, 0), 1)</f>
        <v>SI-20SBFE</v>
      </c>
      <c r="I675" s="27" t="str">
        <f t="array" ref="I675">INDEX(Def_Instancias_Equipamentos!$E$2:$E$5135, MATCH(L675, Def_Instancias_Equipamentos!$D$2:$D$5135, 0), 1)</f>
        <v>IA-20RaBPM</v>
      </c>
      <c r="J675" s="27" t="str">
        <f t="shared" si="16"/>
        <v>EXTERNO</v>
      </c>
      <c r="K675" s="28" t="str">
        <f>Def_Instancias_Equipamentos!$D$1279</f>
        <v>SI-20SBFE:DI-PBPMSensor-1</v>
      </c>
      <c r="L675" s="19" t="str">
        <f>Def_Instancias_Equipamentos!$D$1620</f>
        <v>SI-20SBFE:DI-FMCPicoAmm-1</v>
      </c>
      <c r="M675" s="44" t="s">
        <v>89</v>
      </c>
      <c r="N675" s="45" t="s">
        <v>1100</v>
      </c>
      <c r="O675" s="31" t="str">
        <f>Def_Sistemas_Conectores_Cabos!$B$24</f>
        <v>Allectra triax</v>
      </c>
      <c r="P675" s="19" t="str">
        <f>Def_Sistemas_Conectores_Cabos!$B$25</f>
        <v>Lemo FFC.00.650</v>
      </c>
      <c r="Q675" s="27" t="str">
        <f t="shared" si="17"/>
        <v>SI-20SBFE:DI-PBPMSensor-1/TO
SI-20SBFE:DI-FMCPicoAmm-1/1</v>
      </c>
      <c r="R675" s="46" t="s">
        <v>25</v>
      </c>
      <c r="S675" s="46" t="s">
        <v>25</v>
      </c>
      <c r="T675" s="47" t="str">
        <f>Def_Sistemas_Conectores_Cabos!$C$15</f>
        <v>Triaxial LEMO</v>
      </c>
      <c r="U675" s="45" t="s">
        <v>46</v>
      </c>
      <c r="V675" s="33"/>
      <c r="W675" s="33"/>
      <c r="X675" s="33"/>
    </row>
    <row r="676" ht="15.75" customHeight="1">
      <c r="A676" s="19" t="str">
        <f>Def_Sistemas_Conectores_Cabos!$A$23</f>
        <v>BPM de fótons</v>
      </c>
      <c r="B676" s="22" t="str">
        <f>Datas_Entregas!$A$6</f>
        <v>Linhas de Luz (fases I-A e II)</v>
      </c>
      <c r="C676" s="25">
        <f t="array" ref="C676">INDEX(Datas_Entregas!$B$2:$B$100, MATCH(B676, Datas_Entregas!$A$2:$A$100, 0), 1)</f>
        <v>43374</v>
      </c>
      <c r="D676" s="22" t="str">
        <f>Def_Status_Montagem!$A$2</f>
        <v>A verificar</v>
      </c>
      <c r="E676" s="35" t="str">
        <f>Def_Status_Montagem!$B$4</f>
        <v>Contratada (inclui etiqueta)</v>
      </c>
      <c r="F676" s="26" t="str">
        <f t="array" ref="F676">INDEX(Def_Instancias_Equipamentos!$F$2:$F$5135, MATCH(K676, Def_Instancias_Equipamentos!$D$2:$D$5135, 0), 1)</f>
        <v>Túnel (Anel/Front-End)</v>
      </c>
      <c r="G676" s="27" t="str">
        <f t="array" ref="G676">INDEX(Def_Instancias_Equipamentos!$F$2:$F$5135, MATCH(L676, Def_Instancias_Equipamentos!$D$2:$D$5135, 0), 1)</f>
        <v>Sala Racks 19&amp;20</v>
      </c>
      <c r="H676" s="26" t="str">
        <f t="array" ref="H676">INDEX(Def_Instancias_Equipamentos!$E$2:$E$5135, MATCH(K676, Def_Instancias_Equipamentos!$D$2:$D$5135, 0), 1)</f>
        <v>SI-20SBFE</v>
      </c>
      <c r="I676" s="27" t="str">
        <f t="array" ref="I676">INDEX(Def_Instancias_Equipamentos!$E$2:$E$5135, MATCH(L676, Def_Instancias_Equipamentos!$D$2:$D$5135, 0), 1)</f>
        <v>IA-20RaBPM</v>
      </c>
      <c r="J676" s="27" t="str">
        <f t="shared" si="16"/>
        <v>EXTERNO</v>
      </c>
      <c r="K676" s="28" t="str">
        <f>Def_Instancias_Equipamentos!$D$1279</f>
        <v>SI-20SBFE:DI-PBPMSensor-1</v>
      </c>
      <c r="L676" s="19" t="str">
        <f>Def_Instancias_Equipamentos!$D$1620</f>
        <v>SI-20SBFE:DI-FMCPicoAmm-1</v>
      </c>
      <c r="M676" s="44" t="s">
        <v>74</v>
      </c>
      <c r="N676" s="45" t="s">
        <v>1108</v>
      </c>
      <c r="O676" s="31" t="str">
        <f>Def_Sistemas_Conectores_Cabos!$B$24</f>
        <v>Allectra triax</v>
      </c>
      <c r="P676" s="19" t="str">
        <f>Def_Sistemas_Conectores_Cabos!$B$25</f>
        <v>Lemo FFC.00.650</v>
      </c>
      <c r="Q676" s="27" t="str">
        <f t="shared" si="17"/>
        <v>SI-20SBFE:DI-PBPMSensor-1/BI
SI-20SBFE:DI-FMCPicoAmm-1/2</v>
      </c>
      <c r="R676" s="46" t="s">
        <v>25</v>
      </c>
      <c r="S676" s="46" t="s">
        <v>25</v>
      </c>
      <c r="T676" s="47" t="str">
        <f>Def_Sistemas_Conectores_Cabos!$C$15</f>
        <v>Triaxial LEMO</v>
      </c>
      <c r="U676" s="45" t="s">
        <v>46</v>
      </c>
      <c r="V676" s="33"/>
      <c r="W676" s="33"/>
      <c r="X676" s="33"/>
    </row>
    <row r="677" ht="15.75" customHeight="1">
      <c r="A677" s="19" t="str">
        <f>Def_Sistemas_Conectores_Cabos!$A$23</f>
        <v>BPM de fótons</v>
      </c>
      <c r="B677" s="22" t="str">
        <f>Datas_Entregas!$A$6</f>
        <v>Linhas de Luz (fases I-A e II)</v>
      </c>
      <c r="C677" s="25">
        <f t="array" ref="C677">INDEX(Datas_Entregas!$B$2:$B$100, MATCH(B677, Datas_Entregas!$A$2:$A$100, 0), 1)</f>
        <v>43374</v>
      </c>
      <c r="D677" s="22" t="str">
        <f>Def_Status_Montagem!$A$2</f>
        <v>A verificar</v>
      </c>
      <c r="E677" s="35" t="str">
        <f>Def_Status_Montagem!$B$4</f>
        <v>Contratada (inclui etiqueta)</v>
      </c>
      <c r="F677" s="26" t="str">
        <f t="array" ref="F677">INDEX(Def_Instancias_Equipamentos!$F$2:$F$5135, MATCH(K677, Def_Instancias_Equipamentos!$D$2:$D$5135, 0), 1)</f>
        <v>Túnel (Anel/Front-End)</v>
      </c>
      <c r="G677" s="27" t="str">
        <f t="array" ref="G677">INDEX(Def_Instancias_Equipamentos!$F$2:$F$5135, MATCH(L677, Def_Instancias_Equipamentos!$D$2:$D$5135, 0), 1)</f>
        <v>Sala Racks 19&amp;20</v>
      </c>
      <c r="H677" s="26" t="str">
        <f t="array" ref="H677">INDEX(Def_Instancias_Equipamentos!$E$2:$E$5135, MATCH(K677, Def_Instancias_Equipamentos!$D$2:$D$5135, 0), 1)</f>
        <v>SI-20SBFE</v>
      </c>
      <c r="I677" s="27" t="str">
        <f t="array" ref="I677">INDEX(Def_Instancias_Equipamentos!$E$2:$E$5135, MATCH(L677, Def_Instancias_Equipamentos!$D$2:$D$5135, 0), 1)</f>
        <v>IA-20RaBPM</v>
      </c>
      <c r="J677" s="27" t="str">
        <f t="shared" si="16"/>
        <v>EXTERNO</v>
      </c>
      <c r="K677" s="28" t="str">
        <f>Def_Instancias_Equipamentos!$D$1279</f>
        <v>SI-20SBFE:DI-PBPMSensor-1</v>
      </c>
      <c r="L677" s="19" t="str">
        <f>Def_Instancias_Equipamentos!$D$1620</f>
        <v>SI-20SBFE:DI-FMCPicoAmm-1</v>
      </c>
      <c r="M677" s="44" t="s">
        <v>80</v>
      </c>
      <c r="N677" s="45" t="s">
        <v>1110</v>
      </c>
      <c r="O677" s="31" t="str">
        <f>Def_Sistemas_Conectores_Cabos!$B$24</f>
        <v>Allectra triax</v>
      </c>
      <c r="P677" s="19" t="str">
        <f>Def_Sistemas_Conectores_Cabos!$B$25</f>
        <v>Lemo FFC.00.650</v>
      </c>
      <c r="Q677" s="27" t="str">
        <f t="shared" si="17"/>
        <v>SI-20SBFE:DI-PBPMSensor-1/TI
SI-20SBFE:DI-FMCPicoAmm-1/3</v>
      </c>
      <c r="R677" s="46" t="s">
        <v>25</v>
      </c>
      <c r="S677" s="46" t="s">
        <v>25</v>
      </c>
      <c r="T677" s="47" t="str">
        <f>Def_Sistemas_Conectores_Cabos!$C$15</f>
        <v>Triaxial LEMO</v>
      </c>
      <c r="U677" s="45" t="s">
        <v>46</v>
      </c>
      <c r="V677" s="33"/>
      <c r="W677" s="33"/>
      <c r="X677" s="33"/>
    </row>
    <row r="678" ht="15.75" customHeight="1">
      <c r="A678" s="19" t="str">
        <f>Def_Sistemas_Conectores_Cabos!$A$23</f>
        <v>BPM de fótons</v>
      </c>
      <c r="B678" s="22" t="str">
        <f>Datas_Entregas!$A$6</f>
        <v>Linhas de Luz (fases I-A e II)</v>
      </c>
      <c r="C678" s="25">
        <f t="array" ref="C678">INDEX(Datas_Entregas!$B$2:$B$100, MATCH(B678, Datas_Entregas!$A$2:$A$100, 0), 1)</f>
        <v>43374</v>
      </c>
      <c r="D678" s="22" t="str">
        <f>Def_Status_Montagem!$A$2</f>
        <v>A verificar</v>
      </c>
      <c r="E678" s="35" t="str">
        <f>Def_Status_Montagem!$B$4</f>
        <v>Contratada (inclui etiqueta)</v>
      </c>
      <c r="F678" s="26" t="str">
        <f t="array" ref="F678">INDEX(Def_Instancias_Equipamentos!$F$2:$F$5135, MATCH(K678, Def_Instancias_Equipamentos!$D$2:$D$5135, 0), 1)</f>
        <v>Túnel (Anel/Front-End)</v>
      </c>
      <c r="G678" s="27" t="str">
        <f t="array" ref="G678">INDEX(Def_Instancias_Equipamentos!$F$2:$F$5135, MATCH(L678, Def_Instancias_Equipamentos!$D$2:$D$5135, 0), 1)</f>
        <v>Sala Racks 19&amp;20</v>
      </c>
      <c r="H678" s="26" t="str">
        <f t="array" ref="H678">INDEX(Def_Instancias_Equipamentos!$E$2:$E$5135, MATCH(K678, Def_Instancias_Equipamentos!$D$2:$D$5135, 0), 1)</f>
        <v>SI-20SBFE</v>
      </c>
      <c r="I678" s="27" t="str">
        <f t="array" ref="I678">INDEX(Def_Instancias_Equipamentos!$E$2:$E$5135, MATCH(L678, Def_Instancias_Equipamentos!$D$2:$D$5135, 0), 1)</f>
        <v>IA-20RaBPM</v>
      </c>
      <c r="J678" s="27" t="str">
        <f t="shared" si="16"/>
        <v>EXTERNO</v>
      </c>
      <c r="K678" s="28" t="str">
        <f>Def_Instancias_Equipamentos!$D$1279</f>
        <v>SI-20SBFE:DI-PBPMSensor-1</v>
      </c>
      <c r="L678" s="19" t="str">
        <f>Def_Instancias_Equipamentos!$D$1620</f>
        <v>SI-20SBFE:DI-FMCPicoAmm-1</v>
      </c>
      <c r="M678" s="44" t="s">
        <v>77</v>
      </c>
      <c r="N678" s="45" t="s">
        <v>1116</v>
      </c>
      <c r="O678" s="31" t="str">
        <f>Def_Sistemas_Conectores_Cabos!$B$24</f>
        <v>Allectra triax</v>
      </c>
      <c r="P678" s="19" t="str">
        <f>Def_Sistemas_Conectores_Cabos!$B$25</f>
        <v>Lemo FFC.00.650</v>
      </c>
      <c r="Q678" s="27" t="str">
        <f t="shared" si="17"/>
        <v>SI-20SBFE:DI-PBPMSensor-1/BO
SI-20SBFE:DI-FMCPicoAmm-1/4</v>
      </c>
      <c r="R678" s="46" t="s">
        <v>25</v>
      </c>
      <c r="S678" s="46" t="s">
        <v>25</v>
      </c>
      <c r="T678" s="47" t="str">
        <f>Def_Sistemas_Conectores_Cabos!$C$15</f>
        <v>Triaxial LEMO</v>
      </c>
      <c r="U678" s="45" t="s">
        <v>46</v>
      </c>
      <c r="V678" s="33"/>
      <c r="W678" s="33"/>
      <c r="X678" s="33"/>
    </row>
    <row r="679" ht="15.75" customHeight="1">
      <c r="A679" s="19" t="str">
        <f>Def_Sistemas_Conectores_Cabos!$A$23</f>
        <v>BPM de fótons</v>
      </c>
      <c r="B679" s="22" t="str">
        <f>Datas_Entregas!$A$6</f>
        <v>Linhas de Luz (fases I-A e II)</v>
      </c>
      <c r="C679" s="25">
        <f t="array" ref="C679">INDEX(Datas_Entregas!$B$2:$B$100, MATCH(B679, Datas_Entregas!$A$2:$A$100, 0), 1)</f>
        <v>43374</v>
      </c>
      <c r="D679" s="22" t="str">
        <f>Def_Status_Montagem!$A$2</f>
        <v>A verificar</v>
      </c>
      <c r="E679" s="35" t="str">
        <f>Def_Status_Montagem!$B$4</f>
        <v>Contratada (inclui etiqueta)</v>
      </c>
      <c r="F679" s="26" t="str">
        <f t="array" ref="F679">INDEX(Def_Instancias_Equipamentos!$F$2:$F$5135, MATCH(K679, Def_Instancias_Equipamentos!$D$2:$D$5135, 0), 1)</f>
        <v>Túnel (Anel/Front-End)</v>
      </c>
      <c r="G679" s="27" t="str">
        <f t="array" ref="G679">INDEX(Def_Instancias_Equipamentos!$F$2:$F$5135, MATCH(L679, Def_Instancias_Equipamentos!$D$2:$D$5135, 0), 1)</f>
        <v>Sala Racks 19&amp;20</v>
      </c>
      <c r="H679" s="26" t="str">
        <f t="array" ref="H679">INDEX(Def_Instancias_Equipamentos!$E$2:$E$5135, MATCH(K679, Def_Instancias_Equipamentos!$D$2:$D$5135, 0), 1)</f>
        <v>SI-20SBFE</v>
      </c>
      <c r="I679" s="27" t="str">
        <f t="array" ref="I679">INDEX(Def_Instancias_Equipamentos!$E$2:$E$5135, MATCH(L679, Def_Instancias_Equipamentos!$D$2:$D$5135, 0), 1)</f>
        <v>IA-20RaBPM</v>
      </c>
      <c r="J679" s="27" t="str">
        <f t="shared" si="16"/>
        <v>EXTERNO</v>
      </c>
      <c r="K679" s="28" t="str">
        <f>Def_Instancias_Equipamentos!$D$1280</f>
        <v>SI-20SBFE:DI-PBPMSensor-2</v>
      </c>
      <c r="L679" s="19" t="str">
        <f>Def_Instancias_Equipamentos!$D$1621</f>
        <v>SI-20SBFE:DI-FMCPicoAmm-2</v>
      </c>
      <c r="M679" s="44" t="s">
        <v>89</v>
      </c>
      <c r="N679" s="45" t="s">
        <v>1100</v>
      </c>
      <c r="O679" s="31" t="str">
        <f>Def_Sistemas_Conectores_Cabos!$B$24</f>
        <v>Allectra triax</v>
      </c>
      <c r="P679" s="19" t="str">
        <f>Def_Sistemas_Conectores_Cabos!$B$25</f>
        <v>Lemo FFC.00.650</v>
      </c>
      <c r="Q679" s="27" t="str">
        <f t="shared" si="17"/>
        <v>SI-20SBFE:DI-PBPMSensor-2/TO
SI-20SBFE:DI-FMCPicoAmm-2/1</v>
      </c>
      <c r="R679" s="46" t="s">
        <v>25</v>
      </c>
      <c r="S679" s="46" t="s">
        <v>25</v>
      </c>
      <c r="T679" s="47" t="str">
        <f>Def_Sistemas_Conectores_Cabos!$C$15</f>
        <v>Triaxial LEMO</v>
      </c>
      <c r="U679" s="45" t="s">
        <v>46</v>
      </c>
      <c r="V679" s="33"/>
      <c r="W679" s="33"/>
      <c r="X679" s="33"/>
    </row>
    <row r="680" ht="15.75" customHeight="1">
      <c r="A680" s="19" t="str">
        <f>Def_Sistemas_Conectores_Cabos!$A$23</f>
        <v>BPM de fótons</v>
      </c>
      <c r="B680" s="22" t="str">
        <f>Datas_Entregas!$A$6</f>
        <v>Linhas de Luz (fases I-A e II)</v>
      </c>
      <c r="C680" s="25">
        <f t="array" ref="C680">INDEX(Datas_Entregas!$B$2:$B$100, MATCH(B680, Datas_Entregas!$A$2:$A$100, 0), 1)</f>
        <v>43374</v>
      </c>
      <c r="D680" s="22" t="str">
        <f>Def_Status_Montagem!$A$2</f>
        <v>A verificar</v>
      </c>
      <c r="E680" s="35" t="str">
        <f>Def_Status_Montagem!$B$4</f>
        <v>Contratada (inclui etiqueta)</v>
      </c>
      <c r="F680" s="26" t="str">
        <f t="array" ref="F680">INDEX(Def_Instancias_Equipamentos!$F$2:$F$5135, MATCH(K680, Def_Instancias_Equipamentos!$D$2:$D$5135, 0), 1)</f>
        <v>Túnel (Anel/Front-End)</v>
      </c>
      <c r="G680" s="27" t="str">
        <f t="array" ref="G680">INDEX(Def_Instancias_Equipamentos!$F$2:$F$5135, MATCH(L680, Def_Instancias_Equipamentos!$D$2:$D$5135, 0), 1)</f>
        <v>Sala Racks 19&amp;20</v>
      </c>
      <c r="H680" s="26" t="str">
        <f t="array" ref="H680">INDEX(Def_Instancias_Equipamentos!$E$2:$E$5135, MATCH(K680, Def_Instancias_Equipamentos!$D$2:$D$5135, 0), 1)</f>
        <v>SI-20SBFE</v>
      </c>
      <c r="I680" s="27" t="str">
        <f t="array" ref="I680">INDEX(Def_Instancias_Equipamentos!$E$2:$E$5135, MATCH(L680, Def_Instancias_Equipamentos!$D$2:$D$5135, 0), 1)</f>
        <v>IA-20RaBPM</v>
      </c>
      <c r="J680" s="27" t="str">
        <f t="shared" si="16"/>
        <v>EXTERNO</v>
      </c>
      <c r="K680" s="28" t="str">
        <f>Def_Instancias_Equipamentos!$D$1280</f>
        <v>SI-20SBFE:DI-PBPMSensor-2</v>
      </c>
      <c r="L680" s="19" t="str">
        <f>Def_Instancias_Equipamentos!$D$1621</f>
        <v>SI-20SBFE:DI-FMCPicoAmm-2</v>
      </c>
      <c r="M680" s="44" t="s">
        <v>74</v>
      </c>
      <c r="N680" s="45" t="s">
        <v>1108</v>
      </c>
      <c r="O680" s="31" t="str">
        <f>Def_Sistemas_Conectores_Cabos!$B$24</f>
        <v>Allectra triax</v>
      </c>
      <c r="P680" s="19" t="str">
        <f>Def_Sistemas_Conectores_Cabos!$B$25</f>
        <v>Lemo FFC.00.650</v>
      </c>
      <c r="Q680" s="27" t="str">
        <f t="shared" si="17"/>
        <v>SI-20SBFE:DI-PBPMSensor-2/BI
SI-20SBFE:DI-FMCPicoAmm-2/2</v>
      </c>
      <c r="R680" s="46" t="s">
        <v>25</v>
      </c>
      <c r="S680" s="46" t="s">
        <v>25</v>
      </c>
      <c r="T680" s="47" t="str">
        <f>Def_Sistemas_Conectores_Cabos!$C$15</f>
        <v>Triaxial LEMO</v>
      </c>
      <c r="U680" s="45" t="s">
        <v>46</v>
      </c>
      <c r="V680" s="33"/>
      <c r="W680" s="33"/>
      <c r="X680" s="33"/>
    </row>
    <row r="681" ht="15.75" customHeight="1">
      <c r="A681" s="19" t="str">
        <f>Def_Sistemas_Conectores_Cabos!$A$23</f>
        <v>BPM de fótons</v>
      </c>
      <c r="B681" s="22" t="str">
        <f>Datas_Entregas!$A$6</f>
        <v>Linhas de Luz (fases I-A e II)</v>
      </c>
      <c r="C681" s="25">
        <f t="array" ref="C681">INDEX(Datas_Entregas!$B$2:$B$100, MATCH(B681, Datas_Entregas!$A$2:$A$100, 0), 1)</f>
        <v>43374</v>
      </c>
      <c r="D681" s="22" t="str">
        <f>Def_Status_Montagem!$A$2</f>
        <v>A verificar</v>
      </c>
      <c r="E681" s="35" t="str">
        <f>Def_Status_Montagem!$B$4</f>
        <v>Contratada (inclui etiqueta)</v>
      </c>
      <c r="F681" s="26" t="str">
        <f t="array" ref="F681">INDEX(Def_Instancias_Equipamentos!$F$2:$F$5135, MATCH(K681, Def_Instancias_Equipamentos!$D$2:$D$5135, 0), 1)</f>
        <v>Túnel (Anel/Front-End)</v>
      </c>
      <c r="G681" s="27" t="str">
        <f t="array" ref="G681">INDEX(Def_Instancias_Equipamentos!$F$2:$F$5135, MATCH(L681, Def_Instancias_Equipamentos!$D$2:$D$5135, 0), 1)</f>
        <v>Sala Racks 19&amp;20</v>
      </c>
      <c r="H681" s="26" t="str">
        <f t="array" ref="H681">INDEX(Def_Instancias_Equipamentos!$E$2:$E$5135, MATCH(K681, Def_Instancias_Equipamentos!$D$2:$D$5135, 0), 1)</f>
        <v>SI-20SBFE</v>
      </c>
      <c r="I681" s="27" t="str">
        <f t="array" ref="I681">INDEX(Def_Instancias_Equipamentos!$E$2:$E$5135, MATCH(L681, Def_Instancias_Equipamentos!$D$2:$D$5135, 0), 1)</f>
        <v>IA-20RaBPM</v>
      </c>
      <c r="J681" s="27" t="str">
        <f t="shared" si="16"/>
        <v>EXTERNO</v>
      </c>
      <c r="K681" s="28" t="str">
        <f>Def_Instancias_Equipamentos!$D$1280</f>
        <v>SI-20SBFE:DI-PBPMSensor-2</v>
      </c>
      <c r="L681" s="19" t="str">
        <f>Def_Instancias_Equipamentos!$D$1621</f>
        <v>SI-20SBFE:DI-FMCPicoAmm-2</v>
      </c>
      <c r="M681" s="44" t="s">
        <v>80</v>
      </c>
      <c r="N681" s="45" t="s">
        <v>1110</v>
      </c>
      <c r="O681" s="31" t="str">
        <f>Def_Sistemas_Conectores_Cabos!$B$24</f>
        <v>Allectra triax</v>
      </c>
      <c r="P681" s="19" t="str">
        <f>Def_Sistemas_Conectores_Cabos!$B$25</f>
        <v>Lemo FFC.00.650</v>
      </c>
      <c r="Q681" s="27" t="str">
        <f t="shared" si="17"/>
        <v>SI-20SBFE:DI-PBPMSensor-2/TI
SI-20SBFE:DI-FMCPicoAmm-2/3</v>
      </c>
      <c r="R681" s="46" t="s">
        <v>25</v>
      </c>
      <c r="S681" s="46" t="s">
        <v>25</v>
      </c>
      <c r="T681" s="47" t="str">
        <f>Def_Sistemas_Conectores_Cabos!$C$15</f>
        <v>Triaxial LEMO</v>
      </c>
      <c r="U681" s="45" t="s">
        <v>46</v>
      </c>
      <c r="V681" s="33"/>
      <c r="W681" s="33"/>
      <c r="X681" s="33"/>
    </row>
    <row r="682" ht="15.75" customHeight="1">
      <c r="A682" s="19" t="str">
        <f>Def_Sistemas_Conectores_Cabos!$A$23</f>
        <v>BPM de fótons</v>
      </c>
      <c r="B682" s="22" t="str">
        <f>Datas_Entregas!$A$6</f>
        <v>Linhas de Luz (fases I-A e II)</v>
      </c>
      <c r="C682" s="25">
        <f t="array" ref="C682">INDEX(Datas_Entregas!$B$2:$B$100, MATCH(B682, Datas_Entregas!$A$2:$A$100, 0), 1)</f>
        <v>43374</v>
      </c>
      <c r="D682" s="22" t="str">
        <f>Def_Status_Montagem!$A$2</f>
        <v>A verificar</v>
      </c>
      <c r="E682" s="35" t="str">
        <f>Def_Status_Montagem!$B$4</f>
        <v>Contratada (inclui etiqueta)</v>
      </c>
      <c r="F682" s="26" t="str">
        <f t="array" ref="F682">INDEX(Def_Instancias_Equipamentos!$F$2:$F$5135, MATCH(K682, Def_Instancias_Equipamentos!$D$2:$D$5135, 0), 1)</f>
        <v>Túnel (Anel/Front-End)</v>
      </c>
      <c r="G682" s="27" t="str">
        <f t="array" ref="G682">INDEX(Def_Instancias_Equipamentos!$F$2:$F$5135, MATCH(L682, Def_Instancias_Equipamentos!$D$2:$D$5135, 0), 1)</f>
        <v>Sala Racks 19&amp;20</v>
      </c>
      <c r="H682" s="26" t="str">
        <f t="array" ref="H682">INDEX(Def_Instancias_Equipamentos!$E$2:$E$5135, MATCH(K682, Def_Instancias_Equipamentos!$D$2:$D$5135, 0), 1)</f>
        <v>SI-20SBFE</v>
      </c>
      <c r="I682" s="27" t="str">
        <f t="array" ref="I682">INDEX(Def_Instancias_Equipamentos!$E$2:$E$5135, MATCH(L682, Def_Instancias_Equipamentos!$D$2:$D$5135, 0), 1)</f>
        <v>IA-20RaBPM</v>
      </c>
      <c r="J682" s="27" t="str">
        <f t="shared" si="16"/>
        <v>EXTERNO</v>
      </c>
      <c r="K682" s="28" t="str">
        <f>Def_Instancias_Equipamentos!$D$1280</f>
        <v>SI-20SBFE:DI-PBPMSensor-2</v>
      </c>
      <c r="L682" s="19" t="str">
        <f>Def_Instancias_Equipamentos!$D$1621</f>
        <v>SI-20SBFE:DI-FMCPicoAmm-2</v>
      </c>
      <c r="M682" s="44" t="s">
        <v>77</v>
      </c>
      <c r="N682" s="45" t="s">
        <v>1116</v>
      </c>
      <c r="O682" s="31" t="str">
        <f>Def_Sistemas_Conectores_Cabos!$B$24</f>
        <v>Allectra triax</v>
      </c>
      <c r="P682" s="19" t="str">
        <f>Def_Sistemas_Conectores_Cabos!$B$25</f>
        <v>Lemo FFC.00.650</v>
      </c>
      <c r="Q682" s="27" t="str">
        <f t="shared" si="17"/>
        <v>SI-20SBFE:DI-PBPMSensor-2/BO
SI-20SBFE:DI-FMCPicoAmm-2/4</v>
      </c>
      <c r="R682" s="46" t="s">
        <v>25</v>
      </c>
      <c r="S682" s="46" t="s">
        <v>25</v>
      </c>
      <c r="T682" s="47" t="str">
        <f>Def_Sistemas_Conectores_Cabos!$C$15</f>
        <v>Triaxial LEMO</v>
      </c>
      <c r="U682" s="45" t="s">
        <v>46</v>
      </c>
      <c r="V682" s="33"/>
      <c r="W682" s="33"/>
      <c r="X682" s="33"/>
    </row>
    <row r="683" ht="15.75" customHeight="1">
      <c r="A683" s="19" t="str">
        <f>Def_Sistemas_Conectores_Cabos!$A$3</f>
        <v>Diagnostico</v>
      </c>
      <c r="B683" s="22" t="str">
        <f>Datas_Entregas!$A$2</f>
        <v>Booster/LTB</v>
      </c>
      <c r="C683" s="25">
        <f t="array" ref="C683">INDEX(Datas_Entregas!$B$2:$B$100, MATCH(B683, Datas_Entregas!$A$2:$A$100, 0), 1)</f>
        <v>43266</v>
      </c>
      <c r="D683" s="22" t="str">
        <f>Def_Status_Montagem!$A$2</f>
        <v>A verificar</v>
      </c>
      <c r="E683" s="35" t="str">
        <f>Def_Status_Montagem!$B$5</f>
        <v>DIG</v>
      </c>
      <c r="F683" s="26" t="str">
        <f t="array" ref="F683">INDEX(Def_Instancias_Equipamentos!$F$2:$F$5135, MATCH(K683, Def_Instancias_Equipamentos!$D$2:$D$5135, 0), 1)</f>
        <v>Túnel (Booster)</v>
      </c>
      <c r="G683" s="27" t="str">
        <f t="array" ref="G683">INDEX(Def_Instancias_Equipamentos!$F$2:$F$5135, MATCH(L683, Def_Instancias_Equipamentos!$D$2:$D$5135, 0), 1)</f>
        <v>Túnel (Booster)</v>
      </c>
      <c r="H683" s="26" t="str">
        <f t="array" ref="H683">INDEX(Def_Instancias_Equipamentos!$E$2:$E$5135, MATCH(K683, Def_Instancias_Equipamentos!$D$2:$D$5135, 0), 1)</f>
        <v>BO-01D</v>
      </c>
      <c r="I683" s="27" t="str">
        <f t="array" ref="I683">INDEX(Def_Instancias_Equipamentos!$E$2:$E$5135, MATCH(L683, Def_Instancias_Equipamentos!$D$2:$D$5135, 0), 1)</f>
        <v>BO-01D</v>
      </c>
      <c r="J683" s="27" t="str">
        <f t="shared" si="16"/>
        <v>INTERNO</v>
      </c>
      <c r="K683" s="28" t="str">
        <f>Def_Instancias_Equipamentos!$D$352</f>
        <v>BO-01D:DI-ScrnCtrl-1</v>
      </c>
      <c r="L683" s="19" t="str">
        <f>Def_Instancias_Equipamentos!$D$352</f>
        <v>BO-01D:DI-ScrnCtrl-1</v>
      </c>
      <c r="M683" s="29" t="s">
        <v>1148</v>
      </c>
      <c r="N683" s="32" t="s">
        <v>1149</v>
      </c>
      <c r="O683" s="28" t="str">
        <f>Def_Sistemas_Conectores_Cabos!$B$20</f>
        <v>Micro-fit 2 vias fêmea</v>
      </c>
      <c r="P683" s="19" t="str">
        <f>Def_Sistemas_Conectores_Cabos!$B$20</f>
        <v>Micro-fit 2 vias fêmea</v>
      </c>
      <c r="Q683" s="27" t="str">
        <f t="shared" si="17"/>
        <v>BO-01D:DI-ScrnCtrl-1/HLS-OUT
BO-01D:DI-ScrnCtrl-1/HLS-IN</v>
      </c>
      <c r="R683" s="75">
        <v>1.5</v>
      </c>
      <c r="S683" s="75">
        <v>1.5</v>
      </c>
      <c r="T683" s="19" t="str">
        <f>Def_Sistemas_Conectores_Cabos!$C$13</f>
        <v>Cabo multivias</v>
      </c>
      <c r="U683" s="32" t="s">
        <v>1150</v>
      </c>
      <c r="V683" s="33"/>
      <c r="W683" s="33"/>
      <c r="X683" s="33"/>
    </row>
    <row r="684" ht="15.75" customHeight="1">
      <c r="A684" s="19" t="str">
        <f>Def_Sistemas_Conectores_Cabos!$A$3</f>
        <v>Diagnostico</v>
      </c>
      <c r="B684" s="22" t="str">
        <f>Datas_Entregas!$A$2</f>
        <v>Booster/LTB</v>
      </c>
      <c r="C684" s="25">
        <f t="array" ref="C684">INDEX(Datas_Entregas!$B$2:$B$100, MATCH(B684, Datas_Entregas!$A$2:$A$100, 0), 1)</f>
        <v>43266</v>
      </c>
      <c r="D684" s="22" t="str">
        <f>Def_Status_Montagem!$A$2</f>
        <v>A verificar</v>
      </c>
      <c r="E684" s="35" t="str">
        <f>Def_Status_Montagem!$B$5</f>
        <v>DIG</v>
      </c>
      <c r="F684" s="26" t="str">
        <f t="array" ref="F684">INDEX(Def_Instancias_Equipamentos!$F$2:$F$5135, MATCH(K684, Def_Instancias_Equipamentos!$D$2:$D$5135, 0), 1)</f>
        <v>Túnel (Booster)</v>
      </c>
      <c r="G684" s="27" t="str">
        <f t="array" ref="G684">INDEX(Def_Instancias_Equipamentos!$F$2:$F$5135, MATCH(L684, Def_Instancias_Equipamentos!$D$2:$D$5135, 0), 1)</f>
        <v>Túnel (Booster)</v>
      </c>
      <c r="H684" s="26" t="str">
        <f t="array" ref="H684">INDEX(Def_Instancias_Equipamentos!$E$2:$E$5135, MATCH(K684, Def_Instancias_Equipamentos!$D$2:$D$5135, 0), 1)</f>
        <v>BO-01D</v>
      </c>
      <c r="I684" s="27" t="str">
        <f t="array" ref="I684">INDEX(Def_Instancias_Equipamentos!$E$2:$E$5135, MATCH(L684, Def_Instancias_Equipamentos!$D$2:$D$5135, 0), 1)</f>
        <v>BO-01D</v>
      </c>
      <c r="J684" s="27" t="str">
        <f t="shared" si="16"/>
        <v>INTERNO</v>
      </c>
      <c r="K684" s="28" t="str">
        <f>Def_Instancias_Equipamentos!$D$352</f>
        <v>BO-01D:DI-ScrnCtrl-1</v>
      </c>
      <c r="L684" s="19" t="str">
        <f>Def_Instancias_Equipamentos!$D$352</f>
        <v>BO-01D:DI-ScrnCtrl-1</v>
      </c>
      <c r="M684" s="29" t="s">
        <v>1151</v>
      </c>
      <c r="N684" s="32" t="s">
        <v>1152</v>
      </c>
      <c r="O684" s="28" t="str">
        <f>Def_Sistemas_Conectores_Cabos!$B$20</f>
        <v>Micro-fit 2 vias fêmea</v>
      </c>
      <c r="P684" s="19" t="str">
        <f>Def_Sistemas_Conectores_Cabos!$B$20</f>
        <v>Micro-fit 2 vias fêmea</v>
      </c>
      <c r="Q684" s="27" t="str">
        <f t="shared" si="17"/>
        <v>BO-01D:DI-ScrnCtrl-1/LED-OUT
BO-01D:DI-ScrnCtrl-1/LED-IN</v>
      </c>
      <c r="R684" s="75">
        <v>1.5</v>
      </c>
      <c r="S684" s="75">
        <v>1.5</v>
      </c>
      <c r="T684" s="19" t="str">
        <f>Def_Sistemas_Conectores_Cabos!$C$13</f>
        <v>Cabo multivias</v>
      </c>
      <c r="U684" s="32" t="s">
        <v>1153</v>
      </c>
      <c r="V684" s="33"/>
      <c r="W684" s="33"/>
      <c r="X684" s="33"/>
    </row>
    <row r="685" ht="15.75" customHeight="1">
      <c r="A685" s="19" t="str">
        <f>Def_Sistemas_Conectores_Cabos!$A$3</f>
        <v>Diagnostico</v>
      </c>
      <c r="B685" s="22" t="str">
        <f>Datas_Entregas!$A$2</f>
        <v>Booster/LTB</v>
      </c>
      <c r="C685" s="25">
        <f t="array" ref="C685">INDEX(Datas_Entregas!$B$2:$B$100, MATCH(B685, Datas_Entregas!$A$2:$A$100, 0), 1)</f>
        <v>43266</v>
      </c>
      <c r="D685" s="22" t="str">
        <f>Def_Status_Montagem!$A$2</f>
        <v>A verificar</v>
      </c>
      <c r="E685" s="35" t="str">
        <f>Def_Status_Montagem!$B$5</f>
        <v>DIG</v>
      </c>
      <c r="F685" s="26" t="str">
        <f t="array" ref="F685">INDEX(Def_Instancias_Equipamentos!$F$2:$F$5135, MATCH(K685, Def_Instancias_Equipamentos!$D$2:$D$5135, 0), 1)</f>
        <v>Túnel (Booster)</v>
      </c>
      <c r="G685" s="27" t="str">
        <f t="array" ref="G685">INDEX(Def_Instancias_Equipamentos!$F$2:$F$5135, MATCH(L685, Def_Instancias_Equipamentos!$D$2:$D$5135, 0), 1)</f>
        <v>Túnel (Booster)</v>
      </c>
      <c r="H685" s="26" t="str">
        <f t="array" ref="H685">INDEX(Def_Instancias_Equipamentos!$E$2:$E$5135, MATCH(K685, Def_Instancias_Equipamentos!$D$2:$D$5135, 0), 1)</f>
        <v>BO-01D</v>
      </c>
      <c r="I685" s="27" t="str">
        <f t="array" ref="I685">INDEX(Def_Instancias_Equipamentos!$E$2:$E$5135, MATCH(L685, Def_Instancias_Equipamentos!$D$2:$D$5135, 0), 1)</f>
        <v>BO-01D</v>
      </c>
      <c r="J685" s="27" t="str">
        <f t="shared" si="16"/>
        <v>INTERNO</v>
      </c>
      <c r="K685" s="28" t="str">
        <f>Def_Instancias_Equipamentos!$D$352</f>
        <v>BO-01D:DI-ScrnCtrl-1</v>
      </c>
      <c r="L685" s="19" t="str">
        <f>Def_Instancias_Equipamentos!$D$352</f>
        <v>BO-01D:DI-ScrnCtrl-1</v>
      </c>
      <c r="M685" s="29" t="s">
        <v>1154</v>
      </c>
      <c r="N685" s="32" t="s">
        <v>1155</v>
      </c>
      <c r="O685" s="28" t="str">
        <f>Def_Sistemas_Conectores_Cabos!$B$20</f>
        <v>Micro-fit 2 vias fêmea</v>
      </c>
      <c r="P685" s="19" t="str">
        <f>Def_Sistemas_Conectores_Cabos!$B$20</f>
        <v>Micro-fit 2 vias fêmea</v>
      </c>
      <c r="Q685" s="27" t="str">
        <f t="shared" si="17"/>
        <v>BO-01D:DI-ScrnCtrl-1/LLS-OUT
BO-01D:DI-ScrnCtrl-1/LLS-IN</v>
      </c>
      <c r="R685" s="75">
        <v>1.5</v>
      </c>
      <c r="S685" s="75">
        <v>1.5</v>
      </c>
      <c r="T685" s="19" t="str">
        <f>Def_Sistemas_Conectores_Cabos!$C$13</f>
        <v>Cabo multivias</v>
      </c>
      <c r="U685" s="32" t="s">
        <v>1156</v>
      </c>
      <c r="V685" s="33"/>
      <c r="W685" s="33"/>
      <c r="X685" s="33"/>
    </row>
    <row r="686" ht="15.75" customHeight="1">
      <c r="A686" s="19" t="str">
        <f>Def_Sistemas_Conectores_Cabos!$A$3</f>
        <v>Diagnostico</v>
      </c>
      <c r="B686" s="22" t="str">
        <f>Datas_Entregas!$A$2</f>
        <v>Booster/LTB</v>
      </c>
      <c r="C686" s="25">
        <f t="array" ref="C686">INDEX(Datas_Entregas!$B$2:$B$100, MATCH(B686, Datas_Entregas!$A$2:$A$100, 0), 1)</f>
        <v>43266</v>
      </c>
      <c r="D686" s="22" t="str">
        <f>Def_Status_Montagem!$A$2</f>
        <v>A verificar</v>
      </c>
      <c r="E686" s="35" t="str">
        <f>Def_Status_Montagem!$B$5</f>
        <v>DIG</v>
      </c>
      <c r="F686" s="26" t="str">
        <f t="array" ref="F686">INDEX(Def_Instancias_Equipamentos!$F$2:$F$5135, MATCH(K686, Def_Instancias_Equipamentos!$D$2:$D$5135, 0), 1)</f>
        <v>Túnel (Booster)</v>
      </c>
      <c r="G686" s="27" t="str">
        <f t="array" ref="G686">INDEX(Def_Instancias_Equipamentos!$F$2:$F$5135, MATCH(L686, Def_Instancias_Equipamentos!$D$2:$D$5135, 0), 1)</f>
        <v>Túnel (Booster)</v>
      </c>
      <c r="H686" s="26" t="str">
        <f t="array" ref="H686">INDEX(Def_Instancias_Equipamentos!$E$2:$E$5135, MATCH(K686, Def_Instancias_Equipamentos!$D$2:$D$5135, 0), 1)</f>
        <v>BO-01D</v>
      </c>
      <c r="I686" s="27" t="str">
        <f t="array" ref="I686">INDEX(Def_Instancias_Equipamentos!$E$2:$E$5135, MATCH(L686, Def_Instancias_Equipamentos!$D$2:$D$5135, 0), 1)</f>
        <v>BO-01D</v>
      </c>
      <c r="J686" s="27" t="str">
        <f t="shared" si="16"/>
        <v>INTERNO</v>
      </c>
      <c r="K686" s="28" t="str">
        <f>Def_Instancias_Equipamentos!$D$353</f>
        <v>BO-01D:DI-ScrnCtrl-2</v>
      </c>
      <c r="L686" s="19" t="str">
        <f>Def_Instancias_Equipamentos!$D$353</f>
        <v>BO-01D:DI-ScrnCtrl-2</v>
      </c>
      <c r="M686" s="29" t="s">
        <v>1148</v>
      </c>
      <c r="N686" s="32" t="s">
        <v>1149</v>
      </c>
      <c r="O686" s="28" t="str">
        <f>Def_Sistemas_Conectores_Cabos!$B$20</f>
        <v>Micro-fit 2 vias fêmea</v>
      </c>
      <c r="P686" s="19" t="str">
        <f>Def_Sistemas_Conectores_Cabos!$B$20</f>
        <v>Micro-fit 2 vias fêmea</v>
      </c>
      <c r="Q686" s="27" t="str">
        <f t="shared" si="17"/>
        <v>BO-01D:DI-ScrnCtrl-2/HLS-OUT
BO-01D:DI-ScrnCtrl-2/HLS-IN</v>
      </c>
      <c r="R686" s="75">
        <v>1.5</v>
      </c>
      <c r="S686" s="75">
        <v>1.5</v>
      </c>
      <c r="T686" s="19" t="str">
        <f>Def_Sistemas_Conectores_Cabos!$C$13</f>
        <v>Cabo multivias</v>
      </c>
      <c r="U686" s="32" t="s">
        <v>1150</v>
      </c>
      <c r="V686" s="33"/>
      <c r="W686" s="33"/>
      <c r="X686" s="33"/>
    </row>
    <row r="687" ht="15.75" customHeight="1">
      <c r="A687" s="19" t="str">
        <f>Def_Sistemas_Conectores_Cabos!$A$3</f>
        <v>Diagnostico</v>
      </c>
      <c r="B687" s="22" t="str">
        <f>Datas_Entregas!$A$2</f>
        <v>Booster/LTB</v>
      </c>
      <c r="C687" s="25">
        <f t="array" ref="C687">INDEX(Datas_Entregas!$B$2:$B$100, MATCH(B687, Datas_Entregas!$A$2:$A$100, 0), 1)</f>
        <v>43266</v>
      </c>
      <c r="D687" s="22" t="str">
        <f>Def_Status_Montagem!$A$2</f>
        <v>A verificar</v>
      </c>
      <c r="E687" s="35" t="str">
        <f>Def_Status_Montagem!$B$5</f>
        <v>DIG</v>
      </c>
      <c r="F687" s="26" t="str">
        <f t="array" ref="F687">INDEX(Def_Instancias_Equipamentos!$F$2:$F$5135, MATCH(K687, Def_Instancias_Equipamentos!$D$2:$D$5135, 0), 1)</f>
        <v>Túnel (Booster)</v>
      </c>
      <c r="G687" s="27" t="str">
        <f t="array" ref="G687">INDEX(Def_Instancias_Equipamentos!$F$2:$F$5135, MATCH(L687, Def_Instancias_Equipamentos!$D$2:$D$5135, 0), 1)</f>
        <v>Túnel (Booster)</v>
      </c>
      <c r="H687" s="26" t="str">
        <f t="array" ref="H687">INDEX(Def_Instancias_Equipamentos!$E$2:$E$5135, MATCH(K687, Def_Instancias_Equipamentos!$D$2:$D$5135, 0), 1)</f>
        <v>BO-01D</v>
      </c>
      <c r="I687" s="27" t="str">
        <f t="array" ref="I687">INDEX(Def_Instancias_Equipamentos!$E$2:$E$5135, MATCH(L687, Def_Instancias_Equipamentos!$D$2:$D$5135, 0), 1)</f>
        <v>BO-01D</v>
      </c>
      <c r="J687" s="27" t="str">
        <f t="shared" si="16"/>
        <v>INTERNO</v>
      </c>
      <c r="K687" s="28" t="str">
        <f>Def_Instancias_Equipamentos!$D$353</f>
        <v>BO-01D:DI-ScrnCtrl-2</v>
      </c>
      <c r="L687" s="19" t="str">
        <f>Def_Instancias_Equipamentos!$D$353</f>
        <v>BO-01D:DI-ScrnCtrl-2</v>
      </c>
      <c r="M687" s="29" t="s">
        <v>1151</v>
      </c>
      <c r="N687" s="32" t="s">
        <v>1152</v>
      </c>
      <c r="O687" s="28" t="str">
        <f>Def_Sistemas_Conectores_Cabos!$B$20</f>
        <v>Micro-fit 2 vias fêmea</v>
      </c>
      <c r="P687" s="19" t="str">
        <f>Def_Sistemas_Conectores_Cabos!$B$20</f>
        <v>Micro-fit 2 vias fêmea</v>
      </c>
      <c r="Q687" s="27" t="str">
        <f t="shared" si="17"/>
        <v>BO-01D:DI-ScrnCtrl-2/LED-OUT
BO-01D:DI-ScrnCtrl-2/LED-IN</v>
      </c>
      <c r="R687" s="75">
        <v>1.5</v>
      </c>
      <c r="S687" s="75">
        <v>1.5</v>
      </c>
      <c r="T687" s="19" t="str">
        <f>Def_Sistemas_Conectores_Cabos!$C$13</f>
        <v>Cabo multivias</v>
      </c>
      <c r="U687" s="32" t="s">
        <v>1153</v>
      </c>
      <c r="V687" s="33"/>
      <c r="W687" s="33"/>
      <c r="X687" s="33"/>
    </row>
    <row r="688" ht="15.75" customHeight="1">
      <c r="A688" s="19" t="str">
        <f>Def_Sistemas_Conectores_Cabos!$A$3</f>
        <v>Diagnostico</v>
      </c>
      <c r="B688" s="22" t="str">
        <f>Datas_Entregas!$A$2</f>
        <v>Booster/LTB</v>
      </c>
      <c r="C688" s="25">
        <f t="array" ref="C688">INDEX(Datas_Entregas!$B$2:$B$100, MATCH(B688, Datas_Entregas!$A$2:$A$100, 0), 1)</f>
        <v>43266</v>
      </c>
      <c r="D688" s="22" t="str">
        <f>Def_Status_Montagem!$A$2</f>
        <v>A verificar</v>
      </c>
      <c r="E688" s="35" t="str">
        <f>Def_Status_Montagem!$B$5</f>
        <v>DIG</v>
      </c>
      <c r="F688" s="26" t="str">
        <f t="array" ref="F688">INDEX(Def_Instancias_Equipamentos!$F$2:$F$5135, MATCH(K688, Def_Instancias_Equipamentos!$D$2:$D$5135, 0), 1)</f>
        <v>Túnel (Booster)</v>
      </c>
      <c r="G688" s="27" t="str">
        <f t="array" ref="G688">INDEX(Def_Instancias_Equipamentos!$F$2:$F$5135, MATCH(L688, Def_Instancias_Equipamentos!$D$2:$D$5135, 0), 1)</f>
        <v>Túnel (Booster)</v>
      </c>
      <c r="H688" s="26" t="str">
        <f t="array" ref="H688">INDEX(Def_Instancias_Equipamentos!$E$2:$E$5135, MATCH(K688, Def_Instancias_Equipamentos!$D$2:$D$5135, 0), 1)</f>
        <v>BO-01D</v>
      </c>
      <c r="I688" s="27" t="str">
        <f t="array" ref="I688">INDEX(Def_Instancias_Equipamentos!$E$2:$E$5135, MATCH(L688, Def_Instancias_Equipamentos!$D$2:$D$5135, 0), 1)</f>
        <v>BO-01D</v>
      </c>
      <c r="J688" s="27" t="str">
        <f t="shared" si="16"/>
        <v>INTERNO</v>
      </c>
      <c r="K688" s="28" t="str">
        <f>Def_Instancias_Equipamentos!$D$353</f>
        <v>BO-01D:DI-ScrnCtrl-2</v>
      </c>
      <c r="L688" s="19" t="str">
        <f>Def_Instancias_Equipamentos!$D$353</f>
        <v>BO-01D:DI-ScrnCtrl-2</v>
      </c>
      <c r="M688" s="29" t="s">
        <v>1154</v>
      </c>
      <c r="N688" s="32" t="s">
        <v>1155</v>
      </c>
      <c r="O688" s="28" t="str">
        <f>Def_Sistemas_Conectores_Cabos!$B$20</f>
        <v>Micro-fit 2 vias fêmea</v>
      </c>
      <c r="P688" s="19" t="str">
        <f>Def_Sistemas_Conectores_Cabos!$B$20</f>
        <v>Micro-fit 2 vias fêmea</v>
      </c>
      <c r="Q688" s="27" t="str">
        <f t="shared" si="17"/>
        <v>BO-01D:DI-ScrnCtrl-2/LLS-OUT
BO-01D:DI-ScrnCtrl-2/LLS-IN</v>
      </c>
      <c r="R688" s="75">
        <v>1.5</v>
      </c>
      <c r="S688" s="75">
        <v>1.5</v>
      </c>
      <c r="T688" s="19" t="str">
        <f>Def_Sistemas_Conectores_Cabos!$C$13</f>
        <v>Cabo multivias</v>
      </c>
      <c r="U688" s="32" t="s">
        <v>1156</v>
      </c>
      <c r="V688" s="33"/>
      <c r="W688" s="33"/>
      <c r="X688" s="33"/>
    </row>
    <row r="689" ht="15.75" customHeight="1">
      <c r="A689" s="19" t="str">
        <f>Def_Sistemas_Conectores_Cabos!$A$3</f>
        <v>Diagnostico</v>
      </c>
      <c r="B689" s="22" t="str">
        <f>Datas_Entregas!$A$2</f>
        <v>Booster/LTB</v>
      </c>
      <c r="C689" s="25">
        <f t="array" ref="C689">INDEX(Datas_Entregas!$B$2:$B$100, MATCH(B689, Datas_Entregas!$A$2:$A$100, 0), 1)</f>
        <v>43266</v>
      </c>
      <c r="D689" s="22" t="str">
        <f>Def_Status_Montagem!$A$2</f>
        <v>A verificar</v>
      </c>
      <c r="E689" s="35" t="str">
        <f>Def_Status_Montagem!$B$5</f>
        <v>DIG</v>
      </c>
      <c r="F689" s="26" t="str">
        <f t="array" ref="F689">INDEX(Def_Instancias_Equipamentos!$F$2:$F$5135, MATCH(K689, Def_Instancias_Equipamentos!$D$2:$D$5135, 0), 1)</f>
        <v>Túnel (Booster)</v>
      </c>
      <c r="G689" s="27" t="str">
        <f t="array" ref="G689">INDEX(Def_Instancias_Equipamentos!$F$2:$F$5135, MATCH(L689, Def_Instancias_Equipamentos!$D$2:$D$5135, 0), 1)</f>
        <v>Túnel (Booster)</v>
      </c>
      <c r="H689" s="26" t="str">
        <f t="array" ref="H689">INDEX(Def_Instancias_Equipamentos!$E$2:$E$5135, MATCH(K689, Def_Instancias_Equipamentos!$D$2:$D$5135, 0), 1)</f>
        <v>BO-02U</v>
      </c>
      <c r="I689" s="27" t="str">
        <f t="array" ref="I689">INDEX(Def_Instancias_Equipamentos!$E$2:$E$5135, MATCH(L689, Def_Instancias_Equipamentos!$D$2:$D$5135, 0), 1)</f>
        <v>BO-02U</v>
      </c>
      <c r="J689" s="27" t="str">
        <f t="shared" si="16"/>
        <v>INTERNO</v>
      </c>
      <c r="K689" s="28" t="str">
        <f>Def_Instancias_Equipamentos!$D$354</f>
        <v>BO-02U:DI-ScrnCtrl</v>
      </c>
      <c r="L689" s="19" t="str">
        <f>Def_Instancias_Equipamentos!$D$354</f>
        <v>BO-02U:DI-ScrnCtrl</v>
      </c>
      <c r="M689" s="29" t="s">
        <v>1148</v>
      </c>
      <c r="N689" s="32" t="s">
        <v>1149</v>
      </c>
      <c r="O689" s="28" t="str">
        <f>Def_Sistemas_Conectores_Cabos!$B$20</f>
        <v>Micro-fit 2 vias fêmea</v>
      </c>
      <c r="P689" s="19" t="str">
        <f>Def_Sistemas_Conectores_Cabos!$B$20</f>
        <v>Micro-fit 2 vias fêmea</v>
      </c>
      <c r="Q689" s="27" t="str">
        <f t="shared" si="17"/>
        <v>BO-02U:DI-ScrnCtrl/HLS-OUT
BO-02U:DI-ScrnCtrl/HLS-IN</v>
      </c>
      <c r="R689" s="75">
        <v>1.5</v>
      </c>
      <c r="S689" s="75">
        <v>1.5</v>
      </c>
      <c r="T689" s="19" t="str">
        <f>Def_Sistemas_Conectores_Cabos!$C$13</f>
        <v>Cabo multivias</v>
      </c>
      <c r="U689" s="32" t="s">
        <v>1150</v>
      </c>
      <c r="V689" s="33"/>
      <c r="W689" s="33"/>
      <c r="X689" s="33"/>
    </row>
    <row r="690" ht="15.75" customHeight="1">
      <c r="A690" s="19" t="str">
        <f>Def_Sistemas_Conectores_Cabos!$A$3</f>
        <v>Diagnostico</v>
      </c>
      <c r="B690" s="22" t="str">
        <f>Datas_Entregas!$A$2</f>
        <v>Booster/LTB</v>
      </c>
      <c r="C690" s="25">
        <f t="array" ref="C690">INDEX(Datas_Entregas!$B$2:$B$100, MATCH(B690, Datas_Entregas!$A$2:$A$100, 0), 1)</f>
        <v>43266</v>
      </c>
      <c r="D690" s="22" t="str">
        <f>Def_Status_Montagem!$A$2</f>
        <v>A verificar</v>
      </c>
      <c r="E690" s="35" t="str">
        <f>Def_Status_Montagem!$B$5</f>
        <v>DIG</v>
      </c>
      <c r="F690" s="26" t="str">
        <f t="array" ref="F690">INDEX(Def_Instancias_Equipamentos!$F$2:$F$5135, MATCH(K690, Def_Instancias_Equipamentos!$D$2:$D$5135, 0), 1)</f>
        <v>Túnel (Booster)</v>
      </c>
      <c r="G690" s="27" t="str">
        <f t="array" ref="G690">INDEX(Def_Instancias_Equipamentos!$F$2:$F$5135, MATCH(L690, Def_Instancias_Equipamentos!$D$2:$D$5135, 0), 1)</f>
        <v>Túnel (Booster)</v>
      </c>
      <c r="H690" s="26" t="str">
        <f t="array" ref="H690">INDEX(Def_Instancias_Equipamentos!$E$2:$E$5135, MATCH(K690, Def_Instancias_Equipamentos!$D$2:$D$5135, 0), 1)</f>
        <v>BO-02U</v>
      </c>
      <c r="I690" s="27" t="str">
        <f t="array" ref="I690">INDEX(Def_Instancias_Equipamentos!$E$2:$E$5135, MATCH(L690, Def_Instancias_Equipamentos!$D$2:$D$5135, 0), 1)</f>
        <v>BO-02U</v>
      </c>
      <c r="J690" s="27" t="str">
        <f t="shared" si="16"/>
        <v>INTERNO</v>
      </c>
      <c r="K690" s="28" t="str">
        <f>Def_Instancias_Equipamentos!$D$354</f>
        <v>BO-02U:DI-ScrnCtrl</v>
      </c>
      <c r="L690" s="19" t="str">
        <f>Def_Instancias_Equipamentos!$D$354</f>
        <v>BO-02U:DI-ScrnCtrl</v>
      </c>
      <c r="M690" s="29" t="s">
        <v>1151</v>
      </c>
      <c r="N690" s="32" t="s">
        <v>1152</v>
      </c>
      <c r="O690" s="28" t="str">
        <f>Def_Sistemas_Conectores_Cabos!$B$20</f>
        <v>Micro-fit 2 vias fêmea</v>
      </c>
      <c r="P690" s="19" t="str">
        <f>Def_Sistemas_Conectores_Cabos!$B$20</f>
        <v>Micro-fit 2 vias fêmea</v>
      </c>
      <c r="Q690" s="27" t="str">
        <f t="shared" si="17"/>
        <v>BO-02U:DI-ScrnCtrl/LED-OUT
BO-02U:DI-ScrnCtrl/LED-IN</v>
      </c>
      <c r="R690" s="75">
        <v>1.5</v>
      </c>
      <c r="S690" s="75">
        <v>1.5</v>
      </c>
      <c r="T690" s="19" t="str">
        <f>Def_Sistemas_Conectores_Cabos!$C$13</f>
        <v>Cabo multivias</v>
      </c>
      <c r="U690" s="32" t="s">
        <v>1153</v>
      </c>
      <c r="V690" s="33"/>
      <c r="W690" s="33"/>
      <c r="X690" s="33"/>
    </row>
    <row r="691" ht="15.75" customHeight="1">
      <c r="A691" s="19" t="str">
        <f>Def_Sistemas_Conectores_Cabos!$A$3</f>
        <v>Diagnostico</v>
      </c>
      <c r="B691" s="22" t="str">
        <f>Datas_Entregas!$A$2</f>
        <v>Booster/LTB</v>
      </c>
      <c r="C691" s="25">
        <f t="array" ref="C691">INDEX(Datas_Entregas!$B$2:$B$100, MATCH(B691, Datas_Entregas!$A$2:$A$100, 0), 1)</f>
        <v>43266</v>
      </c>
      <c r="D691" s="22" t="str">
        <f>Def_Status_Montagem!$A$2</f>
        <v>A verificar</v>
      </c>
      <c r="E691" s="35" t="str">
        <f>Def_Status_Montagem!$B$5</f>
        <v>DIG</v>
      </c>
      <c r="F691" s="26" t="str">
        <f t="array" ref="F691">INDEX(Def_Instancias_Equipamentos!$F$2:$F$5135, MATCH(K691, Def_Instancias_Equipamentos!$D$2:$D$5135, 0), 1)</f>
        <v>Túnel (Booster)</v>
      </c>
      <c r="G691" s="27" t="str">
        <f t="array" ref="G691">INDEX(Def_Instancias_Equipamentos!$F$2:$F$5135, MATCH(L691, Def_Instancias_Equipamentos!$D$2:$D$5135, 0), 1)</f>
        <v>Túnel (Booster)</v>
      </c>
      <c r="H691" s="26" t="str">
        <f t="array" ref="H691">INDEX(Def_Instancias_Equipamentos!$E$2:$E$5135, MATCH(K691, Def_Instancias_Equipamentos!$D$2:$D$5135, 0), 1)</f>
        <v>BO-02U</v>
      </c>
      <c r="I691" s="27" t="str">
        <f t="array" ref="I691">INDEX(Def_Instancias_Equipamentos!$E$2:$E$5135, MATCH(L691, Def_Instancias_Equipamentos!$D$2:$D$5135, 0), 1)</f>
        <v>BO-02U</v>
      </c>
      <c r="J691" s="27" t="str">
        <f t="shared" si="16"/>
        <v>INTERNO</v>
      </c>
      <c r="K691" s="28" t="str">
        <f>Def_Instancias_Equipamentos!$D$354</f>
        <v>BO-02U:DI-ScrnCtrl</v>
      </c>
      <c r="L691" s="19" t="str">
        <f>Def_Instancias_Equipamentos!$D$354</f>
        <v>BO-02U:DI-ScrnCtrl</v>
      </c>
      <c r="M691" s="29" t="s">
        <v>1154</v>
      </c>
      <c r="N691" s="32" t="s">
        <v>1155</v>
      </c>
      <c r="O691" s="28" t="str">
        <f>Def_Sistemas_Conectores_Cabos!$B$20</f>
        <v>Micro-fit 2 vias fêmea</v>
      </c>
      <c r="P691" s="19" t="str">
        <f>Def_Sistemas_Conectores_Cabos!$B$20</f>
        <v>Micro-fit 2 vias fêmea</v>
      </c>
      <c r="Q691" s="27" t="str">
        <f t="shared" si="17"/>
        <v>BO-02U:DI-ScrnCtrl/LLS-OUT
BO-02U:DI-ScrnCtrl/LLS-IN</v>
      </c>
      <c r="R691" s="75">
        <v>1.5</v>
      </c>
      <c r="S691" s="75">
        <v>1.5</v>
      </c>
      <c r="T691" s="19" t="str">
        <f>Def_Sistemas_Conectores_Cabos!$C$13</f>
        <v>Cabo multivias</v>
      </c>
      <c r="U691" s="32" t="s">
        <v>1156</v>
      </c>
      <c r="V691" s="33"/>
      <c r="W691" s="33"/>
      <c r="X691" s="33"/>
    </row>
    <row r="692" ht="15.75" customHeight="1">
      <c r="A692" s="19" t="str">
        <f>Def_Sistemas_Conectores_Cabos!$A$3</f>
        <v>Diagnostico</v>
      </c>
      <c r="B692" s="22" t="str">
        <f>Datas_Entregas!$A$3</f>
        <v>BTS/Anel</v>
      </c>
      <c r="C692" s="25">
        <f t="array" ref="C692">INDEX(Datas_Entregas!$B$2:$B$100, MATCH(B692, Datas_Entregas!$A$2:$A$100, 0), 1)</f>
        <v>43296</v>
      </c>
      <c r="D692" s="22" t="str">
        <f>Def_Status_Montagem!$A$2</f>
        <v>A verificar</v>
      </c>
      <c r="E692" s="35" t="str">
        <f>Def_Status_Montagem!$B$5</f>
        <v>DIG</v>
      </c>
      <c r="F692" s="26" t="str">
        <f t="array" ref="F692">INDEX(Def_Instancias_Equipamentos!$F$2:$F$5135, MATCH(K692, Def_Instancias_Equipamentos!$D$2:$D$5135, 0), 1)</f>
        <v>Túnel (Anel)</v>
      </c>
      <c r="G692" s="27" t="str">
        <f t="array" ref="G692">INDEX(Def_Instancias_Equipamentos!$F$2:$F$5135, MATCH(L692, Def_Instancias_Equipamentos!$D$2:$D$5135, 0), 1)</f>
        <v>Túnel (Anel)</v>
      </c>
      <c r="H692" s="26" t="str">
        <f t="array" ref="H692">INDEX(Def_Instancias_Equipamentos!$E$2:$E$5135, MATCH(K692, Def_Instancias_Equipamentos!$D$2:$D$5135, 0), 1)</f>
        <v>SI-01SA</v>
      </c>
      <c r="I692" s="27" t="str">
        <f t="array" ref="I692">INDEX(Def_Instancias_Equipamentos!$E$2:$E$5135, MATCH(L692, Def_Instancias_Equipamentos!$D$2:$D$5135, 0), 1)</f>
        <v>SI-01SA</v>
      </c>
      <c r="J692" s="27" t="str">
        <f t="shared" si="16"/>
        <v>INTERNO</v>
      </c>
      <c r="K692" s="28" t="str">
        <f>Def_Instancias_Equipamentos!$D$450</f>
        <v>SI-01SA:DI-ScrapHCtrl-I</v>
      </c>
      <c r="L692" s="19" t="str">
        <f>Def_Instancias_Equipamentos!$D$450</f>
        <v>SI-01SA:DI-ScrapHCtrl-I</v>
      </c>
      <c r="M692" s="44" t="s">
        <v>1148</v>
      </c>
      <c r="N692" s="45" t="s">
        <v>1149</v>
      </c>
      <c r="O692" s="28" t="str">
        <f>Def_Sistemas_Conectores_Cabos!$B$20</f>
        <v>Micro-fit 2 vias fêmea</v>
      </c>
      <c r="P692" s="19" t="str">
        <f>Def_Sistemas_Conectores_Cabos!$B$20</f>
        <v>Micro-fit 2 vias fêmea</v>
      </c>
      <c r="Q692" s="27" t="str">
        <f t="shared" si="17"/>
        <v>SI-01SA:DI-ScrapHCtrl-I/HLS-OUT
SI-01SA:DI-ScrapHCtrl-I/HLS-IN</v>
      </c>
      <c r="R692" s="75">
        <v>1.5</v>
      </c>
      <c r="S692" s="75">
        <v>1.5</v>
      </c>
      <c r="T692" s="19" t="str">
        <f>Def_Sistemas_Conectores_Cabos!$C$13</f>
        <v>Cabo multivias</v>
      </c>
      <c r="U692" s="32" t="s">
        <v>1157</v>
      </c>
      <c r="V692" s="33"/>
      <c r="W692" s="33"/>
      <c r="X692" s="33"/>
    </row>
    <row r="693" ht="15.75" customHeight="1">
      <c r="A693" s="19" t="str">
        <f>Def_Sistemas_Conectores_Cabos!$A$3</f>
        <v>Diagnostico</v>
      </c>
      <c r="B693" s="22" t="str">
        <f>Datas_Entregas!$A$3</f>
        <v>BTS/Anel</v>
      </c>
      <c r="C693" s="25">
        <f t="array" ref="C693">INDEX(Datas_Entregas!$B$2:$B$100, MATCH(B693, Datas_Entregas!$A$2:$A$100, 0), 1)</f>
        <v>43296</v>
      </c>
      <c r="D693" s="22" t="str">
        <f>Def_Status_Montagem!$A$2</f>
        <v>A verificar</v>
      </c>
      <c r="E693" s="35" t="str">
        <f>Def_Status_Montagem!$B$5</f>
        <v>DIG</v>
      </c>
      <c r="F693" s="26" t="str">
        <f t="array" ref="F693">INDEX(Def_Instancias_Equipamentos!$F$2:$F$5135, MATCH(K693, Def_Instancias_Equipamentos!$D$2:$D$5135, 0), 1)</f>
        <v>Túnel (Anel)</v>
      </c>
      <c r="G693" s="27" t="str">
        <f t="array" ref="G693">INDEX(Def_Instancias_Equipamentos!$F$2:$F$5135, MATCH(L693, Def_Instancias_Equipamentos!$D$2:$D$5135, 0), 1)</f>
        <v>Túnel (Anel)</v>
      </c>
      <c r="H693" s="26" t="str">
        <f t="array" ref="H693">INDEX(Def_Instancias_Equipamentos!$E$2:$E$5135, MATCH(K693, Def_Instancias_Equipamentos!$D$2:$D$5135, 0), 1)</f>
        <v>SI-01SA</v>
      </c>
      <c r="I693" s="27" t="str">
        <f t="array" ref="I693">INDEX(Def_Instancias_Equipamentos!$E$2:$E$5135, MATCH(L693, Def_Instancias_Equipamentos!$D$2:$D$5135, 0), 1)</f>
        <v>SI-01SA</v>
      </c>
      <c r="J693" s="27" t="str">
        <f t="shared" si="16"/>
        <v>INTERNO</v>
      </c>
      <c r="K693" s="28" t="str">
        <f>Def_Instancias_Equipamentos!$D$450</f>
        <v>SI-01SA:DI-ScrapHCtrl-I</v>
      </c>
      <c r="L693" s="19" t="str">
        <f>Def_Instancias_Equipamentos!$D$450</f>
        <v>SI-01SA:DI-ScrapHCtrl-I</v>
      </c>
      <c r="M693" s="44" t="s">
        <v>1154</v>
      </c>
      <c r="N693" s="45" t="s">
        <v>1155</v>
      </c>
      <c r="O693" s="28" t="str">
        <f>Def_Sistemas_Conectores_Cabos!$B$20</f>
        <v>Micro-fit 2 vias fêmea</v>
      </c>
      <c r="P693" s="19" t="str">
        <f>Def_Sistemas_Conectores_Cabos!$B$20</f>
        <v>Micro-fit 2 vias fêmea</v>
      </c>
      <c r="Q693" s="27" t="str">
        <f t="shared" si="17"/>
        <v>SI-01SA:DI-ScrapHCtrl-I/LLS-OUT
SI-01SA:DI-ScrapHCtrl-I/LLS-IN</v>
      </c>
      <c r="R693" s="75">
        <v>1.5</v>
      </c>
      <c r="S693" s="75">
        <v>1.5</v>
      </c>
      <c r="T693" s="19" t="str">
        <f>Def_Sistemas_Conectores_Cabos!$C$13</f>
        <v>Cabo multivias</v>
      </c>
      <c r="U693" s="32" t="s">
        <v>1158</v>
      </c>
      <c r="V693" s="33"/>
      <c r="W693" s="33"/>
      <c r="X693" s="33"/>
    </row>
    <row r="694" ht="15.75" customHeight="1">
      <c r="A694" s="19" t="str">
        <f>Def_Sistemas_Conectores_Cabos!$A$3</f>
        <v>Diagnostico</v>
      </c>
      <c r="B694" s="22" t="str">
        <f>Datas_Entregas!$A$3</f>
        <v>BTS/Anel</v>
      </c>
      <c r="C694" s="25">
        <f t="array" ref="C694">INDEX(Datas_Entregas!$B$2:$B$100, MATCH(B694, Datas_Entregas!$A$2:$A$100, 0), 1)</f>
        <v>43296</v>
      </c>
      <c r="D694" s="22" t="str">
        <f>Def_Status_Montagem!$A$2</f>
        <v>A verificar</v>
      </c>
      <c r="E694" s="35" t="str">
        <f>Def_Status_Montagem!$B$5</f>
        <v>DIG</v>
      </c>
      <c r="F694" s="26" t="str">
        <f t="array" ref="F694">INDEX(Def_Instancias_Equipamentos!$F$2:$F$5135, MATCH(K694, Def_Instancias_Equipamentos!$D$2:$D$5135, 0), 1)</f>
        <v>Túnel (Anel)</v>
      </c>
      <c r="G694" s="27" t="str">
        <f t="array" ref="G694">INDEX(Def_Instancias_Equipamentos!$F$2:$F$5135, MATCH(L694, Def_Instancias_Equipamentos!$D$2:$D$5135, 0), 1)</f>
        <v>Túnel (Anel)</v>
      </c>
      <c r="H694" s="26" t="str">
        <f t="array" ref="H694">INDEX(Def_Instancias_Equipamentos!$E$2:$E$5135, MATCH(K694, Def_Instancias_Equipamentos!$D$2:$D$5135, 0), 1)</f>
        <v>SI-01SA</v>
      </c>
      <c r="I694" s="27" t="str">
        <f t="array" ref="I694">INDEX(Def_Instancias_Equipamentos!$E$2:$E$5135, MATCH(L694, Def_Instancias_Equipamentos!$D$2:$D$5135, 0), 1)</f>
        <v>SI-01SA</v>
      </c>
      <c r="J694" s="27" t="str">
        <f t="shared" si="16"/>
        <v>INTERNO</v>
      </c>
      <c r="K694" s="28" t="str">
        <f>Def_Instancias_Equipamentos!$D$451</f>
        <v>SI-01SA:DI-ScrapHCtrl-O</v>
      </c>
      <c r="L694" s="19" t="str">
        <f>Def_Instancias_Equipamentos!$D$451</f>
        <v>SI-01SA:DI-ScrapHCtrl-O</v>
      </c>
      <c r="M694" s="44" t="s">
        <v>1148</v>
      </c>
      <c r="N694" s="45" t="s">
        <v>1149</v>
      </c>
      <c r="O694" s="28" t="str">
        <f>Def_Sistemas_Conectores_Cabos!$B$20</f>
        <v>Micro-fit 2 vias fêmea</v>
      </c>
      <c r="P694" s="19" t="str">
        <f>Def_Sistemas_Conectores_Cabos!$B$20</f>
        <v>Micro-fit 2 vias fêmea</v>
      </c>
      <c r="Q694" s="27" t="str">
        <f t="shared" si="17"/>
        <v>SI-01SA:DI-ScrapHCtrl-O/HLS-OUT
SI-01SA:DI-ScrapHCtrl-O/HLS-IN</v>
      </c>
      <c r="R694" s="75">
        <v>1.5</v>
      </c>
      <c r="S694" s="75">
        <v>1.5</v>
      </c>
      <c r="T694" s="19" t="str">
        <f>Def_Sistemas_Conectores_Cabos!$C$13</f>
        <v>Cabo multivias</v>
      </c>
      <c r="U694" s="32" t="s">
        <v>1159</v>
      </c>
      <c r="V694" s="33"/>
      <c r="W694" s="33"/>
      <c r="X694" s="33"/>
    </row>
    <row r="695" ht="15.75" customHeight="1">
      <c r="A695" s="19" t="str">
        <f>Def_Sistemas_Conectores_Cabos!$A$3</f>
        <v>Diagnostico</v>
      </c>
      <c r="B695" s="22" t="str">
        <f>Datas_Entregas!$A$3</f>
        <v>BTS/Anel</v>
      </c>
      <c r="C695" s="25">
        <f t="array" ref="C695">INDEX(Datas_Entregas!$B$2:$B$100, MATCH(B695, Datas_Entregas!$A$2:$A$100, 0), 1)</f>
        <v>43296</v>
      </c>
      <c r="D695" s="22" t="str">
        <f>Def_Status_Montagem!$A$2</f>
        <v>A verificar</v>
      </c>
      <c r="E695" s="35" t="str">
        <f>Def_Status_Montagem!$B$5</f>
        <v>DIG</v>
      </c>
      <c r="F695" s="26" t="str">
        <f t="array" ref="F695">INDEX(Def_Instancias_Equipamentos!$F$2:$F$5135, MATCH(K695, Def_Instancias_Equipamentos!$D$2:$D$5135, 0), 1)</f>
        <v>Túnel (Anel)</v>
      </c>
      <c r="G695" s="27" t="str">
        <f t="array" ref="G695">INDEX(Def_Instancias_Equipamentos!$F$2:$F$5135, MATCH(L695, Def_Instancias_Equipamentos!$D$2:$D$5135, 0), 1)</f>
        <v>Túnel (Anel)</v>
      </c>
      <c r="H695" s="26" t="str">
        <f t="array" ref="H695">INDEX(Def_Instancias_Equipamentos!$E$2:$E$5135, MATCH(K695, Def_Instancias_Equipamentos!$D$2:$D$5135, 0), 1)</f>
        <v>SI-01SA</v>
      </c>
      <c r="I695" s="27" t="str">
        <f t="array" ref="I695">INDEX(Def_Instancias_Equipamentos!$E$2:$E$5135, MATCH(L695, Def_Instancias_Equipamentos!$D$2:$D$5135, 0), 1)</f>
        <v>SI-01SA</v>
      </c>
      <c r="J695" s="27" t="str">
        <f t="shared" si="16"/>
        <v>INTERNO</v>
      </c>
      <c r="K695" s="28" t="str">
        <f>Def_Instancias_Equipamentos!$D$451</f>
        <v>SI-01SA:DI-ScrapHCtrl-O</v>
      </c>
      <c r="L695" s="19" t="str">
        <f>Def_Instancias_Equipamentos!$D$451</f>
        <v>SI-01SA:DI-ScrapHCtrl-O</v>
      </c>
      <c r="M695" s="44" t="s">
        <v>1154</v>
      </c>
      <c r="N695" s="45" t="s">
        <v>1155</v>
      </c>
      <c r="O695" s="28" t="str">
        <f>Def_Sistemas_Conectores_Cabos!$B$20</f>
        <v>Micro-fit 2 vias fêmea</v>
      </c>
      <c r="P695" s="19" t="str">
        <f>Def_Sistemas_Conectores_Cabos!$B$20</f>
        <v>Micro-fit 2 vias fêmea</v>
      </c>
      <c r="Q695" s="27" t="str">
        <f t="shared" si="17"/>
        <v>SI-01SA:DI-ScrapHCtrl-O/LLS-OUT
SI-01SA:DI-ScrapHCtrl-O/LLS-IN</v>
      </c>
      <c r="R695" s="75">
        <v>1.5</v>
      </c>
      <c r="S695" s="75">
        <v>1.5</v>
      </c>
      <c r="T695" s="19" t="str">
        <f>Def_Sistemas_Conectores_Cabos!$C$13</f>
        <v>Cabo multivias</v>
      </c>
      <c r="U695" s="32" t="s">
        <v>1160</v>
      </c>
      <c r="V695" s="33"/>
      <c r="W695" s="33"/>
      <c r="X695" s="33"/>
    </row>
    <row r="696" ht="15.75" customHeight="1">
      <c r="A696" s="19" t="str">
        <f>Def_Sistemas_Conectores_Cabos!$A$3</f>
        <v>Diagnostico</v>
      </c>
      <c r="B696" s="22" t="str">
        <f>Datas_Entregas!$A$3</f>
        <v>BTS/Anel</v>
      </c>
      <c r="C696" s="25">
        <f t="array" ref="C696">INDEX(Datas_Entregas!$B$2:$B$100, MATCH(B696, Datas_Entregas!$A$2:$A$100, 0), 1)</f>
        <v>43296</v>
      </c>
      <c r="D696" s="22" t="str">
        <f>Def_Status_Montagem!$A$2</f>
        <v>A verificar</v>
      </c>
      <c r="E696" s="35" t="str">
        <f>Def_Status_Montagem!$B$5</f>
        <v>DIG</v>
      </c>
      <c r="F696" s="26" t="str">
        <f t="array" ref="F696">INDEX(Def_Instancias_Equipamentos!$F$2:$F$5135, MATCH(K696, Def_Instancias_Equipamentos!$D$2:$D$5135, 0), 1)</f>
        <v>Túnel (Anel)</v>
      </c>
      <c r="G696" s="27" t="str">
        <f t="array" ref="G696">INDEX(Def_Instancias_Equipamentos!$F$2:$F$5135, MATCH(L696, Def_Instancias_Equipamentos!$D$2:$D$5135, 0), 1)</f>
        <v>Túnel (Anel)</v>
      </c>
      <c r="H696" s="26" t="str">
        <f t="array" ref="H696">INDEX(Def_Instancias_Equipamentos!$E$2:$E$5135, MATCH(K696, Def_Instancias_Equipamentos!$D$2:$D$5135, 0), 1)</f>
        <v>SI-01SA</v>
      </c>
      <c r="I696" s="27" t="str">
        <f t="array" ref="I696">INDEX(Def_Instancias_Equipamentos!$E$2:$E$5135, MATCH(L696, Def_Instancias_Equipamentos!$D$2:$D$5135, 0), 1)</f>
        <v>SI-01SA</v>
      </c>
      <c r="J696" s="27" t="str">
        <f t="shared" si="16"/>
        <v>INTERNO</v>
      </c>
      <c r="K696" s="28" t="str">
        <f>Def_Instancias_Equipamentos!$D$453</f>
        <v>SI-01SA:DI-ScrapVCtrl-B</v>
      </c>
      <c r="L696" s="19" t="str">
        <f>Def_Instancias_Equipamentos!$D$453</f>
        <v>SI-01SA:DI-ScrapVCtrl-B</v>
      </c>
      <c r="M696" s="44" t="s">
        <v>1148</v>
      </c>
      <c r="N696" s="45" t="s">
        <v>1149</v>
      </c>
      <c r="O696" s="28" t="str">
        <f>Def_Sistemas_Conectores_Cabos!$B$20</f>
        <v>Micro-fit 2 vias fêmea</v>
      </c>
      <c r="P696" s="19" t="str">
        <f>Def_Sistemas_Conectores_Cabos!$B$20</f>
        <v>Micro-fit 2 vias fêmea</v>
      </c>
      <c r="Q696" s="27" t="str">
        <f t="shared" si="17"/>
        <v>SI-01SA:DI-ScrapVCtrl-B/HLS-OUT
SI-01SA:DI-ScrapVCtrl-B/HLS-IN</v>
      </c>
      <c r="R696" s="75">
        <v>1.5</v>
      </c>
      <c r="S696" s="75">
        <v>1.5</v>
      </c>
      <c r="T696" s="19" t="str">
        <f>Def_Sistemas_Conectores_Cabos!$C$13</f>
        <v>Cabo multivias</v>
      </c>
      <c r="U696" s="32" t="s">
        <v>1161</v>
      </c>
      <c r="V696" s="33"/>
      <c r="W696" s="33"/>
      <c r="X696" s="33"/>
    </row>
    <row r="697" ht="15.75" customHeight="1">
      <c r="A697" s="19" t="str">
        <f>Def_Sistemas_Conectores_Cabos!$A$3</f>
        <v>Diagnostico</v>
      </c>
      <c r="B697" s="22" t="str">
        <f>Datas_Entregas!$A$3</f>
        <v>BTS/Anel</v>
      </c>
      <c r="C697" s="25">
        <f t="array" ref="C697">INDEX(Datas_Entregas!$B$2:$B$100, MATCH(B697, Datas_Entregas!$A$2:$A$100, 0), 1)</f>
        <v>43296</v>
      </c>
      <c r="D697" s="22" t="str">
        <f>Def_Status_Montagem!$A$2</f>
        <v>A verificar</v>
      </c>
      <c r="E697" s="35" t="str">
        <f>Def_Status_Montagem!$B$5</f>
        <v>DIG</v>
      </c>
      <c r="F697" s="26" t="str">
        <f t="array" ref="F697">INDEX(Def_Instancias_Equipamentos!$F$2:$F$5135, MATCH(K697, Def_Instancias_Equipamentos!$D$2:$D$5135, 0), 1)</f>
        <v>Túnel (Anel)</v>
      </c>
      <c r="G697" s="27" t="str">
        <f t="array" ref="G697">INDEX(Def_Instancias_Equipamentos!$F$2:$F$5135, MATCH(L697, Def_Instancias_Equipamentos!$D$2:$D$5135, 0), 1)</f>
        <v>Túnel (Anel)</v>
      </c>
      <c r="H697" s="26" t="str">
        <f t="array" ref="H697">INDEX(Def_Instancias_Equipamentos!$E$2:$E$5135, MATCH(K697, Def_Instancias_Equipamentos!$D$2:$D$5135, 0), 1)</f>
        <v>SI-01SA</v>
      </c>
      <c r="I697" s="27" t="str">
        <f t="array" ref="I697">INDEX(Def_Instancias_Equipamentos!$E$2:$E$5135, MATCH(L697, Def_Instancias_Equipamentos!$D$2:$D$5135, 0), 1)</f>
        <v>SI-01SA</v>
      </c>
      <c r="J697" s="27" t="str">
        <f t="shared" si="16"/>
        <v>INTERNO</v>
      </c>
      <c r="K697" s="28" t="str">
        <f>Def_Instancias_Equipamentos!$D$453</f>
        <v>SI-01SA:DI-ScrapVCtrl-B</v>
      </c>
      <c r="L697" s="19" t="str">
        <f>Def_Instancias_Equipamentos!$D$453</f>
        <v>SI-01SA:DI-ScrapVCtrl-B</v>
      </c>
      <c r="M697" s="44" t="s">
        <v>1154</v>
      </c>
      <c r="N697" s="45" t="s">
        <v>1155</v>
      </c>
      <c r="O697" s="28" t="str">
        <f>Def_Sistemas_Conectores_Cabos!$B$20</f>
        <v>Micro-fit 2 vias fêmea</v>
      </c>
      <c r="P697" s="19" t="str">
        <f>Def_Sistemas_Conectores_Cabos!$B$20</f>
        <v>Micro-fit 2 vias fêmea</v>
      </c>
      <c r="Q697" s="27" t="str">
        <f t="shared" si="17"/>
        <v>SI-01SA:DI-ScrapVCtrl-B/LLS-OUT
SI-01SA:DI-ScrapVCtrl-B/LLS-IN</v>
      </c>
      <c r="R697" s="75">
        <v>1.5</v>
      </c>
      <c r="S697" s="75">
        <v>1.5</v>
      </c>
      <c r="T697" s="19" t="str">
        <f>Def_Sistemas_Conectores_Cabos!$C$13</f>
        <v>Cabo multivias</v>
      </c>
      <c r="U697" s="32" t="s">
        <v>1160</v>
      </c>
      <c r="V697" s="33"/>
      <c r="W697" s="33"/>
      <c r="X697" s="33"/>
    </row>
    <row r="698" ht="15.75" customHeight="1">
      <c r="A698" s="19" t="str">
        <f>Def_Sistemas_Conectores_Cabos!$A$3</f>
        <v>Diagnostico</v>
      </c>
      <c r="B698" s="22" t="str">
        <f>Datas_Entregas!$A$3</f>
        <v>BTS/Anel</v>
      </c>
      <c r="C698" s="25">
        <f t="array" ref="C698">INDEX(Datas_Entregas!$B$2:$B$100, MATCH(B698, Datas_Entregas!$A$2:$A$100, 0), 1)</f>
        <v>43296</v>
      </c>
      <c r="D698" s="22" t="str">
        <f>Def_Status_Montagem!$A$2</f>
        <v>A verificar</v>
      </c>
      <c r="E698" s="35" t="str">
        <f>Def_Status_Montagem!$B$5</f>
        <v>DIG</v>
      </c>
      <c r="F698" s="26" t="str">
        <f t="array" ref="F698">INDEX(Def_Instancias_Equipamentos!$F$2:$F$5135, MATCH(K698, Def_Instancias_Equipamentos!$D$2:$D$5135, 0), 1)</f>
        <v>Túnel (Anel)</v>
      </c>
      <c r="G698" s="27" t="str">
        <f t="array" ref="G698">INDEX(Def_Instancias_Equipamentos!$F$2:$F$5135, MATCH(L698, Def_Instancias_Equipamentos!$D$2:$D$5135, 0), 1)</f>
        <v>Túnel (Anel)</v>
      </c>
      <c r="H698" s="26" t="str">
        <f t="array" ref="H698">INDEX(Def_Instancias_Equipamentos!$E$2:$E$5135, MATCH(K698, Def_Instancias_Equipamentos!$D$2:$D$5135, 0), 1)</f>
        <v>SI-01SA</v>
      </c>
      <c r="I698" s="27" t="str">
        <f t="array" ref="I698">INDEX(Def_Instancias_Equipamentos!$E$2:$E$5135, MATCH(L698, Def_Instancias_Equipamentos!$D$2:$D$5135, 0), 1)</f>
        <v>SI-01SA</v>
      </c>
      <c r="J698" s="27" t="str">
        <f t="shared" si="16"/>
        <v>INTERNO</v>
      </c>
      <c r="K698" s="28" t="str">
        <f>Def_Instancias_Equipamentos!$D$452</f>
        <v>SI-01SA:DI-ScrapVCtrl-T</v>
      </c>
      <c r="L698" s="19" t="str">
        <f>Def_Instancias_Equipamentos!$D$452</f>
        <v>SI-01SA:DI-ScrapVCtrl-T</v>
      </c>
      <c r="M698" s="44" t="s">
        <v>1148</v>
      </c>
      <c r="N698" s="45" t="s">
        <v>1149</v>
      </c>
      <c r="O698" s="28" t="str">
        <f>Def_Sistemas_Conectores_Cabos!$B$20</f>
        <v>Micro-fit 2 vias fêmea</v>
      </c>
      <c r="P698" s="19" t="str">
        <f>Def_Sistemas_Conectores_Cabos!$B$20</f>
        <v>Micro-fit 2 vias fêmea</v>
      </c>
      <c r="Q698" s="27" t="str">
        <f t="shared" si="17"/>
        <v>SI-01SA:DI-ScrapVCtrl-T/HLS-OUT
SI-01SA:DI-ScrapVCtrl-T/HLS-IN</v>
      </c>
      <c r="R698" s="75">
        <v>1.5</v>
      </c>
      <c r="S698" s="75">
        <v>1.5</v>
      </c>
      <c r="T698" s="19" t="str">
        <f>Def_Sistemas_Conectores_Cabos!$C$13</f>
        <v>Cabo multivias</v>
      </c>
      <c r="U698" s="32" t="s">
        <v>1157</v>
      </c>
      <c r="V698" s="33"/>
      <c r="W698" s="33"/>
      <c r="X698" s="33"/>
    </row>
    <row r="699" ht="15.75" customHeight="1">
      <c r="A699" s="19" t="str">
        <f>Def_Sistemas_Conectores_Cabos!$A$3</f>
        <v>Diagnostico</v>
      </c>
      <c r="B699" s="22" t="str">
        <f>Datas_Entregas!$A$3</f>
        <v>BTS/Anel</v>
      </c>
      <c r="C699" s="25">
        <f t="array" ref="C699">INDEX(Datas_Entregas!$B$2:$B$100, MATCH(B699, Datas_Entregas!$A$2:$A$100, 0), 1)</f>
        <v>43296</v>
      </c>
      <c r="D699" s="22" t="str">
        <f>Def_Status_Montagem!$A$2</f>
        <v>A verificar</v>
      </c>
      <c r="E699" s="35" t="str">
        <f>Def_Status_Montagem!$B$5</f>
        <v>DIG</v>
      </c>
      <c r="F699" s="26" t="str">
        <f t="array" ref="F699">INDEX(Def_Instancias_Equipamentos!$F$2:$F$5135, MATCH(K699, Def_Instancias_Equipamentos!$D$2:$D$5135, 0), 1)</f>
        <v>Túnel (Anel)</v>
      </c>
      <c r="G699" s="27" t="str">
        <f t="array" ref="G699">INDEX(Def_Instancias_Equipamentos!$F$2:$F$5135, MATCH(L699, Def_Instancias_Equipamentos!$D$2:$D$5135, 0), 1)</f>
        <v>Túnel (Anel)</v>
      </c>
      <c r="H699" s="26" t="str">
        <f t="array" ref="H699">INDEX(Def_Instancias_Equipamentos!$E$2:$E$5135, MATCH(K699, Def_Instancias_Equipamentos!$D$2:$D$5135, 0), 1)</f>
        <v>SI-01SA</v>
      </c>
      <c r="I699" s="27" t="str">
        <f t="array" ref="I699">INDEX(Def_Instancias_Equipamentos!$E$2:$E$5135, MATCH(L699, Def_Instancias_Equipamentos!$D$2:$D$5135, 0), 1)</f>
        <v>SI-01SA</v>
      </c>
      <c r="J699" s="27" t="str">
        <f t="shared" si="16"/>
        <v>INTERNO</v>
      </c>
      <c r="K699" s="28" t="str">
        <f>Def_Instancias_Equipamentos!$D$452</f>
        <v>SI-01SA:DI-ScrapVCtrl-T</v>
      </c>
      <c r="L699" s="19" t="str">
        <f>Def_Instancias_Equipamentos!$D$452</f>
        <v>SI-01SA:DI-ScrapVCtrl-T</v>
      </c>
      <c r="M699" s="44" t="s">
        <v>1154</v>
      </c>
      <c r="N699" s="45" t="s">
        <v>1155</v>
      </c>
      <c r="O699" s="28" t="str">
        <f>Def_Sistemas_Conectores_Cabos!$B$20</f>
        <v>Micro-fit 2 vias fêmea</v>
      </c>
      <c r="P699" s="19" t="str">
        <f>Def_Sistemas_Conectores_Cabos!$B$20</f>
        <v>Micro-fit 2 vias fêmea</v>
      </c>
      <c r="Q699" s="27" t="str">
        <f t="shared" si="17"/>
        <v>SI-01SA:DI-ScrapVCtrl-T/LLS-OUT
SI-01SA:DI-ScrapVCtrl-T/LLS-IN</v>
      </c>
      <c r="R699" s="75">
        <v>1.5</v>
      </c>
      <c r="S699" s="75">
        <v>1.5</v>
      </c>
      <c r="T699" s="19" t="str">
        <f>Def_Sistemas_Conectores_Cabos!$C$13</f>
        <v>Cabo multivias</v>
      </c>
      <c r="U699" s="32" t="s">
        <v>1158</v>
      </c>
      <c r="V699" s="33"/>
      <c r="W699" s="33"/>
      <c r="X699" s="33"/>
    </row>
    <row r="700" ht="15.75" customHeight="1">
      <c r="A700" s="19" t="str">
        <f>Def_Sistemas_Conectores_Cabos!$A$3</f>
        <v>Diagnostico</v>
      </c>
      <c r="B700" s="22" t="str">
        <f>Datas_Entregas!$A$2</f>
        <v>Booster/LTB</v>
      </c>
      <c r="C700" s="25">
        <f t="array" ref="C700">INDEX(Datas_Entregas!$B$2:$B$100, MATCH(B700, Datas_Entregas!$A$2:$A$100, 0), 1)</f>
        <v>43266</v>
      </c>
      <c r="D700" s="22" t="str">
        <f>Def_Status_Montagem!$A$2</f>
        <v>A verificar</v>
      </c>
      <c r="E700" s="35" t="str">
        <f>Def_Status_Montagem!$B$5</f>
        <v>DIG</v>
      </c>
      <c r="F700" s="26" t="str">
        <f t="array" ref="F700">INDEX(Def_Instancias_Equipamentos!$F$2:$F$5135, MATCH(K700, Def_Instancias_Equipamentos!$D$2:$D$5135, 0), 1)</f>
        <v>Túnel (LTB)</v>
      </c>
      <c r="G700" s="27" t="str">
        <f t="array" ref="G700">INDEX(Def_Instancias_Equipamentos!$F$2:$F$5135, MATCH(L700, Def_Instancias_Equipamentos!$D$2:$D$5135, 0), 1)</f>
        <v>Túnel (LTB)</v>
      </c>
      <c r="H700" s="26" t="str">
        <f t="array" ref="H700">INDEX(Def_Instancias_Equipamentos!$E$2:$E$5135, MATCH(K700, Def_Instancias_Equipamentos!$D$2:$D$5135, 0), 1)</f>
        <v>TB-01</v>
      </c>
      <c r="I700" s="27" t="str">
        <f t="array" ref="I700">INDEX(Def_Instancias_Equipamentos!$E$2:$E$5135, MATCH(L700, Def_Instancias_Equipamentos!$D$2:$D$5135, 0), 1)</f>
        <v>TB-01</v>
      </c>
      <c r="J700" s="27" t="str">
        <f t="shared" si="16"/>
        <v>INTERNO</v>
      </c>
      <c r="K700" s="28" t="str">
        <f>Def_Instancias_Equipamentos!$D$340</f>
        <v>TB-01:DI-ScrnCtrl-1</v>
      </c>
      <c r="L700" s="19" t="str">
        <f>Def_Instancias_Equipamentos!$D$340</f>
        <v>TB-01:DI-ScrnCtrl-1</v>
      </c>
      <c r="M700" s="29" t="s">
        <v>1148</v>
      </c>
      <c r="N700" s="32" t="s">
        <v>1149</v>
      </c>
      <c r="O700" s="28" t="str">
        <f>Def_Sistemas_Conectores_Cabos!$B$20</f>
        <v>Micro-fit 2 vias fêmea</v>
      </c>
      <c r="P700" s="19" t="str">
        <f>Def_Sistemas_Conectores_Cabos!$B$20</f>
        <v>Micro-fit 2 vias fêmea</v>
      </c>
      <c r="Q700" s="27" t="str">
        <f t="shared" si="17"/>
        <v>TB-01:DI-ScrnCtrl-1/HLS-OUT
TB-01:DI-ScrnCtrl-1/HLS-IN</v>
      </c>
      <c r="R700" s="75">
        <v>1.5</v>
      </c>
      <c r="S700" s="75">
        <v>1.5</v>
      </c>
      <c r="T700" s="19" t="str">
        <f>Def_Sistemas_Conectores_Cabos!$C$13</f>
        <v>Cabo multivias</v>
      </c>
      <c r="U700" s="32" t="s">
        <v>1150</v>
      </c>
      <c r="V700" s="33"/>
      <c r="W700" s="33"/>
      <c r="X700" s="33"/>
    </row>
    <row r="701" ht="15.75" customHeight="1">
      <c r="A701" s="19" t="str">
        <f>Def_Sistemas_Conectores_Cabos!$A$3</f>
        <v>Diagnostico</v>
      </c>
      <c r="B701" s="22" t="str">
        <f>Datas_Entregas!$A$2</f>
        <v>Booster/LTB</v>
      </c>
      <c r="C701" s="25">
        <f t="array" ref="C701">INDEX(Datas_Entregas!$B$2:$B$100, MATCH(B701, Datas_Entregas!$A$2:$A$100, 0), 1)</f>
        <v>43266</v>
      </c>
      <c r="D701" s="22" t="str">
        <f>Def_Status_Montagem!$A$2</f>
        <v>A verificar</v>
      </c>
      <c r="E701" s="35" t="str">
        <f>Def_Status_Montagem!$B$5</f>
        <v>DIG</v>
      </c>
      <c r="F701" s="26" t="str">
        <f t="array" ref="F701">INDEX(Def_Instancias_Equipamentos!$F$2:$F$5135, MATCH(K701, Def_Instancias_Equipamentos!$D$2:$D$5135, 0), 1)</f>
        <v>Túnel (LTB)</v>
      </c>
      <c r="G701" s="27" t="str">
        <f t="array" ref="G701">INDEX(Def_Instancias_Equipamentos!$F$2:$F$5135, MATCH(L701, Def_Instancias_Equipamentos!$D$2:$D$5135, 0), 1)</f>
        <v>Túnel (LTB)</v>
      </c>
      <c r="H701" s="26" t="str">
        <f t="array" ref="H701">INDEX(Def_Instancias_Equipamentos!$E$2:$E$5135, MATCH(K701, Def_Instancias_Equipamentos!$D$2:$D$5135, 0), 1)</f>
        <v>TB-01</v>
      </c>
      <c r="I701" s="27" t="str">
        <f t="array" ref="I701">INDEX(Def_Instancias_Equipamentos!$E$2:$E$5135, MATCH(L701, Def_Instancias_Equipamentos!$D$2:$D$5135, 0), 1)</f>
        <v>TB-01</v>
      </c>
      <c r="J701" s="27" t="str">
        <f t="shared" si="16"/>
        <v>INTERNO</v>
      </c>
      <c r="K701" s="28" t="str">
        <f>Def_Instancias_Equipamentos!$D$340</f>
        <v>TB-01:DI-ScrnCtrl-1</v>
      </c>
      <c r="L701" s="19" t="str">
        <f>Def_Instancias_Equipamentos!$D$340</f>
        <v>TB-01:DI-ScrnCtrl-1</v>
      </c>
      <c r="M701" s="29" t="s">
        <v>1151</v>
      </c>
      <c r="N701" s="32" t="s">
        <v>1152</v>
      </c>
      <c r="O701" s="28" t="str">
        <f>Def_Sistemas_Conectores_Cabos!$B$20</f>
        <v>Micro-fit 2 vias fêmea</v>
      </c>
      <c r="P701" s="19" t="str">
        <f>Def_Sistemas_Conectores_Cabos!$B$20</f>
        <v>Micro-fit 2 vias fêmea</v>
      </c>
      <c r="Q701" s="27" t="str">
        <f t="shared" si="17"/>
        <v>TB-01:DI-ScrnCtrl-1/LED-OUT
TB-01:DI-ScrnCtrl-1/LED-IN</v>
      </c>
      <c r="R701" s="75">
        <v>1.5</v>
      </c>
      <c r="S701" s="75">
        <v>1.5</v>
      </c>
      <c r="T701" s="19" t="str">
        <f>Def_Sistemas_Conectores_Cabos!$C$13</f>
        <v>Cabo multivias</v>
      </c>
      <c r="U701" s="32" t="s">
        <v>1153</v>
      </c>
      <c r="V701" s="33"/>
      <c r="W701" s="33"/>
      <c r="X701" s="33"/>
    </row>
    <row r="702" ht="15.75" customHeight="1">
      <c r="A702" s="19" t="str">
        <f>Def_Sistemas_Conectores_Cabos!$A$3</f>
        <v>Diagnostico</v>
      </c>
      <c r="B702" s="22" t="str">
        <f>Datas_Entregas!$A$2</f>
        <v>Booster/LTB</v>
      </c>
      <c r="C702" s="25">
        <f t="array" ref="C702">INDEX(Datas_Entregas!$B$2:$B$100, MATCH(B702, Datas_Entregas!$A$2:$A$100, 0), 1)</f>
        <v>43266</v>
      </c>
      <c r="D702" s="22" t="str">
        <f>Def_Status_Montagem!$A$2</f>
        <v>A verificar</v>
      </c>
      <c r="E702" s="35" t="str">
        <f>Def_Status_Montagem!$B$5</f>
        <v>DIG</v>
      </c>
      <c r="F702" s="26" t="str">
        <f t="array" ref="F702">INDEX(Def_Instancias_Equipamentos!$F$2:$F$5135, MATCH(K702, Def_Instancias_Equipamentos!$D$2:$D$5135, 0), 1)</f>
        <v>Túnel (LTB)</v>
      </c>
      <c r="G702" s="27" t="str">
        <f t="array" ref="G702">INDEX(Def_Instancias_Equipamentos!$F$2:$F$5135, MATCH(L702, Def_Instancias_Equipamentos!$D$2:$D$5135, 0), 1)</f>
        <v>Túnel (LTB)</v>
      </c>
      <c r="H702" s="26" t="str">
        <f t="array" ref="H702">INDEX(Def_Instancias_Equipamentos!$E$2:$E$5135, MATCH(K702, Def_Instancias_Equipamentos!$D$2:$D$5135, 0), 1)</f>
        <v>TB-01</v>
      </c>
      <c r="I702" s="27" t="str">
        <f t="array" ref="I702">INDEX(Def_Instancias_Equipamentos!$E$2:$E$5135, MATCH(L702, Def_Instancias_Equipamentos!$D$2:$D$5135, 0), 1)</f>
        <v>TB-01</v>
      </c>
      <c r="J702" s="27" t="str">
        <f t="shared" si="16"/>
        <v>INTERNO</v>
      </c>
      <c r="K702" s="28" t="str">
        <f>Def_Instancias_Equipamentos!$D$340</f>
        <v>TB-01:DI-ScrnCtrl-1</v>
      </c>
      <c r="L702" s="19" t="str">
        <f>Def_Instancias_Equipamentos!$D$340</f>
        <v>TB-01:DI-ScrnCtrl-1</v>
      </c>
      <c r="M702" s="29" t="s">
        <v>1154</v>
      </c>
      <c r="N702" s="32" t="s">
        <v>1155</v>
      </c>
      <c r="O702" s="28" t="str">
        <f>Def_Sistemas_Conectores_Cabos!$B$20</f>
        <v>Micro-fit 2 vias fêmea</v>
      </c>
      <c r="P702" s="19" t="str">
        <f>Def_Sistemas_Conectores_Cabos!$B$20</f>
        <v>Micro-fit 2 vias fêmea</v>
      </c>
      <c r="Q702" s="27" t="str">
        <f t="shared" si="17"/>
        <v>TB-01:DI-ScrnCtrl-1/LLS-OUT
TB-01:DI-ScrnCtrl-1/LLS-IN</v>
      </c>
      <c r="R702" s="75">
        <v>1.5</v>
      </c>
      <c r="S702" s="75">
        <v>1.5</v>
      </c>
      <c r="T702" s="19" t="str">
        <f>Def_Sistemas_Conectores_Cabos!$C$13</f>
        <v>Cabo multivias</v>
      </c>
      <c r="U702" s="32" t="s">
        <v>1156</v>
      </c>
      <c r="V702" s="33"/>
      <c r="W702" s="33"/>
      <c r="X702" s="33"/>
    </row>
    <row r="703" ht="15.75" customHeight="1">
      <c r="A703" s="19" t="str">
        <f>Def_Sistemas_Conectores_Cabos!$A$3</f>
        <v>Diagnostico</v>
      </c>
      <c r="B703" s="22" t="str">
        <f>Datas_Entregas!$A$2</f>
        <v>Booster/LTB</v>
      </c>
      <c r="C703" s="25">
        <f t="array" ref="C703">INDEX(Datas_Entregas!$B$2:$B$100, MATCH(B703, Datas_Entregas!$A$2:$A$100, 0), 1)</f>
        <v>43266</v>
      </c>
      <c r="D703" s="22" t="str">
        <f>Def_Status_Montagem!$A$2</f>
        <v>A verificar</v>
      </c>
      <c r="E703" s="35" t="str">
        <f>Def_Status_Montagem!$B$5</f>
        <v>DIG</v>
      </c>
      <c r="F703" s="26" t="str">
        <f t="array" ref="F703">INDEX(Def_Instancias_Equipamentos!$F$2:$F$5135, MATCH(K703, Def_Instancias_Equipamentos!$D$2:$D$5135, 0), 1)</f>
        <v>Túnel (LTB)</v>
      </c>
      <c r="G703" s="27" t="str">
        <f t="array" ref="G703">INDEX(Def_Instancias_Equipamentos!$F$2:$F$5135, MATCH(L703, Def_Instancias_Equipamentos!$D$2:$D$5135, 0), 1)</f>
        <v>Túnel (LTB)</v>
      </c>
      <c r="H703" s="26" t="str">
        <f t="array" ref="H703">INDEX(Def_Instancias_Equipamentos!$E$2:$E$5135, MATCH(K703, Def_Instancias_Equipamentos!$D$2:$D$5135, 0), 1)</f>
        <v>TB-01</v>
      </c>
      <c r="I703" s="27" t="str">
        <f t="array" ref="I703">INDEX(Def_Instancias_Equipamentos!$E$2:$E$5135, MATCH(L703, Def_Instancias_Equipamentos!$D$2:$D$5135, 0), 1)</f>
        <v>TB-01</v>
      </c>
      <c r="J703" s="27" t="str">
        <f t="shared" si="16"/>
        <v>INTERNO</v>
      </c>
      <c r="K703" s="28" t="str">
        <f>Def_Instancias_Equipamentos!$D$341</f>
        <v>TB-01:DI-ScrnCtrl-2</v>
      </c>
      <c r="L703" s="19" t="str">
        <f>Def_Instancias_Equipamentos!$D$341</f>
        <v>TB-01:DI-ScrnCtrl-2</v>
      </c>
      <c r="M703" s="29" t="s">
        <v>1148</v>
      </c>
      <c r="N703" s="32" t="s">
        <v>1149</v>
      </c>
      <c r="O703" s="28" t="str">
        <f>Def_Sistemas_Conectores_Cabos!$B$20</f>
        <v>Micro-fit 2 vias fêmea</v>
      </c>
      <c r="P703" s="19" t="str">
        <f>Def_Sistemas_Conectores_Cabos!$B$20</f>
        <v>Micro-fit 2 vias fêmea</v>
      </c>
      <c r="Q703" s="27" t="str">
        <f t="shared" si="17"/>
        <v>TB-01:DI-ScrnCtrl-2/HLS-OUT
TB-01:DI-ScrnCtrl-2/HLS-IN</v>
      </c>
      <c r="R703" s="75">
        <v>1.5</v>
      </c>
      <c r="S703" s="75">
        <v>1.5</v>
      </c>
      <c r="T703" s="19" t="str">
        <f>Def_Sistemas_Conectores_Cabos!$C$13</f>
        <v>Cabo multivias</v>
      </c>
      <c r="U703" s="32" t="s">
        <v>1150</v>
      </c>
      <c r="V703" s="33"/>
      <c r="W703" s="33"/>
      <c r="X703" s="33"/>
    </row>
    <row r="704" ht="15.75" customHeight="1">
      <c r="A704" s="19" t="str">
        <f>Def_Sistemas_Conectores_Cabos!$A$3</f>
        <v>Diagnostico</v>
      </c>
      <c r="B704" s="22" t="str">
        <f>Datas_Entregas!$A$2</f>
        <v>Booster/LTB</v>
      </c>
      <c r="C704" s="25">
        <f t="array" ref="C704">INDEX(Datas_Entregas!$B$2:$B$100, MATCH(B704, Datas_Entregas!$A$2:$A$100, 0), 1)</f>
        <v>43266</v>
      </c>
      <c r="D704" s="22" t="str">
        <f>Def_Status_Montagem!$A$2</f>
        <v>A verificar</v>
      </c>
      <c r="E704" s="35" t="str">
        <f>Def_Status_Montagem!$B$5</f>
        <v>DIG</v>
      </c>
      <c r="F704" s="26" t="str">
        <f t="array" ref="F704">INDEX(Def_Instancias_Equipamentos!$F$2:$F$5135, MATCH(K704, Def_Instancias_Equipamentos!$D$2:$D$5135, 0), 1)</f>
        <v>Túnel (LTB)</v>
      </c>
      <c r="G704" s="27" t="str">
        <f t="array" ref="G704">INDEX(Def_Instancias_Equipamentos!$F$2:$F$5135, MATCH(L704, Def_Instancias_Equipamentos!$D$2:$D$5135, 0), 1)</f>
        <v>Túnel (LTB)</v>
      </c>
      <c r="H704" s="26" t="str">
        <f t="array" ref="H704">INDEX(Def_Instancias_Equipamentos!$E$2:$E$5135, MATCH(K704, Def_Instancias_Equipamentos!$D$2:$D$5135, 0), 1)</f>
        <v>TB-01</v>
      </c>
      <c r="I704" s="27" t="str">
        <f t="array" ref="I704">INDEX(Def_Instancias_Equipamentos!$E$2:$E$5135, MATCH(L704, Def_Instancias_Equipamentos!$D$2:$D$5135, 0), 1)</f>
        <v>TB-01</v>
      </c>
      <c r="J704" s="27" t="str">
        <f t="shared" si="16"/>
        <v>INTERNO</v>
      </c>
      <c r="K704" s="28" t="str">
        <f>Def_Instancias_Equipamentos!$D$341</f>
        <v>TB-01:DI-ScrnCtrl-2</v>
      </c>
      <c r="L704" s="19" t="str">
        <f>Def_Instancias_Equipamentos!$D$341</f>
        <v>TB-01:DI-ScrnCtrl-2</v>
      </c>
      <c r="M704" s="29" t="s">
        <v>1151</v>
      </c>
      <c r="N704" s="32" t="s">
        <v>1152</v>
      </c>
      <c r="O704" s="28" t="str">
        <f>Def_Sistemas_Conectores_Cabos!$B$20</f>
        <v>Micro-fit 2 vias fêmea</v>
      </c>
      <c r="P704" s="19" t="str">
        <f>Def_Sistemas_Conectores_Cabos!$B$20</f>
        <v>Micro-fit 2 vias fêmea</v>
      </c>
      <c r="Q704" s="27" t="str">
        <f t="shared" si="17"/>
        <v>TB-01:DI-ScrnCtrl-2/LED-OUT
TB-01:DI-ScrnCtrl-2/LED-IN</v>
      </c>
      <c r="R704" s="75">
        <v>1.5</v>
      </c>
      <c r="S704" s="75">
        <v>1.5</v>
      </c>
      <c r="T704" s="19" t="str">
        <f>Def_Sistemas_Conectores_Cabos!$C$13</f>
        <v>Cabo multivias</v>
      </c>
      <c r="U704" s="32" t="s">
        <v>1153</v>
      </c>
      <c r="V704" s="33"/>
      <c r="W704" s="33"/>
      <c r="X704" s="33"/>
    </row>
    <row r="705" ht="15.75" customHeight="1">
      <c r="A705" s="19" t="str">
        <f>Def_Sistemas_Conectores_Cabos!$A$3</f>
        <v>Diagnostico</v>
      </c>
      <c r="B705" s="22" t="str">
        <f>Datas_Entregas!$A$2</f>
        <v>Booster/LTB</v>
      </c>
      <c r="C705" s="25">
        <f t="array" ref="C705">INDEX(Datas_Entregas!$B$2:$B$100, MATCH(B705, Datas_Entregas!$A$2:$A$100, 0), 1)</f>
        <v>43266</v>
      </c>
      <c r="D705" s="22" t="str">
        <f>Def_Status_Montagem!$A$2</f>
        <v>A verificar</v>
      </c>
      <c r="E705" s="35" t="str">
        <f>Def_Status_Montagem!$B$5</f>
        <v>DIG</v>
      </c>
      <c r="F705" s="26" t="str">
        <f t="array" ref="F705">INDEX(Def_Instancias_Equipamentos!$F$2:$F$5135, MATCH(K705, Def_Instancias_Equipamentos!$D$2:$D$5135, 0), 1)</f>
        <v>Túnel (LTB)</v>
      </c>
      <c r="G705" s="27" t="str">
        <f t="array" ref="G705">INDEX(Def_Instancias_Equipamentos!$F$2:$F$5135, MATCH(L705, Def_Instancias_Equipamentos!$D$2:$D$5135, 0), 1)</f>
        <v>Túnel (LTB)</v>
      </c>
      <c r="H705" s="26" t="str">
        <f t="array" ref="H705">INDEX(Def_Instancias_Equipamentos!$E$2:$E$5135, MATCH(K705, Def_Instancias_Equipamentos!$D$2:$D$5135, 0), 1)</f>
        <v>TB-01</v>
      </c>
      <c r="I705" s="27" t="str">
        <f t="array" ref="I705">INDEX(Def_Instancias_Equipamentos!$E$2:$E$5135, MATCH(L705, Def_Instancias_Equipamentos!$D$2:$D$5135, 0), 1)</f>
        <v>TB-01</v>
      </c>
      <c r="J705" s="27" t="str">
        <f t="shared" si="16"/>
        <v>INTERNO</v>
      </c>
      <c r="K705" s="28" t="str">
        <f>Def_Instancias_Equipamentos!$D$341</f>
        <v>TB-01:DI-ScrnCtrl-2</v>
      </c>
      <c r="L705" s="19" t="str">
        <f>Def_Instancias_Equipamentos!$D$341</f>
        <v>TB-01:DI-ScrnCtrl-2</v>
      </c>
      <c r="M705" s="29" t="s">
        <v>1154</v>
      </c>
      <c r="N705" s="32" t="s">
        <v>1155</v>
      </c>
      <c r="O705" s="28" t="str">
        <f>Def_Sistemas_Conectores_Cabos!$B$20</f>
        <v>Micro-fit 2 vias fêmea</v>
      </c>
      <c r="P705" s="19" t="str">
        <f>Def_Sistemas_Conectores_Cabos!$B$20</f>
        <v>Micro-fit 2 vias fêmea</v>
      </c>
      <c r="Q705" s="27" t="str">
        <f t="shared" si="17"/>
        <v>TB-01:DI-ScrnCtrl-2/LLS-OUT
TB-01:DI-ScrnCtrl-2/LLS-IN</v>
      </c>
      <c r="R705" s="75">
        <v>1.5</v>
      </c>
      <c r="S705" s="75">
        <v>1.5</v>
      </c>
      <c r="T705" s="19" t="str">
        <f>Def_Sistemas_Conectores_Cabos!$C$13</f>
        <v>Cabo multivias</v>
      </c>
      <c r="U705" s="32" t="s">
        <v>1156</v>
      </c>
      <c r="V705" s="33"/>
      <c r="W705" s="33"/>
      <c r="X705" s="33"/>
    </row>
    <row r="706" ht="15.75" customHeight="1">
      <c r="A706" s="19" t="str">
        <f>Def_Sistemas_Conectores_Cabos!$A$3</f>
        <v>Diagnostico</v>
      </c>
      <c r="B706" s="22" t="str">
        <f>Datas_Entregas!$A$2</f>
        <v>Booster/LTB</v>
      </c>
      <c r="C706" s="25">
        <f t="array" ref="C706">INDEX(Datas_Entregas!$B$2:$B$100, MATCH(B706, Datas_Entregas!$A$2:$A$100, 0), 1)</f>
        <v>43266</v>
      </c>
      <c r="D706" s="22" t="str">
        <f>Def_Status_Montagem!$A$2</f>
        <v>A verificar</v>
      </c>
      <c r="E706" s="35" t="str">
        <f>Def_Status_Montagem!$B$5</f>
        <v>DIG</v>
      </c>
      <c r="F706" s="26" t="str">
        <f t="array" ref="F706">INDEX(Def_Instancias_Equipamentos!$F$2:$F$5135, MATCH(K706, Def_Instancias_Equipamentos!$D$2:$D$5135, 0), 1)</f>
        <v>Túnel (LTB)</v>
      </c>
      <c r="G706" s="27" t="str">
        <f t="array" ref="G706">INDEX(Def_Instancias_Equipamentos!$F$2:$F$5135, MATCH(L706, Def_Instancias_Equipamentos!$D$2:$D$5135, 0), 1)</f>
        <v>Túnel (LTB)</v>
      </c>
      <c r="H706" s="26" t="str">
        <f t="array" ref="H706">INDEX(Def_Instancias_Equipamentos!$E$2:$E$5135, MATCH(K706, Def_Instancias_Equipamentos!$D$2:$D$5135, 0), 1)</f>
        <v>TB-01</v>
      </c>
      <c r="I706" s="27" t="str">
        <f t="array" ref="I706">INDEX(Def_Instancias_Equipamentos!$E$2:$E$5135, MATCH(L706, Def_Instancias_Equipamentos!$D$2:$D$5135, 0), 1)</f>
        <v>TB-01</v>
      </c>
      <c r="J706" s="27" t="str">
        <f t="shared" si="16"/>
        <v>INTERNO</v>
      </c>
      <c r="K706" s="28" t="str">
        <f>Def_Instancias_Equipamentos!$D$446</f>
        <v>TB-01:DI-SlitHCtrl-I</v>
      </c>
      <c r="L706" s="19" t="str">
        <f>Def_Instancias_Equipamentos!$D$446</f>
        <v>TB-01:DI-SlitHCtrl-I</v>
      </c>
      <c r="M706" s="44" t="s">
        <v>1148</v>
      </c>
      <c r="N706" s="45" t="s">
        <v>1149</v>
      </c>
      <c r="O706" s="28" t="str">
        <f>Def_Sistemas_Conectores_Cabos!$B$20</f>
        <v>Micro-fit 2 vias fêmea</v>
      </c>
      <c r="P706" s="19" t="str">
        <f>Def_Sistemas_Conectores_Cabos!$B$20</f>
        <v>Micro-fit 2 vias fêmea</v>
      </c>
      <c r="Q706" s="27" t="str">
        <f t="shared" si="17"/>
        <v>TB-01:DI-SlitHCtrl-I/HLS-OUT
TB-01:DI-SlitHCtrl-I/HLS-IN</v>
      </c>
      <c r="R706" s="75">
        <v>1.5</v>
      </c>
      <c r="S706" s="75">
        <v>1.5</v>
      </c>
      <c r="T706" s="19" t="str">
        <f>Def_Sistemas_Conectores_Cabos!$C$13</f>
        <v>Cabo multivias</v>
      </c>
      <c r="U706" s="32" t="s">
        <v>1162</v>
      </c>
      <c r="V706" s="33"/>
      <c r="W706" s="33"/>
      <c r="X706" s="33"/>
    </row>
    <row r="707" ht="15.75" customHeight="1">
      <c r="A707" s="19" t="str">
        <f>Def_Sistemas_Conectores_Cabos!$A$3</f>
        <v>Diagnostico</v>
      </c>
      <c r="B707" s="22" t="str">
        <f>Datas_Entregas!$A$2</f>
        <v>Booster/LTB</v>
      </c>
      <c r="C707" s="25">
        <f t="array" ref="C707">INDEX(Datas_Entregas!$B$2:$B$100, MATCH(B707, Datas_Entregas!$A$2:$A$100, 0), 1)</f>
        <v>43266</v>
      </c>
      <c r="D707" s="22" t="str">
        <f>Def_Status_Montagem!$A$2</f>
        <v>A verificar</v>
      </c>
      <c r="E707" s="35" t="str">
        <f>Def_Status_Montagem!$B$5</f>
        <v>DIG</v>
      </c>
      <c r="F707" s="26" t="str">
        <f t="array" ref="F707">INDEX(Def_Instancias_Equipamentos!$F$2:$F$5135, MATCH(K707, Def_Instancias_Equipamentos!$D$2:$D$5135, 0), 1)</f>
        <v>Túnel (LTB)</v>
      </c>
      <c r="G707" s="27" t="str">
        <f t="array" ref="G707">INDEX(Def_Instancias_Equipamentos!$F$2:$F$5135, MATCH(L707, Def_Instancias_Equipamentos!$D$2:$D$5135, 0), 1)</f>
        <v>Túnel (LTB)</v>
      </c>
      <c r="H707" s="26" t="str">
        <f t="array" ref="H707">INDEX(Def_Instancias_Equipamentos!$E$2:$E$5135, MATCH(K707, Def_Instancias_Equipamentos!$D$2:$D$5135, 0), 1)</f>
        <v>TB-01</v>
      </c>
      <c r="I707" s="27" t="str">
        <f t="array" ref="I707">INDEX(Def_Instancias_Equipamentos!$E$2:$E$5135, MATCH(L707, Def_Instancias_Equipamentos!$D$2:$D$5135, 0), 1)</f>
        <v>TB-01</v>
      </c>
      <c r="J707" s="27" t="str">
        <f t="shared" si="16"/>
        <v>INTERNO</v>
      </c>
      <c r="K707" s="28" t="str">
        <f>Def_Instancias_Equipamentos!$D$446</f>
        <v>TB-01:DI-SlitHCtrl-I</v>
      </c>
      <c r="L707" s="19" t="str">
        <f>Def_Instancias_Equipamentos!$D$446</f>
        <v>TB-01:DI-SlitHCtrl-I</v>
      </c>
      <c r="M707" s="44" t="s">
        <v>1154</v>
      </c>
      <c r="N707" s="45" t="s">
        <v>1155</v>
      </c>
      <c r="O707" s="28" t="str">
        <f>Def_Sistemas_Conectores_Cabos!$B$20</f>
        <v>Micro-fit 2 vias fêmea</v>
      </c>
      <c r="P707" s="19" t="str">
        <f>Def_Sistemas_Conectores_Cabos!$B$20</f>
        <v>Micro-fit 2 vias fêmea</v>
      </c>
      <c r="Q707" s="27" t="str">
        <f t="shared" si="17"/>
        <v>TB-01:DI-SlitHCtrl-I/LLS-OUT
TB-01:DI-SlitHCtrl-I/LLS-IN</v>
      </c>
      <c r="R707" s="75">
        <v>1.5</v>
      </c>
      <c r="S707" s="75">
        <v>1.5</v>
      </c>
      <c r="T707" s="19" t="str">
        <f>Def_Sistemas_Conectores_Cabos!$C$13</f>
        <v>Cabo multivias</v>
      </c>
      <c r="U707" s="32" t="s">
        <v>1163</v>
      </c>
      <c r="V707" s="33"/>
      <c r="W707" s="33"/>
      <c r="X707" s="33"/>
    </row>
    <row r="708" ht="15.75" customHeight="1">
      <c r="A708" s="19" t="str">
        <f>Def_Sistemas_Conectores_Cabos!$A$3</f>
        <v>Diagnostico</v>
      </c>
      <c r="B708" s="22" t="str">
        <f>Datas_Entregas!$A$2</f>
        <v>Booster/LTB</v>
      </c>
      <c r="C708" s="25">
        <f t="array" ref="C708">INDEX(Datas_Entregas!$B$2:$B$100, MATCH(B708, Datas_Entregas!$A$2:$A$100, 0), 1)</f>
        <v>43266</v>
      </c>
      <c r="D708" s="22" t="str">
        <f>Def_Status_Montagem!$A$2</f>
        <v>A verificar</v>
      </c>
      <c r="E708" s="35" t="str">
        <f>Def_Status_Montagem!$B$5</f>
        <v>DIG</v>
      </c>
      <c r="F708" s="26" t="str">
        <f t="array" ref="F708">INDEX(Def_Instancias_Equipamentos!$F$2:$F$5135, MATCH(K708, Def_Instancias_Equipamentos!$D$2:$D$5135, 0), 1)</f>
        <v>Túnel (LTB)</v>
      </c>
      <c r="G708" s="27" t="str">
        <f t="array" ref="G708">INDEX(Def_Instancias_Equipamentos!$F$2:$F$5135, MATCH(L708, Def_Instancias_Equipamentos!$D$2:$D$5135, 0), 1)</f>
        <v>Túnel (LTB)</v>
      </c>
      <c r="H708" s="26" t="str">
        <f t="array" ref="H708">INDEX(Def_Instancias_Equipamentos!$E$2:$E$5135, MATCH(K708, Def_Instancias_Equipamentos!$D$2:$D$5135, 0), 1)</f>
        <v>TB-01</v>
      </c>
      <c r="I708" s="27" t="str">
        <f t="array" ref="I708">INDEX(Def_Instancias_Equipamentos!$E$2:$E$5135, MATCH(L708, Def_Instancias_Equipamentos!$D$2:$D$5135, 0), 1)</f>
        <v>TB-01</v>
      </c>
      <c r="J708" s="27" t="str">
        <f t="shared" si="16"/>
        <v>INTERNO</v>
      </c>
      <c r="K708" s="28" t="str">
        <f>Def_Instancias_Equipamentos!$D$447</f>
        <v>TB-01:DI-SlitHCtrl-O</v>
      </c>
      <c r="L708" s="19" t="str">
        <f>Def_Instancias_Equipamentos!$D$447</f>
        <v>TB-01:DI-SlitHCtrl-O</v>
      </c>
      <c r="M708" s="44" t="s">
        <v>1148</v>
      </c>
      <c r="N708" s="45" t="s">
        <v>1149</v>
      </c>
      <c r="O708" s="28" t="str">
        <f>Def_Sistemas_Conectores_Cabos!$B$20</f>
        <v>Micro-fit 2 vias fêmea</v>
      </c>
      <c r="P708" s="19" t="str">
        <f>Def_Sistemas_Conectores_Cabos!$B$20</f>
        <v>Micro-fit 2 vias fêmea</v>
      </c>
      <c r="Q708" s="27" t="str">
        <f t="shared" si="17"/>
        <v>TB-01:DI-SlitHCtrl-O/HLS-OUT
TB-01:DI-SlitHCtrl-O/HLS-IN</v>
      </c>
      <c r="R708" s="75">
        <v>1.5</v>
      </c>
      <c r="S708" s="75">
        <v>1.5</v>
      </c>
      <c r="T708" s="19" t="str">
        <f>Def_Sistemas_Conectores_Cabos!$C$13</f>
        <v>Cabo multivias</v>
      </c>
      <c r="U708" s="32" t="s">
        <v>1164</v>
      </c>
      <c r="V708" s="33"/>
      <c r="W708" s="33"/>
      <c r="X708" s="33"/>
    </row>
    <row r="709" ht="15.75" customHeight="1">
      <c r="A709" s="19" t="str">
        <f>Def_Sistemas_Conectores_Cabos!$A$3</f>
        <v>Diagnostico</v>
      </c>
      <c r="B709" s="22" t="str">
        <f>Datas_Entregas!$A$2</f>
        <v>Booster/LTB</v>
      </c>
      <c r="C709" s="25">
        <f t="array" ref="C709">INDEX(Datas_Entregas!$B$2:$B$100, MATCH(B709, Datas_Entregas!$A$2:$A$100, 0), 1)</f>
        <v>43266</v>
      </c>
      <c r="D709" s="22" t="str">
        <f>Def_Status_Montagem!$A$2</f>
        <v>A verificar</v>
      </c>
      <c r="E709" s="35" t="str">
        <f>Def_Status_Montagem!$B$5</f>
        <v>DIG</v>
      </c>
      <c r="F709" s="26" t="str">
        <f t="array" ref="F709">INDEX(Def_Instancias_Equipamentos!$F$2:$F$5135, MATCH(K709, Def_Instancias_Equipamentos!$D$2:$D$5135, 0), 1)</f>
        <v>Túnel (LTB)</v>
      </c>
      <c r="G709" s="27" t="str">
        <f t="array" ref="G709">INDEX(Def_Instancias_Equipamentos!$F$2:$F$5135, MATCH(L709, Def_Instancias_Equipamentos!$D$2:$D$5135, 0), 1)</f>
        <v>Túnel (LTB)</v>
      </c>
      <c r="H709" s="26" t="str">
        <f t="array" ref="H709">INDEX(Def_Instancias_Equipamentos!$E$2:$E$5135, MATCH(K709, Def_Instancias_Equipamentos!$D$2:$D$5135, 0), 1)</f>
        <v>TB-01</v>
      </c>
      <c r="I709" s="27" t="str">
        <f t="array" ref="I709">INDEX(Def_Instancias_Equipamentos!$E$2:$E$5135, MATCH(L709, Def_Instancias_Equipamentos!$D$2:$D$5135, 0), 1)</f>
        <v>TB-01</v>
      </c>
      <c r="J709" s="27" t="str">
        <f t="shared" si="16"/>
        <v>INTERNO</v>
      </c>
      <c r="K709" s="28" t="str">
        <f>Def_Instancias_Equipamentos!$D$447</f>
        <v>TB-01:DI-SlitHCtrl-O</v>
      </c>
      <c r="L709" s="19" t="str">
        <f>Def_Instancias_Equipamentos!$D$447</f>
        <v>TB-01:DI-SlitHCtrl-O</v>
      </c>
      <c r="M709" s="44" t="s">
        <v>1154</v>
      </c>
      <c r="N709" s="45" t="s">
        <v>1155</v>
      </c>
      <c r="O709" s="28" t="str">
        <f>Def_Sistemas_Conectores_Cabos!$B$20</f>
        <v>Micro-fit 2 vias fêmea</v>
      </c>
      <c r="P709" s="19" t="str">
        <f>Def_Sistemas_Conectores_Cabos!$B$20</f>
        <v>Micro-fit 2 vias fêmea</v>
      </c>
      <c r="Q709" s="27" t="str">
        <f t="shared" si="17"/>
        <v>TB-01:DI-SlitHCtrl-O/LLS-OUT
TB-01:DI-SlitHCtrl-O/LLS-IN</v>
      </c>
      <c r="R709" s="75">
        <v>1.5</v>
      </c>
      <c r="S709" s="75">
        <v>1.5</v>
      </c>
      <c r="T709" s="19" t="str">
        <f>Def_Sistemas_Conectores_Cabos!$C$13</f>
        <v>Cabo multivias</v>
      </c>
      <c r="U709" s="32" t="s">
        <v>1165</v>
      </c>
      <c r="V709" s="33"/>
      <c r="W709" s="33"/>
      <c r="X709" s="33"/>
    </row>
    <row r="710" ht="15.75" customHeight="1">
      <c r="A710" s="19" t="str">
        <f>Def_Sistemas_Conectores_Cabos!$A$3</f>
        <v>Diagnostico</v>
      </c>
      <c r="B710" s="22" t="str">
        <f>Datas_Entregas!$A$2</f>
        <v>Booster/LTB</v>
      </c>
      <c r="C710" s="25">
        <f t="array" ref="C710">INDEX(Datas_Entregas!$B$2:$B$100, MATCH(B710, Datas_Entregas!$A$2:$A$100, 0), 1)</f>
        <v>43266</v>
      </c>
      <c r="D710" s="22" t="str">
        <f>Def_Status_Montagem!$A$2</f>
        <v>A verificar</v>
      </c>
      <c r="E710" s="35" t="str">
        <f>Def_Status_Montagem!$B$5</f>
        <v>DIG</v>
      </c>
      <c r="F710" s="26" t="str">
        <f t="array" ref="F710">INDEX(Def_Instancias_Equipamentos!$F$2:$F$5135, MATCH(K710, Def_Instancias_Equipamentos!$D$2:$D$5135, 0), 1)</f>
        <v>Túnel (LTB)</v>
      </c>
      <c r="G710" s="27" t="str">
        <f t="array" ref="G710">INDEX(Def_Instancias_Equipamentos!$F$2:$F$5135, MATCH(L710, Def_Instancias_Equipamentos!$D$2:$D$5135, 0), 1)</f>
        <v>Túnel (LTB)</v>
      </c>
      <c r="H710" s="26" t="str">
        <f t="array" ref="H710">INDEX(Def_Instancias_Equipamentos!$E$2:$E$5135, MATCH(K710, Def_Instancias_Equipamentos!$D$2:$D$5135, 0), 1)</f>
        <v>TB-01</v>
      </c>
      <c r="I710" s="27" t="str">
        <f t="array" ref="I710">INDEX(Def_Instancias_Equipamentos!$E$2:$E$5135, MATCH(L710, Def_Instancias_Equipamentos!$D$2:$D$5135, 0), 1)</f>
        <v>TB-01</v>
      </c>
      <c r="J710" s="27" t="str">
        <f t="shared" si="16"/>
        <v>INTERNO</v>
      </c>
      <c r="K710" s="28" t="str">
        <f>Def_Instancias_Equipamentos!$D$449</f>
        <v>TB-01:DI-SlitVCtrl-B</v>
      </c>
      <c r="L710" s="19" t="str">
        <f>Def_Instancias_Equipamentos!$D$449</f>
        <v>TB-01:DI-SlitVCtrl-B</v>
      </c>
      <c r="M710" s="44" t="s">
        <v>1148</v>
      </c>
      <c r="N710" s="45" t="s">
        <v>1149</v>
      </c>
      <c r="O710" s="28" t="str">
        <f>Def_Sistemas_Conectores_Cabos!$B$20</f>
        <v>Micro-fit 2 vias fêmea</v>
      </c>
      <c r="P710" s="19" t="str">
        <f>Def_Sistemas_Conectores_Cabos!$B$20</f>
        <v>Micro-fit 2 vias fêmea</v>
      </c>
      <c r="Q710" s="27" t="str">
        <f t="shared" si="17"/>
        <v>TB-01:DI-SlitVCtrl-B/HLS-OUT
TB-01:DI-SlitVCtrl-B/HLS-IN</v>
      </c>
      <c r="R710" s="75">
        <v>1.5</v>
      </c>
      <c r="S710" s="75">
        <v>1.5</v>
      </c>
      <c r="T710" s="19" t="str">
        <f>Def_Sistemas_Conectores_Cabos!$C$13</f>
        <v>Cabo multivias</v>
      </c>
      <c r="U710" s="32" t="s">
        <v>1164</v>
      </c>
      <c r="V710" s="33"/>
      <c r="W710" s="33"/>
      <c r="X710" s="33"/>
    </row>
    <row r="711" ht="15.75" customHeight="1">
      <c r="A711" s="19" t="str">
        <f>Def_Sistemas_Conectores_Cabos!$A$3</f>
        <v>Diagnostico</v>
      </c>
      <c r="B711" s="22" t="str">
        <f>Datas_Entregas!$A$2</f>
        <v>Booster/LTB</v>
      </c>
      <c r="C711" s="25">
        <f t="array" ref="C711">INDEX(Datas_Entregas!$B$2:$B$100, MATCH(B711, Datas_Entregas!$A$2:$A$100, 0), 1)</f>
        <v>43266</v>
      </c>
      <c r="D711" s="22" t="str">
        <f>Def_Status_Montagem!$A$2</f>
        <v>A verificar</v>
      </c>
      <c r="E711" s="35" t="str">
        <f>Def_Status_Montagem!$B$5</f>
        <v>DIG</v>
      </c>
      <c r="F711" s="26" t="str">
        <f t="array" ref="F711">INDEX(Def_Instancias_Equipamentos!$F$2:$F$5135, MATCH(K711, Def_Instancias_Equipamentos!$D$2:$D$5135, 0), 1)</f>
        <v>Túnel (LTB)</v>
      </c>
      <c r="G711" s="27" t="str">
        <f t="array" ref="G711">INDEX(Def_Instancias_Equipamentos!$F$2:$F$5135, MATCH(L711, Def_Instancias_Equipamentos!$D$2:$D$5135, 0), 1)</f>
        <v>Túnel (LTB)</v>
      </c>
      <c r="H711" s="26" t="str">
        <f t="array" ref="H711">INDEX(Def_Instancias_Equipamentos!$E$2:$E$5135, MATCH(K711, Def_Instancias_Equipamentos!$D$2:$D$5135, 0), 1)</f>
        <v>TB-01</v>
      </c>
      <c r="I711" s="27" t="str">
        <f t="array" ref="I711">INDEX(Def_Instancias_Equipamentos!$E$2:$E$5135, MATCH(L711, Def_Instancias_Equipamentos!$D$2:$D$5135, 0), 1)</f>
        <v>TB-01</v>
      </c>
      <c r="J711" s="27" t="str">
        <f t="shared" si="16"/>
        <v>INTERNO</v>
      </c>
      <c r="K711" s="28" t="str">
        <f>Def_Instancias_Equipamentos!$D$449</f>
        <v>TB-01:DI-SlitVCtrl-B</v>
      </c>
      <c r="L711" s="19" t="str">
        <f>Def_Instancias_Equipamentos!$D$449</f>
        <v>TB-01:DI-SlitVCtrl-B</v>
      </c>
      <c r="M711" s="44" t="s">
        <v>1154</v>
      </c>
      <c r="N711" s="45" t="s">
        <v>1155</v>
      </c>
      <c r="O711" s="28" t="str">
        <f>Def_Sistemas_Conectores_Cabos!$B$20</f>
        <v>Micro-fit 2 vias fêmea</v>
      </c>
      <c r="P711" s="19" t="str">
        <f>Def_Sistemas_Conectores_Cabos!$B$20</f>
        <v>Micro-fit 2 vias fêmea</v>
      </c>
      <c r="Q711" s="27" t="str">
        <f t="shared" si="17"/>
        <v>TB-01:DI-SlitVCtrl-B/LLS-OUT
TB-01:DI-SlitVCtrl-B/LLS-IN</v>
      </c>
      <c r="R711" s="75">
        <v>1.5</v>
      </c>
      <c r="S711" s="75">
        <v>1.5</v>
      </c>
      <c r="T711" s="19" t="str">
        <f>Def_Sistemas_Conectores_Cabos!$C$13</f>
        <v>Cabo multivias</v>
      </c>
      <c r="U711" s="32" t="s">
        <v>1165</v>
      </c>
      <c r="V711" s="33"/>
      <c r="W711" s="33"/>
      <c r="X711" s="33"/>
    </row>
    <row r="712" ht="15.75" customHeight="1">
      <c r="A712" s="19" t="str">
        <f>Def_Sistemas_Conectores_Cabos!$A$3</f>
        <v>Diagnostico</v>
      </c>
      <c r="B712" s="22" t="str">
        <f>Datas_Entregas!$A$2</f>
        <v>Booster/LTB</v>
      </c>
      <c r="C712" s="25">
        <f t="array" ref="C712">INDEX(Datas_Entregas!$B$2:$B$100, MATCH(B712, Datas_Entregas!$A$2:$A$100, 0), 1)</f>
        <v>43266</v>
      </c>
      <c r="D712" s="22" t="str">
        <f>Def_Status_Montagem!$A$2</f>
        <v>A verificar</v>
      </c>
      <c r="E712" s="35" t="str">
        <f>Def_Status_Montagem!$B$5</f>
        <v>DIG</v>
      </c>
      <c r="F712" s="26" t="str">
        <f t="array" ref="F712">INDEX(Def_Instancias_Equipamentos!$F$2:$F$5135, MATCH(K712, Def_Instancias_Equipamentos!$D$2:$D$5135, 0), 1)</f>
        <v>Túnel (LTB)</v>
      </c>
      <c r="G712" s="27" t="str">
        <f t="array" ref="G712">INDEX(Def_Instancias_Equipamentos!$F$2:$F$5135, MATCH(L712, Def_Instancias_Equipamentos!$D$2:$D$5135, 0), 1)</f>
        <v>Túnel (LTB)</v>
      </c>
      <c r="H712" s="26" t="str">
        <f t="array" ref="H712">INDEX(Def_Instancias_Equipamentos!$E$2:$E$5135, MATCH(K712, Def_Instancias_Equipamentos!$D$2:$D$5135, 0), 1)</f>
        <v>TB-01</v>
      </c>
      <c r="I712" s="27" t="str">
        <f t="array" ref="I712">INDEX(Def_Instancias_Equipamentos!$E$2:$E$5135, MATCH(L712, Def_Instancias_Equipamentos!$D$2:$D$5135, 0), 1)</f>
        <v>TB-01</v>
      </c>
      <c r="J712" s="27" t="str">
        <f t="shared" si="16"/>
        <v>INTERNO</v>
      </c>
      <c r="K712" s="28" t="str">
        <f>Def_Instancias_Equipamentos!$D$448</f>
        <v>TB-01:DI-SlitVCtrl-T</v>
      </c>
      <c r="L712" s="19" t="str">
        <f>Def_Instancias_Equipamentos!$D$448</f>
        <v>TB-01:DI-SlitVCtrl-T</v>
      </c>
      <c r="M712" s="44" t="s">
        <v>1148</v>
      </c>
      <c r="N712" s="45" t="s">
        <v>1149</v>
      </c>
      <c r="O712" s="28" t="str">
        <f>Def_Sistemas_Conectores_Cabos!$B$20</f>
        <v>Micro-fit 2 vias fêmea</v>
      </c>
      <c r="P712" s="19" t="str">
        <f>Def_Sistemas_Conectores_Cabos!$B$20</f>
        <v>Micro-fit 2 vias fêmea</v>
      </c>
      <c r="Q712" s="27" t="str">
        <f t="shared" si="17"/>
        <v>TB-01:DI-SlitVCtrl-T/HLS-OUT
TB-01:DI-SlitVCtrl-T/HLS-IN</v>
      </c>
      <c r="R712" s="75">
        <v>1.5</v>
      </c>
      <c r="S712" s="75">
        <v>1.5</v>
      </c>
      <c r="T712" s="19" t="str">
        <f>Def_Sistemas_Conectores_Cabos!$C$13</f>
        <v>Cabo multivias</v>
      </c>
      <c r="U712" s="32" t="s">
        <v>1162</v>
      </c>
      <c r="V712" s="33"/>
      <c r="W712" s="33"/>
      <c r="X712" s="33"/>
    </row>
    <row r="713" ht="15.75" customHeight="1">
      <c r="A713" s="19" t="str">
        <f>Def_Sistemas_Conectores_Cabos!$A$3</f>
        <v>Diagnostico</v>
      </c>
      <c r="B713" s="22" t="str">
        <f>Datas_Entregas!$A$2</f>
        <v>Booster/LTB</v>
      </c>
      <c r="C713" s="25">
        <f t="array" ref="C713">INDEX(Datas_Entregas!$B$2:$B$100, MATCH(B713, Datas_Entregas!$A$2:$A$100, 0), 1)</f>
        <v>43266</v>
      </c>
      <c r="D713" s="22" t="str">
        <f>Def_Status_Montagem!$A$2</f>
        <v>A verificar</v>
      </c>
      <c r="E713" s="35" t="str">
        <f>Def_Status_Montagem!$B$5</f>
        <v>DIG</v>
      </c>
      <c r="F713" s="26" t="str">
        <f t="array" ref="F713">INDEX(Def_Instancias_Equipamentos!$F$2:$F$5135, MATCH(K713, Def_Instancias_Equipamentos!$D$2:$D$5135, 0), 1)</f>
        <v>Túnel (LTB)</v>
      </c>
      <c r="G713" s="27" t="str">
        <f t="array" ref="G713">INDEX(Def_Instancias_Equipamentos!$F$2:$F$5135, MATCH(L713, Def_Instancias_Equipamentos!$D$2:$D$5135, 0), 1)</f>
        <v>Túnel (LTB)</v>
      </c>
      <c r="H713" s="26" t="str">
        <f t="array" ref="H713">INDEX(Def_Instancias_Equipamentos!$E$2:$E$5135, MATCH(K713, Def_Instancias_Equipamentos!$D$2:$D$5135, 0), 1)</f>
        <v>TB-01</v>
      </c>
      <c r="I713" s="27" t="str">
        <f t="array" ref="I713">INDEX(Def_Instancias_Equipamentos!$E$2:$E$5135, MATCH(L713, Def_Instancias_Equipamentos!$D$2:$D$5135, 0), 1)</f>
        <v>TB-01</v>
      </c>
      <c r="J713" s="27" t="str">
        <f t="shared" si="16"/>
        <v>INTERNO</v>
      </c>
      <c r="K713" s="28" t="str">
        <f>Def_Instancias_Equipamentos!$D$448</f>
        <v>TB-01:DI-SlitVCtrl-T</v>
      </c>
      <c r="L713" s="19" t="str">
        <f>Def_Instancias_Equipamentos!$D$448</f>
        <v>TB-01:DI-SlitVCtrl-T</v>
      </c>
      <c r="M713" s="44" t="s">
        <v>1154</v>
      </c>
      <c r="N713" s="45" t="s">
        <v>1155</v>
      </c>
      <c r="O713" s="28" t="str">
        <f>Def_Sistemas_Conectores_Cabos!$B$20</f>
        <v>Micro-fit 2 vias fêmea</v>
      </c>
      <c r="P713" s="19" t="str">
        <f>Def_Sistemas_Conectores_Cabos!$B$20</f>
        <v>Micro-fit 2 vias fêmea</v>
      </c>
      <c r="Q713" s="27" t="str">
        <f t="shared" si="17"/>
        <v>TB-01:DI-SlitVCtrl-T/LLS-OUT
TB-01:DI-SlitVCtrl-T/LLS-IN</v>
      </c>
      <c r="R713" s="75">
        <v>1.5</v>
      </c>
      <c r="S713" s="75">
        <v>1.5</v>
      </c>
      <c r="T713" s="19" t="str">
        <f>Def_Sistemas_Conectores_Cabos!$C$13</f>
        <v>Cabo multivias</v>
      </c>
      <c r="U713" s="32" t="s">
        <v>1163</v>
      </c>
      <c r="V713" s="33"/>
      <c r="W713" s="33"/>
      <c r="X713" s="33"/>
    </row>
    <row r="714" ht="15.75" customHeight="1">
      <c r="A714" s="19" t="str">
        <f>Def_Sistemas_Conectores_Cabos!$A$3</f>
        <v>Diagnostico</v>
      </c>
      <c r="B714" s="22" t="str">
        <f>Datas_Entregas!$A$2</f>
        <v>Booster/LTB</v>
      </c>
      <c r="C714" s="25">
        <f t="array" ref="C714">INDEX(Datas_Entregas!$B$2:$B$100, MATCH(B714, Datas_Entregas!$A$2:$A$100, 0), 1)</f>
        <v>43266</v>
      </c>
      <c r="D714" s="22" t="str">
        <f>Def_Status_Montagem!$A$2</f>
        <v>A verificar</v>
      </c>
      <c r="E714" s="35" t="str">
        <f>Def_Status_Montagem!$B$5</f>
        <v>DIG</v>
      </c>
      <c r="F714" s="26" t="str">
        <f t="array" ref="F714">INDEX(Def_Instancias_Equipamentos!$F$2:$F$5135, MATCH(K714, Def_Instancias_Equipamentos!$D$2:$D$5135, 0), 1)</f>
        <v>Túnel (LTB)</v>
      </c>
      <c r="G714" s="27" t="str">
        <f t="array" ref="G714">INDEX(Def_Instancias_Equipamentos!$F$2:$F$5135, MATCH(L714, Def_Instancias_Equipamentos!$D$2:$D$5135, 0), 1)</f>
        <v>Túnel (LTB)</v>
      </c>
      <c r="H714" s="26" t="str">
        <f t="array" ref="H714">INDEX(Def_Instancias_Equipamentos!$E$2:$E$5135, MATCH(K714, Def_Instancias_Equipamentos!$D$2:$D$5135, 0), 1)</f>
        <v>TB-02</v>
      </c>
      <c r="I714" s="27" t="str">
        <f t="array" ref="I714">INDEX(Def_Instancias_Equipamentos!$E$2:$E$5135, MATCH(L714, Def_Instancias_Equipamentos!$D$2:$D$5135, 0), 1)</f>
        <v>TB-02</v>
      </c>
      <c r="J714" s="27" t="str">
        <f t="shared" si="16"/>
        <v>INTERNO</v>
      </c>
      <c r="K714" s="28" t="str">
        <f>Def_Instancias_Equipamentos!$D$342</f>
        <v>TB-02:DI-ScrnCtrl-1</v>
      </c>
      <c r="L714" s="19" t="str">
        <f>Def_Instancias_Equipamentos!$D$342</f>
        <v>TB-02:DI-ScrnCtrl-1</v>
      </c>
      <c r="M714" s="29" t="s">
        <v>1148</v>
      </c>
      <c r="N714" s="32" t="s">
        <v>1149</v>
      </c>
      <c r="O714" s="28" t="str">
        <f>Def_Sistemas_Conectores_Cabos!$B$20</f>
        <v>Micro-fit 2 vias fêmea</v>
      </c>
      <c r="P714" s="19" t="str">
        <f>Def_Sistemas_Conectores_Cabos!$B$20</f>
        <v>Micro-fit 2 vias fêmea</v>
      </c>
      <c r="Q714" s="27" t="str">
        <f t="shared" si="17"/>
        <v>TB-02:DI-ScrnCtrl-1/HLS-OUT
TB-02:DI-ScrnCtrl-1/HLS-IN</v>
      </c>
      <c r="R714" s="75">
        <v>1.5</v>
      </c>
      <c r="S714" s="75">
        <v>1.5</v>
      </c>
      <c r="T714" s="19" t="str">
        <f>Def_Sistemas_Conectores_Cabos!$C$13</f>
        <v>Cabo multivias</v>
      </c>
      <c r="U714" s="32" t="s">
        <v>1150</v>
      </c>
      <c r="V714" s="33"/>
      <c r="W714" s="33"/>
      <c r="X714" s="33"/>
    </row>
    <row r="715" ht="15.75" customHeight="1">
      <c r="A715" s="19" t="str">
        <f>Def_Sistemas_Conectores_Cabos!$A$3</f>
        <v>Diagnostico</v>
      </c>
      <c r="B715" s="22" t="str">
        <f>Datas_Entregas!$A$2</f>
        <v>Booster/LTB</v>
      </c>
      <c r="C715" s="25">
        <f t="array" ref="C715">INDEX(Datas_Entregas!$B$2:$B$100, MATCH(B715, Datas_Entregas!$A$2:$A$100, 0), 1)</f>
        <v>43266</v>
      </c>
      <c r="D715" s="22" t="str">
        <f>Def_Status_Montagem!$A$2</f>
        <v>A verificar</v>
      </c>
      <c r="E715" s="35" t="str">
        <f>Def_Status_Montagem!$B$5</f>
        <v>DIG</v>
      </c>
      <c r="F715" s="26" t="str">
        <f t="array" ref="F715">INDEX(Def_Instancias_Equipamentos!$F$2:$F$5135, MATCH(K715, Def_Instancias_Equipamentos!$D$2:$D$5135, 0), 1)</f>
        <v>Túnel (LTB)</v>
      </c>
      <c r="G715" s="27" t="str">
        <f t="array" ref="G715">INDEX(Def_Instancias_Equipamentos!$F$2:$F$5135, MATCH(L715, Def_Instancias_Equipamentos!$D$2:$D$5135, 0), 1)</f>
        <v>Túnel (LTB)</v>
      </c>
      <c r="H715" s="26" t="str">
        <f t="array" ref="H715">INDEX(Def_Instancias_Equipamentos!$E$2:$E$5135, MATCH(K715, Def_Instancias_Equipamentos!$D$2:$D$5135, 0), 1)</f>
        <v>TB-02</v>
      </c>
      <c r="I715" s="27" t="str">
        <f t="array" ref="I715">INDEX(Def_Instancias_Equipamentos!$E$2:$E$5135, MATCH(L715, Def_Instancias_Equipamentos!$D$2:$D$5135, 0), 1)</f>
        <v>TB-02</v>
      </c>
      <c r="J715" s="27" t="str">
        <f t="shared" si="16"/>
        <v>INTERNO</v>
      </c>
      <c r="K715" s="28" t="str">
        <f>Def_Instancias_Equipamentos!$D$342</f>
        <v>TB-02:DI-ScrnCtrl-1</v>
      </c>
      <c r="L715" s="19" t="str">
        <f>Def_Instancias_Equipamentos!$D$342</f>
        <v>TB-02:DI-ScrnCtrl-1</v>
      </c>
      <c r="M715" s="29" t="s">
        <v>1151</v>
      </c>
      <c r="N715" s="32" t="s">
        <v>1152</v>
      </c>
      <c r="O715" s="28" t="str">
        <f>Def_Sistemas_Conectores_Cabos!$B$20</f>
        <v>Micro-fit 2 vias fêmea</v>
      </c>
      <c r="P715" s="19" t="str">
        <f>Def_Sistemas_Conectores_Cabos!$B$20</f>
        <v>Micro-fit 2 vias fêmea</v>
      </c>
      <c r="Q715" s="27" t="str">
        <f t="shared" si="17"/>
        <v>TB-02:DI-ScrnCtrl-1/LED-OUT
TB-02:DI-ScrnCtrl-1/LED-IN</v>
      </c>
      <c r="R715" s="75">
        <v>1.5</v>
      </c>
      <c r="S715" s="75">
        <v>1.5</v>
      </c>
      <c r="T715" s="19" t="str">
        <f>Def_Sistemas_Conectores_Cabos!$C$13</f>
        <v>Cabo multivias</v>
      </c>
      <c r="U715" s="32" t="s">
        <v>1153</v>
      </c>
      <c r="V715" s="33"/>
      <c r="W715" s="33"/>
      <c r="X715" s="33"/>
    </row>
    <row r="716" ht="15.75" customHeight="1">
      <c r="A716" s="19" t="str">
        <f>Def_Sistemas_Conectores_Cabos!$A$3</f>
        <v>Diagnostico</v>
      </c>
      <c r="B716" s="22" t="str">
        <f>Datas_Entregas!$A$2</f>
        <v>Booster/LTB</v>
      </c>
      <c r="C716" s="25">
        <f t="array" ref="C716">INDEX(Datas_Entregas!$B$2:$B$100, MATCH(B716, Datas_Entregas!$A$2:$A$100, 0), 1)</f>
        <v>43266</v>
      </c>
      <c r="D716" s="22" t="str">
        <f>Def_Status_Montagem!$A$2</f>
        <v>A verificar</v>
      </c>
      <c r="E716" s="35" t="str">
        <f>Def_Status_Montagem!$B$5</f>
        <v>DIG</v>
      </c>
      <c r="F716" s="26" t="str">
        <f t="array" ref="F716">INDEX(Def_Instancias_Equipamentos!$F$2:$F$5135, MATCH(K716, Def_Instancias_Equipamentos!$D$2:$D$5135, 0), 1)</f>
        <v>Túnel (LTB)</v>
      </c>
      <c r="G716" s="27" t="str">
        <f t="array" ref="G716">INDEX(Def_Instancias_Equipamentos!$F$2:$F$5135, MATCH(L716, Def_Instancias_Equipamentos!$D$2:$D$5135, 0), 1)</f>
        <v>Túnel (LTB)</v>
      </c>
      <c r="H716" s="26" t="str">
        <f t="array" ref="H716">INDEX(Def_Instancias_Equipamentos!$E$2:$E$5135, MATCH(K716, Def_Instancias_Equipamentos!$D$2:$D$5135, 0), 1)</f>
        <v>TB-02</v>
      </c>
      <c r="I716" s="27" t="str">
        <f t="array" ref="I716">INDEX(Def_Instancias_Equipamentos!$E$2:$E$5135, MATCH(L716, Def_Instancias_Equipamentos!$D$2:$D$5135, 0), 1)</f>
        <v>TB-02</v>
      </c>
      <c r="J716" s="27" t="str">
        <f t="shared" si="16"/>
        <v>INTERNO</v>
      </c>
      <c r="K716" s="28" t="str">
        <f>Def_Instancias_Equipamentos!$D$342</f>
        <v>TB-02:DI-ScrnCtrl-1</v>
      </c>
      <c r="L716" s="19" t="str">
        <f>Def_Instancias_Equipamentos!$D$342</f>
        <v>TB-02:DI-ScrnCtrl-1</v>
      </c>
      <c r="M716" s="29" t="s">
        <v>1154</v>
      </c>
      <c r="N716" s="32" t="s">
        <v>1155</v>
      </c>
      <c r="O716" s="28" t="str">
        <f>Def_Sistemas_Conectores_Cabos!$B$20</f>
        <v>Micro-fit 2 vias fêmea</v>
      </c>
      <c r="P716" s="19" t="str">
        <f>Def_Sistemas_Conectores_Cabos!$B$20</f>
        <v>Micro-fit 2 vias fêmea</v>
      </c>
      <c r="Q716" s="27" t="str">
        <f t="shared" si="17"/>
        <v>TB-02:DI-ScrnCtrl-1/LLS-OUT
TB-02:DI-ScrnCtrl-1/LLS-IN</v>
      </c>
      <c r="R716" s="75">
        <v>1.5</v>
      </c>
      <c r="S716" s="75">
        <v>1.5</v>
      </c>
      <c r="T716" s="19" t="str">
        <f>Def_Sistemas_Conectores_Cabos!$C$13</f>
        <v>Cabo multivias</v>
      </c>
      <c r="U716" s="32" t="s">
        <v>1156</v>
      </c>
      <c r="V716" s="33"/>
      <c r="W716" s="33"/>
      <c r="X716" s="33"/>
    </row>
    <row r="717" ht="15.75" customHeight="1">
      <c r="A717" s="19" t="str">
        <f>Def_Sistemas_Conectores_Cabos!$A$3</f>
        <v>Diagnostico</v>
      </c>
      <c r="B717" s="22" t="str">
        <f>Datas_Entregas!$A$2</f>
        <v>Booster/LTB</v>
      </c>
      <c r="C717" s="25">
        <f t="array" ref="C717">INDEX(Datas_Entregas!$B$2:$B$100, MATCH(B717, Datas_Entregas!$A$2:$A$100, 0), 1)</f>
        <v>43266</v>
      </c>
      <c r="D717" s="22" t="str">
        <f>Def_Status_Montagem!$A$2</f>
        <v>A verificar</v>
      </c>
      <c r="E717" s="35" t="str">
        <f>Def_Status_Montagem!$B$5</f>
        <v>DIG</v>
      </c>
      <c r="F717" s="26" t="str">
        <f t="array" ref="F717">INDEX(Def_Instancias_Equipamentos!$F$2:$F$5135, MATCH(K717, Def_Instancias_Equipamentos!$D$2:$D$5135, 0), 1)</f>
        <v>Túnel (LTB)</v>
      </c>
      <c r="G717" s="27" t="str">
        <f t="array" ref="G717">INDEX(Def_Instancias_Equipamentos!$F$2:$F$5135, MATCH(L717, Def_Instancias_Equipamentos!$D$2:$D$5135, 0), 1)</f>
        <v>Túnel (LTB)</v>
      </c>
      <c r="H717" s="26" t="str">
        <f t="array" ref="H717">INDEX(Def_Instancias_Equipamentos!$E$2:$E$5135, MATCH(K717, Def_Instancias_Equipamentos!$D$2:$D$5135, 0), 1)</f>
        <v>TB-02</v>
      </c>
      <c r="I717" s="27" t="str">
        <f t="array" ref="I717">INDEX(Def_Instancias_Equipamentos!$E$2:$E$5135, MATCH(L717, Def_Instancias_Equipamentos!$D$2:$D$5135, 0), 1)</f>
        <v>TB-02</v>
      </c>
      <c r="J717" s="27" t="str">
        <f t="shared" si="16"/>
        <v>INTERNO</v>
      </c>
      <c r="K717" s="28" t="str">
        <f>Def_Instancias_Equipamentos!$D$343</f>
        <v>TB-02:DI-ScrnCtrl-2</v>
      </c>
      <c r="L717" s="19" t="str">
        <f>Def_Instancias_Equipamentos!$D$343</f>
        <v>TB-02:DI-ScrnCtrl-2</v>
      </c>
      <c r="M717" s="29" t="s">
        <v>1148</v>
      </c>
      <c r="N717" s="32" t="s">
        <v>1149</v>
      </c>
      <c r="O717" s="28" t="str">
        <f>Def_Sistemas_Conectores_Cabos!$B$20</f>
        <v>Micro-fit 2 vias fêmea</v>
      </c>
      <c r="P717" s="19" t="str">
        <f>Def_Sistemas_Conectores_Cabos!$B$20</f>
        <v>Micro-fit 2 vias fêmea</v>
      </c>
      <c r="Q717" s="27" t="str">
        <f t="shared" si="17"/>
        <v>TB-02:DI-ScrnCtrl-2/HLS-OUT
TB-02:DI-ScrnCtrl-2/HLS-IN</v>
      </c>
      <c r="R717" s="75">
        <v>1.5</v>
      </c>
      <c r="S717" s="75">
        <v>1.5</v>
      </c>
      <c r="T717" s="19" t="str">
        <f>Def_Sistemas_Conectores_Cabos!$C$13</f>
        <v>Cabo multivias</v>
      </c>
      <c r="U717" s="32" t="s">
        <v>1150</v>
      </c>
      <c r="V717" s="33"/>
      <c r="W717" s="33"/>
      <c r="X717" s="33"/>
    </row>
    <row r="718" ht="15.75" customHeight="1">
      <c r="A718" s="19" t="str">
        <f>Def_Sistemas_Conectores_Cabos!$A$3</f>
        <v>Diagnostico</v>
      </c>
      <c r="B718" s="22" t="str">
        <f>Datas_Entregas!$A$2</f>
        <v>Booster/LTB</v>
      </c>
      <c r="C718" s="25">
        <f t="array" ref="C718">INDEX(Datas_Entregas!$B$2:$B$100, MATCH(B718, Datas_Entregas!$A$2:$A$100, 0), 1)</f>
        <v>43266</v>
      </c>
      <c r="D718" s="22" t="str">
        <f>Def_Status_Montagem!$A$2</f>
        <v>A verificar</v>
      </c>
      <c r="E718" s="35" t="str">
        <f>Def_Status_Montagem!$B$5</f>
        <v>DIG</v>
      </c>
      <c r="F718" s="26" t="str">
        <f t="array" ref="F718">INDEX(Def_Instancias_Equipamentos!$F$2:$F$5135, MATCH(K718, Def_Instancias_Equipamentos!$D$2:$D$5135, 0), 1)</f>
        <v>Túnel (LTB)</v>
      </c>
      <c r="G718" s="27" t="str">
        <f t="array" ref="G718">INDEX(Def_Instancias_Equipamentos!$F$2:$F$5135, MATCH(L718, Def_Instancias_Equipamentos!$D$2:$D$5135, 0), 1)</f>
        <v>Túnel (LTB)</v>
      </c>
      <c r="H718" s="26" t="str">
        <f t="array" ref="H718">INDEX(Def_Instancias_Equipamentos!$E$2:$E$5135, MATCH(K718, Def_Instancias_Equipamentos!$D$2:$D$5135, 0), 1)</f>
        <v>TB-02</v>
      </c>
      <c r="I718" s="27" t="str">
        <f t="array" ref="I718">INDEX(Def_Instancias_Equipamentos!$E$2:$E$5135, MATCH(L718, Def_Instancias_Equipamentos!$D$2:$D$5135, 0), 1)</f>
        <v>TB-02</v>
      </c>
      <c r="J718" s="27" t="str">
        <f t="shared" si="16"/>
        <v>INTERNO</v>
      </c>
      <c r="K718" s="28" t="str">
        <f>Def_Instancias_Equipamentos!$D$343</f>
        <v>TB-02:DI-ScrnCtrl-2</v>
      </c>
      <c r="L718" s="19" t="str">
        <f>Def_Instancias_Equipamentos!$D$343</f>
        <v>TB-02:DI-ScrnCtrl-2</v>
      </c>
      <c r="M718" s="29" t="s">
        <v>1151</v>
      </c>
      <c r="N718" s="32" t="s">
        <v>1152</v>
      </c>
      <c r="O718" s="28" t="str">
        <f>Def_Sistemas_Conectores_Cabos!$B$20</f>
        <v>Micro-fit 2 vias fêmea</v>
      </c>
      <c r="P718" s="19" t="str">
        <f>Def_Sistemas_Conectores_Cabos!$B$20</f>
        <v>Micro-fit 2 vias fêmea</v>
      </c>
      <c r="Q718" s="27" t="str">
        <f t="shared" si="17"/>
        <v>TB-02:DI-ScrnCtrl-2/LED-OUT
TB-02:DI-ScrnCtrl-2/LED-IN</v>
      </c>
      <c r="R718" s="75">
        <v>1.5</v>
      </c>
      <c r="S718" s="75">
        <v>1.5</v>
      </c>
      <c r="T718" s="19" t="str">
        <f>Def_Sistemas_Conectores_Cabos!$C$13</f>
        <v>Cabo multivias</v>
      </c>
      <c r="U718" s="32" t="s">
        <v>1153</v>
      </c>
      <c r="V718" s="33"/>
      <c r="W718" s="33"/>
      <c r="X718" s="33"/>
    </row>
    <row r="719" ht="15.75" customHeight="1">
      <c r="A719" s="19" t="str">
        <f>Def_Sistemas_Conectores_Cabos!$A$3</f>
        <v>Diagnostico</v>
      </c>
      <c r="B719" s="22" t="str">
        <f>Datas_Entregas!$A$2</f>
        <v>Booster/LTB</v>
      </c>
      <c r="C719" s="25">
        <f t="array" ref="C719">INDEX(Datas_Entregas!$B$2:$B$100, MATCH(B719, Datas_Entregas!$A$2:$A$100, 0), 1)</f>
        <v>43266</v>
      </c>
      <c r="D719" s="22" t="str">
        <f>Def_Status_Montagem!$A$2</f>
        <v>A verificar</v>
      </c>
      <c r="E719" s="35" t="str">
        <f>Def_Status_Montagem!$B$5</f>
        <v>DIG</v>
      </c>
      <c r="F719" s="26" t="str">
        <f t="array" ref="F719">INDEX(Def_Instancias_Equipamentos!$F$2:$F$5135, MATCH(K719, Def_Instancias_Equipamentos!$D$2:$D$5135, 0), 1)</f>
        <v>Túnel (LTB)</v>
      </c>
      <c r="G719" s="27" t="str">
        <f t="array" ref="G719">INDEX(Def_Instancias_Equipamentos!$F$2:$F$5135, MATCH(L719, Def_Instancias_Equipamentos!$D$2:$D$5135, 0), 1)</f>
        <v>Túnel (LTB)</v>
      </c>
      <c r="H719" s="26" t="str">
        <f t="array" ref="H719">INDEX(Def_Instancias_Equipamentos!$E$2:$E$5135, MATCH(K719, Def_Instancias_Equipamentos!$D$2:$D$5135, 0), 1)</f>
        <v>TB-02</v>
      </c>
      <c r="I719" s="27" t="str">
        <f t="array" ref="I719">INDEX(Def_Instancias_Equipamentos!$E$2:$E$5135, MATCH(L719, Def_Instancias_Equipamentos!$D$2:$D$5135, 0), 1)</f>
        <v>TB-02</v>
      </c>
      <c r="J719" s="27" t="str">
        <f t="shared" si="16"/>
        <v>INTERNO</v>
      </c>
      <c r="K719" s="28" t="str">
        <f>Def_Instancias_Equipamentos!$D$343</f>
        <v>TB-02:DI-ScrnCtrl-2</v>
      </c>
      <c r="L719" s="19" t="str">
        <f>Def_Instancias_Equipamentos!$D$343</f>
        <v>TB-02:DI-ScrnCtrl-2</v>
      </c>
      <c r="M719" s="29" t="s">
        <v>1154</v>
      </c>
      <c r="N719" s="32" t="s">
        <v>1155</v>
      </c>
      <c r="O719" s="28" t="str">
        <f>Def_Sistemas_Conectores_Cabos!$B$20</f>
        <v>Micro-fit 2 vias fêmea</v>
      </c>
      <c r="P719" s="19" t="str">
        <f>Def_Sistemas_Conectores_Cabos!$B$20</f>
        <v>Micro-fit 2 vias fêmea</v>
      </c>
      <c r="Q719" s="27" t="str">
        <f t="shared" si="17"/>
        <v>TB-02:DI-ScrnCtrl-2/LLS-OUT
TB-02:DI-ScrnCtrl-2/LLS-IN</v>
      </c>
      <c r="R719" s="75">
        <v>1.5</v>
      </c>
      <c r="S719" s="75">
        <v>1.5</v>
      </c>
      <c r="T719" s="19" t="str">
        <f>Def_Sistemas_Conectores_Cabos!$C$13</f>
        <v>Cabo multivias</v>
      </c>
      <c r="U719" s="32" t="s">
        <v>1156</v>
      </c>
      <c r="V719" s="33"/>
      <c r="W719" s="33"/>
      <c r="X719" s="33"/>
    </row>
    <row r="720" ht="15.75" customHeight="1">
      <c r="A720" s="19" t="str">
        <f>Def_Sistemas_Conectores_Cabos!$A$3</f>
        <v>Diagnostico</v>
      </c>
      <c r="B720" s="22" t="str">
        <f>Datas_Entregas!$A$2</f>
        <v>Booster/LTB</v>
      </c>
      <c r="C720" s="25">
        <f t="array" ref="C720">INDEX(Datas_Entregas!$B$2:$B$100, MATCH(B720, Datas_Entregas!$A$2:$A$100, 0), 1)</f>
        <v>43266</v>
      </c>
      <c r="D720" s="22" t="str">
        <f>Def_Status_Montagem!$A$2</f>
        <v>A verificar</v>
      </c>
      <c r="E720" s="35" t="str">
        <f>Def_Status_Montagem!$B$5</f>
        <v>DIG</v>
      </c>
      <c r="F720" s="26" t="str">
        <f t="array" ref="F720">INDEX(Def_Instancias_Equipamentos!$F$2:$F$5135, MATCH(K720, Def_Instancias_Equipamentos!$D$2:$D$5135, 0), 1)</f>
        <v>Túnel (LTB)</v>
      </c>
      <c r="G720" s="27" t="str">
        <f t="array" ref="G720">INDEX(Def_Instancias_Equipamentos!$F$2:$F$5135, MATCH(L720, Def_Instancias_Equipamentos!$D$2:$D$5135, 0), 1)</f>
        <v>Túnel (LTB)</v>
      </c>
      <c r="H720" s="26" t="str">
        <f t="array" ref="H720">INDEX(Def_Instancias_Equipamentos!$E$2:$E$5135, MATCH(K720, Def_Instancias_Equipamentos!$D$2:$D$5135, 0), 1)</f>
        <v>TB-03</v>
      </c>
      <c r="I720" s="27" t="str">
        <f t="array" ref="I720">INDEX(Def_Instancias_Equipamentos!$E$2:$E$5135, MATCH(L720, Def_Instancias_Equipamentos!$D$2:$D$5135, 0), 1)</f>
        <v>TB-03</v>
      </c>
      <c r="J720" s="27" t="str">
        <f t="shared" si="16"/>
        <v>INTERNO</v>
      </c>
      <c r="K720" s="28" t="str">
        <f>Def_Instancias_Equipamentos!$D$344</f>
        <v>TB-03:DI-ScrnCtrl</v>
      </c>
      <c r="L720" s="19" t="str">
        <f>Def_Instancias_Equipamentos!$D$344</f>
        <v>TB-03:DI-ScrnCtrl</v>
      </c>
      <c r="M720" s="29" t="s">
        <v>1148</v>
      </c>
      <c r="N720" s="32" t="s">
        <v>1149</v>
      </c>
      <c r="O720" s="28" t="str">
        <f>Def_Sistemas_Conectores_Cabos!$B$20</f>
        <v>Micro-fit 2 vias fêmea</v>
      </c>
      <c r="P720" s="19" t="str">
        <f>Def_Sistemas_Conectores_Cabos!$B$20</f>
        <v>Micro-fit 2 vias fêmea</v>
      </c>
      <c r="Q720" s="27" t="str">
        <f t="shared" si="17"/>
        <v>TB-03:DI-ScrnCtrl/HLS-OUT
TB-03:DI-ScrnCtrl/HLS-IN</v>
      </c>
      <c r="R720" s="75">
        <v>1.5</v>
      </c>
      <c r="S720" s="75">
        <v>1.5</v>
      </c>
      <c r="T720" s="19" t="str">
        <f>Def_Sistemas_Conectores_Cabos!$C$13</f>
        <v>Cabo multivias</v>
      </c>
      <c r="U720" s="32" t="s">
        <v>1150</v>
      </c>
      <c r="V720" s="33"/>
      <c r="W720" s="33"/>
      <c r="X720" s="33"/>
    </row>
    <row r="721" ht="15.75" customHeight="1">
      <c r="A721" s="19" t="str">
        <f>Def_Sistemas_Conectores_Cabos!$A$3</f>
        <v>Diagnostico</v>
      </c>
      <c r="B721" s="22" t="str">
        <f>Datas_Entregas!$A$2</f>
        <v>Booster/LTB</v>
      </c>
      <c r="C721" s="25">
        <f t="array" ref="C721">INDEX(Datas_Entregas!$B$2:$B$100, MATCH(B721, Datas_Entregas!$A$2:$A$100, 0), 1)</f>
        <v>43266</v>
      </c>
      <c r="D721" s="22" t="str">
        <f>Def_Status_Montagem!$A$2</f>
        <v>A verificar</v>
      </c>
      <c r="E721" s="35" t="str">
        <f>Def_Status_Montagem!$B$5</f>
        <v>DIG</v>
      </c>
      <c r="F721" s="26" t="str">
        <f t="array" ref="F721">INDEX(Def_Instancias_Equipamentos!$F$2:$F$5135, MATCH(K721, Def_Instancias_Equipamentos!$D$2:$D$5135, 0), 1)</f>
        <v>Túnel (LTB)</v>
      </c>
      <c r="G721" s="27" t="str">
        <f t="array" ref="G721">INDEX(Def_Instancias_Equipamentos!$F$2:$F$5135, MATCH(L721, Def_Instancias_Equipamentos!$D$2:$D$5135, 0), 1)</f>
        <v>Túnel (LTB)</v>
      </c>
      <c r="H721" s="26" t="str">
        <f t="array" ref="H721">INDEX(Def_Instancias_Equipamentos!$E$2:$E$5135, MATCH(K721, Def_Instancias_Equipamentos!$D$2:$D$5135, 0), 1)</f>
        <v>TB-03</v>
      </c>
      <c r="I721" s="27" t="str">
        <f t="array" ref="I721">INDEX(Def_Instancias_Equipamentos!$E$2:$E$5135, MATCH(L721, Def_Instancias_Equipamentos!$D$2:$D$5135, 0), 1)</f>
        <v>TB-03</v>
      </c>
      <c r="J721" s="27" t="str">
        <f t="shared" si="16"/>
        <v>INTERNO</v>
      </c>
      <c r="K721" s="28" t="str">
        <f>Def_Instancias_Equipamentos!$D$344</f>
        <v>TB-03:DI-ScrnCtrl</v>
      </c>
      <c r="L721" s="19" t="str">
        <f>Def_Instancias_Equipamentos!$D$344</f>
        <v>TB-03:DI-ScrnCtrl</v>
      </c>
      <c r="M721" s="29" t="s">
        <v>1151</v>
      </c>
      <c r="N721" s="32" t="s">
        <v>1152</v>
      </c>
      <c r="O721" s="28" t="str">
        <f>Def_Sistemas_Conectores_Cabos!$B$20</f>
        <v>Micro-fit 2 vias fêmea</v>
      </c>
      <c r="P721" s="19" t="str">
        <f>Def_Sistemas_Conectores_Cabos!$B$20</f>
        <v>Micro-fit 2 vias fêmea</v>
      </c>
      <c r="Q721" s="27" t="str">
        <f t="shared" si="17"/>
        <v>TB-03:DI-ScrnCtrl/LED-OUT
TB-03:DI-ScrnCtrl/LED-IN</v>
      </c>
      <c r="R721" s="75">
        <v>1.5</v>
      </c>
      <c r="S721" s="75">
        <v>1.5</v>
      </c>
      <c r="T721" s="19" t="str">
        <f>Def_Sistemas_Conectores_Cabos!$C$13</f>
        <v>Cabo multivias</v>
      </c>
      <c r="U721" s="32" t="s">
        <v>1153</v>
      </c>
      <c r="V721" s="33"/>
      <c r="W721" s="33"/>
      <c r="X721" s="33"/>
    </row>
    <row r="722" ht="15.75" customHeight="1">
      <c r="A722" s="19" t="str">
        <f>Def_Sistemas_Conectores_Cabos!$A$3</f>
        <v>Diagnostico</v>
      </c>
      <c r="B722" s="22" t="str">
        <f>Datas_Entregas!$A$2</f>
        <v>Booster/LTB</v>
      </c>
      <c r="C722" s="25">
        <f t="array" ref="C722">INDEX(Datas_Entregas!$B$2:$B$100, MATCH(B722, Datas_Entregas!$A$2:$A$100, 0), 1)</f>
        <v>43266</v>
      </c>
      <c r="D722" s="22" t="str">
        <f>Def_Status_Montagem!$A$2</f>
        <v>A verificar</v>
      </c>
      <c r="E722" s="35" t="str">
        <f>Def_Status_Montagem!$B$5</f>
        <v>DIG</v>
      </c>
      <c r="F722" s="26" t="str">
        <f t="array" ref="F722">INDEX(Def_Instancias_Equipamentos!$F$2:$F$5135, MATCH(K722, Def_Instancias_Equipamentos!$D$2:$D$5135, 0), 1)</f>
        <v>Túnel (LTB)</v>
      </c>
      <c r="G722" s="27" t="str">
        <f t="array" ref="G722">INDEX(Def_Instancias_Equipamentos!$F$2:$F$5135, MATCH(L722, Def_Instancias_Equipamentos!$D$2:$D$5135, 0), 1)</f>
        <v>Túnel (LTB)</v>
      </c>
      <c r="H722" s="26" t="str">
        <f t="array" ref="H722">INDEX(Def_Instancias_Equipamentos!$E$2:$E$5135, MATCH(K722, Def_Instancias_Equipamentos!$D$2:$D$5135, 0), 1)</f>
        <v>TB-03</v>
      </c>
      <c r="I722" s="27" t="str">
        <f t="array" ref="I722">INDEX(Def_Instancias_Equipamentos!$E$2:$E$5135, MATCH(L722, Def_Instancias_Equipamentos!$D$2:$D$5135, 0), 1)</f>
        <v>TB-03</v>
      </c>
      <c r="J722" s="27" t="str">
        <f t="shared" si="16"/>
        <v>INTERNO</v>
      </c>
      <c r="K722" s="28" t="str">
        <f>Def_Instancias_Equipamentos!$D$344</f>
        <v>TB-03:DI-ScrnCtrl</v>
      </c>
      <c r="L722" s="19" t="str">
        <f>Def_Instancias_Equipamentos!$D$344</f>
        <v>TB-03:DI-ScrnCtrl</v>
      </c>
      <c r="M722" s="29" t="s">
        <v>1154</v>
      </c>
      <c r="N722" s="32" t="s">
        <v>1155</v>
      </c>
      <c r="O722" s="28" t="str">
        <f>Def_Sistemas_Conectores_Cabos!$B$20</f>
        <v>Micro-fit 2 vias fêmea</v>
      </c>
      <c r="P722" s="19" t="str">
        <f>Def_Sistemas_Conectores_Cabos!$B$20</f>
        <v>Micro-fit 2 vias fêmea</v>
      </c>
      <c r="Q722" s="27" t="str">
        <f t="shared" si="17"/>
        <v>TB-03:DI-ScrnCtrl/LLS-OUT
TB-03:DI-ScrnCtrl/LLS-IN</v>
      </c>
      <c r="R722" s="75">
        <v>1.5</v>
      </c>
      <c r="S722" s="75">
        <v>1.5</v>
      </c>
      <c r="T722" s="19" t="str">
        <f>Def_Sistemas_Conectores_Cabos!$C$13</f>
        <v>Cabo multivias</v>
      </c>
      <c r="U722" s="32" t="s">
        <v>1156</v>
      </c>
      <c r="V722" s="33"/>
      <c r="W722" s="33"/>
      <c r="X722" s="33"/>
    </row>
    <row r="723" ht="15.75" customHeight="1">
      <c r="A723" s="19" t="str">
        <f>Def_Sistemas_Conectores_Cabos!$A$3</f>
        <v>Diagnostico</v>
      </c>
      <c r="B723" s="22" t="str">
        <f>Datas_Entregas!$A$2</f>
        <v>Booster/LTB</v>
      </c>
      <c r="C723" s="25">
        <f t="array" ref="C723">INDEX(Datas_Entregas!$B$2:$B$100, MATCH(B723, Datas_Entregas!$A$2:$A$100, 0), 1)</f>
        <v>43266</v>
      </c>
      <c r="D723" s="22" t="str">
        <f>Def_Status_Montagem!$A$2</f>
        <v>A verificar</v>
      </c>
      <c r="E723" s="35" t="str">
        <f>Def_Status_Montagem!$B$5</f>
        <v>DIG</v>
      </c>
      <c r="F723" s="26" t="str">
        <f t="array" ref="F723">INDEX(Def_Instancias_Equipamentos!$F$2:$F$5135, MATCH(K723, Def_Instancias_Equipamentos!$D$2:$D$5135, 0), 1)</f>
        <v>Túnel (LTB)</v>
      </c>
      <c r="G723" s="27" t="str">
        <f t="array" ref="G723">INDEX(Def_Instancias_Equipamentos!$F$2:$F$5135, MATCH(L723, Def_Instancias_Equipamentos!$D$2:$D$5135, 0), 1)</f>
        <v>Túnel (LTB)</v>
      </c>
      <c r="H723" s="26" t="str">
        <f t="array" ref="H723">INDEX(Def_Instancias_Equipamentos!$E$2:$E$5135, MATCH(K723, Def_Instancias_Equipamentos!$D$2:$D$5135, 0), 1)</f>
        <v>TB-04</v>
      </c>
      <c r="I723" s="27" t="str">
        <f t="array" ref="I723">INDEX(Def_Instancias_Equipamentos!$E$2:$E$5135, MATCH(L723, Def_Instancias_Equipamentos!$D$2:$D$5135, 0), 1)</f>
        <v>TB-04</v>
      </c>
      <c r="J723" s="27" t="str">
        <f t="shared" si="16"/>
        <v>INTERNO</v>
      </c>
      <c r="K723" s="28" t="str">
        <f>Def_Instancias_Equipamentos!$D$345</f>
        <v>TB-04:DI-ScrnCtrl</v>
      </c>
      <c r="L723" s="19" t="str">
        <f>Def_Instancias_Equipamentos!$D$345</f>
        <v>TB-04:DI-ScrnCtrl</v>
      </c>
      <c r="M723" s="29" t="s">
        <v>1148</v>
      </c>
      <c r="N723" s="32" t="s">
        <v>1149</v>
      </c>
      <c r="O723" s="28" t="str">
        <f>Def_Sistemas_Conectores_Cabos!$B$20</f>
        <v>Micro-fit 2 vias fêmea</v>
      </c>
      <c r="P723" s="19" t="str">
        <f>Def_Sistemas_Conectores_Cabos!$B$20</f>
        <v>Micro-fit 2 vias fêmea</v>
      </c>
      <c r="Q723" s="27" t="str">
        <f t="shared" si="17"/>
        <v>TB-04:DI-ScrnCtrl/HLS-OUT
TB-04:DI-ScrnCtrl/HLS-IN</v>
      </c>
      <c r="R723" s="75">
        <v>1.5</v>
      </c>
      <c r="S723" s="75">
        <v>1.5</v>
      </c>
      <c r="T723" s="19" t="str">
        <f>Def_Sistemas_Conectores_Cabos!$C$13</f>
        <v>Cabo multivias</v>
      </c>
      <c r="U723" s="32" t="s">
        <v>1150</v>
      </c>
      <c r="V723" s="33"/>
      <c r="W723" s="33"/>
      <c r="X723" s="33"/>
    </row>
    <row r="724" ht="15.75" customHeight="1">
      <c r="A724" s="19" t="str">
        <f>Def_Sistemas_Conectores_Cabos!$A$3</f>
        <v>Diagnostico</v>
      </c>
      <c r="B724" s="22" t="str">
        <f>Datas_Entregas!$A$2</f>
        <v>Booster/LTB</v>
      </c>
      <c r="C724" s="25">
        <f t="array" ref="C724">INDEX(Datas_Entregas!$B$2:$B$100, MATCH(B724, Datas_Entregas!$A$2:$A$100, 0), 1)</f>
        <v>43266</v>
      </c>
      <c r="D724" s="22" t="str">
        <f>Def_Status_Montagem!$A$2</f>
        <v>A verificar</v>
      </c>
      <c r="E724" s="35" t="str">
        <f>Def_Status_Montagem!$B$5</f>
        <v>DIG</v>
      </c>
      <c r="F724" s="26" t="str">
        <f t="array" ref="F724">INDEX(Def_Instancias_Equipamentos!$F$2:$F$5135, MATCH(K724, Def_Instancias_Equipamentos!$D$2:$D$5135, 0), 1)</f>
        <v>Túnel (LTB)</v>
      </c>
      <c r="G724" s="27" t="str">
        <f t="array" ref="G724">INDEX(Def_Instancias_Equipamentos!$F$2:$F$5135, MATCH(L724, Def_Instancias_Equipamentos!$D$2:$D$5135, 0), 1)</f>
        <v>Túnel (LTB)</v>
      </c>
      <c r="H724" s="26" t="str">
        <f t="array" ref="H724">INDEX(Def_Instancias_Equipamentos!$E$2:$E$5135, MATCH(K724, Def_Instancias_Equipamentos!$D$2:$D$5135, 0), 1)</f>
        <v>TB-04</v>
      </c>
      <c r="I724" s="27" t="str">
        <f t="array" ref="I724">INDEX(Def_Instancias_Equipamentos!$E$2:$E$5135, MATCH(L724, Def_Instancias_Equipamentos!$D$2:$D$5135, 0), 1)</f>
        <v>TB-04</v>
      </c>
      <c r="J724" s="27" t="str">
        <f t="shared" si="16"/>
        <v>INTERNO</v>
      </c>
      <c r="K724" s="28" t="str">
        <f>Def_Instancias_Equipamentos!$D$345</f>
        <v>TB-04:DI-ScrnCtrl</v>
      </c>
      <c r="L724" s="19" t="str">
        <f>Def_Instancias_Equipamentos!$D$345</f>
        <v>TB-04:DI-ScrnCtrl</v>
      </c>
      <c r="M724" s="29" t="s">
        <v>1151</v>
      </c>
      <c r="N724" s="32" t="s">
        <v>1152</v>
      </c>
      <c r="O724" s="28" t="str">
        <f>Def_Sistemas_Conectores_Cabos!$B$20</f>
        <v>Micro-fit 2 vias fêmea</v>
      </c>
      <c r="P724" s="19" t="str">
        <f>Def_Sistemas_Conectores_Cabos!$B$20</f>
        <v>Micro-fit 2 vias fêmea</v>
      </c>
      <c r="Q724" s="27" t="str">
        <f t="shared" si="17"/>
        <v>TB-04:DI-ScrnCtrl/LED-OUT
TB-04:DI-ScrnCtrl/LED-IN</v>
      </c>
      <c r="R724" s="75">
        <v>1.5</v>
      </c>
      <c r="S724" s="75">
        <v>1.5</v>
      </c>
      <c r="T724" s="19" t="str">
        <f>Def_Sistemas_Conectores_Cabos!$C$13</f>
        <v>Cabo multivias</v>
      </c>
      <c r="U724" s="32" t="s">
        <v>1153</v>
      </c>
      <c r="V724" s="33"/>
      <c r="W724" s="33"/>
      <c r="X724" s="33"/>
    </row>
    <row r="725" ht="15.75" customHeight="1">
      <c r="A725" s="19" t="str">
        <f>Def_Sistemas_Conectores_Cabos!$A$3</f>
        <v>Diagnostico</v>
      </c>
      <c r="B725" s="22" t="str">
        <f>Datas_Entregas!$A$2</f>
        <v>Booster/LTB</v>
      </c>
      <c r="C725" s="25">
        <f t="array" ref="C725">INDEX(Datas_Entregas!$B$2:$B$100, MATCH(B725, Datas_Entregas!$A$2:$A$100, 0), 1)</f>
        <v>43266</v>
      </c>
      <c r="D725" s="22" t="str">
        <f>Def_Status_Montagem!$A$2</f>
        <v>A verificar</v>
      </c>
      <c r="E725" s="35" t="str">
        <f>Def_Status_Montagem!$B$5</f>
        <v>DIG</v>
      </c>
      <c r="F725" s="26" t="str">
        <f t="array" ref="F725">INDEX(Def_Instancias_Equipamentos!$F$2:$F$5135, MATCH(K725, Def_Instancias_Equipamentos!$D$2:$D$5135, 0), 1)</f>
        <v>Túnel (LTB)</v>
      </c>
      <c r="G725" s="27" t="str">
        <f t="array" ref="G725">INDEX(Def_Instancias_Equipamentos!$F$2:$F$5135, MATCH(L725, Def_Instancias_Equipamentos!$D$2:$D$5135, 0), 1)</f>
        <v>Túnel (LTB)</v>
      </c>
      <c r="H725" s="26" t="str">
        <f t="array" ref="H725">INDEX(Def_Instancias_Equipamentos!$E$2:$E$5135, MATCH(K725, Def_Instancias_Equipamentos!$D$2:$D$5135, 0), 1)</f>
        <v>TB-04</v>
      </c>
      <c r="I725" s="27" t="str">
        <f t="array" ref="I725">INDEX(Def_Instancias_Equipamentos!$E$2:$E$5135, MATCH(L725, Def_Instancias_Equipamentos!$D$2:$D$5135, 0), 1)</f>
        <v>TB-04</v>
      </c>
      <c r="J725" s="27" t="str">
        <f t="shared" si="16"/>
        <v>INTERNO</v>
      </c>
      <c r="K725" s="28" t="str">
        <f>Def_Instancias_Equipamentos!$D$345</f>
        <v>TB-04:DI-ScrnCtrl</v>
      </c>
      <c r="L725" s="19" t="str">
        <f>Def_Instancias_Equipamentos!$D$345</f>
        <v>TB-04:DI-ScrnCtrl</v>
      </c>
      <c r="M725" s="29" t="s">
        <v>1154</v>
      </c>
      <c r="N725" s="32" t="s">
        <v>1155</v>
      </c>
      <c r="O725" s="28" t="str">
        <f>Def_Sistemas_Conectores_Cabos!$B$20</f>
        <v>Micro-fit 2 vias fêmea</v>
      </c>
      <c r="P725" s="19" t="str">
        <f>Def_Sistemas_Conectores_Cabos!$B$20</f>
        <v>Micro-fit 2 vias fêmea</v>
      </c>
      <c r="Q725" s="27" t="str">
        <f t="shared" si="17"/>
        <v>TB-04:DI-ScrnCtrl/LLS-OUT
TB-04:DI-ScrnCtrl/LLS-IN</v>
      </c>
      <c r="R725" s="75">
        <v>1.5</v>
      </c>
      <c r="S725" s="75">
        <v>1.5</v>
      </c>
      <c r="T725" s="19" t="str">
        <f>Def_Sistemas_Conectores_Cabos!$C$13</f>
        <v>Cabo multivias</v>
      </c>
      <c r="U725" s="32" t="s">
        <v>1156</v>
      </c>
      <c r="V725" s="33"/>
      <c r="W725" s="33"/>
      <c r="X725" s="33"/>
    </row>
    <row r="726" ht="15.75" customHeight="1">
      <c r="A726" s="19" t="str">
        <f>Def_Sistemas_Conectores_Cabos!$A$3</f>
        <v>Diagnostico</v>
      </c>
      <c r="B726" s="22" t="str">
        <f>Datas_Entregas!$A$3</f>
        <v>BTS/Anel</v>
      </c>
      <c r="C726" s="25">
        <f t="array" ref="C726">INDEX(Datas_Entregas!$B$2:$B$100, MATCH(B726, Datas_Entregas!$A$2:$A$100, 0), 1)</f>
        <v>43296</v>
      </c>
      <c r="D726" s="22" t="str">
        <f>Def_Status_Montagem!$A$2</f>
        <v>A verificar</v>
      </c>
      <c r="E726" s="35" t="str">
        <f>Def_Status_Montagem!$B$5</f>
        <v>DIG</v>
      </c>
      <c r="F726" s="26" t="str">
        <f t="array" ref="F726">INDEX(Def_Instancias_Equipamentos!$F$2:$F$5135, MATCH(K726, Def_Instancias_Equipamentos!$D$2:$D$5135, 0), 1)</f>
        <v>Túnel (BTS)</v>
      </c>
      <c r="G726" s="27" t="str">
        <f t="array" ref="G726">INDEX(Def_Instancias_Equipamentos!$F$2:$F$5135, MATCH(L726, Def_Instancias_Equipamentos!$D$2:$D$5135, 0), 1)</f>
        <v>Túnel (BTS)</v>
      </c>
      <c r="H726" s="26" t="str">
        <f t="array" ref="H726">INDEX(Def_Instancias_Equipamentos!$E$2:$E$5135, MATCH(K726, Def_Instancias_Equipamentos!$D$2:$D$5135, 0), 1)</f>
        <v>TS-01</v>
      </c>
      <c r="I726" s="27" t="str">
        <f t="array" ref="I726">INDEX(Def_Instancias_Equipamentos!$E$2:$E$5135, MATCH(L726, Def_Instancias_Equipamentos!$D$2:$D$5135, 0), 1)</f>
        <v>TS-01</v>
      </c>
      <c r="J726" s="27" t="str">
        <f t="shared" si="16"/>
        <v>INTERNO</v>
      </c>
      <c r="K726" s="28" t="str">
        <f>Def_Instancias_Equipamentos!$D$346</f>
        <v>TS-01:DI-ScrnCtrl</v>
      </c>
      <c r="L726" s="19" t="str">
        <f>Def_Instancias_Equipamentos!$D$346</f>
        <v>TS-01:DI-ScrnCtrl</v>
      </c>
      <c r="M726" s="29" t="s">
        <v>1148</v>
      </c>
      <c r="N726" s="32" t="s">
        <v>1149</v>
      </c>
      <c r="O726" s="28" t="str">
        <f>Def_Sistemas_Conectores_Cabos!$B$20</f>
        <v>Micro-fit 2 vias fêmea</v>
      </c>
      <c r="P726" s="19" t="str">
        <f>Def_Sistemas_Conectores_Cabos!$B$20</f>
        <v>Micro-fit 2 vias fêmea</v>
      </c>
      <c r="Q726" s="27" t="str">
        <f t="shared" si="17"/>
        <v>TS-01:DI-ScrnCtrl/HLS-OUT
TS-01:DI-ScrnCtrl/HLS-IN</v>
      </c>
      <c r="R726" s="75">
        <v>1.5</v>
      </c>
      <c r="S726" s="75">
        <v>1.5</v>
      </c>
      <c r="T726" s="19" t="str">
        <f>Def_Sistemas_Conectores_Cabos!$C$13</f>
        <v>Cabo multivias</v>
      </c>
      <c r="U726" s="32" t="s">
        <v>1150</v>
      </c>
      <c r="V726" s="33"/>
      <c r="W726" s="33"/>
      <c r="X726" s="33"/>
    </row>
    <row r="727" ht="15.75" customHeight="1">
      <c r="A727" s="19" t="str">
        <f>Def_Sistemas_Conectores_Cabos!$A$3</f>
        <v>Diagnostico</v>
      </c>
      <c r="B727" s="22" t="str">
        <f>Datas_Entregas!$A$3</f>
        <v>BTS/Anel</v>
      </c>
      <c r="C727" s="25">
        <f t="array" ref="C727">INDEX(Datas_Entregas!$B$2:$B$100, MATCH(B727, Datas_Entregas!$A$2:$A$100, 0), 1)</f>
        <v>43296</v>
      </c>
      <c r="D727" s="22" t="str">
        <f>Def_Status_Montagem!$A$2</f>
        <v>A verificar</v>
      </c>
      <c r="E727" s="35" t="str">
        <f>Def_Status_Montagem!$B$5</f>
        <v>DIG</v>
      </c>
      <c r="F727" s="26" t="str">
        <f t="array" ref="F727">INDEX(Def_Instancias_Equipamentos!$F$2:$F$5135, MATCH(K727, Def_Instancias_Equipamentos!$D$2:$D$5135, 0), 1)</f>
        <v>Túnel (BTS)</v>
      </c>
      <c r="G727" s="27" t="str">
        <f t="array" ref="G727">INDEX(Def_Instancias_Equipamentos!$F$2:$F$5135, MATCH(L727, Def_Instancias_Equipamentos!$D$2:$D$5135, 0), 1)</f>
        <v>Túnel (BTS)</v>
      </c>
      <c r="H727" s="26" t="str">
        <f t="array" ref="H727">INDEX(Def_Instancias_Equipamentos!$E$2:$E$5135, MATCH(K727, Def_Instancias_Equipamentos!$D$2:$D$5135, 0), 1)</f>
        <v>TS-01</v>
      </c>
      <c r="I727" s="27" t="str">
        <f t="array" ref="I727">INDEX(Def_Instancias_Equipamentos!$E$2:$E$5135, MATCH(L727, Def_Instancias_Equipamentos!$D$2:$D$5135, 0), 1)</f>
        <v>TS-01</v>
      </c>
      <c r="J727" s="27" t="str">
        <f t="shared" si="16"/>
        <v>INTERNO</v>
      </c>
      <c r="K727" s="28" t="str">
        <f>Def_Instancias_Equipamentos!$D$346</f>
        <v>TS-01:DI-ScrnCtrl</v>
      </c>
      <c r="L727" s="19" t="str">
        <f>Def_Instancias_Equipamentos!$D$346</f>
        <v>TS-01:DI-ScrnCtrl</v>
      </c>
      <c r="M727" s="29" t="s">
        <v>1151</v>
      </c>
      <c r="N727" s="32" t="s">
        <v>1152</v>
      </c>
      <c r="O727" s="28" t="str">
        <f>Def_Sistemas_Conectores_Cabos!$B$20</f>
        <v>Micro-fit 2 vias fêmea</v>
      </c>
      <c r="P727" s="19" t="str">
        <f>Def_Sistemas_Conectores_Cabos!$B$20</f>
        <v>Micro-fit 2 vias fêmea</v>
      </c>
      <c r="Q727" s="27" t="str">
        <f t="shared" si="17"/>
        <v>TS-01:DI-ScrnCtrl/LED-OUT
TS-01:DI-ScrnCtrl/LED-IN</v>
      </c>
      <c r="R727" s="75">
        <v>1.5</v>
      </c>
      <c r="S727" s="75">
        <v>1.5</v>
      </c>
      <c r="T727" s="19" t="str">
        <f>Def_Sistemas_Conectores_Cabos!$C$13</f>
        <v>Cabo multivias</v>
      </c>
      <c r="U727" s="32" t="s">
        <v>1153</v>
      </c>
      <c r="V727" s="33"/>
      <c r="W727" s="33"/>
      <c r="X727" s="33"/>
    </row>
    <row r="728" ht="15.75" customHeight="1">
      <c r="A728" s="19" t="str">
        <f>Def_Sistemas_Conectores_Cabos!$A$3</f>
        <v>Diagnostico</v>
      </c>
      <c r="B728" s="22" t="str">
        <f>Datas_Entregas!$A$3</f>
        <v>BTS/Anel</v>
      </c>
      <c r="C728" s="25">
        <f t="array" ref="C728">INDEX(Datas_Entregas!$B$2:$B$100, MATCH(B728, Datas_Entregas!$A$2:$A$100, 0), 1)</f>
        <v>43296</v>
      </c>
      <c r="D728" s="22" t="str">
        <f>Def_Status_Montagem!$A$2</f>
        <v>A verificar</v>
      </c>
      <c r="E728" s="35" t="str">
        <f>Def_Status_Montagem!$B$5</f>
        <v>DIG</v>
      </c>
      <c r="F728" s="26" t="str">
        <f t="array" ref="F728">INDEX(Def_Instancias_Equipamentos!$F$2:$F$5135, MATCH(K728, Def_Instancias_Equipamentos!$D$2:$D$5135, 0), 1)</f>
        <v>Túnel (BTS)</v>
      </c>
      <c r="G728" s="27" t="str">
        <f t="array" ref="G728">INDEX(Def_Instancias_Equipamentos!$F$2:$F$5135, MATCH(L728, Def_Instancias_Equipamentos!$D$2:$D$5135, 0), 1)</f>
        <v>Túnel (BTS)</v>
      </c>
      <c r="H728" s="26" t="str">
        <f t="array" ref="H728">INDEX(Def_Instancias_Equipamentos!$E$2:$E$5135, MATCH(K728, Def_Instancias_Equipamentos!$D$2:$D$5135, 0), 1)</f>
        <v>TS-01</v>
      </c>
      <c r="I728" s="27" t="str">
        <f t="array" ref="I728">INDEX(Def_Instancias_Equipamentos!$E$2:$E$5135, MATCH(L728, Def_Instancias_Equipamentos!$D$2:$D$5135, 0), 1)</f>
        <v>TS-01</v>
      </c>
      <c r="J728" s="27" t="str">
        <f t="shared" si="16"/>
        <v>INTERNO</v>
      </c>
      <c r="K728" s="28" t="str">
        <f>Def_Instancias_Equipamentos!$D$346</f>
        <v>TS-01:DI-ScrnCtrl</v>
      </c>
      <c r="L728" s="19" t="str">
        <f>Def_Instancias_Equipamentos!$D$346</f>
        <v>TS-01:DI-ScrnCtrl</v>
      </c>
      <c r="M728" s="29" t="s">
        <v>1154</v>
      </c>
      <c r="N728" s="32" t="s">
        <v>1155</v>
      </c>
      <c r="O728" s="28" t="str">
        <f>Def_Sistemas_Conectores_Cabos!$B$20</f>
        <v>Micro-fit 2 vias fêmea</v>
      </c>
      <c r="P728" s="19" t="str">
        <f>Def_Sistemas_Conectores_Cabos!$B$20</f>
        <v>Micro-fit 2 vias fêmea</v>
      </c>
      <c r="Q728" s="27" t="str">
        <f t="shared" si="17"/>
        <v>TS-01:DI-ScrnCtrl/LLS-OUT
TS-01:DI-ScrnCtrl/LLS-IN</v>
      </c>
      <c r="R728" s="75">
        <v>1.5</v>
      </c>
      <c r="S728" s="75">
        <v>1.5</v>
      </c>
      <c r="T728" s="19" t="str">
        <f>Def_Sistemas_Conectores_Cabos!$C$13</f>
        <v>Cabo multivias</v>
      </c>
      <c r="U728" s="32" t="s">
        <v>1156</v>
      </c>
      <c r="V728" s="33"/>
      <c r="W728" s="33"/>
      <c r="X728" s="33"/>
    </row>
    <row r="729" ht="15.75" customHeight="1">
      <c r="A729" s="19" t="str">
        <f>Def_Sistemas_Conectores_Cabos!$A$3</f>
        <v>Diagnostico</v>
      </c>
      <c r="B729" s="22" t="str">
        <f>Datas_Entregas!$A$3</f>
        <v>BTS/Anel</v>
      </c>
      <c r="C729" s="25">
        <f t="array" ref="C729">INDEX(Datas_Entregas!$B$2:$B$100, MATCH(B729, Datas_Entregas!$A$2:$A$100, 0), 1)</f>
        <v>43296</v>
      </c>
      <c r="D729" s="22" t="str">
        <f>Def_Status_Montagem!$A$2</f>
        <v>A verificar</v>
      </c>
      <c r="E729" s="35" t="str">
        <f>Def_Status_Montagem!$B$5</f>
        <v>DIG</v>
      </c>
      <c r="F729" s="26" t="str">
        <f t="array" ref="F729">INDEX(Def_Instancias_Equipamentos!$F$2:$F$5135, MATCH(K729, Def_Instancias_Equipamentos!$D$2:$D$5135, 0), 1)</f>
        <v>Túnel (BTS)</v>
      </c>
      <c r="G729" s="27" t="str">
        <f t="array" ref="G729">INDEX(Def_Instancias_Equipamentos!$F$2:$F$5135, MATCH(L729, Def_Instancias_Equipamentos!$D$2:$D$5135, 0), 1)</f>
        <v>Túnel (BTS)</v>
      </c>
      <c r="H729" s="26" t="str">
        <f t="array" ref="H729">INDEX(Def_Instancias_Equipamentos!$E$2:$E$5135, MATCH(K729, Def_Instancias_Equipamentos!$D$2:$D$5135, 0), 1)</f>
        <v>TS-02</v>
      </c>
      <c r="I729" s="27" t="str">
        <f t="array" ref="I729">INDEX(Def_Instancias_Equipamentos!$E$2:$E$5135, MATCH(L729, Def_Instancias_Equipamentos!$D$2:$D$5135, 0), 1)</f>
        <v>TS-02</v>
      </c>
      <c r="J729" s="27" t="str">
        <f t="shared" si="16"/>
        <v>INTERNO</v>
      </c>
      <c r="K729" s="28" t="str">
        <f>Def_Instancias_Equipamentos!$D$347</f>
        <v>TS-02:DI-ScrnCtrl</v>
      </c>
      <c r="L729" s="19" t="str">
        <f>Def_Instancias_Equipamentos!$D$347</f>
        <v>TS-02:DI-ScrnCtrl</v>
      </c>
      <c r="M729" s="29" t="s">
        <v>1148</v>
      </c>
      <c r="N729" s="32" t="s">
        <v>1149</v>
      </c>
      <c r="O729" s="28" t="str">
        <f>Def_Sistemas_Conectores_Cabos!$B$20</f>
        <v>Micro-fit 2 vias fêmea</v>
      </c>
      <c r="P729" s="19" t="str">
        <f>Def_Sistemas_Conectores_Cabos!$B$20</f>
        <v>Micro-fit 2 vias fêmea</v>
      </c>
      <c r="Q729" s="27" t="str">
        <f t="shared" si="17"/>
        <v>TS-02:DI-ScrnCtrl/HLS-OUT
TS-02:DI-ScrnCtrl/HLS-IN</v>
      </c>
      <c r="R729" s="75">
        <v>1.5</v>
      </c>
      <c r="S729" s="75">
        <v>1.5</v>
      </c>
      <c r="T729" s="19" t="str">
        <f>Def_Sistemas_Conectores_Cabos!$C$13</f>
        <v>Cabo multivias</v>
      </c>
      <c r="U729" s="32" t="s">
        <v>1150</v>
      </c>
      <c r="V729" s="33"/>
      <c r="W729" s="33"/>
      <c r="X729" s="33"/>
    </row>
    <row r="730" ht="15.75" customHeight="1">
      <c r="A730" s="19" t="str">
        <f>Def_Sistemas_Conectores_Cabos!$A$3</f>
        <v>Diagnostico</v>
      </c>
      <c r="B730" s="22" t="str">
        <f>Datas_Entregas!$A$3</f>
        <v>BTS/Anel</v>
      </c>
      <c r="C730" s="25">
        <f t="array" ref="C730">INDEX(Datas_Entregas!$B$2:$B$100, MATCH(B730, Datas_Entregas!$A$2:$A$100, 0), 1)</f>
        <v>43296</v>
      </c>
      <c r="D730" s="22" t="str">
        <f>Def_Status_Montagem!$A$2</f>
        <v>A verificar</v>
      </c>
      <c r="E730" s="35" t="str">
        <f>Def_Status_Montagem!$B$5</f>
        <v>DIG</v>
      </c>
      <c r="F730" s="26" t="str">
        <f t="array" ref="F730">INDEX(Def_Instancias_Equipamentos!$F$2:$F$5135, MATCH(K730, Def_Instancias_Equipamentos!$D$2:$D$5135, 0), 1)</f>
        <v>Túnel (BTS)</v>
      </c>
      <c r="G730" s="27" t="str">
        <f t="array" ref="G730">INDEX(Def_Instancias_Equipamentos!$F$2:$F$5135, MATCH(L730, Def_Instancias_Equipamentos!$D$2:$D$5135, 0), 1)</f>
        <v>Túnel (BTS)</v>
      </c>
      <c r="H730" s="26" t="str">
        <f t="array" ref="H730">INDEX(Def_Instancias_Equipamentos!$E$2:$E$5135, MATCH(K730, Def_Instancias_Equipamentos!$D$2:$D$5135, 0), 1)</f>
        <v>TS-02</v>
      </c>
      <c r="I730" s="27" t="str">
        <f t="array" ref="I730">INDEX(Def_Instancias_Equipamentos!$E$2:$E$5135, MATCH(L730, Def_Instancias_Equipamentos!$D$2:$D$5135, 0), 1)</f>
        <v>TS-02</v>
      </c>
      <c r="J730" s="27" t="str">
        <f t="shared" si="16"/>
        <v>INTERNO</v>
      </c>
      <c r="K730" s="28" t="str">
        <f>Def_Instancias_Equipamentos!$D$347</f>
        <v>TS-02:DI-ScrnCtrl</v>
      </c>
      <c r="L730" s="19" t="str">
        <f>Def_Instancias_Equipamentos!$D$347</f>
        <v>TS-02:DI-ScrnCtrl</v>
      </c>
      <c r="M730" s="29" t="s">
        <v>1151</v>
      </c>
      <c r="N730" s="32" t="s">
        <v>1152</v>
      </c>
      <c r="O730" s="28" t="str">
        <f>Def_Sistemas_Conectores_Cabos!$B$20</f>
        <v>Micro-fit 2 vias fêmea</v>
      </c>
      <c r="P730" s="19" t="str">
        <f>Def_Sistemas_Conectores_Cabos!$B$20</f>
        <v>Micro-fit 2 vias fêmea</v>
      </c>
      <c r="Q730" s="27" t="str">
        <f t="shared" si="17"/>
        <v>TS-02:DI-ScrnCtrl/LED-OUT
TS-02:DI-ScrnCtrl/LED-IN</v>
      </c>
      <c r="R730" s="75">
        <v>1.5</v>
      </c>
      <c r="S730" s="75">
        <v>1.5</v>
      </c>
      <c r="T730" s="19" t="str">
        <f>Def_Sistemas_Conectores_Cabos!$C$13</f>
        <v>Cabo multivias</v>
      </c>
      <c r="U730" s="32" t="s">
        <v>1153</v>
      </c>
      <c r="V730" s="33"/>
      <c r="W730" s="33"/>
      <c r="X730" s="33"/>
    </row>
    <row r="731" ht="15.75" customHeight="1">
      <c r="A731" s="19" t="str">
        <f>Def_Sistemas_Conectores_Cabos!$A$3</f>
        <v>Diagnostico</v>
      </c>
      <c r="B731" s="22" t="str">
        <f>Datas_Entregas!$A$3</f>
        <v>BTS/Anel</v>
      </c>
      <c r="C731" s="25">
        <f t="array" ref="C731">INDEX(Datas_Entregas!$B$2:$B$100, MATCH(B731, Datas_Entregas!$A$2:$A$100, 0), 1)</f>
        <v>43296</v>
      </c>
      <c r="D731" s="22" t="str">
        <f>Def_Status_Montagem!$A$2</f>
        <v>A verificar</v>
      </c>
      <c r="E731" s="35" t="str">
        <f>Def_Status_Montagem!$B$5</f>
        <v>DIG</v>
      </c>
      <c r="F731" s="26" t="str">
        <f t="array" ref="F731">INDEX(Def_Instancias_Equipamentos!$F$2:$F$5135, MATCH(K731, Def_Instancias_Equipamentos!$D$2:$D$5135, 0), 1)</f>
        <v>Túnel (BTS)</v>
      </c>
      <c r="G731" s="27" t="str">
        <f t="array" ref="G731">INDEX(Def_Instancias_Equipamentos!$F$2:$F$5135, MATCH(L731, Def_Instancias_Equipamentos!$D$2:$D$5135, 0), 1)</f>
        <v>Túnel (BTS)</v>
      </c>
      <c r="H731" s="26" t="str">
        <f t="array" ref="H731">INDEX(Def_Instancias_Equipamentos!$E$2:$E$5135, MATCH(K731, Def_Instancias_Equipamentos!$D$2:$D$5135, 0), 1)</f>
        <v>TS-02</v>
      </c>
      <c r="I731" s="27" t="str">
        <f t="array" ref="I731">INDEX(Def_Instancias_Equipamentos!$E$2:$E$5135, MATCH(L731, Def_Instancias_Equipamentos!$D$2:$D$5135, 0), 1)</f>
        <v>TS-02</v>
      </c>
      <c r="J731" s="27" t="str">
        <f t="shared" si="16"/>
        <v>INTERNO</v>
      </c>
      <c r="K731" s="28" t="str">
        <f>Def_Instancias_Equipamentos!$D$347</f>
        <v>TS-02:DI-ScrnCtrl</v>
      </c>
      <c r="L731" s="19" t="str">
        <f>Def_Instancias_Equipamentos!$D$347</f>
        <v>TS-02:DI-ScrnCtrl</v>
      </c>
      <c r="M731" s="29" t="s">
        <v>1154</v>
      </c>
      <c r="N731" s="32" t="s">
        <v>1155</v>
      </c>
      <c r="O731" s="28" t="str">
        <f>Def_Sistemas_Conectores_Cabos!$B$20</f>
        <v>Micro-fit 2 vias fêmea</v>
      </c>
      <c r="P731" s="19" t="str">
        <f>Def_Sistemas_Conectores_Cabos!$B$20</f>
        <v>Micro-fit 2 vias fêmea</v>
      </c>
      <c r="Q731" s="27" t="str">
        <f t="shared" si="17"/>
        <v>TS-02:DI-ScrnCtrl/LLS-OUT
TS-02:DI-ScrnCtrl/LLS-IN</v>
      </c>
      <c r="R731" s="75">
        <v>1.5</v>
      </c>
      <c r="S731" s="75">
        <v>1.5</v>
      </c>
      <c r="T731" s="19" t="str">
        <f>Def_Sistemas_Conectores_Cabos!$C$13</f>
        <v>Cabo multivias</v>
      </c>
      <c r="U731" s="32" t="s">
        <v>1156</v>
      </c>
      <c r="V731" s="33"/>
      <c r="W731" s="33"/>
      <c r="X731" s="33"/>
    </row>
    <row r="732" ht="15.75" customHeight="1">
      <c r="A732" s="19" t="str">
        <f>Def_Sistemas_Conectores_Cabos!$A$3</f>
        <v>Diagnostico</v>
      </c>
      <c r="B732" s="22" t="str">
        <f>Datas_Entregas!$A$3</f>
        <v>BTS/Anel</v>
      </c>
      <c r="C732" s="25">
        <f t="array" ref="C732">INDEX(Datas_Entregas!$B$2:$B$100, MATCH(B732, Datas_Entregas!$A$2:$A$100, 0), 1)</f>
        <v>43296</v>
      </c>
      <c r="D732" s="22" t="str">
        <f>Def_Status_Montagem!$A$2</f>
        <v>A verificar</v>
      </c>
      <c r="E732" s="35" t="str">
        <f>Def_Status_Montagem!$B$5</f>
        <v>DIG</v>
      </c>
      <c r="F732" s="26" t="str">
        <f t="array" ref="F732">INDEX(Def_Instancias_Equipamentos!$F$2:$F$5135, MATCH(K732, Def_Instancias_Equipamentos!$D$2:$D$5135, 0), 1)</f>
        <v>Túnel (BTS)</v>
      </c>
      <c r="G732" s="27" t="str">
        <f t="array" ref="G732">INDEX(Def_Instancias_Equipamentos!$F$2:$F$5135, MATCH(L732, Def_Instancias_Equipamentos!$D$2:$D$5135, 0), 1)</f>
        <v>Túnel (BTS)</v>
      </c>
      <c r="H732" s="26" t="str">
        <f t="array" ref="H732">INDEX(Def_Instancias_Equipamentos!$E$2:$E$5135, MATCH(K732, Def_Instancias_Equipamentos!$D$2:$D$5135, 0), 1)</f>
        <v>TS-03</v>
      </c>
      <c r="I732" s="27" t="str">
        <f t="array" ref="I732">INDEX(Def_Instancias_Equipamentos!$E$2:$E$5135, MATCH(L732, Def_Instancias_Equipamentos!$D$2:$D$5135, 0), 1)</f>
        <v>TS-03</v>
      </c>
      <c r="J732" s="27" t="str">
        <f t="shared" si="16"/>
        <v>INTERNO</v>
      </c>
      <c r="K732" s="28" t="str">
        <f>Def_Instancias_Equipamentos!$D$348</f>
        <v>TS-03:DI-ScrnCtrl</v>
      </c>
      <c r="L732" s="19" t="str">
        <f>Def_Instancias_Equipamentos!$D$348</f>
        <v>TS-03:DI-ScrnCtrl</v>
      </c>
      <c r="M732" s="29" t="s">
        <v>1148</v>
      </c>
      <c r="N732" s="32" t="s">
        <v>1149</v>
      </c>
      <c r="O732" s="28" t="str">
        <f>Def_Sistemas_Conectores_Cabos!$B$20</f>
        <v>Micro-fit 2 vias fêmea</v>
      </c>
      <c r="P732" s="19" t="str">
        <f>Def_Sistemas_Conectores_Cabos!$B$20</f>
        <v>Micro-fit 2 vias fêmea</v>
      </c>
      <c r="Q732" s="27" t="str">
        <f t="shared" si="17"/>
        <v>TS-03:DI-ScrnCtrl/HLS-OUT
TS-03:DI-ScrnCtrl/HLS-IN</v>
      </c>
      <c r="R732" s="75">
        <v>1.5</v>
      </c>
      <c r="S732" s="75">
        <v>1.5</v>
      </c>
      <c r="T732" s="19" t="str">
        <f>Def_Sistemas_Conectores_Cabos!$C$13</f>
        <v>Cabo multivias</v>
      </c>
      <c r="U732" s="32" t="s">
        <v>1150</v>
      </c>
      <c r="V732" s="33"/>
      <c r="W732" s="33"/>
      <c r="X732" s="33"/>
    </row>
    <row r="733" ht="15.75" customHeight="1">
      <c r="A733" s="19" t="str">
        <f>Def_Sistemas_Conectores_Cabos!$A$3</f>
        <v>Diagnostico</v>
      </c>
      <c r="B733" s="22" t="str">
        <f>Datas_Entregas!$A$3</f>
        <v>BTS/Anel</v>
      </c>
      <c r="C733" s="25">
        <f t="array" ref="C733">INDEX(Datas_Entregas!$B$2:$B$100, MATCH(B733, Datas_Entregas!$A$2:$A$100, 0), 1)</f>
        <v>43296</v>
      </c>
      <c r="D733" s="22" t="str">
        <f>Def_Status_Montagem!$A$2</f>
        <v>A verificar</v>
      </c>
      <c r="E733" s="35" t="str">
        <f>Def_Status_Montagem!$B$5</f>
        <v>DIG</v>
      </c>
      <c r="F733" s="26" t="str">
        <f t="array" ref="F733">INDEX(Def_Instancias_Equipamentos!$F$2:$F$5135, MATCH(K733, Def_Instancias_Equipamentos!$D$2:$D$5135, 0), 1)</f>
        <v>Túnel (BTS)</v>
      </c>
      <c r="G733" s="27" t="str">
        <f t="array" ref="G733">INDEX(Def_Instancias_Equipamentos!$F$2:$F$5135, MATCH(L733, Def_Instancias_Equipamentos!$D$2:$D$5135, 0), 1)</f>
        <v>Túnel (BTS)</v>
      </c>
      <c r="H733" s="26" t="str">
        <f t="array" ref="H733">INDEX(Def_Instancias_Equipamentos!$E$2:$E$5135, MATCH(K733, Def_Instancias_Equipamentos!$D$2:$D$5135, 0), 1)</f>
        <v>TS-03</v>
      </c>
      <c r="I733" s="27" t="str">
        <f t="array" ref="I733">INDEX(Def_Instancias_Equipamentos!$E$2:$E$5135, MATCH(L733, Def_Instancias_Equipamentos!$D$2:$D$5135, 0), 1)</f>
        <v>TS-03</v>
      </c>
      <c r="J733" s="27" t="str">
        <f t="shared" si="16"/>
        <v>INTERNO</v>
      </c>
      <c r="K733" s="28" t="str">
        <f>Def_Instancias_Equipamentos!$D$348</f>
        <v>TS-03:DI-ScrnCtrl</v>
      </c>
      <c r="L733" s="19" t="str">
        <f>Def_Instancias_Equipamentos!$D$348</f>
        <v>TS-03:DI-ScrnCtrl</v>
      </c>
      <c r="M733" s="29" t="s">
        <v>1151</v>
      </c>
      <c r="N733" s="32" t="s">
        <v>1152</v>
      </c>
      <c r="O733" s="28" t="str">
        <f>Def_Sistemas_Conectores_Cabos!$B$20</f>
        <v>Micro-fit 2 vias fêmea</v>
      </c>
      <c r="P733" s="19" t="str">
        <f>Def_Sistemas_Conectores_Cabos!$B$20</f>
        <v>Micro-fit 2 vias fêmea</v>
      </c>
      <c r="Q733" s="27" t="str">
        <f t="shared" si="17"/>
        <v>TS-03:DI-ScrnCtrl/LED-OUT
TS-03:DI-ScrnCtrl/LED-IN</v>
      </c>
      <c r="R733" s="75">
        <v>1.5</v>
      </c>
      <c r="S733" s="75">
        <v>1.5</v>
      </c>
      <c r="T733" s="19" t="str">
        <f>Def_Sistemas_Conectores_Cabos!$C$13</f>
        <v>Cabo multivias</v>
      </c>
      <c r="U733" s="32" t="s">
        <v>1153</v>
      </c>
      <c r="V733" s="33"/>
      <c r="W733" s="33"/>
      <c r="X733" s="33"/>
    </row>
    <row r="734" ht="15.75" customHeight="1">
      <c r="A734" s="19" t="str">
        <f>Def_Sistemas_Conectores_Cabos!$A$3</f>
        <v>Diagnostico</v>
      </c>
      <c r="B734" s="22" t="str">
        <f>Datas_Entregas!$A$3</f>
        <v>BTS/Anel</v>
      </c>
      <c r="C734" s="25">
        <f t="array" ref="C734">INDEX(Datas_Entregas!$B$2:$B$100, MATCH(B734, Datas_Entregas!$A$2:$A$100, 0), 1)</f>
        <v>43296</v>
      </c>
      <c r="D734" s="22" t="str">
        <f>Def_Status_Montagem!$A$2</f>
        <v>A verificar</v>
      </c>
      <c r="E734" s="35" t="str">
        <f>Def_Status_Montagem!$B$5</f>
        <v>DIG</v>
      </c>
      <c r="F734" s="26" t="str">
        <f t="array" ref="F734">INDEX(Def_Instancias_Equipamentos!$F$2:$F$5135, MATCH(K734, Def_Instancias_Equipamentos!$D$2:$D$5135, 0), 1)</f>
        <v>Túnel (BTS)</v>
      </c>
      <c r="G734" s="27" t="str">
        <f t="array" ref="G734">INDEX(Def_Instancias_Equipamentos!$F$2:$F$5135, MATCH(L734, Def_Instancias_Equipamentos!$D$2:$D$5135, 0), 1)</f>
        <v>Túnel (BTS)</v>
      </c>
      <c r="H734" s="26" t="str">
        <f t="array" ref="H734">INDEX(Def_Instancias_Equipamentos!$E$2:$E$5135, MATCH(K734, Def_Instancias_Equipamentos!$D$2:$D$5135, 0), 1)</f>
        <v>TS-03</v>
      </c>
      <c r="I734" s="27" t="str">
        <f t="array" ref="I734">INDEX(Def_Instancias_Equipamentos!$E$2:$E$5135, MATCH(L734, Def_Instancias_Equipamentos!$D$2:$D$5135, 0), 1)</f>
        <v>TS-03</v>
      </c>
      <c r="J734" s="27" t="str">
        <f t="shared" si="16"/>
        <v>INTERNO</v>
      </c>
      <c r="K734" s="28" t="str">
        <f>Def_Instancias_Equipamentos!$D$348</f>
        <v>TS-03:DI-ScrnCtrl</v>
      </c>
      <c r="L734" s="19" t="str">
        <f>Def_Instancias_Equipamentos!$D$348</f>
        <v>TS-03:DI-ScrnCtrl</v>
      </c>
      <c r="M734" s="29" t="s">
        <v>1154</v>
      </c>
      <c r="N734" s="32" t="s">
        <v>1155</v>
      </c>
      <c r="O734" s="28" t="str">
        <f>Def_Sistemas_Conectores_Cabos!$B$20</f>
        <v>Micro-fit 2 vias fêmea</v>
      </c>
      <c r="P734" s="19" t="str">
        <f>Def_Sistemas_Conectores_Cabos!$B$20</f>
        <v>Micro-fit 2 vias fêmea</v>
      </c>
      <c r="Q734" s="27" t="str">
        <f t="shared" si="17"/>
        <v>TS-03:DI-ScrnCtrl/LLS-OUT
TS-03:DI-ScrnCtrl/LLS-IN</v>
      </c>
      <c r="R734" s="75">
        <v>1.5</v>
      </c>
      <c r="S734" s="75">
        <v>1.5</v>
      </c>
      <c r="T734" s="19" t="str">
        <f>Def_Sistemas_Conectores_Cabos!$C$13</f>
        <v>Cabo multivias</v>
      </c>
      <c r="U734" s="32" t="s">
        <v>1156</v>
      </c>
      <c r="V734" s="33"/>
      <c r="W734" s="33"/>
      <c r="X734" s="33"/>
    </row>
    <row r="735" ht="15.75" customHeight="1">
      <c r="A735" s="19" t="str">
        <f>Def_Sistemas_Conectores_Cabos!$A$3</f>
        <v>Diagnostico</v>
      </c>
      <c r="B735" s="22" t="str">
        <f>Datas_Entregas!$A$3</f>
        <v>BTS/Anel</v>
      </c>
      <c r="C735" s="25">
        <f t="array" ref="C735">INDEX(Datas_Entregas!$B$2:$B$100, MATCH(B735, Datas_Entregas!$A$2:$A$100, 0), 1)</f>
        <v>43296</v>
      </c>
      <c r="D735" s="22" t="str">
        <f>Def_Status_Montagem!$A$2</f>
        <v>A verificar</v>
      </c>
      <c r="E735" s="35" t="str">
        <f>Def_Status_Montagem!$B$5</f>
        <v>DIG</v>
      </c>
      <c r="F735" s="26" t="str">
        <f t="array" ref="F735">INDEX(Def_Instancias_Equipamentos!$F$2:$F$5135, MATCH(K735, Def_Instancias_Equipamentos!$D$2:$D$5135, 0), 1)</f>
        <v>Túnel (BTS)</v>
      </c>
      <c r="G735" s="27" t="str">
        <f t="array" ref="G735">INDEX(Def_Instancias_Equipamentos!$F$2:$F$5135, MATCH(L735, Def_Instancias_Equipamentos!$D$2:$D$5135, 0), 1)</f>
        <v>Túnel (BTS)</v>
      </c>
      <c r="H735" s="26" t="str">
        <f t="array" ref="H735">INDEX(Def_Instancias_Equipamentos!$E$2:$E$5135, MATCH(K735, Def_Instancias_Equipamentos!$D$2:$D$5135, 0), 1)</f>
        <v>TS-04</v>
      </c>
      <c r="I735" s="27" t="str">
        <f t="array" ref="I735">INDEX(Def_Instancias_Equipamentos!$E$2:$E$5135, MATCH(L735, Def_Instancias_Equipamentos!$D$2:$D$5135, 0), 1)</f>
        <v>TS-04</v>
      </c>
      <c r="J735" s="27" t="str">
        <f t="shared" si="16"/>
        <v>INTERNO</v>
      </c>
      <c r="K735" s="28" t="str">
        <f>Def_Instancias_Equipamentos!$D$349</f>
        <v>TS-04:DI-ScrnCtrl-1</v>
      </c>
      <c r="L735" s="19" t="str">
        <f>Def_Instancias_Equipamentos!$D$349</f>
        <v>TS-04:DI-ScrnCtrl-1</v>
      </c>
      <c r="M735" s="29" t="s">
        <v>1148</v>
      </c>
      <c r="N735" s="32" t="s">
        <v>1149</v>
      </c>
      <c r="O735" s="28" t="str">
        <f>Def_Sistemas_Conectores_Cabos!$B$20</f>
        <v>Micro-fit 2 vias fêmea</v>
      </c>
      <c r="P735" s="19" t="str">
        <f>Def_Sistemas_Conectores_Cabos!$B$20</f>
        <v>Micro-fit 2 vias fêmea</v>
      </c>
      <c r="Q735" s="27" t="str">
        <f t="shared" si="17"/>
        <v>TS-04:DI-ScrnCtrl-1/HLS-OUT
TS-04:DI-ScrnCtrl-1/HLS-IN</v>
      </c>
      <c r="R735" s="75">
        <v>1.5</v>
      </c>
      <c r="S735" s="75">
        <v>1.5</v>
      </c>
      <c r="T735" s="19" t="str">
        <f>Def_Sistemas_Conectores_Cabos!$C$13</f>
        <v>Cabo multivias</v>
      </c>
      <c r="U735" s="32" t="s">
        <v>1150</v>
      </c>
      <c r="V735" s="33"/>
      <c r="W735" s="33"/>
      <c r="X735" s="33"/>
    </row>
    <row r="736" ht="15.75" customHeight="1">
      <c r="A736" s="19" t="str">
        <f>Def_Sistemas_Conectores_Cabos!$A$3</f>
        <v>Diagnostico</v>
      </c>
      <c r="B736" s="22" t="str">
        <f>Datas_Entregas!$A$3</f>
        <v>BTS/Anel</v>
      </c>
      <c r="C736" s="25">
        <f t="array" ref="C736">INDEX(Datas_Entregas!$B$2:$B$100, MATCH(B736, Datas_Entregas!$A$2:$A$100, 0), 1)</f>
        <v>43296</v>
      </c>
      <c r="D736" s="22" t="str">
        <f>Def_Status_Montagem!$A$2</f>
        <v>A verificar</v>
      </c>
      <c r="E736" s="35" t="str">
        <f>Def_Status_Montagem!$B$5</f>
        <v>DIG</v>
      </c>
      <c r="F736" s="26" t="str">
        <f t="array" ref="F736">INDEX(Def_Instancias_Equipamentos!$F$2:$F$5135, MATCH(K736, Def_Instancias_Equipamentos!$D$2:$D$5135, 0), 1)</f>
        <v>Túnel (BTS)</v>
      </c>
      <c r="G736" s="27" t="str">
        <f t="array" ref="G736">INDEX(Def_Instancias_Equipamentos!$F$2:$F$5135, MATCH(L736, Def_Instancias_Equipamentos!$D$2:$D$5135, 0), 1)</f>
        <v>Túnel (BTS)</v>
      </c>
      <c r="H736" s="26" t="str">
        <f t="array" ref="H736">INDEX(Def_Instancias_Equipamentos!$E$2:$E$5135, MATCH(K736, Def_Instancias_Equipamentos!$D$2:$D$5135, 0), 1)</f>
        <v>TS-04</v>
      </c>
      <c r="I736" s="27" t="str">
        <f t="array" ref="I736">INDEX(Def_Instancias_Equipamentos!$E$2:$E$5135, MATCH(L736, Def_Instancias_Equipamentos!$D$2:$D$5135, 0), 1)</f>
        <v>TS-04</v>
      </c>
      <c r="J736" s="27" t="str">
        <f t="shared" si="16"/>
        <v>INTERNO</v>
      </c>
      <c r="K736" s="28" t="str">
        <f>Def_Instancias_Equipamentos!$D$349</f>
        <v>TS-04:DI-ScrnCtrl-1</v>
      </c>
      <c r="L736" s="19" t="str">
        <f>Def_Instancias_Equipamentos!$D$349</f>
        <v>TS-04:DI-ScrnCtrl-1</v>
      </c>
      <c r="M736" s="29" t="s">
        <v>1151</v>
      </c>
      <c r="N736" s="32" t="s">
        <v>1152</v>
      </c>
      <c r="O736" s="28" t="str">
        <f>Def_Sistemas_Conectores_Cabos!$B$20</f>
        <v>Micro-fit 2 vias fêmea</v>
      </c>
      <c r="P736" s="19" t="str">
        <f>Def_Sistemas_Conectores_Cabos!$B$20</f>
        <v>Micro-fit 2 vias fêmea</v>
      </c>
      <c r="Q736" s="27" t="str">
        <f t="shared" si="17"/>
        <v>TS-04:DI-ScrnCtrl-1/LED-OUT
TS-04:DI-ScrnCtrl-1/LED-IN</v>
      </c>
      <c r="R736" s="75">
        <v>1.5</v>
      </c>
      <c r="S736" s="75">
        <v>1.5</v>
      </c>
      <c r="T736" s="19" t="str">
        <f>Def_Sistemas_Conectores_Cabos!$C$13</f>
        <v>Cabo multivias</v>
      </c>
      <c r="U736" s="32" t="s">
        <v>1153</v>
      </c>
      <c r="V736" s="33"/>
      <c r="W736" s="33"/>
      <c r="X736" s="33"/>
    </row>
    <row r="737" ht="15.75" customHeight="1">
      <c r="A737" s="19" t="str">
        <f>Def_Sistemas_Conectores_Cabos!$A$3</f>
        <v>Diagnostico</v>
      </c>
      <c r="B737" s="22" t="str">
        <f>Datas_Entregas!$A$3</f>
        <v>BTS/Anel</v>
      </c>
      <c r="C737" s="25">
        <f t="array" ref="C737">INDEX(Datas_Entregas!$B$2:$B$100, MATCH(B737, Datas_Entregas!$A$2:$A$100, 0), 1)</f>
        <v>43296</v>
      </c>
      <c r="D737" s="22" t="str">
        <f>Def_Status_Montagem!$A$2</f>
        <v>A verificar</v>
      </c>
      <c r="E737" s="35" t="str">
        <f>Def_Status_Montagem!$B$5</f>
        <v>DIG</v>
      </c>
      <c r="F737" s="26" t="str">
        <f t="array" ref="F737">INDEX(Def_Instancias_Equipamentos!$F$2:$F$5135, MATCH(K737, Def_Instancias_Equipamentos!$D$2:$D$5135, 0), 1)</f>
        <v>Túnel (BTS)</v>
      </c>
      <c r="G737" s="27" t="str">
        <f t="array" ref="G737">INDEX(Def_Instancias_Equipamentos!$F$2:$F$5135, MATCH(L737, Def_Instancias_Equipamentos!$D$2:$D$5135, 0), 1)</f>
        <v>Túnel (BTS)</v>
      </c>
      <c r="H737" s="26" t="str">
        <f t="array" ref="H737">INDEX(Def_Instancias_Equipamentos!$E$2:$E$5135, MATCH(K737, Def_Instancias_Equipamentos!$D$2:$D$5135, 0), 1)</f>
        <v>TS-04</v>
      </c>
      <c r="I737" s="27" t="str">
        <f t="array" ref="I737">INDEX(Def_Instancias_Equipamentos!$E$2:$E$5135, MATCH(L737, Def_Instancias_Equipamentos!$D$2:$D$5135, 0), 1)</f>
        <v>TS-04</v>
      </c>
      <c r="J737" s="27" t="str">
        <f t="shared" si="16"/>
        <v>INTERNO</v>
      </c>
      <c r="K737" s="28" t="str">
        <f>Def_Instancias_Equipamentos!$D$349</f>
        <v>TS-04:DI-ScrnCtrl-1</v>
      </c>
      <c r="L737" s="19" t="str">
        <f>Def_Instancias_Equipamentos!$D$349</f>
        <v>TS-04:DI-ScrnCtrl-1</v>
      </c>
      <c r="M737" s="29" t="s">
        <v>1154</v>
      </c>
      <c r="N737" s="32" t="s">
        <v>1155</v>
      </c>
      <c r="O737" s="28" t="str">
        <f>Def_Sistemas_Conectores_Cabos!$B$20</f>
        <v>Micro-fit 2 vias fêmea</v>
      </c>
      <c r="P737" s="19" t="str">
        <f>Def_Sistemas_Conectores_Cabos!$B$20</f>
        <v>Micro-fit 2 vias fêmea</v>
      </c>
      <c r="Q737" s="27" t="str">
        <f t="shared" si="17"/>
        <v>TS-04:DI-ScrnCtrl-1/LLS-OUT
TS-04:DI-ScrnCtrl-1/LLS-IN</v>
      </c>
      <c r="R737" s="75">
        <v>1.5</v>
      </c>
      <c r="S737" s="75">
        <v>1.5</v>
      </c>
      <c r="T737" s="19" t="str">
        <f>Def_Sistemas_Conectores_Cabos!$C$13</f>
        <v>Cabo multivias</v>
      </c>
      <c r="U737" s="32" t="s">
        <v>1156</v>
      </c>
      <c r="V737" s="33"/>
      <c r="W737" s="33"/>
      <c r="X737" s="33"/>
    </row>
    <row r="738" ht="15.75" customHeight="1">
      <c r="A738" s="19" t="str">
        <f>Def_Sistemas_Conectores_Cabos!$A$3</f>
        <v>Diagnostico</v>
      </c>
      <c r="B738" s="22" t="str">
        <f>Datas_Entregas!$A$3</f>
        <v>BTS/Anel</v>
      </c>
      <c r="C738" s="25">
        <f t="array" ref="C738">INDEX(Datas_Entregas!$B$2:$B$100, MATCH(B738, Datas_Entregas!$A$2:$A$100, 0), 1)</f>
        <v>43296</v>
      </c>
      <c r="D738" s="22" t="str">
        <f>Def_Status_Montagem!$A$2</f>
        <v>A verificar</v>
      </c>
      <c r="E738" s="35" t="str">
        <f>Def_Status_Montagem!$B$5</f>
        <v>DIG</v>
      </c>
      <c r="F738" s="26" t="str">
        <f t="array" ref="F738">INDEX(Def_Instancias_Equipamentos!$F$2:$F$5135, MATCH(K738, Def_Instancias_Equipamentos!$D$2:$D$5135, 0), 1)</f>
        <v>Túnel (BTS)</v>
      </c>
      <c r="G738" s="27" t="str">
        <f t="array" ref="G738">INDEX(Def_Instancias_Equipamentos!$F$2:$F$5135, MATCH(L738, Def_Instancias_Equipamentos!$D$2:$D$5135, 0), 1)</f>
        <v>Túnel (BTS)</v>
      </c>
      <c r="H738" s="26" t="str">
        <f t="array" ref="H738">INDEX(Def_Instancias_Equipamentos!$E$2:$E$5135, MATCH(K738, Def_Instancias_Equipamentos!$D$2:$D$5135, 0), 1)</f>
        <v>TS-04</v>
      </c>
      <c r="I738" s="27" t="str">
        <f t="array" ref="I738">INDEX(Def_Instancias_Equipamentos!$E$2:$E$5135, MATCH(L738, Def_Instancias_Equipamentos!$D$2:$D$5135, 0), 1)</f>
        <v>TS-04</v>
      </c>
      <c r="J738" s="27" t="str">
        <f t="shared" si="16"/>
        <v>INTERNO</v>
      </c>
      <c r="K738" s="28" t="str">
        <f>Def_Instancias_Equipamentos!$D$350</f>
        <v>TS-04:DI-ScrnCtrl-2</v>
      </c>
      <c r="L738" s="19" t="str">
        <f>Def_Instancias_Equipamentos!$D$350</f>
        <v>TS-04:DI-ScrnCtrl-2</v>
      </c>
      <c r="M738" s="29" t="s">
        <v>1148</v>
      </c>
      <c r="N738" s="32" t="s">
        <v>1149</v>
      </c>
      <c r="O738" s="28" t="str">
        <f>Def_Sistemas_Conectores_Cabos!$B$20</f>
        <v>Micro-fit 2 vias fêmea</v>
      </c>
      <c r="P738" s="19" t="str">
        <f>Def_Sistemas_Conectores_Cabos!$B$20</f>
        <v>Micro-fit 2 vias fêmea</v>
      </c>
      <c r="Q738" s="27" t="str">
        <f t="shared" si="17"/>
        <v>TS-04:DI-ScrnCtrl-2/HLS-OUT
TS-04:DI-ScrnCtrl-2/HLS-IN</v>
      </c>
      <c r="R738" s="75">
        <v>1.5</v>
      </c>
      <c r="S738" s="75">
        <v>1.5</v>
      </c>
      <c r="T738" s="19" t="str">
        <f>Def_Sistemas_Conectores_Cabos!$C$13</f>
        <v>Cabo multivias</v>
      </c>
      <c r="U738" s="32" t="s">
        <v>1150</v>
      </c>
      <c r="V738" s="33"/>
      <c r="W738" s="33"/>
      <c r="X738" s="33"/>
    </row>
    <row r="739" ht="15.75" customHeight="1">
      <c r="A739" s="19" t="str">
        <f>Def_Sistemas_Conectores_Cabos!$A$3</f>
        <v>Diagnostico</v>
      </c>
      <c r="B739" s="22" t="str">
        <f>Datas_Entregas!$A$3</f>
        <v>BTS/Anel</v>
      </c>
      <c r="C739" s="25">
        <f t="array" ref="C739">INDEX(Datas_Entregas!$B$2:$B$100, MATCH(B739, Datas_Entregas!$A$2:$A$100, 0), 1)</f>
        <v>43296</v>
      </c>
      <c r="D739" s="22" t="str">
        <f>Def_Status_Montagem!$A$2</f>
        <v>A verificar</v>
      </c>
      <c r="E739" s="35" t="str">
        <f>Def_Status_Montagem!$B$5</f>
        <v>DIG</v>
      </c>
      <c r="F739" s="26" t="str">
        <f t="array" ref="F739">INDEX(Def_Instancias_Equipamentos!$F$2:$F$5135, MATCH(K739, Def_Instancias_Equipamentos!$D$2:$D$5135, 0), 1)</f>
        <v>Túnel (BTS)</v>
      </c>
      <c r="G739" s="27" t="str">
        <f t="array" ref="G739">INDEX(Def_Instancias_Equipamentos!$F$2:$F$5135, MATCH(L739, Def_Instancias_Equipamentos!$D$2:$D$5135, 0), 1)</f>
        <v>Túnel (BTS)</v>
      </c>
      <c r="H739" s="26" t="str">
        <f t="array" ref="H739">INDEX(Def_Instancias_Equipamentos!$E$2:$E$5135, MATCH(K739, Def_Instancias_Equipamentos!$D$2:$D$5135, 0), 1)</f>
        <v>TS-04</v>
      </c>
      <c r="I739" s="27" t="str">
        <f t="array" ref="I739">INDEX(Def_Instancias_Equipamentos!$E$2:$E$5135, MATCH(L739, Def_Instancias_Equipamentos!$D$2:$D$5135, 0), 1)</f>
        <v>TS-04</v>
      </c>
      <c r="J739" s="27" t="str">
        <f t="shared" si="16"/>
        <v>INTERNO</v>
      </c>
      <c r="K739" s="28" t="str">
        <f>Def_Instancias_Equipamentos!$D$350</f>
        <v>TS-04:DI-ScrnCtrl-2</v>
      </c>
      <c r="L739" s="19" t="str">
        <f>Def_Instancias_Equipamentos!$D$350</f>
        <v>TS-04:DI-ScrnCtrl-2</v>
      </c>
      <c r="M739" s="29" t="s">
        <v>1151</v>
      </c>
      <c r="N739" s="32" t="s">
        <v>1152</v>
      </c>
      <c r="O739" s="28" t="str">
        <f>Def_Sistemas_Conectores_Cabos!$B$20</f>
        <v>Micro-fit 2 vias fêmea</v>
      </c>
      <c r="P739" s="19" t="str">
        <f>Def_Sistemas_Conectores_Cabos!$B$20</f>
        <v>Micro-fit 2 vias fêmea</v>
      </c>
      <c r="Q739" s="27" t="str">
        <f t="shared" si="17"/>
        <v>TS-04:DI-ScrnCtrl-2/LED-OUT
TS-04:DI-ScrnCtrl-2/LED-IN</v>
      </c>
      <c r="R739" s="75">
        <v>1.5</v>
      </c>
      <c r="S739" s="75">
        <v>1.5</v>
      </c>
      <c r="T739" s="19" t="str">
        <f>Def_Sistemas_Conectores_Cabos!$C$13</f>
        <v>Cabo multivias</v>
      </c>
      <c r="U739" s="32" t="s">
        <v>1153</v>
      </c>
      <c r="V739" s="33"/>
      <c r="W739" s="33"/>
      <c r="X739" s="33"/>
    </row>
    <row r="740" ht="15.75" customHeight="1">
      <c r="A740" s="19" t="str">
        <f>Def_Sistemas_Conectores_Cabos!$A$3</f>
        <v>Diagnostico</v>
      </c>
      <c r="B740" s="22" t="str">
        <f>Datas_Entregas!$A$3</f>
        <v>BTS/Anel</v>
      </c>
      <c r="C740" s="25">
        <f t="array" ref="C740">INDEX(Datas_Entregas!$B$2:$B$100, MATCH(B740, Datas_Entregas!$A$2:$A$100, 0), 1)</f>
        <v>43296</v>
      </c>
      <c r="D740" s="22" t="str">
        <f>Def_Status_Montagem!$A$2</f>
        <v>A verificar</v>
      </c>
      <c r="E740" s="35" t="str">
        <f>Def_Status_Montagem!$B$5</f>
        <v>DIG</v>
      </c>
      <c r="F740" s="26" t="str">
        <f t="array" ref="F740">INDEX(Def_Instancias_Equipamentos!$F$2:$F$5135, MATCH(K740, Def_Instancias_Equipamentos!$D$2:$D$5135, 0), 1)</f>
        <v>Túnel (BTS)</v>
      </c>
      <c r="G740" s="27" t="str">
        <f t="array" ref="G740">INDEX(Def_Instancias_Equipamentos!$F$2:$F$5135, MATCH(L740, Def_Instancias_Equipamentos!$D$2:$D$5135, 0), 1)</f>
        <v>Túnel (BTS)</v>
      </c>
      <c r="H740" s="26" t="str">
        <f t="array" ref="H740">INDEX(Def_Instancias_Equipamentos!$E$2:$E$5135, MATCH(K740, Def_Instancias_Equipamentos!$D$2:$D$5135, 0), 1)</f>
        <v>TS-04</v>
      </c>
      <c r="I740" s="27" t="str">
        <f t="array" ref="I740">INDEX(Def_Instancias_Equipamentos!$E$2:$E$5135, MATCH(L740, Def_Instancias_Equipamentos!$D$2:$D$5135, 0), 1)</f>
        <v>TS-04</v>
      </c>
      <c r="J740" s="27" t="str">
        <f t="shared" si="16"/>
        <v>INTERNO</v>
      </c>
      <c r="K740" s="28" t="str">
        <f>Def_Instancias_Equipamentos!$D$350</f>
        <v>TS-04:DI-ScrnCtrl-2</v>
      </c>
      <c r="L740" s="19" t="str">
        <f>Def_Instancias_Equipamentos!$D$350</f>
        <v>TS-04:DI-ScrnCtrl-2</v>
      </c>
      <c r="M740" s="29" t="s">
        <v>1154</v>
      </c>
      <c r="N740" s="32" t="s">
        <v>1155</v>
      </c>
      <c r="O740" s="28" t="str">
        <f>Def_Sistemas_Conectores_Cabos!$B$20</f>
        <v>Micro-fit 2 vias fêmea</v>
      </c>
      <c r="P740" s="19" t="str">
        <f>Def_Sistemas_Conectores_Cabos!$B$20</f>
        <v>Micro-fit 2 vias fêmea</v>
      </c>
      <c r="Q740" s="27" t="str">
        <f t="shared" si="17"/>
        <v>TS-04:DI-ScrnCtrl-2/LLS-OUT
TS-04:DI-ScrnCtrl-2/LLS-IN</v>
      </c>
      <c r="R740" s="75">
        <v>1.5</v>
      </c>
      <c r="S740" s="75">
        <v>1.5</v>
      </c>
      <c r="T740" s="19" t="str">
        <f>Def_Sistemas_Conectores_Cabos!$C$13</f>
        <v>Cabo multivias</v>
      </c>
      <c r="U740" s="32" t="s">
        <v>1156</v>
      </c>
      <c r="V740" s="33"/>
      <c r="W740" s="33"/>
      <c r="X740" s="33"/>
    </row>
    <row r="741" ht="15.75" customHeight="1">
      <c r="A741" s="19" t="str">
        <f>Def_Sistemas_Conectores_Cabos!$A$3</f>
        <v>Diagnostico</v>
      </c>
      <c r="B741" s="22" t="str">
        <f>Datas_Entregas!$A$3</f>
        <v>BTS/Anel</v>
      </c>
      <c r="C741" s="25">
        <f t="array" ref="C741">INDEX(Datas_Entregas!$B$2:$B$100, MATCH(B741, Datas_Entregas!$A$2:$A$100, 0), 1)</f>
        <v>43296</v>
      </c>
      <c r="D741" s="22" t="str">
        <f>Def_Status_Montagem!$A$2</f>
        <v>A verificar</v>
      </c>
      <c r="E741" s="35" t="str">
        <f>Def_Status_Montagem!$B$5</f>
        <v>DIG</v>
      </c>
      <c r="F741" s="26" t="str">
        <f t="array" ref="F741">INDEX(Def_Instancias_Equipamentos!$F$2:$F$5135, MATCH(K741, Def_Instancias_Equipamentos!$D$2:$D$5135, 0), 1)</f>
        <v>Túnel (BTS)</v>
      </c>
      <c r="G741" s="27" t="str">
        <f t="array" ref="G741">INDEX(Def_Instancias_Equipamentos!$F$2:$F$5135, MATCH(L741, Def_Instancias_Equipamentos!$D$2:$D$5135, 0), 1)</f>
        <v>Túnel (BTS)</v>
      </c>
      <c r="H741" s="26" t="str">
        <f t="array" ref="H741">INDEX(Def_Instancias_Equipamentos!$E$2:$E$5135, MATCH(K741, Def_Instancias_Equipamentos!$D$2:$D$5135, 0), 1)</f>
        <v>TS-04</v>
      </c>
      <c r="I741" s="27" t="str">
        <f t="array" ref="I741">INDEX(Def_Instancias_Equipamentos!$E$2:$E$5135, MATCH(L741, Def_Instancias_Equipamentos!$D$2:$D$5135, 0), 1)</f>
        <v>TS-04</v>
      </c>
      <c r="J741" s="27" t="str">
        <f t="shared" si="16"/>
        <v>INTERNO</v>
      </c>
      <c r="K741" s="28" t="str">
        <f>Def_Instancias_Equipamentos!$D$351</f>
        <v>TS-04:DI-ScrnCtrl-3</v>
      </c>
      <c r="L741" s="19" t="str">
        <f>Def_Instancias_Equipamentos!$D$351</f>
        <v>TS-04:DI-ScrnCtrl-3</v>
      </c>
      <c r="M741" s="29" t="s">
        <v>1148</v>
      </c>
      <c r="N741" s="32" t="s">
        <v>1149</v>
      </c>
      <c r="O741" s="28" t="str">
        <f>Def_Sistemas_Conectores_Cabos!$B$20</f>
        <v>Micro-fit 2 vias fêmea</v>
      </c>
      <c r="P741" s="19" t="str">
        <f>Def_Sistemas_Conectores_Cabos!$B$20</f>
        <v>Micro-fit 2 vias fêmea</v>
      </c>
      <c r="Q741" s="27" t="str">
        <f t="shared" si="17"/>
        <v>TS-04:DI-ScrnCtrl-3/HLS-OUT
TS-04:DI-ScrnCtrl-3/HLS-IN</v>
      </c>
      <c r="R741" s="75">
        <v>1.5</v>
      </c>
      <c r="S741" s="75">
        <v>1.5</v>
      </c>
      <c r="T741" s="19" t="str">
        <f>Def_Sistemas_Conectores_Cabos!$C$13</f>
        <v>Cabo multivias</v>
      </c>
      <c r="U741" s="32" t="s">
        <v>1150</v>
      </c>
      <c r="V741" s="33"/>
      <c r="W741" s="33"/>
      <c r="X741" s="33"/>
    </row>
    <row r="742" ht="15.75" customHeight="1">
      <c r="A742" s="19" t="str">
        <f>Def_Sistemas_Conectores_Cabos!$A$3</f>
        <v>Diagnostico</v>
      </c>
      <c r="B742" s="22" t="str">
        <f>Datas_Entregas!$A$3</f>
        <v>BTS/Anel</v>
      </c>
      <c r="C742" s="25">
        <f t="array" ref="C742">INDEX(Datas_Entregas!$B$2:$B$100, MATCH(B742, Datas_Entregas!$A$2:$A$100, 0), 1)</f>
        <v>43296</v>
      </c>
      <c r="D742" s="22" t="str">
        <f>Def_Status_Montagem!$A$2</f>
        <v>A verificar</v>
      </c>
      <c r="E742" s="35" t="str">
        <f>Def_Status_Montagem!$B$5</f>
        <v>DIG</v>
      </c>
      <c r="F742" s="26" t="str">
        <f t="array" ref="F742">INDEX(Def_Instancias_Equipamentos!$F$2:$F$5135, MATCH(K742, Def_Instancias_Equipamentos!$D$2:$D$5135, 0), 1)</f>
        <v>Túnel (BTS)</v>
      </c>
      <c r="G742" s="27" t="str">
        <f t="array" ref="G742">INDEX(Def_Instancias_Equipamentos!$F$2:$F$5135, MATCH(L742, Def_Instancias_Equipamentos!$D$2:$D$5135, 0), 1)</f>
        <v>Túnel (BTS)</v>
      </c>
      <c r="H742" s="26" t="str">
        <f t="array" ref="H742">INDEX(Def_Instancias_Equipamentos!$E$2:$E$5135, MATCH(K742, Def_Instancias_Equipamentos!$D$2:$D$5135, 0), 1)</f>
        <v>TS-04</v>
      </c>
      <c r="I742" s="27" t="str">
        <f t="array" ref="I742">INDEX(Def_Instancias_Equipamentos!$E$2:$E$5135, MATCH(L742, Def_Instancias_Equipamentos!$D$2:$D$5135, 0), 1)</f>
        <v>TS-04</v>
      </c>
      <c r="J742" s="27" t="str">
        <f t="shared" si="16"/>
        <v>INTERNO</v>
      </c>
      <c r="K742" s="28" t="str">
        <f>Def_Instancias_Equipamentos!$D$351</f>
        <v>TS-04:DI-ScrnCtrl-3</v>
      </c>
      <c r="L742" s="19" t="str">
        <f>Def_Instancias_Equipamentos!$D$351</f>
        <v>TS-04:DI-ScrnCtrl-3</v>
      </c>
      <c r="M742" s="29" t="s">
        <v>1151</v>
      </c>
      <c r="N742" s="32" t="s">
        <v>1152</v>
      </c>
      <c r="O742" s="28" t="str">
        <f>Def_Sistemas_Conectores_Cabos!$B$20</f>
        <v>Micro-fit 2 vias fêmea</v>
      </c>
      <c r="P742" s="19" t="str">
        <f>Def_Sistemas_Conectores_Cabos!$B$20</f>
        <v>Micro-fit 2 vias fêmea</v>
      </c>
      <c r="Q742" s="27" t="str">
        <f t="shared" si="17"/>
        <v>TS-04:DI-ScrnCtrl-3/LED-OUT
TS-04:DI-ScrnCtrl-3/LED-IN</v>
      </c>
      <c r="R742" s="75">
        <v>1.5</v>
      </c>
      <c r="S742" s="75">
        <v>1.5</v>
      </c>
      <c r="T742" s="19" t="str">
        <f>Def_Sistemas_Conectores_Cabos!$C$13</f>
        <v>Cabo multivias</v>
      </c>
      <c r="U742" s="32" t="s">
        <v>1153</v>
      </c>
      <c r="V742" s="33"/>
      <c r="W742" s="33"/>
      <c r="X742" s="33"/>
    </row>
    <row r="743" ht="15.75" customHeight="1">
      <c r="A743" s="19" t="str">
        <f>Def_Sistemas_Conectores_Cabos!$A$3</f>
        <v>Diagnostico</v>
      </c>
      <c r="B743" s="22" t="str">
        <f>Datas_Entregas!$A$3</f>
        <v>BTS/Anel</v>
      </c>
      <c r="C743" s="25">
        <f t="array" ref="C743">INDEX(Datas_Entregas!$B$2:$B$100, MATCH(B743, Datas_Entregas!$A$2:$A$100, 0), 1)</f>
        <v>43296</v>
      </c>
      <c r="D743" s="22" t="str">
        <f>Def_Status_Montagem!$A$2</f>
        <v>A verificar</v>
      </c>
      <c r="E743" s="35" t="str">
        <f>Def_Status_Montagem!$B$5</f>
        <v>DIG</v>
      </c>
      <c r="F743" s="26" t="str">
        <f t="array" ref="F743">INDEX(Def_Instancias_Equipamentos!$F$2:$F$5135, MATCH(K743, Def_Instancias_Equipamentos!$D$2:$D$5135, 0), 1)</f>
        <v>Túnel (BTS)</v>
      </c>
      <c r="G743" s="27" t="str">
        <f t="array" ref="G743">INDEX(Def_Instancias_Equipamentos!$F$2:$F$5135, MATCH(L743, Def_Instancias_Equipamentos!$D$2:$D$5135, 0), 1)</f>
        <v>Túnel (BTS)</v>
      </c>
      <c r="H743" s="26" t="str">
        <f t="array" ref="H743">INDEX(Def_Instancias_Equipamentos!$E$2:$E$5135, MATCH(K743, Def_Instancias_Equipamentos!$D$2:$D$5135, 0), 1)</f>
        <v>TS-04</v>
      </c>
      <c r="I743" s="27" t="str">
        <f t="array" ref="I743">INDEX(Def_Instancias_Equipamentos!$E$2:$E$5135, MATCH(L743, Def_Instancias_Equipamentos!$D$2:$D$5135, 0), 1)</f>
        <v>TS-04</v>
      </c>
      <c r="J743" s="27" t="str">
        <f t="shared" si="16"/>
        <v>INTERNO</v>
      </c>
      <c r="K743" s="28" t="str">
        <f>Def_Instancias_Equipamentos!$D$351</f>
        <v>TS-04:DI-ScrnCtrl-3</v>
      </c>
      <c r="L743" s="19" t="str">
        <f>Def_Instancias_Equipamentos!$D$351</f>
        <v>TS-04:DI-ScrnCtrl-3</v>
      </c>
      <c r="M743" s="29" t="s">
        <v>1154</v>
      </c>
      <c r="N743" s="32" t="s">
        <v>1155</v>
      </c>
      <c r="O743" s="28" t="str">
        <f>Def_Sistemas_Conectores_Cabos!$B$20</f>
        <v>Micro-fit 2 vias fêmea</v>
      </c>
      <c r="P743" s="19" t="str">
        <f>Def_Sistemas_Conectores_Cabos!$B$20</f>
        <v>Micro-fit 2 vias fêmea</v>
      </c>
      <c r="Q743" s="27" t="str">
        <f t="shared" si="17"/>
        <v>TS-04:DI-ScrnCtrl-3/LLS-OUT
TS-04:DI-ScrnCtrl-3/LLS-IN</v>
      </c>
      <c r="R743" s="75">
        <v>1.5</v>
      </c>
      <c r="S743" s="75">
        <v>1.5</v>
      </c>
      <c r="T743" s="19" t="str">
        <f>Def_Sistemas_Conectores_Cabos!$C$13</f>
        <v>Cabo multivias</v>
      </c>
      <c r="U743" s="32" t="s">
        <v>1156</v>
      </c>
      <c r="V743" s="33"/>
      <c r="W743" s="33"/>
      <c r="X743" s="33"/>
    </row>
    <row r="744" ht="15.75" customHeight="1">
      <c r="A744" s="19" t="str">
        <f>Def_Sistemas_Conectores_Cabos!$A$3</f>
        <v>Diagnostico</v>
      </c>
      <c r="B744" s="22" t="str">
        <f>Datas_Entregas!$A$2</f>
        <v>Booster/LTB</v>
      </c>
      <c r="C744" s="25">
        <f t="array" ref="C744">INDEX(Datas_Entregas!$B$2:$B$100, MATCH(B744, Datas_Entregas!$A$2:$A$100, 0), 1)</f>
        <v>43266</v>
      </c>
      <c r="D744" s="22" t="str">
        <f>Def_Status_Montagem!$A$2</f>
        <v>A verificar</v>
      </c>
      <c r="E744" s="35" t="str">
        <f>Def_Status_Montagem!$B$5</f>
        <v>DIG</v>
      </c>
      <c r="F744" s="26" t="str">
        <f t="array" ref="F744">INDEX(Def_Instancias_Equipamentos!$F$2:$F$5135, MATCH(K744, Def_Instancias_Equipamentos!$D$2:$D$5135, 0), 1)</f>
        <v>Túnel (Booster)</v>
      </c>
      <c r="G744" s="27" t="str">
        <f t="array" ref="G744">INDEX(Def_Instancias_Equipamentos!$F$2:$F$5135, MATCH(L744, Def_Instancias_Equipamentos!$D$2:$D$5135, 0), 1)</f>
        <v>Túnel (Booster)</v>
      </c>
      <c r="H744" s="26" t="str">
        <f t="array" ref="H744">INDEX(Def_Instancias_Equipamentos!$E$2:$E$5135, MATCH(K744, Def_Instancias_Equipamentos!$D$2:$D$5135, 0), 1)</f>
        <v>BO-01D</v>
      </c>
      <c r="I744" s="27" t="str">
        <f t="array" ref="I744">INDEX(Def_Instancias_Equipamentos!$E$2:$E$5135, MATCH(L744, Def_Instancias_Equipamentos!$D$2:$D$5135, 0), 1)</f>
        <v>BO-01D</v>
      </c>
      <c r="J744" s="27" t="str">
        <f t="shared" si="16"/>
        <v>INTERNO</v>
      </c>
      <c r="K744" s="28" t="str">
        <f>Def_Instancias_Equipamentos!$D$352</f>
        <v>BO-01D:DI-ScrnCtrl-1</v>
      </c>
      <c r="L744" s="19" t="str">
        <f>Def_Instancias_Equipamentos!$D$352</f>
        <v>BO-01D:DI-ScrnCtrl-1</v>
      </c>
      <c r="M744" s="29" t="s">
        <v>1166</v>
      </c>
      <c r="N744" s="32" t="s">
        <v>1167</v>
      </c>
      <c r="O744" s="28" t="str">
        <f>Def_Sistemas_Conectores_Cabos!$B$18</f>
        <v>Micro-fit 4 vias fêmea</v>
      </c>
      <c r="P744" s="19" t="str">
        <f>Def_Sistemas_Conectores_Cabos!$B$18</f>
        <v>Micro-fit 4 vias fêmea</v>
      </c>
      <c r="Q744" s="27" t="str">
        <f t="shared" si="17"/>
        <v>BO-01D:DI-ScrnCtrl-1/MTR-OUT
BO-01D:DI-ScrnCtrl-1/MTR-IN</v>
      </c>
      <c r="R744" s="75">
        <v>1.5</v>
      </c>
      <c r="S744" s="75">
        <v>1.5</v>
      </c>
      <c r="T744" s="19" t="str">
        <f>Def_Sistemas_Conectores_Cabos!$C$13</f>
        <v>Cabo multivias</v>
      </c>
      <c r="U744" s="32" t="s">
        <v>1168</v>
      </c>
      <c r="V744" s="33"/>
      <c r="W744" s="33"/>
      <c r="X744" s="33"/>
    </row>
    <row r="745" ht="15.75" customHeight="1">
      <c r="A745" s="19" t="str">
        <f>Def_Sistemas_Conectores_Cabos!$A$3</f>
        <v>Diagnostico</v>
      </c>
      <c r="B745" s="22" t="str">
        <f>Datas_Entregas!$A$2</f>
        <v>Booster/LTB</v>
      </c>
      <c r="C745" s="25">
        <f t="array" ref="C745">INDEX(Datas_Entregas!$B$2:$B$100, MATCH(B745, Datas_Entregas!$A$2:$A$100, 0), 1)</f>
        <v>43266</v>
      </c>
      <c r="D745" s="22" t="str">
        <f>Def_Status_Montagem!$A$2</f>
        <v>A verificar</v>
      </c>
      <c r="E745" s="35" t="str">
        <f>Def_Status_Montagem!$B$5</f>
        <v>DIG</v>
      </c>
      <c r="F745" s="26" t="str">
        <f t="array" ref="F745">INDEX(Def_Instancias_Equipamentos!$F$2:$F$5135, MATCH(K745, Def_Instancias_Equipamentos!$D$2:$D$5135, 0), 1)</f>
        <v>Túnel (Booster)</v>
      </c>
      <c r="G745" s="27" t="str">
        <f t="array" ref="G745">INDEX(Def_Instancias_Equipamentos!$F$2:$F$5135, MATCH(L745, Def_Instancias_Equipamentos!$D$2:$D$5135, 0), 1)</f>
        <v>Túnel (Booster)</v>
      </c>
      <c r="H745" s="26" t="str">
        <f t="array" ref="H745">INDEX(Def_Instancias_Equipamentos!$E$2:$E$5135, MATCH(K745, Def_Instancias_Equipamentos!$D$2:$D$5135, 0), 1)</f>
        <v>BO-01D</v>
      </c>
      <c r="I745" s="27" t="str">
        <f t="array" ref="I745">INDEX(Def_Instancias_Equipamentos!$E$2:$E$5135, MATCH(L745, Def_Instancias_Equipamentos!$D$2:$D$5135, 0), 1)</f>
        <v>BO-01D</v>
      </c>
      <c r="J745" s="27" t="str">
        <f t="shared" si="16"/>
        <v>INTERNO</v>
      </c>
      <c r="K745" s="28" t="str">
        <f>Def_Instancias_Equipamentos!$D$353</f>
        <v>BO-01D:DI-ScrnCtrl-2</v>
      </c>
      <c r="L745" s="19" t="str">
        <f>Def_Instancias_Equipamentos!$D$353</f>
        <v>BO-01D:DI-ScrnCtrl-2</v>
      </c>
      <c r="M745" s="29" t="s">
        <v>1166</v>
      </c>
      <c r="N745" s="32" t="s">
        <v>1167</v>
      </c>
      <c r="O745" s="28" t="str">
        <f>Def_Sistemas_Conectores_Cabos!$B$18</f>
        <v>Micro-fit 4 vias fêmea</v>
      </c>
      <c r="P745" s="19" t="str">
        <f>Def_Sistemas_Conectores_Cabos!$B$18</f>
        <v>Micro-fit 4 vias fêmea</v>
      </c>
      <c r="Q745" s="27" t="str">
        <f t="shared" si="17"/>
        <v>BO-01D:DI-ScrnCtrl-2/MTR-OUT
BO-01D:DI-ScrnCtrl-2/MTR-IN</v>
      </c>
      <c r="R745" s="75">
        <v>1.5</v>
      </c>
      <c r="S745" s="75">
        <v>1.5</v>
      </c>
      <c r="T745" s="19" t="str">
        <f>Def_Sistemas_Conectores_Cabos!$C$13</f>
        <v>Cabo multivias</v>
      </c>
      <c r="U745" s="32" t="s">
        <v>1168</v>
      </c>
      <c r="V745" s="33"/>
      <c r="W745" s="33"/>
      <c r="X745" s="33"/>
    </row>
    <row r="746" ht="15.75" customHeight="1">
      <c r="A746" s="19" t="str">
        <f>Def_Sistemas_Conectores_Cabos!$A$3</f>
        <v>Diagnostico</v>
      </c>
      <c r="B746" s="22" t="str">
        <f>Datas_Entregas!$A$2</f>
        <v>Booster/LTB</v>
      </c>
      <c r="C746" s="25">
        <f t="array" ref="C746">INDEX(Datas_Entregas!$B$2:$B$100, MATCH(B746, Datas_Entregas!$A$2:$A$100, 0), 1)</f>
        <v>43266</v>
      </c>
      <c r="D746" s="22" t="str">
        <f>Def_Status_Montagem!$A$2</f>
        <v>A verificar</v>
      </c>
      <c r="E746" s="35" t="str">
        <f>Def_Status_Montagem!$B$5</f>
        <v>DIG</v>
      </c>
      <c r="F746" s="26" t="str">
        <f t="array" ref="F746">INDEX(Def_Instancias_Equipamentos!$F$2:$F$5135, MATCH(K746, Def_Instancias_Equipamentos!$D$2:$D$5135, 0), 1)</f>
        <v>Túnel (Booster)</v>
      </c>
      <c r="G746" s="27" t="str">
        <f t="array" ref="G746">INDEX(Def_Instancias_Equipamentos!$F$2:$F$5135, MATCH(L746, Def_Instancias_Equipamentos!$D$2:$D$5135, 0), 1)</f>
        <v>Túnel (Booster)</v>
      </c>
      <c r="H746" s="26" t="str">
        <f t="array" ref="H746">INDEX(Def_Instancias_Equipamentos!$E$2:$E$5135, MATCH(K746, Def_Instancias_Equipamentos!$D$2:$D$5135, 0), 1)</f>
        <v>BO-02U</v>
      </c>
      <c r="I746" s="27" t="str">
        <f t="array" ref="I746">INDEX(Def_Instancias_Equipamentos!$E$2:$E$5135, MATCH(L746, Def_Instancias_Equipamentos!$D$2:$D$5135, 0), 1)</f>
        <v>BO-02U</v>
      </c>
      <c r="J746" s="27" t="str">
        <f t="shared" si="16"/>
        <v>INTERNO</v>
      </c>
      <c r="K746" s="28" t="str">
        <f>Def_Instancias_Equipamentos!$D$354</f>
        <v>BO-02U:DI-ScrnCtrl</v>
      </c>
      <c r="L746" s="19" t="str">
        <f>Def_Instancias_Equipamentos!$D$354</f>
        <v>BO-02U:DI-ScrnCtrl</v>
      </c>
      <c r="M746" s="29" t="s">
        <v>1166</v>
      </c>
      <c r="N746" s="32" t="s">
        <v>1167</v>
      </c>
      <c r="O746" s="28" t="str">
        <f>Def_Sistemas_Conectores_Cabos!$B$18</f>
        <v>Micro-fit 4 vias fêmea</v>
      </c>
      <c r="P746" s="19" t="str">
        <f>Def_Sistemas_Conectores_Cabos!$B$18</f>
        <v>Micro-fit 4 vias fêmea</v>
      </c>
      <c r="Q746" s="27" t="str">
        <f t="shared" si="17"/>
        <v>BO-02U:DI-ScrnCtrl/MTR-OUT
BO-02U:DI-ScrnCtrl/MTR-IN</v>
      </c>
      <c r="R746" s="75">
        <v>1.5</v>
      </c>
      <c r="S746" s="75">
        <v>1.5</v>
      </c>
      <c r="T746" s="19" t="str">
        <f>Def_Sistemas_Conectores_Cabos!$C$13</f>
        <v>Cabo multivias</v>
      </c>
      <c r="U746" s="32" t="s">
        <v>1168</v>
      </c>
      <c r="V746" s="33"/>
      <c r="W746" s="33"/>
      <c r="X746" s="33"/>
    </row>
    <row r="747" ht="15.75" customHeight="1">
      <c r="A747" s="19" t="str">
        <f>Def_Sistemas_Conectores_Cabos!$A$3</f>
        <v>Diagnostico</v>
      </c>
      <c r="B747" s="22" t="str">
        <f>Datas_Entregas!$A$3</f>
        <v>BTS/Anel</v>
      </c>
      <c r="C747" s="25">
        <f t="array" ref="C747">INDEX(Datas_Entregas!$B$2:$B$100, MATCH(B747, Datas_Entregas!$A$2:$A$100, 0), 1)</f>
        <v>43296</v>
      </c>
      <c r="D747" s="22" t="str">
        <f>Def_Status_Montagem!$A$2</f>
        <v>A verificar</v>
      </c>
      <c r="E747" s="35" t="str">
        <f>Def_Status_Montagem!$B$5</f>
        <v>DIG</v>
      </c>
      <c r="F747" s="26" t="str">
        <f t="array" ref="F747">INDEX(Def_Instancias_Equipamentos!$F$2:$F$5135, MATCH(K747, Def_Instancias_Equipamentos!$D$2:$D$5135, 0), 1)</f>
        <v>Túnel (Anel)</v>
      </c>
      <c r="G747" s="27" t="str">
        <f t="array" ref="G747">INDEX(Def_Instancias_Equipamentos!$F$2:$F$5135, MATCH(L747, Def_Instancias_Equipamentos!$D$2:$D$5135, 0), 1)</f>
        <v>Túnel (Anel)</v>
      </c>
      <c r="H747" s="26" t="str">
        <f t="array" ref="H747">INDEX(Def_Instancias_Equipamentos!$E$2:$E$5135, MATCH(K747, Def_Instancias_Equipamentos!$D$2:$D$5135, 0), 1)</f>
        <v>SI-01SA</v>
      </c>
      <c r="I747" s="27" t="str">
        <f t="array" ref="I747">INDEX(Def_Instancias_Equipamentos!$E$2:$E$5135, MATCH(L747, Def_Instancias_Equipamentos!$D$2:$D$5135, 0), 1)</f>
        <v>SI-01SA</v>
      </c>
      <c r="J747" s="27" t="str">
        <f t="shared" si="16"/>
        <v>INTERNO</v>
      </c>
      <c r="K747" s="28" t="str">
        <f>Def_Instancias_Equipamentos!$D$450</f>
        <v>SI-01SA:DI-ScrapHCtrl-I</v>
      </c>
      <c r="L747" s="19" t="str">
        <f>Def_Instancias_Equipamentos!$D$450</f>
        <v>SI-01SA:DI-ScrapHCtrl-I</v>
      </c>
      <c r="M747" s="44" t="s">
        <v>1166</v>
      </c>
      <c r="N747" s="45" t="s">
        <v>1167</v>
      </c>
      <c r="O747" s="28" t="str">
        <f>Def_Sistemas_Conectores_Cabos!$B$18</f>
        <v>Micro-fit 4 vias fêmea</v>
      </c>
      <c r="P747" s="19" t="str">
        <f>Def_Sistemas_Conectores_Cabos!$B$18</f>
        <v>Micro-fit 4 vias fêmea</v>
      </c>
      <c r="Q747" s="27" t="str">
        <f t="shared" si="17"/>
        <v>SI-01SA:DI-ScrapHCtrl-I/MTR-OUT
SI-01SA:DI-ScrapHCtrl-I/MTR-IN</v>
      </c>
      <c r="R747" s="75">
        <v>1.5</v>
      </c>
      <c r="S747" s="75">
        <v>1.5</v>
      </c>
      <c r="T747" s="19" t="str">
        <f>Def_Sistemas_Conectores_Cabos!$C$13</f>
        <v>Cabo multivias</v>
      </c>
      <c r="U747" s="32" t="s">
        <v>1169</v>
      </c>
      <c r="V747" s="33"/>
      <c r="W747" s="33"/>
      <c r="X747" s="33"/>
    </row>
    <row r="748" ht="15.75" customHeight="1">
      <c r="A748" s="19" t="str">
        <f>Def_Sistemas_Conectores_Cabos!$A$3</f>
        <v>Diagnostico</v>
      </c>
      <c r="B748" s="22" t="str">
        <f>Datas_Entregas!$A$3</f>
        <v>BTS/Anel</v>
      </c>
      <c r="C748" s="25">
        <f t="array" ref="C748">INDEX(Datas_Entregas!$B$2:$B$100, MATCH(B748, Datas_Entregas!$A$2:$A$100, 0), 1)</f>
        <v>43296</v>
      </c>
      <c r="D748" s="22" t="str">
        <f>Def_Status_Montagem!$A$2</f>
        <v>A verificar</v>
      </c>
      <c r="E748" s="35" t="str">
        <f>Def_Status_Montagem!$B$5</f>
        <v>DIG</v>
      </c>
      <c r="F748" s="26" t="str">
        <f t="array" ref="F748">INDEX(Def_Instancias_Equipamentos!$F$2:$F$5135, MATCH(K748, Def_Instancias_Equipamentos!$D$2:$D$5135, 0), 1)</f>
        <v>Túnel (Anel)</v>
      </c>
      <c r="G748" s="27" t="str">
        <f t="array" ref="G748">INDEX(Def_Instancias_Equipamentos!$F$2:$F$5135, MATCH(L748, Def_Instancias_Equipamentos!$D$2:$D$5135, 0), 1)</f>
        <v>Túnel (Anel)</v>
      </c>
      <c r="H748" s="26" t="str">
        <f t="array" ref="H748">INDEX(Def_Instancias_Equipamentos!$E$2:$E$5135, MATCH(K748, Def_Instancias_Equipamentos!$D$2:$D$5135, 0), 1)</f>
        <v>SI-01SA</v>
      </c>
      <c r="I748" s="27" t="str">
        <f t="array" ref="I748">INDEX(Def_Instancias_Equipamentos!$E$2:$E$5135, MATCH(L748, Def_Instancias_Equipamentos!$D$2:$D$5135, 0), 1)</f>
        <v>SI-01SA</v>
      </c>
      <c r="J748" s="27" t="str">
        <f t="shared" si="16"/>
        <v>INTERNO</v>
      </c>
      <c r="K748" s="28" t="str">
        <f>Def_Instancias_Equipamentos!$D$451</f>
        <v>SI-01SA:DI-ScrapHCtrl-O</v>
      </c>
      <c r="L748" s="19" t="str">
        <f>Def_Instancias_Equipamentos!$D$451</f>
        <v>SI-01SA:DI-ScrapHCtrl-O</v>
      </c>
      <c r="M748" s="44" t="s">
        <v>1166</v>
      </c>
      <c r="N748" s="45" t="s">
        <v>1167</v>
      </c>
      <c r="O748" s="28" t="str">
        <f>Def_Sistemas_Conectores_Cabos!$B$18</f>
        <v>Micro-fit 4 vias fêmea</v>
      </c>
      <c r="P748" s="19" t="str">
        <f>Def_Sistemas_Conectores_Cabos!$B$18</f>
        <v>Micro-fit 4 vias fêmea</v>
      </c>
      <c r="Q748" s="27" t="str">
        <f t="shared" si="17"/>
        <v>SI-01SA:DI-ScrapHCtrl-O/MTR-OUT
SI-01SA:DI-ScrapHCtrl-O/MTR-IN</v>
      </c>
      <c r="R748" s="75">
        <v>1.5</v>
      </c>
      <c r="S748" s="75">
        <v>1.5</v>
      </c>
      <c r="T748" s="19" t="str">
        <f>Def_Sistemas_Conectores_Cabos!$C$13</f>
        <v>Cabo multivias</v>
      </c>
      <c r="U748" s="32" t="s">
        <v>1170</v>
      </c>
      <c r="V748" s="33"/>
      <c r="W748" s="33"/>
      <c r="X748" s="33"/>
    </row>
    <row r="749" ht="15.75" customHeight="1">
      <c r="A749" s="19" t="str">
        <f>Def_Sistemas_Conectores_Cabos!$A$3</f>
        <v>Diagnostico</v>
      </c>
      <c r="B749" s="22" t="str">
        <f>Datas_Entregas!$A$3</f>
        <v>BTS/Anel</v>
      </c>
      <c r="C749" s="25">
        <f t="array" ref="C749">INDEX(Datas_Entregas!$B$2:$B$100, MATCH(B749, Datas_Entregas!$A$2:$A$100, 0), 1)</f>
        <v>43296</v>
      </c>
      <c r="D749" s="22" t="str">
        <f>Def_Status_Montagem!$A$2</f>
        <v>A verificar</v>
      </c>
      <c r="E749" s="35" t="str">
        <f>Def_Status_Montagem!$B$5</f>
        <v>DIG</v>
      </c>
      <c r="F749" s="26" t="str">
        <f t="array" ref="F749">INDEX(Def_Instancias_Equipamentos!$F$2:$F$5135, MATCH(K749, Def_Instancias_Equipamentos!$D$2:$D$5135, 0), 1)</f>
        <v>Túnel (Anel)</v>
      </c>
      <c r="G749" s="27" t="str">
        <f t="array" ref="G749">INDEX(Def_Instancias_Equipamentos!$F$2:$F$5135, MATCH(L749, Def_Instancias_Equipamentos!$D$2:$D$5135, 0), 1)</f>
        <v>Túnel (Anel)</v>
      </c>
      <c r="H749" s="26" t="str">
        <f t="array" ref="H749">INDEX(Def_Instancias_Equipamentos!$E$2:$E$5135, MATCH(K749, Def_Instancias_Equipamentos!$D$2:$D$5135, 0), 1)</f>
        <v>SI-01SA</v>
      </c>
      <c r="I749" s="27" t="str">
        <f t="array" ref="I749">INDEX(Def_Instancias_Equipamentos!$E$2:$E$5135, MATCH(L749, Def_Instancias_Equipamentos!$D$2:$D$5135, 0), 1)</f>
        <v>SI-01SA</v>
      </c>
      <c r="J749" s="27" t="str">
        <f t="shared" si="16"/>
        <v>INTERNO</v>
      </c>
      <c r="K749" s="28" t="str">
        <f>Def_Instancias_Equipamentos!$D$453</f>
        <v>SI-01SA:DI-ScrapVCtrl-B</v>
      </c>
      <c r="L749" s="19" t="str">
        <f>Def_Instancias_Equipamentos!$D$453</f>
        <v>SI-01SA:DI-ScrapVCtrl-B</v>
      </c>
      <c r="M749" s="44" t="s">
        <v>1166</v>
      </c>
      <c r="N749" s="45" t="s">
        <v>1167</v>
      </c>
      <c r="O749" s="28" t="str">
        <f>Def_Sistemas_Conectores_Cabos!$B$18</f>
        <v>Micro-fit 4 vias fêmea</v>
      </c>
      <c r="P749" s="19" t="str">
        <f>Def_Sistemas_Conectores_Cabos!$B$18</f>
        <v>Micro-fit 4 vias fêmea</v>
      </c>
      <c r="Q749" s="27" t="str">
        <f t="shared" si="17"/>
        <v>SI-01SA:DI-ScrapVCtrl-B/MTR-OUT
SI-01SA:DI-ScrapVCtrl-B/MTR-IN</v>
      </c>
      <c r="R749" s="75">
        <v>1.5</v>
      </c>
      <c r="S749" s="75">
        <v>1.5</v>
      </c>
      <c r="T749" s="19" t="str">
        <f>Def_Sistemas_Conectores_Cabos!$C$13</f>
        <v>Cabo multivias</v>
      </c>
      <c r="U749" s="32" t="s">
        <v>1170</v>
      </c>
      <c r="V749" s="33"/>
      <c r="W749" s="33"/>
      <c r="X749" s="33"/>
    </row>
    <row r="750" ht="15.75" customHeight="1">
      <c r="A750" s="19" t="str">
        <f>Def_Sistemas_Conectores_Cabos!$A$3</f>
        <v>Diagnostico</v>
      </c>
      <c r="B750" s="22" t="str">
        <f>Datas_Entregas!$A$3</f>
        <v>BTS/Anel</v>
      </c>
      <c r="C750" s="25">
        <f t="array" ref="C750">INDEX(Datas_Entregas!$B$2:$B$100, MATCH(B750, Datas_Entregas!$A$2:$A$100, 0), 1)</f>
        <v>43296</v>
      </c>
      <c r="D750" s="22" t="str">
        <f>Def_Status_Montagem!$A$2</f>
        <v>A verificar</v>
      </c>
      <c r="E750" s="35" t="str">
        <f>Def_Status_Montagem!$B$5</f>
        <v>DIG</v>
      </c>
      <c r="F750" s="26" t="str">
        <f t="array" ref="F750">INDEX(Def_Instancias_Equipamentos!$F$2:$F$5135, MATCH(K750, Def_Instancias_Equipamentos!$D$2:$D$5135, 0), 1)</f>
        <v>Túnel (Anel)</v>
      </c>
      <c r="G750" s="27" t="str">
        <f t="array" ref="G750">INDEX(Def_Instancias_Equipamentos!$F$2:$F$5135, MATCH(L750, Def_Instancias_Equipamentos!$D$2:$D$5135, 0), 1)</f>
        <v>Túnel (Anel)</v>
      </c>
      <c r="H750" s="26" t="str">
        <f t="array" ref="H750">INDEX(Def_Instancias_Equipamentos!$E$2:$E$5135, MATCH(K750, Def_Instancias_Equipamentos!$D$2:$D$5135, 0), 1)</f>
        <v>SI-01SA</v>
      </c>
      <c r="I750" s="27" t="str">
        <f t="array" ref="I750">INDEX(Def_Instancias_Equipamentos!$E$2:$E$5135, MATCH(L750, Def_Instancias_Equipamentos!$D$2:$D$5135, 0), 1)</f>
        <v>SI-01SA</v>
      </c>
      <c r="J750" s="27" t="str">
        <f t="shared" si="16"/>
        <v>INTERNO</v>
      </c>
      <c r="K750" s="28" t="str">
        <f>Def_Instancias_Equipamentos!$D$452</f>
        <v>SI-01SA:DI-ScrapVCtrl-T</v>
      </c>
      <c r="L750" s="19" t="str">
        <f>Def_Instancias_Equipamentos!$D$452</f>
        <v>SI-01SA:DI-ScrapVCtrl-T</v>
      </c>
      <c r="M750" s="44" t="s">
        <v>1166</v>
      </c>
      <c r="N750" s="45" t="s">
        <v>1167</v>
      </c>
      <c r="O750" s="28" t="str">
        <f>Def_Sistemas_Conectores_Cabos!$B$18</f>
        <v>Micro-fit 4 vias fêmea</v>
      </c>
      <c r="P750" s="19" t="str">
        <f>Def_Sistemas_Conectores_Cabos!$B$18</f>
        <v>Micro-fit 4 vias fêmea</v>
      </c>
      <c r="Q750" s="27" t="str">
        <f t="shared" si="17"/>
        <v>SI-01SA:DI-ScrapVCtrl-T/MTR-OUT
SI-01SA:DI-ScrapVCtrl-T/MTR-IN</v>
      </c>
      <c r="R750" s="75">
        <v>1.5</v>
      </c>
      <c r="S750" s="75">
        <v>1.5</v>
      </c>
      <c r="T750" s="19" t="str">
        <f>Def_Sistemas_Conectores_Cabos!$C$13</f>
        <v>Cabo multivias</v>
      </c>
      <c r="U750" s="32" t="s">
        <v>1169</v>
      </c>
      <c r="V750" s="33"/>
      <c r="W750" s="33"/>
      <c r="X750" s="33"/>
    </row>
    <row r="751" ht="15.75" customHeight="1">
      <c r="A751" s="19" t="str">
        <f>Def_Sistemas_Conectores_Cabos!$A$3</f>
        <v>Diagnostico</v>
      </c>
      <c r="B751" s="22" t="str">
        <f>Datas_Entregas!$A$2</f>
        <v>Booster/LTB</v>
      </c>
      <c r="C751" s="25">
        <f t="array" ref="C751">INDEX(Datas_Entregas!$B$2:$B$100, MATCH(B751, Datas_Entregas!$A$2:$A$100, 0), 1)</f>
        <v>43266</v>
      </c>
      <c r="D751" s="22" t="str">
        <f>Def_Status_Montagem!$A$2</f>
        <v>A verificar</v>
      </c>
      <c r="E751" s="35" t="str">
        <f>Def_Status_Montagem!$B$5</f>
        <v>DIG</v>
      </c>
      <c r="F751" s="26" t="str">
        <f t="array" ref="F751">INDEX(Def_Instancias_Equipamentos!$F$2:$F$5135, MATCH(K751, Def_Instancias_Equipamentos!$D$2:$D$5135, 0), 1)</f>
        <v>Túnel (LTB)</v>
      </c>
      <c r="G751" s="27" t="str">
        <f t="array" ref="G751">INDEX(Def_Instancias_Equipamentos!$F$2:$F$5135, MATCH(L751, Def_Instancias_Equipamentos!$D$2:$D$5135, 0), 1)</f>
        <v>Túnel (LTB)</v>
      </c>
      <c r="H751" s="26" t="str">
        <f t="array" ref="H751">INDEX(Def_Instancias_Equipamentos!$E$2:$E$5135, MATCH(K751, Def_Instancias_Equipamentos!$D$2:$D$5135, 0), 1)</f>
        <v>TB-01</v>
      </c>
      <c r="I751" s="27" t="str">
        <f t="array" ref="I751">INDEX(Def_Instancias_Equipamentos!$E$2:$E$5135, MATCH(L751, Def_Instancias_Equipamentos!$D$2:$D$5135, 0), 1)</f>
        <v>TB-01</v>
      </c>
      <c r="J751" s="27" t="str">
        <f t="shared" si="16"/>
        <v>INTERNO</v>
      </c>
      <c r="K751" s="28" t="str">
        <f>Def_Instancias_Equipamentos!$D$340</f>
        <v>TB-01:DI-ScrnCtrl-1</v>
      </c>
      <c r="L751" s="19" t="str">
        <f>Def_Instancias_Equipamentos!$D$340</f>
        <v>TB-01:DI-ScrnCtrl-1</v>
      </c>
      <c r="M751" s="29" t="s">
        <v>1166</v>
      </c>
      <c r="N751" s="32" t="s">
        <v>1167</v>
      </c>
      <c r="O751" s="28" t="str">
        <f>Def_Sistemas_Conectores_Cabos!$B$18</f>
        <v>Micro-fit 4 vias fêmea</v>
      </c>
      <c r="P751" s="19" t="str">
        <f>Def_Sistemas_Conectores_Cabos!$B$18</f>
        <v>Micro-fit 4 vias fêmea</v>
      </c>
      <c r="Q751" s="27" t="str">
        <f t="shared" si="17"/>
        <v>TB-01:DI-ScrnCtrl-1/MTR-OUT
TB-01:DI-ScrnCtrl-1/MTR-IN</v>
      </c>
      <c r="R751" s="75">
        <v>1.5</v>
      </c>
      <c r="S751" s="75">
        <v>1.5</v>
      </c>
      <c r="T751" s="19" t="str">
        <f>Def_Sistemas_Conectores_Cabos!$C$13</f>
        <v>Cabo multivias</v>
      </c>
      <c r="U751" s="32" t="s">
        <v>1168</v>
      </c>
      <c r="V751" s="33"/>
      <c r="W751" s="33"/>
      <c r="X751" s="33"/>
    </row>
    <row r="752" ht="15.75" customHeight="1">
      <c r="A752" s="19" t="str">
        <f>Def_Sistemas_Conectores_Cabos!$A$3</f>
        <v>Diagnostico</v>
      </c>
      <c r="B752" s="22" t="str">
        <f>Datas_Entregas!$A$2</f>
        <v>Booster/LTB</v>
      </c>
      <c r="C752" s="25">
        <f t="array" ref="C752">INDEX(Datas_Entregas!$B$2:$B$100, MATCH(B752, Datas_Entregas!$A$2:$A$100, 0), 1)</f>
        <v>43266</v>
      </c>
      <c r="D752" s="22" t="str">
        <f>Def_Status_Montagem!$A$2</f>
        <v>A verificar</v>
      </c>
      <c r="E752" s="35" t="str">
        <f>Def_Status_Montagem!$B$5</f>
        <v>DIG</v>
      </c>
      <c r="F752" s="26" t="str">
        <f t="array" ref="F752">INDEX(Def_Instancias_Equipamentos!$F$2:$F$5135, MATCH(K752, Def_Instancias_Equipamentos!$D$2:$D$5135, 0), 1)</f>
        <v>Túnel (LTB)</v>
      </c>
      <c r="G752" s="27" t="str">
        <f t="array" ref="G752">INDEX(Def_Instancias_Equipamentos!$F$2:$F$5135, MATCH(L752, Def_Instancias_Equipamentos!$D$2:$D$5135, 0), 1)</f>
        <v>Túnel (LTB)</v>
      </c>
      <c r="H752" s="26" t="str">
        <f t="array" ref="H752">INDEX(Def_Instancias_Equipamentos!$E$2:$E$5135, MATCH(K752, Def_Instancias_Equipamentos!$D$2:$D$5135, 0), 1)</f>
        <v>TB-01</v>
      </c>
      <c r="I752" s="27" t="str">
        <f t="array" ref="I752">INDEX(Def_Instancias_Equipamentos!$E$2:$E$5135, MATCH(L752, Def_Instancias_Equipamentos!$D$2:$D$5135, 0), 1)</f>
        <v>TB-01</v>
      </c>
      <c r="J752" s="27" t="str">
        <f t="shared" si="16"/>
        <v>INTERNO</v>
      </c>
      <c r="K752" s="28" t="str">
        <f>Def_Instancias_Equipamentos!$D$341</f>
        <v>TB-01:DI-ScrnCtrl-2</v>
      </c>
      <c r="L752" s="19" t="str">
        <f>Def_Instancias_Equipamentos!$D$341</f>
        <v>TB-01:DI-ScrnCtrl-2</v>
      </c>
      <c r="M752" s="29" t="s">
        <v>1166</v>
      </c>
      <c r="N752" s="32" t="s">
        <v>1167</v>
      </c>
      <c r="O752" s="28" t="str">
        <f>Def_Sistemas_Conectores_Cabos!$B$18</f>
        <v>Micro-fit 4 vias fêmea</v>
      </c>
      <c r="P752" s="19" t="str">
        <f>Def_Sistemas_Conectores_Cabos!$B$18</f>
        <v>Micro-fit 4 vias fêmea</v>
      </c>
      <c r="Q752" s="27" t="str">
        <f t="shared" si="17"/>
        <v>TB-01:DI-ScrnCtrl-2/MTR-OUT
TB-01:DI-ScrnCtrl-2/MTR-IN</v>
      </c>
      <c r="R752" s="75">
        <v>1.5</v>
      </c>
      <c r="S752" s="75">
        <v>1.5</v>
      </c>
      <c r="T752" s="19" t="str">
        <f>Def_Sistemas_Conectores_Cabos!$C$13</f>
        <v>Cabo multivias</v>
      </c>
      <c r="U752" s="32" t="s">
        <v>1168</v>
      </c>
      <c r="V752" s="33"/>
      <c r="W752" s="33"/>
      <c r="X752" s="33"/>
    </row>
    <row r="753" ht="15.75" customHeight="1">
      <c r="A753" s="19" t="str">
        <f>Def_Sistemas_Conectores_Cabos!$A$3</f>
        <v>Diagnostico</v>
      </c>
      <c r="B753" s="22" t="str">
        <f>Datas_Entregas!$A$2</f>
        <v>Booster/LTB</v>
      </c>
      <c r="C753" s="25">
        <f t="array" ref="C753">INDEX(Datas_Entregas!$B$2:$B$100, MATCH(B753, Datas_Entregas!$A$2:$A$100, 0), 1)</f>
        <v>43266</v>
      </c>
      <c r="D753" s="22" t="str">
        <f>Def_Status_Montagem!$A$2</f>
        <v>A verificar</v>
      </c>
      <c r="E753" s="35" t="str">
        <f>Def_Status_Montagem!$B$5</f>
        <v>DIG</v>
      </c>
      <c r="F753" s="26" t="str">
        <f t="array" ref="F753">INDEX(Def_Instancias_Equipamentos!$F$2:$F$5135, MATCH(K753, Def_Instancias_Equipamentos!$D$2:$D$5135, 0), 1)</f>
        <v>Túnel (LTB)</v>
      </c>
      <c r="G753" s="27" t="str">
        <f t="array" ref="G753">INDEX(Def_Instancias_Equipamentos!$F$2:$F$5135, MATCH(L753, Def_Instancias_Equipamentos!$D$2:$D$5135, 0), 1)</f>
        <v>Túnel (LTB)</v>
      </c>
      <c r="H753" s="26" t="str">
        <f t="array" ref="H753">INDEX(Def_Instancias_Equipamentos!$E$2:$E$5135, MATCH(K753, Def_Instancias_Equipamentos!$D$2:$D$5135, 0), 1)</f>
        <v>TB-01</v>
      </c>
      <c r="I753" s="27" t="str">
        <f t="array" ref="I753">INDEX(Def_Instancias_Equipamentos!$E$2:$E$5135, MATCH(L753, Def_Instancias_Equipamentos!$D$2:$D$5135, 0), 1)</f>
        <v>TB-01</v>
      </c>
      <c r="J753" s="27" t="str">
        <f t="shared" si="16"/>
        <v>INTERNO</v>
      </c>
      <c r="K753" s="28" t="str">
        <f>Def_Instancias_Equipamentos!$D$446</f>
        <v>TB-01:DI-SlitHCtrl-I</v>
      </c>
      <c r="L753" s="19" t="str">
        <f>Def_Instancias_Equipamentos!$D$446</f>
        <v>TB-01:DI-SlitHCtrl-I</v>
      </c>
      <c r="M753" s="44" t="s">
        <v>1166</v>
      </c>
      <c r="N753" s="45" t="s">
        <v>1167</v>
      </c>
      <c r="O753" s="28" t="str">
        <f>Def_Sistemas_Conectores_Cabos!$B$18</f>
        <v>Micro-fit 4 vias fêmea</v>
      </c>
      <c r="P753" s="19" t="str">
        <f>Def_Sistemas_Conectores_Cabos!$B$18</f>
        <v>Micro-fit 4 vias fêmea</v>
      </c>
      <c r="Q753" s="27" t="str">
        <f t="shared" si="17"/>
        <v>TB-01:DI-SlitHCtrl-I/MTR-OUT
TB-01:DI-SlitHCtrl-I/MTR-IN</v>
      </c>
      <c r="R753" s="75">
        <v>1.5</v>
      </c>
      <c r="S753" s="75">
        <v>1.5</v>
      </c>
      <c r="T753" s="19" t="str">
        <f>Def_Sistemas_Conectores_Cabos!$C$13</f>
        <v>Cabo multivias</v>
      </c>
      <c r="U753" s="32" t="s">
        <v>1169</v>
      </c>
      <c r="V753" s="33"/>
      <c r="W753" s="33"/>
      <c r="X753" s="33"/>
    </row>
    <row r="754" ht="15.75" customHeight="1">
      <c r="A754" s="19" t="str">
        <f>Def_Sistemas_Conectores_Cabos!$A$3</f>
        <v>Diagnostico</v>
      </c>
      <c r="B754" s="22" t="str">
        <f>Datas_Entregas!$A$2</f>
        <v>Booster/LTB</v>
      </c>
      <c r="C754" s="25">
        <f t="array" ref="C754">INDEX(Datas_Entregas!$B$2:$B$100, MATCH(B754, Datas_Entregas!$A$2:$A$100, 0), 1)</f>
        <v>43266</v>
      </c>
      <c r="D754" s="22" t="str">
        <f>Def_Status_Montagem!$A$2</f>
        <v>A verificar</v>
      </c>
      <c r="E754" s="35" t="str">
        <f>Def_Status_Montagem!$B$5</f>
        <v>DIG</v>
      </c>
      <c r="F754" s="26" t="str">
        <f t="array" ref="F754">INDEX(Def_Instancias_Equipamentos!$F$2:$F$5135, MATCH(K754, Def_Instancias_Equipamentos!$D$2:$D$5135, 0), 1)</f>
        <v>Túnel (LTB)</v>
      </c>
      <c r="G754" s="27" t="str">
        <f t="array" ref="G754">INDEX(Def_Instancias_Equipamentos!$F$2:$F$5135, MATCH(L754, Def_Instancias_Equipamentos!$D$2:$D$5135, 0), 1)</f>
        <v>Túnel (LTB)</v>
      </c>
      <c r="H754" s="26" t="str">
        <f t="array" ref="H754">INDEX(Def_Instancias_Equipamentos!$E$2:$E$5135, MATCH(K754, Def_Instancias_Equipamentos!$D$2:$D$5135, 0), 1)</f>
        <v>TB-01</v>
      </c>
      <c r="I754" s="27" t="str">
        <f t="array" ref="I754">INDEX(Def_Instancias_Equipamentos!$E$2:$E$5135, MATCH(L754, Def_Instancias_Equipamentos!$D$2:$D$5135, 0), 1)</f>
        <v>TB-01</v>
      </c>
      <c r="J754" s="27" t="str">
        <f t="shared" si="16"/>
        <v>INTERNO</v>
      </c>
      <c r="K754" s="28" t="str">
        <f>Def_Instancias_Equipamentos!$D$447</f>
        <v>TB-01:DI-SlitHCtrl-O</v>
      </c>
      <c r="L754" s="19" t="str">
        <f>Def_Instancias_Equipamentos!$D$447</f>
        <v>TB-01:DI-SlitHCtrl-O</v>
      </c>
      <c r="M754" s="44" t="s">
        <v>1166</v>
      </c>
      <c r="N754" s="45" t="s">
        <v>1167</v>
      </c>
      <c r="O754" s="28" t="str">
        <f>Def_Sistemas_Conectores_Cabos!$B$18</f>
        <v>Micro-fit 4 vias fêmea</v>
      </c>
      <c r="P754" s="19" t="str">
        <f>Def_Sistemas_Conectores_Cabos!$B$18</f>
        <v>Micro-fit 4 vias fêmea</v>
      </c>
      <c r="Q754" s="27" t="str">
        <f t="shared" si="17"/>
        <v>TB-01:DI-SlitHCtrl-O/MTR-OUT
TB-01:DI-SlitHCtrl-O/MTR-IN</v>
      </c>
      <c r="R754" s="75">
        <v>1.5</v>
      </c>
      <c r="S754" s="75">
        <v>1.5</v>
      </c>
      <c r="T754" s="19" t="str">
        <f>Def_Sistemas_Conectores_Cabos!$C$13</f>
        <v>Cabo multivias</v>
      </c>
      <c r="U754" s="32" t="s">
        <v>1170</v>
      </c>
      <c r="V754" s="33"/>
      <c r="W754" s="33"/>
      <c r="X754" s="33"/>
    </row>
    <row r="755" ht="15.75" customHeight="1">
      <c r="A755" s="19" t="str">
        <f>Def_Sistemas_Conectores_Cabos!$A$3</f>
        <v>Diagnostico</v>
      </c>
      <c r="B755" s="22" t="str">
        <f>Datas_Entregas!$A$2</f>
        <v>Booster/LTB</v>
      </c>
      <c r="C755" s="25">
        <f t="array" ref="C755">INDEX(Datas_Entregas!$B$2:$B$100, MATCH(B755, Datas_Entregas!$A$2:$A$100, 0), 1)</f>
        <v>43266</v>
      </c>
      <c r="D755" s="22" t="str">
        <f>Def_Status_Montagem!$A$2</f>
        <v>A verificar</v>
      </c>
      <c r="E755" s="35" t="str">
        <f>Def_Status_Montagem!$B$5</f>
        <v>DIG</v>
      </c>
      <c r="F755" s="26" t="str">
        <f t="array" ref="F755">INDEX(Def_Instancias_Equipamentos!$F$2:$F$5135, MATCH(K755, Def_Instancias_Equipamentos!$D$2:$D$5135, 0), 1)</f>
        <v>Túnel (LTB)</v>
      </c>
      <c r="G755" s="27" t="str">
        <f t="array" ref="G755">INDEX(Def_Instancias_Equipamentos!$F$2:$F$5135, MATCH(L755, Def_Instancias_Equipamentos!$D$2:$D$5135, 0), 1)</f>
        <v>Túnel (LTB)</v>
      </c>
      <c r="H755" s="26" t="str">
        <f t="array" ref="H755">INDEX(Def_Instancias_Equipamentos!$E$2:$E$5135, MATCH(K755, Def_Instancias_Equipamentos!$D$2:$D$5135, 0), 1)</f>
        <v>TB-01</v>
      </c>
      <c r="I755" s="27" t="str">
        <f t="array" ref="I755">INDEX(Def_Instancias_Equipamentos!$E$2:$E$5135, MATCH(L755, Def_Instancias_Equipamentos!$D$2:$D$5135, 0), 1)</f>
        <v>TB-01</v>
      </c>
      <c r="J755" s="27" t="str">
        <f t="shared" si="16"/>
        <v>INTERNO</v>
      </c>
      <c r="K755" s="28" t="str">
        <f>Def_Instancias_Equipamentos!$D$449</f>
        <v>TB-01:DI-SlitVCtrl-B</v>
      </c>
      <c r="L755" s="19" t="str">
        <f>Def_Instancias_Equipamentos!$D$449</f>
        <v>TB-01:DI-SlitVCtrl-B</v>
      </c>
      <c r="M755" s="44" t="s">
        <v>1166</v>
      </c>
      <c r="N755" s="45" t="s">
        <v>1167</v>
      </c>
      <c r="O755" s="28" t="str">
        <f>Def_Sistemas_Conectores_Cabos!$B$18</f>
        <v>Micro-fit 4 vias fêmea</v>
      </c>
      <c r="P755" s="19" t="str">
        <f>Def_Sistemas_Conectores_Cabos!$B$18</f>
        <v>Micro-fit 4 vias fêmea</v>
      </c>
      <c r="Q755" s="27" t="str">
        <f t="shared" si="17"/>
        <v>TB-01:DI-SlitVCtrl-B/MTR-OUT
TB-01:DI-SlitVCtrl-B/MTR-IN</v>
      </c>
      <c r="R755" s="75">
        <v>1.5</v>
      </c>
      <c r="S755" s="75">
        <v>1.5</v>
      </c>
      <c r="T755" s="19" t="str">
        <f>Def_Sistemas_Conectores_Cabos!$C$13</f>
        <v>Cabo multivias</v>
      </c>
      <c r="U755" s="32" t="s">
        <v>1170</v>
      </c>
      <c r="V755" s="33"/>
      <c r="W755" s="33"/>
      <c r="X755" s="33"/>
    </row>
    <row r="756" ht="15.75" customHeight="1">
      <c r="A756" s="19" t="str">
        <f>Def_Sistemas_Conectores_Cabos!$A$3</f>
        <v>Diagnostico</v>
      </c>
      <c r="B756" s="22" t="str">
        <f>Datas_Entregas!$A$2</f>
        <v>Booster/LTB</v>
      </c>
      <c r="C756" s="25">
        <f t="array" ref="C756">INDEX(Datas_Entregas!$B$2:$B$100, MATCH(B756, Datas_Entregas!$A$2:$A$100, 0), 1)</f>
        <v>43266</v>
      </c>
      <c r="D756" s="22" t="str">
        <f>Def_Status_Montagem!$A$2</f>
        <v>A verificar</v>
      </c>
      <c r="E756" s="35" t="str">
        <f>Def_Status_Montagem!$B$5</f>
        <v>DIG</v>
      </c>
      <c r="F756" s="26" t="str">
        <f t="array" ref="F756">INDEX(Def_Instancias_Equipamentos!$F$2:$F$5135, MATCH(K756, Def_Instancias_Equipamentos!$D$2:$D$5135, 0), 1)</f>
        <v>Túnel (LTB)</v>
      </c>
      <c r="G756" s="27" t="str">
        <f t="array" ref="G756">INDEX(Def_Instancias_Equipamentos!$F$2:$F$5135, MATCH(L756, Def_Instancias_Equipamentos!$D$2:$D$5135, 0), 1)</f>
        <v>Túnel (LTB)</v>
      </c>
      <c r="H756" s="26" t="str">
        <f t="array" ref="H756">INDEX(Def_Instancias_Equipamentos!$E$2:$E$5135, MATCH(K756, Def_Instancias_Equipamentos!$D$2:$D$5135, 0), 1)</f>
        <v>TB-01</v>
      </c>
      <c r="I756" s="27" t="str">
        <f t="array" ref="I756">INDEX(Def_Instancias_Equipamentos!$E$2:$E$5135, MATCH(L756, Def_Instancias_Equipamentos!$D$2:$D$5135, 0), 1)</f>
        <v>TB-01</v>
      </c>
      <c r="J756" s="27" t="str">
        <f t="shared" si="16"/>
        <v>INTERNO</v>
      </c>
      <c r="K756" s="28" t="str">
        <f>Def_Instancias_Equipamentos!$D$448</f>
        <v>TB-01:DI-SlitVCtrl-T</v>
      </c>
      <c r="L756" s="19" t="str">
        <f>Def_Instancias_Equipamentos!$D$448</f>
        <v>TB-01:DI-SlitVCtrl-T</v>
      </c>
      <c r="M756" s="44" t="s">
        <v>1166</v>
      </c>
      <c r="N756" s="45" t="s">
        <v>1167</v>
      </c>
      <c r="O756" s="28" t="str">
        <f>Def_Sistemas_Conectores_Cabos!$B$18</f>
        <v>Micro-fit 4 vias fêmea</v>
      </c>
      <c r="P756" s="19" t="str">
        <f>Def_Sistemas_Conectores_Cabos!$B$18</f>
        <v>Micro-fit 4 vias fêmea</v>
      </c>
      <c r="Q756" s="27" t="str">
        <f t="shared" si="17"/>
        <v>TB-01:DI-SlitVCtrl-T/MTR-OUT
TB-01:DI-SlitVCtrl-T/MTR-IN</v>
      </c>
      <c r="R756" s="75">
        <v>1.5</v>
      </c>
      <c r="S756" s="75">
        <v>1.5</v>
      </c>
      <c r="T756" s="19" t="str">
        <f>Def_Sistemas_Conectores_Cabos!$C$13</f>
        <v>Cabo multivias</v>
      </c>
      <c r="U756" s="32" t="s">
        <v>1169</v>
      </c>
      <c r="V756" s="33"/>
      <c r="W756" s="33"/>
      <c r="X756" s="33"/>
    </row>
    <row r="757" ht="15.75" customHeight="1">
      <c r="A757" s="19" t="str">
        <f>Def_Sistemas_Conectores_Cabos!$A$3</f>
        <v>Diagnostico</v>
      </c>
      <c r="B757" s="22" t="str">
        <f>Datas_Entregas!$A$2</f>
        <v>Booster/LTB</v>
      </c>
      <c r="C757" s="25">
        <f t="array" ref="C757">INDEX(Datas_Entregas!$B$2:$B$100, MATCH(B757, Datas_Entregas!$A$2:$A$100, 0), 1)</f>
        <v>43266</v>
      </c>
      <c r="D757" s="22" t="str">
        <f>Def_Status_Montagem!$A$2</f>
        <v>A verificar</v>
      </c>
      <c r="E757" s="35" t="str">
        <f>Def_Status_Montagem!$B$5</f>
        <v>DIG</v>
      </c>
      <c r="F757" s="26" t="str">
        <f t="array" ref="F757">INDEX(Def_Instancias_Equipamentos!$F$2:$F$5135, MATCH(K757, Def_Instancias_Equipamentos!$D$2:$D$5135, 0), 1)</f>
        <v>Túnel (LTB)</v>
      </c>
      <c r="G757" s="27" t="str">
        <f t="array" ref="G757">INDEX(Def_Instancias_Equipamentos!$F$2:$F$5135, MATCH(L757, Def_Instancias_Equipamentos!$D$2:$D$5135, 0), 1)</f>
        <v>Túnel (LTB)</v>
      </c>
      <c r="H757" s="26" t="str">
        <f t="array" ref="H757">INDEX(Def_Instancias_Equipamentos!$E$2:$E$5135, MATCH(K757, Def_Instancias_Equipamentos!$D$2:$D$5135, 0), 1)</f>
        <v>TB-02</v>
      </c>
      <c r="I757" s="27" t="str">
        <f t="array" ref="I757">INDEX(Def_Instancias_Equipamentos!$E$2:$E$5135, MATCH(L757, Def_Instancias_Equipamentos!$D$2:$D$5135, 0), 1)</f>
        <v>TB-02</v>
      </c>
      <c r="J757" s="27" t="str">
        <f t="shared" si="16"/>
        <v>INTERNO</v>
      </c>
      <c r="K757" s="28" t="str">
        <f>Def_Instancias_Equipamentos!$D$342</f>
        <v>TB-02:DI-ScrnCtrl-1</v>
      </c>
      <c r="L757" s="19" t="str">
        <f>Def_Instancias_Equipamentos!$D$342</f>
        <v>TB-02:DI-ScrnCtrl-1</v>
      </c>
      <c r="M757" s="29" t="s">
        <v>1166</v>
      </c>
      <c r="N757" s="32" t="s">
        <v>1167</v>
      </c>
      <c r="O757" s="28" t="str">
        <f>Def_Sistemas_Conectores_Cabos!$B$18</f>
        <v>Micro-fit 4 vias fêmea</v>
      </c>
      <c r="P757" s="19" t="str">
        <f>Def_Sistemas_Conectores_Cabos!$B$18</f>
        <v>Micro-fit 4 vias fêmea</v>
      </c>
      <c r="Q757" s="27" t="str">
        <f t="shared" si="17"/>
        <v>TB-02:DI-ScrnCtrl-1/MTR-OUT
TB-02:DI-ScrnCtrl-1/MTR-IN</v>
      </c>
      <c r="R757" s="75">
        <v>1.5</v>
      </c>
      <c r="S757" s="75">
        <v>1.5</v>
      </c>
      <c r="T757" s="19" t="str">
        <f>Def_Sistemas_Conectores_Cabos!$C$13</f>
        <v>Cabo multivias</v>
      </c>
      <c r="U757" s="32" t="s">
        <v>1168</v>
      </c>
      <c r="V757" s="33"/>
      <c r="W757" s="33"/>
      <c r="X757" s="33"/>
    </row>
    <row r="758" ht="15.75" customHeight="1">
      <c r="A758" s="19" t="str">
        <f>Def_Sistemas_Conectores_Cabos!$A$3</f>
        <v>Diagnostico</v>
      </c>
      <c r="B758" s="22" t="str">
        <f>Datas_Entregas!$A$2</f>
        <v>Booster/LTB</v>
      </c>
      <c r="C758" s="25">
        <f t="array" ref="C758">INDEX(Datas_Entregas!$B$2:$B$100, MATCH(B758, Datas_Entregas!$A$2:$A$100, 0), 1)</f>
        <v>43266</v>
      </c>
      <c r="D758" s="22" t="str">
        <f>Def_Status_Montagem!$A$2</f>
        <v>A verificar</v>
      </c>
      <c r="E758" s="35" t="str">
        <f>Def_Status_Montagem!$B$5</f>
        <v>DIG</v>
      </c>
      <c r="F758" s="26" t="str">
        <f t="array" ref="F758">INDEX(Def_Instancias_Equipamentos!$F$2:$F$5135, MATCH(K758, Def_Instancias_Equipamentos!$D$2:$D$5135, 0), 1)</f>
        <v>Túnel (LTB)</v>
      </c>
      <c r="G758" s="27" t="str">
        <f t="array" ref="G758">INDEX(Def_Instancias_Equipamentos!$F$2:$F$5135, MATCH(L758, Def_Instancias_Equipamentos!$D$2:$D$5135, 0), 1)</f>
        <v>Túnel (LTB)</v>
      </c>
      <c r="H758" s="26" t="str">
        <f t="array" ref="H758">INDEX(Def_Instancias_Equipamentos!$E$2:$E$5135, MATCH(K758, Def_Instancias_Equipamentos!$D$2:$D$5135, 0), 1)</f>
        <v>TB-02</v>
      </c>
      <c r="I758" s="27" t="str">
        <f t="array" ref="I758">INDEX(Def_Instancias_Equipamentos!$E$2:$E$5135, MATCH(L758, Def_Instancias_Equipamentos!$D$2:$D$5135, 0), 1)</f>
        <v>TB-02</v>
      </c>
      <c r="J758" s="27" t="str">
        <f t="shared" si="16"/>
        <v>INTERNO</v>
      </c>
      <c r="K758" s="28" t="str">
        <f>Def_Instancias_Equipamentos!$D$343</f>
        <v>TB-02:DI-ScrnCtrl-2</v>
      </c>
      <c r="L758" s="19" t="str">
        <f>Def_Instancias_Equipamentos!$D$343</f>
        <v>TB-02:DI-ScrnCtrl-2</v>
      </c>
      <c r="M758" s="29" t="s">
        <v>1166</v>
      </c>
      <c r="N758" s="32" t="s">
        <v>1167</v>
      </c>
      <c r="O758" s="28" t="str">
        <f>Def_Sistemas_Conectores_Cabos!$B$18</f>
        <v>Micro-fit 4 vias fêmea</v>
      </c>
      <c r="P758" s="19" t="str">
        <f>Def_Sistemas_Conectores_Cabos!$B$18</f>
        <v>Micro-fit 4 vias fêmea</v>
      </c>
      <c r="Q758" s="27" t="str">
        <f t="shared" si="17"/>
        <v>TB-02:DI-ScrnCtrl-2/MTR-OUT
TB-02:DI-ScrnCtrl-2/MTR-IN</v>
      </c>
      <c r="R758" s="75">
        <v>1.5</v>
      </c>
      <c r="S758" s="75">
        <v>1.5</v>
      </c>
      <c r="T758" s="19" t="str">
        <f>Def_Sistemas_Conectores_Cabos!$C$13</f>
        <v>Cabo multivias</v>
      </c>
      <c r="U758" s="32" t="s">
        <v>1168</v>
      </c>
      <c r="V758" s="33"/>
      <c r="W758" s="33"/>
      <c r="X758" s="33"/>
    </row>
    <row r="759" ht="15.75" customHeight="1">
      <c r="A759" s="19" t="str">
        <f>Def_Sistemas_Conectores_Cabos!$A$3</f>
        <v>Diagnostico</v>
      </c>
      <c r="B759" s="22" t="str">
        <f>Datas_Entregas!$A$2</f>
        <v>Booster/LTB</v>
      </c>
      <c r="C759" s="25">
        <f t="array" ref="C759">INDEX(Datas_Entregas!$B$2:$B$100, MATCH(B759, Datas_Entregas!$A$2:$A$100, 0), 1)</f>
        <v>43266</v>
      </c>
      <c r="D759" s="22" t="str">
        <f>Def_Status_Montagem!$A$2</f>
        <v>A verificar</v>
      </c>
      <c r="E759" s="35" t="str">
        <f>Def_Status_Montagem!$B$5</f>
        <v>DIG</v>
      </c>
      <c r="F759" s="26" t="str">
        <f t="array" ref="F759">INDEX(Def_Instancias_Equipamentos!$F$2:$F$5135, MATCH(K759, Def_Instancias_Equipamentos!$D$2:$D$5135, 0), 1)</f>
        <v>Túnel (LTB)</v>
      </c>
      <c r="G759" s="27" t="str">
        <f t="array" ref="G759">INDEX(Def_Instancias_Equipamentos!$F$2:$F$5135, MATCH(L759, Def_Instancias_Equipamentos!$D$2:$D$5135, 0), 1)</f>
        <v>Túnel (LTB)</v>
      </c>
      <c r="H759" s="26" t="str">
        <f t="array" ref="H759">INDEX(Def_Instancias_Equipamentos!$E$2:$E$5135, MATCH(K759, Def_Instancias_Equipamentos!$D$2:$D$5135, 0), 1)</f>
        <v>TB-03</v>
      </c>
      <c r="I759" s="27" t="str">
        <f t="array" ref="I759">INDEX(Def_Instancias_Equipamentos!$E$2:$E$5135, MATCH(L759, Def_Instancias_Equipamentos!$D$2:$D$5135, 0), 1)</f>
        <v>TB-03</v>
      </c>
      <c r="J759" s="27" t="str">
        <f t="shared" si="16"/>
        <v>INTERNO</v>
      </c>
      <c r="K759" s="28" t="str">
        <f>Def_Instancias_Equipamentos!$D$344</f>
        <v>TB-03:DI-ScrnCtrl</v>
      </c>
      <c r="L759" s="19" t="str">
        <f>Def_Instancias_Equipamentos!$D$344</f>
        <v>TB-03:DI-ScrnCtrl</v>
      </c>
      <c r="M759" s="29" t="s">
        <v>1166</v>
      </c>
      <c r="N759" s="32" t="s">
        <v>1167</v>
      </c>
      <c r="O759" s="28" t="str">
        <f>Def_Sistemas_Conectores_Cabos!$B$18</f>
        <v>Micro-fit 4 vias fêmea</v>
      </c>
      <c r="P759" s="19" t="str">
        <f>Def_Sistemas_Conectores_Cabos!$B$18</f>
        <v>Micro-fit 4 vias fêmea</v>
      </c>
      <c r="Q759" s="27" t="str">
        <f t="shared" si="17"/>
        <v>TB-03:DI-ScrnCtrl/MTR-OUT
TB-03:DI-ScrnCtrl/MTR-IN</v>
      </c>
      <c r="R759" s="75">
        <v>1.5</v>
      </c>
      <c r="S759" s="75">
        <v>1.5</v>
      </c>
      <c r="T759" s="19" t="str">
        <f>Def_Sistemas_Conectores_Cabos!$C$13</f>
        <v>Cabo multivias</v>
      </c>
      <c r="U759" s="32" t="s">
        <v>1168</v>
      </c>
      <c r="V759" s="33"/>
      <c r="W759" s="33"/>
      <c r="X759" s="33"/>
    </row>
    <row r="760" ht="15.75" customHeight="1">
      <c r="A760" s="19" t="str">
        <f>Def_Sistemas_Conectores_Cabos!$A$3</f>
        <v>Diagnostico</v>
      </c>
      <c r="B760" s="22" t="str">
        <f>Datas_Entregas!$A$2</f>
        <v>Booster/LTB</v>
      </c>
      <c r="C760" s="25">
        <f t="array" ref="C760">INDEX(Datas_Entregas!$B$2:$B$100, MATCH(B760, Datas_Entregas!$A$2:$A$100, 0), 1)</f>
        <v>43266</v>
      </c>
      <c r="D760" s="22" t="str">
        <f>Def_Status_Montagem!$A$2</f>
        <v>A verificar</v>
      </c>
      <c r="E760" s="35" t="str">
        <f>Def_Status_Montagem!$B$5</f>
        <v>DIG</v>
      </c>
      <c r="F760" s="26" t="str">
        <f t="array" ref="F760">INDEX(Def_Instancias_Equipamentos!$F$2:$F$5135, MATCH(K760, Def_Instancias_Equipamentos!$D$2:$D$5135, 0), 1)</f>
        <v>Túnel (LTB)</v>
      </c>
      <c r="G760" s="27" t="str">
        <f t="array" ref="G760">INDEX(Def_Instancias_Equipamentos!$F$2:$F$5135, MATCH(L760, Def_Instancias_Equipamentos!$D$2:$D$5135, 0), 1)</f>
        <v>Túnel (LTB)</v>
      </c>
      <c r="H760" s="26" t="str">
        <f t="array" ref="H760">INDEX(Def_Instancias_Equipamentos!$E$2:$E$5135, MATCH(K760, Def_Instancias_Equipamentos!$D$2:$D$5135, 0), 1)</f>
        <v>TB-04</v>
      </c>
      <c r="I760" s="27" t="str">
        <f t="array" ref="I760">INDEX(Def_Instancias_Equipamentos!$E$2:$E$5135, MATCH(L760, Def_Instancias_Equipamentos!$D$2:$D$5135, 0), 1)</f>
        <v>TB-04</v>
      </c>
      <c r="J760" s="27" t="str">
        <f t="shared" si="16"/>
        <v>INTERNO</v>
      </c>
      <c r="K760" s="28" t="str">
        <f>Def_Instancias_Equipamentos!$D$345</f>
        <v>TB-04:DI-ScrnCtrl</v>
      </c>
      <c r="L760" s="19" t="str">
        <f>Def_Instancias_Equipamentos!$D$345</f>
        <v>TB-04:DI-ScrnCtrl</v>
      </c>
      <c r="M760" s="29" t="s">
        <v>1166</v>
      </c>
      <c r="N760" s="32" t="s">
        <v>1167</v>
      </c>
      <c r="O760" s="28" t="str">
        <f>Def_Sistemas_Conectores_Cabos!$B$18</f>
        <v>Micro-fit 4 vias fêmea</v>
      </c>
      <c r="P760" s="19" t="str">
        <f>Def_Sistemas_Conectores_Cabos!$B$18</f>
        <v>Micro-fit 4 vias fêmea</v>
      </c>
      <c r="Q760" s="27" t="str">
        <f t="shared" si="17"/>
        <v>TB-04:DI-ScrnCtrl/MTR-OUT
TB-04:DI-ScrnCtrl/MTR-IN</v>
      </c>
      <c r="R760" s="75">
        <v>1.5</v>
      </c>
      <c r="S760" s="75">
        <v>1.5</v>
      </c>
      <c r="T760" s="19" t="str">
        <f>Def_Sistemas_Conectores_Cabos!$C$13</f>
        <v>Cabo multivias</v>
      </c>
      <c r="U760" s="32" t="s">
        <v>1168</v>
      </c>
      <c r="V760" s="33"/>
      <c r="W760" s="33"/>
      <c r="X760" s="33"/>
    </row>
    <row r="761" ht="15.75" customHeight="1">
      <c r="A761" s="19" t="str">
        <f>Def_Sistemas_Conectores_Cabos!$A$3</f>
        <v>Diagnostico</v>
      </c>
      <c r="B761" s="22" t="str">
        <f>Datas_Entregas!$A$3</f>
        <v>BTS/Anel</v>
      </c>
      <c r="C761" s="25">
        <f t="array" ref="C761">INDEX(Datas_Entregas!$B$2:$B$100, MATCH(B761, Datas_Entregas!$A$2:$A$100, 0), 1)</f>
        <v>43296</v>
      </c>
      <c r="D761" s="22" t="str">
        <f>Def_Status_Montagem!$A$2</f>
        <v>A verificar</v>
      </c>
      <c r="E761" s="35" t="str">
        <f>Def_Status_Montagem!$B$5</f>
        <v>DIG</v>
      </c>
      <c r="F761" s="26" t="str">
        <f t="array" ref="F761">INDEX(Def_Instancias_Equipamentos!$F$2:$F$5135, MATCH(K761, Def_Instancias_Equipamentos!$D$2:$D$5135, 0), 1)</f>
        <v>Túnel (BTS)</v>
      </c>
      <c r="G761" s="27" t="str">
        <f t="array" ref="G761">INDEX(Def_Instancias_Equipamentos!$F$2:$F$5135, MATCH(L761, Def_Instancias_Equipamentos!$D$2:$D$5135, 0), 1)</f>
        <v>Túnel (BTS)</v>
      </c>
      <c r="H761" s="26" t="str">
        <f t="array" ref="H761">INDEX(Def_Instancias_Equipamentos!$E$2:$E$5135, MATCH(K761, Def_Instancias_Equipamentos!$D$2:$D$5135, 0), 1)</f>
        <v>TS-01</v>
      </c>
      <c r="I761" s="27" t="str">
        <f t="array" ref="I761">INDEX(Def_Instancias_Equipamentos!$E$2:$E$5135, MATCH(L761, Def_Instancias_Equipamentos!$D$2:$D$5135, 0), 1)</f>
        <v>TS-01</v>
      </c>
      <c r="J761" s="27" t="str">
        <f t="shared" si="16"/>
        <v>INTERNO</v>
      </c>
      <c r="K761" s="28" t="str">
        <f>Def_Instancias_Equipamentos!$D$346</f>
        <v>TS-01:DI-ScrnCtrl</v>
      </c>
      <c r="L761" s="19" t="str">
        <f>Def_Instancias_Equipamentos!$D$346</f>
        <v>TS-01:DI-ScrnCtrl</v>
      </c>
      <c r="M761" s="29" t="s">
        <v>1166</v>
      </c>
      <c r="N761" s="32" t="s">
        <v>1167</v>
      </c>
      <c r="O761" s="28" t="str">
        <f>Def_Sistemas_Conectores_Cabos!$B$18</f>
        <v>Micro-fit 4 vias fêmea</v>
      </c>
      <c r="P761" s="19" t="str">
        <f>Def_Sistemas_Conectores_Cabos!$B$18</f>
        <v>Micro-fit 4 vias fêmea</v>
      </c>
      <c r="Q761" s="27" t="str">
        <f t="shared" si="17"/>
        <v>TS-01:DI-ScrnCtrl/MTR-OUT
TS-01:DI-ScrnCtrl/MTR-IN</v>
      </c>
      <c r="R761" s="75">
        <v>1.5</v>
      </c>
      <c r="S761" s="75">
        <v>1.5</v>
      </c>
      <c r="T761" s="19" t="str">
        <f>Def_Sistemas_Conectores_Cabos!$C$13</f>
        <v>Cabo multivias</v>
      </c>
      <c r="U761" s="32" t="s">
        <v>1168</v>
      </c>
      <c r="V761" s="33"/>
      <c r="W761" s="33"/>
      <c r="X761" s="33"/>
    </row>
    <row r="762" ht="15.75" customHeight="1">
      <c r="A762" s="19" t="str">
        <f>Def_Sistemas_Conectores_Cabos!$A$3</f>
        <v>Diagnostico</v>
      </c>
      <c r="B762" s="22" t="str">
        <f>Datas_Entregas!$A$3</f>
        <v>BTS/Anel</v>
      </c>
      <c r="C762" s="25">
        <f t="array" ref="C762">INDEX(Datas_Entregas!$B$2:$B$100, MATCH(B762, Datas_Entregas!$A$2:$A$100, 0), 1)</f>
        <v>43296</v>
      </c>
      <c r="D762" s="22" t="str">
        <f>Def_Status_Montagem!$A$2</f>
        <v>A verificar</v>
      </c>
      <c r="E762" s="35" t="str">
        <f>Def_Status_Montagem!$B$5</f>
        <v>DIG</v>
      </c>
      <c r="F762" s="26" t="str">
        <f t="array" ref="F762">INDEX(Def_Instancias_Equipamentos!$F$2:$F$5135, MATCH(K762, Def_Instancias_Equipamentos!$D$2:$D$5135, 0), 1)</f>
        <v>Túnel (BTS)</v>
      </c>
      <c r="G762" s="27" t="str">
        <f t="array" ref="G762">INDEX(Def_Instancias_Equipamentos!$F$2:$F$5135, MATCH(L762, Def_Instancias_Equipamentos!$D$2:$D$5135, 0), 1)</f>
        <v>Túnel (BTS)</v>
      </c>
      <c r="H762" s="26" t="str">
        <f t="array" ref="H762">INDEX(Def_Instancias_Equipamentos!$E$2:$E$5135, MATCH(K762, Def_Instancias_Equipamentos!$D$2:$D$5135, 0), 1)</f>
        <v>TS-02</v>
      </c>
      <c r="I762" s="27" t="str">
        <f t="array" ref="I762">INDEX(Def_Instancias_Equipamentos!$E$2:$E$5135, MATCH(L762, Def_Instancias_Equipamentos!$D$2:$D$5135, 0), 1)</f>
        <v>TS-02</v>
      </c>
      <c r="J762" s="27" t="str">
        <f t="shared" si="16"/>
        <v>INTERNO</v>
      </c>
      <c r="K762" s="28" t="str">
        <f>Def_Instancias_Equipamentos!$D$347</f>
        <v>TS-02:DI-ScrnCtrl</v>
      </c>
      <c r="L762" s="19" t="str">
        <f>Def_Instancias_Equipamentos!$D$347</f>
        <v>TS-02:DI-ScrnCtrl</v>
      </c>
      <c r="M762" s="29" t="s">
        <v>1166</v>
      </c>
      <c r="N762" s="32" t="s">
        <v>1167</v>
      </c>
      <c r="O762" s="28" t="str">
        <f>Def_Sistemas_Conectores_Cabos!$B$18</f>
        <v>Micro-fit 4 vias fêmea</v>
      </c>
      <c r="P762" s="19" t="str">
        <f>Def_Sistemas_Conectores_Cabos!$B$18</f>
        <v>Micro-fit 4 vias fêmea</v>
      </c>
      <c r="Q762" s="27" t="str">
        <f t="shared" si="17"/>
        <v>TS-02:DI-ScrnCtrl/MTR-OUT
TS-02:DI-ScrnCtrl/MTR-IN</v>
      </c>
      <c r="R762" s="75">
        <v>1.5</v>
      </c>
      <c r="S762" s="75">
        <v>1.5</v>
      </c>
      <c r="T762" s="19" t="str">
        <f>Def_Sistemas_Conectores_Cabos!$C$13</f>
        <v>Cabo multivias</v>
      </c>
      <c r="U762" s="32" t="s">
        <v>1168</v>
      </c>
      <c r="V762" s="33"/>
      <c r="W762" s="33"/>
      <c r="X762" s="33"/>
    </row>
    <row r="763" ht="15.75" customHeight="1">
      <c r="A763" s="19" t="str">
        <f>Def_Sistemas_Conectores_Cabos!$A$3</f>
        <v>Diagnostico</v>
      </c>
      <c r="B763" s="22" t="str">
        <f>Datas_Entregas!$A$3</f>
        <v>BTS/Anel</v>
      </c>
      <c r="C763" s="25">
        <f t="array" ref="C763">INDEX(Datas_Entregas!$B$2:$B$100, MATCH(B763, Datas_Entregas!$A$2:$A$100, 0), 1)</f>
        <v>43296</v>
      </c>
      <c r="D763" s="22" t="str">
        <f>Def_Status_Montagem!$A$2</f>
        <v>A verificar</v>
      </c>
      <c r="E763" s="35" t="str">
        <f>Def_Status_Montagem!$B$5</f>
        <v>DIG</v>
      </c>
      <c r="F763" s="26" t="str">
        <f t="array" ref="F763">INDEX(Def_Instancias_Equipamentos!$F$2:$F$5135, MATCH(K763, Def_Instancias_Equipamentos!$D$2:$D$5135, 0), 1)</f>
        <v>Túnel (BTS)</v>
      </c>
      <c r="G763" s="27" t="str">
        <f t="array" ref="G763">INDEX(Def_Instancias_Equipamentos!$F$2:$F$5135, MATCH(L763, Def_Instancias_Equipamentos!$D$2:$D$5135, 0), 1)</f>
        <v>Túnel (BTS)</v>
      </c>
      <c r="H763" s="26" t="str">
        <f t="array" ref="H763">INDEX(Def_Instancias_Equipamentos!$E$2:$E$5135, MATCH(K763, Def_Instancias_Equipamentos!$D$2:$D$5135, 0), 1)</f>
        <v>TS-03</v>
      </c>
      <c r="I763" s="27" t="str">
        <f t="array" ref="I763">INDEX(Def_Instancias_Equipamentos!$E$2:$E$5135, MATCH(L763, Def_Instancias_Equipamentos!$D$2:$D$5135, 0), 1)</f>
        <v>TS-03</v>
      </c>
      <c r="J763" s="27" t="str">
        <f t="shared" si="16"/>
        <v>INTERNO</v>
      </c>
      <c r="K763" s="28" t="str">
        <f>Def_Instancias_Equipamentos!$D$348</f>
        <v>TS-03:DI-ScrnCtrl</v>
      </c>
      <c r="L763" s="19" t="str">
        <f>Def_Instancias_Equipamentos!$D$348</f>
        <v>TS-03:DI-ScrnCtrl</v>
      </c>
      <c r="M763" s="29" t="s">
        <v>1166</v>
      </c>
      <c r="N763" s="32" t="s">
        <v>1167</v>
      </c>
      <c r="O763" s="28" t="str">
        <f>Def_Sistemas_Conectores_Cabos!$B$18</f>
        <v>Micro-fit 4 vias fêmea</v>
      </c>
      <c r="P763" s="19" t="str">
        <f>Def_Sistemas_Conectores_Cabos!$B$18</f>
        <v>Micro-fit 4 vias fêmea</v>
      </c>
      <c r="Q763" s="27" t="str">
        <f t="shared" si="17"/>
        <v>TS-03:DI-ScrnCtrl/MTR-OUT
TS-03:DI-ScrnCtrl/MTR-IN</v>
      </c>
      <c r="R763" s="75">
        <v>1.5</v>
      </c>
      <c r="S763" s="75">
        <v>1.5</v>
      </c>
      <c r="T763" s="19" t="str">
        <f>Def_Sistemas_Conectores_Cabos!$C$13</f>
        <v>Cabo multivias</v>
      </c>
      <c r="U763" s="32" t="s">
        <v>1168</v>
      </c>
      <c r="V763" s="33"/>
      <c r="W763" s="33"/>
      <c r="X763" s="33"/>
    </row>
    <row r="764" ht="15.75" customHeight="1">
      <c r="A764" s="19" t="str">
        <f>Def_Sistemas_Conectores_Cabos!$A$3</f>
        <v>Diagnostico</v>
      </c>
      <c r="B764" s="22" t="str">
        <f>Datas_Entregas!$A$3</f>
        <v>BTS/Anel</v>
      </c>
      <c r="C764" s="25">
        <f t="array" ref="C764">INDEX(Datas_Entregas!$B$2:$B$100, MATCH(B764, Datas_Entregas!$A$2:$A$100, 0), 1)</f>
        <v>43296</v>
      </c>
      <c r="D764" s="22" t="str">
        <f>Def_Status_Montagem!$A$2</f>
        <v>A verificar</v>
      </c>
      <c r="E764" s="35" t="str">
        <f>Def_Status_Montagem!$B$5</f>
        <v>DIG</v>
      </c>
      <c r="F764" s="26" t="str">
        <f t="array" ref="F764">INDEX(Def_Instancias_Equipamentos!$F$2:$F$5135, MATCH(K764, Def_Instancias_Equipamentos!$D$2:$D$5135, 0), 1)</f>
        <v>Túnel (BTS)</v>
      </c>
      <c r="G764" s="27" t="str">
        <f t="array" ref="G764">INDEX(Def_Instancias_Equipamentos!$F$2:$F$5135, MATCH(L764, Def_Instancias_Equipamentos!$D$2:$D$5135, 0), 1)</f>
        <v>Túnel (BTS)</v>
      </c>
      <c r="H764" s="26" t="str">
        <f t="array" ref="H764">INDEX(Def_Instancias_Equipamentos!$E$2:$E$5135, MATCH(K764, Def_Instancias_Equipamentos!$D$2:$D$5135, 0), 1)</f>
        <v>TS-04</v>
      </c>
      <c r="I764" s="27" t="str">
        <f t="array" ref="I764">INDEX(Def_Instancias_Equipamentos!$E$2:$E$5135, MATCH(L764, Def_Instancias_Equipamentos!$D$2:$D$5135, 0), 1)</f>
        <v>TS-04</v>
      </c>
      <c r="J764" s="27" t="str">
        <f t="shared" si="16"/>
        <v>INTERNO</v>
      </c>
      <c r="K764" s="28" t="str">
        <f>Def_Instancias_Equipamentos!$D$349</f>
        <v>TS-04:DI-ScrnCtrl-1</v>
      </c>
      <c r="L764" s="19" t="str">
        <f>Def_Instancias_Equipamentos!$D$349</f>
        <v>TS-04:DI-ScrnCtrl-1</v>
      </c>
      <c r="M764" s="29" t="s">
        <v>1166</v>
      </c>
      <c r="N764" s="32" t="s">
        <v>1167</v>
      </c>
      <c r="O764" s="28" t="str">
        <f>Def_Sistemas_Conectores_Cabos!$B$18</f>
        <v>Micro-fit 4 vias fêmea</v>
      </c>
      <c r="P764" s="19" t="str">
        <f>Def_Sistemas_Conectores_Cabos!$B$18</f>
        <v>Micro-fit 4 vias fêmea</v>
      </c>
      <c r="Q764" s="27" t="str">
        <f t="shared" si="17"/>
        <v>TS-04:DI-ScrnCtrl-1/MTR-OUT
TS-04:DI-ScrnCtrl-1/MTR-IN</v>
      </c>
      <c r="R764" s="75">
        <v>1.5</v>
      </c>
      <c r="S764" s="75">
        <v>1.5</v>
      </c>
      <c r="T764" s="19" t="str">
        <f>Def_Sistemas_Conectores_Cabos!$C$13</f>
        <v>Cabo multivias</v>
      </c>
      <c r="U764" s="32" t="s">
        <v>1168</v>
      </c>
      <c r="V764" s="33"/>
      <c r="W764" s="33"/>
      <c r="X764" s="33"/>
    </row>
    <row r="765" ht="15.75" customHeight="1">
      <c r="A765" s="19" t="str">
        <f>Def_Sistemas_Conectores_Cabos!$A$3</f>
        <v>Diagnostico</v>
      </c>
      <c r="B765" s="22" t="str">
        <f>Datas_Entregas!$A$3</f>
        <v>BTS/Anel</v>
      </c>
      <c r="C765" s="25">
        <f t="array" ref="C765">INDEX(Datas_Entregas!$B$2:$B$100, MATCH(B765, Datas_Entregas!$A$2:$A$100, 0), 1)</f>
        <v>43296</v>
      </c>
      <c r="D765" s="22" t="str">
        <f>Def_Status_Montagem!$A$2</f>
        <v>A verificar</v>
      </c>
      <c r="E765" s="35" t="str">
        <f>Def_Status_Montagem!$B$5</f>
        <v>DIG</v>
      </c>
      <c r="F765" s="26" t="str">
        <f t="array" ref="F765">INDEX(Def_Instancias_Equipamentos!$F$2:$F$5135, MATCH(K765, Def_Instancias_Equipamentos!$D$2:$D$5135, 0), 1)</f>
        <v>Túnel (BTS)</v>
      </c>
      <c r="G765" s="27" t="str">
        <f t="array" ref="G765">INDEX(Def_Instancias_Equipamentos!$F$2:$F$5135, MATCH(L765, Def_Instancias_Equipamentos!$D$2:$D$5135, 0), 1)</f>
        <v>Túnel (BTS)</v>
      </c>
      <c r="H765" s="26" t="str">
        <f t="array" ref="H765">INDEX(Def_Instancias_Equipamentos!$E$2:$E$5135, MATCH(K765, Def_Instancias_Equipamentos!$D$2:$D$5135, 0), 1)</f>
        <v>TS-04</v>
      </c>
      <c r="I765" s="27" t="str">
        <f t="array" ref="I765">INDEX(Def_Instancias_Equipamentos!$E$2:$E$5135, MATCH(L765, Def_Instancias_Equipamentos!$D$2:$D$5135, 0), 1)</f>
        <v>TS-04</v>
      </c>
      <c r="J765" s="27" t="str">
        <f t="shared" si="16"/>
        <v>INTERNO</v>
      </c>
      <c r="K765" s="28" t="str">
        <f>Def_Instancias_Equipamentos!$D$350</f>
        <v>TS-04:DI-ScrnCtrl-2</v>
      </c>
      <c r="L765" s="19" t="str">
        <f>Def_Instancias_Equipamentos!$D$350</f>
        <v>TS-04:DI-ScrnCtrl-2</v>
      </c>
      <c r="M765" s="29" t="s">
        <v>1166</v>
      </c>
      <c r="N765" s="32" t="s">
        <v>1167</v>
      </c>
      <c r="O765" s="28" t="str">
        <f>Def_Sistemas_Conectores_Cabos!$B$18</f>
        <v>Micro-fit 4 vias fêmea</v>
      </c>
      <c r="P765" s="19" t="str">
        <f>Def_Sistemas_Conectores_Cabos!$B$18</f>
        <v>Micro-fit 4 vias fêmea</v>
      </c>
      <c r="Q765" s="27" t="str">
        <f t="shared" si="17"/>
        <v>TS-04:DI-ScrnCtrl-2/MTR-OUT
TS-04:DI-ScrnCtrl-2/MTR-IN</v>
      </c>
      <c r="R765" s="75">
        <v>1.5</v>
      </c>
      <c r="S765" s="75">
        <v>1.5</v>
      </c>
      <c r="T765" s="19" t="str">
        <f>Def_Sistemas_Conectores_Cabos!$C$13</f>
        <v>Cabo multivias</v>
      </c>
      <c r="U765" s="32" t="s">
        <v>1168</v>
      </c>
      <c r="V765" s="33"/>
      <c r="W765" s="33"/>
      <c r="X765" s="33"/>
    </row>
    <row r="766" ht="15.75" customHeight="1">
      <c r="A766" s="19" t="str">
        <f>Def_Sistemas_Conectores_Cabos!$A$3</f>
        <v>Diagnostico</v>
      </c>
      <c r="B766" s="22" t="str">
        <f>Datas_Entregas!$A$3</f>
        <v>BTS/Anel</v>
      </c>
      <c r="C766" s="25">
        <f t="array" ref="C766">INDEX(Datas_Entregas!$B$2:$B$100, MATCH(B766, Datas_Entregas!$A$2:$A$100, 0), 1)</f>
        <v>43296</v>
      </c>
      <c r="D766" s="22" t="str">
        <f>Def_Status_Montagem!$A$2</f>
        <v>A verificar</v>
      </c>
      <c r="E766" s="35" t="str">
        <f>Def_Status_Montagem!$B$5</f>
        <v>DIG</v>
      </c>
      <c r="F766" s="26" t="str">
        <f t="array" ref="F766">INDEX(Def_Instancias_Equipamentos!$F$2:$F$5135, MATCH(K766, Def_Instancias_Equipamentos!$D$2:$D$5135, 0), 1)</f>
        <v>Túnel (BTS)</v>
      </c>
      <c r="G766" s="27" t="str">
        <f t="array" ref="G766">INDEX(Def_Instancias_Equipamentos!$F$2:$F$5135, MATCH(L766, Def_Instancias_Equipamentos!$D$2:$D$5135, 0), 1)</f>
        <v>Túnel (BTS)</v>
      </c>
      <c r="H766" s="26" t="str">
        <f t="array" ref="H766">INDEX(Def_Instancias_Equipamentos!$E$2:$E$5135, MATCH(K766, Def_Instancias_Equipamentos!$D$2:$D$5135, 0), 1)</f>
        <v>TS-04</v>
      </c>
      <c r="I766" s="27" t="str">
        <f t="array" ref="I766">INDEX(Def_Instancias_Equipamentos!$E$2:$E$5135, MATCH(L766, Def_Instancias_Equipamentos!$D$2:$D$5135, 0), 1)</f>
        <v>TS-04</v>
      </c>
      <c r="J766" s="27" t="str">
        <f t="shared" si="16"/>
        <v>INTERNO</v>
      </c>
      <c r="K766" s="28" t="str">
        <f>Def_Instancias_Equipamentos!$D$351</f>
        <v>TS-04:DI-ScrnCtrl-3</v>
      </c>
      <c r="L766" s="19" t="str">
        <f>Def_Instancias_Equipamentos!$D$351</f>
        <v>TS-04:DI-ScrnCtrl-3</v>
      </c>
      <c r="M766" s="29" t="s">
        <v>1166</v>
      </c>
      <c r="N766" s="32" t="s">
        <v>1167</v>
      </c>
      <c r="O766" s="28" t="str">
        <f>Def_Sistemas_Conectores_Cabos!$B$18</f>
        <v>Micro-fit 4 vias fêmea</v>
      </c>
      <c r="P766" s="19" t="str">
        <f>Def_Sistemas_Conectores_Cabos!$B$18</f>
        <v>Micro-fit 4 vias fêmea</v>
      </c>
      <c r="Q766" s="27" t="str">
        <f t="shared" si="17"/>
        <v>TS-04:DI-ScrnCtrl-3/MTR-OUT
TS-04:DI-ScrnCtrl-3/MTR-IN</v>
      </c>
      <c r="R766" s="75">
        <v>1.5</v>
      </c>
      <c r="S766" s="75">
        <v>1.5</v>
      </c>
      <c r="T766" s="19" t="str">
        <f>Def_Sistemas_Conectores_Cabos!$C$13</f>
        <v>Cabo multivias</v>
      </c>
      <c r="U766" s="32" t="s">
        <v>1168</v>
      </c>
      <c r="V766" s="33"/>
      <c r="W766" s="33"/>
      <c r="X766" s="33"/>
    </row>
    <row r="767" ht="15.75" customHeight="1">
      <c r="A767" s="19" t="str">
        <f>Def_Sistemas_Conectores_Cabos!$A$22</f>
        <v>BPM de elétrons</v>
      </c>
      <c r="B767" s="22" t="str">
        <f>Datas_Entregas!$A$2</f>
        <v>Booster/LTB</v>
      </c>
      <c r="C767" s="25">
        <f t="array" ref="C767">INDEX(Datas_Entregas!$B$2:$B$100, MATCH(B767, Datas_Entregas!$A$2:$A$100, 0), 1)</f>
        <v>43266</v>
      </c>
      <c r="D767" s="22" t="str">
        <f>Def_Status_Montagem!$A$4</f>
        <v>Comprado / Esperando entrega</v>
      </c>
      <c r="E767" s="35" t="str">
        <f>Def_Status_Montagem!$B$4</f>
        <v>Contratada (inclui etiqueta)</v>
      </c>
      <c r="F767" s="26"/>
      <c r="G767" s="27"/>
      <c r="H767" s="26" t="str">
        <f t="array" ref="H767">INDEX(Def_Instancias_Equipamentos!$E$2:$E$5135, MATCH(K767, Def_Instancias_Equipamentos!$D$2:$D$5135, 0), 1)</f>
        <v>IA-01RaBPM</v>
      </c>
      <c r="I767" s="27" t="str">
        <f t="array" ref="I767">INDEX(Def_Instancias_Equipamentos!$E$2:$E$5135, MATCH(L767, Def_Instancias_Equipamentos!$D$2:$D$5135, 0), 1)</f>
        <v>IA-01RaBPM</v>
      </c>
      <c r="J767" s="27" t="str">
        <f t="shared" si="16"/>
        <v>INTERNO</v>
      </c>
      <c r="K767" s="28" t="str">
        <f>Def_Instancias_Equipamentos!$D$741</f>
        <v>BO-01U:DI-BPMRFFE</v>
      </c>
      <c r="L767" s="19" t="str">
        <f>Def_Instancias_Equipamentos!$D$1332</f>
        <v>BO-01U:DI-FMCFastADC</v>
      </c>
      <c r="M767" s="44" t="s">
        <v>1171</v>
      </c>
      <c r="N767" s="45" t="s">
        <v>1172</v>
      </c>
      <c r="O767" s="28" t="str">
        <f>Def_Sistemas_Conectores_Cabos!$B$7</f>
        <v>SMA 50-ohm</v>
      </c>
      <c r="P767" s="19" t="str">
        <f>Def_Sistemas_Conectores_Cabos!$B$26</f>
        <v>MMCX 50-ohm</v>
      </c>
      <c r="Q767" s="27" t="str">
        <f t="shared" si="17"/>
        <v>BO-01U:DI-BPMRFFE/SW_IN
BO-01U:DI-FMCFastADC/TRIG</v>
      </c>
      <c r="R767" s="69">
        <v>2.0</v>
      </c>
      <c r="S767" s="69">
        <v>2.0</v>
      </c>
      <c r="T767" s="211" t="str">
        <f>Def_Sistemas_Conectores_Cabos!$C$9</f>
        <v>RG316</v>
      </c>
      <c r="U767" s="45" t="s">
        <v>1173</v>
      </c>
      <c r="V767" s="33"/>
      <c r="W767" s="33"/>
      <c r="X767" s="33"/>
    </row>
    <row r="768" ht="15.75" customHeight="1">
      <c r="A768" s="19" t="str">
        <f>Def_Sistemas_Conectores_Cabos!$A$22</f>
        <v>BPM de elétrons</v>
      </c>
      <c r="B768" s="22" t="str">
        <f>Datas_Entregas!$A$2</f>
        <v>Booster/LTB</v>
      </c>
      <c r="C768" s="25">
        <f t="array" ref="C768">INDEX(Datas_Entregas!$B$2:$B$100, MATCH(B768, Datas_Entregas!$A$2:$A$100, 0), 1)</f>
        <v>43266</v>
      </c>
      <c r="D768" s="22" t="str">
        <f>Def_Status_Montagem!$A$4</f>
        <v>Comprado / Esperando entrega</v>
      </c>
      <c r="E768" s="35" t="str">
        <f>Def_Status_Montagem!$B$4</f>
        <v>Contratada (inclui etiqueta)</v>
      </c>
      <c r="F768" s="26"/>
      <c r="G768" s="27"/>
      <c r="H768" s="26" t="str">
        <f t="array" ref="H768">INDEX(Def_Instancias_Equipamentos!$E$2:$E$5135, MATCH(K768, Def_Instancias_Equipamentos!$D$2:$D$5135, 0), 1)</f>
        <v>IA-01RaBPM</v>
      </c>
      <c r="I768" s="27" t="str">
        <f t="array" ref="I768">INDEX(Def_Instancias_Equipamentos!$E$2:$E$5135, MATCH(L768, Def_Instancias_Equipamentos!$D$2:$D$5135, 0), 1)</f>
        <v>IA-01RaBPM</v>
      </c>
      <c r="J768" s="27" t="str">
        <f t="shared" si="16"/>
        <v>INTERNO</v>
      </c>
      <c r="K768" s="28" t="str">
        <f>Def_Instancias_Equipamentos!$D$742</f>
        <v>BO-02U:DI-BPMRFFE</v>
      </c>
      <c r="L768" s="19" t="str">
        <f>Def_Instancias_Equipamentos!$D$1333</f>
        <v>BO-02U:DI-FMCFastADC</v>
      </c>
      <c r="M768" s="44" t="s">
        <v>1171</v>
      </c>
      <c r="N768" s="45" t="s">
        <v>1172</v>
      </c>
      <c r="O768" s="28" t="str">
        <f>Def_Sistemas_Conectores_Cabos!$B$7</f>
        <v>SMA 50-ohm</v>
      </c>
      <c r="P768" s="19" t="str">
        <f>Def_Sistemas_Conectores_Cabos!$B$26</f>
        <v>MMCX 50-ohm</v>
      </c>
      <c r="Q768" s="27" t="str">
        <f t="shared" si="17"/>
        <v>BO-02U:DI-BPMRFFE/SW_IN
BO-02U:DI-FMCFastADC/TRIG</v>
      </c>
      <c r="R768" s="69">
        <v>2.0</v>
      </c>
      <c r="S768" s="69">
        <v>2.0</v>
      </c>
      <c r="T768" s="211" t="str">
        <f>Def_Sistemas_Conectores_Cabos!$C$9</f>
        <v>RG316</v>
      </c>
      <c r="U768" s="45" t="s">
        <v>1173</v>
      </c>
      <c r="V768" s="33"/>
      <c r="W768" s="33"/>
      <c r="X768" s="33"/>
    </row>
    <row r="769" ht="15.75" customHeight="1">
      <c r="A769" s="19" t="str">
        <f>Def_Sistemas_Conectores_Cabos!$A$22</f>
        <v>BPM de elétrons</v>
      </c>
      <c r="B769" s="22" t="str">
        <f>Datas_Entregas!$A$2</f>
        <v>Booster/LTB</v>
      </c>
      <c r="C769" s="25">
        <f t="array" ref="C769">INDEX(Datas_Entregas!$B$2:$B$100, MATCH(B769, Datas_Entregas!$A$2:$A$100, 0), 1)</f>
        <v>43266</v>
      </c>
      <c r="D769" s="22" t="str">
        <f>Def_Status_Montagem!$A$4</f>
        <v>Comprado / Esperando entrega</v>
      </c>
      <c r="E769" s="35" t="str">
        <f>Def_Status_Montagem!$B$4</f>
        <v>Contratada (inclui etiqueta)</v>
      </c>
      <c r="F769" s="26"/>
      <c r="G769" s="27"/>
      <c r="H769" s="26" t="str">
        <f t="array" ref="H769">INDEX(Def_Instancias_Equipamentos!$E$2:$E$5135, MATCH(K769, Def_Instancias_Equipamentos!$D$2:$D$5135, 0), 1)</f>
        <v>IA-02RaBPM</v>
      </c>
      <c r="I769" s="27" t="str">
        <f t="array" ref="I769">INDEX(Def_Instancias_Equipamentos!$E$2:$E$5135, MATCH(L769, Def_Instancias_Equipamentos!$D$2:$D$5135, 0), 1)</f>
        <v>IA-02RaBPM</v>
      </c>
      <c r="J769" s="27" t="str">
        <f t="shared" si="16"/>
        <v>INTERNO</v>
      </c>
      <c r="K769" s="28" t="str">
        <f>Def_Instancias_Equipamentos!$D$743</f>
        <v>BO-03U:DI-BPMRFFE</v>
      </c>
      <c r="L769" s="19" t="str">
        <f>Def_Instancias_Equipamentos!$D$1334</f>
        <v>BO-03U:DI-FMCFastADC</v>
      </c>
      <c r="M769" s="44" t="s">
        <v>1171</v>
      </c>
      <c r="N769" s="45" t="s">
        <v>1172</v>
      </c>
      <c r="O769" s="28" t="str">
        <f>Def_Sistemas_Conectores_Cabos!$B$7</f>
        <v>SMA 50-ohm</v>
      </c>
      <c r="P769" s="19" t="str">
        <f>Def_Sistemas_Conectores_Cabos!$B$26</f>
        <v>MMCX 50-ohm</v>
      </c>
      <c r="Q769" s="27" t="str">
        <f t="shared" si="17"/>
        <v>BO-03U:DI-BPMRFFE/SW_IN
BO-03U:DI-FMCFastADC/TRIG</v>
      </c>
      <c r="R769" s="69">
        <v>2.0</v>
      </c>
      <c r="S769" s="69">
        <v>2.0</v>
      </c>
      <c r="T769" s="211" t="str">
        <f>Def_Sistemas_Conectores_Cabos!$C$9</f>
        <v>RG316</v>
      </c>
      <c r="U769" s="45" t="s">
        <v>1173</v>
      </c>
      <c r="V769" s="33"/>
      <c r="W769" s="33"/>
      <c r="X769" s="33"/>
    </row>
    <row r="770" ht="15.75" customHeight="1">
      <c r="A770" s="19" t="str">
        <f>Def_Sistemas_Conectores_Cabos!$A$22</f>
        <v>BPM de elétrons</v>
      </c>
      <c r="B770" s="22" t="str">
        <f>Datas_Entregas!$A$2</f>
        <v>Booster/LTB</v>
      </c>
      <c r="C770" s="25">
        <f t="array" ref="C770">INDEX(Datas_Entregas!$B$2:$B$100, MATCH(B770, Datas_Entregas!$A$2:$A$100, 0), 1)</f>
        <v>43266</v>
      </c>
      <c r="D770" s="22" t="str">
        <f>Def_Status_Montagem!$A$4</f>
        <v>Comprado / Esperando entrega</v>
      </c>
      <c r="E770" s="35" t="str">
        <f>Def_Status_Montagem!$B$4</f>
        <v>Contratada (inclui etiqueta)</v>
      </c>
      <c r="F770" s="26"/>
      <c r="G770" s="27"/>
      <c r="H770" s="26" t="str">
        <f t="array" ref="H770">INDEX(Def_Instancias_Equipamentos!$E$2:$E$5135, MATCH(K770, Def_Instancias_Equipamentos!$D$2:$D$5135, 0), 1)</f>
        <v>IA-02RaBPM</v>
      </c>
      <c r="I770" s="27" t="str">
        <f t="array" ref="I770">INDEX(Def_Instancias_Equipamentos!$E$2:$E$5135, MATCH(L770, Def_Instancias_Equipamentos!$D$2:$D$5135, 0), 1)</f>
        <v>IA-02RaBPM</v>
      </c>
      <c r="J770" s="27" t="str">
        <f t="shared" si="16"/>
        <v>INTERNO</v>
      </c>
      <c r="K770" s="28" t="str">
        <f>Def_Instancias_Equipamentos!$D$744</f>
        <v>BO-04U:DI-BPMRFFE</v>
      </c>
      <c r="L770" s="19" t="str">
        <f>Def_Instancias_Equipamentos!$D$1335</f>
        <v>BO-04U:DI-FMCFastADC</v>
      </c>
      <c r="M770" s="44" t="s">
        <v>1171</v>
      </c>
      <c r="N770" s="45" t="s">
        <v>1172</v>
      </c>
      <c r="O770" s="28" t="str">
        <f>Def_Sistemas_Conectores_Cabos!$B$7</f>
        <v>SMA 50-ohm</v>
      </c>
      <c r="P770" s="19" t="str">
        <f>Def_Sistemas_Conectores_Cabos!$B$26</f>
        <v>MMCX 50-ohm</v>
      </c>
      <c r="Q770" s="27" t="str">
        <f t="shared" si="17"/>
        <v>BO-04U:DI-BPMRFFE/SW_IN
BO-04U:DI-FMCFastADC/TRIG</v>
      </c>
      <c r="R770" s="69">
        <v>2.0</v>
      </c>
      <c r="S770" s="69">
        <v>2.0</v>
      </c>
      <c r="T770" s="211" t="str">
        <f>Def_Sistemas_Conectores_Cabos!$C$9</f>
        <v>RG316</v>
      </c>
      <c r="U770" s="45" t="s">
        <v>1173</v>
      </c>
      <c r="V770" s="33"/>
      <c r="W770" s="33"/>
      <c r="X770" s="33"/>
    </row>
    <row r="771" ht="15.75" customHeight="1">
      <c r="A771" s="19" t="str">
        <f>Def_Sistemas_Conectores_Cabos!$A$22</f>
        <v>BPM de elétrons</v>
      </c>
      <c r="B771" s="22" t="str">
        <f>Datas_Entregas!$A$2</f>
        <v>Booster/LTB</v>
      </c>
      <c r="C771" s="25">
        <f t="array" ref="C771">INDEX(Datas_Entregas!$B$2:$B$100, MATCH(B771, Datas_Entregas!$A$2:$A$100, 0), 1)</f>
        <v>43266</v>
      </c>
      <c r="D771" s="22" t="str">
        <f>Def_Status_Montagem!$A$4</f>
        <v>Comprado / Esperando entrega</v>
      </c>
      <c r="E771" s="35" t="str">
        <f>Def_Status_Montagem!$B$4</f>
        <v>Contratada (inclui etiqueta)</v>
      </c>
      <c r="F771" s="26"/>
      <c r="G771" s="27"/>
      <c r="H771" s="26" t="str">
        <f t="array" ref="H771">INDEX(Def_Instancias_Equipamentos!$E$2:$E$5135, MATCH(K771, Def_Instancias_Equipamentos!$D$2:$D$5135, 0), 1)</f>
        <v>IA-02RaBPM</v>
      </c>
      <c r="I771" s="27" t="str">
        <f t="array" ref="I771">INDEX(Def_Instancias_Equipamentos!$E$2:$E$5135, MATCH(L771, Def_Instancias_Equipamentos!$D$2:$D$5135, 0), 1)</f>
        <v>IA-02RaBPM</v>
      </c>
      <c r="J771" s="27" t="str">
        <f t="shared" si="16"/>
        <v>INTERNO</v>
      </c>
      <c r="K771" s="28" t="str">
        <f>Def_Instancias_Equipamentos!$D$745</f>
        <v>BO-05U:DI-BPMRFFE</v>
      </c>
      <c r="L771" s="19" t="str">
        <f>Def_Instancias_Equipamentos!$D$1336</f>
        <v>BO-05U:DI-FMCFastADC</v>
      </c>
      <c r="M771" s="44" t="s">
        <v>1171</v>
      </c>
      <c r="N771" s="45" t="s">
        <v>1172</v>
      </c>
      <c r="O771" s="28" t="str">
        <f>Def_Sistemas_Conectores_Cabos!$B$7</f>
        <v>SMA 50-ohm</v>
      </c>
      <c r="P771" s="19" t="str">
        <f>Def_Sistemas_Conectores_Cabos!$B$26</f>
        <v>MMCX 50-ohm</v>
      </c>
      <c r="Q771" s="27" t="str">
        <f t="shared" si="17"/>
        <v>BO-05U:DI-BPMRFFE/SW_IN
BO-05U:DI-FMCFastADC/TRIG</v>
      </c>
      <c r="R771" s="69">
        <v>2.0</v>
      </c>
      <c r="S771" s="69">
        <v>2.0</v>
      </c>
      <c r="T771" s="211" t="str">
        <f>Def_Sistemas_Conectores_Cabos!$C$9</f>
        <v>RG316</v>
      </c>
      <c r="U771" s="45" t="s">
        <v>1173</v>
      </c>
      <c r="V771" s="33"/>
      <c r="W771" s="33"/>
      <c r="X771" s="33"/>
    </row>
    <row r="772" ht="15.75" customHeight="1">
      <c r="A772" s="19" t="str">
        <f>Def_Sistemas_Conectores_Cabos!$A$22</f>
        <v>BPM de elétrons</v>
      </c>
      <c r="B772" s="22" t="str">
        <f>Datas_Entregas!$A$2</f>
        <v>Booster/LTB</v>
      </c>
      <c r="C772" s="25">
        <f t="array" ref="C772">INDEX(Datas_Entregas!$B$2:$B$100, MATCH(B772, Datas_Entregas!$A$2:$A$100, 0), 1)</f>
        <v>43266</v>
      </c>
      <c r="D772" s="22" t="str">
        <f>Def_Status_Montagem!$A$4</f>
        <v>Comprado / Esperando entrega</v>
      </c>
      <c r="E772" s="35" t="str">
        <f>Def_Status_Montagem!$B$4</f>
        <v>Contratada (inclui etiqueta)</v>
      </c>
      <c r="F772" s="26"/>
      <c r="G772" s="27"/>
      <c r="H772" s="26" t="str">
        <f t="array" ref="H772">INDEX(Def_Instancias_Equipamentos!$E$2:$E$5135, MATCH(K772, Def_Instancias_Equipamentos!$D$2:$D$5135, 0), 1)</f>
        <v>IA-03RaBPM</v>
      </c>
      <c r="I772" s="27" t="str">
        <f t="array" ref="I772">INDEX(Def_Instancias_Equipamentos!$E$2:$E$5135, MATCH(L772, Def_Instancias_Equipamentos!$D$2:$D$5135, 0), 1)</f>
        <v>IA-03RaBPM</v>
      </c>
      <c r="J772" s="27" t="str">
        <f t="shared" si="16"/>
        <v>INTERNO</v>
      </c>
      <c r="K772" s="28" t="str">
        <f>Def_Instancias_Equipamentos!$D$746</f>
        <v>BO-06U:DI-BPMRFFE</v>
      </c>
      <c r="L772" s="19" t="str">
        <f>Def_Instancias_Equipamentos!$D$1337</f>
        <v>BO-06U:DI-FMCFastADC</v>
      </c>
      <c r="M772" s="44" t="s">
        <v>1171</v>
      </c>
      <c r="N772" s="45" t="s">
        <v>1172</v>
      </c>
      <c r="O772" s="28" t="str">
        <f>Def_Sistemas_Conectores_Cabos!$B$7</f>
        <v>SMA 50-ohm</v>
      </c>
      <c r="P772" s="19" t="str">
        <f>Def_Sistemas_Conectores_Cabos!$B$26</f>
        <v>MMCX 50-ohm</v>
      </c>
      <c r="Q772" s="27" t="str">
        <f t="shared" si="17"/>
        <v>BO-06U:DI-BPMRFFE/SW_IN
BO-06U:DI-FMCFastADC/TRIG</v>
      </c>
      <c r="R772" s="69">
        <v>2.0</v>
      </c>
      <c r="S772" s="69">
        <v>2.0</v>
      </c>
      <c r="T772" s="211" t="str">
        <f>Def_Sistemas_Conectores_Cabos!$C$9</f>
        <v>RG316</v>
      </c>
      <c r="U772" s="45" t="s">
        <v>1173</v>
      </c>
      <c r="V772" s="33"/>
      <c r="W772" s="33"/>
      <c r="X772" s="33"/>
    </row>
    <row r="773" ht="15.75" customHeight="1">
      <c r="A773" s="19" t="str">
        <f>Def_Sistemas_Conectores_Cabos!$A$22</f>
        <v>BPM de elétrons</v>
      </c>
      <c r="B773" s="22" t="str">
        <f>Datas_Entregas!$A$2</f>
        <v>Booster/LTB</v>
      </c>
      <c r="C773" s="25">
        <f t="array" ref="C773">INDEX(Datas_Entregas!$B$2:$B$100, MATCH(B773, Datas_Entregas!$A$2:$A$100, 0), 1)</f>
        <v>43266</v>
      </c>
      <c r="D773" s="22" t="str">
        <f>Def_Status_Montagem!$A$4</f>
        <v>Comprado / Esperando entrega</v>
      </c>
      <c r="E773" s="35" t="str">
        <f>Def_Status_Montagem!$B$4</f>
        <v>Contratada (inclui etiqueta)</v>
      </c>
      <c r="F773" s="26"/>
      <c r="G773" s="27"/>
      <c r="H773" s="26" t="str">
        <f t="array" ref="H773">INDEX(Def_Instancias_Equipamentos!$E$2:$E$5135, MATCH(K773, Def_Instancias_Equipamentos!$D$2:$D$5135, 0), 1)</f>
        <v>IA-03RaBPM</v>
      </c>
      <c r="I773" s="27" t="str">
        <f t="array" ref="I773">INDEX(Def_Instancias_Equipamentos!$E$2:$E$5135, MATCH(L773, Def_Instancias_Equipamentos!$D$2:$D$5135, 0), 1)</f>
        <v>IA-03RaBPM</v>
      </c>
      <c r="J773" s="27" t="str">
        <f t="shared" si="16"/>
        <v>INTERNO</v>
      </c>
      <c r="K773" s="28" t="str">
        <f>Def_Instancias_Equipamentos!$D$747</f>
        <v>BO-07U:DI-BPMRFFE</v>
      </c>
      <c r="L773" s="19" t="str">
        <f>Def_Instancias_Equipamentos!$D$1338</f>
        <v>BO-07U:DI-FMCFastADC</v>
      </c>
      <c r="M773" s="44" t="s">
        <v>1171</v>
      </c>
      <c r="N773" s="45" t="s">
        <v>1172</v>
      </c>
      <c r="O773" s="28" t="str">
        <f>Def_Sistemas_Conectores_Cabos!$B$7</f>
        <v>SMA 50-ohm</v>
      </c>
      <c r="P773" s="19" t="str">
        <f>Def_Sistemas_Conectores_Cabos!$B$26</f>
        <v>MMCX 50-ohm</v>
      </c>
      <c r="Q773" s="27" t="str">
        <f t="shared" si="17"/>
        <v>BO-07U:DI-BPMRFFE/SW_IN
BO-07U:DI-FMCFastADC/TRIG</v>
      </c>
      <c r="R773" s="69">
        <v>2.0</v>
      </c>
      <c r="S773" s="69">
        <v>2.0</v>
      </c>
      <c r="T773" s="211" t="str">
        <f>Def_Sistemas_Conectores_Cabos!$C$9</f>
        <v>RG316</v>
      </c>
      <c r="U773" s="45" t="s">
        <v>1173</v>
      </c>
      <c r="V773" s="33"/>
      <c r="W773" s="33"/>
      <c r="X773" s="33"/>
    </row>
    <row r="774" ht="15.75" customHeight="1">
      <c r="A774" s="19" t="str">
        <f>Def_Sistemas_Conectores_Cabos!$A$22</f>
        <v>BPM de elétrons</v>
      </c>
      <c r="B774" s="22" t="str">
        <f>Datas_Entregas!$A$2</f>
        <v>Booster/LTB</v>
      </c>
      <c r="C774" s="25">
        <f t="array" ref="C774">INDEX(Datas_Entregas!$B$2:$B$100, MATCH(B774, Datas_Entregas!$A$2:$A$100, 0), 1)</f>
        <v>43266</v>
      </c>
      <c r="D774" s="22" t="str">
        <f>Def_Status_Montagem!$A$4</f>
        <v>Comprado / Esperando entrega</v>
      </c>
      <c r="E774" s="35" t="str">
        <f>Def_Status_Montagem!$B$4</f>
        <v>Contratada (inclui etiqueta)</v>
      </c>
      <c r="F774" s="26"/>
      <c r="G774" s="27"/>
      <c r="H774" s="26" t="str">
        <f t="array" ref="H774">INDEX(Def_Instancias_Equipamentos!$E$2:$E$5135, MATCH(K774, Def_Instancias_Equipamentos!$D$2:$D$5135, 0), 1)</f>
        <v>IA-04RaBPM</v>
      </c>
      <c r="I774" s="27" t="str">
        <f t="array" ref="I774">INDEX(Def_Instancias_Equipamentos!$E$2:$E$5135, MATCH(L774, Def_Instancias_Equipamentos!$D$2:$D$5135, 0), 1)</f>
        <v>IA-04RaBPM</v>
      </c>
      <c r="J774" s="27" t="str">
        <f t="shared" si="16"/>
        <v>INTERNO</v>
      </c>
      <c r="K774" s="28" t="str">
        <f>Def_Instancias_Equipamentos!$D$748</f>
        <v>BO-08U:DI-BPMRFFE</v>
      </c>
      <c r="L774" s="19" t="str">
        <f>Def_Instancias_Equipamentos!$D$1339</f>
        <v>BO-08U:DI-FMCFastADC</v>
      </c>
      <c r="M774" s="44" t="s">
        <v>1171</v>
      </c>
      <c r="N774" s="45" t="s">
        <v>1172</v>
      </c>
      <c r="O774" s="28" t="str">
        <f>Def_Sistemas_Conectores_Cabos!$B$7</f>
        <v>SMA 50-ohm</v>
      </c>
      <c r="P774" s="19" t="str">
        <f>Def_Sistemas_Conectores_Cabos!$B$26</f>
        <v>MMCX 50-ohm</v>
      </c>
      <c r="Q774" s="27" t="str">
        <f t="shared" si="17"/>
        <v>BO-08U:DI-BPMRFFE/SW_IN
BO-08U:DI-FMCFastADC/TRIG</v>
      </c>
      <c r="R774" s="69">
        <v>2.0</v>
      </c>
      <c r="S774" s="69">
        <v>2.0</v>
      </c>
      <c r="T774" s="211" t="str">
        <f>Def_Sistemas_Conectores_Cabos!$C$9</f>
        <v>RG316</v>
      </c>
      <c r="U774" s="45" t="s">
        <v>1173</v>
      </c>
      <c r="V774" s="33"/>
      <c r="W774" s="33"/>
      <c r="X774" s="33"/>
    </row>
    <row r="775" ht="15.75" customHeight="1">
      <c r="A775" s="19" t="str">
        <f>Def_Sistemas_Conectores_Cabos!$A$22</f>
        <v>BPM de elétrons</v>
      </c>
      <c r="B775" s="22" t="str">
        <f>Datas_Entregas!$A$2</f>
        <v>Booster/LTB</v>
      </c>
      <c r="C775" s="25">
        <f t="array" ref="C775">INDEX(Datas_Entregas!$B$2:$B$100, MATCH(B775, Datas_Entregas!$A$2:$A$100, 0), 1)</f>
        <v>43266</v>
      </c>
      <c r="D775" s="22" t="str">
        <f>Def_Status_Montagem!$A$4</f>
        <v>Comprado / Esperando entrega</v>
      </c>
      <c r="E775" s="35" t="str">
        <f>Def_Status_Montagem!$B$4</f>
        <v>Contratada (inclui etiqueta)</v>
      </c>
      <c r="F775" s="26"/>
      <c r="G775" s="27"/>
      <c r="H775" s="26" t="str">
        <f t="array" ref="H775">INDEX(Def_Instancias_Equipamentos!$E$2:$E$5135, MATCH(K775, Def_Instancias_Equipamentos!$D$2:$D$5135, 0), 1)</f>
        <v>IA-04RaBPM</v>
      </c>
      <c r="I775" s="27" t="str">
        <f t="array" ref="I775">INDEX(Def_Instancias_Equipamentos!$E$2:$E$5135, MATCH(L775, Def_Instancias_Equipamentos!$D$2:$D$5135, 0), 1)</f>
        <v>IA-04RaBPM</v>
      </c>
      <c r="J775" s="27" t="str">
        <f t="shared" si="16"/>
        <v>INTERNO</v>
      </c>
      <c r="K775" s="28" t="str">
        <f>Def_Instancias_Equipamentos!$D$749</f>
        <v>BO-09U:DI-BPMRFFE</v>
      </c>
      <c r="L775" s="19" t="str">
        <f>Def_Instancias_Equipamentos!$D$1340</f>
        <v>BO-09U:DI-FMCFastADC</v>
      </c>
      <c r="M775" s="44" t="s">
        <v>1171</v>
      </c>
      <c r="N775" s="45" t="s">
        <v>1172</v>
      </c>
      <c r="O775" s="28" t="str">
        <f>Def_Sistemas_Conectores_Cabos!$B$7</f>
        <v>SMA 50-ohm</v>
      </c>
      <c r="P775" s="19" t="str">
        <f>Def_Sistemas_Conectores_Cabos!$B$26</f>
        <v>MMCX 50-ohm</v>
      </c>
      <c r="Q775" s="27" t="str">
        <f t="shared" si="17"/>
        <v>BO-09U:DI-BPMRFFE/SW_IN
BO-09U:DI-FMCFastADC/TRIG</v>
      </c>
      <c r="R775" s="69">
        <v>2.0</v>
      </c>
      <c r="S775" s="69">
        <v>2.0</v>
      </c>
      <c r="T775" s="211" t="str">
        <f>Def_Sistemas_Conectores_Cabos!$C$9</f>
        <v>RG316</v>
      </c>
      <c r="U775" s="45" t="s">
        <v>1173</v>
      </c>
      <c r="V775" s="33"/>
      <c r="W775" s="33"/>
      <c r="X775" s="33"/>
    </row>
    <row r="776" ht="15.75" customHeight="1">
      <c r="A776" s="19" t="str">
        <f>Def_Sistemas_Conectores_Cabos!$A$22</f>
        <v>BPM de elétrons</v>
      </c>
      <c r="B776" s="22" t="str">
        <f>Datas_Entregas!$A$2</f>
        <v>Booster/LTB</v>
      </c>
      <c r="C776" s="25">
        <f t="array" ref="C776">INDEX(Datas_Entregas!$B$2:$B$100, MATCH(B776, Datas_Entregas!$A$2:$A$100, 0), 1)</f>
        <v>43266</v>
      </c>
      <c r="D776" s="22" t="str">
        <f>Def_Status_Montagem!$A$4</f>
        <v>Comprado / Esperando entrega</v>
      </c>
      <c r="E776" s="35" t="str">
        <f>Def_Status_Montagem!$B$4</f>
        <v>Contratada (inclui etiqueta)</v>
      </c>
      <c r="F776" s="26"/>
      <c r="G776" s="27"/>
      <c r="H776" s="26" t="str">
        <f t="array" ref="H776">INDEX(Def_Instancias_Equipamentos!$E$2:$E$5135, MATCH(K776, Def_Instancias_Equipamentos!$D$2:$D$5135, 0), 1)</f>
        <v>IA-04RaBPM</v>
      </c>
      <c r="I776" s="27" t="str">
        <f t="array" ref="I776">INDEX(Def_Instancias_Equipamentos!$E$2:$E$5135, MATCH(L776, Def_Instancias_Equipamentos!$D$2:$D$5135, 0), 1)</f>
        <v>IA-04RaBPM</v>
      </c>
      <c r="J776" s="27" t="str">
        <f t="shared" si="16"/>
        <v>INTERNO</v>
      </c>
      <c r="K776" s="28" t="str">
        <f>Def_Instancias_Equipamentos!$D$750</f>
        <v>BO-10U:DI-BPMRFFE</v>
      </c>
      <c r="L776" s="19" t="str">
        <f>Def_Instancias_Equipamentos!$D$1341</f>
        <v>BO-10U:DI-FMCFastADC</v>
      </c>
      <c r="M776" s="44" t="s">
        <v>1171</v>
      </c>
      <c r="N776" s="45" t="s">
        <v>1172</v>
      </c>
      <c r="O776" s="28" t="str">
        <f>Def_Sistemas_Conectores_Cabos!$B$7</f>
        <v>SMA 50-ohm</v>
      </c>
      <c r="P776" s="19" t="str">
        <f>Def_Sistemas_Conectores_Cabos!$B$26</f>
        <v>MMCX 50-ohm</v>
      </c>
      <c r="Q776" s="27" t="str">
        <f t="shared" si="17"/>
        <v>BO-10U:DI-BPMRFFE/SW_IN
BO-10U:DI-FMCFastADC/TRIG</v>
      </c>
      <c r="R776" s="69">
        <v>2.0</v>
      </c>
      <c r="S776" s="69">
        <v>2.0</v>
      </c>
      <c r="T776" s="211" t="str">
        <f>Def_Sistemas_Conectores_Cabos!$C$9</f>
        <v>RG316</v>
      </c>
      <c r="U776" s="45" t="s">
        <v>1173</v>
      </c>
      <c r="V776" s="33"/>
      <c r="W776" s="33"/>
      <c r="X776" s="33"/>
    </row>
    <row r="777" ht="15.75" customHeight="1">
      <c r="A777" s="19" t="str">
        <f>Def_Sistemas_Conectores_Cabos!$A$22</f>
        <v>BPM de elétrons</v>
      </c>
      <c r="B777" s="22" t="str">
        <f>Datas_Entregas!$A$2</f>
        <v>Booster/LTB</v>
      </c>
      <c r="C777" s="25">
        <f t="array" ref="C777">INDEX(Datas_Entregas!$B$2:$B$100, MATCH(B777, Datas_Entregas!$A$2:$A$100, 0), 1)</f>
        <v>43266</v>
      </c>
      <c r="D777" s="22" t="str">
        <f>Def_Status_Montagem!$A$4</f>
        <v>Comprado / Esperando entrega</v>
      </c>
      <c r="E777" s="35" t="str">
        <f>Def_Status_Montagem!$B$4</f>
        <v>Contratada (inclui etiqueta)</v>
      </c>
      <c r="F777" s="26"/>
      <c r="G777" s="27"/>
      <c r="H777" s="26" t="str">
        <f t="array" ref="H777">INDEX(Def_Instancias_Equipamentos!$E$2:$E$5135, MATCH(K777, Def_Instancias_Equipamentos!$D$2:$D$5135, 0), 1)</f>
        <v>IA-05RaBPM</v>
      </c>
      <c r="I777" s="27" t="str">
        <f t="array" ref="I777">INDEX(Def_Instancias_Equipamentos!$E$2:$E$5135, MATCH(L777, Def_Instancias_Equipamentos!$D$2:$D$5135, 0), 1)</f>
        <v>IA-05RaBPM</v>
      </c>
      <c r="J777" s="27" t="str">
        <f t="shared" si="16"/>
        <v>INTERNO</v>
      </c>
      <c r="K777" s="28" t="str">
        <f>Def_Instancias_Equipamentos!$D$751</f>
        <v>BO-11U:DI-BPMRFFE</v>
      </c>
      <c r="L777" s="19" t="str">
        <f>Def_Instancias_Equipamentos!$D$1342</f>
        <v>BO-11U:DI-FMCFastADC</v>
      </c>
      <c r="M777" s="44" t="s">
        <v>1171</v>
      </c>
      <c r="N777" s="45" t="s">
        <v>1172</v>
      </c>
      <c r="O777" s="28" t="str">
        <f>Def_Sistemas_Conectores_Cabos!$B$7</f>
        <v>SMA 50-ohm</v>
      </c>
      <c r="P777" s="19" t="str">
        <f>Def_Sistemas_Conectores_Cabos!$B$26</f>
        <v>MMCX 50-ohm</v>
      </c>
      <c r="Q777" s="27" t="str">
        <f t="shared" si="17"/>
        <v>BO-11U:DI-BPMRFFE/SW_IN
BO-11U:DI-FMCFastADC/TRIG</v>
      </c>
      <c r="R777" s="69">
        <v>2.0</v>
      </c>
      <c r="S777" s="69">
        <v>2.0</v>
      </c>
      <c r="T777" s="211" t="str">
        <f>Def_Sistemas_Conectores_Cabos!$C$9</f>
        <v>RG316</v>
      </c>
      <c r="U777" s="45" t="s">
        <v>1173</v>
      </c>
      <c r="V777" s="33"/>
      <c r="W777" s="33"/>
      <c r="X777" s="33"/>
    </row>
    <row r="778" ht="15.75" customHeight="1">
      <c r="A778" s="19" t="str">
        <f>Def_Sistemas_Conectores_Cabos!$A$22</f>
        <v>BPM de elétrons</v>
      </c>
      <c r="B778" s="22" t="str">
        <f>Datas_Entregas!$A$2</f>
        <v>Booster/LTB</v>
      </c>
      <c r="C778" s="25">
        <f t="array" ref="C778">INDEX(Datas_Entregas!$B$2:$B$100, MATCH(B778, Datas_Entregas!$A$2:$A$100, 0), 1)</f>
        <v>43266</v>
      </c>
      <c r="D778" s="22" t="str">
        <f>Def_Status_Montagem!$A$4</f>
        <v>Comprado / Esperando entrega</v>
      </c>
      <c r="E778" s="35" t="str">
        <f>Def_Status_Montagem!$B$4</f>
        <v>Contratada (inclui etiqueta)</v>
      </c>
      <c r="F778" s="26"/>
      <c r="G778" s="27"/>
      <c r="H778" s="26" t="str">
        <f t="array" ref="H778">INDEX(Def_Instancias_Equipamentos!$E$2:$E$5135, MATCH(K778, Def_Instancias_Equipamentos!$D$2:$D$5135, 0), 1)</f>
        <v>IA-05RaBPM</v>
      </c>
      <c r="I778" s="27" t="str">
        <f t="array" ref="I778">INDEX(Def_Instancias_Equipamentos!$E$2:$E$5135, MATCH(L778, Def_Instancias_Equipamentos!$D$2:$D$5135, 0), 1)</f>
        <v>IA-05RaBPM</v>
      </c>
      <c r="J778" s="27" t="str">
        <f t="shared" si="16"/>
        <v>INTERNO</v>
      </c>
      <c r="K778" s="28" t="str">
        <f>Def_Instancias_Equipamentos!$D$752</f>
        <v>BO-12U:DI-BPMRFFE</v>
      </c>
      <c r="L778" s="19" t="str">
        <f>Def_Instancias_Equipamentos!$D$1343</f>
        <v>BO-12U:DI-FMCFastADC</v>
      </c>
      <c r="M778" s="44" t="s">
        <v>1171</v>
      </c>
      <c r="N778" s="45" t="s">
        <v>1172</v>
      </c>
      <c r="O778" s="28" t="str">
        <f>Def_Sistemas_Conectores_Cabos!$B$7</f>
        <v>SMA 50-ohm</v>
      </c>
      <c r="P778" s="19" t="str">
        <f>Def_Sistemas_Conectores_Cabos!$B$26</f>
        <v>MMCX 50-ohm</v>
      </c>
      <c r="Q778" s="27" t="str">
        <f t="shared" si="17"/>
        <v>BO-12U:DI-BPMRFFE/SW_IN
BO-12U:DI-FMCFastADC/TRIG</v>
      </c>
      <c r="R778" s="69">
        <v>2.0</v>
      </c>
      <c r="S778" s="69">
        <v>2.0</v>
      </c>
      <c r="T778" s="211" t="str">
        <f>Def_Sistemas_Conectores_Cabos!$C$9</f>
        <v>RG316</v>
      </c>
      <c r="U778" s="45" t="s">
        <v>1173</v>
      </c>
      <c r="V778" s="33"/>
      <c r="W778" s="33"/>
      <c r="X778" s="33"/>
    </row>
    <row r="779" ht="15.75" customHeight="1">
      <c r="A779" s="19" t="str">
        <f>Def_Sistemas_Conectores_Cabos!$A$22</f>
        <v>BPM de elétrons</v>
      </c>
      <c r="B779" s="22" t="str">
        <f>Datas_Entregas!$A$2</f>
        <v>Booster/LTB</v>
      </c>
      <c r="C779" s="25">
        <f t="array" ref="C779">INDEX(Datas_Entregas!$B$2:$B$100, MATCH(B779, Datas_Entregas!$A$2:$A$100, 0), 1)</f>
        <v>43266</v>
      </c>
      <c r="D779" s="22" t="str">
        <f>Def_Status_Montagem!$A$4</f>
        <v>Comprado / Esperando entrega</v>
      </c>
      <c r="E779" s="35" t="str">
        <f>Def_Status_Montagem!$B$4</f>
        <v>Contratada (inclui etiqueta)</v>
      </c>
      <c r="F779" s="26"/>
      <c r="G779" s="27"/>
      <c r="H779" s="26" t="str">
        <f t="array" ref="H779">INDEX(Def_Instancias_Equipamentos!$E$2:$E$5135, MATCH(K779, Def_Instancias_Equipamentos!$D$2:$D$5135, 0), 1)</f>
        <v>IA-06RaBPM</v>
      </c>
      <c r="I779" s="27" t="str">
        <f t="array" ref="I779">INDEX(Def_Instancias_Equipamentos!$E$2:$E$5135, MATCH(L779, Def_Instancias_Equipamentos!$D$2:$D$5135, 0), 1)</f>
        <v>IA-06RaBPM</v>
      </c>
      <c r="J779" s="27" t="str">
        <f t="shared" si="16"/>
        <v>INTERNO</v>
      </c>
      <c r="K779" s="28" t="str">
        <f>Def_Instancias_Equipamentos!$D$753</f>
        <v>BO-13U:DI-BPMRFFE</v>
      </c>
      <c r="L779" s="19" t="str">
        <f>Def_Instancias_Equipamentos!$D$1344</f>
        <v>BO-13U:DI-FMCFastADC</v>
      </c>
      <c r="M779" s="44" t="s">
        <v>1171</v>
      </c>
      <c r="N779" s="45" t="s">
        <v>1172</v>
      </c>
      <c r="O779" s="28" t="str">
        <f>Def_Sistemas_Conectores_Cabos!$B$7</f>
        <v>SMA 50-ohm</v>
      </c>
      <c r="P779" s="19" t="str">
        <f>Def_Sistemas_Conectores_Cabos!$B$26</f>
        <v>MMCX 50-ohm</v>
      </c>
      <c r="Q779" s="27" t="str">
        <f t="shared" si="17"/>
        <v>BO-13U:DI-BPMRFFE/SW_IN
BO-13U:DI-FMCFastADC/TRIG</v>
      </c>
      <c r="R779" s="69">
        <v>2.0</v>
      </c>
      <c r="S779" s="69">
        <v>2.0</v>
      </c>
      <c r="T779" s="211" t="str">
        <f>Def_Sistemas_Conectores_Cabos!$C$9</f>
        <v>RG316</v>
      </c>
      <c r="U779" s="45" t="s">
        <v>1173</v>
      </c>
      <c r="V779" s="33"/>
      <c r="W779" s="33"/>
      <c r="X779" s="33"/>
    </row>
    <row r="780" ht="15.75" customHeight="1">
      <c r="A780" s="19" t="str">
        <f>Def_Sistemas_Conectores_Cabos!$A$22</f>
        <v>BPM de elétrons</v>
      </c>
      <c r="B780" s="22" t="str">
        <f>Datas_Entregas!$A$2</f>
        <v>Booster/LTB</v>
      </c>
      <c r="C780" s="25">
        <f t="array" ref="C780">INDEX(Datas_Entregas!$B$2:$B$100, MATCH(B780, Datas_Entregas!$A$2:$A$100, 0), 1)</f>
        <v>43266</v>
      </c>
      <c r="D780" s="22" t="str">
        <f>Def_Status_Montagem!$A$4</f>
        <v>Comprado / Esperando entrega</v>
      </c>
      <c r="E780" s="35" t="str">
        <f>Def_Status_Montagem!$B$4</f>
        <v>Contratada (inclui etiqueta)</v>
      </c>
      <c r="F780" s="26"/>
      <c r="G780" s="27"/>
      <c r="H780" s="26" t="str">
        <f t="array" ref="H780">INDEX(Def_Instancias_Equipamentos!$E$2:$E$5135, MATCH(K780, Def_Instancias_Equipamentos!$D$2:$D$5135, 0), 1)</f>
        <v>IA-06RaBPM</v>
      </c>
      <c r="I780" s="27" t="str">
        <f t="array" ref="I780">INDEX(Def_Instancias_Equipamentos!$E$2:$E$5135, MATCH(L780, Def_Instancias_Equipamentos!$D$2:$D$5135, 0), 1)</f>
        <v>IA-06RaBPM</v>
      </c>
      <c r="J780" s="27" t="str">
        <f t="shared" si="16"/>
        <v>INTERNO</v>
      </c>
      <c r="K780" s="28" t="str">
        <f>Def_Instancias_Equipamentos!$D$754</f>
        <v>BO-14U:DI-BPMRFFE</v>
      </c>
      <c r="L780" s="19" t="str">
        <f>Def_Instancias_Equipamentos!$D$1345</f>
        <v>BO-14U:DI-FMCFastADC</v>
      </c>
      <c r="M780" s="44" t="s">
        <v>1171</v>
      </c>
      <c r="N780" s="45" t="s">
        <v>1172</v>
      </c>
      <c r="O780" s="28" t="str">
        <f>Def_Sistemas_Conectores_Cabos!$B$7</f>
        <v>SMA 50-ohm</v>
      </c>
      <c r="P780" s="19" t="str">
        <f>Def_Sistemas_Conectores_Cabos!$B$26</f>
        <v>MMCX 50-ohm</v>
      </c>
      <c r="Q780" s="27" t="str">
        <f t="shared" si="17"/>
        <v>BO-14U:DI-BPMRFFE/SW_IN
BO-14U:DI-FMCFastADC/TRIG</v>
      </c>
      <c r="R780" s="69">
        <v>2.0</v>
      </c>
      <c r="S780" s="69">
        <v>2.0</v>
      </c>
      <c r="T780" s="211" t="str">
        <f>Def_Sistemas_Conectores_Cabos!$C$9</f>
        <v>RG316</v>
      </c>
      <c r="U780" s="45" t="s">
        <v>1173</v>
      </c>
      <c r="V780" s="33"/>
      <c r="W780" s="33"/>
      <c r="X780" s="33"/>
    </row>
    <row r="781" ht="15.75" customHeight="1">
      <c r="A781" s="19" t="str">
        <f>Def_Sistemas_Conectores_Cabos!$A$22</f>
        <v>BPM de elétrons</v>
      </c>
      <c r="B781" s="22" t="str">
        <f>Datas_Entregas!$A$2</f>
        <v>Booster/LTB</v>
      </c>
      <c r="C781" s="25">
        <f t="array" ref="C781">INDEX(Datas_Entregas!$B$2:$B$100, MATCH(B781, Datas_Entregas!$A$2:$A$100, 0), 1)</f>
        <v>43266</v>
      </c>
      <c r="D781" s="22" t="str">
        <f>Def_Status_Montagem!$A$4</f>
        <v>Comprado / Esperando entrega</v>
      </c>
      <c r="E781" s="35" t="str">
        <f>Def_Status_Montagem!$B$4</f>
        <v>Contratada (inclui etiqueta)</v>
      </c>
      <c r="F781" s="26"/>
      <c r="G781" s="27"/>
      <c r="H781" s="26" t="str">
        <f t="array" ref="H781">INDEX(Def_Instancias_Equipamentos!$E$2:$E$5135, MATCH(K781, Def_Instancias_Equipamentos!$D$2:$D$5135, 0), 1)</f>
        <v>IA-06RaBPM</v>
      </c>
      <c r="I781" s="27" t="str">
        <f t="array" ref="I781">INDEX(Def_Instancias_Equipamentos!$E$2:$E$5135, MATCH(L781, Def_Instancias_Equipamentos!$D$2:$D$5135, 0), 1)</f>
        <v>IA-06RaBPM</v>
      </c>
      <c r="J781" s="27" t="str">
        <f t="shared" si="16"/>
        <v>INTERNO</v>
      </c>
      <c r="K781" s="28" t="str">
        <f>Def_Instancias_Equipamentos!$D$755</f>
        <v>BO-15U:DI-BPMRFFE</v>
      </c>
      <c r="L781" s="19" t="str">
        <f>Def_Instancias_Equipamentos!$D$1346</f>
        <v>BO-15U:DI-FMCFastADC</v>
      </c>
      <c r="M781" s="44" t="s">
        <v>1171</v>
      </c>
      <c r="N781" s="45" t="s">
        <v>1172</v>
      </c>
      <c r="O781" s="28" t="str">
        <f>Def_Sistemas_Conectores_Cabos!$B$7</f>
        <v>SMA 50-ohm</v>
      </c>
      <c r="P781" s="19" t="str">
        <f>Def_Sistemas_Conectores_Cabos!$B$26</f>
        <v>MMCX 50-ohm</v>
      </c>
      <c r="Q781" s="27" t="str">
        <f t="shared" si="17"/>
        <v>BO-15U:DI-BPMRFFE/SW_IN
BO-15U:DI-FMCFastADC/TRIG</v>
      </c>
      <c r="R781" s="69">
        <v>2.0</v>
      </c>
      <c r="S781" s="69">
        <v>2.0</v>
      </c>
      <c r="T781" s="211" t="str">
        <f>Def_Sistemas_Conectores_Cabos!$C$9</f>
        <v>RG316</v>
      </c>
      <c r="U781" s="45" t="s">
        <v>1173</v>
      </c>
      <c r="V781" s="33"/>
      <c r="W781" s="33"/>
      <c r="X781" s="33"/>
    </row>
    <row r="782" ht="15.75" customHeight="1">
      <c r="A782" s="19" t="str">
        <f>Def_Sistemas_Conectores_Cabos!$A$22</f>
        <v>BPM de elétrons</v>
      </c>
      <c r="B782" s="22" t="str">
        <f>Datas_Entregas!$A$2</f>
        <v>Booster/LTB</v>
      </c>
      <c r="C782" s="25">
        <f t="array" ref="C782">INDEX(Datas_Entregas!$B$2:$B$100, MATCH(B782, Datas_Entregas!$A$2:$A$100, 0), 1)</f>
        <v>43266</v>
      </c>
      <c r="D782" s="22" t="str">
        <f>Def_Status_Montagem!$A$4</f>
        <v>Comprado / Esperando entrega</v>
      </c>
      <c r="E782" s="35" t="str">
        <f>Def_Status_Montagem!$B$4</f>
        <v>Contratada (inclui etiqueta)</v>
      </c>
      <c r="F782" s="26"/>
      <c r="G782" s="27"/>
      <c r="H782" s="26" t="str">
        <f t="array" ref="H782">INDEX(Def_Instancias_Equipamentos!$E$2:$E$5135, MATCH(K782, Def_Instancias_Equipamentos!$D$2:$D$5135, 0), 1)</f>
        <v>IA-07RaBPM</v>
      </c>
      <c r="I782" s="27" t="str">
        <f t="array" ref="I782">INDEX(Def_Instancias_Equipamentos!$E$2:$E$5135, MATCH(L782, Def_Instancias_Equipamentos!$D$2:$D$5135, 0), 1)</f>
        <v>IA-07RaBPM</v>
      </c>
      <c r="J782" s="27" t="str">
        <f t="shared" si="16"/>
        <v>INTERNO</v>
      </c>
      <c r="K782" s="28" t="str">
        <f>Def_Instancias_Equipamentos!$D$756</f>
        <v>BO-16U:DI-BPMRFFE</v>
      </c>
      <c r="L782" s="19" t="str">
        <f>Def_Instancias_Equipamentos!$D$1347</f>
        <v>BO-16U:DI-FMCFastADC</v>
      </c>
      <c r="M782" s="44" t="s">
        <v>1171</v>
      </c>
      <c r="N782" s="45" t="s">
        <v>1172</v>
      </c>
      <c r="O782" s="28" t="str">
        <f>Def_Sistemas_Conectores_Cabos!$B$7</f>
        <v>SMA 50-ohm</v>
      </c>
      <c r="P782" s="19" t="str">
        <f>Def_Sistemas_Conectores_Cabos!$B$26</f>
        <v>MMCX 50-ohm</v>
      </c>
      <c r="Q782" s="27" t="str">
        <f t="shared" si="17"/>
        <v>BO-16U:DI-BPMRFFE/SW_IN
BO-16U:DI-FMCFastADC/TRIG</v>
      </c>
      <c r="R782" s="69">
        <v>2.0</v>
      </c>
      <c r="S782" s="69">
        <v>2.0</v>
      </c>
      <c r="T782" s="211" t="str">
        <f>Def_Sistemas_Conectores_Cabos!$C$9</f>
        <v>RG316</v>
      </c>
      <c r="U782" s="45" t="s">
        <v>1173</v>
      </c>
      <c r="V782" s="33"/>
      <c r="W782" s="33"/>
      <c r="X782" s="33"/>
    </row>
    <row r="783" ht="15.75" customHeight="1">
      <c r="A783" s="19" t="str">
        <f>Def_Sistemas_Conectores_Cabos!$A$22</f>
        <v>BPM de elétrons</v>
      </c>
      <c r="B783" s="22" t="str">
        <f>Datas_Entregas!$A$2</f>
        <v>Booster/LTB</v>
      </c>
      <c r="C783" s="25">
        <f t="array" ref="C783">INDEX(Datas_Entregas!$B$2:$B$100, MATCH(B783, Datas_Entregas!$A$2:$A$100, 0), 1)</f>
        <v>43266</v>
      </c>
      <c r="D783" s="22" t="str">
        <f>Def_Status_Montagem!$A$4</f>
        <v>Comprado / Esperando entrega</v>
      </c>
      <c r="E783" s="35" t="str">
        <f>Def_Status_Montagem!$B$4</f>
        <v>Contratada (inclui etiqueta)</v>
      </c>
      <c r="F783" s="26"/>
      <c r="G783" s="27"/>
      <c r="H783" s="26" t="str">
        <f t="array" ref="H783">INDEX(Def_Instancias_Equipamentos!$E$2:$E$5135, MATCH(K783, Def_Instancias_Equipamentos!$D$2:$D$5135, 0), 1)</f>
        <v>IA-07RaBPM</v>
      </c>
      <c r="I783" s="27" t="str">
        <f t="array" ref="I783">INDEX(Def_Instancias_Equipamentos!$E$2:$E$5135, MATCH(L783, Def_Instancias_Equipamentos!$D$2:$D$5135, 0), 1)</f>
        <v>IA-07RaBPM</v>
      </c>
      <c r="J783" s="27" t="str">
        <f t="shared" si="16"/>
        <v>INTERNO</v>
      </c>
      <c r="K783" s="28" t="str">
        <f>Def_Instancias_Equipamentos!$D$757</f>
        <v>BO-17U:DI-BPMRFFE</v>
      </c>
      <c r="L783" s="19" t="str">
        <f>Def_Instancias_Equipamentos!$D$1348</f>
        <v>BO-17U:DI-FMCFastADC</v>
      </c>
      <c r="M783" s="44" t="s">
        <v>1171</v>
      </c>
      <c r="N783" s="45" t="s">
        <v>1172</v>
      </c>
      <c r="O783" s="28" t="str">
        <f>Def_Sistemas_Conectores_Cabos!$B$7</f>
        <v>SMA 50-ohm</v>
      </c>
      <c r="P783" s="19" t="str">
        <f>Def_Sistemas_Conectores_Cabos!$B$26</f>
        <v>MMCX 50-ohm</v>
      </c>
      <c r="Q783" s="27" t="str">
        <f t="shared" si="17"/>
        <v>BO-17U:DI-BPMRFFE/SW_IN
BO-17U:DI-FMCFastADC/TRIG</v>
      </c>
      <c r="R783" s="69">
        <v>2.0</v>
      </c>
      <c r="S783" s="69">
        <v>2.0</v>
      </c>
      <c r="T783" s="211" t="str">
        <f>Def_Sistemas_Conectores_Cabos!$C$9</f>
        <v>RG316</v>
      </c>
      <c r="U783" s="45" t="s">
        <v>1173</v>
      </c>
      <c r="V783" s="33"/>
      <c r="W783" s="33"/>
      <c r="X783" s="33"/>
    </row>
    <row r="784" ht="15.75" customHeight="1">
      <c r="A784" s="19" t="str">
        <f>Def_Sistemas_Conectores_Cabos!$A$22</f>
        <v>BPM de elétrons</v>
      </c>
      <c r="B784" s="22" t="str">
        <f>Datas_Entregas!$A$2</f>
        <v>Booster/LTB</v>
      </c>
      <c r="C784" s="25">
        <f t="array" ref="C784">INDEX(Datas_Entregas!$B$2:$B$100, MATCH(B784, Datas_Entregas!$A$2:$A$100, 0), 1)</f>
        <v>43266</v>
      </c>
      <c r="D784" s="22" t="str">
        <f>Def_Status_Montagem!$A$4</f>
        <v>Comprado / Esperando entrega</v>
      </c>
      <c r="E784" s="35" t="str">
        <f>Def_Status_Montagem!$B$4</f>
        <v>Contratada (inclui etiqueta)</v>
      </c>
      <c r="F784" s="26"/>
      <c r="G784" s="27"/>
      <c r="H784" s="26" t="str">
        <f t="array" ref="H784">INDEX(Def_Instancias_Equipamentos!$E$2:$E$5135, MATCH(K784, Def_Instancias_Equipamentos!$D$2:$D$5135, 0), 1)</f>
        <v>IA-08RaBPM</v>
      </c>
      <c r="I784" s="27" t="str">
        <f t="array" ref="I784">INDEX(Def_Instancias_Equipamentos!$E$2:$E$5135, MATCH(L784, Def_Instancias_Equipamentos!$D$2:$D$5135, 0), 1)</f>
        <v>IA-08RaBPM</v>
      </c>
      <c r="J784" s="27" t="str">
        <f t="shared" si="16"/>
        <v>INTERNO</v>
      </c>
      <c r="K784" s="28" t="str">
        <f>Def_Instancias_Equipamentos!$D$758</f>
        <v>BO-18U:DI-BPMRFFE</v>
      </c>
      <c r="L784" s="19" t="str">
        <f>Def_Instancias_Equipamentos!$D$1349</f>
        <v>BO-18U:DI-FMCFastADC</v>
      </c>
      <c r="M784" s="44" t="s">
        <v>1171</v>
      </c>
      <c r="N784" s="45" t="s">
        <v>1172</v>
      </c>
      <c r="O784" s="28" t="str">
        <f>Def_Sistemas_Conectores_Cabos!$B$7</f>
        <v>SMA 50-ohm</v>
      </c>
      <c r="P784" s="19" t="str">
        <f>Def_Sistemas_Conectores_Cabos!$B$26</f>
        <v>MMCX 50-ohm</v>
      </c>
      <c r="Q784" s="27" t="str">
        <f t="shared" si="17"/>
        <v>BO-18U:DI-BPMRFFE/SW_IN
BO-18U:DI-FMCFastADC/TRIG</v>
      </c>
      <c r="R784" s="69">
        <v>2.0</v>
      </c>
      <c r="S784" s="69">
        <v>2.0</v>
      </c>
      <c r="T784" s="211" t="str">
        <f>Def_Sistemas_Conectores_Cabos!$C$9</f>
        <v>RG316</v>
      </c>
      <c r="U784" s="45" t="s">
        <v>1173</v>
      </c>
      <c r="V784" s="33"/>
      <c r="W784" s="33"/>
      <c r="X784" s="33"/>
    </row>
    <row r="785" ht="15.75" customHeight="1">
      <c r="A785" s="19" t="str">
        <f>Def_Sistemas_Conectores_Cabos!$A$22</f>
        <v>BPM de elétrons</v>
      </c>
      <c r="B785" s="22" t="str">
        <f>Datas_Entregas!$A$2</f>
        <v>Booster/LTB</v>
      </c>
      <c r="C785" s="25">
        <f t="array" ref="C785">INDEX(Datas_Entregas!$B$2:$B$100, MATCH(B785, Datas_Entregas!$A$2:$A$100, 0), 1)</f>
        <v>43266</v>
      </c>
      <c r="D785" s="22" t="str">
        <f>Def_Status_Montagem!$A$4</f>
        <v>Comprado / Esperando entrega</v>
      </c>
      <c r="E785" s="35" t="str">
        <f>Def_Status_Montagem!$B$4</f>
        <v>Contratada (inclui etiqueta)</v>
      </c>
      <c r="F785" s="26"/>
      <c r="G785" s="27"/>
      <c r="H785" s="26" t="str">
        <f t="array" ref="H785">INDEX(Def_Instancias_Equipamentos!$E$2:$E$5135, MATCH(K785, Def_Instancias_Equipamentos!$D$2:$D$5135, 0), 1)</f>
        <v>IA-08RaBPM</v>
      </c>
      <c r="I785" s="27" t="str">
        <f t="array" ref="I785">INDEX(Def_Instancias_Equipamentos!$E$2:$E$5135, MATCH(L785, Def_Instancias_Equipamentos!$D$2:$D$5135, 0), 1)</f>
        <v>IA-08RaBPM</v>
      </c>
      <c r="J785" s="27" t="str">
        <f t="shared" si="16"/>
        <v>INTERNO</v>
      </c>
      <c r="K785" s="28" t="str">
        <f>Def_Instancias_Equipamentos!$D$759</f>
        <v>BO-19U:DI-BPMRFFE</v>
      </c>
      <c r="L785" s="19" t="str">
        <f>Def_Instancias_Equipamentos!$D$1350</f>
        <v>BO-19U:DI-FMCFastADC</v>
      </c>
      <c r="M785" s="44" t="s">
        <v>1171</v>
      </c>
      <c r="N785" s="45" t="s">
        <v>1172</v>
      </c>
      <c r="O785" s="28" t="str">
        <f>Def_Sistemas_Conectores_Cabos!$B$7</f>
        <v>SMA 50-ohm</v>
      </c>
      <c r="P785" s="19" t="str">
        <f>Def_Sistemas_Conectores_Cabos!$B$26</f>
        <v>MMCX 50-ohm</v>
      </c>
      <c r="Q785" s="27" t="str">
        <f t="shared" si="17"/>
        <v>BO-19U:DI-BPMRFFE/SW_IN
BO-19U:DI-FMCFastADC/TRIG</v>
      </c>
      <c r="R785" s="69">
        <v>2.0</v>
      </c>
      <c r="S785" s="69">
        <v>2.0</v>
      </c>
      <c r="T785" s="211" t="str">
        <f>Def_Sistemas_Conectores_Cabos!$C$9</f>
        <v>RG316</v>
      </c>
      <c r="U785" s="45" t="s">
        <v>1173</v>
      </c>
      <c r="V785" s="33"/>
      <c r="W785" s="33"/>
      <c r="X785" s="33"/>
    </row>
    <row r="786" ht="15.75" customHeight="1">
      <c r="A786" s="19" t="str">
        <f>Def_Sistemas_Conectores_Cabos!$A$22</f>
        <v>BPM de elétrons</v>
      </c>
      <c r="B786" s="22" t="str">
        <f>Datas_Entregas!$A$2</f>
        <v>Booster/LTB</v>
      </c>
      <c r="C786" s="25">
        <f t="array" ref="C786">INDEX(Datas_Entregas!$B$2:$B$100, MATCH(B786, Datas_Entregas!$A$2:$A$100, 0), 1)</f>
        <v>43266</v>
      </c>
      <c r="D786" s="22" t="str">
        <f>Def_Status_Montagem!$A$4</f>
        <v>Comprado / Esperando entrega</v>
      </c>
      <c r="E786" s="35" t="str">
        <f>Def_Status_Montagem!$B$4</f>
        <v>Contratada (inclui etiqueta)</v>
      </c>
      <c r="F786" s="26"/>
      <c r="G786" s="27"/>
      <c r="H786" s="26" t="str">
        <f t="array" ref="H786">INDEX(Def_Instancias_Equipamentos!$E$2:$E$5135, MATCH(K786, Def_Instancias_Equipamentos!$D$2:$D$5135, 0), 1)</f>
        <v>IA-08RaBPM</v>
      </c>
      <c r="I786" s="27" t="str">
        <f t="array" ref="I786">INDEX(Def_Instancias_Equipamentos!$E$2:$E$5135, MATCH(L786, Def_Instancias_Equipamentos!$D$2:$D$5135, 0), 1)</f>
        <v>IA-08RaBPM</v>
      </c>
      <c r="J786" s="27" t="str">
        <f t="shared" si="16"/>
        <v>INTERNO</v>
      </c>
      <c r="K786" s="28" t="str">
        <f>Def_Instancias_Equipamentos!$D$760</f>
        <v>BO-20U:DI-BPMRFFE</v>
      </c>
      <c r="L786" s="19" t="str">
        <f>Def_Instancias_Equipamentos!$D$1351</f>
        <v>BO-20U:DI-FMCFastADC</v>
      </c>
      <c r="M786" s="44" t="s">
        <v>1171</v>
      </c>
      <c r="N786" s="45" t="s">
        <v>1172</v>
      </c>
      <c r="O786" s="28" t="str">
        <f>Def_Sistemas_Conectores_Cabos!$B$7</f>
        <v>SMA 50-ohm</v>
      </c>
      <c r="P786" s="19" t="str">
        <f>Def_Sistemas_Conectores_Cabos!$B$26</f>
        <v>MMCX 50-ohm</v>
      </c>
      <c r="Q786" s="27" t="str">
        <f t="shared" si="17"/>
        <v>BO-20U:DI-BPMRFFE/SW_IN
BO-20U:DI-FMCFastADC/TRIG</v>
      </c>
      <c r="R786" s="69">
        <v>2.0</v>
      </c>
      <c r="S786" s="69">
        <v>2.0</v>
      </c>
      <c r="T786" s="211" t="str">
        <f>Def_Sistemas_Conectores_Cabos!$C$9</f>
        <v>RG316</v>
      </c>
      <c r="U786" s="45" t="s">
        <v>1173</v>
      </c>
      <c r="V786" s="33"/>
      <c r="W786" s="33"/>
      <c r="X786" s="33"/>
    </row>
    <row r="787" ht="15.75" customHeight="1">
      <c r="A787" s="19" t="str">
        <f>Def_Sistemas_Conectores_Cabos!$A$22</f>
        <v>BPM de elétrons</v>
      </c>
      <c r="B787" s="22" t="str">
        <f>Datas_Entregas!$A$2</f>
        <v>Booster/LTB</v>
      </c>
      <c r="C787" s="25">
        <f t="array" ref="C787">INDEX(Datas_Entregas!$B$2:$B$100, MATCH(B787, Datas_Entregas!$A$2:$A$100, 0), 1)</f>
        <v>43266</v>
      </c>
      <c r="D787" s="22" t="str">
        <f>Def_Status_Montagem!$A$4</f>
        <v>Comprado / Esperando entrega</v>
      </c>
      <c r="E787" s="35" t="str">
        <f>Def_Status_Montagem!$B$4</f>
        <v>Contratada (inclui etiqueta)</v>
      </c>
      <c r="F787" s="26"/>
      <c r="G787" s="27"/>
      <c r="H787" s="26" t="str">
        <f t="array" ref="H787">INDEX(Def_Instancias_Equipamentos!$E$2:$E$5135, MATCH(K787, Def_Instancias_Equipamentos!$D$2:$D$5135, 0), 1)</f>
        <v>IA-09RaBPM</v>
      </c>
      <c r="I787" s="27" t="str">
        <f t="array" ref="I787">INDEX(Def_Instancias_Equipamentos!$E$2:$E$5135, MATCH(L787, Def_Instancias_Equipamentos!$D$2:$D$5135, 0), 1)</f>
        <v>IA-09RaBPM</v>
      </c>
      <c r="J787" s="27" t="str">
        <f t="shared" si="16"/>
        <v>INTERNO</v>
      </c>
      <c r="K787" s="28" t="str">
        <f>Def_Instancias_Equipamentos!$D$761</f>
        <v>BO-21U:DI-BPMRFFE</v>
      </c>
      <c r="L787" s="19" t="str">
        <f>Def_Instancias_Equipamentos!$D$1352</f>
        <v>BO-21U:DI-FMCFastADC</v>
      </c>
      <c r="M787" s="44" t="s">
        <v>1171</v>
      </c>
      <c r="N787" s="45" t="s">
        <v>1172</v>
      </c>
      <c r="O787" s="28" t="str">
        <f>Def_Sistemas_Conectores_Cabos!$B$7</f>
        <v>SMA 50-ohm</v>
      </c>
      <c r="P787" s="19" t="str">
        <f>Def_Sistemas_Conectores_Cabos!$B$26</f>
        <v>MMCX 50-ohm</v>
      </c>
      <c r="Q787" s="27" t="str">
        <f t="shared" si="17"/>
        <v>BO-21U:DI-BPMRFFE/SW_IN
BO-21U:DI-FMCFastADC/TRIG</v>
      </c>
      <c r="R787" s="69">
        <v>2.0</v>
      </c>
      <c r="S787" s="69">
        <v>2.0</v>
      </c>
      <c r="T787" s="211" t="str">
        <f>Def_Sistemas_Conectores_Cabos!$C$9</f>
        <v>RG316</v>
      </c>
      <c r="U787" s="45" t="s">
        <v>1173</v>
      </c>
      <c r="V787" s="33"/>
      <c r="W787" s="33"/>
      <c r="X787" s="33"/>
    </row>
    <row r="788" ht="15.75" customHeight="1">
      <c r="A788" s="19" t="str">
        <f>Def_Sistemas_Conectores_Cabos!$A$22</f>
        <v>BPM de elétrons</v>
      </c>
      <c r="B788" s="22" t="str">
        <f>Datas_Entregas!$A$2</f>
        <v>Booster/LTB</v>
      </c>
      <c r="C788" s="25">
        <f t="array" ref="C788">INDEX(Datas_Entregas!$B$2:$B$100, MATCH(B788, Datas_Entregas!$A$2:$A$100, 0), 1)</f>
        <v>43266</v>
      </c>
      <c r="D788" s="22" t="str">
        <f>Def_Status_Montagem!$A$4</f>
        <v>Comprado / Esperando entrega</v>
      </c>
      <c r="E788" s="35" t="str">
        <f>Def_Status_Montagem!$B$4</f>
        <v>Contratada (inclui etiqueta)</v>
      </c>
      <c r="F788" s="26"/>
      <c r="G788" s="27"/>
      <c r="H788" s="26" t="str">
        <f t="array" ref="H788">INDEX(Def_Instancias_Equipamentos!$E$2:$E$5135, MATCH(K788, Def_Instancias_Equipamentos!$D$2:$D$5135, 0), 1)</f>
        <v>IA-09RaBPM</v>
      </c>
      <c r="I788" s="27" t="str">
        <f t="array" ref="I788">INDEX(Def_Instancias_Equipamentos!$E$2:$E$5135, MATCH(L788, Def_Instancias_Equipamentos!$D$2:$D$5135, 0), 1)</f>
        <v>IA-09RaBPM</v>
      </c>
      <c r="J788" s="27" t="str">
        <f t="shared" si="16"/>
        <v>INTERNO</v>
      </c>
      <c r="K788" s="28" t="str">
        <f>Def_Instancias_Equipamentos!$D$762</f>
        <v>BO-22U:DI-BPMRFFE</v>
      </c>
      <c r="L788" s="19" t="str">
        <f>Def_Instancias_Equipamentos!$D$1353</f>
        <v>BO-22U:DI-FMCFastADC</v>
      </c>
      <c r="M788" s="44" t="s">
        <v>1171</v>
      </c>
      <c r="N788" s="45" t="s">
        <v>1172</v>
      </c>
      <c r="O788" s="28" t="str">
        <f>Def_Sistemas_Conectores_Cabos!$B$7</f>
        <v>SMA 50-ohm</v>
      </c>
      <c r="P788" s="19" t="str">
        <f>Def_Sistemas_Conectores_Cabos!$B$26</f>
        <v>MMCX 50-ohm</v>
      </c>
      <c r="Q788" s="27" t="str">
        <f t="shared" si="17"/>
        <v>BO-22U:DI-BPMRFFE/SW_IN
BO-22U:DI-FMCFastADC/TRIG</v>
      </c>
      <c r="R788" s="69">
        <v>2.0</v>
      </c>
      <c r="S788" s="69">
        <v>2.0</v>
      </c>
      <c r="T788" s="211" t="str">
        <f>Def_Sistemas_Conectores_Cabos!$C$9</f>
        <v>RG316</v>
      </c>
      <c r="U788" s="45" t="s">
        <v>1173</v>
      </c>
      <c r="V788" s="33"/>
      <c r="W788" s="33"/>
      <c r="X788" s="33"/>
    </row>
    <row r="789" ht="15.75" customHeight="1">
      <c r="A789" s="19" t="str">
        <f>Def_Sistemas_Conectores_Cabos!$A$22</f>
        <v>BPM de elétrons</v>
      </c>
      <c r="B789" s="22" t="str">
        <f>Datas_Entregas!$A$2</f>
        <v>Booster/LTB</v>
      </c>
      <c r="C789" s="25">
        <f t="array" ref="C789">INDEX(Datas_Entregas!$B$2:$B$100, MATCH(B789, Datas_Entregas!$A$2:$A$100, 0), 1)</f>
        <v>43266</v>
      </c>
      <c r="D789" s="22" t="str">
        <f>Def_Status_Montagem!$A$4</f>
        <v>Comprado / Esperando entrega</v>
      </c>
      <c r="E789" s="35" t="str">
        <f>Def_Status_Montagem!$B$4</f>
        <v>Contratada (inclui etiqueta)</v>
      </c>
      <c r="F789" s="26"/>
      <c r="G789" s="27"/>
      <c r="H789" s="26" t="str">
        <f t="array" ref="H789">INDEX(Def_Instancias_Equipamentos!$E$2:$E$5135, MATCH(K789, Def_Instancias_Equipamentos!$D$2:$D$5135, 0), 1)</f>
        <v>IA-10RaBPM</v>
      </c>
      <c r="I789" s="27" t="str">
        <f t="array" ref="I789">INDEX(Def_Instancias_Equipamentos!$E$2:$E$5135, MATCH(L789, Def_Instancias_Equipamentos!$D$2:$D$5135, 0), 1)</f>
        <v>IA-10RaBPM</v>
      </c>
      <c r="J789" s="27" t="str">
        <f t="shared" si="16"/>
        <v>INTERNO</v>
      </c>
      <c r="K789" s="28" t="str">
        <f>Def_Instancias_Equipamentos!$D$763</f>
        <v>BO-23U:DI-BPMRFFE</v>
      </c>
      <c r="L789" s="19" t="str">
        <f>Def_Instancias_Equipamentos!$D$1354</f>
        <v>BO-23U:DI-FMCFastADC</v>
      </c>
      <c r="M789" s="44" t="s">
        <v>1171</v>
      </c>
      <c r="N789" s="45" t="s">
        <v>1172</v>
      </c>
      <c r="O789" s="28" t="str">
        <f>Def_Sistemas_Conectores_Cabos!$B$7</f>
        <v>SMA 50-ohm</v>
      </c>
      <c r="P789" s="19" t="str">
        <f>Def_Sistemas_Conectores_Cabos!$B$26</f>
        <v>MMCX 50-ohm</v>
      </c>
      <c r="Q789" s="27" t="str">
        <f t="shared" si="17"/>
        <v>BO-23U:DI-BPMRFFE/SW_IN
BO-23U:DI-FMCFastADC/TRIG</v>
      </c>
      <c r="R789" s="69">
        <v>2.0</v>
      </c>
      <c r="S789" s="69">
        <v>2.0</v>
      </c>
      <c r="T789" s="211" t="str">
        <f>Def_Sistemas_Conectores_Cabos!$C$9</f>
        <v>RG316</v>
      </c>
      <c r="U789" s="45" t="s">
        <v>1173</v>
      </c>
      <c r="V789" s="33"/>
      <c r="W789" s="33"/>
      <c r="X789" s="33"/>
    </row>
    <row r="790" ht="15.75" customHeight="1">
      <c r="A790" s="19" t="str">
        <f>Def_Sistemas_Conectores_Cabos!$A$22</f>
        <v>BPM de elétrons</v>
      </c>
      <c r="B790" s="22" t="str">
        <f>Datas_Entregas!$A$2</f>
        <v>Booster/LTB</v>
      </c>
      <c r="C790" s="25">
        <f t="array" ref="C790">INDEX(Datas_Entregas!$B$2:$B$100, MATCH(B790, Datas_Entregas!$A$2:$A$100, 0), 1)</f>
        <v>43266</v>
      </c>
      <c r="D790" s="22" t="str">
        <f>Def_Status_Montagem!$A$4</f>
        <v>Comprado / Esperando entrega</v>
      </c>
      <c r="E790" s="35" t="str">
        <f>Def_Status_Montagem!$B$4</f>
        <v>Contratada (inclui etiqueta)</v>
      </c>
      <c r="F790" s="26"/>
      <c r="G790" s="27"/>
      <c r="H790" s="26" t="str">
        <f t="array" ref="H790">INDEX(Def_Instancias_Equipamentos!$E$2:$E$5135, MATCH(K790, Def_Instancias_Equipamentos!$D$2:$D$5135, 0), 1)</f>
        <v>IA-10RaBPM</v>
      </c>
      <c r="I790" s="27" t="str">
        <f t="array" ref="I790">INDEX(Def_Instancias_Equipamentos!$E$2:$E$5135, MATCH(L790, Def_Instancias_Equipamentos!$D$2:$D$5135, 0), 1)</f>
        <v>IA-10RaBPM</v>
      </c>
      <c r="J790" s="27" t="str">
        <f t="shared" si="16"/>
        <v>INTERNO</v>
      </c>
      <c r="K790" s="28" t="str">
        <f>Def_Instancias_Equipamentos!$D$764</f>
        <v>BO-24U:DI-BPMRFFE</v>
      </c>
      <c r="L790" s="19" t="str">
        <f>Def_Instancias_Equipamentos!$D$1355</f>
        <v>BO-24U:DI-FMCFastADC</v>
      </c>
      <c r="M790" s="44" t="s">
        <v>1171</v>
      </c>
      <c r="N790" s="45" t="s">
        <v>1172</v>
      </c>
      <c r="O790" s="28" t="str">
        <f>Def_Sistemas_Conectores_Cabos!$B$7</f>
        <v>SMA 50-ohm</v>
      </c>
      <c r="P790" s="19" t="str">
        <f>Def_Sistemas_Conectores_Cabos!$B$26</f>
        <v>MMCX 50-ohm</v>
      </c>
      <c r="Q790" s="27" t="str">
        <f t="shared" si="17"/>
        <v>BO-24U:DI-BPMRFFE/SW_IN
BO-24U:DI-FMCFastADC/TRIG</v>
      </c>
      <c r="R790" s="69">
        <v>2.0</v>
      </c>
      <c r="S790" s="69">
        <v>2.0</v>
      </c>
      <c r="T790" s="211" t="str">
        <f>Def_Sistemas_Conectores_Cabos!$C$9</f>
        <v>RG316</v>
      </c>
      <c r="U790" s="45" t="s">
        <v>1173</v>
      </c>
      <c r="V790" s="33"/>
      <c r="W790" s="33"/>
      <c r="X790" s="33"/>
    </row>
    <row r="791" ht="15.75" customHeight="1">
      <c r="A791" s="19" t="str">
        <f>Def_Sistemas_Conectores_Cabos!$A$22</f>
        <v>BPM de elétrons</v>
      </c>
      <c r="B791" s="22" t="str">
        <f>Datas_Entregas!$A$2</f>
        <v>Booster/LTB</v>
      </c>
      <c r="C791" s="25">
        <f t="array" ref="C791">INDEX(Datas_Entregas!$B$2:$B$100, MATCH(B791, Datas_Entregas!$A$2:$A$100, 0), 1)</f>
        <v>43266</v>
      </c>
      <c r="D791" s="22" t="str">
        <f>Def_Status_Montagem!$A$4</f>
        <v>Comprado / Esperando entrega</v>
      </c>
      <c r="E791" s="35" t="str">
        <f>Def_Status_Montagem!$B$4</f>
        <v>Contratada (inclui etiqueta)</v>
      </c>
      <c r="F791" s="26"/>
      <c r="G791" s="27"/>
      <c r="H791" s="26" t="str">
        <f t="array" ref="H791">INDEX(Def_Instancias_Equipamentos!$E$2:$E$5135, MATCH(K791, Def_Instancias_Equipamentos!$D$2:$D$5135, 0), 1)</f>
        <v>IA-10RaBPM</v>
      </c>
      <c r="I791" s="27" t="str">
        <f t="array" ref="I791">INDEX(Def_Instancias_Equipamentos!$E$2:$E$5135, MATCH(L791, Def_Instancias_Equipamentos!$D$2:$D$5135, 0), 1)</f>
        <v>IA-10RaBPM</v>
      </c>
      <c r="J791" s="27" t="str">
        <f t="shared" si="16"/>
        <v>INTERNO</v>
      </c>
      <c r="K791" s="28" t="str">
        <f>Def_Instancias_Equipamentos!$D$765</f>
        <v>BO-25U:DI-BPMRFFE</v>
      </c>
      <c r="L791" s="19" t="str">
        <f>Def_Instancias_Equipamentos!$D$1356</f>
        <v>BO-25U:DI-FMCFastADC</v>
      </c>
      <c r="M791" s="44" t="s">
        <v>1171</v>
      </c>
      <c r="N791" s="45" t="s">
        <v>1172</v>
      </c>
      <c r="O791" s="28" t="str">
        <f>Def_Sistemas_Conectores_Cabos!$B$7</f>
        <v>SMA 50-ohm</v>
      </c>
      <c r="P791" s="19" t="str">
        <f>Def_Sistemas_Conectores_Cabos!$B$26</f>
        <v>MMCX 50-ohm</v>
      </c>
      <c r="Q791" s="27" t="str">
        <f t="shared" si="17"/>
        <v>BO-25U:DI-BPMRFFE/SW_IN
BO-25U:DI-FMCFastADC/TRIG</v>
      </c>
      <c r="R791" s="69">
        <v>2.0</v>
      </c>
      <c r="S791" s="69">
        <v>2.0</v>
      </c>
      <c r="T791" s="211" t="str">
        <f>Def_Sistemas_Conectores_Cabos!$C$9</f>
        <v>RG316</v>
      </c>
      <c r="U791" s="45" t="s">
        <v>1173</v>
      </c>
      <c r="V791" s="33"/>
      <c r="W791" s="33"/>
      <c r="X791" s="33"/>
    </row>
    <row r="792" ht="15.75" customHeight="1">
      <c r="A792" s="19" t="str">
        <f>Def_Sistemas_Conectores_Cabos!$A$22</f>
        <v>BPM de elétrons</v>
      </c>
      <c r="B792" s="22" t="str">
        <f>Datas_Entregas!$A$2</f>
        <v>Booster/LTB</v>
      </c>
      <c r="C792" s="25">
        <f t="array" ref="C792">INDEX(Datas_Entregas!$B$2:$B$100, MATCH(B792, Datas_Entregas!$A$2:$A$100, 0), 1)</f>
        <v>43266</v>
      </c>
      <c r="D792" s="22" t="str">
        <f>Def_Status_Montagem!$A$4</f>
        <v>Comprado / Esperando entrega</v>
      </c>
      <c r="E792" s="35" t="str">
        <f>Def_Status_Montagem!$B$4</f>
        <v>Contratada (inclui etiqueta)</v>
      </c>
      <c r="F792" s="26"/>
      <c r="G792" s="27"/>
      <c r="H792" s="26" t="str">
        <f t="array" ref="H792">INDEX(Def_Instancias_Equipamentos!$E$2:$E$5135, MATCH(K792, Def_Instancias_Equipamentos!$D$2:$D$5135, 0), 1)</f>
        <v>IA-11RaBPM</v>
      </c>
      <c r="I792" s="27" t="str">
        <f t="array" ref="I792">INDEX(Def_Instancias_Equipamentos!$E$2:$E$5135, MATCH(L792, Def_Instancias_Equipamentos!$D$2:$D$5135, 0), 1)</f>
        <v>IA-11RaBPM</v>
      </c>
      <c r="J792" s="27" t="str">
        <f t="shared" si="16"/>
        <v>INTERNO</v>
      </c>
      <c r="K792" s="28" t="str">
        <f>Def_Instancias_Equipamentos!$D$766</f>
        <v>BO-26U:DI-BPMRFFE</v>
      </c>
      <c r="L792" s="19" t="str">
        <f>Def_Instancias_Equipamentos!$D$1357</f>
        <v>BO-26U:DI-FMCFastADC</v>
      </c>
      <c r="M792" s="44" t="s">
        <v>1171</v>
      </c>
      <c r="N792" s="45" t="s">
        <v>1172</v>
      </c>
      <c r="O792" s="28" t="str">
        <f>Def_Sistemas_Conectores_Cabos!$B$7</f>
        <v>SMA 50-ohm</v>
      </c>
      <c r="P792" s="19" t="str">
        <f>Def_Sistemas_Conectores_Cabos!$B$26</f>
        <v>MMCX 50-ohm</v>
      </c>
      <c r="Q792" s="27" t="str">
        <f t="shared" si="17"/>
        <v>BO-26U:DI-BPMRFFE/SW_IN
BO-26U:DI-FMCFastADC/TRIG</v>
      </c>
      <c r="R792" s="69">
        <v>2.0</v>
      </c>
      <c r="S792" s="69">
        <v>2.0</v>
      </c>
      <c r="T792" s="211" t="str">
        <f>Def_Sistemas_Conectores_Cabos!$C$9</f>
        <v>RG316</v>
      </c>
      <c r="U792" s="45" t="s">
        <v>1173</v>
      </c>
      <c r="V792" s="33"/>
      <c r="W792" s="33"/>
      <c r="X792" s="33"/>
    </row>
    <row r="793" ht="15.75" customHeight="1">
      <c r="A793" s="19" t="str">
        <f>Def_Sistemas_Conectores_Cabos!$A$22</f>
        <v>BPM de elétrons</v>
      </c>
      <c r="B793" s="22" t="str">
        <f>Datas_Entregas!$A$2</f>
        <v>Booster/LTB</v>
      </c>
      <c r="C793" s="25">
        <f t="array" ref="C793">INDEX(Datas_Entregas!$B$2:$B$100, MATCH(B793, Datas_Entregas!$A$2:$A$100, 0), 1)</f>
        <v>43266</v>
      </c>
      <c r="D793" s="22" t="str">
        <f>Def_Status_Montagem!$A$4</f>
        <v>Comprado / Esperando entrega</v>
      </c>
      <c r="E793" s="35" t="str">
        <f>Def_Status_Montagem!$B$4</f>
        <v>Contratada (inclui etiqueta)</v>
      </c>
      <c r="F793" s="26"/>
      <c r="G793" s="27"/>
      <c r="H793" s="26" t="str">
        <f t="array" ref="H793">INDEX(Def_Instancias_Equipamentos!$E$2:$E$5135, MATCH(K793, Def_Instancias_Equipamentos!$D$2:$D$5135, 0), 1)</f>
        <v>IA-11RaBPM</v>
      </c>
      <c r="I793" s="27" t="str">
        <f t="array" ref="I793">INDEX(Def_Instancias_Equipamentos!$E$2:$E$5135, MATCH(L793, Def_Instancias_Equipamentos!$D$2:$D$5135, 0), 1)</f>
        <v>IA-11RaBPM</v>
      </c>
      <c r="J793" s="27" t="str">
        <f t="shared" si="16"/>
        <v>INTERNO</v>
      </c>
      <c r="K793" s="28" t="str">
        <f>Def_Instancias_Equipamentos!$D$767</f>
        <v>BO-27U:DI-BPMRFFE</v>
      </c>
      <c r="L793" s="19" t="str">
        <f>Def_Instancias_Equipamentos!$D$1358</f>
        <v>BO-27U:DI-FMCFastADC</v>
      </c>
      <c r="M793" s="44" t="s">
        <v>1171</v>
      </c>
      <c r="N793" s="45" t="s">
        <v>1172</v>
      </c>
      <c r="O793" s="28" t="str">
        <f>Def_Sistemas_Conectores_Cabos!$B$7</f>
        <v>SMA 50-ohm</v>
      </c>
      <c r="P793" s="19" t="str">
        <f>Def_Sistemas_Conectores_Cabos!$B$26</f>
        <v>MMCX 50-ohm</v>
      </c>
      <c r="Q793" s="27" t="str">
        <f t="shared" si="17"/>
        <v>BO-27U:DI-BPMRFFE/SW_IN
BO-27U:DI-FMCFastADC/TRIG</v>
      </c>
      <c r="R793" s="69">
        <v>2.0</v>
      </c>
      <c r="S793" s="69">
        <v>2.0</v>
      </c>
      <c r="T793" s="211" t="str">
        <f>Def_Sistemas_Conectores_Cabos!$C$9</f>
        <v>RG316</v>
      </c>
      <c r="U793" s="45" t="s">
        <v>1173</v>
      </c>
      <c r="V793" s="33"/>
      <c r="W793" s="33"/>
      <c r="X793" s="33"/>
    </row>
    <row r="794" ht="15.75" customHeight="1">
      <c r="A794" s="19" t="str">
        <f>Def_Sistemas_Conectores_Cabos!$A$22</f>
        <v>BPM de elétrons</v>
      </c>
      <c r="B794" s="22" t="str">
        <f>Datas_Entregas!$A$2</f>
        <v>Booster/LTB</v>
      </c>
      <c r="C794" s="25">
        <f t="array" ref="C794">INDEX(Datas_Entregas!$B$2:$B$100, MATCH(B794, Datas_Entregas!$A$2:$A$100, 0), 1)</f>
        <v>43266</v>
      </c>
      <c r="D794" s="22" t="str">
        <f>Def_Status_Montagem!$A$4</f>
        <v>Comprado / Esperando entrega</v>
      </c>
      <c r="E794" s="35" t="str">
        <f>Def_Status_Montagem!$B$4</f>
        <v>Contratada (inclui etiqueta)</v>
      </c>
      <c r="F794" s="26"/>
      <c r="G794" s="27"/>
      <c r="H794" s="26" t="str">
        <f t="array" ref="H794">INDEX(Def_Instancias_Equipamentos!$E$2:$E$5135, MATCH(K794, Def_Instancias_Equipamentos!$D$2:$D$5135, 0), 1)</f>
        <v>IA-12RaBPM</v>
      </c>
      <c r="I794" s="27" t="str">
        <f t="array" ref="I794">INDEX(Def_Instancias_Equipamentos!$E$2:$E$5135, MATCH(L794, Def_Instancias_Equipamentos!$D$2:$D$5135, 0), 1)</f>
        <v>IA-12RaBPM</v>
      </c>
      <c r="J794" s="27" t="str">
        <f t="shared" si="16"/>
        <v>INTERNO</v>
      </c>
      <c r="K794" s="28" t="str">
        <f>Def_Instancias_Equipamentos!$D$768</f>
        <v>BO-28U:DI-BPMRFFE</v>
      </c>
      <c r="L794" s="19" t="str">
        <f>Def_Instancias_Equipamentos!$D$1359</f>
        <v>BO-28U:DI-FMCFastADC</v>
      </c>
      <c r="M794" s="44" t="s">
        <v>1171</v>
      </c>
      <c r="N794" s="45" t="s">
        <v>1172</v>
      </c>
      <c r="O794" s="28" t="str">
        <f>Def_Sistemas_Conectores_Cabos!$B$7</f>
        <v>SMA 50-ohm</v>
      </c>
      <c r="P794" s="19" t="str">
        <f>Def_Sistemas_Conectores_Cabos!$B$26</f>
        <v>MMCX 50-ohm</v>
      </c>
      <c r="Q794" s="27" t="str">
        <f t="shared" si="17"/>
        <v>BO-28U:DI-BPMRFFE/SW_IN
BO-28U:DI-FMCFastADC/TRIG</v>
      </c>
      <c r="R794" s="69">
        <v>2.0</v>
      </c>
      <c r="S794" s="69">
        <v>2.0</v>
      </c>
      <c r="T794" s="211" t="str">
        <f>Def_Sistemas_Conectores_Cabos!$C$9</f>
        <v>RG316</v>
      </c>
      <c r="U794" s="45" t="s">
        <v>1173</v>
      </c>
      <c r="V794" s="33"/>
      <c r="W794" s="33"/>
      <c r="X794" s="33"/>
    </row>
    <row r="795" ht="15.75" customHeight="1">
      <c r="A795" s="19" t="str">
        <f>Def_Sistemas_Conectores_Cabos!$A$22</f>
        <v>BPM de elétrons</v>
      </c>
      <c r="B795" s="22" t="str">
        <f>Datas_Entregas!$A$2</f>
        <v>Booster/LTB</v>
      </c>
      <c r="C795" s="25">
        <f t="array" ref="C795">INDEX(Datas_Entregas!$B$2:$B$100, MATCH(B795, Datas_Entregas!$A$2:$A$100, 0), 1)</f>
        <v>43266</v>
      </c>
      <c r="D795" s="22" t="str">
        <f>Def_Status_Montagem!$A$4</f>
        <v>Comprado / Esperando entrega</v>
      </c>
      <c r="E795" s="35" t="str">
        <f>Def_Status_Montagem!$B$4</f>
        <v>Contratada (inclui etiqueta)</v>
      </c>
      <c r="F795" s="26"/>
      <c r="G795" s="27"/>
      <c r="H795" s="26" t="str">
        <f t="array" ref="H795">INDEX(Def_Instancias_Equipamentos!$E$2:$E$5135, MATCH(K795, Def_Instancias_Equipamentos!$D$2:$D$5135, 0), 1)</f>
        <v>IA-12RaBPM</v>
      </c>
      <c r="I795" s="27" t="str">
        <f t="array" ref="I795">INDEX(Def_Instancias_Equipamentos!$E$2:$E$5135, MATCH(L795, Def_Instancias_Equipamentos!$D$2:$D$5135, 0), 1)</f>
        <v>IA-12RaBPM</v>
      </c>
      <c r="J795" s="27" t="str">
        <f t="shared" si="16"/>
        <v>INTERNO</v>
      </c>
      <c r="K795" s="28" t="str">
        <f>Def_Instancias_Equipamentos!$D$769</f>
        <v>BO-29U:DI-BPMRFFE</v>
      </c>
      <c r="L795" s="19" t="str">
        <f>Def_Instancias_Equipamentos!$D$1360</f>
        <v>BO-29U:DI-FMCFastADC</v>
      </c>
      <c r="M795" s="44" t="s">
        <v>1171</v>
      </c>
      <c r="N795" s="45" t="s">
        <v>1172</v>
      </c>
      <c r="O795" s="28" t="str">
        <f>Def_Sistemas_Conectores_Cabos!$B$7</f>
        <v>SMA 50-ohm</v>
      </c>
      <c r="P795" s="19" t="str">
        <f>Def_Sistemas_Conectores_Cabos!$B$26</f>
        <v>MMCX 50-ohm</v>
      </c>
      <c r="Q795" s="27" t="str">
        <f t="shared" si="17"/>
        <v>BO-29U:DI-BPMRFFE/SW_IN
BO-29U:DI-FMCFastADC/TRIG</v>
      </c>
      <c r="R795" s="69">
        <v>2.0</v>
      </c>
      <c r="S795" s="69">
        <v>2.0</v>
      </c>
      <c r="T795" s="211" t="str">
        <f>Def_Sistemas_Conectores_Cabos!$C$9</f>
        <v>RG316</v>
      </c>
      <c r="U795" s="45" t="s">
        <v>1173</v>
      </c>
      <c r="V795" s="33"/>
      <c r="W795" s="33"/>
      <c r="X795" s="33"/>
    </row>
    <row r="796" ht="15.75" customHeight="1">
      <c r="A796" s="19" t="str">
        <f>Def_Sistemas_Conectores_Cabos!$A$22</f>
        <v>BPM de elétrons</v>
      </c>
      <c r="B796" s="22" t="str">
        <f>Datas_Entregas!$A$2</f>
        <v>Booster/LTB</v>
      </c>
      <c r="C796" s="25">
        <f t="array" ref="C796">INDEX(Datas_Entregas!$B$2:$B$100, MATCH(B796, Datas_Entregas!$A$2:$A$100, 0), 1)</f>
        <v>43266</v>
      </c>
      <c r="D796" s="22" t="str">
        <f>Def_Status_Montagem!$A$4</f>
        <v>Comprado / Esperando entrega</v>
      </c>
      <c r="E796" s="35" t="str">
        <f>Def_Status_Montagem!$B$4</f>
        <v>Contratada (inclui etiqueta)</v>
      </c>
      <c r="F796" s="26"/>
      <c r="G796" s="27"/>
      <c r="H796" s="26" t="str">
        <f t="array" ref="H796">INDEX(Def_Instancias_Equipamentos!$E$2:$E$5135, MATCH(K796, Def_Instancias_Equipamentos!$D$2:$D$5135, 0), 1)</f>
        <v>IA-12RaBPM</v>
      </c>
      <c r="I796" s="27" t="str">
        <f t="array" ref="I796">INDEX(Def_Instancias_Equipamentos!$E$2:$E$5135, MATCH(L796, Def_Instancias_Equipamentos!$D$2:$D$5135, 0), 1)</f>
        <v>IA-12RaBPM</v>
      </c>
      <c r="J796" s="27" t="str">
        <f t="shared" si="16"/>
        <v>INTERNO</v>
      </c>
      <c r="K796" s="28" t="str">
        <f>Def_Instancias_Equipamentos!$D$770</f>
        <v>BO-30U:DI-BPMRFFE</v>
      </c>
      <c r="L796" s="19" t="str">
        <f>Def_Instancias_Equipamentos!$D$1361</f>
        <v>BO-30U:DI-FMCFastADC</v>
      </c>
      <c r="M796" s="44" t="s">
        <v>1171</v>
      </c>
      <c r="N796" s="45" t="s">
        <v>1172</v>
      </c>
      <c r="O796" s="28" t="str">
        <f>Def_Sistemas_Conectores_Cabos!$B$7</f>
        <v>SMA 50-ohm</v>
      </c>
      <c r="P796" s="19" t="str">
        <f>Def_Sistemas_Conectores_Cabos!$B$26</f>
        <v>MMCX 50-ohm</v>
      </c>
      <c r="Q796" s="27" t="str">
        <f t="shared" si="17"/>
        <v>BO-30U:DI-BPMRFFE/SW_IN
BO-30U:DI-FMCFastADC/TRIG</v>
      </c>
      <c r="R796" s="69">
        <v>2.0</v>
      </c>
      <c r="S796" s="69">
        <v>2.0</v>
      </c>
      <c r="T796" s="211" t="str">
        <f>Def_Sistemas_Conectores_Cabos!$C$9</f>
        <v>RG316</v>
      </c>
      <c r="U796" s="45" t="s">
        <v>1173</v>
      </c>
      <c r="V796" s="33"/>
      <c r="W796" s="33"/>
      <c r="X796" s="33"/>
    </row>
    <row r="797" ht="15.75" customHeight="1">
      <c r="A797" s="19" t="str">
        <f>Def_Sistemas_Conectores_Cabos!$A$22</f>
        <v>BPM de elétrons</v>
      </c>
      <c r="B797" s="22" t="str">
        <f>Datas_Entregas!$A$2</f>
        <v>Booster/LTB</v>
      </c>
      <c r="C797" s="25">
        <f t="array" ref="C797">INDEX(Datas_Entregas!$B$2:$B$100, MATCH(B797, Datas_Entregas!$A$2:$A$100, 0), 1)</f>
        <v>43266</v>
      </c>
      <c r="D797" s="22" t="str">
        <f>Def_Status_Montagem!$A$4</f>
        <v>Comprado / Esperando entrega</v>
      </c>
      <c r="E797" s="35" t="str">
        <f>Def_Status_Montagem!$B$4</f>
        <v>Contratada (inclui etiqueta)</v>
      </c>
      <c r="F797" s="26"/>
      <c r="G797" s="27"/>
      <c r="H797" s="26" t="str">
        <f t="array" ref="H797">INDEX(Def_Instancias_Equipamentos!$E$2:$E$5135, MATCH(K797, Def_Instancias_Equipamentos!$D$2:$D$5135, 0), 1)</f>
        <v>IA-13RaBPM</v>
      </c>
      <c r="I797" s="27" t="str">
        <f t="array" ref="I797">INDEX(Def_Instancias_Equipamentos!$E$2:$E$5135, MATCH(L797, Def_Instancias_Equipamentos!$D$2:$D$5135, 0), 1)</f>
        <v>IA-13RaBPM</v>
      </c>
      <c r="J797" s="27" t="str">
        <f t="shared" si="16"/>
        <v>INTERNO</v>
      </c>
      <c r="K797" s="28" t="str">
        <f>Def_Instancias_Equipamentos!$D$771</f>
        <v>BO-31U:DI-BPMRFFE</v>
      </c>
      <c r="L797" s="19" t="str">
        <f>Def_Instancias_Equipamentos!$D$1362</f>
        <v>BO-31U:DI-FMCFastADC</v>
      </c>
      <c r="M797" s="44" t="s">
        <v>1171</v>
      </c>
      <c r="N797" s="45" t="s">
        <v>1172</v>
      </c>
      <c r="O797" s="28" t="str">
        <f>Def_Sistemas_Conectores_Cabos!$B$7</f>
        <v>SMA 50-ohm</v>
      </c>
      <c r="P797" s="19" t="str">
        <f>Def_Sistemas_Conectores_Cabos!$B$26</f>
        <v>MMCX 50-ohm</v>
      </c>
      <c r="Q797" s="27" t="str">
        <f t="shared" si="17"/>
        <v>BO-31U:DI-BPMRFFE/SW_IN
BO-31U:DI-FMCFastADC/TRIG</v>
      </c>
      <c r="R797" s="69">
        <v>2.0</v>
      </c>
      <c r="S797" s="69">
        <v>2.0</v>
      </c>
      <c r="T797" s="211" t="str">
        <f>Def_Sistemas_Conectores_Cabos!$C$9</f>
        <v>RG316</v>
      </c>
      <c r="U797" s="45" t="s">
        <v>1173</v>
      </c>
      <c r="V797" s="33"/>
      <c r="W797" s="33"/>
      <c r="X797" s="33"/>
    </row>
    <row r="798" ht="15.75" customHeight="1">
      <c r="A798" s="19" t="str">
        <f>Def_Sistemas_Conectores_Cabos!$A$22</f>
        <v>BPM de elétrons</v>
      </c>
      <c r="B798" s="22" t="str">
        <f>Datas_Entregas!$A$2</f>
        <v>Booster/LTB</v>
      </c>
      <c r="C798" s="25">
        <f t="array" ref="C798">INDEX(Datas_Entregas!$B$2:$B$100, MATCH(B798, Datas_Entregas!$A$2:$A$100, 0), 1)</f>
        <v>43266</v>
      </c>
      <c r="D798" s="22" t="str">
        <f>Def_Status_Montagem!$A$4</f>
        <v>Comprado / Esperando entrega</v>
      </c>
      <c r="E798" s="35" t="str">
        <f>Def_Status_Montagem!$B$4</f>
        <v>Contratada (inclui etiqueta)</v>
      </c>
      <c r="F798" s="26"/>
      <c r="G798" s="27"/>
      <c r="H798" s="26" t="str">
        <f t="array" ref="H798">INDEX(Def_Instancias_Equipamentos!$E$2:$E$5135, MATCH(K798, Def_Instancias_Equipamentos!$D$2:$D$5135, 0), 1)</f>
        <v>IA-13RaBPM</v>
      </c>
      <c r="I798" s="27" t="str">
        <f t="array" ref="I798">INDEX(Def_Instancias_Equipamentos!$E$2:$E$5135, MATCH(L798, Def_Instancias_Equipamentos!$D$2:$D$5135, 0), 1)</f>
        <v>IA-13RaBPM</v>
      </c>
      <c r="J798" s="27" t="str">
        <f t="shared" si="16"/>
        <v>INTERNO</v>
      </c>
      <c r="K798" s="28" t="str">
        <f>Def_Instancias_Equipamentos!$D$772</f>
        <v>BO-32U:DI-BPMRFFE</v>
      </c>
      <c r="L798" s="19" t="str">
        <f>Def_Instancias_Equipamentos!$D$1363</f>
        <v>BO-32U:DI-FMCFastADC</v>
      </c>
      <c r="M798" s="44" t="s">
        <v>1171</v>
      </c>
      <c r="N798" s="45" t="s">
        <v>1172</v>
      </c>
      <c r="O798" s="28" t="str">
        <f>Def_Sistemas_Conectores_Cabos!$B$7</f>
        <v>SMA 50-ohm</v>
      </c>
      <c r="P798" s="19" t="str">
        <f>Def_Sistemas_Conectores_Cabos!$B$26</f>
        <v>MMCX 50-ohm</v>
      </c>
      <c r="Q798" s="27" t="str">
        <f t="shared" si="17"/>
        <v>BO-32U:DI-BPMRFFE/SW_IN
BO-32U:DI-FMCFastADC/TRIG</v>
      </c>
      <c r="R798" s="69">
        <v>2.0</v>
      </c>
      <c r="S798" s="69">
        <v>2.0</v>
      </c>
      <c r="T798" s="211" t="str">
        <f>Def_Sistemas_Conectores_Cabos!$C$9</f>
        <v>RG316</v>
      </c>
      <c r="U798" s="45" t="s">
        <v>1173</v>
      </c>
      <c r="V798" s="33"/>
      <c r="W798" s="33"/>
      <c r="X798" s="33"/>
    </row>
    <row r="799" ht="15.75" customHeight="1">
      <c r="A799" s="19" t="str">
        <f>Def_Sistemas_Conectores_Cabos!$A$22</f>
        <v>BPM de elétrons</v>
      </c>
      <c r="B799" s="22" t="str">
        <f>Datas_Entregas!$A$2</f>
        <v>Booster/LTB</v>
      </c>
      <c r="C799" s="25">
        <f t="array" ref="C799">INDEX(Datas_Entregas!$B$2:$B$100, MATCH(B799, Datas_Entregas!$A$2:$A$100, 0), 1)</f>
        <v>43266</v>
      </c>
      <c r="D799" s="22" t="str">
        <f>Def_Status_Montagem!$A$4</f>
        <v>Comprado / Esperando entrega</v>
      </c>
      <c r="E799" s="35" t="str">
        <f>Def_Status_Montagem!$B$4</f>
        <v>Contratada (inclui etiqueta)</v>
      </c>
      <c r="F799" s="26"/>
      <c r="G799" s="27"/>
      <c r="H799" s="26" t="str">
        <f t="array" ref="H799">INDEX(Def_Instancias_Equipamentos!$E$2:$E$5135, MATCH(K799, Def_Instancias_Equipamentos!$D$2:$D$5135, 0), 1)</f>
        <v>IA-14RaBPM</v>
      </c>
      <c r="I799" s="27" t="str">
        <f t="array" ref="I799">INDEX(Def_Instancias_Equipamentos!$E$2:$E$5135, MATCH(L799, Def_Instancias_Equipamentos!$D$2:$D$5135, 0), 1)</f>
        <v>IA-14RaBPM</v>
      </c>
      <c r="J799" s="27" t="str">
        <f t="shared" si="16"/>
        <v>INTERNO</v>
      </c>
      <c r="K799" s="28" t="str">
        <f>Def_Instancias_Equipamentos!$D$773</f>
        <v>BO-33U:DI-BPMRFFE</v>
      </c>
      <c r="L799" s="19" t="str">
        <f>Def_Instancias_Equipamentos!$D$1364</f>
        <v>BO-33U:DI-FMCFastADC</v>
      </c>
      <c r="M799" s="44" t="s">
        <v>1171</v>
      </c>
      <c r="N799" s="45" t="s">
        <v>1172</v>
      </c>
      <c r="O799" s="28" t="str">
        <f>Def_Sistemas_Conectores_Cabos!$B$7</f>
        <v>SMA 50-ohm</v>
      </c>
      <c r="P799" s="19" t="str">
        <f>Def_Sistemas_Conectores_Cabos!$B$26</f>
        <v>MMCX 50-ohm</v>
      </c>
      <c r="Q799" s="27" t="str">
        <f t="shared" si="17"/>
        <v>BO-33U:DI-BPMRFFE/SW_IN
BO-33U:DI-FMCFastADC/TRIG</v>
      </c>
      <c r="R799" s="69">
        <v>2.0</v>
      </c>
      <c r="S799" s="69">
        <v>2.0</v>
      </c>
      <c r="T799" s="211" t="str">
        <f>Def_Sistemas_Conectores_Cabos!$C$9</f>
        <v>RG316</v>
      </c>
      <c r="U799" s="45" t="s">
        <v>1173</v>
      </c>
      <c r="V799" s="33"/>
      <c r="W799" s="33"/>
      <c r="X799" s="33"/>
    </row>
    <row r="800" ht="15.75" customHeight="1">
      <c r="A800" s="19" t="str">
        <f>Def_Sistemas_Conectores_Cabos!$A$22</f>
        <v>BPM de elétrons</v>
      </c>
      <c r="B800" s="22" t="str">
        <f>Datas_Entregas!$A$2</f>
        <v>Booster/LTB</v>
      </c>
      <c r="C800" s="25">
        <f t="array" ref="C800">INDEX(Datas_Entregas!$B$2:$B$100, MATCH(B800, Datas_Entregas!$A$2:$A$100, 0), 1)</f>
        <v>43266</v>
      </c>
      <c r="D800" s="22" t="str">
        <f>Def_Status_Montagem!$A$4</f>
        <v>Comprado / Esperando entrega</v>
      </c>
      <c r="E800" s="35" t="str">
        <f>Def_Status_Montagem!$B$4</f>
        <v>Contratada (inclui etiqueta)</v>
      </c>
      <c r="F800" s="26"/>
      <c r="G800" s="27"/>
      <c r="H800" s="26" t="str">
        <f t="array" ref="H800">INDEX(Def_Instancias_Equipamentos!$E$2:$E$5135, MATCH(K800, Def_Instancias_Equipamentos!$D$2:$D$5135, 0), 1)</f>
        <v>IA-14RaBPM</v>
      </c>
      <c r="I800" s="27" t="str">
        <f t="array" ref="I800">INDEX(Def_Instancias_Equipamentos!$E$2:$E$5135, MATCH(L800, Def_Instancias_Equipamentos!$D$2:$D$5135, 0), 1)</f>
        <v>IA-14RaBPM</v>
      </c>
      <c r="J800" s="27" t="str">
        <f t="shared" si="16"/>
        <v>INTERNO</v>
      </c>
      <c r="K800" s="28" t="str">
        <f>Def_Instancias_Equipamentos!$D$774</f>
        <v>BO-34U:DI-BPMRFFE</v>
      </c>
      <c r="L800" s="19" t="str">
        <f>Def_Instancias_Equipamentos!$D$1365</f>
        <v>BO-34U:DI-FMCFastADC</v>
      </c>
      <c r="M800" s="44" t="s">
        <v>1171</v>
      </c>
      <c r="N800" s="45" t="s">
        <v>1172</v>
      </c>
      <c r="O800" s="28" t="str">
        <f>Def_Sistemas_Conectores_Cabos!$B$7</f>
        <v>SMA 50-ohm</v>
      </c>
      <c r="P800" s="19" t="str">
        <f>Def_Sistemas_Conectores_Cabos!$B$26</f>
        <v>MMCX 50-ohm</v>
      </c>
      <c r="Q800" s="27" t="str">
        <f t="shared" si="17"/>
        <v>BO-34U:DI-BPMRFFE/SW_IN
BO-34U:DI-FMCFastADC/TRIG</v>
      </c>
      <c r="R800" s="69">
        <v>2.0</v>
      </c>
      <c r="S800" s="69">
        <v>2.0</v>
      </c>
      <c r="T800" s="211" t="str">
        <f>Def_Sistemas_Conectores_Cabos!$C$9</f>
        <v>RG316</v>
      </c>
      <c r="U800" s="45" t="s">
        <v>1173</v>
      </c>
      <c r="V800" s="33"/>
      <c r="W800" s="33"/>
      <c r="X800" s="33"/>
    </row>
    <row r="801" ht="15.75" customHeight="1">
      <c r="A801" s="19" t="str">
        <f>Def_Sistemas_Conectores_Cabos!$A$22</f>
        <v>BPM de elétrons</v>
      </c>
      <c r="B801" s="22" t="str">
        <f>Datas_Entregas!$A$2</f>
        <v>Booster/LTB</v>
      </c>
      <c r="C801" s="25">
        <f t="array" ref="C801">INDEX(Datas_Entregas!$B$2:$B$100, MATCH(B801, Datas_Entregas!$A$2:$A$100, 0), 1)</f>
        <v>43266</v>
      </c>
      <c r="D801" s="22" t="str">
        <f>Def_Status_Montagem!$A$4</f>
        <v>Comprado / Esperando entrega</v>
      </c>
      <c r="E801" s="35" t="str">
        <f>Def_Status_Montagem!$B$4</f>
        <v>Contratada (inclui etiqueta)</v>
      </c>
      <c r="F801" s="26"/>
      <c r="G801" s="27"/>
      <c r="H801" s="26" t="str">
        <f t="array" ref="H801">INDEX(Def_Instancias_Equipamentos!$E$2:$E$5135, MATCH(K801, Def_Instancias_Equipamentos!$D$2:$D$5135, 0), 1)</f>
        <v>IA-14RaBPM</v>
      </c>
      <c r="I801" s="27" t="str">
        <f t="array" ref="I801">INDEX(Def_Instancias_Equipamentos!$E$2:$E$5135, MATCH(L801, Def_Instancias_Equipamentos!$D$2:$D$5135, 0), 1)</f>
        <v>IA-14RaBPM</v>
      </c>
      <c r="J801" s="27" t="str">
        <f t="shared" si="16"/>
        <v>INTERNO</v>
      </c>
      <c r="K801" s="28" t="str">
        <f>Def_Instancias_Equipamentos!$D$775</f>
        <v>BO-35U:DI-BPMRFFE</v>
      </c>
      <c r="L801" s="19" t="str">
        <f>Def_Instancias_Equipamentos!$D$1366</f>
        <v>BO-35U:DI-FMCFastADC</v>
      </c>
      <c r="M801" s="44" t="s">
        <v>1171</v>
      </c>
      <c r="N801" s="45" t="s">
        <v>1172</v>
      </c>
      <c r="O801" s="28" t="str">
        <f>Def_Sistemas_Conectores_Cabos!$B$7</f>
        <v>SMA 50-ohm</v>
      </c>
      <c r="P801" s="19" t="str">
        <f>Def_Sistemas_Conectores_Cabos!$B$26</f>
        <v>MMCX 50-ohm</v>
      </c>
      <c r="Q801" s="27" t="str">
        <f t="shared" si="17"/>
        <v>BO-35U:DI-BPMRFFE/SW_IN
BO-35U:DI-FMCFastADC/TRIG</v>
      </c>
      <c r="R801" s="69">
        <v>2.0</v>
      </c>
      <c r="S801" s="69">
        <v>2.0</v>
      </c>
      <c r="T801" s="211" t="str">
        <f>Def_Sistemas_Conectores_Cabos!$C$9</f>
        <v>RG316</v>
      </c>
      <c r="U801" s="45" t="s">
        <v>1173</v>
      </c>
      <c r="V801" s="33"/>
      <c r="W801" s="33"/>
      <c r="X801" s="33"/>
    </row>
    <row r="802" ht="15.75" customHeight="1">
      <c r="A802" s="19" t="str">
        <f>Def_Sistemas_Conectores_Cabos!$A$22</f>
        <v>BPM de elétrons</v>
      </c>
      <c r="B802" s="22" t="str">
        <f>Datas_Entregas!$A$2</f>
        <v>Booster/LTB</v>
      </c>
      <c r="C802" s="25">
        <f t="array" ref="C802">INDEX(Datas_Entregas!$B$2:$B$100, MATCH(B802, Datas_Entregas!$A$2:$A$100, 0), 1)</f>
        <v>43266</v>
      </c>
      <c r="D802" s="22" t="str">
        <f>Def_Status_Montagem!$A$4</f>
        <v>Comprado / Esperando entrega</v>
      </c>
      <c r="E802" s="35" t="str">
        <f>Def_Status_Montagem!$B$4</f>
        <v>Contratada (inclui etiqueta)</v>
      </c>
      <c r="F802" s="26"/>
      <c r="G802" s="27"/>
      <c r="H802" s="26" t="str">
        <f t="array" ref="H802">INDEX(Def_Instancias_Equipamentos!$E$2:$E$5135, MATCH(K802, Def_Instancias_Equipamentos!$D$2:$D$5135, 0), 1)</f>
        <v>IA-15RaBPM</v>
      </c>
      <c r="I802" s="27" t="str">
        <f t="array" ref="I802">INDEX(Def_Instancias_Equipamentos!$E$2:$E$5135, MATCH(L802, Def_Instancias_Equipamentos!$D$2:$D$5135, 0), 1)</f>
        <v>IA-15RaBPM</v>
      </c>
      <c r="J802" s="27" t="str">
        <f t="shared" si="16"/>
        <v>INTERNO</v>
      </c>
      <c r="K802" s="28" t="str">
        <f>Def_Instancias_Equipamentos!$D$776</f>
        <v>BO-36U:DI-BPMRFFE</v>
      </c>
      <c r="L802" s="19" t="str">
        <f>Def_Instancias_Equipamentos!$D$1367</f>
        <v>BO-36U:DI-FMCFastADC</v>
      </c>
      <c r="M802" s="44" t="s">
        <v>1171</v>
      </c>
      <c r="N802" s="45" t="s">
        <v>1172</v>
      </c>
      <c r="O802" s="28" t="str">
        <f>Def_Sistemas_Conectores_Cabos!$B$7</f>
        <v>SMA 50-ohm</v>
      </c>
      <c r="P802" s="19" t="str">
        <f>Def_Sistemas_Conectores_Cabos!$B$26</f>
        <v>MMCX 50-ohm</v>
      </c>
      <c r="Q802" s="27" t="str">
        <f t="shared" si="17"/>
        <v>BO-36U:DI-BPMRFFE/SW_IN
BO-36U:DI-FMCFastADC/TRIG</v>
      </c>
      <c r="R802" s="69">
        <v>2.0</v>
      </c>
      <c r="S802" s="69">
        <v>2.0</v>
      </c>
      <c r="T802" s="211" t="str">
        <f>Def_Sistemas_Conectores_Cabos!$C$9</f>
        <v>RG316</v>
      </c>
      <c r="U802" s="45" t="s">
        <v>1173</v>
      </c>
      <c r="V802" s="33"/>
      <c r="W802" s="33"/>
      <c r="X802" s="33"/>
    </row>
    <row r="803" ht="15.75" customHeight="1">
      <c r="A803" s="19" t="str">
        <f>Def_Sistemas_Conectores_Cabos!$A$22</f>
        <v>BPM de elétrons</v>
      </c>
      <c r="B803" s="22" t="str">
        <f>Datas_Entregas!$A$2</f>
        <v>Booster/LTB</v>
      </c>
      <c r="C803" s="25">
        <f t="array" ref="C803">INDEX(Datas_Entregas!$B$2:$B$100, MATCH(B803, Datas_Entregas!$A$2:$A$100, 0), 1)</f>
        <v>43266</v>
      </c>
      <c r="D803" s="22" t="str">
        <f>Def_Status_Montagem!$A$4</f>
        <v>Comprado / Esperando entrega</v>
      </c>
      <c r="E803" s="35" t="str">
        <f>Def_Status_Montagem!$B$4</f>
        <v>Contratada (inclui etiqueta)</v>
      </c>
      <c r="F803" s="26"/>
      <c r="G803" s="27"/>
      <c r="H803" s="26" t="str">
        <f t="array" ref="H803">INDEX(Def_Instancias_Equipamentos!$E$2:$E$5135, MATCH(K803, Def_Instancias_Equipamentos!$D$2:$D$5135, 0), 1)</f>
        <v>IA-15RaBPM</v>
      </c>
      <c r="I803" s="27" t="str">
        <f t="array" ref="I803">INDEX(Def_Instancias_Equipamentos!$E$2:$E$5135, MATCH(L803, Def_Instancias_Equipamentos!$D$2:$D$5135, 0), 1)</f>
        <v>IA-15RaBPM</v>
      </c>
      <c r="J803" s="27" t="str">
        <f t="shared" si="16"/>
        <v>INTERNO</v>
      </c>
      <c r="K803" s="28" t="str">
        <f>Def_Instancias_Equipamentos!$D$777</f>
        <v>BO-37U:DI-BPMRFFE</v>
      </c>
      <c r="L803" s="19" t="str">
        <f>Def_Instancias_Equipamentos!$D$1368</f>
        <v>BO-37U:DI-FMCFastADC</v>
      </c>
      <c r="M803" s="44" t="s">
        <v>1171</v>
      </c>
      <c r="N803" s="45" t="s">
        <v>1172</v>
      </c>
      <c r="O803" s="28" t="str">
        <f>Def_Sistemas_Conectores_Cabos!$B$7</f>
        <v>SMA 50-ohm</v>
      </c>
      <c r="P803" s="19" t="str">
        <f>Def_Sistemas_Conectores_Cabos!$B$26</f>
        <v>MMCX 50-ohm</v>
      </c>
      <c r="Q803" s="27" t="str">
        <f t="shared" si="17"/>
        <v>BO-37U:DI-BPMRFFE/SW_IN
BO-37U:DI-FMCFastADC/TRIG</v>
      </c>
      <c r="R803" s="69">
        <v>2.0</v>
      </c>
      <c r="S803" s="69">
        <v>2.0</v>
      </c>
      <c r="T803" s="211" t="str">
        <f>Def_Sistemas_Conectores_Cabos!$C$9</f>
        <v>RG316</v>
      </c>
      <c r="U803" s="45" t="s">
        <v>1173</v>
      </c>
      <c r="V803" s="33"/>
      <c r="W803" s="33"/>
      <c r="X803" s="33"/>
    </row>
    <row r="804" ht="15.75" customHeight="1">
      <c r="A804" s="19" t="str">
        <f>Def_Sistemas_Conectores_Cabos!$A$22</f>
        <v>BPM de elétrons</v>
      </c>
      <c r="B804" s="22" t="str">
        <f>Datas_Entregas!$A$2</f>
        <v>Booster/LTB</v>
      </c>
      <c r="C804" s="25">
        <f t="array" ref="C804">INDEX(Datas_Entregas!$B$2:$B$100, MATCH(B804, Datas_Entregas!$A$2:$A$100, 0), 1)</f>
        <v>43266</v>
      </c>
      <c r="D804" s="22" t="str">
        <f>Def_Status_Montagem!$A$4</f>
        <v>Comprado / Esperando entrega</v>
      </c>
      <c r="E804" s="35" t="str">
        <f>Def_Status_Montagem!$B$4</f>
        <v>Contratada (inclui etiqueta)</v>
      </c>
      <c r="F804" s="26"/>
      <c r="G804" s="27"/>
      <c r="H804" s="26" t="str">
        <f t="array" ref="H804">INDEX(Def_Instancias_Equipamentos!$E$2:$E$5135, MATCH(K804, Def_Instancias_Equipamentos!$D$2:$D$5135, 0), 1)</f>
        <v>IA-16RaBPM</v>
      </c>
      <c r="I804" s="27" t="str">
        <f t="array" ref="I804">INDEX(Def_Instancias_Equipamentos!$E$2:$E$5135, MATCH(L804, Def_Instancias_Equipamentos!$D$2:$D$5135, 0), 1)</f>
        <v>IA-16RaBPM</v>
      </c>
      <c r="J804" s="27" t="str">
        <f t="shared" si="16"/>
        <v>INTERNO</v>
      </c>
      <c r="K804" s="28" t="str">
        <f>Def_Instancias_Equipamentos!$D$778</f>
        <v>BO-38U:DI-BPMRFFE</v>
      </c>
      <c r="L804" s="19" t="str">
        <f>Def_Instancias_Equipamentos!$D$1369</f>
        <v>BO-38U:DI-FMCFastADC</v>
      </c>
      <c r="M804" s="44" t="s">
        <v>1171</v>
      </c>
      <c r="N804" s="45" t="s">
        <v>1172</v>
      </c>
      <c r="O804" s="28" t="str">
        <f>Def_Sistemas_Conectores_Cabos!$B$7</f>
        <v>SMA 50-ohm</v>
      </c>
      <c r="P804" s="19" t="str">
        <f>Def_Sistemas_Conectores_Cabos!$B$26</f>
        <v>MMCX 50-ohm</v>
      </c>
      <c r="Q804" s="27" t="str">
        <f t="shared" si="17"/>
        <v>BO-38U:DI-BPMRFFE/SW_IN
BO-38U:DI-FMCFastADC/TRIG</v>
      </c>
      <c r="R804" s="69">
        <v>2.0</v>
      </c>
      <c r="S804" s="69">
        <v>2.0</v>
      </c>
      <c r="T804" s="211" t="str">
        <f>Def_Sistemas_Conectores_Cabos!$C$9</f>
        <v>RG316</v>
      </c>
      <c r="U804" s="45" t="s">
        <v>1173</v>
      </c>
      <c r="V804" s="33"/>
      <c r="W804" s="33"/>
      <c r="X804" s="33"/>
    </row>
    <row r="805" ht="15.75" customHeight="1">
      <c r="A805" s="19" t="str">
        <f>Def_Sistemas_Conectores_Cabos!$A$22</f>
        <v>BPM de elétrons</v>
      </c>
      <c r="B805" s="22" t="str">
        <f>Datas_Entregas!$A$2</f>
        <v>Booster/LTB</v>
      </c>
      <c r="C805" s="25">
        <f t="array" ref="C805">INDEX(Datas_Entregas!$B$2:$B$100, MATCH(B805, Datas_Entregas!$A$2:$A$100, 0), 1)</f>
        <v>43266</v>
      </c>
      <c r="D805" s="22" t="str">
        <f>Def_Status_Montagem!$A$4</f>
        <v>Comprado / Esperando entrega</v>
      </c>
      <c r="E805" s="35" t="str">
        <f>Def_Status_Montagem!$B$4</f>
        <v>Contratada (inclui etiqueta)</v>
      </c>
      <c r="F805" s="26"/>
      <c r="G805" s="27"/>
      <c r="H805" s="26" t="str">
        <f t="array" ref="H805">INDEX(Def_Instancias_Equipamentos!$E$2:$E$5135, MATCH(K805, Def_Instancias_Equipamentos!$D$2:$D$5135, 0), 1)</f>
        <v>IA-16RaBPM</v>
      </c>
      <c r="I805" s="27" t="str">
        <f t="array" ref="I805">INDEX(Def_Instancias_Equipamentos!$E$2:$E$5135, MATCH(L805, Def_Instancias_Equipamentos!$D$2:$D$5135, 0), 1)</f>
        <v>IA-16RaBPM</v>
      </c>
      <c r="J805" s="27" t="str">
        <f t="shared" si="16"/>
        <v>INTERNO</v>
      </c>
      <c r="K805" s="28" t="str">
        <f>Def_Instancias_Equipamentos!$D$779</f>
        <v>BO-39U:DI-BPMRFFE</v>
      </c>
      <c r="L805" s="19" t="str">
        <f>Def_Instancias_Equipamentos!$D$1370</f>
        <v>BO-39U:DI-FMCFastADC</v>
      </c>
      <c r="M805" s="44" t="s">
        <v>1171</v>
      </c>
      <c r="N805" s="45" t="s">
        <v>1172</v>
      </c>
      <c r="O805" s="28" t="str">
        <f>Def_Sistemas_Conectores_Cabos!$B$7</f>
        <v>SMA 50-ohm</v>
      </c>
      <c r="P805" s="19" t="str">
        <f>Def_Sistemas_Conectores_Cabos!$B$26</f>
        <v>MMCX 50-ohm</v>
      </c>
      <c r="Q805" s="27" t="str">
        <f t="shared" si="17"/>
        <v>BO-39U:DI-BPMRFFE/SW_IN
BO-39U:DI-FMCFastADC/TRIG</v>
      </c>
      <c r="R805" s="69">
        <v>2.0</v>
      </c>
      <c r="S805" s="69">
        <v>2.0</v>
      </c>
      <c r="T805" s="211" t="str">
        <f>Def_Sistemas_Conectores_Cabos!$C$9</f>
        <v>RG316</v>
      </c>
      <c r="U805" s="45" t="s">
        <v>1173</v>
      </c>
      <c r="V805" s="33"/>
      <c r="W805" s="33"/>
      <c r="X805" s="33"/>
    </row>
    <row r="806" ht="15.75" customHeight="1">
      <c r="A806" s="19" t="str">
        <f>Def_Sistemas_Conectores_Cabos!$A$22</f>
        <v>BPM de elétrons</v>
      </c>
      <c r="B806" s="22" t="str">
        <f>Datas_Entregas!$A$2</f>
        <v>Booster/LTB</v>
      </c>
      <c r="C806" s="25">
        <f t="array" ref="C806">INDEX(Datas_Entregas!$B$2:$B$100, MATCH(B806, Datas_Entregas!$A$2:$A$100, 0), 1)</f>
        <v>43266</v>
      </c>
      <c r="D806" s="22" t="str">
        <f>Def_Status_Montagem!$A$4</f>
        <v>Comprado / Esperando entrega</v>
      </c>
      <c r="E806" s="35" t="str">
        <f>Def_Status_Montagem!$B$4</f>
        <v>Contratada (inclui etiqueta)</v>
      </c>
      <c r="F806" s="26"/>
      <c r="G806" s="27"/>
      <c r="H806" s="26" t="str">
        <f t="array" ref="H806">INDEX(Def_Instancias_Equipamentos!$E$2:$E$5135, MATCH(K806, Def_Instancias_Equipamentos!$D$2:$D$5135, 0), 1)</f>
        <v>IA-16RaBPM</v>
      </c>
      <c r="I806" s="27" t="str">
        <f t="array" ref="I806">INDEX(Def_Instancias_Equipamentos!$E$2:$E$5135, MATCH(L806, Def_Instancias_Equipamentos!$D$2:$D$5135, 0), 1)</f>
        <v>IA-16RaBPM</v>
      </c>
      <c r="J806" s="27" t="str">
        <f t="shared" si="16"/>
        <v>INTERNO</v>
      </c>
      <c r="K806" s="28" t="str">
        <f>Def_Instancias_Equipamentos!$D$780</f>
        <v>BO-40U:DI-BPMRFFE</v>
      </c>
      <c r="L806" s="19" t="str">
        <f>Def_Instancias_Equipamentos!$D$1371</f>
        <v>BO-40U:DI-FMCFastADC</v>
      </c>
      <c r="M806" s="44" t="s">
        <v>1171</v>
      </c>
      <c r="N806" s="45" t="s">
        <v>1172</v>
      </c>
      <c r="O806" s="28" t="str">
        <f>Def_Sistemas_Conectores_Cabos!$B$7</f>
        <v>SMA 50-ohm</v>
      </c>
      <c r="P806" s="19" t="str">
        <f>Def_Sistemas_Conectores_Cabos!$B$26</f>
        <v>MMCX 50-ohm</v>
      </c>
      <c r="Q806" s="27" t="str">
        <f t="shared" si="17"/>
        <v>BO-40U:DI-BPMRFFE/SW_IN
BO-40U:DI-FMCFastADC/TRIG</v>
      </c>
      <c r="R806" s="69">
        <v>2.0</v>
      </c>
      <c r="S806" s="69">
        <v>2.0</v>
      </c>
      <c r="T806" s="211" t="str">
        <f>Def_Sistemas_Conectores_Cabos!$C$9</f>
        <v>RG316</v>
      </c>
      <c r="U806" s="45" t="s">
        <v>1173</v>
      </c>
      <c r="V806" s="33"/>
      <c r="W806" s="33"/>
      <c r="X806" s="33"/>
    </row>
    <row r="807" ht="15.75" customHeight="1">
      <c r="A807" s="19" t="str">
        <f>Def_Sistemas_Conectores_Cabos!$A$22</f>
        <v>BPM de elétrons</v>
      </c>
      <c r="B807" s="22" t="str">
        <f>Datas_Entregas!$A$2</f>
        <v>Booster/LTB</v>
      </c>
      <c r="C807" s="25">
        <f t="array" ref="C807">INDEX(Datas_Entregas!$B$2:$B$100, MATCH(B807, Datas_Entregas!$A$2:$A$100, 0), 1)</f>
        <v>43266</v>
      </c>
      <c r="D807" s="22" t="str">
        <f>Def_Status_Montagem!$A$4</f>
        <v>Comprado / Esperando entrega</v>
      </c>
      <c r="E807" s="35" t="str">
        <f>Def_Status_Montagem!$B$4</f>
        <v>Contratada (inclui etiqueta)</v>
      </c>
      <c r="F807" s="26"/>
      <c r="G807" s="27"/>
      <c r="H807" s="26" t="str">
        <f t="array" ref="H807">INDEX(Def_Instancias_Equipamentos!$E$2:$E$5135, MATCH(K807, Def_Instancias_Equipamentos!$D$2:$D$5135, 0), 1)</f>
        <v>IA-17RaBPM</v>
      </c>
      <c r="I807" s="27" t="str">
        <f t="array" ref="I807">INDEX(Def_Instancias_Equipamentos!$E$2:$E$5135, MATCH(L807, Def_Instancias_Equipamentos!$D$2:$D$5135, 0), 1)</f>
        <v>IA-17RaBPM</v>
      </c>
      <c r="J807" s="27" t="str">
        <f t="shared" si="16"/>
        <v>INTERNO</v>
      </c>
      <c r="K807" s="28" t="str">
        <f>Def_Instancias_Equipamentos!$D$781</f>
        <v>BO-41U:DI-BPMRFFE</v>
      </c>
      <c r="L807" s="19" t="str">
        <f>Def_Instancias_Equipamentos!$D$1372</f>
        <v>BO-41U:DI-FMCFastADC</v>
      </c>
      <c r="M807" s="44" t="s">
        <v>1171</v>
      </c>
      <c r="N807" s="45" t="s">
        <v>1172</v>
      </c>
      <c r="O807" s="28" t="str">
        <f>Def_Sistemas_Conectores_Cabos!$B$7</f>
        <v>SMA 50-ohm</v>
      </c>
      <c r="P807" s="19" t="str">
        <f>Def_Sistemas_Conectores_Cabos!$B$26</f>
        <v>MMCX 50-ohm</v>
      </c>
      <c r="Q807" s="27" t="str">
        <f t="shared" si="17"/>
        <v>BO-41U:DI-BPMRFFE/SW_IN
BO-41U:DI-FMCFastADC/TRIG</v>
      </c>
      <c r="R807" s="69">
        <v>2.0</v>
      </c>
      <c r="S807" s="69">
        <v>2.0</v>
      </c>
      <c r="T807" s="211" t="str">
        <f>Def_Sistemas_Conectores_Cabos!$C$9</f>
        <v>RG316</v>
      </c>
      <c r="U807" s="45" t="s">
        <v>1173</v>
      </c>
      <c r="V807" s="33"/>
      <c r="W807" s="33"/>
      <c r="X807" s="33"/>
    </row>
    <row r="808" ht="15.75" customHeight="1">
      <c r="A808" s="19" t="str">
        <f>Def_Sistemas_Conectores_Cabos!$A$22</f>
        <v>BPM de elétrons</v>
      </c>
      <c r="B808" s="22" t="str">
        <f>Datas_Entregas!$A$2</f>
        <v>Booster/LTB</v>
      </c>
      <c r="C808" s="25">
        <f t="array" ref="C808">INDEX(Datas_Entregas!$B$2:$B$100, MATCH(B808, Datas_Entregas!$A$2:$A$100, 0), 1)</f>
        <v>43266</v>
      </c>
      <c r="D808" s="22" t="str">
        <f>Def_Status_Montagem!$A$4</f>
        <v>Comprado / Esperando entrega</v>
      </c>
      <c r="E808" s="35" t="str">
        <f>Def_Status_Montagem!$B$4</f>
        <v>Contratada (inclui etiqueta)</v>
      </c>
      <c r="F808" s="26"/>
      <c r="G808" s="27"/>
      <c r="H808" s="26" t="str">
        <f t="array" ref="H808">INDEX(Def_Instancias_Equipamentos!$E$2:$E$5135, MATCH(K808, Def_Instancias_Equipamentos!$D$2:$D$5135, 0), 1)</f>
        <v>IA-17RaBPM</v>
      </c>
      <c r="I808" s="27" t="str">
        <f t="array" ref="I808">INDEX(Def_Instancias_Equipamentos!$E$2:$E$5135, MATCH(L808, Def_Instancias_Equipamentos!$D$2:$D$5135, 0), 1)</f>
        <v>IA-17RaBPM</v>
      </c>
      <c r="J808" s="27" t="str">
        <f t="shared" si="16"/>
        <v>INTERNO</v>
      </c>
      <c r="K808" s="28" t="str">
        <f>Def_Instancias_Equipamentos!$D$782</f>
        <v>BO-42U:DI-BPMRFFE</v>
      </c>
      <c r="L808" s="19" t="str">
        <f>Def_Instancias_Equipamentos!$D$1373</f>
        <v>BO-42U:DI-FMCFastADC</v>
      </c>
      <c r="M808" s="44" t="s">
        <v>1171</v>
      </c>
      <c r="N808" s="45" t="s">
        <v>1172</v>
      </c>
      <c r="O808" s="28" t="str">
        <f>Def_Sistemas_Conectores_Cabos!$B$7</f>
        <v>SMA 50-ohm</v>
      </c>
      <c r="P808" s="19" t="str">
        <f>Def_Sistemas_Conectores_Cabos!$B$26</f>
        <v>MMCX 50-ohm</v>
      </c>
      <c r="Q808" s="27" t="str">
        <f t="shared" si="17"/>
        <v>BO-42U:DI-BPMRFFE/SW_IN
BO-42U:DI-FMCFastADC/TRIG</v>
      </c>
      <c r="R808" s="69">
        <v>2.0</v>
      </c>
      <c r="S808" s="69">
        <v>2.0</v>
      </c>
      <c r="T808" s="211" t="str">
        <f>Def_Sistemas_Conectores_Cabos!$C$9</f>
        <v>RG316</v>
      </c>
      <c r="U808" s="45" t="s">
        <v>1173</v>
      </c>
      <c r="V808" s="33"/>
      <c r="W808" s="33"/>
      <c r="X808" s="33"/>
    </row>
    <row r="809" ht="15.75" customHeight="1">
      <c r="A809" s="19" t="str">
        <f>Def_Sistemas_Conectores_Cabos!$A$22</f>
        <v>BPM de elétrons</v>
      </c>
      <c r="B809" s="22" t="str">
        <f>Datas_Entregas!$A$2</f>
        <v>Booster/LTB</v>
      </c>
      <c r="C809" s="25">
        <f t="array" ref="C809">INDEX(Datas_Entregas!$B$2:$B$100, MATCH(B809, Datas_Entregas!$A$2:$A$100, 0), 1)</f>
        <v>43266</v>
      </c>
      <c r="D809" s="22" t="str">
        <f>Def_Status_Montagem!$A$4</f>
        <v>Comprado / Esperando entrega</v>
      </c>
      <c r="E809" s="35" t="str">
        <f>Def_Status_Montagem!$B$4</f>
        <v>Contratada (inclui etiqueta)</v>
      </c>
      <c r="F809" s="26"/>
      <c r="G809" s="27"/>
      <c r="H809" s="26" t="str">
        <f t="array" ref="H809">INDEX(Def_Instancias_Equipamentos!$E$2:$E$5135, MATCH(K809, Def_Instancias_Equipamentos!$D$2:$D$5135, 0), 1)</f>
        <v>IA-18RaBPM</v>
      </c>
      <c r="I809" s="27" t="str">
        <f t="array" ref="I809">INDEX(Def_Instancias_Equipamentos!$E$2:$E$5135, MATCH(L809, Def_Instancias_Equipamentos!$D$2:$D$5135, 0), 1)</f>
        <v>IA-18RaBPM</v>
      </c>
      <c r="J809" s="27" t="str">
        <f t="shared" si="16"/>
        <v>INTERNO</v>
      </c>
      <c r="K809" s="28" t="str">
        <f>Def_Instancias_Equipamentos!$D$783</f>
        <v>BO-43U:DI-BPMRFFE</v>
      </c>
      <c r="L809" s="19" t="str">
        <f>Def_Instancias_Equipamentos!$D$1374</f>
        <v>BO-43U:DI-FMCFastADC</v>
      </c>
      <c r="M809" s="44" t="s">
        <v>1171</v>
      </c>
      <c r="N809" s="45" t="s">
        <v>1172</v>
      </c>
      <c r="O809" s="28" t="str">
        <f>Def_Sistemas_Conectores_Cabos!$B$7</f>
        <v>SMA 50-ohm</v>
      </c>
      <c r="P809" s="19" t="str">
        <f>Def_Sistemas_Conectores_Cabos!$B$26</f>
        <v>MMCX 50-ohm</v>
      </c>
      <c r="Q809" s="27" t="str">
        <f t="shared" si="17"/>
        <v>BO-43U:DI-BPMRFFE/SW_IN
BO-43U:DI-FMCFastADC/TRIG</v>
      </c>
      <c r="R809" s="69">
        <v>2.0</v>
      </c>
      <c r="S809" s="69">
        <v>2.0</v>
      </c>
      <c r="T809" s="211" t="str">
        <f>Def_Sistemas_Conectores_Cabos!$C$9</f>
        <v>RG316</v>
      </c>
      <c r="U809" s="45" t="s">
        <v>1173</v>
      </c>
      <c r="V809" s="33"/>
      <c r="W809" s="33"/>
      <c r="X809" s="33"/>
    </row>
    <row r="810" ht="15.75" customHeight="1">
      <c r="A810" s="19" t="str">
        <f>Def_Sistemas_Conectores_Cabos!$A$22</f>
        <v>BPM de elétrons</v>
      </c>
      <c r="B810" s="22" t="str">
        <f>Datas_Entregas!$A$2</f>
        <v>Booster/LTB</v>
      </c>
      <c r="C810" s="25">
        <f t="array" ref="C810">INDEX(Datas_Entregas!$B$2:$B$100, MATCH(B810, Datas_Entregas!$A$2:$A$100, 0), 1)</f>
        <v>43266</v>
      </c>
      <c r="D810" s="22" t="str">
        <f>Def_Status_Montagem!$A$4</f>
        <v>Comprado / Esperando entrega</v>
      </c>
      <c r="E810" s="35" t="str">
        <f>Def_Status_Montagem!$B$4</f>
        <v>Contratada (inclui etiqueta)</v>
      </c>
      <c r="F810" s="26"/>
      <c r="G810" s="27"/>
      <c r="H810" s="26" t="str">
        <f t="array" ref="H810">INDEX(Def_Instancias_Equipamentos!$E$2:$E$5135, MATCH(K810, Def_Instancias_Equipamentos!$D$2:$D$5135, 0), 1)</f>
        <v>IA-18RaBPM</v>
      </c>
      <c r="I810" s="27" t="str">
        <f t="array" ref="I810">INDEX(Def_Instancias_Equipamentos!$E$2:$E$5135, MATCH(L810, Def_Instancias_Equipamentos!$D$2:$D$5135, 0), 1)</f>
        <v>IA-18RaBPM</v>
      </c>
      <c r="J810" s="27" t="str">
        <f t="shared" si="16"/>
        <v>INTERNO</v>
      </c>
      <c r="K810" s="28" t="str">
        <f>Def_Instancias_Equipamentos!$D$784</f>
        <v>BO-44U:DI-BPMRFFE</v>
      </c>
      <c r="L810" s="19" t="str">
        <f>Def_Instancias_Equipamentos!$D$1375</f>
        <v>BO-44U:DI-FMCFastADC</v>
      </c>
      <c r="M810" s="44" t="s">
        <v>1171</v>
      </c>
      <c r="N810" s="45" t="s">
        <v>1172</v>
      </c>
      <c r="O810" s="28" t="str">
        <f>Def_Sistemas_Conectores_Cabos!$B$7</f>
        <v>SMA 50-ohm</v>
      </c>
      <c r="P810" s="19" t="str">
        <f>Def_Sistemas_Conectores_Cabos!$B$26</f>
        <v>MMCX 50-ohm</v>
      </c>
      <c r="Q810" s="27" t="str">
        <f t="shared" si="17"/>
        <v>BO-44U:DI-BPMRFFE/SW_IN
BO-44U:DI-FMCFastADC/TRIG</v>
      </c>
      <c r="R810" s="69">
        <v>2.0</v>
      </c>
      <c r="S810" s="69">
        <v>2.0</v>
      </c>
      <c r="T810" s="211" t="str">
        <f>Def_Sistemas_Conectores_Cabos!$C$9</f>
        <v>RG316</v>
      </c>
      <c r="U810" s="45" t="s">
        <v>1173</v>
      </c>
      <c r="V810" s="33"/>
      <c r="W810" s="33"/>
      <c r="X810" s="33"/>
    </row>
    <row r="811" ht="15.75" customHeight="1">
      <c r="A811" s="19" t="str">
        <f>Def_Sistemas_Conectores_Cabos!$A$22</f>
        <v>BPM de elétrons</v>
      </c>
      <c r="B811" s="22" t="str">
        <f>Datas_Entregas!$A$2</f>
        <v>Booster/LTB</v>
      </c>
      <c r="C811" s="25">
        <f t="array" ref="C811">INDEX(Datas_Entregas!$B$2:$B$100, MATCH(B811, Datas_Entregas!$A$2:$A$100, 0), 1)</f>
        <v>43266</v>
      </c>
      <c r="D811" s="22" t="str">
        <f>Def_Status_Montagem!$A$4</f>
        <v>Comprado / Esperando entrega</v>
      </c>
      <c r="E811" s="35" t="str">
        <f>Def_Status_Montagem!$B$4</f>
        <v>Contratada (inclui etiqueta)</v>
      </c>
      <c r="F811" s="26"/>
      <c r="G811" s="27"/>
      <c r="H811" s="26" t="str">
        <f t="array" ref="H811">INDEX(Def_Instancias_Equipamentos!$E$2:$E$5135, MATCH(K811, Def_Instancias_Equipamentos!$D$2:$D$5135, 0), 1)</f>
        <v>IA-18RaBPM</v>
      </c>
      <c r="I811" s="27" t="str">
        <f t="array" ref="I811">INDEX(Def_Instancias_Equipamentos!$E$2:$E$5135, MATCH(L811, Def_Instancias_Equipamentos!$D$2:$D$5135, 0), 1)</f>
        <v>IA-18RaBPM</v>
      </c>
      <c r="J811" s="27" t="str">
        <f t="shared" si="16"/>
        <v>INTERNO</v>
      </c>
      <c r="K811" s="28" t="str">
        <f>Def_Instancias_Equipamentos!$D$785</f>
        <v>BO-45U:DI-BPMRFFE</v>
      </c>
      <c r="L811" s="19" t="str">
        <f>Def_Instancias_Equipamentos!$D$1376</f>
        <v>BO-45U:DI-FMCFastADC</v>
      </c>
      <c r="M811" s="44" t="s">
        <v>1171</v>
      </c>
      <c r="N811" s="45" t="s">
        <v>1172</v>
      </c>
      <c r="O811" s="28" t="str">
        <f>Def_Sistemas_Conectores_Cabos!$B$7</f>
        <v>SMA 50-ohm</v>
      </c>
      <c r="P811" s="19" t="str">
        <f>Def_Sistemas_Conectores_Cabos!$B$26</f>
        <v>MMCX 50-ohm</v>
      </c>
      <c r="Q811" s="27" t="str">
        <f t="shared" si="17"/>
        <v>BO-45U:DI-BPMRFFE/SW_IN
BO-45U:DI-FMCFastADC/TRIG</v>
      </c>
      <c r="R811" s="69">
        <v>2.0</v>
      </c>
      <c r="S811" s="69">
        <v>2.0</v>
      </c>
      <c r="T811" s="211" t="str">
        <f>Def_Sistemas_Conectores_Cabos!$C$9</f>
        <v>RG316</v>
      </c>
      <c r="U811" s="45" t="s">
        <v>1173</v>
      </c>
      <c r="V811" s="33"/>
      <c r="W811" s="33"/>
      <c r="X811" s="33"/>
    </row>
    <row r="812" ht="15.75" customHeight="1">
      <c r="A812" s="19" t="str">
        <f>Def_Sistemas_Conectores_Cabos!$A$22</f>
        <v>BPM de elétrons</v>
      </c>
      <c r="B812" s="22" t="str">
        <f>Datas_Entregas!$A$2</f>
        <v>Booster/LTB</v>
      </c>
      <c r="C812" s="25">
        <f t="array" ref="C812">INDEX(Datas_Entregas!$B$2:$B$100, MATCH(B812, Datas_Entregas!$A$2:$A$100, 0), 1)</f>
        <v>43266</v>
      </c>
      <c r="D812" s="22" t="str">
        <f>Def_Status_Montagem!$A$4</f>
        <v>Comprado / Esperando entrega</v>
      </c>
      <c r="E812" s="35" t="str">
        <f>Def_Status_Montagem!$B$4</f>
        <v>Contratada (inclui etiqueta)</v>
      </c>
      <c r="F812" s="26"/>
      <c r="G812" s="27"/>
      <c r="H812" s="26" t="str">
        <f t="array" ref="H812">INDEX(Def_Instancias_Equipamentos!$E$2:$E$5135, MATCH(K812, Def_Instancias_Equipamentos!$D$2:$D$5135, 0), 1)</f>
        <v>IA-19RaBPM</v>
      </c>
      <c r="I812" s="27" t="str">
        <f t="array" ref="I812">INDEX(Def_Instancias_Equipamentos!$E$2:$E$5135, MATCH(L812, Def_Instancias_Equipamentos!$D$2:$D$5135, 0), 1)</f>
        <v>IA-19RaBPM</v>
      </c>
      <c r="J812" s="27" t="str">
        <f t="shared" si="16"/>
        <v>INTERNO</v>
      </c>
      <c r="K812" s="28" t="str">
        <f>Def_Instancias_Equipamentos!$D$786</f>
        <v>BO-46U:DI-BPMRFFE</v>
      </c>
      <c r="L812" s="19" t="str">
        <f>Def_Instancias_Equipamentos!$D$1377</f>
        <v>BO-46U:DI-FMCFastADC</v>
      </c>
      <c r="M812" s="44" t="s">
        <v>1171</v>
      </c>
      <c r="N812" s="45" t="s">
        <v>1172</v>
      </c>
      <c r="O812" s="28" t="str">
        <f>Def_Sistemas_Conectores_Cabos!$B$7</f>
        <v>SMA 50-ohm</v>
      </c>
      <c r="P812" s="19" t="str">
        <f>Def_Sistemas_Conectores_Cabos!$B$26</f>
        <v>MMCX 50-ohm</v>
      </c>
      <c r="Q812" s="27" t="str">
        <f t="shared" si="17"/>
        <v>BO-46U:DI-BPMRFFE/SW_IN
BO-46U:DI-FMCFastADC/TRIG</v>
      </c>
      <c r="R812" s="69">
        <v>2.0</v>
      </c>
      <c r="S812" s="69">
        <v>2.0</v>
      </c>
      <c r="T812" s="211" t="str">
        <f>Def_Sistemas_Conectores_Cabos!$C$9</f>
        <v>RG316</v>
      </c>
      <c r="U812" s="45" t="s">
        <v>1173</v>
      </c>
      <c r="V812" s="33"/>
      <c r="W812" s="33"/>
      <c r="X812" s="33"/>
    </row>
    <row r="813" ht="15.75" customHeight="1">
      <c r="A813" s="19" t="str">
        <f>Def_Sistemas_Conectores_Cabos!$A$22</f>
        <v>BPM de elétrons</v>
      </c>
      <c r="B813" s="22" t="str">
        <f>Datas_Entregas!$A$2</f>
        <v>Booster/LTB</v>
      </c>
      <c r="C813" s="25">
        <f t="array" ref="C813">INDEX(Datas_Entregas!$B$2:$B$100, MATCH(B813, Datas_Entregas!$A$2:$A$100, 0), 1)</f>
        <v>43266</v>
      </c>
      <c r="D813" s="22" t="str">
        <f>Def_Status_Montagem!$A$4</f>
        <v>Comprado / Esperando entrega</v>
      </c>
      <c r="E813" s="35" t="str">
        <f>Def_Status_Montagem!$B$4</f>
        <v>Contratada (inclui etiqueta)</v>
      </c>
      <c r="F813" s="26"/>
      <c r="G813" s="27"/>
      <c r="H813" s="26" t="str">
        <f t="array" ref="H813">INDEX(Def_Instancias_Equipamentos!$E$2:$E$5135, MATCH(K813, Def_Instancias_Equipamentos!$D$2:$D$5135, 0), 1)</f>
        <v>IA-19RaBPM</v>
      </c>
      <c r="I813" s="27" t="str">
        <f t="array" ref="I813">INDEX(Def_Instancias_Equipamentos!$E$2:$E$5135, MATCH(L813, Def_Instancias_Equipamentos!$D$2:$D$5135, 0), 1)</f>
        <v>IA-19RaBPM</v>
      </c>
      <c r="J813" s="27" t="str">
        <f t="shared" si="16"/>
        <v>INTERNO</v>
      </c>
      <c r="K813" s="28" t="str">
        <f>Def_Instancias_Equipamentos!$D$787</f>
        <v>BO-47U:DI-BPMRFFE</v>
      </c>
      <c r="L813" s="19" t="str">
        <f>Def_Instancias_Equipamentos!$D$1378</f>
        <v>BO-47U:DI-FMCFastADC</v>
      </c>
      <c r="M813" s="44" t="s">
        <v>1171</v>
      </c>
      <c r="N813" s="45" t="s">
        <v>1172</v>
      </c>
      <c r="O813" s="28" t="str">
        <f>Def_Sistemas_Conectores_Cabos!$B$7</f>
        <v>SMA 50-ohm</v>
      </c>
      <c r="P813" s="19" t="str">
        <f>Def_Sistemas_Conectores_Cabos!$B$26</f>
        <v>MMCX 50-ohm</v>
      </c>
      <c r="Q813" s="27" t="str">
        <f t="shared" si="17"/>
        <v>BO-47U:DI-BPMRFFE/SW_IN
BO-47U:DI-FMCFastADC/TRIG</v>
      </c>
      <c r="R813" s="69">
        <v>2.0</v>
      </c>
      <c r="S813" s="69">
        <v>2.0</v>
      </c>
      <c r="T813" s="211" t="str">
        <f>Def_Sistemas_Conectores_Cabos!$C$9</f>
        <v>RG316</v>
      </c>
      <c r="U813" s="45" t="s">
        <v>1173</v>
      </c>
      <c r="V813" s="33"/>
      <c r="W813" s="33"/>
      <c r="X813" s="33"/>
    </row>
    <row r="814" ht="15.75" customHeight="1">
      <c r="A814" s="19" t="str">
        <f>Def_Sistemas_Conectores_Cabos!$A$22</f>
        <v>BPM de elétrons</v>
      </c>
      <c r="B814" s="22" t="str">
        <f>Datas_Entregas!$A$2</f>
        <v>Booster/LTB</v>
      </c>
      <c r="C814" s="25">
        <f t="array" ref="C814">INDEX(Datas_Entregas!$B$2:$B$100, MATCH(B814, Datas_Entregas!$A$2:$A$100, 0), 1)</f>
        <v>43266</v>
      </c>
      <c r="D814" s="22" t="str">
        <f>Def_Status_Montagem!$A$4</f>
        <v>Comprado / Esperando entrega</v>
      </c>
      <c r="E814" s="35" t="str">
        <f>Def_Status_Montagem!$B$4</f>
        <v>Contratada (inclui etiqueta)</v>
      </c>
      <c r="F814" s="26"/>
      <c r="G814" s="27"/>
      <c r="H814" s="26" t="str">
        <f t="array" ref="H814">INDEX(Def_Instancias_Equipamentos!$E$2:$E$5135, MATCH(K814, Def_Instancias_Equipamentos!$D$2:$D$5135, 0), 1)</f>
        <v>IA-20RaBPM</v>
      </c>
      <c r="I814" s="27" t="str">
        <f t="array" ref="I814">INDEX(Def_Instancias_Equipamentos!$E$2:$E$5135, MATCH(L814, Def_Instancias_Equipamentos!$D$2:$D$5135, 0), 1)</f>
        <v>IA-20RaBPM</v>
      </c>
      <c r="J814" s="27" t="str">
        <f t="shared" si="16"/>
        <v>INTERNO</v>
      </c>
      <c r="K814" s="28" t="str">
        <f>Def_Instancias_Equipamentos!$D$788</f>
        <v>BO-48U:DI-BPMRFFE</v>
      </c>
      <c r="L814" s="19" t="str">
        <f>Def_Instancias_Equipamentos!$D$1379</f>
        <v>BO-48U:DI-FMCFastADC</v>
      </c>
      <c r="M814" s="44" t="s">
        <v>1171</v>
      </c>
      <c r="N814" s="45" t="s">
        <v>1172</v>
      </c>
      <c r="O814" s="28" t="str">
        <f>Def_Sistemas_Conectores_Cabos!$B$7</f>
        <v>SMA 50-ohm</v>
      </c>
      <c r="P814" s="19" t="str">
        <f>Def_Sistemas_Conectores_Cabos!$B$26</f>
        <v>MMCX 50-ohm</v>
      </c>
      <c r="Q814" s="27" t="str">
        <f t="shared" si="17"/>
        <v>BO-48U:DI-BPMRFFE/SW_IN
BO-48U:DI-FMCFastADC/TRIG</v>
      </c>
      <c r="R814" s="69">
        <v>2.0</v>
      </c>
      <c r="S814" s="69">
        <v>2.0</v>
      </c>
      <c r="T814" s="211" t="str">
        <f>Def_Sistemas_Conectores_Cabos!$C$9</f>
        <v>RG316</v>
      </c>
      <c r="U814" s="45" t="s">
        <v>1173</v>
      </c>
      <c r="V814" s="33"/>
      <c r="W814" s="33"/>
      <c r="X814" s="33"/>
    </row>
    <row r="815" ht="15.75" customHeight="1">
      <c r="A815" s="19" t="str">
        <f>Def_Sistemas_Conectores_Cabos!$A$22</f>
        <v>BPM de elétrons</v>
      </c>
      <c r="B815" s="22" t="str">
        <f>Datas_Entregas!$A$2</f>
        <v>Booster/LTB</v>
      </c>
      <c r="C815" s="25">
        <f t="array" ref="C815">INDEX(Datas_Entregas!$B$2:$B$100, MATCH(B815, Datas_Entregas!$A$2:$A$100, 0), 1)</f>
        <v>43266</v>
      </c>
      <c r="D815" s="22" t="str">
        <f>Def_Status_Montagem!$A$4</f>
        <v>Comprado / Esperando entrega</v>
      </c>
      <c r="E815" s="35" t="str">
        <f>Def_Status_Montagem!$B$4</f>
        <v>Contratada (inclui etiqueta)</v>
      </c>
      <c r="F815" s="26"/>
      <c r="G815" s="27"/>
      <c r="H815" s="26" t="str">
        <f t="array" ref="H815">INDEX(Def_Instancias_Equipamentos!$E$2:$E$5135, MATCH(K815, Def_Instancias_Equipamentos!$D$2:$D$5135, 0), 1)</f>
        <v>IA-20RaBPM</v>
      </c>
      <c r="I815" s="27" t="str">
        <f t="array" ref="I815">INDEX(Def_Instancias_Equipamentos!$E$2:$E$5135, MATCH(L815, Def_Instancias_Equipamentos!$D$2:$D$5135, 0), 1)</f>
        <v>IA-20RaBPM</v>
      </c>
      <c r="J815" s="27" t="str">
        <f t="shared" si="16"/>
        <v>INTERNO</v>
      </c>
      <c r="K815" s="28" t="str">
        <f>Def_Instancias_Equipamentos!$D$789</f>
        <v>BO-49U:DI-BPMRFFE</v>
      </c>
      <c r="L815" s="19" t="str">
        <f>Def_Instancias_Equipamentos!$D$1380</f>
        <v>BO-49U:DI-FMCFastADC</v>
      </c>
      <c r="M815" s="44" t="s">
        <v>1171</v>
      </c>
      <c r="N815" s="45" t="s">
        <v>1172</v>
      </c>
      <c r="O815" s="28" t="str">
        <f>Def_Sistemas_Conectores_Cabos!$B$7</f>
        <v>SMA 50-ohm</v>
      </c>
      <c r="P815" s="19" t="str">
        <f>Def_Sistemas_Conectores_Cabos!$B$26</f>
        <v>MMCX 50-ohm</v>
      </c>
      <c r="Q815" s="27" t="str">
        <f t="shared" si="17"/>
        <v>BO-49U:DI-BPMRFFE/SW_IN
BO-49U:DI-FMCFastADC/TRIG</v>
      </c>
      <c r="R815" s="69">
        <v>2.0</v>
      </c>
      <c r="S815" s="69">
        <v>2.0</v>
      </c>
      <c r="T815" s="211" t="str">
        <f>Def_Sistemas_Conectores_Cabos!$C$9</f>
        <v>RG316</v>
      </c>
      <c r="U815" s="45" t="s">
        <v>1173</v>
      </c>
      <c r="V815" s="33"/>
      <c r="W815" s="33"/>
      <c r="X815" s="33"/>
    </row>
    <row r="816" ht="15.75" customHeight="1">
      <c r="A816" s="19" t="str">
        <f>Def_Sistemas_Conectores_Cabos!$A$22</f>
        <v>BPM de elétrons</v>
      </c>
      <c r="B816" s="22" t="str">
        <f>Datas_Entregas!$A$2</f>
        <v>Booster/LTB</v>
      </c>
      <c r="C816" s="25">
        <f t="array" ref="C816">INDEX(Datas_Entregas!$B$2:$B$100, MATCH(B816, Datas_Entregas!$A$2:$A$100, 0), 1)</f>
        <v>43266</v>
      </c>
      <c r="D816" s="22" t="str">
        <f>Def_Status_Montagem!$A$4</f>
        <v>Comprado / Esperando entrega</v>
      </c>
      <c r="E816" s="35" t="str">
        <f>Def_Status_Montagem!$B$4</f>
        <v>Contratada (inclui etiqueta)</v>
      </c>
      <c r="F816" s="26"/>
      <c r="G816" s="27"/>
      <c r="H816" s="26" t="str">
        <f t="array" ref="H816">INDEX(Def_Instancias_Equipamentos!$E$2:$E$5135, MATCH(K816, Def_Instancias_Equipamentos!$D$2:$D$5135, 0), 1)</f>
        <v>IA-20RaBPM</v>
      </c>
      <c r="I816" s="27" t="str">
        <f t="array" ref="I816">INDEX(Def_Instancias_Equipamentos!$E$2:$E$5135, MATCH(L816, Def_Instancias_Equipamentos!$D$2:$D$5135, 0), 1)</f>
        <v>IA-20RaBPM</v>
      </c>
      <c r="J816" s="27" t="str">
        <f t="shared" si="16"/>
        <v>INTERNO</v>
      </c>
      <c r="K816" s="28" t="str">
        <f>Def_Instancias_Equipamentos!$D$790</f>
        <v>BO-50U:DI-BPMRFFE</v>
      </c>
      <c r="L816" s="19" t="str">
        <f>Def_Instancias_Equipamentos!$D$1381</f>
        <v>BO-50U:DI-FMCFastADC</v>
      </c>
      <c r="M816" s="44" t="s">
        <v>1171</v>
      </c>
      <c r="N816" s="45" t="s">
        <v>1172</v>
      </c>
      <c r="O816" s="28" t="str">
        <f>Def_Sistemas_Conectores_Cabos!$B$7</f>
        <v>SMA 50-ohm</v>
      </c>
      <c r="P816" s="19" t="str">
        <f>Def_Sistemas_Conectores_Cabos!$B$26</f>
        <v>MMCX 50-ohm</v>
      </c>
      <c r="Q816" s="27" t="str">
        <f t="shared" si="17"/>
        <v>BO-50U:DI-BPMRFFE/SW_IN
BO-50U:DI-FMCFastADC/TRIG</v>
      </c>
      <c r="R816" s="69">
        <v>2.0</v>
      </c>
      <c r="S816" s="69">
        <v>2.0</v>
      </c>
      <c r="T816" s="211" t="str">
        <f>Def_Sistemas_Conectores_Cabos!$C$9</f>
        <v>RG316</v>
      </c>
      <c r="U816" s="45" t="s">
        <v>1173</v>
      </c>
      <c r="V816" s="33"/>
      <c r="W816" s="33"/>
      <c r="X816" s="33"/>
    </row>
    <row r="817" ht="15.75" customHeight="1">
      <c r="A817" s="19" t="str">
        <f>Def_Sistemas_Conectores_Cabos!$A$22</f>
        <v>BPM de elétrons</v>
      </c>
      <c r="B817" s="22" t="str">
        <f>Datas_Entregas!$A$3</f>
        <v>BTS/Anel</v>
      </c>
      <c r="C817" s="25">
        <f t="array" ref="C817">INDEX(Datas_Entregas!$B$2:$B$100, MATCH(B817, Datas_Entregas!$A$2:$A$100, 0), 1)</f>
        <v>43296</v>
      </c>
      <c r="D817" s="22" t="str">
        <f>Def_Status_Montagem!$A$4</f>
        <v>Comprado / Esperando entrega</v>
      </c>
      <c r="E817" s="35" t="str">
        <f>Def_Status_Montagem!$B$4</f>
        <v>Contratada (inclui etiqueta)</v>
      </c>
      <c r="F817" s="26"/>
      <c r="G817" s="27"/>
      <c r="H817" s="26" t="str">
        <f t="array" ref="H817">INDEX(Def_Instancias_Equipamentos!$E$2:$E$5135, MATCH(K817, Def_Instancias_Equipamentos!$D$2:$D$5135, 0), 1)</f>
        <v>IA-01RaBPM</v>
      </c>
      <c r="I817" s="27" t="str">
        <f t="array" ref="I817">INDEX(Def_Instancias_Equipamentos!$E$2:$E$5135, MATCH(L817, Def_Instancias_Equipamentos!$D$2:$D$5135, 0), 1)</f>
        <v>IA-01RaBPM</v>
      </c>
      <c r="J817" s="27" t="str">
        <f t="shared" si="16"/>
        <v>INTERNO</v>
      </c>
      <c r="K817" s="28" t="str">
        <f>Def_Instancias_Equipamentos!$D$791</f>
        <v>SI-01C1:DI-BPMRFFE-1</v>
      </c>
      <c r="L817" s="19" t="str">
        <f>Def_Instancias_Equipamentos!$D$1382</f>
        <v>SI-01C1:DI-FMCFastADC-1</v>
      </c>
      <c r="M817" s="44" t="s">
        <v>1171</v>
      </c>
      <c r="N817" s="45" t="s">
        <v>1172</v>
      </c>
      <c r="O817" s="28" t="str">
        <f>Def_Sistemas_Conectores_Cabos!$B$7</f>
        <v>SMA 50-ohm</v>
      </c>
      <c r="P817" s="19" t="str">
        <f>Def_Sistemas_Conectores_Cabos!$B$26</f>
        <v>MMCX 50-ohm</v>
      </c>
      <c r="Q817" s="27" t="str">
        <f t="shared" si="17"/>
        <v>SI-01C1:DI-BPMRFFE-1/SW_IN
SI-01C1:DI-FMCFastADC-1/TRIG</v>
      </c>
      <c r="R817" s="69">
        <v>2.0</v>
      </c>
      <c r="S817" s="69">
        <v>2.0</v>
      </c>
      <c r="T817" s="211" t="str">
        <f>Def_Sistemas_Conectores_Cabos!$C$9</f>
        <v>RG316</v>
      </c>
      <c r="U817" s="45" t="s">
        <v>1173</v>
      </c>
      <c r="V817" s="33"/>
      <c r="W817" s="33"/>
      <c r="X817" s="33"/>
    </row>
    <row r="818" ht="15.75" customHeight="1">
      <c r="A818" s="19" t="str">
        <f>Def_Sistemas_Conectores_Cabos!$A$22</f>
        <v>BPM de elétrons</v>
      </c>
      <c r="B818" s="22" t="str">
        <f>Datas_Entregas!$A$3</f>
        <v>BTS/Anel</v>
      </c>
      <c r="C818" s="25">
        <f t="array" ref="C818">INDEX(Datas_Entregas!$B$2:$B$100, MATCH(B818, Datas_Entregas!$A$2:$A$100, 0), 1)</f>
        <v>43296</v>
      </c>
      <c r="D818" s="22" t="str">
        <f>Def_Status_Montagem!$A$4</f>
        <v>Comprado / Esperando entrega</v>
      </c>
      <c r="E818" s="35" t="str">
        <f>Def_Status_Montagem!$B$4</f>
        <v>Contratada (inclui etiqueta)</v>
      </c>
      <c r="F818" s="26"/>
      <c r="G818" s="27"/>
      <c r="H818" s="26" t="str">
        <f t="array" ref="H818">INDEX(Def_Instancias_Equipamentos!$E$2:$E$5135, MATCH(K818, Def_Instancias_Equipamentos!$D$2:$D$5135, 0), 1)</f>
        <v>IA-01RaBPM</v>
      </c>
      <c r="I818" s="27" t="str">
        <f t="array" ref="I818">INDEX(Def_Instancias_Equipamentos!$E$2:$E$5135, MATCH(L818, Def_Instancias_Equipamentos!$D$2:$D$5135, 0), 1)</f>
        <v>IA-01RaBPM</v>
      </c>
      <c r="J818" s="27" t="str">
        <f t="shared" si="16"/>
        <v>INTERNO</v>
      </c>
      <c r="K818" s="28" t="str">
        <f>Def_Instancias_Equipamentos!$D$792</f>
        <v>SI-01C1:DI-BPMRFFE-2</v>
      </c>
      <c r="L818" s="19" t="str">
        <f>Def_Instancias_Equipamentos!$D$1383</f>
        <v>SI-01C1:DI-FMCFastADC-2</v>
      </c>
      <c r="M818" s="44" t="s">
        <v>1171</v>
      </c>
      <c r="N818" s="45" t="s">
        <v>1172</v>
      </c>
      <c r="O818" s="28" t="str">
        <f>Def_Sistemas_Conectores_Cabos!$B$7</f>
        <v>SMA 50-ohm</v>
      </c>
      <c r="P818" s="19" t="str">
        <f>Def_Sistemas_Conectores_Cabos!$B$26</f>
        <v>MMCX 50-ohm</v>
      </c>
      <c r="Q818" s="27" t="str">
        <f t="shared" si="17"/>
        <v>SI-01C1:DI-BPMRFFE-2/SW_IN
SI-01C1:DI-FMCFastADC-2/TRIG</v>
      </c>
      <c r="R818" s="69">
        <v>2.0</v>
      </c>
      <c r="S818" s="69">
        <v>2.0</v>
      </c>
      <c r="T818" s="211" t="str">
        <f>Def_Sistemas_Conectores_Cabos!$C$9</f>
        <v>RG316</v>
      </c>
      <c r="U818" s="45" t="s">
        <v>1173</v>
      </c>
      <c r="V818" s="33"/>
      <c r="W818" s="33"/>
      <c r="X818" s="33"/>
    </row>
    <row r="819" ht="15.75" customHeight="1">
      <c r="A819" s="19" t="str">
        <f>Def_Sistemas_Conectores_Cabos!$A$22</f>
        <v>BPM de elétrons</v>
      </c>
      <c r="B819" s="22" t="str">
        <f>Datas_Entregas!$A$3</f>
        <v>BTS/Anel</v>
      </c>
      <c r="C819" s="25">
        <f t="array" ref="C819">INDEX(Datas_Entregas!$B$2:$B$100, MATCH(B819, Datas_Entregas!$A$2:$A$100, 0), 1)</f>
        <v>43296</v>
      </c>
      <c r="D819" s="22" t="str">
        <f>Def_Status_Montagem!$A$4</f>
        <v>Comprado / Esperando entrega</v>
      </c>
      <c r="E819" s="35" t="str">
        <f>Def_Status_Montagem!$B$4</f>
        <v>Contratada (inclui etiqueta)</v>
      </c>
      <c r="F819" s="26"/>
      <c r="G819" s="27"/>
      <c r="H819" s="26" t="str">
        <f t="array" ref="H819">INDEX(Def_Instancias_Equipamentos!$E$2:$E$5135, MATCH(K819, Def_Instancias_Equipamentos!$D$2:$D$5135, 0), 1)</f>
        <v>IA-01RaBPM</v>
      </c>
      <c r="I819" s="27" t="str">
        <f t="array" ref="I819">INDEX(Def_Instancias_Equipamentos!$E$2:$E$5135, MATCH(L819, Def_Instancias_Equipamentos!$D$2:$D$5135, 0), 1)</f>
        <v>IA-01RaBPM</v>
      </c>
      <c r="J819" s="27" t="str">
        <f t="shared" si="16"/>
        <v>INTERNO</v>
      </c>
      <c r="K819" s="28" t="str">
        <f>Def_Instancias_Equipamentos!$D$793</f>
        <v>SI-01C2:DI-BPMRFFE</v>
      </c>
      <c r="L819" s="19" t="str">
        <f>Def_Instancias_Equipamentos!$D$1384</f>
        <v>SI-01C2:DI-FMCFastADC</v>
      </c>
      <c r="M819" s="44" t="s">
        <v>1171</v>
      </c>
      <c r="N819" s="45" t="s">
        <v>1172</v>
      </c>
      <c r="O819" s="28" t="str">
        <f>Def_Sistemas_Conectores_Cabos!$B$7</f>
        <v>SMA 50-ohm</v>
      </c>
      <c r="P819" s="19" t="str">
        <f>Def_Sistemas_Conectores_Cabos!$B$26</f>
        <v>MMCX 50-ohm</v>
      </c>
      <c r="Q819" s="27" t="str">
        <f t="shared" si="17"/>
        <v>SI-01C2:DI-BPMRFFE/SW_IN
SI-01C2:DI-FMCFastADC/TRIG</v>
      </c>
      <c r="R819" s="69">
        <v>2.0</v>
      </c>
      <c r="S819" s="69">
        <v>2.0</v>
      </c>
      <c r="T819" s="211" t="str">
        <f>Def_Sistemas_Conectores_Cabos!$C$9</f>
        <v>RG316</v>
      </c>
      <c r="U819" s="45" t="s">
        <v>1173</v>
      </c>
      <c r="V819" s="33"/>
      <c r="W819" s="33"/>
      <c r="X819" s="33"/>
    </row>
    <row r="820" ht="15.75" customHeight="1">
      <c r="A820" s="19" t="str">
        <f>Def_Sistemas_Conectores_Cabos!$A$22</f>
        <v>BPM de elétrons</v>
      </c>
      <c r="B820" s="22" t="str">
        <f>Datas_Entregas!$A$3</f>
        <v>BTS/Anel</v>
      </c>
      <c r="C820" s="25">
        <f t="array" ref="C820">INDEX(Datas_Entregas!$B$2:$B$100, MATCH(B820, Datas_Entregas!$A$2:$A$100, 0), 1)</f>
        <v>43296</v>
      </c>
      <c r="D820" s="22" t="str">
        <f>Def_Status_Montagem!$A$4</f>
        <v>Comprado / Esperando entrega</v>
      </c>
      <c r="E820" s="35" t="str">
        <f>Def_Status_Montagem!$B$4</f>
        <v>Contratada (inclui etiqueta)</v>
      </c>
      <c r="F820" s="26"/>
      <c r="G820" s="27"/>
      <c r="H820" s="26" t="str">
        <f t="array" ref="H820">INDEX(Def_Instancias_Equipamentos!$E$2:$E$5135, MATCH(K820, Def_Instancias_Equipamentos!$D$2:$D$5135, 0), 1)</f>
        <v>IA-01RaBPM</v>
      </c>
      <c r="I820" s="27" t="str">
        <f t="array" ref="I820">INDEX(Def_Instancias_Equipamentos!$E$2:$E$5135, MATCH(L820, Def_Instancias_Equipamentos!$D$2:$D$5135, 0), 1)</f>
        <v>IA-01RaBPM</v>
      </c>
      <c r="J820" s="27" t="str">
        <f t="shared" si="16"/>
        <v>INTERNO</v>
      </c>
      <c r="K820" s="28" t="str">
        <f>Def_Instancias_Equipamentos!$D$794</f>
        <v>SI-01C3:DI-BPMRFFE-1</v>
      </c>
      <c r="L820" s="19" t="str">
        <f>Def_Instancias_Equipamentos!$D$1385</f>
        <v>SI-01C3:DI-FMCFastADC-1</v>
      </c>
      <c r="M820" s="44" t="s">
        <v>1171</v>
      </c>
      <c r="N820" s="45" t="s">
        <v>1172</v>
      </c>
      <c r="O820" s="28" t="str">
        <f>Def_Sistemas_Conectores_Cabos!$B$7</f>
        <v>SMA 50-ohm</v>
      </c>
      <c r="P820" s="19" t="str">
        <f>Def_Sistemas_Conectores_Cabos!$B$26</f>
        <v>MMCX 50-ohm</v>
      </c>
      <c r="Q820" s="27" t="str">
        <f t="shared" si="17"/>
        <v>SI-01C3:DI-BPMRFFE-1/SW_IN
SI-01C3:DI-FMCFastADC-1/TRIG</v>
      </c>
      <c r="R820" s="69">
        <v>2.0</v>
      </c>
      <c r="S820" s="69">
        <v>2.0</v>
      </c>
      <c r="T820" s="211" t="str">
        <f>Def_Sistemas_Conectores_Cabos!$C$9</f>
        <v>RG316</v>
      </c>
      <c r="U820" s="45" t="s">
        <v>1173</v>
      </c>
      <c r="V820" s="33"/>
      <c r="W820" s="33"/>
      <c r="X820" s="33"/>
    </row>
    <row r="821" ht="15.75" customHeight="1">
      <c r="A821" s="19" t="str">
        <f>Def_Sistemas_Conectores_Cabos!$A$22</f>
        <v>BPM de elétrons</v>
      </c>
      <c r="B821" s="22" t="str">
        <f>Datas_Entregas!$A$3</f>
        <v>BTS/Anel</v>
      </c>
      <c r="C821" s="25">
        <f t="array" ref="C821">INDEX(Datas_Entregas!$B$2:$B$100, MATCH(B821, Datas_Entregas!$A$2:$A$100, 0), 1)</f>
        <v>43296</v>
      </c>
      <c r="D821" s="22" t="str">
        <f>Def_Status_Montagem!$A$4</f>
        <v>Comprado / Esperando entrega</v>
      </c>
      <c r="E821" s="35" t="str">
        <f>Def_Status_Montagem!$B$4</f>
        <v>Contratada (inclui etiqueta)</v>
      </c>
      <c r="F821" s="26"/>
      <c r="G821" s="27"/>
      <c r="H821" s="26" t="str">
        <f t="array" ref="H821">INDEX(Def_Instancias_Equipamentos!$E$2:$E$5135, MATCH(K821, Def_Instancias_Equipamentos!$D$2:$D$5135, 0), 1)</f>
        <v>IA-01RaBPM</v>
      </c>
      <c r="I821" s="27" t="str">
        <f t="array" ref="I821">INDEX(Def_Instancias_Equipamentos!$E$2:$E$5135, MATCH(L821, Def_Instancias_Equipamentos!$D$2:$D$5135, 0), 1)</f>
        <v>IA-01RaBPM</v>
      </c>
      <c r="J821" s="27" t="str">
        <f t="shared" si="16"/>
        <v>INTERNO</v>
      </c>
      <c r="K821" s="28" t="str">
        <f>Def_Instancias_Equipamentos!$D$795</f>
        <v>SI-01C3:DI-BPMRFFE-2</v>
      </c>
      <c r="L821" s="19" t="str">
        <f>Def_Instancias_Equipamentos!$D$1386</f>
        <v>SI-01C3:DI-FMCFastADC-2</v>
      </c>
      <c r="M821" s="44" t="s">
        <v>1171</v>
      </c>
      <c r="N821" s="45" t="s">
        <v>1172</v>
      </c>
      <c r="O821" s="28" t="str">
        <f>Def_Sistemas_Conectores_Cabos!$B$7</f>
        <v>SMA 50-ohm</v>
      </c>
      <c r="P821" s="19" t="str">
        <f>Def_Sistemas_Conectores_Cabos!$B$26</f>
        <v>MMCX 50-ohm</v>
      </c>
      <c r="Q821" s="27" t="str">
        <f t="shared" si="17"/>
        <v>SI-01C3:DI-BPMRFFE-2/SW_IN
SI-01C3:DI-FMCFastADC-2/TRIG</v>
      </c>
      <c r="R821" s="69">
        <v>2.0</v>
      </c>
      <c r="S821" s="69">
        <v>2.0</v>
      </c>
      <c r="T821" s="211" t="str">
        <f>Def_Sistemas_Conectores_Cabos!$C$9</f>
        <v>RG316</v>
      </c>
      <c r="U821" s="45" t="s">
        <v>1173</v>
      </c>
      <c r="V821" s="33"/>
      <c r="W821" s="33"/>
      <c r="X821" s="33"/>
    </row>
    <row r="822" ht="15.75" customHeight="1">
      <c r="A822" s="19" t="str">
        <f>Def_Sistemas_Conectores_Cabos!$A$22</f>
        <v>BPM de elétrons</v>
      </c>
      <c r="B822" s="22" t="str">
        <f>Datas_Entregas!$A$3</f>
        <v>BTS/Anel</v>
      </c>
      <c r="C822" s="25">
        <f t="array" ref="C822">INDEX(Datas_Entregas!$B$2:$B$100, MATCH(B822, Datas_Entregas!$A$2:$A$100, 0), 1)</f>
        <v>43296</v>
      </c>
      <c r="D822" s="22" t="str">
        <f>Def_Status_Montagem!$A$4</f>
        <v>Comprado / Esperando entrega</v>
      </c>
      <c r="E822" s="35" t="str">
        <f>Def_Status_Montagem!$B$4</f>
        <v>Contratada (inclui etiqueta)</v>
      </c>
      <c r="F822" s="26"/>
      <c r="G822" s="27"/>
      <c r="H822" s="26" t="str">
        <f t="array" ref="H822">INDEX(Def_Instancias_Equipamentos!$E$2:$E$5135, MATCH(K822, Def_Instancias_Equipamentos!$D$2:$D$5135, 0), 1)</f>
        <v>IA-01RaBPM</v>
      </c>
      <c r="I822" s="27" t="str">
        <f t="array" ref="I822">INDEX(Def_Instancias_Equipamentos!$E$2:$E$5135, MATCH(L822, Def_Instancias_Equipamentos!$D$2:$D$5135, 0), 1)</f>
        <v>IA-01RaBPM</v>
      </c>
      <c r="J822" s="27" t="str">
        <f t="shared" si="16"/>
        <v>INTERNO</v>
      </c>
      <c r="K822" s="28" t="str">
        <f>Def_Instancias_Equipamentos!$D$796</f>
        <v>SI-01C4:DI-BPMRFFE</v>
      </c>
      <c r="L822" s="19" t="str">
        <f>Def_Instancias_Equipamentos!$D$1387</f>
        <v>SI-01C4:DI-FMCFastADC</v>
      </c>
      <c r="M822" s="44" t="s">
        <v>1171</v>
      </c>
      <c r="N822" s="45" t="s">
        <v>1172</v>
      </c>
      <c r="O822" s="28" t="str">
        <f>Def_Sistemas_Conectores_Cabos!$B$7</f>
        <v>SMA 50-ohm</v>
      </c>
      <c r="P822" s="19" t="str">
        <f>Def_Sistemas_Conectores_Cabos!$B$26</f>
        <v>MMCX 50-ohm</v>
      </c>
      <c r="Q822" s="27" t="str">
        <f t="shared" si="17"/>
        <v>SI-01C4:DI-BPMRFFE/SW_IN
SI-01C4:DI-FMCFastADC/TRIG</v>
      </c>
      <c r="R822" s="69">
        <v>2.0</v>
      </c>
      <c r="S822" s="69">
        <v>2.0</v>
      </c>
      <c r="T822" s="211" t="str">
        <f>Def_Sistemas_Conectores_Cabos!$C$9</f>
        <v>RG316</v>
      </c>
      <c r="U822" s="45" t="s">
        <v>1173</v>
      </c>
      <c r="V822" s="33"/>
      <c r="W822" s="33"/>
      <c r="X822" s="33"/>
    </row>
    <row r="823" ht="15.75" customHeight="1">
      <c r="A823" s="19" t="str">
        <f>Def_Sistemas_Conectores_Cabos!$A$22</f>
        <v>BPM de elétrons</v>
      </c>
      <c r="B823" s="22" t="str">
        <f>Datas_Entregas!$A$3</f>
        <v>BTS/Anel</v>
      </c>
      <c r="C823" s="25">
        <f t="array" ref="C823">INDEX(Datas_Entregas!$B$2:$B$100, MATCH(B823, Datas_Entregas!$A$2:$A$100, 0), 1)</f>
        <v>43296</v>
      </c>
      <c r="D823" s="22" t="str">
        <f>Def_Status_Montagem!$A$4</f>
        <v>Comprado / Esperando entrega</v>
      </c>
      <c r="E823" s="35" t="str">
        <f>Def_Status_Montagem!$B$4</f>
        <v>Contratada (inclui etiqueta)</v>
      </c>
      <c r="F823" s="26"/>
      <c r="G823" s="27"/>
      <c r="H823" s="26" t="str">
        <f t="array" ref="H823">INDEX(Def_Instancias_Equipamentos!$E$2:$E$5135, MATCH(K823, Def_Instancias_Equipamentos!$D$2:$D$5135, 0), 1)</f>
        <v>IA-01RaBPM</v>
      </c>
      <c r="I823" s="27" t="str">
        <f t="array" ref="I823">INDEX(Def_Instancias_Equipamentos!$E$2:$E$5135, MATCH(L823, Def_Instancias_Equipamentos!$D$2:$D$5135, 0), 1)</f>
        <v>IA-01RaBPM</v>
      </c>
      <c r="J823" s="27" t="str">
        <f t="shared" si="16"/>
        <v>INTERNO</v>
      </c>
      <c r="K823" s="28" t="str">
        <f>Def_Instancias_Equipamentos!$D$797</f>
        <v>SI-01M1:DI-BPMRFFE</v>
      </c>
      <c r="L823" s="19" t="str">
        <f>Def_Instancias_Equipamentos!$D$1388</f>
        <v>SI-01M1:DI-FMCFastADC</v>
      </c>
      <c r="M823" s="44" t="s">
        <v>1171</v>
      </c>
      <c r="N823" s="45" t="s">
        <v>1172</v>
      </c>
      <c r="O823" s="28" t="str">
        <f>Def_Sistemas_Conectores_Cabos!$B$7</f>
        <v>SMA 50-ohm</v>
      </c>
      <c r="P823" s="19" t="str">
        <f>Def_Sistemas_Conectores_Cabos!$B$26</f>
        <v>MMCX 50-ohm</v>
      </c>
      <c r="Q823" s="27" t="str">
        <f t="shared" si="17"/>
        <v>SI-01M1:DI-BPMRFFE/SW_IN
SI-01M1:DI-FMCFastADC/TRIG</v>
      </c>
      <c r="R823" s="69">
        <v>2.0</v>
      </c>
      <c r="S823" s="69">
        <v>2.0</v>
      </c>
      <c r="T823" s="211" t="str">
        <f>Def_Sistemas_Conectores_Cabos!$C$9</f>
        <v>RG316</v>
      </c>
      <c r="U823" s="45" t="s">
        <v>1173</v>
      </c>
      <c r="V823" s="33"/>
      <c r="W823" s="33"/>
      <c r="X823" s="33"/>
    </row>
    <row r="824" ht="15.75" customHeight="1">
      <c r="A824" s="19" t="str">
        <f>Def_Sistemas_Conectores_Cabos!$A$22</f>
        <v>BPM de elétrons</v>
      </c>
      <c r="B824" s="22" t="str">
        <f>Datas_Entregas!$A$3</f>
        <v>BTS/Anel</v>
      </c>
      <c r="C824" s="25">
        <f t="array" ref="C824">INDEX(Datas_Entregas!$B$2:$B$100, MATCH(B824, Datas_Entregas!$A$2:$A$100, 0), 1)</f>
        <v>43296</v>
      </c>
      <c r="D824" s="22" t="str">
        <f>Def_Status_Montagem!$A$4</f>
        <v>Comprado / Esperando entrega</v>
      </c>
      <c r="E824" s="35" t="str">
        <f>Def_Status_Montagem!$B$4</f>
        <v>Contratada (inclui etiqueta)</v>
      </c>
      <c r="F824" s="26"/>
      <c r="G824" s="27"/>
      <c r="H824" s="26" t="str">
        <f t="array" ref="H824">INDEX(Def_Instancias_Equipamentos!$E$2:$E$5135, MATCH(K824, Def_Instancias_Equipamentos!$D$2:$D$5135, 0), 1)</f>
        <v>IA-01RaBPM</v>
      </c>
      <c r="I824" s="27" t="str">
        <f t="array" ref="I824">INDEX(Def_Instancias_Equipamentos!$E$2:$E$5135, MATCH(L824, Def_Instancias_Equipamentos!$D$2:$D$5135, 0), 1)</f>
        <v>IA-01RaBPM</v>
      </c>
      <c r="J824" s="27" t="str">
        <f t="shared" si="16"/>
        <v>INTERNO</v>
      </c>
      <c r="K824" s="28" t="str">
        <f>Def_Instancias_Equipamentos!$D$798</f>
        <v>SI-01M2:DI-BPMRFFE</v>
      </c>
      <c r="L824" s="19" t="str">
        <f>Def_Instancias_Equipamentos!$D$1389</f>
        <v>SI-01M2:DI-FMCFastADC</v>
      </c>
      <c r="M824" s="44" t="s">
        <v>1171</v>
      </c>
      <c r="N824" s="45" t="s">
        <v>1172</v>
      </c>
      <c r="O824" s="28" t="str">
        <f>Def_Sistemas_Conectores_Cabos!$B$7</f>
        <v>SMA 50-ohm</v>
      </c>
      <c r="P824" s="19" t="str">
        <f>Def_Sistemas_Conectores_Cabos!$B$26</f>
        <v>MMCX 50-ohm</v>
      </c>
      <c r="Q824" s="27" t="str">
        <f t="shared" si="17"/>
        <v>SI-01M2:DI-BPMRFFE/SW_IN
SI-01M2:DI-FMCFastADC/TRIG</v>
      </c>
      <c r="R824" s="69">
        <v>2.0</v>
      </c>
      <c r="S824" s="69">
        <v>2.0</v>
      </c>
      <c r="T824" s="211" t="str">
        <f>Def_Sistemas_Conectores_Cabos!$C$9</f>
        <v>RG316</v>
      </c>
      <c r="U824" s="45" t="s">
        <v>1173</v>
      </c>
      <c r="V824" s="33"/>
      <c r="W824" s="33"/>
      <c r="X824" s="33"/>
    </row>
    <row r="825" ht="15.75" customHeight="1">
      <c r="A825" s="19" t="str">
        <f>Def_Sistemas_Conectores_Cabos!$A$22</f>
        <v>BPM de elétrons</v>
      </c>
      <c r="B825" s="22" t="str">
        <f>Datas_Entregas!$A$3</f>
        <v>BTS/Anel</v>
      </c>
      <c r="C825" s="25">
        <f t="array" ref="C825">INDEX(Datas_Entregas!$B$2:$B$100, MATCH(B825, Datas_Entregas!$A$2:$A$100, 0), 1)</f>
        <v>43296</v>
      </c>
      <c r="D825" s="22" t="str">
        <f>Def_Status_Montagem!$A$4</f>
        <v>Comprado / Esperando entrega</v>
      </c>
      <c r="E825" s="35" t="str">
        <f>Def_Status_Montagem!$B$4</f>
        <v>Contratada (inclui etiqueta)</v>
      </c>
      <c r="F825" s="26"/>
      <c r="G825" s="27"/>
      <c r="H825" s="26" t="str">
        <f t="array" ref="H825">INDEX(Def_Instancias_Equipamentos!$E$2:$E$5135, MATCH(K825, Def_Instancias_Equipamentos!$D$2:$D$5135, 0), 1)</f>
        <v>IA-01RaBPM</v>
      </c>
      <c r="I825" s="27" t="str">
        <f t="array" ref="I825">INDEX(Def_Instancias_Equipamentos!$E$2:$E$5135, MATCH(L825, Def_Instancias_Equipamentos!$D$2:$D$5135, 0), 1)</f>
        <v>IA-01RaBPM</v>
      </c>
      <c r="J825" s="27" t="str">
        <f t="shared" si="16"/>
        <v>INTERNO</v>
      </c>
      <c r="K825" s="28" t="str">
        <f>Def_Instancias_Equipamentos!$D$951</f>
        <v>SI-01SA:DI-BPMRFFE-1</v>
      </c>
      <c r="L825" s="19" t="str">
        <f>Def_Instancias_Equipamentos!$D$1542</f>
        <v>SI-01SA:DI-FMCFastADC-1</v>
      </c>
      <c r="M825" s="44" t="s">
        <v>1171</v>
      </c>
      <c r="N825" s="45" t="s">
        <v>1172</v>
      </c>
      <c r="O825" s="28" t="str">
        <f>Def_Sistemas_Conectores_Cabos!$B$7</f>
        <v>SMA 50-ohm</v>
      </c>
      <c r="P825" s="19" t="str">
        <f>Def_Sistemas_Conectores_Cabos!$B$26</f>
        <v>MMCX 50-ohm</v>
      </c>
      <c r="Q825" s="27" t="str">
        <f t="shared" si="17"/>
        <v>SI-01SA:DI-BPMRFFE-1/SW_IN
SI-01SA:DI-FMCFastADC-1/TRIG</v>
      </c>
      <c r="R825" s="69">
        <v>2.0</v>
      </c>
      <c r="S825" s="69">
        <v>2.0</v>
      </c>
      <c r="T825" s="211" t="str">
        <f>Def_Sistemas_Conectores_Cabos!$C$9</f>
        <v>RG316</v>
      </c>
      <c r="U825" s="45" t="s">
        <v>1173</v>
      </c>
      <c r="V825" s="33"/>
      <c r="W825" s="33"/>
      <c r="X825" s="33"/>
    </row>
    <row r="826" ht="15.75" customHeight="1">
      <c r="A826" s="19" t="str">
        <f>Def_Sistemas_Conectores_Cabos!$A$22</f>
        <v>BPM de elétrons</v>
      </c>
      <c r="B826" s="22" t="str">
        <f>Datas_Entregas!$A$3</f>
        <v>BTS/Anel</v>
      </c>
      <c r="C826" s="25">
        <f t="array" ref="C826">INDEX(Datas_Entregas!$B$2:$B$100, MATCH(B826, Datas_Entregas!$A$2:$A$100, 0), 1)</f>
        <v>43296</v>
      </c>
      <c r="D826" s="22" t="str">
        <f>Def_Status_Montagem!$A$4</f>
        <v>Comprado / Esperando entrega</v>
      </c>
      <c r="E826" s="35" t="str">
        <f>Def_Status_Montagem!$B$4</f>
        <v>Contratada (inclui etiqueta)</v>
      </c>
      <c r="F826" s="26"/>
      <c r="G826" s="27"/>
      <c r="H826" s="26" t="str">
        <f t="array" ref="H826">INDEX(Def_Instancias_Equipamentos!$E$2:$E$5135, MATCH(K826, Def_Instancias_Equipamentos!$D$2:$D$5135, 0), 1)</f>
        <v>IA-01RaBPM</v>
      </c>
      <c r="I826" s="27" t="str">
        <f t="array" ref="I826">INDEX(Def_Instancias_Equipamentos!$E$2:$E$5135, MATCH(L826, Def_Instancias_Equipamentos!$D$2:$D$5135, 0), 1)</f>
        <v>IA-01RaBPM</v>
      </c>
      <c r="J826" s="27" t="str">
        <f t="shared" si="16"/>
        <v>INTERNO</v>
      </c>
      <c r="K826" s="28" t="str">
        <f>Def_Instancias_Equipamentos!$D$952</f>
        <v>SI-01SA:DI-BPMRFFE-2</v>
      </c>
      <c r="L826" s="19" t="str">
        <f>Def_Instancias_Equipamentos!$D$1543</f>
        <v>SI-01SA:DI-FMCFastADC-2</v>
      </c>
      <c r="M826" s="44" t="s">
        <v>1171</v>
      </c>
      <c r="N826" s="45" t="s">
        <v>1172</v>
      </c>
      <c r="O826" s="28" t="str">
        <f>Def_Sistemas_Conectores_Cabos!$B$7</f>
        <v>SMA 50-ohm</v>
      </c>
      <c r="P826" s="19" t="str">
        <f>Def_Sistemas_Conectores_Cabos!$B$26</f>
        <v>MMCX 50-ohm</v>
      </c>
      <c r="Q826" s="27" t="str">
        <f t="shared" si="17"/>
        <v>SI-01SA:DI-BPMRFFE-2/SW_IN
SI-01SA:DI-FMCFastADC-2/TRIG</v>
      </c>
      <c r="R826" s="69">
        <v>2.0</v>
      </c>
      <c r="S826" s="69">
        <v>2.0</v>
      </c>
      <c r="T826" s="211" t="str">
        <f>Def_Sistemas_Conectores_Cabos!$C$9</f>
        <v>RG316</v>
      </c>
      <c r="U826" s="45" t="s">
        <v>1173</v>
      </c>
      <c r="V826" s="33"/>
      <c r="W826" s="33"/>
      <c r="X826" s="33"/>
    </row>
    <row r="827" ht="15.75" customHeight="1">
      <c r="A827" s="19" t="str">
        <f>Def_Sistemas_Conectores_Cabos!$A$22</f>
        <v>BPM de elétrons</v>
      </c>
      <c r="B827" s="22" t="str">
        <f>Datas_Entregas!$A$3</f>
        <v>BTS/Anel</v>
      </c>
      <c r="C827" s="25">
        <f t="array" ref="C827">INDEX(Datas_Entregas!$B$2:$B$100, MATCH(B827, Datas_Entregas!$A$2:$A$100, 0), 1)</f>
        <v>43296</v>
      </c>
      <c r="D827" s="22" t="str">
        <f>Def_Status_Montagem!$A$4</f>
        <v>Comprado / Esperando entrega</v>
      </c>
      <c r="E827" s="35" t="str">
        <f>Def_Status_Montagem!$B$4</f>
        <v>Contratada (inclui etiqueta)</v>
      </c>
      <c r="F827" s="26"/>
      <c r="G827" s="27"/>
      <c r="H827" s="26" t="str">
        <f t="array" ref="H827">INDEX(Def_Instancias_Equipamentos!$E$2:$E$5135, MATCH(K827, Def_Instancias_Equipamentos!$D$2:$D$5135, 0), 1)</f>
        <v>IA-02RaBPM</v>
      </c>
      <c r="I827" s="27" t="str">
        <f t="array" ref="I827">INDEX(Def_Instancias_Equipamentos!$E$2:$E$5135, MATCH(L827, Def_Instancias_Equipamentos!$D$2:$D$5135, 0), 1)</f>
        <v>IA-02RaBPM</v>
      </c>
      <c r="J827" s="27" t="str">
        <f t="shared" si="16"/>
        <v>INTERNO</v>
      </c>
      <c r="K827" s="28" t="str">
        <f>Def_Instancias_Equipamentos!$D$799</f>
        <v>SI-02C1:DI-BPMRFFE-1</v>
      </c>
      <c r="L827" s="19" t="str">
        <f>Def_Instancias_Equipamentos!$D$1390</f>
        <v>SI-02C1:DI-FMCFastADC-1</v>
      </c>
      <c r="M827" s="44" t="s">
        <v>1171</v>
      </c>
      <c r="N827" s="45" t="s">
        <v>1172</v>
      </c>
      <c r="O827" s="28" t="str">
        <f>Def_Sistemas_Conectores_Cabos!$B$7</f>
        <v>SMA 50-ohm</v>
      </c>
      <c r="P827" s="19" t="str">
        <f>Def_Sistemas_Conectores_Cabos!$B$26</f>
        <v>MMCX 50-ohm</v>
      </c>
      <c r="Q827" s="27" t="str">
        <f t="shared" si="17"/>
        <v>SI-02C1:DI-BPMRFFE-1/SW_IN
SI-02C1:DI-FMCFastADC-1/TRIG</v>
      </c>
      <c r="R827" s="69">
        <v>2.0</v>
      </c>
      <c r="S827" s="69">
        <v>2.0</v>
      </c>
      <c r="T827" s="211" t="str">
        <f>Def_Sistemas_Conectores_Cabos!$C$9</f>
        <v>RG316</v>
      </c>
      <c r="U827" s="45" t="s">
        <v>1173</v>
      </c>
      <c r="V827" s="33"/>
      <c r="W827" s="33"/>
      <c r="X827" s="33"/>
    </row>
    <row r="828" ht="15.75" customHeight="1">
      <c r="A828" s="19" t="str">
        <f>Def_Sistemas_Conectores_Cabos!$A$22</f>
        <v>BPM de elétrons</v>
      </c>
      <c r="B828" s="22" t="str">
        <f>Datas_Entregas!$A$3</f>
        <v>BTS/Anel</v>
      </c>
      <c r="C828" s="25">
        <f t="array" ref="C828">INDEX(Datas_Entregas!$B$2:$B$100, MATCH(B828, Datas_Entregas!$A$2:$A$100, 0), 1)</f>
        <v>43296</v>
      </c>
      <c r="D828" s="22" t="str">
        <f>Def_Status_Montagem!$A$4</f>
        <v>Comprado / Esperando entrega</v>
      </c>
      <c r="E828" s="35" t="str">
        <f>Def_Status_Montagem!$B$4</f>
        <v>Contratada (inclui etiqueta)</v>
      </c>
      <c r="F828" s="26"/>
      <c r="G828" s="27"/>
      <c r="H828" s="26" t="str">
        <f t="array" ref="H828">INDEX(Def_Instancias_Equipamentos!$E$2:$E$5135, MATCH(K828, Def_Instancias_Equipamentos!$D$2:$D$5135, 0), 1)</f>
        <v>IA-02RaBPM</v>
      </c>
      <c r="I828" s="27" t="str">
        <f t="array" ref="I828">INDEX(Def_Instancias_Equipamentos!$E$2:$E$5135, MATCH(L828, Def_Instancias_Equipamentos!$D$2:$D$5135, 0), 1)</f>
        <v>IA-02RaBPM</v>
      </c>
      <c r="J828" s="27" t="str">
        <f t="shared" si="16"/>
        <v>INTERNO</v>
      </c>
      <c r="K828" s="28" t="str">
        <f>Def_Instancias_Equipamentos!$D$800</f>
        <v>SI-02C1:DI-BPMRFFE-2</v>
      </c>
      <c r="L828" s="19" t="str">
        <f>Def_Instancias_Equipamentos!$D$1391</f>
        <v>SI-02C1:DI-FMCFastADC-2</v>
      </c>
      <c r="M828" s="44" t="s">
        <v>1171</v>
      </c>
      <c r="N828" s="45" t="s">
        <v>1172</v>
      </c>
      <c r="O828" s="28" t="str">
        <f>Def_Sistemas_Conectores_Cabos!$B$7</f>
        <v>SMA 50-ohm</v>
      </c>
      <c r="P828" s="19" t="str">
        <f>Def_Sistemas_Conectores_Cabos!$B$26</f>
        <v>MMCX 50-ohm</v>
      </c>
      <c r="Q828" s="27" t="str">
        <f t="shared" si="17"/>
        <v>SI-02C1:DI-BPMRFFE-2/SW_IN
SI-02C1:DI-FMCFastADC-2/TRIG</v>
      </c>
      <c r="R828" s="69">
        <v>2.0</v>
      </c>
      <c r="S828" s="69">
        <v>2.0</v>
      </c>
      <c r="T828" s="211" t="str">
        <f>Def_Sistemas_Conectores_Cabos!$C$9</f>
        <v>RG316</v>
      </c>
      <c r="U828" s="45" t="s">
        <v>1173</v>
      </c>
      <c r="V828" s="33"/>
      <c r="W828" s="33"/>
      <c r="X828" s="33"/>
    </row>
    <row r="829" ht="15.75" customHeight="1">
      <c r="A829" s="19" t="str">
        <f>Def_Sistemas_Conectores_Cabos!$A$22</f>
        <v>BPM de elétrons</v>
      </c>
      <c r="B829" s="22" t="str">
        <f>Datas_Entregas!$A$3</f>
        <v>BTS/Anel</v>
      </c>
      <c r="C829" s="25">
        <f t="array" ref="C829">INDEX(Datas_Entregas!$B$2:$B$100, MATCH(B829, Datas_Entregas!$A$2:$A$100, 0), 1)</f>
        <v>43296</v>
      </c>
      <c r="D829" s="22" t="str">
        <f>Def_Status_Montagem!$A$4</f>
        <v>Comprado / Esperando entrega</v>
      </c>
      <c r="E829" s="35" t="str">
        <f>Def_Status_Montagem!$B$4</f>
        <v>Contratada (inclui etiqueta)</v>
      </c>
      <c r="F829" s="26"/>
      <c r="G829" s="27"/>
      <c r="H829" s="26" t="str">
        <f t="array" ref="H829">INDEX(Def_Instancias_Equipamentos!$E$2:$E$5135, MATCH(K829, Def_Instancias_Equipamentos!$D$2:$D$5135, 0), 1)</f>
        <v>IA-02RaBPM</v>
      </c>
      <c r="I829" s="27" t="str">
        <f t="array" ref="I829">INDEX(Def_Instancias_Equipamentos!$E$2:$E$5135, MATCH(L829, Def_Instancias_Equipamentos!$D$2:$D$5135, 0), 1)</f>
        <v>IA-02RaBPM</v>
      </c>
      <c r="J829" s="27" t="str">
        <f t="shared" si="16"/>
        <v>INTERNO</v>
      </c>
      <c r="K829" s="28" t="str">
        <f>Def_Instancias_Equipamentos!$D$801</f>
        <v>SI-02C2:DI-BPMRFFE</v>
      </c>
      <c r="L829" s="19" t="str">
        <f>Def_Instancias_Equipamentos!$D$1392</f>
        <v>SI-02C2:DI-FMCFastADC</v>
      </c>
      <c r="M829" s="44" t="s">
        <v>1171</v>
      </c>
      <c r="N829" s="45" t="s">
        <v>1172</v>
      </c>
      <c r="O829" s="28" t="str">
        <f>Def_Sistemas_Conectores_Cabos!$B$7</f>
        <v>SMA 50-ohm</v>
      </c>
      <c r="P829" s="19" t="str">
        <f>Def_Sistemas_Conectores_Cabos!$B$26</f>
        <v>MMCX 50-ohm</v>
      </c>
      <c r="Q829" s="27" t="str">
        <f t="shared" si="17"/>
        <v>SI-02C2:DI-BPMRFFE/SW_IN
SI-02C2:DI-FMCFastADC/TRIG</v>
      </c>
      <c r="R829" s="69">
        <v>2.0</v>
      </c>
      <c r="S829" s="69">
        <v>2.0</v>
      </c>
      <c r="T829" s="211" t="str">
        <f>Def_Sistemas_Conectores_Cabos!$C$9</f>
        <v>RG316</v>
      </c>
      <c r="U829" s="45" t="s">
        <v>1173</v>
      </c>
      <c r="V829" s="33"/>
      <c r="W829" s="33"/>
      <c r="X829" s="33"/>
    </row>
    <row r="830" ht="15.75" customHeight="1">
      <c r="A830" s="19" t="str">
        <f>Def_Sistemas_Conectores_Cabos!$A$22</f>
        <v>BPM de elétrons</v>
      </c>
      <c r="B830" s="22" t="str">
        <f>Datas_Entregas!$A$3</f>
        <v>BTS/Anel</v>
      </c>
      <c r="C830" s="25">
        <f t="array" ref="C830">INDEX(Datas_Entregas!$B$2:$B$100, MATCH(B830, Datas_Entregas!$A$2:$A$100, 0), 1)</f>
        <v>43296</v>
      </c>
      <c r="D830" s="22" t="str">
        <f>Def_Status_Montagem!$A$4</f>
        <v>Comprado / Esperando entrega</v>
      </c>
      <c r="E830" s="35" t="str">
        <f>Def_Status_Montagem!$B$4</f>
        <v>Contratada (inclui etiqueta)</v>
      </c>
      <c r="F830" s="26"/>
      <c r="G830" s="27"/>
      <c r="H830" s="26" t="str">
        <f t="array" ref="H830">INDEX(Def_Instancias_Equipamentos!$E$2:$E$5135, MATCH(K830, Def_Instancias_Equipamentos!$D$2:$D$5135, 0), 1)</f>
        <v>IA-02RaBPM</v>
      </c>
      <c r="I830" s="27" t="str">
        <f t="array" ref="I830">INDEX(Def_Instancias_Equipamentos!$E$2:$E$5135, MATCH(L830, Def_Instancias_Equipamentos!$D$2:$D$5135, 0), 1)</f>
        <v>IA-02RaBPM</v>
      </c>
      <c r="J830" s="27" t="str">
        <f t="shared" si="16"/>
        <v>INTERNO</v>
      </c>
      <c r="K830" s="28" t="str">
        <f>Def_Instancias_Equipamentos!$D$802</f>
        <v>SI-02C3:DI-BPMRFFE-1</v>
      </c>
      <c r="L830" s="19" t="str">
        <f>Def_Instancias_Equipamentos!$D$1393</f>
        <v>SI-02C3:DI-FMCFastADC-1</v>
      </c>
      <c r="M830" s="44" t="s">
        <v>1171</v>
      </c>
      <c r="N830" s="45" t="s">
        <v>1172</v>
      </c>
      <c r="O830" s="28" t="str">
        <f>Def_Sistemas_Conectores_Cabos!$B$7</f>
        <v>SMA 50-ohm</v>
      </c>
      <c r="P830" s="19" t="str">
        <f>Def_Sistemas_Conectores_Cabos!$B$26</f>
        <v>MMCX 50-ohm</v>
      </c>
      <c r="Q830" s="27" t="str">
        <f t="shared" si="17"/>
        <v>SI-02C3:DI-BPMRFFE-1/SW_IN
SI-02C3:DI-FMCFastADC-1/TRIG</v>
      </c>
      <c r="R830" s="69">
        <v>2.0</v>
      </c>
      <c r="S830" s="69">
        <v>2.0</v>
      </c>
      <c r="T830" s="211" t="str">
        <f>Def_Sistemas_Conectores_Cabos!$C$9</f>
        <v>RG316</v>
      </c>
      <c r="U830" s="45" t="s">
        <v>1173</v>
      </c>
      <c r="V830" s="33"/>
      <c r="W830" s="33"/>
      <c r="X830" s="33"/>
    </row>
    <row r="831" ht="15.75" customHeight="1">
      <c r="A831" s="19" t="str">
        <f>Def_Sistemas_Conectores_Cabos!$A$22</f>
        <v>BPM de elétrons</v>
      </c>
      <c r="B831" s="22" t="str">
        <f>Datas_Entregas!$A$3</f>
        <v>BTS/Anel</v>
      </c>
      <c r="C831" s="25">
        <f t="array" ref="C831">INDEX(Datas_Entregas!$B$2:$B$100, MATCH(B831, Datas_Entregas!$A$2:$A$100, 0), 1)</f>
        <v>43296</v>
      </c>
      <c r="D831" s="22" t="str">
        <f>Def_Status_Montagem!$A$4</f>
        <v>Comprado / Esperando entrega</v>
      </c>
      <c r="E831" s="35" t="str">
        <f>Def_Status_Montagem!$B$4</f>
        <v>Contratada (inclui etiqueta)</v>
      </c>
      <c r="F831" s="26"/>
      <c r="G831" s="27"/>
      <c r="H831" s="26" t="str">
        <f t="array" ref="H831">INDEX(Def_Instancias_Equipamentos!$E$2:$E$5135, MATCH(K831, Def_Instancias_Equipamentos!$D$2:$D$5135, 0), 1)</f>
        <v>IA-02RaBPM</v>
      </c>
      <c r="I831" s="27" t="str">
        <f t="array" ref="I831">INDEX(Def_Instancias_Equipamentos!$E$2:$E$5135, MATCH(L831, Def_Instancias_Equipamentos!$D$2:$D$5135, 0), 1)</f>
        <v>IA-02RaBPM</v>
      </c>
      <c r="J831" s="27" t="str">
        <f t="shared" si="16"/>
        <v>INTERNO</v>
      </c>
      <c r="K831" s="28" t="str">
        <f>Def_Instancias_Equipamentos!$D$803</f>
        <v>SI-02C3:DI-BPMRFFE-2</v>
      </c>
      <c r="L831" s="19" t="str">
        <f>Def_Instancias_Equipamentos!$D$1394</f>
        <v>SI-02C3:DI-FMCFastADC-2</v>
      </c>
      <c r="M831" s="44" t="s">
        <v>1171</v>
      </c>
      <c r="N831" s="45" t="s">
        <v>1172</v>
      </c>
      <c r="O831" s="28" t="str">
        <f>Def_Sistemas_Conectores_Cabos!$B$7</f>
        <v>SMA 50-ohm</v>
      </c>
      <c r="P831" s="19" t="str">
        <f>Def_Sistemas_Conectores_Cabos!$B$26</f>
        <v>MMCX 50-ohm</v>
      </c>
      <c r="Q831" s="27" t="str">
        <f t="shared" si="17"/>
        <v>SI-02C3:DI-BPMRFFE-2/SW_IN
SI-02C3:DI-FMCFastADC-2/TRIG</v>
      </c>
      <c r="R831" s="69">
        <v>2.0</v>
      </c>
      <c r="S831" s="69">
        <v>2.0</v>
      </c>
      <c r="T831" s="211" t="str">
        <f>Def_Sistemas_Conectores_Cabos!$C$9</f>
        <v>RG316</v>
      </c>
      <c r="U831" s="45" t="s">
        <v>1173</v>
      </c>
      <c r="V831" s="33"/>
      <c r="W831" s="33"/>
      <c r="X831" s="33"/>
    </row>
    <row r="832" ht="15.75" customHeight="1">
      <c r="A832" s="19" t="str">
        <f>Def_Sistemas_Conectores_Cabos!$A$22</f>
        <v>BPM de elétrons</v>
      </c>
      <c r="B832" s="22" t="str">
        <f>Datas_Entregas!$A$3</f>
        <v>BTS/Anel</v>
      </c>
      <c r="C832" s="25">
        <f t="array" ref="C832">INDEX(Datas_Entregas!$B$2:$B$100, MATCH(B832, Datas_Entregas!$A$2:$A$100, 0), 1)</f>
        <v>43296</v>
      </c>
      <c r="D832" s="22" t="str">
        <f>Def_Status_Montagem!$A$4</f>
        <v>Comprado / Esperando entrega</v>
      </c>
      <c r="E832" s="35" t="str">
        <f>Def_Status_Montagem!$B$4</f>
        <v>Contratada (inclui etiqueta)</v>
      </c>
      <c r="F832" s="26"/>
      <c r="G832" s="27"/>
      <c r="H832" s="26" t="str">
        <f t="array" ref="H832">INDEX(Def_Instancias_Equipamentos!$E$2:$E$5135, MATCH(K832, Def_Instancias_Equipamentos!$D$2:$D$5135, 0), 1)</f>
        <v>IA-02RaBPM</v>
      </c>
      <c r="I832" s="27" t="str">
        <f t="array" ref="I832">INDEX(Def_Instancias_Equipamentos!$E$2:$E$5135, MATCH(L832, Def_Instancias_Equipamentos!$D$2:$D$5135, 0), 1)</f>
        <v>IA-02RaBPM</v>
      </c>
      <c r="J832" s="27" t="str">
        <f t="shared" si="16"/>
        <v>INTERNO</v>
      </c>
      <c r="K832" s="28" t="str">
        <f>Def_Instancias_Equipamentos!$D$804</f>
        <v>SI-02C4:DI-BPMRFFE</v>
      </c>
      <c r="L832" s="19" t="str">
        <f>Def_Instancias_Equipamentos!$D$1395</f>
        <v>SI-02C4:DI-FMCFastADC</v>
      </c>
      <c r="M832" s="44" t="s">
        <v>1171</v>
      </c>
      <c r="N832" s="45" t="s">
        <v>1172</v>
      </c>
      <c r="O832" s="28" t="str">
        <f>Def_Sistemas_Conectores_Cabos!$B$7</f>
        <v>SMA 50-ohm</v>
      </c>
      <c r="P832" s="19" t="str">
        <f>Def_Sistemas_Conectores_Cabos!$B$26</f>
        <v>MMCX 50-ohm</v>
      </c>
      <c r="Q832" s="27" t="str">
        <f t="shared" si="17"/>
        <v>SI-02C4:DI-BPMRFFE/SW_IN
SI-02C4:DI-FMCFastADC/TRIG</v>
      </c>
      <c r="R832" s="69">
        <v>2.0</v>
      </c>
      <c r="S832" s="69">
        <v>2.0</v>
      </c>
      <c r="T832" s="211" t="str">
        <f>Def_Sistemas_Conectores_Cabos!$C$9</f>
        <v>RG316</v>
      </c>
      <c r="U832" s="45" t="s">
        <v>1173</v>
      </c>
      <c r="V832" s="33"/>
      <c r="W832" s="33"/>
      <c r="X832" s="33"/>
    </row>
    <row r="833" ht="15.75" customHeight="1">
      <c r="A833" s="19" t="str">
        <f>Def_Sistemas_Conectores_Cabos!$A$22</f>
        <v>BPM de elétrons</v>
      </c>
      <c r="B833" s="22" t="str">
        <f>Datas_Entregas!$A$3</f>
        <v>BTS/Anel</v>
      </c>
      <c r="C833" s="25">
        <f t="array" ref="C833">INDEX(Datas_Entregas!$B$2:$B$100, MATCH(B833, Datas_Entregas!$A$2:$A$100, 0), 1)</f>
        <v>43296</v>
      </c>
      <c r="D833" s="22" t="str">
        <f>Def_Status_Montagem!$A$4</f>
        <v>Comprado / Esperando entrega</v>
      </c>
      <c r="E833" s="35" t="str">
        <f>Def_Status_Montagem!$B$4</f>
        <v>Contratada (inclui etiqueta)</v>
      </c>
      <c r="F833" s="26"/>
      <c r="G833" s="27"/>
      <c r="H833" s="26" t="str">
        <f t="array" ref="H833">INDEX(Def_Instancias_Equipamentos!$E$2:$E$5135, MATCH(K833, Def_Instancias_Equipamentos!$D$2:$D$5135, 0), 1)</f>
        <v>IA-02RaBPM</v>
      </c>
      <c r="I833" s="27" t="str">
        <f t="array" ref="I833">INDEX(Def_Instancias_Equipamentos!$E$2:$E$5135, MATCH(L833, Def_Instancias_Equipamentos!$D$2:$D$5135, 0), 1)</f>
        <v>IA-02RaBPM</v>
      </c>
      <c r="J833" s="27" t="str">
        <f t="shared" si="16"/>
        <v>INTERNO</v>
      </c>
      <c r="K833" s="28" t="str">
        <f>Def_Instancias_Equipamentos!$D$805</f>
        <v>SI-02M1:DI-BPMRFFE</v>
      </c>
      <c r="L833" s="19" t="str">
        <f>Def_Instancias_Equipamentos!$D$1396</f>
        <v>SI-02M1:DI-FMCFastADC</v>
      </c>
      <c r="M833" s="44" t="s">
        <v>1171</v>
      </c>
      <c r="N833" s="45" t="s">
        <v>1172</v>
      </c>
      <c r="O833" s="28" t="str">
        <f>Def_Sistemas_Conectores_Cabos!$B$7</f>
        <v>SMA 50-ohm</v>
      </c>
      <c r="P833" s="19" t="str">
        <f>Def_Sistemas_Conectores_Cabos!$B$26</f>
        <v>MMCX 50-ohm</v>
      </c>
      <c r="Q833" s="27" t="str">
        <f t="shared" si="17"/>
        <v>SI-02M1:DI-BPMRFFE/SW_IN
SI-02M1:DI-FMCFastADC/TRIG</v>
      </c>
      <c r="R833" s="69">
        <v>2.0</v>
      </c>
      <c r="S833" s="69">
        <v>2.0</v>
      </c>
      <c r="T833" s="211" t="str">
        <f>Def_Sistemas_Conectores_Cabos!$C$9</f>
        <v>RG316</v>
      </c>
      <c r="U833" s="45" t="s">
        <v>1173</v>
      </c>
      <c r="V833" s="33"/>
      <c r="W833" s="33"/>
      <c r="X833" s="33"/>
    </row>
    <row r="834" ht="15.75" customHeight="1">
      <c r="A834" s="19" t="str">
        <f>Def_Sistemas_Conectores_Cabos!$A$22</f>
        <v>BPM de elétrons</v>
      </c>
      <c r="B834" s="22" t="str">
        <f>Datas_Entregas!$A$3</f>
        <v>BTS/Anel</v>
      </c>
      <c r="C834" s="25">
        <f t="array" ref="C834">INDEX(Datas_Entregas!$B$2:$B$100, MATCH(B834, Datas_Entregas!$A$2:$A$100, 0), 1)</f>
        <v>43296</v>
      </c>
      <c r="D834" s="22" t="str">
        <f>Def_Status_Montagem!$A$4</f>
        <v>Comprado / Esperando entrega</v>
      </c>
      <c r="E834" s="35" t="str">
        <f>Def_Status_Montagem!$B$4</f>
        <v>Contratada (inclui etiqueta)</v>
      </c>
      <c r="F834" s="26"/>
      <c r="G834" s="27"/>
      <c r="H834" s="26" t="str">
        <f t="array" ref="H834">INDEX(Def_Instancias_Equipamentos!$E$2:$E$5135, MATCH(K834, Def_Instancias_Equipamentos!$D$2:$D$5135, 0), 1)</f>
        <v>IA-02RaBPM</v>
      </c>
      <c r="I834" s="27" t="str">
        <f t="array" ref="I834">INDEX(Def_Instancias_Equipamentos!$E$2:$E$5135, MATCH(L834, Def_Instancias_Equipamentos!$D$2:$D$5135, 0), 1)</f>
        <v>IA-02RaBPM</v>
      </c>
      <c r="J834" s="27" t="str">
        <f t="shared" si="16"/>
        <v>INTERNO</v>
      </c>
      <c r="K834" s="28" t="str">
        <f>Def_Instancias_Equipamentos!$D$806</f>
        <v>SI-02M2:DI-BPMRFFE</v>
      </c>
      <c r="L834" s="19" t="str">
        <f>Def_Instancias_Equipamentos!$D$1397</f>
        <v>SI-02M2:DI-FMCFastADC</v>
      </c>
      <c r="M834" s="44" t="s">
        <v>1171</v>
      </c>
      <c r="N834" s="45" t="s">
        <v>1172</v>
      </c>
      <c r="O834" s="28" t="str">
        <f>Def_Sistemas_Conectores_Cabos!$B$7</f>
        <v>SMA 50-ohm</v>
      </c>
      <c r="P834" s="19" t="str">
        <f>Def_Sistemas_Conectores_Cabos!$B$26</f>
        <v>MMCX 50-ohm</v>
      </c>
      <c r="Q834" s="27" t="str">
        <f t="shared" si="17"/>
        <v>SI-02M2:DI-BPMRFFE/SW_IN
SI-02M2:DI-FMCFastADC/TRIG</v>
      </c>
      <c r="R834" s="69">
        <v>2.0</v>
      </c>
      <c r="S834" s="69">
        <v>2.0</v>
      </c>
      <c r="T834" s="211" t="str">
        <f>Def_Sistemas_Conectores_Cabos!$C$9</f>
        <v>RG316</v>
      </c>
      <c r="U834" s="45" t="s">
        <v>1173</v>
      </c>
      <c r="V834" s="33"/>
      <c r="W834" s="33"/>
      <c r="X834" s="33"/>
    </row>
    <row r="835" ht="15.75" customHeight="1">
      <c r="A835" s="19" t="str">
        <f>Def_Sistemas_Conectores_Cabos!$A$22</f>
        <v>BPM de elétrons</v>
      </c>
      <c r="B835" s="22" t="str">
        <f>Datas_Entregas!$A$3</f>
        <v>BTS/Anel</v>
      </c>
      <c r="C835" s="25">
        <f t="array" ref="C835">INDEX(Datas_Entregas!$B$2:$B$100, MATCH(B835, Datas_Entregas!$A$2:$A$100, 0), 1)</f>
        <v>43296</v>
      </c>
      <c r="D835" s="22" t="str">
        <f>Def_Status_Montagem!$A$4</f>
        <v>Comprado / Esperando entrega</v>
      </c>
      <c r="E835" s="35" t="str">
        <f>Def_Status_Montagem!$B$4</f>
        <v>Contratada (inclui etiqueta)</v>
      </c>
      <c r="F835" s="26"/>
      <c r="G835" s="27"/>
      <c r="H835" s="26" t="str">
        <f t="array" ref="H835">INDEX(Def_Instancias_Equipamentos!$E$2:$E$5135, MATCH(K835, Def_Instancias_Equipamentos!$D$2:$D$5135, 0), 1)</f>
        <v>IA-02RaBPM</v>
      </c>
      <c r="I835" s="27" t="str">
        <f t="array" ref="I835">INDEX(Def_Instancias_Equipamentos!$E$2:$E$5135, MATCH(L835, Def_Instancias_Equipamentos!$D$2:$D$5135, 0), 1)</f>
        <v>IA-02RaBPM</v>
      </c>
      <c r="J835" s="27" t="str">
        <f t="shared" si="16"/>
        <v>INTERNO</v>
      </c>
      <c r="K835" s="28" t="str">
        <f>Def_Instancias_Equipamentos!$D$953</f>
        <v>SI-02SB:DI-BPMRFFE-1</v>
      </c>
      <c r="L835" s="19" t="str">
        <f>Def_Instancias_Equipamentos!$D$1544</f>
        <v>SI-02SB:DI-FMCFastADC-1</v>
      </c>
      <c r="M835" s="44" t="s">
        <v>1171</v>
      </c>
      <c r="N835" s="45" t="s">
        <v>1172</v>
      </c>
      <c r="O835" s="28" t="str">
        <f>Def_Sistemas_Conectores_Cabos!$B$7</f>
        <v>SMA 50-ohm</v>
      </c>
      <c r="P835" s="19" t="str">
        <f>Def_Sistemas_Conectores_Cabos!$B$26</f>
        <v>MMCX 50-ohm</v>
      </c>
      <c r="Q835" s="27" t="str">
        <f t="shared" si="17"/>
        <v>SI-02SB:DI-BPMRFFE-1/SW_IN
SI-02SB:DI-FMCFastADC-1/TRIG</v>
      </c>
      <c r="R835" s="69">
        <v>2.0</v>
      </c>
      <c r="S835" s="69">
        <v>2.0</v>
      </c>
      <c r="T835" s="211" t="str">
        <f>Def_Sistemas_Conectores_Cabos!$C$9</f>
        <v>RG316</v>
      </c>
      <c r="U835" s="45" t="s">
        <v>1173</v>
      </c>
      <c r="V835" s="33"/>
      <c r="W835" s="33"/>
      <c r="X835" s="33"/>
    </row>
    <row r="836" ht="15.75" customHeight="1">
      <c r="A836" s="19" t="str">
        <f>Def_Sistemas_Conectores_Cabos!$A$22</f>
        <v>BPM de elétrons</v>
      </c>
      <c r="B836" s="22" t="str">
        <f>Datas_Entregas!$A$3</f>
        <v>BTS/Anel</v>
      </c>
      <c r="C836" s="25">
        <f t="array" ref="C836">INDEX(Datas_Entregas!$B$2:$B$100, MATCH(B836, Datas_Entregas!$A$2:$A$100, 0), 1)</f>
        <v>43296</v>
      </c>
      <c r="D836" s="22" t="str">
        <f>Def_Status_Montagem!$A$4</f>
        <v>Comprado / Esperando entrega</v>
      </c>
      <c r="E836" s="35" t="str">
        <f>Def_Status_Montagem!$B$4</f>
        <v>Contratada (inclui etiqueta)</v>
      </c>
      <c r="F836" s="26"/>
      <c r="G836" s="27"/>
      <c r="H836" s="26" t="str">
        <f t="array" ref="H836">INDEX(Def_Instancias_Equipamentos!$E$2:$E$5135, MATCH(K836, Def_Instancias_Equipamentos!$D$2:$D$5135, 0), 1)</f>
        <v>IA-02RaBPM</v>
      </c>
      <c r="I836" s="27" t="str">
        <f t="array" ref="I836">INDEX(Def_Instancias_Equipamentos!$E$2:$E$5135, MATCH(L836, Def_Instancias_Equipamentos!$D$2:$D$5135, 0), 1)</f>
        <v>IA-02RaBPM</v>
      </c>
      <c r="J836" s="27" t="str">
        <f t="shared" si="16"/>
        <v>INTERNO</v>
      </c>
      <c r="K836" s="28" t="str">
        <f>Def_Instancias_Equipamentos!$D$954</f>
        <v>SI-02SB:DI-BPMRFFE-2</v>
      </c>
      <c r="L836" s="19" t="str">
        <f>Def_Instancias_Equipamentos!$D$1545</f>
        <v>SI-02SB:DI-FMCFastADC-2</v>
      </c>
      <c r="M836" s="44" t="s">
        <v>1171</v>
      </c>
      <c r="N836" s="45" t="s">
        <v>1172</v>
      </c>
      <c r="O836" s="28" t="str">
        <f>Def_Sistemas_Conectores_Cabos!$B$7</f>
        <v>SMA 50-ohm</v>
      </c>
      <c r="P836" s="19" t="str">
        <f>Def_Sistemas_Conectores_Cabos!$B$26</f>
        <v>MMCX 50-ohm</v>
      </c>
      <c r="Q836" s="27" t="str">
        <f t="shared" si="17"/>
        <v>SI-02SB:DI-BPMRFFE-2/SW_IN
SI-02SB:DI-FMCFastADC-2/TRIG</v>
      </c>
      <c r="R836" s="69">
        <v>2.0</v>
      </c>
      <c r="S836" s="69">
        <v>2.0</v>
      </c>
      <c r="T836" s="211" t="str">
        <f>Def_Sistemas_Conectores_Cabos!$C$9</f>
        <v>RG316</v>
      </c>
      <c r="U836" s="45" t="s">
        <v>1173</v>
      </c>
      <c r="V836" s="33"/>
      <c r="W836" s="33"/>
      <c r="X836" s="33"/>
    </row>
    <row r="837" ht="15.75" customHeight="1">
      <c r="A837" s="19" t="str">
        <f>Def_Sistemas_Conectores_Cabos!$A$22</f>
        <v>BPM de elétrons</v>
      </c>
      <c r="B837" s="22" t="str">
        <f>Datas_Entregas!$A$3</f>
        <v>BTS/Anel</v>
      </c>
      <c r="C837" s="25">
        <f t="array" ref="C837">INDEX(Datas_Entregas!$B$2:$B$100, MATCH(B837, Datas_Entregas!$A$2:$A$100, 0), 1)</f>
        <v>43296</v>
      </c>
      <c r="D837" s="22" t="str">
        <f>Def_Status_Montagem!$A$4</f>
        <v>Comprado / Esperando entrega</v>
      </c>
      <c r="E837" s="35" t="str">
        <f>Def_Status_Montagem!$B$4</f>
        <v>Contratada (inclui etiqueta)</v>
      </c>
      <c r="F837" s="26"/>
      <c r="G837" s="27"/>
      <c r="H837" s="26" t="str">
        <f t="array" ref="H837">INDEX(Def_Instancias_Equipamentos!$E$2:$E$5135, MATCH(K837, Def_Instancias_Equipamentos!$D$2:$D$5135, 0), 1)</f>
        <v>IA-03RaBPM</v>
      </c>
      <c r="I837" s="27" t="str">
        <f t="array" ref="I837">INDEX(Def_Instancias_Equipamentos!$E$2:$E$5135, MATCH(L837, Def_Instancias_Equipamentos!$D$2:$D$5135, 0), 1)</f>
        <v>IA-03RaBPM</v>
      </c>
      <c r="J837" s="27" t="str">
        <f t="shared" si="16"/>
        <v>INTERNO</v>
      </c>
      <c r="K837" s="28" t="str">
        <f>Def_Instancias_Equipamentos!$D$807</f>
        <v>SI-03C1:DI-BPMRFFE-1</v>
      </c>
      <c r="L837" s="19" t="str">
        <f>Def_Instancias_Equipamentos!$D$1398</f>
        <v>SI-03C1:DI-FMCFastADC-1</v>
      </c>
      <c r="M837" s="44" t="s">
        <v>1171</v>
      </c>
      <c r="N837" s="45" t="s">
        <v>1172</v>
      </c>
      <c r="O837" s="28" t="str">
        <f>Def_Sistemas_Conectores_Cabos!$B$7</f>
        <v>SMA 50-ohm</v>
      </c>
      <c r="P837" s="19" t="str">
        <f>Def_Sistemas_Conectores_Cabos!$B$26</f>
        <v>MMCX 50-ohm</v>
      </c>
      <c r="Q837" s="27" t="str">
        <f t="shared" si="17"/>
        <v>SI-03C1:DI-BPMRFFE-1/SW_IN
SI-03C1:DI-FMCFastADC-1/TRIG</v>
      </c>
      <c r="R837" s="69">
        <v>2.0</v>
      </c>
      <c r="S837" s="69">
        <v>2.0</v>
      </c>
      <c r="T837" s="211" t="str">
        <f>Def_Sistemas_Conectores_Cabos!$C$9</f>
        <v>RG316</v>
      </c>
      <c r="U837" s="45" t="s">
        <v>1173</v>
      </c>
      <c r="V837" s="33"/>
      <c r="W837" s="33"/>
      <c r="X837" s="33"/>
    </row>
    <row r="838" ht="15.75" customHeight="1">
      <c r="A838" s="19" t="str">
        <f>Def_Sistemas_Conectores_Cabos!$A$22</f>
        <v>BPM de elétrons</v>
      </c>
      <c r="B838" s="22" t="str">
        <f>Datas_Entregas!$A$3</f>
        <v>BTS/Anel</v>
      </c>
      <c r="C838" s="25">
        <f t="array" ref="C838">INDEX(Datas_Entregas!$B$2:$B$100, MATCH(B838, Datas_Entregas!$A$2:$A$100, 0), 1)</f>
        <v>43296</v>
      </c>
      <c r="D838" s="22" t="str">
        <f>Def_Status_Montagem!$A$4</f>
        <v>Comprado / Esperando entrega</v>
      </c>
      <c r="E838" s="35" t="str">
        <f>Def_Status_Montagem!$B$4</f>
        <v>Contratada (inclui etiqueta)</v>
      </c>
      <c r="F838" s="26"/>
      <c r="G838" s="27"/>
      <c r="H838" s="26" t="str">
        <f t="array" ref="H838">INDEX(Def_Instancias_Equipamentos!$E$2:$E$5135, MATCH(K838, Def_Instancias_Equipamentos!$D$2:$D$5135, 0), 1)</f>
        <v>IA-03RaBPM</v>
      </c>
      <c r="I838" s="27" t="str">
        <f t="array" ref="I838">INDEX(Def_Instancias_Equipamentos!$E$2:$E$5135, MATCH(L838, Def_Instancias_Equipamentos!$D$2:$D$5135, 0), 1)</f>
        <v>IA-03RaBPM</v>
      </c>
      <c r="J838" s="27" t="str">
        <f t="shared" si="16"/>
        <v>INTERNO</v>
      </c>
      <c r="K838" s="28" t="str">
        <f>Def_Instancias_Equipamentos!$D$808</f>
        <v>SI-03C1:DI-BPMRFFE-2</v>
      </c>
      <c r="L838" s="19" t="str">
        <f>Def_Instancias_Equipamentos!$D$1399</f>
        <v>SI-03C1:DI-FMCFastADC-2</v>
      </c>
      <c r="M838" s="44" t="s">
        <v>1171</v>
      </c>
      <c r="N838" s="45" t="s">
        <v>1172</v>
      </c>
      <c r="O838" s="28" t="str">
        <f>Def_Sistemas_Conectores_Cabos!$B$7</f>
        <v>SMA 50-ohm</v>
      </c>
      <c r="P838" s="19" t="str">
        <f>Def_Sistemas_Conectores_Cabos!$B$26</f>
        <v>MMCX 50-ohm</v>
      </c>
      <c r="Q838" s="27" t="str">
        <f t="shared" si="17"/>
        <v>SI-03C1:DI-BPMRFFE-2/SW_IN
SI-03C1:DI-FMCFastADC-2/TRIG</v>
      </c>
      <c r="R838" s="69">
        <v>2.0</v>
      </c>
      <c r="S838" s="69">
        <v>2.0</v>
      </c>
      <c r="T838" s="211" t="str">
        <f>Def_Sistemas_Conectores_Cabos!$C$9</f>
        <v>RG316</v>
      </c>
      <c r="U838" s="45" t="s">
        <v>1173</v>
      </c>
      <c r="V838" s="33"/>
      <c r="W838" s="33"/>
      <c r="X838" s="33"/>
    </row>
    <row r="839" ht="15.75" customHeight="1">
      <c r="A839" s="19" t="str">
        <f>Def_Sistemas_Conectores_Cabos!$A$22</f>
        <v>BPM de elétrons</v>
      </c>
      <c r="B839" s="22" t="str">
        <f>Datas_Entregas!$A$3</f>
        <v>BTS/Anel</v>
      </c>
      <c r="C839" s="25">
        <f t="array" ref="C839">INDEX(Datas_Entregas!$B$2:$B$100, MATCH(B839, Datas_Entregas!$A$2:$A$100, 0), 1)</f>
        <v>43296</v>
      </c>
      <c r="D839" s="22" t="str">
        <f>Def_Status_Montagem!$A$4</f>
        <v>Comprado / Esperando entrega</v>
      </c>
      <c r="E839" s="35" t="str">
        <f>Def_Status_Montagem!$B$4</f>
        <v>Contratada (inclui etiqueta)</v>
      </c>
      <c r="F839" s="26"/>
      <c r="G839" s="27"/>
      <c r="H839" s="26" t="str">
        <f t="array" ref="H839">INDEX(Def_Instancias_Equipamentos!$E$2:$E$5135, MATCH(K839, Def_Instancias_Equipamentos!$D$2:$D$5135, 0), 1)</f>
        <v>IA-03RaBPM</v>
      </c>
      <c r="I839" s="27" t="str">
        <f t="array" ref="I839">INDEX(Def_Instancias_Equipamentos!$E$2:$E$5135, MATCH(L839, Def_Instancias_Equipamentos!$D$2:$D$5135, 0), 1)</f>
        <v>IA-03RaBPM</v>
      </c>
      <c r="J839" s="27" t="str">
        <f t="shared" si="16"/>
        <v>INTERNO</v>
      </c>
      <c r="K839" s="28" t="str">
        <f>Def_Instancias_Equipamentos!$D$809</f>
        <v>SI-03C2:DI-BPMRFFE</v>
      </c>
      <c r="L839" s="19" t="str">
        <f>Def_Instancias_Equipamentos!$D$1400</f>
        <v>SI-03C2:DI-FMCFastADC</v>
      </c>
      <c r="M839" s="44" t="s">
        <v>1171</v>
      </c>
      <c r="N839" s="45" t="s">
        <v>1172</v>
      </c>
      <c r="O839" s="28" t="str">
        <f>Def_Sistemas_Conectores_Cabos!$B$7</f>
        <v>SMA 50-ohm</v>
      </c>
      <c r="P839" s="19" t="str">
        <f>Def_Sistemas_Conectores_Cabos!$B$26</f>
        <v>MMCX 50-ohm</v>
      </c>
      <c r="Q839" s="27" t="str">
        <f t="shared" si="17"/>
        <v>SI-03C2:DI-BPMRFFE/SW_IN
SI-03C2:DI-FMCFastADC/TRIG</v>
      </c>
      <c r="R839" s="69">
        <v>2.0</v>
      </c>
      <c r="S839" s="69">
        <v>2.0</v>
      </c>
      <c r="T839" s="211" t="str">
        <f>Def_Sistemas_Conectores_Cabos!$C$9</f>
        <v>RG316</v>
      </c>
      <c r="U839" s="45" t="s">
        <v>1173</v>
      </c>
      <c r="V839" s="33"/>
      <c r="W839" s="33"/>
      <c r="X839" s="33"/>
    </row>
    <row r="840" ht="15.75" customHeight="1">
      <c r="A840" s="19" t="str">
        <f>Def_Sistemas_Conectores_Cabos!$A$22</f>
        <v>BPM de elétrons</v>
      </c>
      <c r="B840" s="22" t="str">
        <f>Datas_Entregas!$A$3</f>
        <v>BTS/Anel</v>
      </c>
      <c r="C840" s="25">
        <f t="array" ref="C840">INDEX(Datas_Entregas!$B$2:$B$100, MATCH(B840, Datas_Entregas!$A$2:$A$100, 0), 1)</f>
        <v>43296</v>
      </c>
      <c r="D840" s="22" t="str">
        <f>Def_Status_Montagem!$A$4</f>
        <v>Comprado / Esperando entrega</v>
      </c>
      <c r="E840" s="35" t="str">
        <f>Def_Status_Montagem!$B$4</f>
        <v>Contratada (inclui etiqueta)</v>
      </c>
      <c r="F840" s="26"/>
      <c r="G840" s="27"/>
      <c r="H840" s="26" t="str">
        <f t="array" ref="H840">INDEX(Def_Instancias_Equipamentos!$E$2:$E$5135, MATCH(K840, Def_Instancias_Equipamentos!$D$2:$D$5135, 0), 1)</f>
        <v>IA-03RaBPM</v>
      </c>
      <c r="I840" s="27" t="str">
        <f t="array" ref="I840">INDEX(Def_Instancias_Equipamentos!$E$2:$E$5135, MATCH(L840, Def_Instancias_Equipamentos!$D$2:$D$5135, 0), 1)</f>
        <v>IA-03RaBPM</v>
      </c>
      <c r="J840" s="27" t="str">
        <f t="shared" si="16"/>
        <v>INTERNO</v>
      </c>
      <c r="K840" s="28" t="str">
        <f>Def_Instancias_Equipamentos!$D$810</f>
        <v>SI-03C3:DI-BPMRFFE-1</v>
      </c>
      <c r="L840" s="19" t="str">
        <f>Def_Instancias_Equipamentos!$D$1401</f>
        <v>SI-03C3:DI-FMCFastADC-1</v>
      </c>
      <c r="M840" s="44" t="s">
        <v>1171</v>
      </c>
      <c r="N840" s="45" t="s">
        <v>1172</v>
      </c>
      <c r="O840" s="28" t="str">
        <f>Def_Sistemas_Conectores_Cabos!$B$7</f>
        <v>SMA 50-ohm</v>
      </c>
      <c r="P840" s="19" t="str">
        <f>Def_Sistemas_Conectores_Cabos!$B$26</f>
        <v>MMCX 50-ohm</v>
      </c>
      <c r="Q840" s="27" t="str">
        <f t="shared" si="17"/>
        <v>SI-03C3:DI-BPMRFFE-1/SW_IN
SI-03C3:DI-FMCFastADC-1/TRIG</v>
      </c>
      <c r="R840" s="69">
        <v>2.0</v>
      </c>
      <c r="S840" s="69">
        <v>2.0</v>
      </c>
      <c r="T840" s="211" t="str">
        <f>Def_Sistemas_Conectores_Cabos!$C$9</f>
        <v>RG316</v>
      </c>
      <c r="U840" s="45" t="s">
        <v>1173</v>
      </c>
      <c r="V840" s="33"/>
      <c r="W840" s="33"/>
      <c r="X840" s="33"/>
    </row>
    <row r="841" ht="15.75" customHeight="1">
      <c r="A841" s="19" t="str">
        <f>Def_Sistemas_Conectores_Cabos!$A$22</f>
        <v>BPM de elétrons</v>
      </c>
      <c r="B841" s="22" t="str">
        <f>Datas_Entregas!$A$3</f>
        <v>BTS/Anel</v>
      </c>
      <c r="C841" s="25">
        <f t="array" ref="C841">INDEX(Datas_Entregas!$B$2:$B$100, MATCH(B841, Datas_Entregas!$A$2:$A$100, 0), 1)</f>
        <v>43296</v>
      </c>
      <c r="D841" s="22" t="str">
        <f>Def_Status_Montagem!$A$4</f>
        <v>Comprado / Esperando entrega</v>
      </c>
      <c r="E841" s="35" t="str">
        <f>Def_Status_Montagem!$B$4</f>
        <v>Contratada (inclui etiqueta)</v>
      </c>
      <c r="F841" s="26"/>
      <c r="G841" s="27"/>
      <c r="H841" s="26" t="str">
        <f t="array" ref="H841">INDEX(Def_Instancias_Equipamentos!$E$2:$E$5135, MATCH(K841, Def_Instancias_Equipamentos!$D$2:$D$5135, 0), 1)</f>
        <v>IA-03RaBPM</v>
      </c>
      <c r="I841" s="27" t="str">
        <f t="array" ref="I841">INDEX(Def_Instancias_Equipamentos!$E$2:$E$5135, MATCH(L841, Def_Instancias_Equipamentos!$D$2:$D$5135, 0), 1)</f>
        <v>IA-03RaBPM</v>
      </c>
      <c r="J841" s="27" t="str">
        <f t="shared" si="16"/>
        <v>INTERNO</v>
      </c>
      <c r="K841" s="28" t="str">
        <f>Def_Instancias_Equipamentos!$D$811</f>
        <v>SI-03C3:DI-BPMRFFE-2</v>
      </c>
      <c r="L841" s="19" t="str">
        <f>Def_Instancias_Equipamentos!$D$1402</f>
        <v>SI-03C3:DI-FMCFastADC-2</v>
      </c>
      <c r="M841" s="44" t="s">
        <v>1171</v>
      </c>
      <c r="N841" s="45" t="s">
        <v>1172</v>
      </c>
      <c r="O841" s="28" t="str">
        <f>Def_Sistemas_Conectores_Cabos!$B$7</f>
        <v>SMA 50-ohm</v>
      </c>
      <c r="P841" s="19" t="str">
        <f>Def_Sistemas_Conectores_Cabos!$B$26</f>
        <v>MMCX 50-ohm</v>
      </c>
      <c r="Q841" s="27" t="str">
        <f t="shared" si="17"/>
        <v>SI-03C3:DI-BPMRFFE-2/SW_IN
SI-03C3:DI-FMCFastADC-2/TRIG</v>
      </c>
      <c r="R841" s="69">
        <v>2.0</v>
      </c>
      <c r="S841" s="69">
        <v>2.0</v>
      </c>
      <c r="T841" s="211" t="str">
        <f>Def_Sistemas_Conectores_Cabos!$C$9</f>
        <v>RG316</v>
      </c>
      <c r="U841" s="45" t="s">
        <v>1173</v>
      </c>
      <c r="V841" s="33"/>
      <c r="W841" s="33"/>
      <c r="X841" s="33"/>
    </row>
    <row r="842" ht="15.75" customHeight="1">
      <c r="A842" s="19" t="str">
        <f>Def_Sistemas_Conectores_Cabos!$A$22</f>
        <v>BPM de elétrons</v>
      </c>
      <c r="B842" s="22" t="str">
        <f>Datas_Entregas!$A$3</f>
        <v>BTS/Anel</v>
      </c>
      <c r="C842" s="25">
        <f t="array" ref="C842">INDEX(Datas_Entregas!$B$2:$B$100, MATCH(B842, Datas_Entregas!$A$2:$A$100, 0), 1)</f>
        <v>43296</v>
      </c>
      <c r="D842" s="22" t="str">
        <f>Def_Status_Montagem!$A$4</f>
        <v>Comprado / Esperando entrega</v>
      </c>
      <c r="E842" s="35" t="str">
        <f>Def_Status_Montagem!$B$4</f>
        <v>Contratada (inclui etiqueta)</v>
      </c>
      <c r="F842" s="26"/>
      <c r="G842" s="27"/>
      <c r="H842" s="26" t="str">
        <f t="array" ref="H842">INDEX(Def_Instancias_Equipamentos!$E$2:$E$5135, MATCH(K842, Def_Instancias_Equipamentos!$D$2:$D$5135, 0), 1)</f>
        <v>IA-03RaBPM</v>
      </c>
      <c r="I842" s="27" t="str">
        <f t="array" ref="I842">INDEX(Def_Instancias_Equipamentos!$E$2:$E$5135, MATCH(L842, Def_Instancias_Equipamentos!$D$2:$D$5135, 0), 1)</f>
        <v>IA-03RaBPM</v>
      </c>
      <c r="J842" s="27" t="str">
        <f t="shared" si="16"/>
        <v>INTERNO</v>
      </c>
      <c r="K842" s="28" t="str">
        <f>Def_Instancias_Equipamentos!$D$812</f>
        <v>SI-03C4:DI-BPMRFFE</v>
      </c>
      <c r="L842" s="19" t="str">
        <f>Def_Instancias_Equipamentos!$D$1403</f>
        <v>SI-03C4:DI-FMCFastADC</v>
      </c>
      <c r="M842" s="44" t="s">
        <v>1171</v>
      </c>
      <c r="N842" s="45" t="s">
        <v>1172</v>
      </c>
      <c r="O842" s="28" t="str">
        <f>Def_Sistemas_Conectores_Cabos!$B$7</f>
        <v>SMA 50-ohm</v>
      </c>
      <c r="P842" s="19" t="str">
        <f>Def_Sistemas_Conectores_Cabos!$B$26</f>
        <v>MMCX 50-ohm</v>
      </c>
      <c r="Q842" s="27" t="str">
        <f t="shared" si="17"/>
        <v>SI-03C4:DI-BPMRFFE/SW_IN
SI-03C4:DI-FMCFastADC/TRIG</v>
      </c>
      <c r="R842" s="69">
        <v>2.0</v>
      </c>
      <c r="S842" s="69">
        <v>2.0</v>
      </c>
      <c r="T842" s="211" t="str">
        <f>Def_Sistemas_Conectores_Cabos!$C$9</f>
        <v>RG316</v>
      </c>
      <c r="U842" s="45" t="s">
        <v>1173</v>
      </c>
      <c r="V842" s="33"/>
      <c r="W842" s="33"/>
      <c r="X842" s="33"/>
    </row>
    <row r="843" ht="15.75" customHeight="1">
      <c r="A843" s="19" t="str">
        <f>Def_Sistemas_Conectores_Cabos!$A$22</f>
        <v>BPM de elétrons</v>
      </c>
      <c r="B843" s="22" t="str">
        <f>Datas_Entregas!$A$3</f>
        <v>BTS/Anel</v>
      </c>
      <c r="C843" s="25">
        <f t="array" ref="C843">INDEX(Datas_Entregas!$B$2:$B$100, MATCH(B843, Datas_Entregas!$A$2:$A$100, 0), 1)</f>
        <v>43296</v>
      </c>
      <c r="D843" s="22" t="str">
        <f>Def_Status_Montagem!$A$4</f>
        <v>Comprado / Esperando entrega</v>
      </c>
      <c r="E843" s="35" t="str">
        <f>Def_Status_Montagem!$B$4</f>
        <v>Contratada (inclui etiqueta)</v>
      </c>
      <c r="F843" s="26"/>
      <c r="G843" s="27"/>
      <c r="H843" s="26" t="str">
        <f t="array" ref="H843">INDEX(Def_Instancias_Equipamentos!$E$2:$E$5135, MATCH(K843, Def_Instancias_Equipamentos!$D$2:$D$5135, 0), 1)</f>
        <v>IA-03RaBPM</v>
      </c>
      <c r="I843" s="27" t="str">
        <f t="array" ref="I843">INDEX(Def_Instancias_Equipamentos!$E$2:$E$5135, MATCH(L843, Def_Instancias_Equipamentos!$D$2:$D$5135, 0), 1)</f>
        <v>IA-03RaBPM</v>
      </c>
      <c r="J843" s="27" t="str">
        <f t="shared" si="16"/>
        <v>INTERNO</v>
      </c>
      <c r="K843" s="28" t="str">
        <f>Def_Instancias_Equipamentos!$D$813</f>
        <v>SI-03M1:DI-BPMRFFE</v>
      </c>
      <c r="L843" s="19" t="str">
        <f>Def_Instancias_Equipamentos!$D$1404</f>
        <v>SI-03M1:DI-FMCFastADC</v>
      </c>
      <c r="M843" s="44" t="s">
        <v>1171</v>
      </c>
      <c r="N843" s="45" t="s">
        <v>1172</v>
      </c>
      <c r="O843" s="28" t="str">
        <f>Def_Sistemas_Conectores_Cabos!$B$7</f>
        <v>SMA 50-ohm</v>
      </c>
      <c r="P843" s="19" t="str">
        <f>Def_Sistemas_Conectores_Cabos!$B$26</f>
        <v>MMCX 50-ohm</v>
      </c>
      <c r="Q843" s="27" t="str">
        <f t="shared" si="17"/>
        <v>SI-03M1:DI-BPMRFFE/SW_IN
SI-03M1:DI-FMCFastADC/TRIG</v>
      </c>
      <c r="R843" s="69">
        <v>2.0</v>
      </c>
      <c r="S843" s="69">
        <v>2.0</v>
      </c>
      <c r="T843" s="211" t="str">
        <f>Def_Sistemas_Conectores_Cabos!$C$9</f>
        <v>RG316</v>
      </c>
      <c r="U843" s="45" t="s">
        <v>1173</v>
      </c>
      <c r="V843" s="33"/>
      <c r="W843" s="33"/>
      <c r="X843" s="33"/>
    </row>
    <row r="844" ht="15.75" customHeight="1">
      <c r="A844" s="19" t="str">
        <f>Def_Sistemas_Conectores_Cabos!$A$22</f>
        <v>BPM de elétrons</v>
      </c>
      <c r="B844" s="22" t="str">
        <f>Datas_Entregas!$A$3</f>
        <v>BTS/Anel</v>
      </c>
      <c r="C844" s="25">
        <f t="array" ref="C844">INDEX(Datas_Entregas!$B$2:$B$100, MATCH(B844, Datas_Entregas!$A$2:$A$100, 0), 1)</f>
        <v>43296</v>
      </c>
      <c r="D844" s="22" t="str">
        <f>Def_Status_Montagem!$A$4</f>
        <v>Comprado / Esperando entrega</v>
      </c>
      <c r="E844" s="35" t="str">
        <f>Def_Status_Montagem!$B$4</f>
        <v>Contratada (inclui etiqueta)</v>
      </c>
      <c r="F844" s="26"/>
      <c r="G844" s="27"/>
      <c r="H844" s="26" t="str">
        <f t="array" ref="H844">INDEX(Def_Instancias_Equipamentos!$E$2:$E$5135, MATCH(K844, Def_Instancias_Equipamentos!$D$2:$D$5135, 0), 1)</f>
        <v>IA-03RaBPM</v>
      </c>
      <c r="I844" s="27" t="str">
        <f t="array" ref="I844">INDEX(Def_Instancias_Equipamentos!$E$2:$E$5135, MATCH(L844, Def_Instancias_Equipamentos!$D$2:$D$5135, 0), 1)</f>
        <v>IA-03RaBPM</v>
      </c>
      <c r="J844" s="27" t="str">
        <f t="shared" si="16"/>
        <v>INTERNO</v>
      </c>
      <c r="K844" s="28" t="str">
        <f>Def_Instancias_Equipamentos!$D$814</f>
        <v>SI-03M2:DI-BPMRFFE</v>
      </c>
      <c r="L844" s="19" t="str">
        <f>Def_Instancias_Equipamentos!$D$1405</f>
        <v>SI-03M2:DI-FMCFastADC</v>
      </c>
      <c r="M844" s="44" t="s">
        <v>1171</v>
      </c>
      <c r="N844" s="45" t="s">
        <v>1172</v>
      </c>
      <c r="O844" s="28" t="str">
        <f>Def_Sistemas_Conectores_Cabos!$B$7</f>
        <v>SMA 50-ohm</v>
      </c>
      <c r="P844" s="19" t="str">
        <f>Def_Sistemas_Conectores_Cabos!$B$26</f>
        <v>MMCX 50-ohm</v>
      </c>
      <c r="Q844" s="27" t="str">
        <f t="shared" si="17"/>
        <v>SI-03M2:DI-BPMRFFE/SW_IN
SI-03M2:DI-FMCFastADC/TRIG</v>
      </c>
      <c r="R844" s="69">
        <v>2.0</v>
      </c>
      <c r="S844" s="69">
        <v>2.0</v>
      </c>
      <c r="T844" s="211" t="str">
        <f>Def_Sistemas_Conectores_Cabos!$C$9</f>
        <v>RG316</v>
      </c>
      <c r="U844" s="45" t="s">
        <v>1173</v>
      </c>
      <c r="V844" s="33"/>
      <c r="W844" s="33"/>
      <c r="X844" s="33"/>
    </row>
    <row r="845" ht="15.75" customHeight="1">
      <c r="A845" s="19" t="str">
        <f>Def_Sistemas_Conectores_Cabos!$A$22</f>
        <v>BPM de elétrons</v>
      </c>
      <c r="B845" s="22" t="str">
        <f>Datas_Entregas!$A$3</f>
        <v>BTS/Anel</v>
      </c>
      <c r="C845" s="25">
        <f t="array" ref="C845">INDEX(Datas_Entregas!$B$2:$B$100, MATCH(B845, Datas_Entregas!$A$2:$A$100, 0), 1)</f>
        <v>43296</v>
      </c>
      <c r="D845" s="22" t="str">
        <f>Def_Status_Montagem!$A$4</f>
        <v>Comprado / Esperando entrega</v>
      </c>
      <c r="E845" s="35" t="str">
        <f>Def_Status_Montagem!$B$4</f>
        <v>Contratada (inclui etiqueta)</v>
      </c>
      <c r="F845" s="26"/>
      <c r="G845" s="27"/>
      <c r="H845" s="26" t="str">
        <f t="array" ref="H845">INDEX(Def_Instancias_Equipamentos!$E$2:$E$5135, MATCH(K845, Def_Instancias_Equipamentos!$D$2:$D$5135, 0), 1)</f>
        <v>IA-03RaBPM</v>
      </c>
      <c r="I845" s="27" t="str">
        <f t="array" ref="I845">INDEX(Def_Instancias_Equipamentos!$E$2:$E$5135, MATCH(L845, Def_Instancias_Equipamentos!$D$2:$D$5135, 0), 1)</f>
        <v>IA-03RaBPM</v>
      </c>
      <c r="J845" s="27" t="str">
        <f t="shared" si="16"/>
        <v>INTERNO</v>
      </c>
      <c r="K845" s="28" t="str">
        <f>Def_Instancias_Equipamentos!$D$955</f>
        <v>SI-03SP:DI-BPMRFFE-1</v>
      </c>
      <c r="L845" s="19" t="str">
        <f>Def_Instancias_Equipamentos!$D$1546</f>
        <v>SI-03SP:DI-FMCFastADC-1</v>
      </c>
      <c r="M845" s="44" t="s">
        <v>1171</v>
      </c>
      <c r="N845" s="45" t="s">
        <v>1172</v>
      </c>
      <c r="O845" s="28" t="str">
        <f>Def_Sistemas_Conectores_Cabos!$B$7</f>
        <v>SMA 50-ohm</v>
      </c>
      <c r="P845" s="19" t="str">
        <f>Def_Sistemas_Conectores_Cabos!$B$26</f>
        <v>MMCX 50-ohm</v>
      </c>
      <c r="Q845" s="27" t="str">
        <f t="shared" si="17"/>
        <v>SI-03SP:DI-BPMRFFE-1/SW_IN
SI-03SP:DI-FMCFastADC-1/TRIG</v>
      </c>
      <c r="R845" s="69">
        <v>2.0</v>
      </c>
      <c r="S845" s="69">
        <v>2.0</v>
      </c>
      <c r="T845" s="211" t="str">
        <f>Def_Sistemas_Conectores_Cabos!$C$9</f>
        <v>RG316</v>
      </c>
      <c r="U845" s="45" t="s">
        <v>1173</v>
      </c>
      <c r="V845" s="33"/>
      <c r="W845" s="33"/>
      <c r="X845" s="33"/>
    </row>
    <row r="846" ht="15.75" customHeight="1">
      <c r="A846" s="19" t="str">
        <f>Def_Sistemas_Conectores_Cabos!$A$22</f>
        <v>BPM de elétrons</v>
      </c>
      <c r="B846" s="22" t="str">
        <f>Datas_Entregas!$A$3</f>
        <v>BTS/Anel</v>
      </c>
      <c r="C846" s="25">
        <f t="array" ref="C846">INDEX(Datas_Entregas!$B$2:$B$100, MATCH(B846, Datas_Entregas!$A$2:$A$100, 0), 1)</f>
        <v>43296</v>
      </c>
      <c r="D846" s="22" t="str">
        <f>Def_Status_Montagem!$A$4</f>
        <v>Comprado / Esperando entrega</v>
      </c>
      <c r="E846" s="35" t="str">
        <f>Def_Status_Montagem!$B$4</f>
        <v>Contratada (inclui etiqueta)</v>
      </c>
      <c r="F846" s="26"/>
      <c r="G846" s="27"/>
      <c r="H846" s="26" t="str">
        <f t="array" ref="H846">INDEX(Def_Instancias_Equipamentos!$E$2:$E$5135, MATCH(K846, Def_Instancias_Equipamentos!$D$2:$D$5135, 0), 1)</f>
        <v>IA-03RaBPM</v>
      </c>
      <c r="I846" s="27" t="str">
        <f t="array" ref="I846">INDEX(Def_Instancias_Equipamentos!$E$2:$E$5135, MATCH(L846, Def_Instancias_Equipamentos!$D$2:$D$5135, 0), 1)</f>
        <v>IA-03RaBPM</v>
      </c>
      <c r="J846" s="27" t="str">
        <f t="shared" si="16"/>
        <v>INTERNO</v>
      </c>
      <c r="K846" s="28" t="str">
        <f>Def_Instancias_Equipamentos!$D$956</f>
        <v>SI-03SP:DI-BPMRFFE-2</v>
      </c>
      <c r="L846" s="19" t="str">
        <f>Def_Instancias_Equipamentos!$D$1547</f>
        <v>SI-03SP:DI-FMCFastADC-2</v>
      </c>
      <c r="M846" s="44" t="s">
        <v>1171</v>
      </c>
      <c r="N846" s="45" t="s">
        <v>1172</v>
      </c>
      <c r="O846" s="28" t="str">
        <f>Def_Sistemas_Conectores_Cabos!$B$7</f>
        <v>SMA 50-ohm</v>
      </c>
      <c r="P846" s="19" t="str">
        <f>Def_Sistemas_Conectores_Cabos!$B$26</f>
        <v>MMCX 50-ohm</v>
      </c>
      <c r="Q846" s="27" t="str">
        <f t="shared" si="17"/>
        <v>SI-03SP:DI-BPMRFFE-2/SW_IN
SI-03SP:DI-FMCFastADC-2/TRIG</v>
      </c>
      <c r="R846" s="69">
        <v>2.0</v>
      </c>
      <c r="S846" s="69">
        <v>2.0</v>
      </c>
      <c r="T846" s="211" t="str">
        <f>Def_Sistemas_Conectores_Cabos!$C$9</f>
        <v>RG316</v>
      </c>
      <c r="U846" s="45" t="s">
        <v>1173</v>
      </c>
      <c r="V846" s="33"/>
      <c r="W846" s="33"/>
      <c r="X846" s="33"/>
    </row>
    <row r="847" ht="15.75" customHeight="1">
      <c r="A847" s="19" t="str">
        <f>Def_Sistemas_Conectores_Cabos!$A$22</f>
        <v>BPM de elétrons</v>
      </c>
      <c r="B847" s="22" t="str">
        <f>Datas_Entregas!$A$3</f>
        <v>BTS/Anel</v>
      </c>
      <c r="C847" s="25">
        <f t="array" ref="C847">INDEX(Datas_Entregas!$B$2:$B$100, MATCH(B847, Datas_Entregas!$A$2:$A$100, 0), 1)</f>
        <v>43296</v>
      </c>
      <c r="D847" s="22" t="str">
        <f>Def_Status_Montagem!$A$4</f>
        <v>Comprado / Esperando entrega</v>
      </c>
      <c r="E847" s="35" t="str">
        <f>Def_Status_Montagem!$B$4</f>
        <v>Contratada (inclui etiqueta)</v>
      </c>
      <c r="F847" s="26"/>
      <c r="G847" s="27"/>
      <c r="H847" s="26" t="str">
        <f t="array" ref="H847">INDEX(Def_Instancias_Equipamentos!$E$2:$E$5135, MATCH(K847, Def_Instancias_Equipamentos!$D$2:$D$5135, 0), 1)</f>
        <v>IA-04RaBPM</v>
      </c>
      <c r="I847" s="27" t="str">
        <f t="array" ref="I847">INDEX(Def_Instancias_Equipamentos!$E$2:$E$5135, MATCH(L847, Def_Instancias_Equipamentos!$D$2:$D$5135, 0), 1)</f>
        <v>IA-04RaBPM</v>
      </c>
      <c r="J847" s="27" t="str">
        <f t="shared" si="16"/>
        <v>INTERNO</v>
      </c>
      <c r="K847" s="28" t="str">
        <f>Def_Instancias_Equipamentos!$D$815</f>
        <v>SI-04C1:DI-BPMRFFE-1</v>
      </c>
      <c r="L847" s="19" t="str">
        <f>Def_Instancias_Equipamentos!$D$1406</f>
        <v>SI-04C1:DI-FMCFastADC-1</v>
      </c>
      <c r="M847" s="44" t="s">
        <v>1171</v>
      </c>
      <c r="N847" s="45" t="s">
        <v>1172</v>
      </c>
      <c r="O847" s="28" t="str">
        <f>Def_Sistemas_Conectores_Cabos!$B$7</f>
        <v>SMA 50-ohm</v>
      </c>
      <c r="P847" s="19" t="str">
        <f>Def_Sistemas_Conectores_Cabos!$B$26</f>
        <v>MMCX 50-ohm</v>
      </c>
      <c r="Q847" s="27" t="str">
        <f t="shared" si="17"/>
        <v>SI-04C1:DI-BPMRFFE-1/SW_IN
SI-04C1:DI-FMCFastADC-1/TRIG</v>
      </c>
      <c r="R847" s="69">
        <v>2.0</v>
      </c>
      <c r="S847" s="69">
        <v>2.0</v>
      </c>
      <c r="T847" s="211" t="str">
        <f>Def_Sistemas_Conectores_Cabos!$C$9</f>
        <v>RG316</v>
      </c>
      <c r="U847" s="45" t="s">
        <v>1173</v>
      </c>
      <c r="V847" s="33"/>
      <c r="W847" s="33"/>
      <c r="X847" s="33"/>
    </row>
    <row r="848" ht="15.75" customHeight="1">
      <c r="A848" s="19" t="str">
        <f>Def_Sistemas_Conectores_Cabos!$A$22</f>
        <v>BPM de elétrons</v>
      </c>
      <c r="B848" s="22" t="str">
        <f>Datas_Entregas!$A$3</f>
        <v>BTS/Anel</v>
      </c>
      <c r="C848" s="25">
        <f t="array" ref="C848">INDEX(Datas_Entregas!$B$2:$B$100, MATCH(B848, Datas_Entregas!$A$2:$A$100, 0), 1)</f>
        <v>43296</v>
      </c>
      <c r="D848" s="22" t="str">
        <f>Def_Status_Montagem!$A$4</f>
        <v>Comprado / Esperando entrega</v>
      </c>
      <c r="E848" s="35" t="str">
        <f>Def_Status_Montagem!$B$4</f>
        <v>Contratada (inclui etiqueta)</v>
      </c>
      <c r="F848" s="26"/>
      <c r="G848" s="27"/>
      <c r="H848" s="26" t="str">
        <f t="array" ref="H848">INDEX(Def_Instancias_Equipamentos!$E$2:$E$5135, MATCH(K848, Def_Instancias_Equipamentos!$D$2:$D$5135, 0), 1)</f>
        <v>IA-04RaBPM</v>
      </c>
      <c r="I848" s="27" t="str">
        <f t="array" ref="I848">INDEX(Def_Instancias_Equipamentos!$E$2:$E$5135, MATCH(L848, Def_Instancias_Equipamentos!$D$2:$D$5135, 0), 1)</f>
        <v>IA-04RaBPM</v>
      </c>
      <c r="J848" s="27" t="str">
        <f t="shared" si="16"/>
        <v>INTERNO</v>
      </c>
      <c r="K848" s="28" t="str">
        <f>Def_Instancias_Equipamentos!$D$816</f>
        <v>SI-04C1:DI-BPMRFFE-2</v>
      </c>
      <c r="L848" s="19" t="str">
        <f>Def_Instancias_Equipamentos!$D$1407</f>
        <v>SI-04C1:DI-FMCFastADC-2</v>
      </c>
      <c r="M848" s="44" t="s">
        <v>1171</v>
      </c>
      <c r="N848" s="45" t="s">
        <v>1172</v>
      </c>
      <c r="O848" s="28" t="str">
        <f>Def_Sistemas_Conectores_Cabos!$B$7</f>
        <v>SMA 50-ohm</v>
      </c>
      <c r="P848" s="19" t="str">
        <f>Def_Sistemas_Conectores_Cabos!$B$26</f>
        <v>MMCX 50-ohm</v>
      </c>
      <c r="Q848" s="27" t="str">
        <f t="shared" si="17"/>
        <v>SI-04C1:DI-BPMRFFE-2/SW_IN
SI-04C1:DI-FMCFastADC-2/TRIG</v>
      </c>
      <c r="R848" s="69">
        <v>2.0</v>
      </c>
      <c r="S848" s="69">
        <v>2.0</v>
      </c>
      <c r="T848" s="211" t="str">
        <f>Def_Sistemas_Conectores_Cabos!$C$9</f>
        <v>RG316</v>
      </c>
      <c r="U848" s="45" t="s">
        <v>1173</v>
      </c>
      <c r="V848" s="33"/>
      <c r="W848" s="33"/>
      <c r="X848" s="33"/>
    </row>
    <row r="849" ht="15.75" customHeight="1">
      <c r="A849" s="19" t="str">
        <f>Def_Sistemas_Conectores_Cabos!$A$22</f>
        <v>BPM de elétrons</v>
      </c>
      <c r="B849" s="22" t="str">
        <f>Datas_Entregas!$A$3</f>
        <v>BTS/Anel</v>
      </c>
      <c r="C849" s="25">
        <f t="array" ref="C849">INDEX(Datas_Entregas!$B$2:$B$100, MATCH(B849, Datas_Entregas!$A$2:$A$100, 0), 1)</f>
        <v>43296</v>
      </c>
      <c r="D849" s="22" t="str">
        <f>Def_Status_Montagem!$A$4</f>
        <v>Comprado / Esperando entrega</v>
      </c>
      <c r="E849" s="35" t="str">
        <f>Def_Status_Montagem!$B$4</f>
        <v>Contratada (inclui etiqueta)</v>
      </c>
      <c r="F849" s="26"/>
      <c r="G849" s="27"/>
      <c r="H849" s="26" t="str">
        <f t="array" ref="H849">INDEX(Def_Instancias_Equipamentos!$E$2:$E$5135, MATCH(K849, Def_Instancias_Equipamentos!$D$2:$D$5135, 0), 1)</f>
        <v>IA-04RaBPM</v>
      </c>
      <c r="I849" s="27" t="str">
        <f t="array" ref="I849">INDEX(Def_Instancias_Equipamentos!$E$2:$E$5135, MATCH(L849, Def_Instancias_Equipamentos!$D$2:$D$5135, 0), 1)</f>
        <v>IA-04RaBPM</v>
      </c>
      <c r="J849" s="27" t="str">
        <f t="shared" si="16"/>
        <v>INTERNO</v>
      </c>
      <c r="K849" s="28" t="str">
        <f>Def_Instancias_Equipamentos!$D$817</f>
        <v>SI-04C2:DI-BPMRFFE</v>
      </c>
      <c r="L849" s="19" t="str">
        <f>Def_Instancias_Equipamentos!$D$1408</f>
        <v>SI-04C2:DI-FMCFastADC</v>
      </c>
      <c r="M849" s="44" t="s">
        <v>1171</v>
      </c>
      <c r="N849" s="45" t="s">
        <v>1172</v>
      </c>
      <c r="O849" s="28" t="str">
        <f>Def_Sistemas_Conectores_Cabos!$B$7</f>
        <v>SMA 50-ohm</v>
      </c>
      <c r="P849" s="19" t="str">
        <f>Def_Sistemas_Conectores_Cabos!$B$26</f>
        <v>MMCX 50-ohm</v>
      </c>
      <c r="Q849" s="27" t="str">
        <f t="shared" si="17"/>
        <v>SI-04C2:DI-BPMRFFE/SW_IN
SI-04C2:DI-FMCFastADC/TRIG</v>
      </c>
      <c r="R849" s="69">
        <v>2.0</v>
      </c>
      <c r="S849" s="69">
        <v>2.0</v>
      </c>
      <c r="T849" s="211" t="str">
        <f>Def_Sistemas_Conectores_Cabos!$C$9</f>
        <v>RG316</v>
      </c>
      <c r="U849" s="45" t="s">
        <v>1173</v>
      </c>
      <c r="V849" s="33"/>
      <c r="W849" s="33"/>
      <c r="X849" s="33"/>
    </row>
    <row r="850" ht="15.75" customHeight="1">
      <c r="A850" s="19" t="str">
        <f>Def_Sistemas_Conectores_Cabos!$A$22</f>
        <v>BPM de elétrons</v>
      </c>
      <c r="B850" s="22" t="str">
        <f>Datas_Entregas!$A$3</f>
        <v>BTS/Anel</v>
      </c>
      <c r="C850" s="25">
        <f t="array" ref="C850">INDEX(Datas_Entregas!$B$2:$B$100, MATCH(B850, Datas_Entregas!$A$2:$A$100, 0), 1)</f>
        <v>43296</v>
      </c>
      <c r="D850" s="22" t="str">
        <f>Def_Status_Montagem!$A$4</f>
        <v>Comprado / Esperando entrega</v>
      </c>
      <c r="E850" s="35" t="str">
        <f>Def_Status_Montagem!$B$4</f>
        <v>Contratada (inclui etiqueta)</v>
      </c>
      <c r="F850" s="26"/>
      <c r="G850" s="27"/>
      <c r="H850" s="26" t="str">
        <f t="array" ref="H850">INDEX(Def_Instancias_Equipamentos!$E$2:$E$5135, MATCH(K850, Def_Instancias_Equipamentos!$D$2:$D$5135, 0), 1)</f>
        <v>IA-04RaBPM</v>
      </c>
      <c r="I850" s="27" t="str">
        <f t="array" ref="I850">INDEX(Def_Instancias_Equipamentos!$E$2:$E$5135, MATCH(L850, Def_Instancias_Equipamentos!$D$2:$D$5135, 0), 1)</f>
        <v>IA-04RaBPM</v>
      </c>
      <c r="J850" s="27" t="str">
        <f t="shared" si="16"/>
        <v>INTERNO</v>
      </c>
      <c r="K850" s="28" t="str">
        <f>Def_Instancias_Equipamentos!$D$818</f>
        <v>SI-04C3:DI-BPMRFFE-1</v>
      </c>
      <c r="L850" s="19" t="str">
        <f>Def_Instancias_Equipamentos!$D$1409</f>
        <v>SI-04C3:DI-FMCFastADC-1</v>
      </c>
      <c r="M850" s="44" t="s">
        <v>1171</v>
      </c>
      <c r="N850" s="45" t="s">
        <v>1172</v>
      </c>
      <c r="O850" s="28" t="str">
        <f>Def_Sistemas_Conectores_Cabos!$B$7</f>
        <v>SMA 50-ohm</v>
      </c>
      <c r="P850" s="19" t="str">
        <f>Def_Sistemas_Conectores_Cabos!$B$26</f>
        <v>MMCX 50-ohm</v>
      </c>
      <c r="Q850" s="27" t="str">
        <f t="shared" si="17"/>
        <v>SI-04C3:DI-BPMRFFE-1/SW_IN
SI-04C3:DI-FMCFastADC-1/TRIG</v>
      </c>
      <c r="R850" s="69">
        <v>2.0</v>
      </c>
      <c r="S850" s="69">
        <v>2.0</v>
      </c>
      <c r="T850" s="211" t="str">
        <f>Def_Sistemas_Conectores_Cabos!$C$9</f>
        <v>RG316</v>
      </c>
      <c r="U850" s="45" t="s">
        <v>1173</v>
      </c>
      <c r="V850" s="33"/>
      <c r="W850" s="33"/>
      <c r="X850" s="33"/>
    </row>
    <row r="851" ht="15.75" customHeight="1">
      <c r="A851" s="19" t="str">
        <f>Def_Sistemas_Conectores_Cabos!$A$22</f>
        <v>BPM de elétrons</v>
      </c>
      <c r="B851" s="22" t="str">
        <f>Datas_Entregas!$A$3</f>
        <v>BTS/Anel</v>
      </c>
      <c r="C851" s="25">
        <f t="array" ref="C851">INDEX(Datas_Entregas!$B$2:$B$100, MATCH(B851, Datas_Entregas!$A$2:$A$100, 0), 1)</f>
        <v>43296</v>
      </c>
      <c r="D851" s="22" t="str">
        <f>Def_Status_Montagem!$A$4</f>
        <v>Comprado / Esperando entrega</v>
      </c>
      <c r="E851" s="35" t="str">
        <f>Def_Status_Montagem!$B$4</f>
        <v>Contratada (inclui etiqueta)</v>
      </c>
      <c r="F851" s="26"/>
      <c r="G851" s="27"/>
      <c r="H851" s="26" t="str">
        <f t="array" ref="H851">INDEX(Def_Instancias_Equipamentos!$E$2:$E$5135, MATCH(K851, Def_Instancias_Equipamentos!$D$2:$D$5135, 0), 1)</f>
        <v>IA-04RaBPM</v>
      </c>
      <c r="I851" s="27" t="str">
        <f t="array" ref="I851">INDEX(Def_Instancias_Equipamentos!$E$2:$E$5135, MATCH(L851, Def_Instancias_Equipamentos!$D$2:$D$5135, 0), 1)</f>
        <v>IA-04RaBPM</v>
      </c>
      <c r="J851" s="27" t="str">
        <f t="shared" si="16"/>
        <v>INTERNO</v>
      </c>
      <c r="K851" s="28" t="str">
        <f>Def_Instancias_Equipamentos!$D$819</f>
        <v>SI-04C3:DI-BPMRFFE-2</v>
      </c>
      <c r="L851" s="19" t="str">
        <f>Def_Instancias_Equipamentos!$D$1410</f>
        <v>SI-04C3:DI-FMCFastADC-2</v>
      </c>
      <c r="M851" s="44" t="s">
        <v>1171</v>
      </c>
      <c r="N851" s="45" t="s">
        <v>1172</v>
      </c>
      <c r="O851" s="28" t="str">
        <f>Def_Sistemas_Conectores_Cabos!$B$7</f>
        <v>SMA 50-ohm</v>
      </c>
      <c r="P851" s="19" t="str">
        <f>Def_Sistemas_Conectores_Cabos!$B$26</f>
        <v>MMCX 50-ohm</v>
      </c>
      <c r="Q851" s="27" t="str">
        <f t="shared" si="17"/>
        <v>SI-04C3:DI-BPMRFFE-2/SW_IN
SI-04C3:DI-FMCFastADC-2/TRIG</v>
      </c>
      <c r="R851" s="69">
        <v>2.0</v>
      </c>
      <c r="S851" s="69">
        <v>2.0</v>
      </c>
      <c r="T851" s="211" t="str">
        <f>Def_Sistemas_Conectores_Cabos!$C$9</f>
        <v>RG316</v>
      </c>
      <c r="U851" s="45" t="s">
        <v>1173</v>
      </c>
      <c r="V851" s="33"/>
      <c r="W851" s="33"/>
      <c r="X851" s="33"/>
    </row>
    <row r="852" ht="15.75" customHeight="1">
      <c r="A852" s="19" t="str">
        <f>Def_Sistemas_Conectores_Cabos!$A$22</f>
        <v>BPM de elétrons</v>
      </c>
      <c r="B852" s="22" t="str">
        <f>Datas_Entregas!$A$3</f>
        <v>BTS/Anel</v>
      </c>
      <c r="C852" s="25">
        <f t="array" ref="C852">INDEX(Datas_Entregas!$B$2:$B$100, MATCH(B852, Datas_Entregas!$A$2:$A$100, 0), 1)</f>
        <v>43296</v>
      </c>
      <c r="D852" s="22" t="str">
        <f>Def_Status_Montagem!$A$4</f>
        <v>Comprado / Esperando entrega</v>
      </c>
      <c r="E852" s="35" t="str">
        <f>Def_Status_Montagem!$B$4</f>
        <v>Contratada (inclui etiqueta)</v>
      </c>
      <c r="F852" s="26"/>
      <c r="G852" s="27"/>
      <c r="H852" s="26" t="str">
        <f t="array" ref="H852">INDEX(Def_Instancias_Equipamentos!$E$2:$E$5135, MATCH(K852, Def_Instancias_Equipamentos!$D$2:$D$5135, 0), 1)</f>
        <v>IA-04RaBPM</v>
      </c>
      <c r="I852" s="27" t="str">
        <f t="array" ref="I852">INDEX(Def_Instancias_Equipamentos!$E$2:$E$5135, MATCH(L852, Def_Instancias_Equipamentos!$D$2:$D$5135, 0), 1)</f>
        <v>IA-04RaBPM</v>
      </c>
      <c r="J852" s="27" t="str">
        <f t="shared" si="16"/>
        <v>INTERNO</v>
      </c>
      <c r="K852" s="28" t="str">
        <f>Def_Instancias_Equipamentos!$D$820</f>
        <v>SI-04C4:DI-BPMRFFE</v>
      </c>
      <c r="L852" s="19" t="str">
        <f>Def_Instancias_Equipamentos!$D$1411</f>
        <v>SI-04C4:DI-FMCFastADC</v>
      </c>
      <c r="M852" s="44" t="s">
        <v>1171</v>
      </c>
      <c r="N852" s="45" t="s">
        <v>1172</v>
      </c>
      <c r="O852" s="28" t="str">
        <f>Def_Sistemas_Conectores_Cabos!$B$7</f>
        <v>SMA 50-ohm</v>
      </c>
      <c r="P852" s="19" t="str">
        <f>Def_Sistemas_Conectores_Cabos!$B$26</f>
        <v>MMCX 50-ohm</v>
      </c>
      <c r="Q852" s="27" t="str">
        <f t="shared" si="17"/>
        <v>SI-04C4:DI-BPMRFFE/SW_IN
SI-04C4:DI-FMCFastADC/TRIG</v>
      </c>
      <c r="R852" s="69">
        <v>2.0</v>
      </c>
      <c r="S852" s="69">
        <v>2.0</v>
      </c>
      <c r="T852" s="211" t="str">
        <f>Def_Sistemas_Conectores_Cabos!$C$9</f>
        <v>RG316</v>
      </c>
      <c r="U852" s="45" t="s">
        <v>1173</v>
      </c>
      <c r="V852" s="33"/>
      <c r="W852" s="33"/>
      <c r="X852" s="33"/>
    </row>
    <row r="853" ht="15.75" customHeight="1">
      <c r="A853" s="19" t="str">
        <f>Def_Sistemas_Conectores_Cabos!$A$22</f>
        <v>BPM de elétrons</v>
      </c>
      <c r="B853" s="22" t="str">
        <f>Datas_Entregas!$A$3</f>
        <v>BTS/Anel</v>
      </c>
      <c r="C853" s="25">
        <f t="array" ref="C853">INDEX(Datas_Entregas!$B$2:$B$100, MATCH(B853, Datas_Entregas!$A$2:$A$100, 0), 1)</f>
        <v>43296</v>
      </c>
      <c r="D853" s="22" t="str">
        <f>Def_Status_Montagem!$A$4</f>
        <v>Comprado / Esperando entrega</v>
      </c>
      <c r="E853" s="35" t="str">
        <f>Def_Status_Montagem!$B$4</f>
        <v>Contratada (inclui etiqueta)</v>
      </c>
      <c r="F853" s="26"/>
      <c r="G853" s="27"/>
      <c r="H853" s="26" t="str">
        <f t="array" ref="H853">INDEX(Def_Instancias_Equipamentos!$E$2:$E$5135, MATCH(K853, Def_Instancias_Equipamentos!$D$2:$D$5135, 0), 1)</f>
        <v>IA-04RaBPM</v>
      </c>
      <c r="I853" s="27" t="str">
        <f t="array" ref="I853">INDEX(Def_Instancias_Equipamentos!$E$2:$E$5135, MATCH(L853, Def_Instancias_Equipamentos!$D$2:$D$5135, 0), 1)</f>
        <v>IA-04RaBPM</v>
      </c>
      <c r="J853" s="27" t="str">
        <f t="shared" si="16"/>
        <v>INTERNO</v>
      </c>
      <c r="K853" s="28" t="str">
        <f>Def_Instancias_Equipamentos!$D$821</f>
        <v>SI-04M1:DI-BPMRFFE</v>
      </c>
      <c r="L853" s="19" t="str">
        <f>Def_Instancias_Equipamentos!$D$1412</f>
        <v>SI-04M1:DI-FMCFastADC</v>
      </c>
      <c r="M853" s="44" t="s">
        <v>1171</v>
      </c>
      <c r="N853" s="45" t="s">
        <v>1172</v>
      </c>
      <c r="O853" s="28" t="str">
        <f>Def_Sistemas_Conectores_Cabos!$B$7</f>
        <v>SMA 50-ohm</v>
      </c>
      <c r="P853" s="19" t="str">
        <f>Def_Sistemas_Conectores_Cabos!$B$26</f>
        <v>MMCX 50-ohm</v>
      </c>
      <c r="Q853" s="27" t="str">
        <f t="shared" si="17"/>
        <v>SI-04M1:DI-BPMRFFE/SW_IN
SI-04M1:DI-FMCFastADC/TRIG</v>
      </c>
      <c r="R853" s="69">
        <v>2.0</v>
      </c>
      <c r="S853" s="69">
        <v>2.0</v>
      </c>
      <c r="T853" s="211" t="str">
        <f>Def_Sistemas_Conectores_Cabos!$C$9</f>
        <v>RG316</v>
      </c>
      <c r="U853" s="45" t="s">
        <v>1173</v>
      </c>
      <c r="V853" s="33"/>
      <c r="W853" s="33"/>
      <c r="X853" s="33"/>
    </row>
    <row r="854" ht="15.75" customHeight="1">
      <c r="A854" s="19" t="str">
        <f>Def_Sistemas_Conectores_Cabos!$A$22</f>
        <v>BPM de elétrons</v>
      </c>
      <c r="B854" s="22" t="str">
        <f>Datas_Entregas!$A$3</f>
        <v>BTS/Anel</v>
      </c>
      <c r="C854" s="25">
        <f t="array" ref="C854">INDEX(Datas_Entregas!$B$2:$B$100, MATCH(B854, Datas_Entregas!$A$2:$A$100, 0), 1)</f>
        <v>43296</v>
      </c>
      <c r="D854" s="22" t="str">
        <f>Def_Status_Montagem!$A$4</f>
        <v>Comprado / Esperando entrega</v>
      </c>
      <c r="E854" s="35" t="str">
        <f>Def_Status_Montagem!$B$4</f>
        <v>Contratada (inclui etiqueta)</v>
      </c>
      <c r="F854" s="26"/>
      <c r="G854" s="27"/>
      <c r="H854" s="26" t="str">
        <f t="array" ref="H854">INDEX(Def_Instancias_Equipamentos!$E$2:$E$5135, MATCH(K854, Def_Instancias_Equipamentos!$D$2:$D$5135, 0), 1)</f>
        <v>IA-04RaBPM</v>
      </c>
      <c r="I854" s="27" t="str">
        <f t="array" ref="I854">INDEX(Def_Instancias_Equipamentos!$E$2:$E$5135, MATCH(L854, Def_Instancias_Equipamentos!$D$2:$D$5135, 0), 1)</f>
        <v>IA-04RaBPM</v>
      </c>
      <c r="J854" s="27" t="str">
        <f t="shared" si="16"/>
        <v>INTERNO</v>
      </c>
      <c r="K854" s="28" t="str">
        <f>Def_Instancias_Equipamentos!$D$822</f>
        <v>SI-04M2:DI-BPMRFFE</v>
      </c>
      <c r="L854" s="19" t="str">
        <f>Def_Instancias_Equipamentos!$D$1413</f>
        <v>SI-04M2:DI-FMCFastADC</v>
      </c>
      <c r="M854" s="44" t="s">
        <v>1171</v>
      </c>
      <c r="N854" s="45" t="s">
        <v>1172</v>
      </c>
      <c r="O854" s="28" t="str">
        <f>Def_Sistemas_Conectores_Cabos!$B$7</f>
        <v>SMA 50-ohm</v>
      </c>
      <c r="P854" s="19" t="str">
        <f>Def_Sistemas_Conectores_Cabos!$B$26</f>
        <v>MMCX 50-ohm</v>
      </c>
      <c r="Q854" s="27" t="str">
        <f t="shared" si="17"/>
        <v>SI-04M2:DI-BPMRFFE/SW_IN
SI-04M2:DI-FMCFastADC/TRIG</v>
      </c>
      <c r="R854" s="69">
        <v>2.0</v>
      </c>
      <c r="S854" s="69">
        <v>2.0</v>
      </c>
      <c r="T854" s="211" t="str">
        <f>Def_Sistemas_Conectores_Cabos!$C$9</f>
        <v>RG316</v>
      </c>
      <c r="U854" s="45" t="s">
        <v>1173</v>
      </c>
      <c r="V854" s="33"/>
      <c r="W854" s="33"/>
      <c r="X854" s="33"/>
    </row>
    <row r="855" ht="15.75" customHeight="1">
      <c r="A855" s="19" t="str">
        <f>Def_Sistemas_Conectores_Cabos!$A$22</f>
        <v>BPM de elétrons</v>
      </c>
      <c r="B855" s="22" t="str">
        <f>Datas_Entregas!$A$3</f>
        <v>BTS/Anel</v>
      </c>
      <c r="C855" s="25">
        <f t="array" ref="C855">INDEX(Datas_Entregas!$B$2:$B$100, MATCH(B855, Datas_Entregas!$A$2:$A$100, 0), 1)</f>
        <v>43296</v>
      </c>
      <c r="D855" s="22" t="str">
        <f>Def_Status_Montagem!$A$4</f>
        <v>Comprado / Esperando entrega</v>
      </c>
      <c r="E855" s="35" t="str">
        <f>Def_Status_Montagem!$B$4</f>
        <v>Contratada (inclui etiqueta)</v>
      </c>
      <c r="F855" s="26"/>
      <c r="G855" s="27"/>
      <c r="H855" s="26" t="str">
        <f t="array" ref="H855">INDEX(Def_Instancias_Equipamentos!$E$2:$E$5135, MATCH(K855, Def_Instancias_Equipamentos!$D$2:$D$5135, 0), 1)</f>
        <v>IA-04RaBPM</v>
      </c>
      <c r="I855" s="27" t="str">
        <f t="array" ref="I855">INDEX(Def_Instancias_Equipamentos!$E$2:$E$5135, MATCH(L855, Def_Instancias_Equipamentos!$D$2:$D$5135, 0), 1)</f>
        <v>IA-04RaBPM</v>
      </c>
      <c r="J855" s="27" t="str">
        <f t="shared" si="16"/>
        <v>INTERNO</v>
      </c>
      <c r="K855" s="28" t="str">
        <f>Def_Instancias_Equipamentos!$D$957</f>
        <v>SI-04SB:DI-BPMRFFE-1</v>
      </c>
      <c r="L855" s="19" t="str">
        <f>Def_Instancias_Equipamentos!$D$1548</f>
        <v>SI-04SB:DI-FMCFastADC-1</v>
      </c>
      <c r="M855" s="44" t="s">
        <v>1171</v>
      </c>
      <c r="N855" s="45" t="s">
        <v>1172</v>
      </c>
      <c r="O855" s="28" t="str">
        <f>Def_Sistemas_Conectores_Cabos!$B$7</f>
        <v>SMA 50-ohm</v>
      </c>
      <c r="P855" s="19" t="str">
        <f>Def_Sistemas_Conectores_Cabos!$B$26</f>
        <v>MMCX 50-ohm</v>
      </c>
      <c r="Q855" s="27" t="str">
        <f t="shared" si="17"/>
        <v>SI-04SB:DI-BPMRFFE-1/SW_IN
SI-04SB:DI-FMCFastADC-1/TRIG</v>
      </c>
      <c r="R855" s="69">
        <v>2.0</v>
      </c>
      <c r="S855" s="69">
        <v>2.0</v>
      </c>
      <c r="T855" s="211" t="str">
        <f>Def_Sistemas_Conectores_Cabos!$C$9</f>
        <v>RG316</v>
      </c>
      <c r="U855" s="45" t="s">
        <v>1173</v>
      </c>
      <c r="V855" s="33"/>
      <c r="W855" s="33"/>
      <c r="X855" s="33"/>
    </row>
    <row r="856" ht="15.75" customHeight="1">
      <c r="A856" s="19" t="str">
        <f>Def_Sistemas_Conectores_Cabos!$A$22</f>
        <v>BPM de elétrons</v>
      </c>
      <c r="B856" s="22" t="str">
        <f>Datas_Entregas!$A$3</f>
        <v>BTS/Anel</v>
      </c>
      <c r="C856" s="25">
        <f t="array" ref="C856">INDEX(Datas_Entregas!$B$2:$B$100, MATCH(B856, Datas_Entregas!$A$2:$A$100, 0), 1)</f>
        <v>43296</v>
      </c>
      <c r="D856" s="22" t="str">
        <f>Def_Status_Montagem!$A$4</f>
        <v>Comprado / Esperando entrega</v>
      </c>
      <c r="E856" s="35" t="str">
        <f>Def_Status_Montagem!$B$4</f>
        <v>Contratada (inclui etiqueta)</v>
      </c>
      <c r="F856" s="26"/>
      <c r="G856" s="27"/>
      <c r="H856" s="26" t="str">
        <f t="array" ref="H856">INDEX(Def_Instancias_Equipamentos!$E$2:$E$5135, MATCH(K856, Def_Instancias_Equipamentos!$D$2:$D$5135, 0), 1)</f>
        <v>IA-04RaBPM</v>
      </c>
      <c r="I856" s="27" t="str">
        <f t="array" ref="I856">INDEX(Def_Instancias_Equipamentos!$E$2:$E$5135, MATCH(L856, Def_Instancias_Equipamentos!$D$2:$D$5135, 0), 1)</f>
        <v>IA-04RaBPM</v>
      </c>
      <c r="J856" s="27" t="str">
        <f t="shared" si="16"/>
        <v>INTERNO</v>
      </c>
      <c r="K856" s="28" t="str">
        <f>Def_Instancias_Equipamentos!$D$958</f>
        <v>SI-04SB:DI-BPMRFFE-2</v>
      </c>
      <c r="L856" s="19" t="str">
        <f>Def_Instancias_Equipamentos!$D$1549</f>
        <v>SI-04SB:DI-FMCFastADC-2</v>
      </c>
      <c r="M856" s="44" t="s">
        <v>1171</v>
      </c>
      <c r="N856" s="45" t="s">
        <v>1172</v>
      </c>
      <c r="O856" s="28" t="str">
        <f>Def_Sistemas_Conectores_Cabos!$B$7</f>
        <v>SMA 50-ohm</v>
      </c>
      <c r="P856" s="19" t="str">
        <f>Def_Sistemas_Conectores_Cabos!$B$26</f>
        <v>MMCX 50-ohm</v>
      </c>
      <c r="Q856" s="27" t="str">
        <f t="shared" si="17"/>
        <v>SI-04SB:DI-BPMRFFE-2/SW_IN
SI-04SB:DI-FMCFastADC-2/TRIG</v>
      </c>
      <c r="R856" s="69">
        <v>2.0</v>
      </c>
      <c r="S856" s="69">
        <v>2.0</v>
      </c>
      <c r="T856" s="211" t="str">
        <f>Def_Sistemas_Conectores_Cabos!$C$9</f>
        <v>RG316</v>
      </c>
      <c r="U856" s="45" t="s">
        <v>1173</v>
      </c>
      <c r="V856" s="33"/>
      <c r="W856" s="33"/>
      <c r="X856" s="33"/>
    </row>
    <row r="857" ht="15.75" customHeight="1">
      <c r="A857" s="19" t="str">
        <f>Def_Sistemas_Conectores_Cabos!$A$22</f>
        <v>BPM de elétrons</v>
      </c>
      <c r="B857" s="22" t="str">
        <f>Datas_Entregas!$A$3</f>
        <v>BTS/Anel</v>
      </c>
      <c r="C857" s="25">
        <f t="array" ref="C857">INDEX(Datas_Entregas!$B$2:$B$100, MATCH(B857, Datas_Entregas!$A$2:$A$100, 0), 1)</f>
        <v>43296</v>
      </c>
      <c r="D857" s="22" t="str">
        <f>Def_Status_Montagem!$A$4</f>
        <v>Comprado / Esperando entrega</v>
      </c>
      <c r="E857" s="35" t="str">
        <f>Def_Status_Montagem!$B$4</f>
        <v>Contratada (inclui etiqueta)</v>
      </c>
      <c r="F857" s="26"/>
      <c r="G857" s="27"/>
      <c r="H857" s="26" t="str">
        <f t="array" ref="H857">INDEX(Def_Instancias_Equipamentos!$E$2:$E$5135, MATCH(K857, Def_Instancias_Equipamentos!$D$2:$D$5135, 0), 1)</f>
        <v>IA-05RaBPM</v>
      </c>
      <c r="I857" s="27" t="str">
        <f t="array" ref="I857">INDEX(Def_Instancias_Equipamentos!$E$2:$E$5135, MATCH(L857, Def_Instancias_Equipamentos!$D$2:$D$5135, 0), 1)</f>
        <v>IA-05RaBPM</v>
      </c>
      <c r="J857" s="27" t="str">
        <f t="shared" si="16"/>
        <v>INTERNO</v>
      </c>
      <c r="K857" s="28" t="str">
        <f>Def_Instancias_Equipamentos!$D$823</f>
        <v>SI-05C1:DI-BPMRFFE-1</v>
      </c>
      <c r="L857" s="19" t="str">
        <f>Def_Instancias_Equipamentos!$D$1414</f>
        <v>SI-05C1:DI-FMCFastADC-1</v>
      </c>
      <c r="M857" s="44" t="s">
        <v>1171</v>
      </c>
      <c r="N857" s="45" t="s">
        <v>1172</v>
      </c>
      <c r="O857" s="28" t="str">
        <f>Def_Sistemas_Conectores_Cabos!$B$7</f>
        <v>SMA 50-ohm</v>
      </c>
      <c r="P857" s="19" t="str">
        <f>Def_Sistemas_Conectores_Cabos!$B$26</f>
        <v>MMCX 50-ohm</v>
      </c>
      <c r="Q857" s="27" t="str">
        <f t="shared" si="17"/>
        <v>SI-05C1:DI-BPMRFFE-1/SW_IN
SI-05C1:DI-FMCFastADC-1/TRIG</v>
      </c>
      <c r="R857" s="69">
        <v>2.0</v>
      </c>
      <c r="S857" s="69">
        <v>2.0</v>
      </c>
      <c r="T857" s="211" t="str">
        <f>Def_Sistemas_Conectores_Cabos!$C$9</f>
        <v>RG316</v>
      </c>
      <c r="U857" s="45" t="s">
        <v>1173</v>
      </c>
      <c r="V857" s="33"/>
      <c r="W857" s="33"/>
      <c r="X857" s="33"/>
    </row>
    <row r="858" ht="15.75" customHeight="1">
      <c r="A858" s="19" t="str">
        <f>Def_Sistemas_Conectores_Cabos!$A$22</f>
        <v>BPM de elétrons</v>
      </c>
      <c r="B858" s="22" t="str">
        <f>Datas_Entregas!$A$3</f>
        <v>BTS/Anel</v>
      </c>
      <c r="C858" s="25">
        <f t="array" ref="C858">INDEX(Datas_Entregas!$B$2:$B$100, MATCH(B858, Datas_Entregas!$A$2:$A$100, 0), 1)</f>
        <v>43296</v>
      </c>
      <c r="D858" s="22" t="str">
        <f>Def_Status_Montagem!$A$4</f>
        <v>Comprado / Esperando entrega</v>
      </c>
      <c r="E858" s="35" t="str">
        <f>Def_Status_Montagem!$B$4</f>
        <v>Contratada (inclui etiqueta)</v>
      </c>
      <c r="F858" s="26"/>
      <c r="G858" s="27"/>
      <c r="H858" s="26" t="str">
        <f t="array" ref="H858">INDEX(Def_Instancias_Equipamentos!$E$2:$E$5135, MATCH(K858, Def_Instancias_Equipamentos!$D$2:$D$5135, 0), 1)</f>
        <v>IA-05RaBPM</v>
      </c>
      <c r="I858" s="27" t="str">
        <f t="array" ref="I858">INDEX(Def_Instancias_Equipamentos!$E$2:$E$5135, MATCH(L858, Def_Instancias_Equipamentos!$D$2:$D$5135, 0), 1)</f>
        <v>IA-05RaBPM</v>
      </c>
      <c r="J858" s="27" t="str">
        <f t="shared" si="16"/>
        <v>INTERNO</v>
      </c>
      <c r="K858" s="28" t="str">
        <f>Def_Instancias_Equipamentos!$D$824</f>
        <v>SI-05C1:DI-BPMRFFE-2</v>
      </c>
      <c r="L858" s="19" t="str">
        <f>Def_Instancias_Equipamentos!$D$1415</f>
        <v>SI-05C1:DI-FMCFastADC-2</v>
      </c>
      <c r="M858" s="44" t="s">
        <v>1171</v>
      </c>
      <c r="N858" s="45" t="s">
        <v>1172</v>
      </c>
      <c r="O858" s="28" t="str">
        <f>Def_Sistemas_Conectores_Cabos!$B$7</f>
        <v>SMA 50-ohm</v>
      </c>
      <c r="P858" s="19" t="str">
        <f>Def_Sistemas_Conectores_Cabos!$B$26</f>
        <v>MMCX 50-ohm</v>
      </c>
      <c r="Q858" s="27" t="str">
        <f t="shared" si="17"/>
        <v>SI-05C1:DI-BPMRFFE-2/SW_IN
SI-05C1:DI-FMCFastADC-2/TRIG</v>
      </c>
      <c r="R858" s="69">
        <v>2.0</v>
      </c>
      <c r="S858" s="69">
        <v>2.0</v>
      </c>
      <c r="T858" s="211" t="str">
        <f>Def_Sistemas_Conectores_Cabos!$C$9</f>
        <v>RG316</v>
      </c>
      <c r="U858" s="45" t="s">
        <v>1173</v>
      </c>
      <c r="V858" s="33"/>
      <c r="W858" s="33"/>
      <c r="X858" s="33"/>
    </row>
    <row r="859" ht="15.75" customHeight="1">
      <c r="A859" s="19" t="str">
        <f>Def_Sistemas_Conectores_Cabos!$A$22</f>
        <v>BPM de elétrons</v>
      </c>
      <c r="B859" s="22" t="str">
        <f>Datas_Entregas!$A$3</f>
        <v>BTS/Anel</v>
      </c>
      <c r="C859" s="25">
        <f t="array" ref="C859">INDEX(Datas_Entregas!$B$2:$B$100, MATCH(B859, Datas_Entregas!$A$2:$A$100, 0), 1)</f>
        <v>43296</v>
      </c>
      <c r="D859" s="22" t="str">
        <f>Def_Status_Montagem!$A$4</f>
        <v>Comprado / Esperando entrega</v>
      </c>
      <c r="E859" s="35" t="str">
        <f>Def_Status_Montagem!$B$4</f>
        <v>Contratada (inclui etiqueta)</v>
      </c>
      <c r="F859" s="26"/>
      <c r="G859" s="27"/>
      <c r="H859" s="26" t="str">
        <f t="array" ref="H859">INDEX(Def_Instancias_Equipamentos!$E$2:$E$5135, MATCH(K859, Def_Instancias_Equipamentos!$D$2:$D$5135, 0), 1)</f>
        <v>IA-05RaBPM</v>
      </c>
      <c r="I859" s="27" t="str">
        <f t="array" ref="I859">INDEX(Def_Instancias_Equipamentos!$E$2:$E$5135, MATCH(L859, Def_Instancias_Equipamentos!$D$2:$D$5135, 0), 1)</f>
        <v>IA-05RaBPM</v>
      </c>
      <c r="J859" s="27" t="str">
        <f t="shared" si="16"/>
        <v>INTERNO</v>
      </c>
      <c r="K859" s="28" t="str">
        <f>Def_Instancias_Equipamentos!$D$825</f>
        <v>SI-05C2:DI-BPMRFFE</v>
      </c>
      <c r="L859" s="19" t="str">
        <f>Def_Instancias_Equipamentos!$D$1416</f>
        <v>SI-05C2:DI-FMCFastADC</v>
      </c>
      <c r="M859" s="44" t="s">
        <v>1171</v>
      </c>
      <c r="N859" s="45" t="s">
        <v>1172</v>
      </c>
      <c r="O859" s="28" t="str">
        <f>Def_Sistemas_Conectores_Cabos!$B$7</f>
        <v>SMA 50-ohm</v>
      </c>
      <c r="P859" s="19" t="str">
        <f>Def_Sistemas_Conectores_Cabos!$B$26</f>
        <v>MMCX 50-ohm</v>
      </c>
      <c r="Q859" s="27" t="str">
        <f t="shared" si="17"/>
        <v>SI-05C2:DI-BPMRFFE/SW_IN
SI-05C2:DI-FMCFastADC/TRIG</v>
      </c>
      <c r="R859" s="69">
        <v>2.0</v>
      </c>
      <c r="S859" s="69">
        <v>2.0</v>
      </c>
      <c r="T859" s="211" t="str">
        <f>Def_Sistemas_Conectores_Cabos!$C$9</f>
        <v>RG316</v>
      </c>
      <c r="U859" s="45" t="s">
        <v>1173</v>
      </c>
      <c r="V859" s="33"/>
      <c r="W859" s="33"/>
      <c r="X859" s="33"/>
    </row>
    <row r="860" ht="15.75" customHeight="1">
      <c r="A860" s="19" t="str">
        <f>Def_Sistemas_Conectores_Cabos!$A$22</f>
        <v>BPM de elétrons</v>
      </c>
      <c r="B860" s="22" t="str">
        <f>Datas_Entregas!$A$3</f>
        <v>BTS/Anel</v>
      </c>
      <c r="C860" s="25">
        <f t="array" ref="C860">INDEX(Datas_Entregas!$B$2:$B$100, MATCH(B860, Datas_Entregas!$A$2:$A$100, 0), 1)</f>
        <v>43296</v>
      </c>
      <c r="D860" s="22" t="str">
        <f>Def_Status_Montagem!$A$4</f>
        <v>Comprado / Esperando entrega</v>
      </c>
      <c r="E860" s="35" t="str">
        <f>Def_Status_Montagem!$B$4</f>
        <v>Contratada (inclui etiqueta)</v>
      </c>
      <c r="F860" s="26"/>
      <c r="G860" s="27"/>
      <c r="H860" s="26" t="str">
        <f t="array" ref="H860">INDEX(Def_Instancias_Equipamentos!$E$2:$E$5135, MATCH(K860, Def_Instancias_Equipamentos!$D$2:$D$5135, 0), 1)</f>
        <v>IA-05RaBPM</v>
      </c>
      <c r="I860" s="27" t="str">
        <f t="array" ref="I860">INDEX(Def_Instancias_Equipamentos!$E$2:$E$5135, MATCH(L860, Def_Instancias_Equipamentos!$D$2:$D$5135, 0), 1)</f>
        <v>IA-05RaBPM</v>
      </c>
      <c r="J860" s="27" t="str">
        <f t="shared" si="16"/>
        <v>INTERNO</v>
      </c>
      <c r="K860" s="28" t="str">
        <f>Def_Instancias_Equipamentos!$D$826</f>
        <v>SI-05C3:DI-BPMRFFE-1</v>
      </c>
      <c r="L860" s="19" t="str">
        <f>Def_Instancias_Equipamentos!$D$1417</f>
        <v>SI-05C3:DI-FMCFastADC-1</v>
      </c>
      <c r="M860" s="44" t="s">
        <v>1171</v>
      </c>
      <c r="N860" s="45" t="s">
        <v>1172</v>
      </c>
      <c r="O860" s="28" t="str">
        <f>Def_Sistemas_Conectores_Cabos!$B$7</f>
        <v>SMA 50-ohm</v>
      </c>
      <c r="P860" s="19" t="str">
        <f>Def_Sistemas_Conectores_Cabos!$B$26</f>
        <v>MMCX 50-ohm</v>
      </c>
      <c r="Q860" s="27" t="str">
        <f t="shared" si="17"/>
        <v>SI-05C3:DI-BPMRFFE-1/SW_IN
SI-05C3:DI-FMCFastADC-1/TRIG</v>
      </c>
      <c r="R860" s="69">
        <v>2.0</v>
      </c>
      <c r="S860" s="69">
        <v>2.0</v>
      </c>
      <c r="T860" s="211" t="str">
        <f>Def_Sistemas_Conectores_Cabos!$C$9</f>
        <v>RG316</v>
      </c>
      <c r="U860" s="45" t="s">
        <v>1173</v>
      </c>
      <c r="V860" s="33"/>
      <c r="W860" s="33"/>
      <c r="X860" s="33"/>
    </row>
    <row r="861" ht="15.75" customHeight="1">
      <c r="A861" s="19" t="str">
        <f>Def_Sistemas_Conectores_Cabos!$A$22</f>
        <v>BPM de elétrons</v>
      </c>
      <c r="B861" s="22" t="str">
        <f>Datas_Entregas!$A$3</f>
        <v>BTS/Anel</v>
      </c>
      <c r="C861" s="25">
        <f t="array" ref="C861">INDEX(Datas_Entregas!$B$2:$B$100, MATCH(B861, Datas_Entregas!$A$2:$A$100, 0), 1)</f>
        <v>43296</v>
      </c>
      <c r="D861" s="22" t="str">
        <f>Def_Status_Montagem!$A$4</f>
        <v>Comprado / Esperando entrega</v>
      </c>
      <c r="E861" s="35" t="str">
        <f>Def_Status_Montagem!$B$4</f>
        <v>Contratada (inclui etiqueta)</v>
      </c>
      <c r="F861" s="26"/>
      <c r="G861" s="27"/>
      <c r="H861" s="26" t="str">
        <f t="array" ref="H861">INDEX(Def_Instancias_Equipamentos!$E$2:$E$5135, MATCH(K861, Def_Instancias_Equipamentos!$D$2:$D$5135, 0), 1)</f>
        <v>IA-05RaBPM</v>
      </c>
      <c r="I861" s="27" t="str">
        <f t="array" ref="I861">INDEX(Def_Instancias_Equipamentos!$E$2:$E$5135, MATCH(L861, Def_Instancias_Equipamentos!$D$2:$D$5135, 0), 1)</f>
        <v>IA-05RaBPM</v>
      </c>
      <c r="J861" s="27" t="str">
        <f t="shared" si="16"/>
        <v>INTERNO</v>
      </c>
      <c r="K861" s="28" t="str">
        <f>Def_Instancias_Equipamentos!$D$827</f>
        <v>SI-05C3:DI-BPMRFFE-2</v>
      </c>
      <c r="L861" s="19" t="str">
        <f>Def_Instancias_Equipamentos!$D$1418</f>
        <v>SI-05C3:DI-FMCFastADC-2</v>
      </c>
      <c r="M861" s="44" t="s">
        <v>1171</v>
      </c>
      <c r="N861" s="45" t="s">
        <v>1172</v>
      </c>
      <c r="O861" s="28" t="str">
        <f>Def_Sistemas_Conectores_Cabos!$B$7</f>
        <v>SMA 50-ohm</v>
      </c>
      <c r="P861" s="19" t="str">
        <f>Def_Sistemas_Conectores_Cabos!$B$26</f>
        <v>MMCX 50-ohm</v>
      </c>
      <c r="Q861" s="27" t="str">
        <f t="shared" si="17"/>
        <v>SI-05C3:DI-BPMRFFE-2/SW_IN
SI-05C3:DI-FMCFastADC-2/TRIG</v>
      </c>
      <c r="R861" s="69">
        <v>2.0</v>
      </c>
      <c r="S861" s="69">
        <v>2.0</v>
      </c>
      <c r="T861" s="211" t="str">
        <f>Def_Sistemas_Conectores_Cabos!$C$9</f>
        <v>RG316</v>
      </c>
      <c r="U861" s="45" t="s">
        <v>1173</v>
      </c>
      <c r="V861" s="33"/>
      <c r="W861" s="33"/>
      <c r="X861" s="33"/>
    </row>
    <row r="862" ht="15.75" customHeight="1">
      <c r="A862" s="19" t="str">
        <f>Def_Sistemas_Conectores_Cabos!$A$22</f>
        <v>BPM de elétrons</v>
      </c>
      <c r="B862" s="22" t="str">
        <f>Datas_Entregas!$A$3</f>
        <v>BTS/Anel</v>
      </c>
      <c r="C862" s="25">
        <f t="array" ref="C862">INDEX(Datas_Entregas!$B$2:$B$100, MATCH(B862, Datas_Entregas!$A$2:$A$100, 0), 1)</f>
        <v>43296</v>
      </c>
      <c r="D862" s="22" t="str">
        <f>Def_Status_Montagem!$A$4</f>
        <v>Comprado / Esperando entrega</v>
      </c>
      <c r="E862" s="35" t="str">
        <f>Def_Status_Montagem!$B$4</f>
        <v>Contratada (inclui etiqueta)</v>
      </c>
      <c r="F862" s="26"/>
      <c r="G862" s="27"/>
      <c r="H862" s="26" t="str">
        <f t="array" ref="H862">INDEX(Def_Instancias_Equipamentos!$E$2:$E$5135, MATCH(K862, Def_Instancias_Equipamentos!$D$2:$D$5135, 0), 1)</f>
        <v>IA-05RaBPM</v>
      </c>
      <c r="I862" s="27" t="str">
        <f t="array" ref="I862">INDEX(Def_Instancias_Equipamentos!$E$2:$E$5135, MATCH(L862, Def_Instancias_Equipamentos!$D$2:$D$5135, 0), 1)</f>
        <v>IA-05RaBPM</v>
      </c>
      <c r="J862" s="27" t="str">
        <f t="shared" si="16"/>
        <v>INTERNO</v>
      </c>
      <c r="K862" s="28" t="str">
        <f>Def_Instancias_Equipamentos!$D$828</f>
        <v>SI-05C4:DI-BPMRFFE</v>
      </c>
      <c r="L862" s="19" t="str">
        <f>Def_Instancias_Equipamentos!$D$1419</f>
        <v>SI-05C4:DI-FMCFastADC</v>
      </c>
      <c r="M862" s="44" t="s">
        <v>1171</v>
      </c>
      <c r="N862" s="45" t="s">
        <v>1172</v>
      </c>
      <c r="O862" s="28" t="str">
        <f>Def_Sistemas_Conectores_Cabos!$B$7</f>
        <v>SMA 50-ohm</v>
      </c>
      <c r="P862" s="19" t="str">
        <f>Def_Sistemas_Conectores_Cabos!$B$26</f>
        <v>MMCX 50-ohm</v>
      </c>
      <c r="Q862" s="27" t="str">
        <f t="shared" si="17"/>
        <v>SI-05C4:DI-BPMRFFE/SW_IN
SI-05C4:DI-FMCFastADC/TRIG</v>
      </c>
      <c r="R862" s="69">
        <v>2.0</v>
      </c>
      <c r="S862" s="69">
        <v>2.0</v>
      </c>
      <c r="T862" s="211" t="str">
        <f>Def_Sistemas_Conectores_Cabos!$C$9</f>
        <v>RG316</v>
      </c>
      <c r="U862" s="45" t="s">
        <v>1173</v>
      </c>
      <c r="V862" s="33"/>
      <c r="W862" s="33"/>
      <c r="X862" s="33"/>
    </row>
    <row r="863" ht="15.75" customHeight="1">
      <c r="A863" s="19" t="str">
        <f>Def_Sistemas_Conectores_Cabos!$A$22</f>
        <v>BPM de elétrons</v>
      </c>
      <c r="B863" s="22" t="str">
        <f>Datas_Entregas!$A$3</f>
        <v>BTS/Anel</v>
      </c>
      <c r="C863" s="25">
        <f t="array" ref="C863">INDEX(Datas_Entregas!$B$2:$B$100, MATCH(B863, Datas_Entregas!$A$2:$A$100, 0), 1)</f>
        <v>43296</v>
      </c>
      <c r="D863" s="22" t="str">
        <f>Def_Status_Montagem!$A$4</f>
        <v>Comprado / Esperando entrega</v>
      </c>
      <c r="E863" s="35" t="str">
        <f>Def_Status_Montagem!$B$4</f>
        <v>Contratada (inclui etiqueta)</v>
      </c>
      <c r="F863" s="26"/>
      <c r="G863" s="27"/>
      <c r="H863" s="26" t="str">
        <f t="array" ref="H863">INDEX(Def_Instancias_Equipamentos!$E$2:$E$5135, MATCH(K863, Def_Instancias_Equipamentos!$D$2:$D$5135, 0), 1)</f>
        <v>IA-05RaBPM</v>
      </c>
      <c r="I863" s="27" t="str">
        <f t="array" ref="I863">INDEX(Def_Instancias_Equipamentos!$E$2:$E$5135, MATCH(L863, Def_Instancias_Equipamentos!$D$2:$D$5135, 0), 1)</f>
        <v>IA-05RaBPM</v>
      </c>
      <c r="J863" s="27" t="str">
        <f t="shared" si="16"/>
        <v>INTERNO</v>
      </c>
      <c r="K863" s="28" t="str">
        <f>Def_Instancias_Equipamentos!$D$829</f>
        <v>SI-05M1:DI-BPMRFFE</v>
      </c>
      <c r="L863" s="19" t="str">
        <f>Def_Instancias_Equipamentos!$D$1420</f>
        <v>SI-05M1:DI-FMCFastADC</v>
      </c>
      <c r="M863" s="44" t="s">
        <v>1171</v>
      </c>
      <c r="N863" s="45" t="s">
        <v>1172</v>
      </c>
      <c r="O863" s="28" t="str">
        <f>Def_Sistemas_Conectores_Cabos!$B$7</f>
        <v>SMA 50-ohm</v>
      </c>
      <c r="P863" s="19" t="str">
        <f>Def_Sistemas_Conectores_Cabos!$B$26</f>
        <v>MMCX 50-ohm</v>
      </c>
      <c r="Q863" s="27" t="str">
        <f t="shared" si="17"/>
        <v>SI-05M1:DI-BPMRFFE/SW_IN
SI-05M1:DI-FMCFastADC/TRIG</v>
      </c>
      <c r="R863" s="69">
        <v>2.0</v>
      </c>
      <c r="S863" s="69">
        <v>2.0</v>
      </c>
      <c r="T863" s="211" t="str">
        <f>Def_Sistemas_Conectores_Cabos!$C$9</f>
        <v>RG316</v>
      </c>
      <c r="U863" s="45" t="s">
        <v>1173</v>
      </c>
      <c r="V863" s="33"/>
      <c r="W863" s="33"/>
      <c r="X863" s="33"/>
    </row>
    <row r="864" ht="15.75" customHeight="1">
      <c r="A864" s="19" t="str">
        <f>Def_Sistemas_Conectores_Cabos!$A$22</f>
        <v>BPM de elétrons</v>
      </c>
      <c r="B864" s="22" t="str">
        <f>Datas_Entregas!$A$3</f>
        <v>BTS/Anel</v>
      </c>
      <c r="C864" s="25">
        <f t="array" ref="C864">INDEX(Datas_Entregas!$B$2:$B$100, MATCH(B864, Datas_Entregas!$A$2:$A$100, 0), 1)</f>
        <v>43296</v>
      </c>
      <c r="D864" s="22" t="str">
        <f>Def_Status_Montagem!$A$4</f>
        <v>Comprado / Esperando entrega</v>
      </c>
      <c r="E864" s="35" t="str">
        <f>Def_Status_Montagem!$B$4</f>
        <v>Contratada (inclui etiqueta)</v>
      </c>
      <c r="F864" s="26"/>
      <c r="G864" s="27"/>
      <c r="H864" s="26" t="str">
        <f t="array" ref="H864">INDEX(Def_Instancias_Equipamentos!$E$2:$E$5135, MATCH(K864, Def_Instancias_Equipamentos!$D$2:$D$5135, 0), 1)</f>
        <v>IA-05RaBPM</v>
      </c>
      <c r="I864" s="27" t="str">
        <f t="array" ref="I864">INDEX(Def_Instancias_Equipamentos!$E$2:$E$5135, MATCH(L864, Def_Instancias_Equipamentos!$D$2:$D$5135, 0), 1)</f>
        <v>IA-05RaBPM</v>
      </c>
      <c r="J864" s="27" t="str">
        <f t="shared" si="16"/>
        <v>INTERNO</v>
      </c>
      <c r="K864" s="28" t="str">
        <f>Def_Instancias_Equipamentos!$D$830</f>
        <v>SI-05M2:DI-BPMRFFE</v>
      </c>
      <c r="L864" s="19" t="str">
        <f>Def_Instancias_Equipamentos!$D$1421</f>
        <v>SI-05M2:DI-FMCFastADC</v>
      </c>
      <c r="M864" s="44" t="s">
        <v>1171</v>
      </c>
      <c r="N864" s="45" t="s">
        <v>1172</v>
      </c>
      <c r="O864" s="28" t="str">
        <f>Def_Sistemas_Conectores_Cabos!$B$7</f>
        <v>SMA 50-ohm</v>
      </c>
      <c r="P864" s="19" t="str">
        <f>Def_Sistemas_Conectores_Cabos!$B$26</f>
        <v>MMCX 50-ohm</v>
      </c>
      <c r="Q864" s="27" t="str">
        <f t="shared" si="17"/>
        <v>SI-05M2:DI-BPMRFFE/SW_IN
SI-05M2:DI-FMCFastADC/TRIG</v>
      </c>
      <c r="R864" s="69">
        <v>2.0</v>
      </c>
      <c r="S864" s="69">
        <v>2.0</v>
      </c>
      <c r="T864" s="211" t="str">
        <f>Def_Sistemas_Conectores_Cabos!$C$9</f>
        <v>RG316</v>
      </c>
      <c r="U864" s="45" t="s">
        <v>1173</v>
      </c>
      <c r="V864" s="33"/>
      <c r="W864" s="33"/>
      <c r="X864" s="33"/>
    </row>
    <row r="865" ht="15.75" customHeight="1">
      <c r="A865" s="19" t="str">
        <f>Def_Sistemas_Conectores_Cabos!$A$22</f>
        <v>BPM de elétrons</v>
      </c>
      <c r="B865" s="22" t="str">
        <f>Datas_Entregas!$A$3</f>
        <v>BTS/Anel</v>
      </c>
      <c r="C865" s="25">
        <f t="array" ref="C865">INDEX(Datas_Entregas!$B$2:$B$100, MATCH(B865, Datas_Entregas!$A$2:$A$100, 0), 1)</f>
        <v>43296</v>
      </c>
      <c r="D865" s="22" t="str">
        <f>Def_Status_Montagem!$A$4</f>
        <v>Comprado / Esperando entrega</v>
      </c>
      <c r="E865" s="35" t="str">
        <f>Def_Status_Montagem!$B$4</f>
        <v>Contratada (inclui etiqueta)</v>
      </c>
      <c r="F865" s="26"/>
      <c r="G865" s="27"/>
      <c r="H865" s="26" t="str">
        <f t="array" ref="H865">INDEX(Def_Instancias_Equipamentos!$E$2:$E$5135, MATCH(K865, Def_Instancias_Equipamentos!$D$2:$D$5135, 0), 1)</f>
        <v>IA-05RaBPM</v>
      </c>
      <c r="I865" s="27" t="str">
        <f t="array" ref="I865">INDEX(Def_Instancias_Equipamentos!$E$2:$E$5135, MATCH(L865, Def_Instancias_Equipamentos!$D$2:$D$5135, 0), 1)</f>
        <v>IA-05RaBPM</v>
      </c>
      <c r="J865" s="27" t="str">
        <f t="shared" si="16"/>
        <v>INTERNO</v>
      </c>
      <c r="K865" s="28" t="str">
        <f>Def_Instancias_Equipamentos!$D$959</f>
        <v>SI-05SA:DI-BPMRFFE-1</v>
      </c>
      <c r="L865" s="19" t="str">
        <f>Def_Instancias_Equipamentos!$D$1550</f>
        <v>SI-05SA:DI-FMCFastADC-1</v>
      </c>
      <c r="M865" s="44" t="s">
        <v>1171</v>
      </c>
      <c r="N865" s="45" t="s">
        <v>1172</v>
      </c>
      <c r="O865" s="28" t="str">
        <f>Def_Sistemas_Conectores_Cabos!$B$7</f>
        <v>SMA 50-ohm</v>
      </c>
      <c r="P865" s="19" t="str">
        <f>Def_Sistemas_Conectores_Cabos!$B$26</f>
        <v>MMCX 50-ohm</v>
      </c>
      <c r="Q865" s="27" t="str">
        <f t="shared" si="17"/>
        <v>SI-05SA:DI-BPMRFFE-1/SW_IN
SI-05SA:DI-FMCFastADC-1/TRIG</v>
      </c>
      <c r="R865" s="69">
        <v>2.0</v>
      </c>
      <c r="S865" s="69">
        <v>2.0</v>
      </c>
      <c r="T865" s="211" t="str">
        <f>Def_Sistemas_Conectores_Cabos!$C$9</f>
        <v>RG316</v>
      </c>
      <c r="U865" s="45" t="s">
        <v>1173</v>
      </c>
      <c r="V865" s="33"/>
      <c r="W865" s="33"/>
      <c r="X865" s="33"/>
    </row>
    <row r="866" ht="15.75" customHeight="1">
      <c r="A866" s="19" t="str">
        <f>Def_Sistemas_Conectores_Cabos!$A$22</f>
        <v>BPM de elétrons</v>
      </c>
      <c r="B866" s="22" t="str">
        <f>Datas_Entregas!$A$3</f>
        <v>BTS/Anel</v>
      </c>
      <c r="C866" s="25">
        <f t="array" ref="C866">INDEX(Datas_Entregas!$B$2:$B$100, MATCH(B866, Datas_Entregas!$A$2:$A$100, 0), 1)</f>
        <v>43296</v>
      </c>
      <c r="D866" s="22" t="str">
        <f>Def_Status_Montagem!$A$4</f>
        <v>Comprado / Esperando entrega</v>
      </c>
      <c r="E866" s="35" t="str">
        <f>Def_Status_Montagem!$B$4</f>
        <v>Contratada (inclui etiqueta)</v>
      </c>
      <c r="F866" s="26"/>
      <c r="G866" s="27"/>
      <c r="H866" s="26" t="str">
        <f t="array" ref="H866">INDEX(Def_Instancias_Equipamentos!$E$2:$E$5135, MATCH(K866, Def_Instancias_Equipamentos!$D$2:$D$5135, 0), 1)</f>
        <v>IA-05RaBPM</v>
      </c>
      <c r="I866" s="27" t="str">
        <f t="array" ref="I866">INDEX(Def_Instancias_Equipamentos!$E$2:$E$5135, MATCH(L866, Def_Instancias_Equipamentos!$D$2:$D$5135, 0), 1)</f>
        <v>IA-05RaBPM</v>
      </c>
      <c r="J866" s="27" t="str">
        <f t="shared" si="16"/>
        <v>INTERNO</v>
      </c>
      <c r="K866" s="28" t="str">
        <f>Def_Instancias_Equipamentos!$D$960</f>
        <v>SI-05SA:DI-BPMRFFE-2</v>
      </c>
      <c r="L866" s="19" t="str">
        <f>Def_Instancias_Equipamentos!$D$1551</f>
        <v>SI-05SA:DI-FMCFastADC-2</v>
      </c>
      <c r="M866" s="44" t="s">
        <v>1171</v>
      </c>
      <c r="N866" s="45" t="s">
        <v>1172</v>
      </c>
      <c r="O866" s="28" t="str">
        <f>Def_Sistemas_Conectores_Cabos!$B$7</f>
        <v>SMA 50-ohm</v>
      </c>
      <c r="P866" s="19" t="str">
        <f>Def_Sistemas_Conectores_Cabos!$B$26</f>
        <v>MMCX 50-ohm</v>
      </c>
      <c r="Q866" s="27" t="str">
        <f t="shared" si="17"/>
        <v>SI-05SA:DI-BPMRFFE-2/SW_IN
SI-05SA:DI-FMCFastADC-2/TRIG</v>
      </c>
      <c r="R866" s="69">
        <v>2.0</v>
      </c>
      <c r="S866" s="69">
        <v>2.0</v>
      </c>
      <c r="T866" s="211" t="str">
        <f>Def_Sistemas_Conectores_Cabos!$C$9</f>
        <v>RG316</v>
      </c>
      <c r="U866" s="45" t="s">
        <v>1173</v>
      </c>
      <c r="V866" s="33"/>
      <c r="W866" s="33"/>
      <c r="X866" s="33"/>
    </row>
    <row r="867" ht="15.75" customHeight="1">
      <c r="A867" s="19" t="str">
        <f>Def_Sistemas_Conectores_Cabos!$A$22</f>
        <v>BPM de elétrons</v>
      </c>
      <c r="B867" s="22" t="str">
        <f>Datas_Entregas!$A$3</f>
        <v>BTS/Anel</v>
      </c>
      <c r="C867" s="25">
        <f t="array" ref="C867">INDEX(Datas_Entregas!$B$2:$B$100, MATCH(B867, Datas_Entregas!$A$2:$A$100, 0), 1)</f>
        <v>43296</v>
      </c>
      <c r="D867" s="22" t="str">
        <f>Def_Status_Montagem!$A$4</f>
        <v>Comprado / Esperando entrega</v>
      </c>
      <c r="E867" s="35" t="str">
        <f>Def_Status_Montagem!$B$4</f>
        <v>Contratada (inclui etiqueta)</v>
      </c>
      <c r="F867" s="26"/>
      <c r="G867" s="27"/>
      <c r="H867" s="26" t="str">
        <f t="array" ref="H867">INDEX(Def_Instancias_Equipamentos!$E$2:$E$5135, MATCH(K867, Def_Instancias_Equipamentos!$D$2:$D$5135, 0), 1)</f>
        <v>IA-06RaBPM</v>
      </c>
      <c r="I867" s="27" t="str">
        <f t="array" ref="I867">INDEX(Def_Instancias_Equipamentos!$E$2:$E$5135, MATCH(L867, Def_Instancias_Equipamentos!$D$2:$D$5135, 0), 1)</f>
        <v>IA-06RaBPM</v>
      </c>
      <c r="J867" s="27" t="str">
        <f t="shared" si="16"/>
        <v>INTERNO</v>
      </c>
      <c r="K867" s="28" t="str">
        <f>Def_Instancias_Equipamentos!$D$831</f>
        <v>SI-06C1:DI-BPMRFFE-1</v>
      </c>
      <c r="L867" s="19" t="str">
        <f>Def_Instancias_Equipamentos!$D$1422</f>
        <v>SI-06C1:DI-FMCFastADC-1</v>
      </c>
      <c r="M867" s="44" t="s">
        <v>1171</v>
      </c>
      <c r="N867" s="45" t="s">
        <v>1172</v>
      </c>
      <c r="O867" s="28" t="str">
        <f>Def_Sistemas_Conectores_Cabos!$B$7</f>
        <v>SMA 50-ohm</v>
      </c>
      <c r="P867" s="19" t="str">
        <f>Def_Sistemas_Conectores_Cabos!$B$26</f>
        <v>MMCX 50-ohm</v>
      </c>
      <c r="Q867" s="27" t="str">
        <f t="shared" si="17"/>
        <v>SI-06C1:DI-BPMRFFE-1/SW_IN
SI-06C1:DI-FMCFastADC-1/TRIG</v>
      </c>
      <c r="R867" s="69">
        <v>2.0</v>
      </c>
      <c r="S867" s="69">
        <v>2.0</v>
      </c>
      <c r="T867" s="211" t="str">
        <f>Def_Sistemas_Conectores_Cabos!$C$9</f>
        <v>RG316</v>
      </c>
      <c r="U867" s="45" t="s">
        <v>1173</v>
      </c>
      <c r="V867" s="33"/>
      <c r="W867" s="33"/>
      <c r="X867" s="33"/>
    </row>
    <row r="868" ht="15.75" customHeight="1">
      <c r="A868" s="19" t="str">
        <f>Def_Sistemas_Conectores_Cabos!$A$22</f>
        <v>BPM de elétrons</v>
      </c>
      <c r="B868" s="22" t="str">
        <f>Datas_Entregas!$A$3</f>
        <v>BTS/Anel</v>
      </c>
      <c r="C868" s="25">
        <f t="array" ref="C868">INDEX(Datas_Entregas!$B$2:$B$100, MATCH(B868, Datas_Entregas!$A$2:$A$100, 0), 1)</f>
        <v>43296</v>
      </c>
      <c r="D868" s="22" t="str">
        <f>Def_Status_Montagem!$A$4</f>
        <v>Comprado / Esperando entrega</v>
      </c>
      <c r="E868" s="35" t="str">
        <f>Def_Status_Montagem!$B$4</f>
        <v>Contratada (inclui etiqueta)</v>
      </c>
      <c r="F868" s="26"/>
      <c r="G868" s="27"/>
      <c r="H868" s="26" t="str">
        <f t="array" ref="H868">INDEX(Def_Instancias_Equipamentos!$E$2:$E$5135, MATCH(K868, Def_Instancias_Equipamentos!$D$2:$D$5135, 0), 1)</f>
        <v>IA-06RaBPM</v>
      </c>
      <c r="I868" s="27" t="str">
        <f t="array" ref="I868">INDEX(Def_Instancias_Equipamentos!$E$2:$E$5135, MATCH(L868, Def_Instancias_Equipamentos!$D$2:$D$5135, 0), 1)</f>
        <v>IA-06RaBPM</v>
      </c>
      <c r="J868" s="27" t="str">
        <f t="shared" si="16"/>
        <v>INTERNO</v>
      </c>
      <c r="K868" s="28" t="str">
        <f>Def_Instancias_Equipamentos!$D$832</f>
        <v>SI-06C1:DI-BPMRFFE-2</v>
      </c>
      <c r="L868" s="19" t="str">
        <f>Def_Instancias_Equipamentos!$D$1423</f>
        <v>SI-06C1:DI-FMCFastADC-2</v>
      </c>
      <c r="M868" s="44" t="s">
        <v>1171</v>
      </c>
      <c r="N868" s="45" t="s">
        <v>1172</v>
      </c>
      <c r="O868" s="28" t="str">
        <f>Def_Sistemas_Conectores_Cabos!$B$7</f>
        <v>SMA 50-ohm</v>
      </c>
      <c r="P868" s="19" t="str">
        <f>Def_Sistemas_Conectores_Cabos!$B$26</f>
        <v>MMCX 50-ohm</v>
      </c>
      <c r="Q868" s="27" t="str">
        <f t="shared" si="17"/>
        <v>SI-06C1:DI-BPMRFFE-2/SW_IN
SI-06C1:DI-FMCFastADC-2/TRIG</v>
      </c>
      <c r="R868" s="69">
        <v>2.0</v>
      </c>
      <c r="S868" s="69">
        <v>2.0</v>
      </c>
      <c r="T868" s="211" t="str">
        <f>Def_Sistemas_Conectores_Cabos!$C$9</f>
        <v>RG316</v>
      </c>
      <c r="U868" s="45" t="s">
        <v>1173</v>
      </c>
      <c r="V868" s="33"/>
      <c r="W868" s="33"/>
      <c r="X868" s="33"/>
    </row>
    <row r="869" ht="15.75" customHeight="1">
      <c r="A869" s="19" t="str">
        <f>Def_Sistemas_Conectores_Cabos!$A$22</f>
        <v>BPM de elétrons</v>
      </c>
      <c r="B869" s="22" t="str">
        <f>Datas_Entregas!$A$3</f>
        <v>BTS/Anel</v>
      </c>
      <c r="C869" s="25">
        <f t="array" ref="C869">INDEX(Datas_Entregas!$B$2:$B$100, MATCH(B869, Datas_Entregas!$A$2:$A$100, 0), 1)</f>
        <v>43296</v>
      </c>
      <c r="D869" s="22" t="str">
        <f>Def_Status_Montagem!$A$4</f>
        <v>Comprado / Esperando entrega</v>
      </c>
      <c r="E869" s="35" t="str">
        <f>Def_Status_Montagem!$B$4</f>
        <v>Contratada (inclui etiqueta)</v>
      </c>
      <c r="F869" s="26"/>
      <c r="G869" s="27"/>
      <c r="H869" s="26" t="str">
        <f t="array" ref="H869">INDEX(Def_Instancias_Equipamentos!$E$2:$E$5135, MATCH(K869, Def_Instancias_Equipamentos!$D$2:$D$5135, 0), 1)</f>
        <v>IA-06RaBPM</v>
      </c>
      <c r="I869" s="27" t="str">
        <f t="array" ref="I869">INDEX(Def_Instancias_Equipamentos!$E$2:$E$5135, MATCH(L869, Def_Instancias_Equipamentos!$D$2:$D$5135, 0), 1)</f>
        <v>IA-06RaBPM</v>
      </c>
      <c r="J869" s="27" t="str">
        <f t="shared" si="16"/>
        <v>INTERNO</v>
      </c>
      <c r="K869" s="28" t="str">
        <f>Def_Instancias_Equipamentos!$D$833</f>
        <v>SI-06C2:DI-BPMRFFE</v>
      </c>
      <c r="L869" s="19" t="str">
        <f>Def_Instancias_Equipamentos!$D$1424</f>
        <v>SI-06C2:DI-FMCFastADC</v>
      </c>
      <c r="M869" s="44" t="s">
        <v>1171</v>
      </c>
      <c r="N869" s="45" t="s">
        <v>1172</v>
      </c>
      <c r="O869" s="28" t="str">
        <f>Def_Sistemas_Conectores_Cabos!$B$7</f>
        <v>SMA 50-ohm</v>
      </c>
      <c r="P869" s="19" t="str">
        <f>Def_Sistemas_Conectores_Cabos!$B$26</f>
        <v>MMCX 50-ohm</v>
      </c>
      <c r="Q869" s="27" t="str">
        <f t="shared" si="17"/>
        <v>SI-06C2:DI-BPMRFFE/SW_IN
SI-06C2:DI-FMCFastADC/TRIG</v>
      </c>
      <c r="R869" s="69">
        <v>2.0</v>
      </c>
      <c r="S869" s="69">
        <v>2.0</v>
      </c>
      <c r="T869" s="211" t="str">
        <f>Def_Sistemas_Conectores_Cabos!$C$9</f>
        <v>RG316</v>
      </c>
      <c r="U869" s="45" t="s">
        <v>1173</v>
      </c>
      <c r="V869" s="33"/>
      <c r="W869" s="33"/>
      <c r="X869" s="33"/>
    </row>
    <row r="870" ht="15.75" customHeight="1">
      <c r="A870" s="19" t="str">
        <f>Def_Sistemas_Conectores_Cabos!$A$22</f>
        <v>BPM de elétrons</v>
      </c>
      <c r="B870" s="22" t="str">
        <f>Datas_Entregas!$A$3</f>
        <v>BTS/Anel</v>
      </c>
      <c r="C870" s="25">
        <f t="array" ref="C870">INDEX(Datas_Entregas!$B$2:$B$100, MATCH(B870, Datas_Entregas!$A$2:$A$100, 0), 1)</f>
        <v>43296</v>
      </c>
      <c r="D870" s="22" t="str">
        <f>Def_Status_Montagem!$A$4</f>
        <v>Comprado / Esperando entrega</v>
      </c>
      <c r="E870" s="35" t="str">
        <f>Def_Status_Montagem!$B$4</f>
        <v>Contratada (inclui etiqueta)</v>
      </c>
      <c r="F870" s="26"/>
      <c r="G870" s="27"/>
      <c r="H870" s="26" t="str">
        <f t="array" ref="H870">INDEX(Def_Instancias_Equipamentos!$E$2:$E$5135, MATCH(K870, Def_Instancias_Equipamentos!$D$2:$D$5135, 0), 1)</f>
        <v>IA-06RaBPM</v>
      </c>
      <c r="I870" s="27" t="str">
        <f t="array" ref="I870">INDEX(Def_Instancias_Equipamentos!$E$2:$E$5135, MATCH(L870, Def_Instancias_Equipamentos!$D$2:$D$5135, 0), 1)</f>
        <v>IA-06RaBPM</v>
      </c>
      <c r="J870" s="27" t="str">
        <f t="shared" si="16"/>
        <v>INTERNO</v>
      </c>
      <c r="K870" s="28" t="str">
        <f>Def_Instancias_Equipamentos!$D$834</f>
        <v>SI-06C3:DI-BPMRFFE-1</v>
      </c>
      <c r="L870" s="19" t="str">
        <f>Def_Instancias_Equipamentos!$D$1425</f>
        <v>SI-06C3:DI-FMCFastADC-1</v>
      </c>
      <c r="M870" s="44" t="s">
        <v>1171</v>
      </c>
      <c r="N870" s="45" t="s">
        <v>1172</v>
      </c>
      <c r="O870" s="28" t="str">
        <f>Def_Sistemas_Conectores_Cabos!$B$7</f>
        <v>SMA 50-ohm</v>
      </c>
      <c r="P870" s="19" t="str">
        <f>Def_Sistemas_Conectores_Cabos!$B$26</f>
        <v>MMCX 50-ohm</v>
      </c>
      <c r="Q870" s="27" t="str">
        <f t="shared" si="17"/>
        <v>SI-06C3:DI-BPMRFFE-1/SW_IN
SI-06C3:DI-FMCFastADC-1/TRIG</v>
      </c>
      <c r="R870" s="69">
        <v>2.0</v>
      </c>
      <c r="S870" s="69">
        <v>2.0</v>
      </c>
      <c r="T870" s="211" t="str">
        <f>Def_Sistemas_Conectores_Cabos!$C$9</f>
        <v>RG316</v>
      </c>
      <c r="U870" s="45" t="s">
        <v>1173</v>
      </c>
      <c r="V870" s="33"/>
      <c r="W870" s="33"/>
      <c r="X870" s="33"/>
    </row>
    <row r="871" ht="15.75" customHeight="1">
      <c r="A871" s="19" t="str">
        <f>Def_Sistemas_Conectores_Cabos!$A$22</f>
        <v>BPM de elétrons</v>
      </c>
      <c r="B871" s="22" t="str">
        <f>Datas_Entregas!$A$3</f>
        <v>BTS/Anel</v>
      </c>
      <c r="C871" s="25">
        <f t="array" ref="C871">INDEX(Datas_Entregas!$B$2:$B$100, MATCH(B871, Datas_Entregas!$A$2:$A$100, 0), 1)</f>
        <v>43296</v>
      </c>
      <c r="D871" s="22" t="str">
        <f>Def_Status_Montagem!$A$4</f>
        <v>Comprado / Esperando entrega</v>
      </c>
      <c r="E871" s="35" t="str">
        <f>Def_Status_Montagem!$B$4</f>
        <v>Contratada (inclui etiqueta)</v>
      </c>
      <c r="F871" s="26"/>
      <c r="G871" s="27"/>
      <c r="H871" s="26" t="str">
        <f t="array" ref="H871">INDEX(Def_Instancias_Equipamentos!$E$2:$E$5135, MATCH(K871, Def_Instancias_Equipamentos!$D$2:$D$5135, 0), 1)</f>
        <v>IA-06RaBPM</v>
      </c>
      <c r="I871" s="27" t="str">
        <f t="array" ref="I871">INDEX(Def_Instancias_Equipamentos!$E$2:$E$5135, MATCH(L871, Def_Instancias_Equipamentos!$D$2:$D$5135, 0), 1)</f>
        <v>IA-06RaBPM</v>
      </c>
      <c r="J871" s="27" t="str">
        <f t="shared" si="16"/>
        <v>INTERNO</v>
      </c>
      <c r="K871" s="28" t="str">
        <f>Def_Instancias_Equipamentos!$D$835</f>
        <v>SI-06C3:DI-BPMRFFE-2</v>
      </c>
      <c r="L871" s="19" t="str">
        <f>Def_Instancias_Equipamentos!$D$1426</f>
        <v>SI-06C3:DI-FMCFastADC-2</v>
      </c>
      <c r="M871" s="44" t="s">
        <v>1171</v>
      </c>
      <c r="N871" s="45" t="s">
        <v>1172</v>
      </c>
      <c r="O871" s="28" t="str">
        <f>Def_Sistemas_Conectores_Cabos!$B$7</f>
        <v>SMA 50-ohm</v>
      </c>
      <c r="P871" s="19" t="str">
        <f>Def_Sistemas_Conectores_Cabos!$B$26</f>
        <v>MMCX 50-ohm</v>
      </c>
      <c r="Q871" s="27" t="str">
        <f t="shared" si="17"/>
        <v>SI-06C3:DI-BPMRFFE-2/SW_IN
SI-06C3:DI-FMCFastADC-2/TRIG</v>
      </c>
      <c r="R871" s="69">
        <v>2.0</v>
      </c>
      <c r="S871" s="69">
        <v>2.0</v>
      </c>
      <c r="T871" s="211" t="str">
        <f>Def_Sistemas_Conectores_Cabos!$C$9</f>
        <v>RG316</v>
      </c>
      <c r="U871" s="45" t="s">
        <v>1173</v>
      </c>
      <c r="V871" s="33"/>
      <c r="W871" s="33"/>
      <c r="X871" s="33"/>
    </row>
    <row r="872" ht="15.75" customHeight="1">
      <c r="A872" s="19" t="str">
        <f>Def_Sistemas_Conectores_Cabos!$A$22</f>
        <v>BPM de elétrons</v>
      </c>
      <c r="B872" s="22" t="str">
        <f>Datas_Entregas!$A$3</f>
        <v>BTS/Anel</v>
      </c>
      <c r="C872" s="25">
        <f t="array" ref="C872">INDEX(Datas_Entregas!$B$2:$B$100, MATCH(B872, Datas_Entregas!$A$2:$A$100, 0), 1)</f>
        <v>43296</v>
      </c>
      <c r="D872" s="22" t="str">
        <f>Def_Status_Montagem!$A$4</f>
        <v>Comprado / Esperando entrega</v>
      </c>
      <c r="E872" s="35" t="str">
        <f>Def_Status_Montagem!$B$4</f>
        <v>Contratada (inclui etiqueta)</v>
      </c>
      <c r="F872" s="26"/>
      <c r="G872" s="27"/>
      <c r="H872" s="26" t="str">
        <f t="array" ref="H872">INDEX(Def_Instancias_Equipamentos!$E$2:$E$5135, MATCH(K872, Def_Instancias_Equipamentos!$D$2:$D$5135, 0), 1)</f>
        <v>IA-06RaBPM</v>
      </c>
      <c r="I872" s="27" t="str">
        <f t="array" ref="I872">INDEX(Def_Instancias_Equipamentos!$E$2:$E$5135, MATCH(L872, Def_Instancias_Equipamentos!$D$2:$D$5135, 0), 1)</f>
        <v>IA-06RaBPM</v>
      </c>
      <c r="J872" s="27" t="str">
        <f t="shared" si="16"/>
        <v>INTERNO</v>
      </c>
      <c r="K872" s="28" t="str">
        <f>Def_Instancias_Equipamentos!$D$836</f>
        <v>SI-06C4:DI-BPMRFFE</v>
      </c>
      <c r="L872" s="19" t="str">
        <f>Def_Instancias_Equipamentos!$D$1427</f>
        <v>SI-06C4:DI-FMCFastADC</v>
      </c>
      <c r="M872" s="44" t="s">
        <v>1171</v>
      </c>
      <c r="N872" s="45" t="s">
        <v>1172</v>
      </c>
      <c r="O872" s="28" t="str">
        <f>Def_Sistemas_Conectores_Cabos!$B$7</f>
        <v>SMA 50-ohm</v>
      </c>
      <c r="P872" s="19" t="str">
        <f>Def_Sistemas_Conectores_Cabos!$B$26</f>
        <v>MMCX 50-ohm</v>
      </c>
      <c r="Q872" s="27" t="str">
        <f t="shared" si="17"/>
        <v>SI-06C4:DI-BPMRFFE/SW_IN
SI-06C4:DI-FMCFastADC/TRIG</v>
      </c>
      <c r="R872" s="69">
        <v>2.0</v>
      </c>
      <c r="S872" s="69">
        <v>2.0</v>
      </c>
      <c r="T872" s="211" t="str">
        <f>Def_Sistemas_Conectores_Cabos!$C$9</f>
        <v>RG316</v>
      </c>
      <c r="U872" s="45" t="s">
        <v>1173</v>
      </c>
      <c r="V872" s="33"/>
      <c r="W872" s="33"/>
      <c r="X872" s="33"/>
    </row>
    <row r="873" ht="15.75" customHeight="1">
      <c r="A873" s="19" t="str">
        <f>Def_Sistemas_Conectores_Cabos!$A$22</f>
        <v>BPM de elétrons</v>
      </c>
      <c r="B873" s="22" t="str">
        <f>Datas_Entregas!$A$3</f>
        <v>BTS/Anel</v>
      </c>
      <c r="C873" s="25">
        <f t="array" ref="C873">INDEX(Datas_Entregas!$B$2:$B$100, MATCH(B873, Datas_Entregas!$A$2:$A$100, 0), 1)</f>
        <v>43296</v>
      </c>
      <c r="D873" s="22" t="str">
        <f>Def_Status_Montagem!$A$4</f>
        <v>Comprado / Esperando entrega</v>
      </c>
      <c r="E873" s="35" t="str">
        <f>Def_Status_Montagem!$B$4</f>
        <v>Contratada (inclui etiqueta)</v>
      </c>
      <c r="F873" s="26"/>
      <c r="G873" s="27"/>
      <c r="H873" s="26" t="str">
        <f t="array" ref="H873">INDEX(Def_Instancias_Equipamentos!$E$2:$E$5135, MATCH(K873, Def_Instancias_Equipamentos!$D$2:$D$5135, 0), 1)</f>
        <v>IA-06RaBPM</v>
      </c>
      <c r="I873" s="27" t="str">
        <f t="array" ref="I873">INDEX(Def_Instancias_Equipamentos!$E$2:$E$5135, MATCH(L873, Def_Instancias_Equipamentos!$D$2:$D$5135, 0), 1)</f>
        <v>IA-06RaBPM</v>
      </c>
      <c r="J873" s="27" t="str">
        <f t="shared" si="16"/>
        <v>INTERNO</v>
      </c>
      <c r="K873" s="28" t="str">
        <f>Def_Instancias_Equipamentos!$D$837</f>
        <v>SI-06M1:DI-BPMRFFE</v>
      </c>
      <c r="L873" s="19" t="str">
        <f>Def_Instancias_Equipamentos!$D$1428</f>
        <v>SI-06M1:DI-FMCFastADC</v>
      </c>
      <c r="M873" s="44" t="s">
        <v>1171</v>
      </c>
      <c r="N873" s="45" t="s">
        <v>1172</v>
      </c>
      <c r="O873" s="28" t="str">
        <f>Def_Sistemas_Conectores_Cabos!$B$7</f>
        <v>SMA 50-ohm</v>
      </c>
      <c r="P873" s="19" t="str">
        <f>Def_Sistemas_Conectores_Cabos!$B$26</f>
        <v>MMCX 50-ohm</v>
      </c>
      <c r="Q873" s="27" t="str">
        <f t="shared" si="17"/>
        <v>SI-06M1:DI-BPMRFFE/SW_IN
SI-06M1:DI-FMCFastADC/TRIG</v>
      </c>
      <c r="R873" s="69">
        <v>2.0</v>
      </c>
      <c r="S873" s="69">
        <v>2.0</v>
      </c>
      <c r="T873" s="211" t="str">
        <f>Def_Sistemas_Conectores_Cabos!$C$9</f>
        <v>RG316</v>
      </c>
      <c r="U873" s="45" t="s">
        <v>1173</v>
      </c>
      <c r="V873" s="33"/>
      <c r="W873" s="33"/>
      <c r="X873" s="33"/>
    </row>
    <row r="874" ht="15.75" customHeight="1">
      <c r="A874" s="19" t="str">
        <f>Def_Sistemas_Conectores_Cabos!$A$22</f>
        <v>BPM de elétrons</v>
      </c>
      <c r="B874" s="22" t="str">
        <f>Datas_Entregas!$A$3</f>
        <v>BTS/Anel</v>
      </c>
      <c r="C874" s="25">
        <f t="array" ref="C874">INDEX(Datas_Entregas!$B$2:$B$100, MATCH(B874, Datas_Entregas!$A$2:$A$100, 0), 1)</f>
        <v>43296</v>
      </c>
      <c r="D874" s="22" t="str">
        <f>Def_Status_Montagem!$A$4</f>
        <v>Comprado / Esperando entrega</v>
      </c>
      <c r="E874" s="35" t="str">
        <f>Def_Status_Montagem!$B$4</f>
        <v>Contratada (inclui etiqueta)</v>
      </c>
      <c r="F874" s="26"/>
      <c r="G874" s="27"/>
      <c r="H874" s="26" t="str">
        <f t="array" ref="H874">INDEX(Def_Instancias_Equipamentos!$E$2:$E$5135, MATCH(K874, Def_Instancias_Equipamentos!$D$2:$D$5135, 0), 1)</f>
        <v>IA-06RaBPM</v>
      </c>
      <c r="I874" s="27" t="str">
        <f t="array" ref="I874">INDEX(Def_Instancias_Equipamentos!$E$2:$E$5135, MATCH(L874, Def_Instancias_Equipamentos!$D$2:$D$5135, 0), 1)</f>
        <v>IA-06RaBPM</v>
      </c>
      <c r="J874" s="27" t="str">
        <f t="shared" si="16"/>
        <v>INTERNO</v>
      </c>
      <c r="K874" s="28" t="str">
        <f>Def_Instancias_Equipamentos!$D$838</f>
        <v>SI-06M2:DI-BPMRFFE</v>
      </c>
      <c r="L874" s="19" t="str">
        <f>Def_Instancias_Equipamentos!$D$1429</f>
        <v>SI-06M2:DI-FMCFastADC</v>
      </c>
      <c r="M874" s="44" t="s">
        <v>1171</v>
      </c>
      <c r="N874" s="45" t="s">
        <v>1172</v>
      </c>
      <c r="O874" s="28" t="str">
        <f>Def_Sistemas_Conectores_Cabos!$B$7</f>
        <v>SMA 50-ohm</v>
      </c>
      <c r="P874" s="19" t="str">
        <f>Def_Sistemas_Conectores_Cabos!$B$26</f>
        <v>MMCX 50-ohm</v>
      </c>
      <c r="Q874" s="27" t="str">
        <f t="shared" si="17"/>
        <v>SI-06M2:DI-BPMRFFE/SW_IN
SI-06M2:DI-FMCFastADC/TRIG</v>
      </c>
      <c r="R874" s="69">
        <v>2.0</v>
      </c>
      <c r="S874" s="69">
        <v>2.0</v>
      </c>
      <c r="T874" s="211" t="str">
        <f>Def_Sistemas_Conectores_Cabos!$C$9</f>
        <v>RG316</v>
      </c>
      <c r="U874" s="45" t="s">
        <v>1173</v>
      </c>
      <c r="V874" s="33"/>
      <c r="W874" s="33"/>
      <c r="X874" s="33"/>
    </row>
    <row r="875" ht="15.75" customHeight="1">
      <c r="A875" s="19" t="str">
        <f>Def_Sistemas_Conectores_Cabos!$A$22</f>
        <v>BPM de elétrons</v>
      </c>
      <c r="B875" s="22" t="str">
        <f>Datas_Entregas!$A$3</f>
        <v>BTS/Anel</v>
      </c>
      <c r="C875" s="25">
        <f t="array" ref="C875">INDEX(Datas_Entregas!$B$2:$B$100, MATCH(B875, Datas_Entregas!$A$2:$A$100, 0), 1)</f>
        <v>43296</v>
      </c>
      <c r="D875" s="22" t="str">
        <f>Def_Status_Montagem!$A$4</f>
        <v>Comprado / Esperando entrega</v>
      </c>
      <c r="E875" s="35" t="str">
        <f>Def_Status_Montagem!$B$4</f>
        <v>Contratada (inclui etiqueta)</v>
      </c>
      <c r="F875" s="26"/>
      <c r="G875" s="27"/>
      <c r="H875" s="26" t="str">
        <f t="array" ref="H875">INDEX(Def_Instancias_Equipamentos!$E$2:$E$5135, MATCH(K875, Def_Instancias_Equipamentos!$D$2:$D$5135, 0), 1)</f>
        <v>IA-06RaBPM</v>
      </c>
      <c r="I875" s="27" t="str">
        <f t="array" ref="I875">INDEX(Def_Instancias_Equipamentos!$E$2:$E$5135, MATCH(L875, Def_Instancias_Equipamentos!$D$2:$D$5135, 0), 1)</f>
        <v>IA-06RaBPM</v>
      </c>
      <c r="J875" s="27" t="str">
        <f t="shared" si="16"/>
        <v>INTERNO</v>
      </c>
      <c r="K875" s="28" t="str">
        <f>Def_Instancias_Equipamentos!$D$961</f>
        <v>SI-06SB:DI-BPMRFFE-1</v>
      </c>
      <c r="L875" s="19" t="str">
        <f>Def_Instancias_Equipamentos!$D$1552</f>
        <v>SI-06SB:DI-FMCFastADC-1</v>
      </c>
      <c r="M875" s="44" t="s">
        <v>1171</v>
      </c>
      <c r="N875" s="45" t="s">
        <v>1172</v>
      </c>
      <c r="O875" s="28" t="str">
        <f>Def_Sistemas_Conectores_Cabos!$B$7</f>
        <v>SMA 50-ohm</v>
      </c>
      <c r="P875" s="19" t="str">
        <f>Def_Sistemas_Conectores_Cabos!$B$26</f>
        <v>MMCX 50-ohm</v>
      </c>
      <c r="Q875" s="27" t="str">
        <f t="shared" si="17"/>
        <v>SI-06SB:DI-BPMRFFE-1/SW_IN
SI-06SB:DI-FMCFastADC-1/TRIG</v>
      </c>
      <c r="R875" s="69">
        <v>2.0</v>
      </c>
      <c r="S875" s="69">
        <v>2.0</v>
      </c>
      <c r="T875" s="211" t="str">
        <f>Def_Sistemas_Conectores_Cabos!$C$9</f>
        <v>RG316</v>
      </c>
      <c r="U875" s="45" t="s">
        <v>1173</v>
      </c>
      <c r="V875" s="33"/>
      <c r="W875" s="33"/>
      <c r="X875" s="33"/>
    </row>
    <row r="876" ht="15.75" customHeight="1">
      <c r="A876" s="19" t="str">
        <f>Def_Sistemas_Conectores_Cabos!$A$22</f>
        <v>BPM de elétrons</v>
      </c>
      <c r="B876" s="22" t="str">
        <f>Datas_Entregas!$A$3</f>
        <v>BTS/Anel</v>
      </c>
      <c r="C876" s="25">
        <f t="array" ref="C876">INDEX(Datas_Entregas!$B$2:$B$100, MATCH(B876, Datas_Entregas!$A$2:$A$100, 0), 1)</f>
        <v>43296</v>
      </c>
      <c r="D876" s="22" t="str">
        <f>Def_Status_Montagem!$A$4</f>
        <v>Comprado / Esperando entrega</v>
      </c>
      <c r="E876" s="35" t="str">
        <f>Def_Status_Montagem!$B$4</f>
        <v>Contratada (inclui etiqueta)</v>
      </c>
      <c r="F876" s="26"/>
      <c r="G876" s="27"/>
      <c r="H876" s="26" t="str">
        <f t="array" ref="H876">INDEX(Def_Instancias_Equipamentos!$E$2:$E$5135, MATCH(K876, Def_Instancias_Equipamentos!$D$2:$D$5135, 0), 1)</f>
        <v>IA-06RaBPM</v>
      </c>
      <c r="I876" s="27" t="str">
        <f t="array" ref="I876">INDEX(Def_Instancias_Equipamentos!$E$2:$E$5135, MATCH(L876, Def_Instancias_Equipamentos!$D$2:$D$5135, 0), 1)</f>
        <v>IA-06RaBPM</v>
      </c>
      <c r="J876" s="27" t="str">
        <f t="shared" si="16"/>
        <v>INTERNO</v>
      </c>
      <c r="K876" s="28" t="str">
        <f>Def_Instancias_Equipamentos!$D$962</f>
        <v>SI-06SB:DI-BPMRFFE-2</v>
      </c>
      <c r="L876" s="19" t="str">
        <f>Def_Instancias_Equipamentos!$D$1553</f>
        <v>SI-06SB:DI-FMCFastADC-2</v>
      </c>
      <c r="M876" s="44" t="s">
        <v>1171</v>
      </c>
      <c r="N876" s="45" t="s">
        <v>1172</v>
      </c>
      <c r="O876" s="28" t="str">
        <f>Def_Sistemas_Conectores_Cabos!$B$7</f>
        <v>SMA 50-ohm</v>
      </c>
      <c r="P876" s="19" t="str">
        <f>Def_Sistemas_Conectores_Cabos!$B$26</f>
        <v>MMCX 50-ohm</v>
      </c>
      <c r="Q876" s="27" t="str">
        <f t="shared" si="17"/>
        <v>SI-06SB:DI-BPMRFFE-2/SW_IN
SI-06SB:DI-FMCFastADC-2/TRIG</v>
      </c>
      <c r="R876" s="69">
        <v>2.0</v>
      </c>
      <c r="S876" s="69">
        <v>2.0</v>
      </c>
      <c r="T876" s="211" t="str">
        <f>Def_Sistemas_Conectores_Cabos!$C$9</f>
        <v>RG316</v>
      </c>
      <c r="U876" s="45" t="s">
        <v>1173</v>
      </c>
      <c r="V876" s="33"/>
      <c r="W876" s="33"/>
      <c r="X876" s="33"/>
    </row>
    <row r="877" ht="15.75" customHeight="1">
      <c r="A877" s="19" t="str">
        <f>Def_Sistemas_Conectores_Cabos!$A$22</f>
        <v>BPM de elétrons</v>
      </c>
      <c r="B877" s="22" t="str">
        <f>Datas_Entregas!$A$3</f>
        <v>BTS/Anel</v>
      </c>
      <c r="C877" s="25">
        <f t="array" ref="C877">INDEX(Datas_Entregas!$B$2:$B$100, MATCH(B877, Datas_Entregas!$A$2:$A$100, 0), 1)</f>
        <v>43296</v>
      </c>
      <c r="D877" s="22" t="str">
        <f>Def_Status_Montagem!$A$4</f>
        <v>Comprado / Esperando entrega</v>
      </c>
      <c r="E877" s="35" t="str">
        <f>Def_Status_Montagem!$B$4</f>
        <v>Contratada (inclui etiqueta)</v>
      </c>
      <c r="F877" s="26"/>
      <c r="G877" s="27"/>
      <c r="H877" s="26" t="str">
        <f t="array" ref="H877">INDEX(Def_Instancias_Equipamentos!$E$2:$E$5135, MATCH(K877, Def_Instancias_Equipamentos!$D$2:$D$5135, 0), 1)</f>
        <v>IA-07RaBPM</v>
      </c>
      <c r="I877" s="27" t="str">
        <f t="array" ref="I877">INDEX(Def_Instancias_Equipamentos!$E$2:$E$5135, MATCH(L877, Def_Instancias_Equipamentos!$D$2:$D$5135, 0), 1)</f>
        <v>IA-07RaBPM</v>
      </c>
      <c r="J877" s="27" t="str">
        <f t="shared" si="16"/>
        <v>INTERNO</v>
      </c>
      <c r="K877" s="28" t="str">
        <f>Def_Instancias_Equipamentos!$D$839</f>
        <v>SI-07C1:DI-BPMRFFE-1</v>
      </c>
      <c r="L877" s="19" t="str">
        <f>Def_Instancias_Equipamentos!$D$1430</f>
        <v>SI-07C1:DI-FMCFastADC-1</v>
      </c>
      <c r="M877" s="44" t="s">
        <v>1171</v>
      </c>
      <c r="N877" s="45" t="s">
        <v>1172</v>
      </c>
      <c r="O877" s="28" t="str">
        <f>Def_Sistemas_Conectores_Cabos!$B$7</f>
        <v>SMA 50-ohm</v>
      </c>
      <c r="P877" s="19" t="str">
        <f>Def_Sistemas_Conectores_Cabos!$B$26</f>
        <v>MMCX 50-ohm</v>
      </c>
      <c r="Q877" s="27" t="str">
        <f t="shared" si="17"/>
        <v>SI-07C1:DI-BPMRFFE-1/SW_IN
SI-07C1:DI-FMCFastADC-1/TRIG</v>
      </c>
      <c r="R877" s="69">
        <v>2.0</v>
      </c>
      <c r="S877" s="69">
        <v>2.0</v>
      </c>
      <c r="T877" s="211" t="str">
        <f>Def_Sistemas_Conectores_Cabos!$C$9</f>
        <v>RG316</v>
      </c>
      <c r="U877" s="45" t="s">
        <v>1173</v>
      </c>
      <c r="V877" s="33"/>
      <c r="W877" s="33"/>
      <c r="X877" s="33"/>
    </row>
    <row r="878" ht="15.75" customHeight="1">
      <c r="A878" s="19" t="str">
        <f>Def_Sistemas_Conectores_Cabos!$A$22</f>
        <v>BPM de elétrons</v>
      </c>
      <c r="B878" s="22" t="str">
        <f>Datas_Entregas!$A$3</f>
        <v>BTS/Anel</v>
      </c>
      <c r="C878" s="25">
        <f t="array" ref="C878">INDEX(Datas_Entregas!$B$2:$B$100, MATCH(B878, Datas_Entregas!$A$2:$A$100, 0), 1)</f>
        <v>43296</v>
      </c>
      <c r="D878" s="22" t="str">
        <f>Def_Status_Montagem!$A$4</f>
        <v>Comprado / Esperando entrega</v>
      </c>
      <c r="E878" s="35" t="str">
        <f>Def_Status_Montagem!$B$4</f>
        <v>Contratada (inclui etiqueta)</v>
      </c>
      <c r="F878" s="26"/>
      <c r="G878" s="27"/>
      <c r="H878" s="26" t="str">
        <f t="array" ref="H878">INDEX(Def_Instancias_Equipamentos!$E$2:$E$5135, MATCH(K878, Def_Instancias_Equipamentos!$D$2:$D$5135, 0), 1)</f>
        <v>IA-07RaBPM</v>
      </c>
      <c r="I878" s="27" t="str">
        <f t="array" ref="I878">INDEX(Def_Instancias_Equipamentos!$E$2:$E$5135, MATCH(L878, Def_Instancias_Equipamentos!$D$2:$D$5135, 0), 1)</f>
        <v>IA-07RaBPM</v>
      </c>
      <c r="J878" s="27" t="str">
        <f t="shared" si="16"/>
        <v>INTERNO</v>
      </c>
      <c r="K878" s="28" t="str">
        <f>Def_Instancias_Equipamentos!$D$840</f>
        <v>SI-07C1:DI-BPMRFFE-2</v>
      </c>
      <c r="L878" s="19" t="str">
        <f>Def_Instancias_Equipamentos!$D$1431</f>
        <v>SI-07C1:DI-FMCFastADC-2</v>
      </c>
      <c r="M878" s="44" t="s">
        <v>1171</v>
      </c>
      <c r="N878" s="45" t="s">
        <v>1172</v>
      </c>
      <c r="O878" s="28" t="str">
        <f>Def_Sistemas_Conectores_Cabos!$B$7</f>
        <v>SMA 50-ohm</v>
      </c>
      <c r="P878" s="19" t="str">
        <f>Def_Sistemas_Conectores_Cabos!$B$26</f>
        <v>MMCX 50-ohm</v>
      </c>
      <c r="Q878" s="27" t="str">
        <f t="shared" si="17"/>
        <v>SI-07C1:DI-BPMRFFE-2/SW_IN
SI-07C1:DI-FMCFastADC-2/TRIG</v>
      </c>
      <c r="R878" s="69">
        <v>2.0</v>
      </c>
      <c r="S878" s="69">
        <v>2.0</v>
      </c>
      <c r="T878" s="211" t="str">
        <f>Def_Sistemas_Conectores_Cabos!$C$9</f>
        <v>RG316</v>
      </c>
      <c r="U878" s="45" t="s">
        <v>1173</v>
      </c>
      <c r="V878" s="33"/>
      <c r="W878" s="33"/>
      <c r="X878" s="33"/>
    </row>
    <row r="879" ht="15.75" customHeight="1">
      <c r="A879" s="19" t="str">
        <f>Def_Sistemas_Conectores_Cabos!$A$22</f>
        <v>BPM de elétrons</v>
      </c>
      <c r="B879" s="22" t="str">
        <f>Datas_Entregas!$A$3</f>
        <v>BTS/Anel</v>
      </c>
      <c r="C879" s="25">
        <f t="array" ref="C879">INDEX(Datas_Entregas!$B$2:$B$100, MATCH(B879, Datas_Entregas!$A$2:$A$100, 0), 1)</f>
        <v>43296</v>
      </c>
      <c r="D879" s="22" t="str">
        <f>Def_Status_Montagem!$A$4</f>
        <v>Comprado / Esperando entrega</v>
      </c>
      <c r="E879" s="35" t="str">
        <f>Def_Status_Montagem!$B$4</f>
        <v>Contratada (inclui etiqueta)</v>
      </c>
      <c r="F879" s="26"/>
      <c r="G879" s="27"/>
      <c r="H879" s="26" t="str">
        <f t="array" ref="H879">INDEX(Def_Instancias_Equipamentos!$E$2:$E$5135, MATCH(K879, Def_Instancias_Equipamentos!$D$2:$D$5135, 0), 1)</f>
        <v>IA-07RaBPM</v>
      </c>
      <c r="I879" s="27" t="str">
        <f t="array" ref="I879">INDEX(Def_Instancias_Equipamentos!$E$2:$E$5135, MATCH(L879, Def_Instancias_Equipamentos!$D$2:$D$5135, 0), 1)</f>
        <v>IA-07RaBPM</v>
      </c>
      <c r="J879" s="27" t="str">
        <f t="shared" si="16"/>
        <v>INTERNO</v>
      </c>
      <c r="K879" s="28" t="str">
        <f>Def_Instancias_Equipamentos!$D$841</f>
        <v>SI-07C2:DI-BPMRFFE</v>
      </c>
      <c r="L879" s="19" t="str">
        <f>Def_Instancias_Equipamentos!$D$1432</f>
        <v>SI-07C2:DI-FMCFastADC</v>
      </c>
      <c r="M879" s="44" t="s">
        <v>1171</v>
      </c>
      <c r="N879" s="45" t="s">
        <v>1172</v>
      </c>
      <c r="O879" s="28" t="str">
        <f>Def_Sistemas_Conectores_Cabos!$B$7</f>
        <v>SMA 50-ohm</v>
      </c>
      <c r="P879" s="19" t="str">
        <f>Def_Sistemas_Conectores_Cabos!$B$26</f>
        <v>MMCX 50-ohm</v>
      </c>
      <c r="Q879" s="27" t="str">
        <f t="shared" si="17"/>
        <v>SI-07C2:DI-BPMRFFE/SW_IN
SI-07C2:DI-FMCFastADC/TRIG</v>
      </c>
      <c r="R879" s="69">
        <v>2.0</v>
      </c>
      <c r="S879" s="69">
        <v>2.0</v>
      </c>
      <c r="T879" s="211" t="str">
        <f>Def_Sistemas_Conectores_Cabos!$C$9</f>
        <v>RG316</v>
      </c>
      <c r="U879" s="45" t="s">
        <v>1173</v>
      </c>
      <c r="V879" s="33"/>
      <c r="W879" s="33"/>
      <c r="X879" s="33"/>
    </row>
    <row r="880" ht="15.75" customHeight="1">
      <c r="A880" s="19" t="str">
        <f>Def_Sistemas_Conectores_Cabos!$A$22</f>
        <v>BPM de elétrons</v>
      </c>
      <c r="B880" s="22" t="str">
        <f>Datas_Entregas!$A$3</f>
        <v>BTS/Anel</v>
      </c>
      <c r="C880" s="25">
        <f t="array" ref="C880">INDEX(Datas_Entregas!$B$2:$B$100, MATCH(B880, Datas_Entregas!$A$2:$A$100, 0), 1)</f>
        <v>43296</v>
      </c>
      <c r="D880" s="22" t="str">
        <f>Def_Status_Montagem!$A$4</f>
        <v>Comprado / Esperando entrega</v>
      </c>
      <c r="E880" s="35" t="str">
        <f>Def_Status_Montagem!$B$4</f>
        <v>Contratada (inclui etiqueta)</v>
      </c>
      <c r="F880" s="26"/>
      <c r="G880" s="27"/>
      <c r="H880" s="26" t="str">
        <f t="array" ref="H880">INDEX(Def_Instancias_Equipamentos!$E$2:$E$5135, MATCH(K880, Def_Instancias_Equipamentos!$D$2:$D$5135, 0), 1)</f>
        <v>IA-07RaBPM</v>
      </c>
      <c r="I880" s="27" t="str">
        <f t="array" ref="I880">INDEX(Def_Instancias_Equipamentos!$E$2:$E$5135, MATCH(L880, Def_Instancias_Equipamentos!$D$2:$D$5135, 0), 1)</f>
        <v>IA-07RaBPM</v>
      </c>
      <c r="J880" s="27" t="str">
        <f t="shared" si="16"/>
        <v>INTERNO</v>
      </c>
      <c r="K880" s="28" t="str">
        <f>Def_Instancias_Equipamentos!$D$842</f>
        <v>SI-07C3:DI-BPMRFFE-1</v>
      </c>
      <c r="L880" s="19" t="str">
        <f>Def_Instancias_Equipamentos!$D$1433</f>
        <v>SI-07C3:DI-FMCFastADC-1</v>
      </c>
      <c r="M880" s="44" t="s">
        <v>1171</v>
      </c>
      <c r="N880" s="45" t="s">
        <v>1172</v>
      </c>
      <c r="O880" s="28" t="str">
        <f>Def_Sistemas_Conectores_Cabos!$B$7</f>
        <v>SMA 50-ohm</v>
      </c>
      <c r="P880" s="19" t="str">
        <f>Def_Sistemas_Conectores_Cabos!$B$26</f>
        <v>MMCX 50-ohm</v>
      </c>
      <c r="Q880" s="27" t="str">
        <f t="shared" si="17"/>
        <v>SI-07C3:DI-BPMRFFE-1/SW_IN
SI-07C3:DI-FMCFastADC-1/TRIG</v>
      </c>
      <c r="R880" s="69">
        <v>2.0</v>
      </c>
      <c r="S880" s="69">
        <v>2.0</v>
      </c>
      <c r="T880" s="211" t="str">
        <f>Def_Sistemas_Conectores_Cabos!$C$9</f>
        <v>RG316</v>
      </c>
      <c r="U880" s="45" t="s">
        <v>1173</v>
      </c>
      <c r="V880" s="33"/>
      <c r="W880" s="33"/>
      <c r="X880" s="33"/>
    </row>
    <row r="881" ht="15.75" customHeight="1">
      <c r="A881" s="19" t="str">
        <f>Def_Sistemas_Conectores_Cabos!$A$22</f>
        <v>BPM de elétrons</v>
      </c>
      <c r="B881" s="22" t="str">
        <f>Datas_Entregas!$A$3</f>
        <v>BTS/Anel</v>
      </c>
      <c r="C881" s="25">
        <f t="array" ref="C881">INDEX(Datas_Entregas!$B$2:$B$100, MATCH(B881, Datas_Entregas!$A$2:$A$100, 0), 1)</f>
        <v>43296</v>
      </c>
      <c r="D881" s="22" t="str">
        <f>Def_Status_Montagem!$A$4</f>
        <v>Comprado / Esperando entrega</v>
      </c>
      <c r="E881" s="35" t="str">
        <f>Def_Status_Montagem!$B$4</f>
        <v>Contratada (inclui etiqueta)</v>
      </c>
      <c r="F881" s="26"/>
      <c r="G881" s="27"/>
      <c r="H881" s="26" t="str">
        <f t="array" ref="H881">INDEX(Def_Instancias_Equipamentos!$E$2:$E$5135, MATCH(K881, Def_Instancias_Equipamentos!$D$2:$D$5135, 0), 1)</f>
        <v>IA-07RaBPM</v>
      </c>
      <c r="I881" s="27" t="str">
        <f t="array" ref="I881">INDEX(Def_Instancias_Equipamentos!$E$2:$E$5135, MATCH(L881, Def_Instancias_Equipamentos!$D$2:$D$5135, 0), 1)</f>
        <v>IA-07RaBPM</v>
      </c>
      <c r="J881" s="27" t="str">
        <f t="shared" si="16"/>
        <v>INTERNO</v>
      </c>
      <c r="K881" s="28" t="str">
        <f>Def_Instancias_Equipamentos!$D$843</f>
        <v>SI-07C3:DI-BPMRFFE-2</v>
      </c>
      <c r="L881" s="19" t="str">
        <f>Def_Instancias_Equipamentos!$D$1434</f>
        <v>SI-07C3:DI-FMCFastADC-2</v>
      </c>
      <c r="M881" s="44" t="s">
        <v>1171</v>
      </c>
      <c r="N881" s="45" t="s">
        <v>1172</v>
      </c>
      <c r="O881" s="28" t="str">
        <f>Def_Sistemas_Conectores_Cabos!$B$7</f>
        <v>SMA 50-ohm</v>
      </c>
      <c r="P881" s="19" t="str">
        <f>Def_Sistemas_Conectores_Cabos!$B$26</f>
        <v>MMCX 50-ohm</v>
      </c>
      <c r="Q881" s="27" t="str">
        <f t="shared" si="17"/>
        <v>SI-07C3:DI-BPMRFFE-2/SW_IN
SI-07C3:DI-FMCFastADC-2/TRIG</v>
      </c>
      <c r="R881" s="69">
        <v>2.0</v>
      </c>
      <c r="S881" s="69">
        <v>2.0</v>
      </c>
      <c r="T881" s="211" t="str">
        <f>Def_Sistemas_Conectores_Cabos!$C$9</f>
        <v>RG316</v>
      </c>
      <c r="U881" s="45" t="s">
        <v>1173</v>
      </c>
      <c r="V881" s="33"/>
      <c r="W881" s="33"/>
      <c r="X881" s="33"/>
    </row>
    <row r="882" ht="15.75" customHeight="1">
      <c r="A882" s="19" t="str">
        <f>Def_Sistemas_Conectores_Cabos!$A$22</f>
        <v>BPM de elétrons</v>
      </c>
      <c r="B882" s="22" t="str">
        <f>Datas_Entregas!$A$3</f>
        <v>BTS/Anel</v>
      </c>
      <c r="C882" s="25">
        <f t="array" ref="C882">INDEX(Datas_Entregas!$B$2:$B$100, MATCH(B882, Datas_Entregas!$A$2:$A$100, 0), 1)</f>
        <v>43296</v>
      </c>
      <c r="D882" s="22" t="str">
        <f>Def_Status_Montagem!$A$4</f>
        <v>Comprado / Esperando entrega</v>
      </c>
      <c r="E882" s="35" t="str">
        <f>Def_Status_Montagem!$B$4</f>
        <v>Contratada (inclui etiqueta)</v>
      </c>
      <c r="F882" s="26"/>
      <c r="G882" s="27"/>
      <c r="H882" s="26" t="str">
        <f t="array" ref="H882">INDEX(Def_Instancias_Equipamentos!$E$2:$E$5135, MATCH(K882, Def_Instancias_Equipamentos!$D$2:$D$5135, 0), 1)</f>
        <v>IA-07RaBPM</v>
      </c>
      <c r="I882" s="27" t="str">
        <f t="array" ref="I882">INDEX(Def_Instancias_Equipamentos!$E$2:$E$5135, MATCH(L882, Def_Instancias_Equipamentos!$D$2:$D$5135, 0), 1)</f>
        <v>IA-07RaBPM</v>
      </c>
      <c r="J882" s="27" t="str">
        <f t="shared" si="16"/>
        <v>INTERNO</v>
      </c>
      <c r="K882" s="28" t="str">
        <f>Def_Instancias_Equipamentos!$D$844</f>
        <v>SI-07C4:DI-BPMRFFE</v>
      </c>
      <c r="L882" s="19" t="str">
        <f>Def_Instancias_Equipamentos!$D$1435</f>
        <v>SI-07C4:DI-FMCFastADC</v>
      </c>
      <c r="M882" s="44" t="s">
        <v>1171</v>
      </c>
      <c r="N882" s="45" t="s">
        <v>1172</v>
      </c>
      <c r="O882" s="28" t="str">
        <f>Def_Sistemas_Conectores_Cabos!$B$7</f>
        <v>SMA 50-ohm</v>
      </c>
      <c r="P882" s="19" t="str">
        <f>Def_Sistemas_Conectores_Cabos!$B$26</f>
        <v>MMCX 50-ohm</v>
      </c>
      <c r="Q882" s="27" t="str">
        <f t="shared" si="17"/>
        <v>SI-07C4:DI-BPMRFFE/SW_IN
SI-07C4:DI-FMCFastADC/TRIG</v>
      </c>
      <c r="R882" s="69">
        <v>2.0</v>
      </c>
      <c r="S882" s="69">
        <v>2.0</v>
      </c>
      <c r="T882" s="211" t="str">
        <f>Def_Sistemas_Conectores_Cabos!$C$9</f>
        <v>RG316</v>
      </c>
      <c r="U882" s="45" t="s">
        <v>1173</v>
      </c>
      <c r="V882" s="33"/>
      <c r="W882" s="33"/>
      <c r="X882" s="33"/>
    </row>
    <row r="883" ht="15.75" customHeight="1">
      <c r="A883" s="19" t="str">
        <f>Def_Sistemas_Conectores_Cabos!$A$22</f>
        <v>BPM de elétrons</v>
      </c>
      <c r="B883" s="22" t="str">
        <f>Datas_Entregas!$A$3</f>
        <v>BTS/Anel</v>
      </c>
      <c r="C883" s="25">
        <f t="array" ref="C883">INDEX(Datas_Entregas!$B$2:$B$100, MATCH(B883, Datas_Entregas!$A$2:$A$100, 0), 1)</f>
        <v>43296</v>
      </c>
      <c r="D883" s="22" t="str">
        <f>Def_Status_Montagem!$A$4</f>
        <v>Comprado / Esperando entrega</v>
      </c>
      <c r="E883" s="35" t="str">
        <f>Def_Status_Montagem!$B$4</f>
        <v>Contratada (inclui etiqueta)</v>
      </c>
      <c r="F883" s="26"/>
      <c r="G883" s="27"/>
      <c r="H883" s="26" t="str">
        <f t="array" ref="H883">INDEX(Def_Instancias_Equipamentos!$E$2:$E$5135, MATCH(K883, Def_Instancias_Equipamentos!$D$2:$D$5135, 0), 1)</f>
        <v>IA-07RaBPM</v>
      </c>
      <c r="I883" s="27" t="str">
        <f t="array" ref="I883">INDEX(Def_Instancias_Equipamentos!$E$2:$E$5135, MATCH(L883, Def_Instancias_Equipamentos!$D$2:$D$5135, 0), 1)</f>
        <v>IA-07RaBPM</v>
      </c>
      <c r="J883" s="27" t="str">
        <f t="shared" si="16"/>
        <v>INTERNO</v>
      </c>
      <c r="K883" s="28" t="str">
        <f>Def_Instancias_Equipamentos!$D$845</f>
        <v>SI-07M1:DI-BPMRFFE</v>
      </c>
      <c r="L883" s="19" t="str">
        <f>Def_Instancias_Equipamentos!$D$1436</f>
        <v>SI-07M1:DI-FMCFastADC</v>
      </c>
      <c r="M883" s="44" t="s">
        <v>1171</v>
      </c>
      <c r="N883" s="45" t="s">
        <v>1172</v>
      </c>
      <c r="O883" s="28" t="str">
        <f>Def_Sistemas_Conectores_Cabos!$B$7</f>
        <v>SMA 50-ohm</v>
      </c>
      <c r="P883" s="19" t="str">
        <f>Def_Sistemas_Conectores_Cabos!$B$26</f>
        <v>MMCX 50-ohm</v>
      </c>
      <c r="Q883" s="27" t="str">
        <f t="shared" si="17"/>
        <v>SI-07M1:DI-BPMRFFE/SW_IN
SI-07M1:DI-FMCFastADC/TRIG</v>
      </c>
      <c r="R883" s="69">
        <v>2.0</v>
      </c>
      <c r="S883" s="69">
        <v>2.0</v>
      </c>
      <c r="T883" s="211" t="str">
        <f>Def_Sistemas_Conectores_Cabos!$C$9</f>
        <v>RG316</v>
      </c>
      <c r="U883" s="45" t="s">
        <v>1173</v>
      </c>
      <c r="V883" s="33"/>
      <c r="W883" s="33"/>
      <c r="X883" s="33"/>
    </row>
    <row r="884" ht="15.75" customHeight="1">
      <c r="A884" s="19" t="str">
        <f>Def_Sistemas_Conectores_Cabos!$A$22</f>
        <v>BPM de elétrons</v>
      </c>
      <c r="B884" s="22" t="str">
        <f>Datas_Entregas!$A$3</f>
        <v>BTS/Anel</v>
      </c>
      <c r="C884" s="25">
        <f t="array" ref="C884">INDEX(Datas_Entregas!$B$2:$B$100, MATCH(B884, Datas_Entregas!$A$2:$A$100, 0), 1)</f>
        <v>43296</v>
      </c>
      <c r="D884" s="22" t="str">
        <f>Def_Status_Montagem!$A$4</f>
        <v>Comprado / Esperando entrega</v>
      </c>
      <c r="E884" s="35" t="str">
        <f>Def_Status_Montagem!$B$4</f>
        <v>Contratada (inclui etiqueta)</v>
      </c>
      <c r="F884" s="26"/>
      <c r="G884" s="27"/>
      <c r="H884" s="26" t="str">
        <f t="array" ref="H884">INDEX(Def_Instancias_Equipamentos!$E$2:$E$5135, MATCH(K884, Def_Instancias_Equipamentos!$D$2:$D$5135, 0), 1)</f>
        <v>IA-07RaBPM</v>
      </c>
      <c r="I884" s="27" t="str">
        <f t="array" ref="I884">INDEX(Def_Instancias_Equipamentos!$E$2:$E$5135, MATCH(L884, Def_Instancias_Equipamentos!$D$2:$D$5135, 0), 1)</f>
        <v>IA-07RaBPM</v>
      </c>
      <c r="J884" s="27" t="str">
        <f t="shared" si="16"/>
        <v>INTERNO</v>
      </c>
      <c r="K884" s="28" t="str">
        <f>Def_Instancias_Equipamentos!$D$846</f>
        <v>SI-07M2:DI-BPMRFFE</v>
      </c>
      <c r="L884" s="19" t="str">
        <f>Def_Instancias_Equipamentos!$D$1437</f>
        <v>SI-07M2:DI-FMCFastADC</v>
      </c>
      <c r="M884" s="44" t="s">
        <v>1171</v>
      </c>
      <c r="N884" s="45" t="s">
        <v>1172</v>
      </c>
      <c r="O884" s="28" t="str">
        <f>Def_Sistemas_Conectores_Cabos!$B$7</f>
        <v>SMA 50-ohm</v>
      </c>
      <c r="P884" s="19" t="str">
        <f>Def_Sistemas_Conectores_Cabos!$B$26</f>
        <v>MMCX 50-ohm</v>
      </c>
      <c r="Q884" s="27" t="str">
        <f t="shared" si="17"/>
        <v>SI-07M2:DI-BPMRFFE/SW_IN
SI-07M2:DI-FMCFastADC/TRIG</v>
      </c>
      <c r="R884" s="69">
        <v>2.0</v>
      </c>
      <c r="S884" s="69">
        <v>2.0</v>
      </c>
      <c r="T884" s="211" t="str">
        <f>Def_Sistemas_Conectores_Cabos!$C$9</f>
        <v>RG316</v>
      </c>
      <c r="U884" s="45" t="s">
        <v>1173</v>
      </c>
      <c r="V884" s="33"/>
      <c r="W884" s="33"/>
      <c r="X884" s="33"/>
    </row>
    <row r="885" ht="15.75" customHeight="1">
      <c r="A885" s="19" t="str">
        <f>Def_Sistemas_Conectores_Cabos!$A$22</f>
        <v>BPM de elétrons</v>
      </c>
      <c r="B885" s="22" t="str">
        <f>Datas_Entregas!$A$3</f>
        <v>BTS/Anel</v>
      </c>
      <c r="C885" s="25">
        <f t="array" ref="C885">INDEX(Datas_Entregas!$B$2:$B$100, MATCH(B885, Datas_Entregas!$A$2:$A$100, 0), 1)</f>
        <v>43296</v>
      </c>
      <c r="D885" s="22" t="str">
        <f>Def_Status_Montagem!$A$4</f>
        <v>Comprado / Esperando entrega</v>
      </c>
      <c r="E885" s="35" t="str">
        <f>Def_Status_Montagem!$B$4</f>
        <v>Contratada (inclui etiqueta)</v>
      </c>
      <c r="F885" s="26"/>
      <c r="G885" s="27"/>
      <c r="H885" s="26" t="str">
        <f t="array" ref="H885">INDEX(Def_Instancias_Equipamentos!$E$2:$E$5135, MATCH(K885, Def_Instancias_Equipamentos!$D$2:$D$5135, 0), 1)</f>
        <v>IA-07RaBPM</v>
      </c>
      <c r="I885" s="27" t="str">
        <f t="array" ref="I885">INDEX(Def_Instancias_Equipamentos!$E$2:$E$5135, MATCH(L885, Def_Instancias_Equipamentos!$D$2:$D$5135, 0), 1)</f>
        <v>IA-07RaBPM</v>
      </c>
      <c r="J885" s="27" t="str">
        <f t="shared" si="16"/>
        <v>INTERNO</v>
      </c>
      <c r="K885" s="28" t="str">
        <f>Def_Instancias_Equipamentos!$D$963</f>
        <v>SI-07SP:DI-BPMRFFE-1</v>
      </c>
      <c r="L885" s="19" t="str">
        <f>Def_Instancias_Equipamentos!$D$1554</f>
        <v>SI-07SP:DI-FMCFastADC-1</v>
      </c>
      <c r="M885" s="44" t="s">
        <v>1171</v>
      </c>
      <c r="N885" s="45" t="s">
        <v>1172</v>
      </c>
      <c r="O885" s="28" t="str">
        <f>Def_Sistemas_Conectores_Cabos!$B$7</f>
        <v>SMA 50-ohm</v>
      </c>
      <c r="P885" s="19" t="str">
        <f>Def_Sistemas_Conectores_Cabos!$B$26</f>
        <v>MMCX 50-ohm</v>
      </c>
      <c r="Q885" s="27" t="str">
        <f t="shared" si="17"/>
        <v>SI-07SP:DI-BPMRFFE-1/SW_IN
SI-07SP:DI-FMCFastADC-1/TRIG</v>
      </c>
      <c r="R885" s="69">
        <v>2.0</v>
      </c>
      <c r="S885" s="69">
        <v>2.0</v>
      </c>
      <c r="T885" s="211" t="str">
        <f>Def_Sistemas_Conectores_Cabos!$C$9</f>
        <v>RG316</v>
      </c>
      <c r="U885" s="45" t="s">
        <v>1173</v>
      </c>
      <c r="V885" s="33"/>
      <c r="W885" s="33"/>
      <c r="X885" s="33"/>
    </row>
    <row r="886" ht="15.75" customHeight="1">
      <c r="A886" s="19" t="str">
        <f>Def_Sistemas_Conectores_Cabos!$A$22</f>
        <v>BPM de elétrons</v>
      </c>
      <c r="B886" s="22" t="str">
        <f>Datas_Entregas!$A$3</f>
        <v>BTS/Anel</v>
      </c>
      <c r="C886" s="25">
        <f t="array" ref="C886">INDEX(Datas_Entregas!$B$2:$B$100, MATCH(B886, Datas_Entregas!$A$2:$A$100, 0), 1)</f>
        <v>43296</v>
      </c>
      <c r="D886" s="22" t="str">
        <f>Def_Status_Montagem!$A$4</f>
        <v>Comprado / Esperando entrega</v>
      </c>
      <c r="E886" s="35" t="str">
        <f>Def_Status_Montagem!$B$4</f>
        <v>Contratada (inclui etiqueta)</v>
      </c>
      <c r="F886" s="26"/>
      <c r="G886" s="27"/>
      <c r="H886" s="26" t="str">
        <f t="array" ref="H886">INDEX(Def_Instancias_Equipamentos!$E$2:$E$5135, MATCH(K886, Def_Instancias_Equipamentos!$D$2:$D$5135, 0), 1)</f>
        <v>IA-07RaBPM</v>
      </c>
      <c r="I886" s="27" t="str">
        <f t="array" ref="I886">INDEX(Def_Instancias_Equipamentos!$E$2:$E$5135, MATCH(L886, Def_Instancias_Equipamentos!$D$2:$D$5135, 0), 1)</f>
        <v>IA-07RaBPM</v>
      </c>
      <c r="J886" s="27" t="str">
        <f t="shared" si="16"/>
        <v>INTERNO</v>
      </c>
      <c r="K886" s="28" t="str">
        <f>Def_Instancias_Equipamentos!$D$964</f>
        <v>SI-07SP:DI-BPMRFFE-2</v>
      </c>
      <c r="L886" s="19" t="str">
        <f>Def_Instancias_Equipamentos!$D$1555</f>
        <v>SI-07SP:DI-FMCFastADC-2</v>
      </c>
      <c r="M886" s="44" t="s">
        <v>1171</v>
      </c>
      <c r="N886" s="45" t="s">
        <v>1172</v>
      </c>
      <c r="O886" s="28" t="str">
        <f>Def_Sistemas_Conectores_Cabos!$B$7</f>
        <v>SMA 50-ohm</v>
      </c>
      <c r="P886" s="19" t="str">
        <f>Def_Sistemas_Conectores_Cabos!$B$26</f>
        <v>MMCX 50-ohm</v>
      </c>
      <c r="Q886" s="27" t="str">
        <f t="shared" si="17"/>
        <v>SI-07SP:DI-BPMRFFE-2/SW_IN
SI-07SP:DI-FMCFastADC-2/TRIG</v>
      </c>
      <c r="R886" s="69">
        <v>2.0</v>
      </c>
      <c r="S886" s="69">
        <v>2.0</v>
      </c>
      <c r="T886" s="211" t="str">
        <f>Def_Sistemas_Conectores_Cabos!$C$9</f>
        <v>RG316</v>
      </c>
      <c r="U886" s="45" t="s">
        <v>1173</v>
      </c>
      <c r="V886" s="33"/>
      <c r="W886" s="33"/>
      <c r="X886" s="33"/>
    </row>
    <row r="887" ht="15.75" customHeight="1">
      <c r="A887" s="19" t="str">
        <f>Def_Sistemas_Conectores_Cabos!$A$22</f>
        <v>BPM de elétrons</v>
      </c>
      <c r="B887" s="22" t="str">
        <f>Datas_Entregas!$A$3</f>
        <v>BTS/Anel</v>
      </c>
      <c r="C887" s="25">
        <f t="array" ref="C887">INDEX(Datas_Entregas!$B$2:$B$100, MATCH(B887, Datas_Entregas!$A$2:$A$100, 0), 1)</f>
        <v>43296</v>
      </c>
      <c r="D887" s="22" t="str">
        <f>Def_Status_Montagem!$A$4</f>
        <v>Comprado / Esperando entrega</v>
      </c>
      <c r="E887" s="35" t="str">
        <f>Def_Status_Montagem!$B$4</f>
        <v>Contratada (inclui etiqueta)</v>
      </c>
      <c r="F887" s="26"/>
      <c r="G887" s="27"/>
      <c r="H887" s="26" t="str">
        <f t="array" ref="H887">INDEX(Def_Instancias_Equipamentos!$E$2:$E$5135, MATCH(K887, Def_Instancias_Equipamentos!$D$2:$D$5135, 0), 1)</f>
        <v>IA-08RaBPM</v>
      </c>
      <c r="I887" s="27" t="str">
        <f t="array" ref="I887">INDEX(Def_Instancias_Equipamentos!$E$2:$E$5135, MATCH(L887, Def_Instancias_Equipamentos!$D$2:$D$5135, 0), 1)</f>
        <v>IA-08RaBPM</v>
      </c>
      <c r="J887" s="27" t="str">
        <f t="shared" si="16"/>
        <v>INTERNO</v>
      </c>
      <c r="K887" s="28" t="str">
        <f>Def_Instancias_Equipamentos!$D$847</f>
        <v>SI-08C1:DI-BPMRFFE-1</v>
      </c>
      <c r="L887" s="19" t="str">
        <f>Def_Instancias_Equipamentos!$D$1438</f>
        <v>SI-08C1:DI-FMCFastADC-1</v>
      </c>
      <c r="M887" s="44" t="s">
        <v>1171</v>
      </c>
      <c r="N887" s="45" t="s">
        <v>1172</v>
      </c>
      <c r="O887" s="28" t="str">
        <f>Def_Sistemas_Conectores_Cabos!$B$7</f>
        <v>SMA 50-ohm</v>
      </c>
      <c r="P887" s="19" t="str">
        <f>Def_Sistemas_Conectores_Cabos!$B$26</f>
        <v>MMCX 50-ohm</v>
      </c>
      <c r="Q887" s="27" t="str">
        <f t="shared" si="17"/>
        <v>SI-08C1:DI-BPMRFFE-1/SW_IN
SI-08C1:DI-FMCFastADC-1/TRIG</v>
      </c>
      <c r="R887" s="69">
        <v>2.0</v>
      </c>
      <c r="S887" s="69">
        <v>2.0</v>
      </c>
      <c r="T887" s="211" t="str">
        <f>Def_Sistemas_Conectores_Cabos!$C$9</f>
        <v>RG316</v>
      </c>
      <c r="U887" s="45" t="s">
        <v>1173</v>
      </c>
      <c r="V887" s="33"/>
      <c r="W887" s="33"/>
      <c r="X887" s="33"/>
    </row>
    <row r="888" ht="15.75" customHeight="1">
      <c r="A888" s="19" t="str">
        <f>Def_Sistemas_Conectores_Cabos!$A$22</f>
        <v>BPM de elétrons</v>
      </c>
      <c r="B888" s="22" t="str">
        <f>Datas_Entregas!$A$3</f>
        <v>BTS/Anel</v>
      </c>
      <c r="C888" s="25">
        <f t="array" ref="C888">INDEX(Datas_Entregas!$B$2:$B$100, MATCH(B888, Datas_Entregas!$A$2:$A$100, 0), 1)</f>
        <v>43296</v>
      </c>
      <c r="D888" s="22" t="str">
        <f>Def_Status_Montagem!$A$4</f>
        <v>Comprado / Esperando entrega</v>
      </c>
      <c r="E888" s="35" t="str">
        <f>Def_Status_Montagem!$B$4</f>
        <v>Contratada (inclui etiqueta)</v>
      </c>
      <c r="F888" s="26"/>
      <c r="G888" s="27"/>
      <c r="H888" s="26" t="str">
        <f t="array" ref="H888">INDEX(Def_Instancias_Equipamentos!$E$2:$E$5135, MATCH(K888, Def_Instancias_Equipamentos!$D$2:$D$5135, 0), 1)</f>
        <v>IA-08RaBPM</v>
      </c>
      <c r="I888" s="27" t="str">
        <f t="array" ref="I888">INDEX(Def_Instancias_Equipamentos!$E$2:$E$5135, MATCH(L888, Def_Instancias_Equipamentos!$D$2:$D$5135, 0), 1)</f>
        <v>IA-08RaBPM</v>
      </c>
      <c r="J888" s="27" t="str">
        <f t="shared" si="16"/>
        <v>INTERNO</v>
      </c>
      <c r="K888" s="28" t="str">
        <f>Def_Instancias_Equipamentos!$D$848</f>
        <v>SI-08C1:DI-BPMRFFE-2</v>
      </c>
      <c r="L888" s="19" t="str">
        <f>Def_Instancias_Equipamentos!$D$1439</f>
        <v>SI-08C1:DI-FMCFastADC-2</v>
      </c>
      <c r="M888" s="44" t="s">
        <v>1171</v>
      </c>
      <c r="N888" s="45" t="s">
        <v>1172</v>
      </c>
      <c r="O888" s="28" t="str">
        <f>Def_Sistemas_Conectores_Cabos!$B$7</f>
        <v>SMA 50-ohm</v>
      </c>
      <c r="P888" s="19" t="str">
        <f>Def_Sistemas_Conectores_Cabos!$B$26</f>
        <v>MMCX 50-ohm</v>
      </c>
      <c r="Q888" s="27" t="str">
        <f t="shared" si="17"/>
        <v>SI-08C1:DI-BPMRFFE-2/SW_IN
SI-08C1:DI-FMCFastADC-2/TRIG</v>
      </c>
      <c r="R888" s="69">
        <v>2.0</v>
      </c>
      <c r="S888" s="69">
        <v>2.0</v>
      </c>
      <c r="T888" s="211" t="str">
        <f>Def_Sistemas_Conectores_Cabos!$C$9</f>
        <v>RG316</v>
      </c>
      <c r="U888" s="45" t="s">
        <v>1173</v>
      </c>
      <c r="V888" s="33"/>
      <c r="W888" s="33"/>
      <c r="X888" s="33"/>
    </row>
    <row r="889" ht="15.75" customHeight="1">
      <c r="A889" s="19" t="str">
        <f>Def_Sistemas_Conectores_Cabos!$A$22</f>
        <v>BPM de elétrons</v>
      </c>
      <c r="B889" s="22" t="str">
        <f>Datas_Entregas!$A$3</f>
        <v>BTS/Anel</v>
      </c>
      <c r="C889" s="25">
        <f t="array" ref="C889">INDEX(Datas_Entregas!$B$2:$B$100, MATCH(B889, Datas_Entregas!$A$2:$A$100, 0), 1)</f>
        <v>43296</v>
      </c>
      <c r="D889" s="22" t="str">
        <f>Def_Status_Montagem!$A$4</f>
        <v>Comprado / Esperando entrega</v>
      </c>
      <c r="E889" s="35" t="str">
        <f>Def_Status_Montagem!$B$4</f>
        <v>Contratada (inclui etiqueta)</v>
      </c>
      <c r="F889" s="26"/>
      <c r="G889" s="27"/>
      <c r="H889" s="26" t="str">
        <f t="array" ref="H889">INDEX(Def_Instancias_Equipamentos!$E$2:$E$5135, MATCH(K889, Def_Instancias_Equipamentos!$D$2:$D$5135, 0), 1)</f>
        <v>IA-08RaBPM</v>
      </c>
      <c r="I889" s="27" t="str">
        <f t="array" ref="I889">INDEX(Def_Instancias_Equipamentos!$E$2:$E$5135, MATCH(L889, Def_Instancias_Equipamentos!$D$2:$D$5135, 0), 1)</f>
        <v>IA-08RaBPM</v>
      </c>
      <c r="J889" s="27" t="str">
        <f t="shared" si="16"/>
        <v>INTERNO</v>
      </c>
      <c r="K889" s="28" t="str">
        <f>Def_Instancias_Equipamentos!$D$849</f>
        <v>SI-08C2:DI-BPMRFFE</v>
      </c>
      <c r="L889" s="19" t="str">
        <f>Def_Instancias_Equipamentos!$D$1440</f>
        <v>SI-08C2:DI-FMCFastADC</v>
      </c>
      <c r="M889" s="44" t="s">
        <v>1171</v>
      </c>
      <c r="N889" s="45" t="s">
        <v>1172</v>
      </c>
      <c r="O889" s="28" t="str">
        <f>Def_Sistemas_Conectores_Cabos!$B$7</f>
        <v>SMA 50-ohm</v>
      </c>
      <c r="P889" s="19" t="str">
        <f>Def_Sistemas_Conectores_Cabos!$B$26</f>
        <v>MMCX 50-ohm</v>
      </c>
      <c r="Q889" s="27" t="str">
        <f t="shared" si="17"/>
        <v>SI-08C2:DI-BPMRFFE/SW_IN
SI-08C2:DI-FMCFastADC/TRIG</v>
      </c>
      <c r="R889" s="69">
        <v>2.0</v>
      </c>
      <c r="S889" s="69">
        <v>2.0</v>
      </c>
      <c r="T889" s="211" t="str">
        <f>Def_Sistemas_Conectores_Cabos!$C$9</f>
        <v>RG316</v>
      </c>
      <c r="U889" s="45" t="s">
        <v>1173</v>
      </c>
      <c r="V889" s="33"/>
      <c r="W889" s="33"/>
      <c r="X889" s="33"/>
    </row>
    <row r="890" ht="15.75" customHeight="1">
      <c r="A890" s="19" t="str">
        <f>Def_Sistemas_Conectores_Cabos!$A$22</f>
        <v>BPM de elétrons</v>
      </c>
      <c r="B890" s="22" t="str">
        <f>Datas_Entregas!$A$3</f>
        <v>BTS/Anel</v>
      </c>
      <c r="C890" s="25">
        <f t="array" ref="C890">INDEX(Datas_Entregas!$B$2:$B$100, MATCH(B890, Datas_Entregas!$A$2:$A$100, 0), 1)</f>
        <v>43296</v>
      </c>
      <c r="D890" s="22" t="str">
        <f>Def_Status_Montagem!$A$4</f>
        <v>Comprado / Esperando entrega</v>
      </c>
      <c r="E890" s="35" t="str">
        <f>Def_Status_Montagem!$B$4</f>
        <v>Contratada (inclui etiqueta)</v>
      </c>
      <c r="F890" s="26"/>
      <c r="G890" s="27"/>
      <c r="H890" s="26" t="str">
        <f t="array" ref="H890">INDEX(Def_Instancias_Equipamentos!$E$2:$E$5135, MATCH(K890, Def_Instancias_Equipamentos!$D$2:$D$5135, 0), 1)</f>
        <v>IA-08RaBPM</v>
      </c>
      <c r="I890" s="27" t="str">
        <f t="array" ref="I890">INDEX(Def_Instancias_Equipamentos!$E$2:$E$5135, MATCH(L890, Def_Instancias_Equipamentos!$D$2:$D$5135, 0), 1)</f>
        <v>IA-08RaBPM</v>
      </c>
      <c r="J890" s="27" t="str">
        <f t="shared" si="16"/>
        <v>INTERNO</v>
      </c>
      <c r="K890" s="28" t="str">
        <f>Def_Instancias_Equipamentos!$D$850</f>
        <v>SI-08C3:DI-BPMRFFE-1</v>
      </c>
      <c r="L890" s="19" t="str">
        <f>Def_Instancias_Equipamentos!$D$1441</f>
        <v>SI-08C3:DI-FMCFastADC-1</v>
      </c>
      <c r="M890" s="44" t="s">
        <v>1171</v>
      </c>
      <c r="N890" s="45" t="s">
        <v>1172</v>
      </c>
      <c r="O890" s="28" t="str">
        <f>Def_Sistemas_Conectores_Cabos!$B$7</f>
        <v>SMA 50-ohm</v>
      </c>
      <c r="P890" s="19" t="str">
        <f>Def_Sistemas_Conectores_Cabos!$B$26</f>
        <v>MMCX 50-ohm</v>
      </c>
      <c r="Q890" s="27" t="str">
        <f t="shared" si="17"/>
        <v>SI-08C3:DI-BPMRFFE-1/SW_IN
SI-08C3:DI-FMCFastADC-1/TRIG</v>
      </c>
      <c r="R890" s="69">
        <v>2.0</v>
      </c>
      <c r="S890" s="69">
        <v>2.0</v>
      </c>
      <c r="T890" s="211" t="str">
        <f>Def_Sistemas_Conectores_Cabos!$C$9</f>
        <v>RG316</v>
      </c>
      <c r="U890" s="45" t="s">
        <v>1173</v>
      </c>
      <c r="V890" s="33"/>
      <c r="W890" s="33"/>
      <c r="X890" s="33"/>
    </row>
    <row r="891" ht="15.75" customHeight="1">
      <c r="A891" s="19" t="str">
        <f>Def_Sistemas_Conectores_Cabos!$A$22</f>
        <v>BPM de elétrons</v>
      </c>
      <c r="B891" s="22" t="str">
        <f>Datas_Entregas!$A$3</f>
        <v>BTS/Anel</v>
      </c>
      <c r="C891" s="25">
        <f t="array" ref="C891">INDEX(Datas_Entregas!$B$2:$B$100, MATCH(B891, Datas_Entregas!$A$2:$A$100, 0), 1)</f>
        <v>43296</v>
      </c>
      <c r="D891" s="22" t="str">
        <f>Def_Status_Montagem!$A$4</f>
        <v>Comprado / Esperando entrega</v>
      </c>
      <c r="E891" s="35" t="str">
        <f>Def_Status_Montagem!$B$4</f>
        <v>Contratada (inclui etiqueta)</v>
      </c>
      <c r="F891" s="26"/>
      <c r="G891" s="27"/>
      <c r="H891" s="26" t="str">
        <f t="array" ref="H891">INDEX(Def_Instancias_Equipamentos!$E$2:$E$5135, MATCH(K891, Def_Instancias_Equipamentos!$D$2:$D$5135, 0), 1)</f>
        <v>IA-08RaBPM</v>
      </c>
      <c r="I891" s="27" t="str">
        <f t="array" ref="I891">INDEX(Def_Instancias_Equipamentos!$E$2:$E$5135, MATCH(L891, Def_Instancias_Equipamentos!$D$2:$D$5135, 0), 1)</f>
        <v>IA-08RaBPM</v>
      </c>
      <c r="J891" s="27" t="str">
        <f t="shared" si="16"/>
        <v>INTERNO</v>
      </c>
      <c r="K891" s="28" t="str">
        <f>Def_Instancias_Equipamentos!$D$851</f>
        <v>SI-08C3:DI-BPMRFFE-2</v>
      </c>
      <c r="L891" s="19" t="str">
        <f>Def_Instancias_Equipamentos!$D$1442</f>
        <v>SI-08C3:DI-FMCFastADC-2</v>
      </c>
      <c r="M891" s="44" t="s">
        <v>1171</v>
      </c>
      <c r="N891" s="45" t="s">
        <v>1172</v>
      </c>
      <c r="O891" s="28" t="str">
        <f>Def_Sistemas_Conectores_Cabos!$B$7</f>
        <v>SMA 50-ohm</v>
      </c>
      <c r="P891" s="19" t="str">
        <f>Def_Sistemas_Conectores_Cabos!$B$26</f>
        <v>MMCX 50-ohm</v>
      </c>
      <c r="Q891" s="27" t="str">
        <f t="shared" si="17"/>
        <v>SI-08C3:DI-BPMRFFE-2/SW_IN
SI-08C3:DI-FMCFastADC-2/TRIG</v>
      </c>
      <c r="R891" s="69">
        <v>2.0</v>
      </c>
      <c r="S891" s="69">
        <v>2.0</v>
      </c>
      <c r="T891" s="211" t="str">
        <f>Def_Sistemas_Conectores_Cabos!$C$9</f>
        <v>RG316</v>
      </c>
      <c r="U891" s="45" t="s">
        <v>1173</v>
      </c>
      <c r="V891" s="33"/>
      <c r="W891" s="33"/>
      <c r="X891" s="33"/>
    </row>
    <row r="892" ht="15.75" customHeight="1">
      <c r="A892" s="19" t="str">
        <f>Def_Sistemas_Conectores_Cabos!$A$22</f>
        <v>BPM de elétrons</v>
      </c>
      <c r="B892" s="22" t="str">
        <f>Datas_Entregas!$A$3</f>
        <v>BTS/Anel</v>
      </c>
      <c r="C892" s="25">
        <f t="array" ref="C892">INDEX(Datas_Entregas!$B$2:$B$100, MATCH(B892, Datas_Entregas!$A$2:$A$100, 0), 1)</f>
        <v>43296</v>
      </c>
      <c r="D892" s="22" t="str">
        <f>Def_Status_Montagem!$A$4</f>
        <v>Comprado / Esperando entrega</v>
      </c>
      <c r="E892" s="35" t="str">
        <f>Def_Status_Montagem!$B$4</f>
        <v>Contratada (inclui etiqueta)</v>
      </c>
      <c r="F892" s="26"/>
      <c r="G892" s="27"/>
      <c r="H892" s="26" t="str">
        <f t="array" ref="H892">INDEX(Def_Instancias_Equipamentos!$E$2:$E$5135, MATCH(K892, Def_Instancias_Equipamentos!$D$2:$D$5135, 0), 1)</f>
        <v>IA-08RaBPM</v>
      </c>
      <c r="I892" s="27" t="str">
        <f t="array" ref="I892">INDEX(Def_Instancias_Equipamentos!$E$2:$E$5135, MATCH(L892, Def_Instancias_Equipamentos!$D$2:$D$5135, 0), 1)</f>
        <v>IA-08RaBPM</v>
      </c>
      <c r="J892" s="27" t="str">
        <f t="shared" si="16"/>
        <v>INTERNO</v>
      </c>
      <c r="K892" s="28" t="str">
        <f>Def_Instancias_Equipamentos!$D$852</f>
        <v>SI-08C4:DI-BPMRFFE</v>
      </c>
      <c r="L892" s="19" t="str">
        <f>Def_Instancias_Equipamentos!$D$1443</f>
        <v>SI-08C4:DI-FMCFastADC</v>
      </c>
      <c r="M892" s="44" t="s">
        <v>1171</v>
      </c>
      <c r="N892" s="45" t="s">
        <v>1172</v>
      </c>
      <c r="O892" s="28" t="str">
        <f>Def_Sistemas_Conectores_Cabos!$B$7</f>
        <v>SMA 50-ohm</v>
      </c>
      <c r="P892" s="19" t="str">
        <f>Def_Sistemas_Conectores_Cabos!$B$26</f>
        <v>MMCX 50-ohm</v>
      </c>
      <c r="Q892" s="27" t="str">
        <f t="shared" si="17"/>
        <v>SI-08C4:DI-BPMRFFE/SW_IN
SI-08C4:DI-FMCFastADC/TRIG</v>
      </c>
      <c r="R892" s="69">
        <v>2.0</v>
      </c>
      <c r="S892" s="69">
        <v>2.0</v>
      </c>
      <c r="T892" s="211" t="str">
        <f>Def_Sistemas_Conectores_Cabos!$C$9</f>
        <v>RG316</v>
      </c>
      <c r="U892" s="45" t="s">
        <v>1173</v>
      </c>
      <c r="V892" s="33"/>
      <c r="W892" s="33"/>
      <c r="X892" s="33"/>
    </row>
    <row r="893" ht="15.75" customHeight="1">
      <c r="A893" s="19" t="str">
        <f>Def_Sistemas_Conectores_Cabos!$A$22</f>
        <v>BPM de elétrons</v>
      </c>
      <c r="B893" s="22" t="str">
        <f>Datas_Entregas!$A$3</f>
        <v>BTS/Anel</v>
      </c>
      <c r="C893" s="25">
        <f t="array" ref="C893">INDEX(Datas_Entregas!$B$2:$B$100, MATCH(B893, Datas_Entregas!$A$2:$A$100, 0), 1)</f>
        <v>43296</v>
      </c>
      <c r="D893" s="22" t="str">
        <f>Def_Status_Montagem!$A$4</f>
        <v>Comprado / Esperando entrega</v>
      </c>
      <c r="E893" s="35" t="str">
        <f>Def_Status_Montagem!$B$4</f>
        <v>Contratada (inclui etiqueta)</v>
      </c>
      <c r="F893" s="26"/>
      <c r="G893" s="27"/>
      <c r="H893" s="26" t="str">
        <f t="array" ref="H893">INDEX(Def_Instancias_Equipamentos!$E$2:$E$5135, MATCH(K893, Def_Instancias_Equipamentos!$D$2:$D$5135, 0), 1)</f>
        <v>IA-08RaBPM</v>
      </c>
      <c r="I893" s="27" t="str">
        <f t="array" ref="I893">INDEX(Def_Instancias_Equipamentos!$E$2:$E$5135, MATCH(L893, Def_Instancias_Equipamentos!$D$2:$D$5135, 0), 1)</f>
        <v>IA-08RaBPM</v>
      </c>
      <c r="J893" s="27" t="str">
        <f t="shared" si="16"/>
        <v>INTERNO</v>
      </c>
      <c r="K893" s="28" t="str">
        <f>Def_Instancias_Equipamentos!$D$853</f>
        <v>SI-08M1:DI-BPMRFFE</v>
      </c>
      <c r="L893" s="19" t="str">
        <f>Def_Instancias_Equipamentos!$D$1444</f>
        <v>SI-08M1:DI-FMCFastADC</v>
      </c>
      <c r="M893" s="44" t="s">
        <v>1171</v>
      </c>
      <c r="N893" s="45" t="s">
        <v>1172</v>
      </c>
      <c r="O893" s="28" t="str">
        <f>Def_Sistemas_Conectores_Cabos!$B$7</f>
        <v>SMA 50-ohm</v>
      </c>
      <c r="P893" s="19" t="str">
        <f>Def_Sistemas_Conectores_Cabos!$B$26</f>
        <v>MMCX 50-ohm</v>
      </c>
      <c r="Q893" s="27" t="str">
        <f t="shared" si="17"/>
        <v>SI-08M1:DI-BPMRFFE/SW_IN
SI-08M1:DI-FMCFastADC/TRIG</v>
      </c>
      <c r="R893" s="69">
        <v>2.0</v>
      </c>
      <c r="S893" s="69">
        <v>2.0</v>
      </c>
      <c r="T893" s="211" t="str">
        <f>Def_Sistemas_Conectores_Cabos!$C$9</f>
        <v>RG316</v>
      </c>
      <c r="U893" s="45" t="s">
        <v>1173</v>
      </c>
      <c r="V893" s="33"/>
      <c r="W893" s="33"/>
      <c r="X893" s="33"/>
    </row>
    <row r="894" ht="15.75" customHeight="1">
      <c r="A894" s="19" t="str">
        <f>Def_Sistemas_Conectores_Cabos!$A$22</f>
        <v>BPM de elétrons</v>
      </c>
      <c r="B894" s="22" t="str">
        <f>Datas_Entregas!$A$3</f>
        <v>BTS/Anel</v>
      </c>
      <c r="C894" s="25">
        <f t="array" ref="C894">INDEX(Datas_Entregas!$B$2:$B$100, MATCH(B894, Datas_Entregas!$A$2:$A$100, 0), 1)</f>
        <v>43296</v>
      </c>
      <c r="D894" s="22" t="str">
        <f>Def_Status_Montagem!$A$4</f>
        <v>Comprado / Esperando entrega</v>
      </c>
      <c r="E894" s="35" t="str">
        <f>Def_Status_Montagem!$B$4</f>
        <v>Contratada (inclui etiqueta)</v>
      </c>
      <c r="F894" s="26"/>
      <c r="G894" s="27"/>
      <c r="H894" s="26" t="str">
        <f t="array" ref="H894">INDEX(Def_Instancias_Equipamentos!$E$2:$E$5135, MATCH(K894, Def_Instancias_Equipamentos!$D$2:$D$5135, 0), 1)</f>
        <v>IA-08RaBPM</v>
      </c>
      <c r="I894" s="27" t="str">
        <f t="array" ref="I894">INDEX(Def_Instancias_Equipamentos!$E$2:$E$5135, MATCH(L894, Def_Instancias_Equipamentos!$D$2:$D$5135, 0), 1)</f>
        <v>IA-08RaBPM</v>
      </c>
      <c r="J894" s="27" t="str">
        <f t="shared" si="16"/>
        <v>INTERNO</v>
      </c>
      <c r="K894" s="28" t="str">
        <f>Def_Instancias_Equipamentos!$D$854</f>
        <v>SI-08M2:DI-BPMRFFE</v>
      </c>
      <c r="L894" s="19" t="str">
        <f>Def_Instancias_Equipamentos!$D$1445</f>
        <v>SI-08M2:DI-FMCFastADC</v>
      </c>
      <c r="M894" s="44" t="s">
        <v>1171</v>
      </c>
      <c r="N894" s="45" t="s">
        <v>1172</v>
      </c>
      <c r="O894" s="28" t="str">
        <f>Def_Sistemas_Conectores_Cabos!$B$7</f>
        <v>SMA 50-ohm</v>
      </c>
      <c r="P894" s="19" t="str">
        <f>Def_Sistemas_Conectores_Cabos!$B$26</f>
        <v>MMCX 50-ohm</v>
      </c>
      <c r="Q894" s="27" t="str">
        <f t="shared" si="17"/>
        <v>SI-08M2:DI-BPMRFFE/SW_IN
SI-08M2:DI-FMCFastADC/TRIG</v>
      </c>
      <c r="R894" s="69">
        <v>2.0</v>
      </c>
      <c r="S894" s="69">
        <v>2.0</v>
      </c>
      <c r="T894" s="211" t="str">
        <f>Def_Sistemas_Conectores_Cabos!$C$9</f>
        <v>RG316</v>
      </c>
      <c r="U894" s="45" t="s">
        <v>1173</v>
      </c>
      <c r="V894" s="33"/>
      <c r="W894" s="33"/>
      <c r="X894" s="33"/>
    </row>
    <row r="895" ht="15.75" customHeight="1">
      <c r="A895" s="19" t="str">
        <f>Def_Sistemas_Conectores_Cabos!$A$22</f>
        <v>BPM de elétrons</v>
      </c>
      <c r="B895" s="22" t="str">
        <f>Datas_Entregas!$A$3</f>
        <v>BTS/Anel</v>
      </c>
      <c r="C895" s="25">
        <f t="array" ref="C895">INDEX(Datas_Entregas!$B$2:$B$100, MATCH(B895, Datas_Entregas!$A$2:$A$100, 0), 1)</f>
        <v>43296</v>
      </c>
      <c r="D895" s="22" t="str">
        <f>Def_Status_Montagem!$A$4</f>
        <v>Comprado / Esperando entrega</v>
      </c>
      <c r="E895" s="35" t="str">
        <f>Def_Status_Montagem!$B$4</f>
        <v>Contratada (inclui etiqueta)</v>
      </c>
      <c r="F895" s="26"/>
      <c r="G895" s="27"/>
      <c r="H895" s="26" t="str">
        <f t="array" ref="H895">INDEX(Def_Instancias_Equipamentos!$E$2:$E$5135, MATCH(K895, Def_Instancias_Equipamentos!$D$2:$D$5135, 0), 1)</f>
        <v>IA-08RaBPM</v>
      </c>
      <c r="I895" s="27" t="str">
        <f t="array" ref="I895">INDEX(Def_Instancias_Equipamentos!$E$2:$E$5135, MATCH(L895, Def_Instancias_Equipamentos!$D$2:$D$5135, 0), 1)</f>
        <v>IA-08RaBPM</v>
      </c>
      <c r="J895" s="27" t="str">
        <f t="shared" si="16"/>
        <v>INTERNO</v>
      </c>
      <c r="K895" s="28" t="str">
        <f>Def_Instancias_Equipamentos!$D$965</f>
        <v>SI-08SB:DI-BPMRFFE-1</v>
      </c>
      <c r="L895" s="19" t="str">
        <f>Def_Instancias_Equipamentos!$D$1556</f>
        <v>SI-08SB:DI-FMCFastADC-1</v>
      </c>
      <c r="M895" s="44" t="s">
        <v>1171</v>
      </c>
      <c r="N895" s="45" t="s">
        <v>1172</v>
      </c>
      <c r="O895" s="28" t="str">
        <f>Def_Sistemas_Conectores_Cabos!$B$7</f>
        <v>SMA 50-ohm</v>
      </c>
      <c r="P895" s="19" t="str">
        <f>Def_Sistemas_Conectores_Cabos!$B$26</f>
        <v>MMCX 50-ohm</v>
      </c>
      <c r="Q895" s="27" t="str">
        <f t="shared" si="17"/>
        <v>SI-08SB:DI-BPMRFFE-1/SW_IN
SI-08SB:DI-FMCFastADC-1/TRIG</v>
      </c>
      <c r="R895" s="69">
        <v>2.0</v>
      </c>
      <c r="S895" s="69">
        <v>2.0</v>
      </c>
      <c r="T895" s="211" t="str">
        <f>Def_Sistemas_Conectores_Cabos!$C$9</f>
        <v>RG316</v>
      </c>
      <c r="U895" s="45" t="s">
        <v>1173</v>
      </c>
      <c r="V895" s="33"/>
      <c r="W895" s="33"/>
      <c r="X895" s="33"/>
    </row>
    <row r="896" ht="15.75" customHeight="1">
      <c r="A896" s="19" t="str">
        <f>Def_Sistemas_Conectores_Cabos!$A$22</f>
        <v>BPM de elétrons</v>
      </c>
      <c r="B896" s="22" t="str">
        <f>Datas_Entregas!$A$3</f>
        <v>BTS/Anel</v>
      </c>
      <c r="C896" s="25">
        <f t="array" ref="C896">INDEX(Datas_Entregas!$B$2:$B$100, MATCH(B896, Datas_Entregas!$A$2:$A$100, 0), 1)</f>
        <v>43296</v>
      </c>
      <c r="D896" s="22" t="str">
        <f>Def_Status_Montagem!$A$4</f>
        <v>Comprado / Esperando entrega</v>
      </c>
      <c r="E896" s="35" t="str">
        <f>Def_Status_Montagem!$B$4</f>
        <v>Contratada (inclui etiqueta)</v>
      </c>
      <c r="F896" s="26"/>
      <c r="G896" s="27"/>
      <c r="H896" s="26" t="str">
        <f t="array" ref="H896">INDEX(Def_Instancias_Equipamentos!$E$2:$E$5135, MATCH(K896, Def_Instancias_Equipamentos!$D$2:$D$5135, 0), 1)</f>
        <v>IA-08RaBPM</v>
      </c>
      <c r="I896" s="27" t="str">
        <f t="array" ref="I896">INDEX(Def_Instancias_Equipamentos!$E$2:$E$5135, MATCH(L896, Def_Instancias_Equipamentos!$D$2:$D$5135, 0), 1)</f>
        <v>IA-08RaBPM</v>
      </c>
      <c r="J896" s="27" t="str">
        <f t="shared" si="16"/>
        <v>INTERNO</v>
      </c>
      <c r="K896" s="28" t="str">
        <f>Def_Instancias_Equipamentos!$D$966</f>
        <v>SI-08SB:DI-BPMRFFE-2</v>
      </c>
      <c r="L896" s="19" t="str">
        <f>Def_Instancias_Equipamentos!$D$1557</f>
        <v>SI-08SB:DI-FMCFastADC-2</v>
      </c>
      <c r="M896" s="44" t="s">
        <v>1171</v>
      </c>
      <c r="N896" s="45" t="s">
        <v>1172</v>
      </c>
      <c r="O896" s="28" t="str">
        <f>Def_Sistemas_Conectores_Cabos!$B$7</f>
        <v>SMA 50-ohm</v>
      </c>
      <c r="P896" s="19" t="str">
        <f>Def_Sistemas_Conectores_Cabos!$B$26</f>
        <v>MMCX 50-ohm</v>
      </c>
      <c r="Q896" s="27" t="str">
        <f t="shared" si="17"/>
        <v>SI-08SB:DI-BPMRFFE-2/SW_IN
SI-08SB:DI-FMCFastADC-2/TRIG</v>
      </c>
      <c r="R896" s="69">
        <v>2.0</v>
      </c>
      <c r="S896" s="69">
        <v>2.0</v>
      </c>
      <c r="T896" s="211" t="str">
        <f>Def_Sistemas_Conectores_Cabos!$C$9</f>
        <v>RG316</v>
      </c>
      <c r="U896" s="45" t="s">
        <v>1173</v>
      </c>
      <c r="V896" s="33"/>
      <c r="W896" s="33"/>
      <c r="X896" s="33"/>
    </row>
    <row r="897" ht="15.75" customHeight="1">
      <c r="A897" s="19" t="str">
        <f>Def_Sistemas_Conectores_Cabos!$A$22</f>
        <v>BPM de elétrons</v>
      </c>
      <c r="B897" s="22" t="str">
        <f>Datas_Entregas!$A$3</f>
        <v>BTS/Anel</v>
      </c>
      <c r="C897" s="25">
        <f t="array" ref="C897">INDEX(Datas_Entregas!$B$2:$B$100, MATCH(B897, Datas_Entregas!$A$2:$A$100, 0), 1)</f>
        <v>43296</v>
      </c>
      <c r="D897" s="22" t="str">
        <f>Def_Status_Montagem!$A$4</f>
        <v>Comprado / Esperando entrega</v>
      </c>
      <c r="E897" s="35" t="str">
        <f>Def_Status_Montagem!$B$4</f>
        <v>Contratada (inclui etiqueta)</v>
      </c>
      <c r="F897" s="26"/>
      <c r="G897" s="27"/>
      <c r="H897" s="26" t="str">
        <f t="array" ref="H897">INDEX(Def_Instancias_Equipamentos!$E$2:$E$5135, MATCH(K897, Def_Instancias_Equipamentos!$D$2:$D$5135, 0), 1)</f>
        <v>IA-09RaBPM</v>
      </c>
      <c r="I897" s="27" t="str">
        <f t="array" ref="I897">INDEX(Def_Instancias_Equipamentos!$E$2:$E$5135, MATCH(L897, Def_Instancias_Equipamentos!$D$2:$D$5135, 0), 1)</f>
        <v>IA-09RaBPM</v>
      </c>
      <c r="J897" s="27" t="str">
        <f t="shared" si="16"/>
        <v>INTERNO</v>
      </c>
      <c r="K897" s="28" t="str">
        <f>Def_Instancias_Equipamentos!$D$855</f>
        <v>SI-09C1:DI-BPMRFFE-1</v>
      </c>
      <c r="L897" s="19" t="str">
        <f>Def_Instancias_Equipamentos!$D$1446</f>
        <v>SI-09C1:DI-FMCFastADC-1</v>
      </c>
      <c r="M897" s="44" t="s">
        <v>1171</v>
      </c>
      <c r="N897" s="45" t="s">
        <v>1172</v>
      </c>
      <c r="O897" s="28" t="str">
        <f>Def_Sistemas_Conectores_Cabos!$B$7</f>
        <v>SMA 50-ohm</v>
      </c>
      <c r="P897" s="19" t="str">
        <f>Def_Sistemas_Conectores_Cabos!$B$26</f>
        <v>MMCX 50-ohm</v>
      </c>
      <c r="Q897" s="27" t="str">
        <f t="shared" si="17"/>
        <v>SI-09C1:DI-BPMRFFE-1/SW_IN
SI-09C1:DI-FMCFastADC-1/TRIG</v>
      </c>
      <c r="R897" s="69">
        <v>2.0</v>
      </c>
      <c r="S897" s="69">
        <v>2.0</v>
      </c>
      <c r="T897" s="211" t="str">
        <f>Def_Sistemas_Conectores_Cabos!$C$9</f>
        <v>RG316</v>
      </c>
      <c r="U897" s="45" t="s">
        <v>1173</v>
      </c>
      <c r="V897" s="33"/>
      <c r="W897" s="33"/>
      <c r="X897" s="33"/>
    </row>
    <row r="898" ht="15.75" customHeight="1">
      <c r="A898" s="19" t="str">
        <f>Def_Sistemas_Conectores_Cabos!$A$22</f>
        <v>BPM de elétrons</v>
      </c>
      <c r="B898" s="22" t="str">
        <f>Datas_Entregas!$A$3</f>
        <v>BTS/Anel</v>
      </c>
      <c r="C898" s="25">
        <f t="array" ref="C898">INDEX(Datas_Entregas!$B$2:$B$100, MATCH(B898, Datas_Entregas!$A$2:$A$100, 0), 1)</f>
        <v>43296</v>
      </c>
      <c r="D898" s="22" t="str">
        <f>Def_Status_Montagem!$A$4</f>
        <v>Comprado / Esperando entrega</v>
      </c>
      <c r="E898" s="35" t="str">
        <f>Def_Status_Montagem!$B$4</f>
        <v>Contratada (inclui etiqueta)</v>
      </c>
      <c r="F898" s="26"/>
      <c r="G898" s="27"/>
      <c r="H898" s="26" t="str">
        <f t="array" ref="H898">INDEX(Def_Instancias_Equipamentos!$E$2:$E$5135, MATCH(K898, Def_Instancias_Equipamentos!$D$2:$D$5135, 0), 1)</f>
        <v>IA-09RaBPM</v>
      </c>
      <c r="I898" s="27" t="str">
        <f t="array" ref="I898">INDEX(Def_Instancias_Equipamentos!$E$2:$E$5135, MATCH(L898, Def_Instancias_Equipamentos!$D$2:$D$5135, 0), 1)</f>
        <v>IA-09RaBPM</v>
      </c>
      <c r="J898" s="27" t="str">
        <f t="shared" si="16"/>
        <v>INTERNO</v>
      </c>
      <c r="K898" s="28" t="str">
        <f>Def_Instancias_Equipamentos!$D$856</f>
        <v>SI-09C1:DI-BPMRFFE-2</v>
      </c>
      <c r="L898" s="19" t="str">
        <f>Def_Instancias_Equipamentos!$D$1447</f>
        <v>SI-09C1:DI-FMCFastADC-2</v>
      </c>
      <c r="M898" s="44" t="s">
        <v>1171</v>
      </c>
      <c r="N898" s="45" t="s">
        <v>1172</v>
      </c>
      <c r="O898" s="28" t="str">
        <f>Def_Sistemas_Conectores_Cabos!$B$7</f>
        <v>SMA 50-ohm</v>
      </c>
      <c r="P898" s="19" t="str">
        <f>Def_Sistemas_Conectores_Cabos!$B$26</f>
        <v>MMCX 50-ohm</v>
      </c>
      <c r="Q898" s="27" t="str">
        <f t="shared" si="17"/>
        <v>SI-09C1:DI-BPMRFFE-2/SW_IN
SI-09C1:DI-FMCFastADC-2/TRIG</v>
      </c>
      <c r="R898" s="69">
        <v>2.0</v>
      </c>
      <c r="S898" s="69">
        <v>2.0</v>
      </c>
      <c r="T898" s="211" t="str">
        <f>Def_Sistemas_Conectores_Cabos!$C$9</f>
        <v>RG316</v>
      </c>
      <c r="U898" s="45" t="s">
        <v>1173</v>
      </c>
      <c r="V898" s="33"/>
      <c r="W898" s="33"/>
      <c r="X898" s="33"/>
    </row>
    <row r="899" ht="15.75" customHeight="1">
      <c r="A899" s="19" t="str">
        <f>Def_Sistemas_Conectores_Cabos!$A$22</f>
        <v>BPM de elétrons</v>
      </c>
      <c r="B899" s="22" t="str">
        <f>Datas_Entregas!$A$3</f>
        <v>BTS/Anel</v>
      </c>
      <c r="C899" s="25">
        <f t="array" ref="C899">INDEX(Datas_Entregas!$B$2:$B$100, MATCH(B899, Datas_Entregas!$A$2:$A$100, 0), 1)</f>
        <v>43296</v>
      </c>
      <c r="D899" s="22" t="str">
        <f>Def_Status_Montagem!$A$4</f>
        <v>Comprado / Esperando entrega</v>
      </c>
      <c r="E899" s="35" t="str">
        <f>Def_Status_Montagem!$B$4</f>
        <v>Contratada (inclui etiqueta)</v>
      </c>
      <c r="F899" s="26"/>
      <c r="G899" s="27"/>
      <c r="H899" s="26" t="str">
        <f t="array" ref="H899">INDEX(Def_Instancias_Equipamentos!$E$2:$E$5135, MATCH(K899, Def_Instancias_Equipamentos!$D$2:$D$5135, 0), 1)</f>
        <v>IA-09RaBPM</v>
      </c>
      <c r="I899" s="27" t="str">
        <f t="array" ref="I899">INDEX(Def_Instancias_Equipamentos!$E$2:$E$5135, MATCH(L899, Def_Instancias_Equipamentos!$D$2:$D$5135, 0), 1)</f>
        <v>IA-09RaBPM</v>
      </c>
      <c r="J899" s="27" t="str">
        <f t="shared" si="16"/>
        <v>INTERNO</v>
      </c>
      <c r="K899" s="28" t="str">
        <f>Def_Instancias_Equipamentos!$D$857</f>
        <v>SI-09C2:DI-BPMRFFE</v>
      </c>
      <c r="L899" s="19" t="str">
        <f>Def_Instancias_Equipamentos!$D$1448</f>
        <v>SI-09C2:DI-FMCFastADC</v>
      </c>
      <c r="M899" s="44" t="s">
        <v>1171</v>
      </c>
      <c r="N899" s="45" t="s">
        <v>1172</v>
      </c>
      <c r="O899" s="28" t="str">
        <f>Def_Sistemas_Conectores_Cabos!$B$7</f>
        <v>SMA 50-ohm</v>
      </c>
      <c r="P899" s="19" t="str">
        <f>Def_Sistemas_Conectores_Cabos!$B$26</f>
        <v>MMCX 50-ohm</v>
      </c>
      <c r="Q899" s="27" t="str">
        <f t="shared" si="17"/>
        <v>SI-09C2:DI-BPMRFFE/SW_IN
SI-09C2:DI-FMCFastADC/TRIG</v>
      </c>
      <c r="R899" s="69">
        <v>2.0</v>
      </c>
      <c r="S899" s="69">
        <v>2.0</v>
      </c>
      <c r="T899" s="211" t="str">
        <f>Def_Sistemas_Conectores_Cabos!$C$9</f>
        <v>RG316</v>
      </c>
      <c r="U899" s="45" t="s">
        <v>1173</v>
      </c>
      <c r="V899" s="33"/>
      <c r="W899" s="33"/>
      <c r="X899" s="33"/>
    </row>
    <row r="900" ht="15.75" customHeight="1">
      <c r="A900" s="19" t="str">
        <f>Def_Sistemas_Conectores_Cabos!$A$22</f>
        <v>BPM de elétrons</v>
      </c>
      <c r="B900" s="22" t="str">
        <f>Datas_Entregas!$A$3</f>
        <v>BTS/Anel</v>
      </c>
      <c r="C900" s="25">
        <f t="array" ref="C900">INDEX(Datas_Entregas!$B$2:$B$100, MATCH(B900, Datas_Entregas!$A$2:$A$100, 0), 1)</f>
        <v>43296</v>
      </c>
      <c r="D900" s="22" t="str">
        <f>Def_Status_Montagem!$A$4</f>
        <v>Comprado / Esperando entrega</v>
      </c>
      <c r="E900" s="35" t="str">
        <f>Def_Status_Montagem!$B$4</f>
        <v>Contratada (inclui etiqueta)</v>
      </c>
      <c r="F900" s="26"/>
      <c r="G900" s="27"/>
      <c r="H900" s="26" t="str">
        <f t="array" ref="H900">INDEX(Def_Instancias_Equipamentos!$E$2:$E$5135, MATCH(K900, Def_Instancias_Equipamentos!$D$2:$D$5135, 0), 1)</f>
        <v>IA-09RaBPM</v>
      </c>
      <c r="I900" s="27" t="str">
        <f t="array" ref="I900">INDEX(Def_Instancias_Equipamentos!$E$2:$E$5135, MATCH(L900, Def_Instancias_Equipamentos!$D$2:$D$5135, 0), 1)</f>
        <v>IA-09RaBPM</v>
      </c>
      <c r="J900" s="27" t="str">
        <f t="shared" si="16"/>
        <v>INTERNO</v>
      </c>
      <c r="K900" s="28" t="str">
        <f>Def_Instancias_Equipamentos!$D$858</f>
        <v>SI-09C3:DI-BPMRFFE-1</v>
      </c>
      <c r="L900" s="19" t="str">
        <f>Def_Instancias_Equipamentos!$D$1449</f>
        <v>SI-09C3:DI-FMCFastADC-1</v>
      </c>
      <c r="M900" s="44" t="s">
        <v>1171</v>
      </c>
      <c r="N900" s="45" t="s">
        <v>1172</v>
      </c>
      <c r="O900" s="28" t="str">
        <f>Def_Sistemas_Conectores_Cabos!$B$7</f>
        <v>SMA 50-ohm</v>
      </c>
      <c r="P900" s="19" t="str">
        <f>Def_Sistemas_Conectores_Cabos!$B$26</f>
        <v>MMCX 50-ohm</v>
      </c>
      <c r="Q900" s="27" t="str">
        <f t="shared" si="17"/>
        <v>SI-09C3:DI-BPMRFFE-1/SW_IN
SI-09C3:DI-FMCFastADC-1/TRIG</v>
      </c>
      <c r="R900" s="69">
        <v>2.0</v>
      </c>
      <c r="S900" s="69">
        <v>2.0</v>
      </c>
      <c r="T900" s="211" t="str">
        <f>Def_Sistemas_Conectores_Cabos!$C$9</f>
        <v>RG316</v>
      </c>
      <c r="U900" s="45" t="s">
        <v>1173</v>
      </c>
      <c r="V900" s="33"/>
      <c r="W900" s="33"/>
      <c r="X900" s="33"/>
    </row>
    <row r="901" ht="15.75" customHeight="1">
      <c r="A901" s="19" t="str">
        <f>Def_Sistemas_Conectores_Cabos!$A$22</f>
        <v>BPM de elétrons</v>
      </c>
      <c r="B901" s="22" t="str">
        <f>Datas_Entregas!$A$3</f>
        <v>BTS/Anel</v>
      </c>
      <c r="C901" s="25">
        <f t="array" ref="C901">INDEX(Datas_Entregas!$B$2:$B$100, MATCH(B901, Datas_Entregas!$A$2:$A$100, 0), 1)</f>
        <v>43296</v>
      </c>
      <c r="D901" s="22" t="str">
        <f>Def_Status_Montagem!$A$4</f>
        <v>Comprado / Esperando entrega</v>
      </c>
      <c r="E901" s="35" t="str">
        <f>Def_Status_Montagem!$B$4</f>
        <v>Contratada (inclui etiqueta)</v>
      </c>
      <c r="F901" s="26"/>
      <c r="G901" s="27"/>
      <c r="H901" s="26" t="str">
        <f t="array" ref="H901">INDEX(Def_Instancias_Equipamentos!$E$2:$E$5135, MATCH(K901, Def_Instancias_Equipamentos!$D$2:$D$5135, 0), 1)</f>
        <v>IA-09RaBPM</v>
      </c>
      <c r="I901" s="27" t="str">
        <f t="array" ref="I901">INDEX(Def_Instancias_Equipamentos!$E$2:$E$5135, MATCH(L901, Def_Instancias_Equipamentos!$D$2:$D$5135, 0), 1)</f>
        <v>IA-09RaBPM</v>
      </c>
      <c r="J901" s="27" t="str">
        <f t="shared" si="16"/>
        <v>INTERNO</v>
      </c>
      <c r="K901" s="28" t="str">
        <f>Def_Instancias_Equipamentos!$D$859</f>
        <v>SI-09C3:DI-BPMRFFE-2</v>
      </c>
      <c r="L901" s="19" t="str">
        <f>Def_Instancias_Equipamentos!$D$1450</f>
        <v>SI-09C3:DI-FMCFastADC-2</v>
      </c>
      <c r="M901" s="44" t="s">
        <v>1171</v>
      </c>
      <c r="N901" s="45" t="s">
        <v>1172</v>
      </c>
      <c r="O901" s="28" t="str">
        <f>Def_Sistemas_Conectores_Cabos!$B$7</f>
        <v>SMA 50-ohm</v>
      </c>
      <c r="P901" s="19" t="str">
        <f>Def_Sistemas_Conectores_Cabos!$B$26</f>
        <v>MMCX 50-ohm</v>
      </c>
      <c r="Q901" s="27" t="str">
        <f t="shared" si="17"/>
        <v>SI-09C3:DI-BPMRFFE-2/SW_IN
SI-09C3:DI-FMCFastADC-2/TRIG</v>
      </c>
      <c r="R901" s="69">
        <v>2.0</v>
      </c>
      <c r="S901" s="69">
        <v>2.0</v>
      </c>
      <c r="T901" s="211" t="str">
        <f>Def_Sistemas_Conectores_Cabos!$C$9</f>
        <v>RG316</v>
      </c>
      <c r="U901" s="45" t="s">
        <v>1173</v>
      </c>
      <c r="V901" s="33"/>
      <c r="W901" s="33"/>
      <c r="X901" s="33"/>
    </row>
    <row r="902" ht="15.75" customHeight="1">
      <c r="A902" s="19" t="str">
        <f>Def_Sistemas_Conectores_Cabos!$A$22</f>
        <v>BPM de elétrons</v>
      </c>
      <c r="B902" s="22" t="str">
        <f>Datas_Entregas!$A$3</f>
        <v>BTS/Anel</v>
      </c>
      <c r="C902" s="25">
        <f t="array" ref="C902">INDEX(Datas_Entregas!$B$2:$B$100, MATCH(B902, Datas_Entregas!$A$2:$A$100, 0), 1)</f>
        <v>43296</v>
      </c>
      <c r="D902" s="22" t="str">
        <f>Def_Status_Montagem!$A$4</f>
        <v>Comprado / Esperando entrega</v>
      </c>
      <c r="E902" s="35" t="str">
        <f>Def_Status_Montagem!$B$4</f>
        <v>Contratada (inclui etiqueta)</v>
      </c>
      <c r="F902" s="26"/>
      <c r="G902" s="27"/>
      <c r="H902" s="26" t="str">
        <f t="array" ref="H902">INDEX(Def_Instancias_Equipamentos!$E$2:$E$5135, MATCH(K902, Def_Instancias_Equipamentos!$D$2:$D$5135, 0), 1)</f>
        <v>IA-09RaBPM</v>
      </c>
      <c r="I902" s="27" t="str">
        <f t="array" ref="I902">INDEX(Def_Instancias_Equipamentos!$E$2:$E$5135, MATCH(L902, Def_Instancias_Equipamentos!$D$2:$D$5135, 0), 1)</f>
        <v>IA-09RaBPM</v>
      </c>
      <c r="J902" s="27" t="str">
        <f t="shared" si="16"/>
        <v>INTERNO</v>
      </c>
      <c r="K902" s="28" t="str">
        <f>Def_Instancias_Equipamentos!$D$860</f>
        <v>SI-09C4:DI-BPMRFFE</v>
      </c>
      <c r="L902" s="19" t="str">
        <f>Def_Instancias_Equipamentos!$D$1451</f>
        <v>SI-09C4:DI-FMCFastADC</v>
      </c>
      <c r="M902" s="44" t="s">
        <v>1171</v>
      </c>
      <c r="N902" s="45" t="s">
        <v>1172</v>
      </c>
      <c r="O902" s="28" t="str">
        <f>Def_Sistemas_Conectores_Cabos!$B$7</f>
        <v>SMA 50-ohm</v>
      </c>
      <c r="P902" s="19" t="str">
        <f>Def_Sistemas_Conectores_Cabos!$B$26</f>
        <v>MMCX 50-ohm</v>
      </c>
      <c r="Q902" s="27" t="str">
        <f t="shared" si="17"/>
        <v>SI-09C4:DI-BPMRFFE/SW_IN
SI-09C4:DI-FMCFastADC/TRIG</v>
      </c>
      <c r="R902" s="69">
        <v>2.0</v>
      </c>
      <c r="S902" s="69">
        <v>2.0</v>
      </c>
      <c r="T902" s="211" t="str">
        <f>Def_Sistemas_Conectores_Cabos!$C$9</f>
        <v>RG316</v>
      </c>
      <c r="U902" s="45" t="s">
        <v>1173</v>
      </c>
      <c r="V902" s="33"/>
      <c r="W902" s="33"/>
      <c r="X902" s="33"/>
    </row>
    <row r="903" ht="15.75" customHeight="1">
      <c r="A903" s="19" t="str">
        <f>Def_Sistemas_Conectores_Cabos!$A$22</f>
        <v>BPM de elétrons</v>
      </c>
      <c r="B903" s="22" t="str">
        <f>Datas_Entregas!$A$3</f>
        <v>BTS/Anel</v>
      </c>
      <c r="C903" s="25">
        <f t="array" ref="C903">INDEX(Datas_Entregas!$B$2:$B$100, MATCH(B903, Datas_Entregas!$A$2:$A$100, 0), 1)</f>
        <v>43296</v>
      </c>
      <c r="D903" s="22" t="str">
        <f>Def_Status_Montagem!$A$4</f>
        <v>Comprado / Esperando entrega</v>
      </c>
      <c r="E903" s="35" t="str">
        <f>Def_Status_Montagem!$B$4</f>
        <v>Contratada (inclui etiqueta)</v>
      </c>
      <c r="F903" s="26"/>
      <c r="G903" s="27"/>
      <c r="H903" s="26" t="str">
        <f t="array" ref="H903">INDEX(Def_Instancias_Equipamentos!$E$2:$E$5135, MATCH(K903, Def_Instancias_Equipamentos!$D$2:$D$5135, 0), 1)</f>
        <v>IA-09RaBPM</v>
      </c>
      <c r="I903" s="27" t="str">
        <f t="array" ref="I903">INDEX(Def_Instancias_Equipamentos!$E$2:$E$5135, MATCH(L903, Def_Instancias_Equipamentos!$D$2:$D$5135, 0), 1)</f>
        <v>IA-09RaBPM</v>
      </c>
      <c r="J903" s="27" t="str">
        <f t="shared" si="16"/>
        <v>INTERNO</v>
      </c>
      <c r="K903" s="28" t="str">
        <f>Def_Instancias_Equipamentos!$D$861</f>
        <v>SI-09M1:DI-BPMRFFE</v>
      </c>
      <c r="L903" s="19" t="str">
        <f>Def_Instancias_Equipamentos!$D$1452</f>
        <v>SI-09M1:DI-FMCFastADC</v>
      </c>
      <c r="M903" s="44" t="s">
        <v>1171</v>
      </c>
      <c r="N903" s="45" t="s">
        <v>1172</v>
      </c>
      <c r="O903" s="28" t="str">
        <f>Def_Sistemas_Conectores_Cabos!$B$7</f>
        <v>SMA 50-ohm</v>
      </c>
      <c r="P903" s="19" t="str">
        <f>Def_Sistemas_Conectores_Cabos!$B$26</f>
        <v>MMCX 50-ohm</v>
      </c>
      <c r="Q903" s="27" t="str">
        <f t="shared" si="17"/>
        <v>SI-09M1:DI-BPMRFFE/SW_IN
SI-09M1:DI-FMCFastADC/TRIG</v>
      </c>
      <c r="R903" s="69">
        <v>2.0</v>
      </c>
      <c r="S903" s="69">
        <v>2.0</v>
      </c>
      <c r="T903" s="211" t="str">
        <f>Def_Sistemas_Conectores_Cabos!$C$9</f>
        <v>RG316</v>
      </c>
      <c r="U903" s="45" t="s">
        <v>1173</v>
      </c>
      <c r="V903" s="33"/>
      <c r="W903" s="33"/>
      <c r="X903" s="33"/>
    </row>
    <row r="904" ht="15.75" customHeight="1">
      <c r="A904" s="19" t="str">
        <f>Def_Sistemas_Conectores_Cabos!$A$22</f>
        <v>BPM de elétrons</v>
      </c>
      <c r="B904" s="22" t="str">
        <f>Datas_Entregas!$A$3</f>
        <v>BTS/Anel</v>
      </c>
      <c r="C904" s="25">
        <f t="array" ref="C904">INDEX(Datas_Entregas!$B$2:$B$100, MATCH(B904, Datas_Entregas!$A$2:$A$100, 0), 1)</f>
        <v>43296</v>
      </c>
      <c r="D904" s="22" t="str">
        <f>Def_Status_Montagem!$A$4</f>
        <v>Comprado / Esperando entrega</v>
      </c>
      <c r="E904" s="35" t="str">
        <f>Def_Status_Montagem!$B$4</f>
        <v>Contratada (inclui etiqueta)</v>
      </c>
      <c r="F904" s="26"/>
      <c r="G904" s="27"/>
      <c r="H904" s="26" t="str">
        <f t="array" ref="H904">INDEX(Def_Instancias_Equipamentos!$E$2:$E$5135, MATCH(K904, Def_Instancias_Equipamentos!$D$2:$D$5135, 0), 1)</f>
        <v>IA-09RaBPM</v>
      </c>
      <c r="I904" s="27" t="str">
        <f t="array" ref="I904">INDEX(Def_Instancias_Equipamentos!$E$2:$E$5135, MATCH(L904, Def_Instancias_Equipamentos!$D$2:$D$5135, 0), 1)</f>
        <v>IA-09RaBPM</v>
      </c>
      <c r="J904" s="27" t="str">
        <f t="shared" si="16"/>
        <v>INTERNO</v>
      </c>
      <c r="K904" s="28" t="str">
        <f>Def_Instancias_Equipamentos!$D$862</f>
        <v>SI-09M2:DI-BPMRFFE</v>
      </c>
      <c r="L904" s="19" t="str">
        <f>Def_Instancias_Equipamentos!$D$1453</f>
        <v>SI-09M2:DI-FMCFastADC</v>
      </c>
      <c r="M904" s="44" t="s">
        <v>1171</v>
      </c>
      <c r="N904" s="45" t="s">
        <v>1172</v>
      </c>
      <c r="O904" s="28" t="str">
        <f>Def_Sistemas_Conectores_Cabos!$B$7</f>
        <v>SMA 50-ohm</v>
      </c>
      <c r="P904" s="19" t="str">
        <f>Def_Sistemas_Conectores_Cabos!$B$26</f>
        <v>MMCX 50-ohm</v>
      </c>
      <c r="Q904" s="27" t="str">
        <f t="shared" si="17"/>
        <v>SI-09M2:DI-BPMRFFE/SW_IN
SI-09M2:DI-FMCFastADC/TRIG</v>
      </c>
      <c r="R904" s="69">
        <v>2.0</v>
      </c>
      <c r="S904" s="69">
        <v>2.0</v>
      </c>
      <c r="T904" s="211" t="str">
        <f>Def_Sistemas_Conectores_Cabos!$C$9</f>
        <v>RG316</v>
      </c>
      <c r="U904" s="45" t="s">
        <v>1173</v>
      </c>
      <c r="V904" s="33"/>
      <c r="W904" s="33"/>
      <c r="X904" s="33"/>
    </row>
    <row r="905" ht="15.75" customHeight="1">
      <c r="A905" s="19" t="str">
        <f>Def_Sistemas_Conectores_Cabos!$A$22</f>
        <v>BPM de elétrons</v>
      </c>
      <c r="B905" s="22" t="str">
        <f>Datas_Entregas!$A$3</f>
        <v>BTS/Anel</v>
      </c>
      <c r="C905" s="25">
        <f t="array" ref="C905">INDEX(Datas_Entregas!$B$2:$B$100, MATCH(B905, Datas_Entregas!$A$2:$A$100, 0), 1)</f>
        <v>43296</v>
      </c>
      <c r="D905" s="22" t="str">
        <f>Def_Status_Montagem!$A$4</f>
        <v>Comprado / Esperando entrega</v>
      </c>
      <c r="E905" s="35" t="str">
        <f>Def_Status_Montagem!$B$4</f>
        <v>Contratada (inclui etiqueta)</v>
      </c>
      <c r="F905" s="26"/>
      <c r="G905" s="27"/>
      <c r="H905" s="26" t="str">
        <f t="array" ref="H905">INDEX(Def_Instancias_Equipamentos!$E$2:$E$5135, MATCH(K905, Def_Instancias_Equipamentos!$D$2:$D$5135, 0), 1)</f>
        <v>IA-09RaBPM</v>
      </c>
      <c r="I905" s="27" t="str">
        <f t="array" ref="I905">INDEX(Def_Instancias_Equipamentos!$E$2:$E$5135, MATCH(L905, Def_Instancias_Equipamentos!$D$2:$D$5135, 0), 1)</f>
        <v>IA-09RaBPM</v>
      </c>
      <c r="J905" s="27" t="str">
        <f t="shared" si="16"/>
        <v>INTERNO</v>
      </c>
      <c r="K905" s="28" t="str">
        <f>Def_Instancias_Equipamentos!$D$967</f>
        <v>SI-09SA:DI-BPMRFFE-1</v>
      </c>
      <c r="L905" s="19" t="str">
        <f>Def_Instancias_Equipamentos!$D$1558</f>
        <v>SI-09SA:DI-FMCFastADC-1</v>
      </c>
      <c r="M905" s="44" t="s">
        <v>1171</v>
      </c>
      <c r="N905" s="45" t="s">
        <v>1172</v>
      </c>
      <c r="O905" s="28" t="str">
        <f>Def_Sistemas_Conectores_Cabos!$B$7</f>
        <v>SMA 50-ohm</v>
      </c>
      <c r="P905" s="19" t="str">
        <f>Def_Sistemas_Conectores_Cabos!$B$26</f>
        <v>MMCX 50-ohm</v>
      </c>
      <c r="Q905" s="27" t="str">
        <f t="shared" si="17"/>
        <v>SI-09SA:DI-BPMRFFE-1/SW_IN
SI-09SA:DI-FMCFastADC-1/TRIG</v>
      </c>
      <c r="R905" s="69">
        <v>2.0</v>
      </c>
      <c r="S905" s="69">
        <v>2.0</v>
      </c>
      <c r="T905" s="211" t="str">
        <f>Def_Sistemas_Conectores_Cabos!$C$9</f>
        <v>RG316</v>
      </c>
      <c r="U905" s="45" t="s">
        <v>1173</v>
      </c>
      <c r="V905" s="33"/>
      <c r="W905" s="33"/>
      <c r="X905" s="33"/>
    </row>
    <row r="906" ht="15.75" customHeight="1">
      <c r="A906" s="19" t="str">
        <f>Def_Sistemas_Conectores_Cabos!$A$22</f>
        <v>BPM de elétrons</v>
      </c>
      <c r="B906" s="22" t="str">
        <f>Datas_Entregas!$A$3</f>
        <v>BTS/Anel</v>
      </c>
      <c r="C906" s="25">
        <f t="array" ref="C906">INDEX(Datas_Entregas!$B$2:$B$100, MATCH(B906, Datas_Entregas!$A$2:$A$100, 0), 1)</f>
        <v>43296</v>
      </c>
      <c r="D906" s="22" t="str">
        <f>Def_Status_Montagem!$A$4</f>
        <v>Comprado / Esperando entrega</v>
      </c>
      <c r="E906" s="35" t="str">
        <f>Def_Status_Montagem!$B$4</f>
        <v>Contratada (inclui etiqueta)</v>
      </c>
      <c r="F906" s="26"/>
      <c r="G906" s="27"/>
      <c r="H906" s="26" t="str">
        <f t="array" ref="H906">INDEX(Def_Instancias_Equipamentos!$E$2:$E$5135, MATCH(K906, Def_Instancias_Equipamentos!$D$2:$D$5135, 0), 1)</f>
        <v>IA-09RaBPM</v>
      </c>
      <c r="I906" s="27" t="str">
        <f t="array" ref="I906">INDEX(Def_Instancias_Equipamentos!$E$2:$E$5135, MATCH(L906, Def_Instancias_Equipamentos!$D$2:$D$5135, 0), 1)</f>
        <v>IA-09RaBPM</v>
      </c>
      <c r="J906" s="27" t="str">
        <f t="shared" si="16"/>
        <v>INTERNO</v>
      </c>
      <c r="K906" s="28" t="str">
        <f>Def_Instancias_Equipamentos!$D$968</f>
        <v>SI-09SA:DI-BPMRFFE-2</v>
      </c>
      <c r="L906" s="19" t="str">
        <f>Def_Instancias_Equipamentos!$D$1559</f>
        <v>SI-09SA:DI-FMCFastADC-2</v>
      </c>
      <c r="M906" s="44" t="s">
        <v>1171</v>
      </c>
      <c r="N906" s="45" t="s">
        <v>1172</v>
      </c>
      <c r="O906" s="28" t="str">
        <f>Def_Sistemas_Conectores_Cabos!$B$7</f>
        <v>SMA 50-ohm</v>
      </c>
      <c r="P906" s="19" t="str">
        <f>Def_Sistemas_Conectores_Cabos!$B$26</f>
        <v>MMCX 50-ohm</v>
      </c>
      <c r="Q906" s="27" t="str">
        <f t="shared" si="17"/>
        <v>SI-09SA:DI-BPMRFFE-2/SW_IN
SI-09SA:DI-FMCFastADC-2/TRIG</v>
      </c>
      <c r="R906" s="69">
        <v>2.0</v>
      </c>
      <c r="S906" s="69">
        <v>2.0</v>
      </c>
      <c r="T906" s="211" t="str">
        <f>Def_Sistemas_Conectores_Cabos!$C$9</f>
        <v>RG316</v>
      </c>
      <c r="U906" s="45" t="s">
        <v>1173</v>
      </c>
      <c r="V906" s="33"/>
      <c r="W906" s="33"/>
      <c r="X906" s="33"/>
    </row>
    <row r="907" ht="15.75" customHeight="1">
      <c r="A907" s="19" t="str">
        <f>Def_Sistemas_Conectores_Cabos!$A$22</f>
        <v>BPM de elétrons</v>
      </c>
      <c r="B907" s="22" t="str">
        <f>Datas_Entregas!$A$3</f>
        <v>BTS/Anel</v>
      </c>
      <c r="C907" s="25">
        <f t="array" ref="C907">INDEX(Datas_Entregas!$B$2:$B$100, MATCH(B907, Datas_Entregas!$A$2:$A$100, 0), 1)</f>
        <v>43296</v>
      </c>
      <c r="D907" s="22" t="str">
        <f>Def_Status_Montagem!$A$4</f>
        <v>Comprado / Esperando entrega</v>
      </c>
      <c r="E907" s="35" t="str">
        <f>Def_Status_Montagem!$B$4</f>
        <v>Contratada (inclui etiqueta)</v>
      </c>
      <c r="F907" s="26"/>
      <c r="G907" s="27"/>
      <c r="H907" s="26" t="str">
        <f t="array" ref="H907">INDEX(Def_Instancias_Equipamentos!$E$2:$E$5135, MATCH(K907, Def_Instancias_Equipamentos!$D$2:$D$5135, 0), 1)</f>
        <v>IA-10RaBPM</v>
      </c>
      <c r="I907" s="27" t="str">
        <f t="array" ref="I907">INDEX(Def_Instancias_Equipamentos!$E$2:$E$5135, MATCH(L907, Def_Instancias_Equipamentos!$D$2:$D$5135, 0), 1)</f>
        <v>IA-10RaBPM</v>
      </c>
      <c r="J907" s="27" t="str">
        <f t="shared" si="16"/>
        <v>INTERNO</v>
      </c>
      <c r="K907" s="28" t="str">
        <f>Def_Instancias_Equipamentos!$D$863</f>
        <v>SI-10C1:DI-BPMRFFE-1</v>
      </c>
      <c r="L907" s="19" t="str">
        <f>Def_Instancias_Equipamentos!$D$1454</f>
        <v>SI-10C1:DI-FMCFastADC-1</v>
      </c>
      <c r="M907" s="44" t="s">
        <v>1171</v>
      </c>
      <c r="N907" s="45" t="s">
        <v>1172</v>
      </c>
      <c r="O907" s="28" t="str">
        <f>Def_Sistemas_Conectores_Cabos!$B$7</f>
        <v>SMA 50-ohm</v>
      </c>
      <c r="P907" s="19" t="str">
        <f>Def_Sistemas_Conectores_Cabos!$B$26</f>
        <v>MMCX 50-ohm</v>
      </c>
      <c r="Q907" s="27" t="str">
        <f t="shared" si="17"/>
        <v>SI-10C1:DI-BPMRFFE-1/SW_IN
SI-10C1:DI-FMCFastADC-1/TRIG</v>
      </c>
      <c r="R907" s="69">
        <v>2.0</v>
      </c>
      <c r="S907" s="69">
        <v>2.0</v>
      </c>
      <c r="T907" s="211" t="str">
        <f>Def_Sistemas_Conectores_Cabos!$C$9</f>
        <v>RG316</v>
      </c>
      <c r="U907" s="45" t="s">
        <v>1173</v>
      </c>
      <c r="V907" s="33"/>
      <c r="W907" s="33"/>
      <c r="X907" s="33"/>
    </row>
    <row r="908" ht="15.75" customHeight="1">
      <c r="A908" s="19" t="str">
        <f>Def_Sistemas_Conectores_Cabos!$A$22</f>
        <v>BPM de elétrons</v>
      </c>
      <c r="B908" s="22" t="str">
        <f>Datas_Entregas!$A$3</f>
        <v>BTS/Anel</v>
      </c>
      <c r="C908" s="25">
        <f t="array" ref="C908">INDEX(Datas_Entregas!$B$2:$B$100, MATCH(B908, Datas_Entregas!$A$2:$A$100, 0), 1)</f>
        <v>43296</v>
      </c>
      <c r="D908" s="22" t="str">
        <f>Def_Status_Montagem!$A$4</f>
        <v>Comprado / Esperando entrega</v>
      </c>
      <c r="E908" s="35" t="str">
        <f>Def_Status_Montagem!$B$4</f>
        <v>Contratada (inclui etiqueta)</v>
      </c>
      <c r="F908" s="26"/>
      <c r="G908" s="27"/>
      <c r="H908" s="26" t="str">
        <f t="array" ref="H908">INDEX(Def_Instancias_Equipamentos!$E$2:$E$5135, MATCH(K908, Def_Instancias_Equipamentos!$D$2:$D$5135, 0), 1)</f>
        <v>IA-10RaBPM</v>
      </c>
      <c r="I908" s="27" t="str">
        <f t="array" ref="I908">INDEX(Def_Instancias_Equipamentos!$E$2:$E$5135, MATCH(L908, Def_Instancias_Equipamentos!$D$2:$D$5135, 0), 1)</f>
        <v>IA-10RaBPM</v>
      </c>
      <c r="J908" s="27" t="str">
        <f t="shared" si="16"/>
        <v>INTERNO</v>
      </c>
      <c r="K908" s="28" t="str">
        <f>Def_Instancias_Equipamentos!$D$864</f>
        <v>SI-10C1:DI-BPMRFFE-2</v>
      </c>
      <c r="L908" s="19" t="str">
        <f>Def_Instancias_Equipamentos!$D$1455</f>
        <v>SI-10C1:DI-FMCFastADC-2</v>
      </c>
      <c r="M908" s="44" t="s">
        <v>1171</v>
      </c>
      <c r="N908" s="45" t="s">
        <v>1172</v>
      </c>
      <c r="O908" s="28" t="str">
        <f>Def_Sistemas_Conectores_Cabos!$B$7</f>
        <v>SMA 50-ohm</v>
      </c>
      <c r="P908" s="19" t="str">
        <f>Def_Sistemas_Conectores_Cabos!$B$26</f>
        <v>MMCX 50-ohm</v>
      </c>
      <c r="Q908" s="27" t="str">
        <f t="shared" si="17"/>
        <v>SI-10C1:DI-BPMRFFE-2/SW_IN
SI-10C1:DI-FMCFastADC-2/TRIG</v>
      </c>
      <c r="R908" s="69">
        <v>2.0</v>
      </c>
      <c r="S908" s="69">
        <v>2.0</v>
      </c>
      <c r="T908" s="211" t="str">
        <f>Def_Sistemas_Conectores_Cabos!$C$9</f>
        <v>RG316</v>
      </c>
      <c r="U908" s="45" t="s">
        <v>1173</v>
      </c>
      <c r="V908" s="33"/>
      <c r="W908" s="33"/>
      <c r="X908" s="33"/>
    </row>
    <row r="909" ht="15.75" customHeight="1">
      <c r="A909" s="19" t="str">
        <f>Def_Sistemas_Conectores_Cabos!$A$22</f>
        <v>BPM de elétrons</v>
      </c>
      <c r="B909" s="22" t="str">
        <f>Datas_Entregas!$A$3</f>
        <v>BTS/Anel</v>
      </c>
      <c r="C909" s="25">
        <f t="array" ref="C909">INDEX(Datas_Entregas!$B$2:$B$100, MATCH(B909, Datas_Entregas!$A$2:$A$100, 0), 1)</f>
        <v>43296</v>
      </c>
      <c r="D909" s="22" t="str">
        <f>Def_Status_Montagem!$A$4</f>
        <v>Comprado / Esperando entrega</v>
      </c>
      <c r="E909" s="35" t="str">
        <f>Def_Status_Montagem!$B$4</f>
        <v>Contratada (inclui etiqueta)</v>
      </c>
      <c r="F909" s="26"/>
      <c r="G909" s="27"/>
      <c r="H909" s="26" t="str">
        <f t="array" ref="H909">INDEX(Def_Instancias_Equipamentos!$E$2:$E$5135, MATCH(K909, Def_Instancias_Equipamentos!$D$2:$D$5135, 0), 1)</f>
        <v>IA-10RaBPM</v>
      </c>
      <c r="I909" s="27" t="str">
        <f t="array" ref="I909">INDEX(Def_Instancias_Equipamentos!$E$2:$E$5135, MATCH(L909, Def_Instancias_Equipamentos!$D$2:$D$5135, 0), 1)</f>
        <v>IA-10RaBPM</v>
      </c>
      <c r="J909" s="27" t="str">
        <f t="shared" si="16"/>
        <v>INTERNO</v>
      </c>
      <c r="K909" s="28" t="str">
        <f>Def_Instancias_Equipamentos!$D$865</f>
        <v>SI-10C2:DI-BPMRFFE</v>
      </c>
      <c r="L909" s="19" t="str">
        <f>Def_Instancias_Equipamentos!$D$1456</f>
        <v>SI-10C2:DI-FMCFastADC</v>
      </c>
      <c r="M909" s="44" t="s">
        <v>1171</v>
      </c>
      <c r="N909" s="45" t="s">
        <v>1172</v>
      </c>
      <c r="O909" s="28" t="str">
        <f>Def_Sistemas_Conectores_Cabos!$B$7</f>
        <v>SMA 50-ohm</v>
      </c>
      <c r="P909" s="19" t="str">
        <f>Def_Sistemas_Conectores_Cabos!$B$26</f>
        <v>MMCX 50-ohm</v>
      </c>
      <c r="Q909" s="27" t="str">
        <f t="shared" si="17"/>
        <v>SI-10C2:DI-BPMRFFE/SW_IN
SI-10C2:DI-FMCFastADC/TRIG</v>
      </c>
      <c r="R909" s="69">
        <v>2.0</v>
      </c>
      <c r="S909" s="69">
        <v>2.0</v>
      </c>
      <c r="T909" s="211" t="str">
        <f>Def_Sistemas_Conectores_Cabos!$C$9</f>
        <v>RG316</v>
      </c>
      <c r="U909" s="45" t="s">
        <v>1173</v>
      </c>
      <c r="V909" s="33"/>
      <c r="W909" s="33"/>
      <c r="X909" s="33"/>
    </row>
    <row r="910" ht="15.75" customHeight="1">
      <c r="A910" s="19" t="str">
        <f>Def_Sistemas_Conectores_Cabos!$A$22</f>
        <v>BPM de elétrons</v>
      </c>
      <c r="B910" s="22" t="str">
        <f>Datas_Entregas!$A$3</f>
        <v>BTS/Anel</v>
      </c>
      <c r="C910" s="25">
        <f t="array" ref="C910">INDEX(Datas_Entregas!$B$2:$B$100, MATCH(B910, Datas_Entregas!$A$2:$A$100, 0), 1)</f>
        <v>43296</v>
      </c>
      <c r="D910" s="22" t="str">
        <f>Def_Status_Montagem!$A$4</f>
        <v>Comprado / Esperando entrega</v>
      </c>
      <c r="E910" s="35" t="str">
        <f>Def_Status_Montagem!$B$4</f>
        <v>Contratada (inclui etiqueta)</v>
      </c>
      <c r="F910" s="26"/>
      <c r="G910" s="27"/>
      <c r="H910" s="26" t="str">
        <f t="array" ref="H910">INDEX(Def_Instancias_Equipamentos!$E$2:$E$5135, MATCH(K910, Def_Instancias_Equipamentos!$D$2:$D$5135, 0), 1)</f>
        <v>IA-10RaBPM</v>
      </c>
      <c r="I910" s="27" t="str">
        <f t="array" ref="I910">INDEX(Def_Instancias_Equipamentos!$E$2:$E$5135, MATCH(L910, Def_Instancias_Equipamentos!$D$2:$D$5135, 0), 1)</f>
        <v>IA-10RaBPM</v>
      </c>
      <c r="J910" s="27" t="str">
        <f t="shared" si="16"/>
        <v>INTERNO</v>
      </c>
      <c r="K910" s="28" t="str">
        <f>Def_Instancias_Equipamentos!$D$866</f>
        <v>SI-10C3:DI-BPMRFFE-1</v>
      </c>
      <c r="L910" s="19" t="str">
        <f>Def_Instancias_Equipamentos!$D$1457</f>
        <v>SI-10C3:DI-FMCFastADC-1</v>
      </c>
      <c r="M910" s="44" t="s">
        <v>1171</v>
      </c>
      <c r="N910" s="45" t="s">
        <v>1172</v>
      </c>
      <c r="O910" s="28" t="str">
        <f>Def_Sistemas_Conectores_Cabos!$B$7</f>
        <v>SMA 50-ohm</v>
      </c>
      <c r="P910" s="19" t="str">
        <f>Def_Sistemas_Conectores_Cabos!$B$26</f>
        <v>MMCX 50-ohm</v>
      </c>
      <c r="Q910" s="27" t="str">
        <f t="shared" si="17"/>
        <v>SI-10C3:DI-BPMRFFE-1/SW_IN
SI-10C3:DI-FMCFastADC-1/TRIG</v>
      </c>
      <c r="R910" s="69">
        <v>2.0</v>
      </c>
      <c r="S910" s="69">
        <v>2.0</v>
      </c>
      <c r="T910" s="211" t="str">
        <f>Def_Sistemas_Conectores_Cabos!$C$9</f>
        <v>RG316</v>
      </c>
      <c r="U910" s="45" t="s">
        <v>1173</v>
      </c>
      <c r="V910" s="33"/>
      <c r="W910" s="33"/>
      <c r="X910" s="33"/>
    </row>
    <row r="911" ht="15.75" customHeight="1">
      <c r="A911" s="19" t="str">
        <f>Def_Sistemas_Conectores_Cabos!$A$22</f>
        <v>BPM de elétrons</v>
      </c>
      <c r="B911" s="22" t="str">
        <f>Datas_Entregas!$A$3</f>
        <v>BTS/Anel</v>
      </c>
      <c r="C911" s="25">
        <f t="array" ref="C911">INDEX(Datas_Entregas!$B$2:$B$100, MATCH(B911, Datas_Entregas!$A$2:$A$100, 0), 1)</f>
        <v>43296</v>
      </c>
      <c r="D911" s="22" t="str">
        <f>Def_Status_Montagem!$A$4</f>
        <v>Comprado / Esperando entrega</v>
      </c>
      <c r="E911" s="35" t="str">
        <f>Def_Status_Montagem!$B$4</f>
        <v>Contratada (inclui etiqueta)</v>
      </c>
      <c r="F911" s="26"/>
      <c r="G911" s="27"/>
      <c r="H911" s="26" t="str">
        <f t="array" ref="H911">INDEX(Def_Instancias_Equipamentos!$E$2:$E$5135, MATCH(K911, Def_Instancias_Equipamentos!$D$2:$D$5135, 0), 1)</f>
        <v>IA-10RaBPM</v>
      </c>
      <c r="I911" s="27" t="str">
        <f t="array" ref="I911">INDEX(Def_Instancias_Equipamentos!$E$2:$E$5135, MATCH(L911, Def_Instancias_Equipamentos!$D$2:$D$5135, 0), 1)</f>
        <v>IA-10RaBPM</v>
      </c>
      <c r="J911" s="27" t="str">
        <f t="shared" si="16"/>
        <v>INTERNO</v>
      </c>
      <c r="K911" s="28" t="str">
        <f>Def_Instancias_Equipamentos!$D$867</f>
        <v>SI-10C3:DI-BPMRFFE-2</v>
      </c>
      <c r="L911" s="19" t="str">
        <f>Def_Instancias_Equipamentos!$D$1458</f>
        <v>SI-10C3:DI-FMCFastADC-2</v>
      </c>
      <c r="M911" s="44" t="s">
        <v>1171</v>
      </c>
      <c r="N911" s="45" t="s">
        <v>1172</v>
      </c>
      <c r="O911" s="28" t="str">
        <f>Def_Sistemas_Conectores_Cabos!$B$7</f>
        <v>SMA 50-ohm</v>
      </c>
      <c r="P911" s="19" t="str">
        <f>Def_Sistemas_Conectores_Cabos!$B$26</f>
        <v>MMCX 50-ohm</v>
      </c>
      <c r="Q911" s="27" t="str">
        <f t="shared" si="17"/>
        <v>SI-10C3:DI-BPMRFFE-2/SW_IN
SI-10C3:DI-FMCFastADC-2/TRIG</v>
      </c>
      <c r="R911" s="69">
        <v>2.0</v>
      </c>
      <c r="S911" s="69">
        <v>2.0</v>
      </c>
      <c r="T911" s="211" t="str">
        <f>Def_Sistemas_Conectores_Cabos!$C$9</f>
        <v>RG316</v>
      </c>
      <c r="U911" s="45" t="s">
        <v>1173</v>
      </c>
      <c r="V911" s="33"/>
      <c r="W911" s="33"/>
      <c r="X911" s="33"/>
    </row>
    <row r="912" ht="15.75" customHeight="1">
      <c r="A912" s="19" t="str">
        <f>Def_Sistemas_Conectores_Cabos!$A$22</f>
        <v>BPM de elétrons</v>
      </c>
      <c r="B912" s="22" t="str">
        <f>Datas_Entregas!$A$3</f>
        <v>BTS/Anel</v>
      </c>
      <c r="C912" s="25">
        <f t="array" ref="C912">INDEX(Datas_Entregas!$B$2:$B$100, MATCH(B912, Datas_Entregas!$A$2:$A$100, 0), 1)</f>
        <v>43296</v>
      </c>
      <c r="D912" s="22" t="str">
        <f>Def_Status_Montagem!$A$4</f>
        <v>Comprado / Esperando entrega</v>
      </c>
      <c r="E912" s="35" t="str">
        <f>Def_Status_Montagem!$B$4</f>
        <v>Contratada (inclui etiqueta)</v>
      </c>
      <c r="F912" s="26"/>
      <c r="G912" s="27"/>
      <c r="H912" s="26" t="str">
        <f t="array" ref="H912">INDEX(Def_Instancias_Equipamentos!$E$2:$E$5135, MATCH(K912, Def_Instancias_Equipamentos!$D$2:$D$5135, 0), 1)</f>
        <v>IA-10RaBPM</v>
      </c>
      <c r="I912" s="27" t="str">
        <f t="array" ref="I912">INDEX(Def_Instancias_Equipamentos!$E$2:$E$5135, MATCH(L912, Def_Instancias_Equipamentos!$D$2:$D$5135, 0), 1)</f>
        <v>IA-10RaBPM</v>
      </c>
      <c r="J912" s="27" t="str">
        <f t="shared" si="16"/>
        <v>INTERNO</v>
      </c>
      <c r="K912" s="28" t="str">
        <f>Def_Instancias_Equipamentos!$D$868</f>
        <v>SI-10C4:DI-BPMRFFE</v>
      </c>
      <c r="L912" s="19" t="str">
        <f>Def_Instancias_Equipamentos!$D$1459</f>
        <v>SI-10C4:DI-FMCFastADC</v>
      </c>
      <c r="M912" s="44" t="s">
        <v>1171</v>
      </c>
      <c r="N912" s="45" t="s">
        <v>1172</v>
      </c>
      <c r="O912" s="28" t="str">
        <f>Def_Sistemas_Conectores_Cabos!$B$7</f>
        <v>SMA 50-ohm</v>
      </c>
      <c r="P912" s="19" t="str">
        <f>Def_Sistemas_Conectores_Cabos!$B$26</f>
        <v>MMCX 50-ohm</v>
      </c>
      <c r="Q912" s="27" t="str">
        <f t="shared" si="17"/>
        <v>SI-10C4:DI-BPMRFFE/SW_IN
SI-10C4:DI-FMCFastADC/TRIG</v>
      </c>
      <c r="R912" s="69">
        <v>2.0</v>
      </c>
      <c r="S912" s="69">
        <v>2.0</v>
      </c>
      <c r="T912" s="211" t="str">
        <f>Def_Sistemas_Conectores_Cabos!$C$9</f>
        <v>RG316</v>
      </c>
      <c r="U912" s="45" t="s">
        <v>1173</v>
      </c>
      <c r="V912" s="33"/>
      <c r="W912" s="33"/>
      <c r="X912" s="33"/>
    </row>
    <row r="913" ht="15.75" customHeight="1">
      <c r="A913" s="19" t="str">
        <f>Def_Sistemas_Conectores_Cabos!$A$22</f>
        <v>BPM de elétrons</v>
      </c>
      <c r="B913" s="22" t="str">
        <f>Datas_Entregas!$A$3</f>
        <v>BTS/Anel</v>
      </c>
      <c r="C913" s="25">
        <f t="array" ref="C913">INDEX(Datas_Entregas!$B$2:$B$100, MATCH(B913, Datas_Entregas!$A$2:$A$100, 0), 1)</f>
        <v>43296</v>
      </c>
      <c r="D913" s="22" t="str">
        <f>Def_Status_Montagem!$A$4</f>
        <v>Comprado / Esperando entrega</v>
      </c>
      <c r="E913" s="35" t="str">
        <f>Def_Status_Montagem!$B$4</f>
        <v>Contratada (inclui etiqueta)</v>
      </c>
      <c r="F913" s="26"/>
      <c r="G913" s="27"/>
      <c r="H913" s="26" t="str">
        <f t="array" ref="H913">INDEX(Def_Instancias_Equipamentos!$E$2:$E$5135, MATCH(K913, Def_Instancias_Equipamentos!$D$2:$D$5135, 0), 1)</f>
        <v>IA-10RaBPM</v>
      </c>
      <c r="I913" s="27" t="str">
        <f t="array" ref="I913">INDEX(Def_Instancias_Equipamentos!$E$2:$E$5135, MATCH(L913, Def_Instancias_Equipamentos!$D$2:$D$5135, 0), 1)</f>
        <v>IA-10RaBPM</v>
      </c>
      <c r="J913" s="27" t="str">
        <f t="shared" si="16"/>
        <v>INTERNO</v>
      </c>
      <c r="K913" s="28" t="str">
        <f>Def_Instancias_Equipamentos!$D$869</f>
        <v>SI-10M1:DI-BPMRFFE</v>
      </c>
      <c r="L913" s="19" t="str">
        <f>Def_Instancias_Equipamentos!$D$1460</f>
        <v>SI-10M1:DI-FMCFastADC</v>
      </c>
      <c r="M913" s="44" t="s">
        <v>1171</v>
      </c>
      <c r="N913" s="45" t="s">
        <v>1172</v>
      </c>
      <c r="O913" s="28" t="str">
        <f>Def_Sistemas_Conectores_Cabos!$B$7</f>
        <v>SMA 50-ohm</v>
      </c>
      <c r="P913" s="19" t="str">
        <f>Def_Sistemas_Conectores_Cabos!$B$26</f>
        <v>MMCX 50-ohm</v>
      </c>
      <c r="Q913" s="27" t="str">
        <f t="shared" si="17"/>
        <v>SI-10M1:DI-BPMRFFE/SW_IN
SI-10M1:DI-FMCFastADC/TRIG</v>
      </c>
      <c r="R913" s="69">
        <v>2.0</v>
      </c>
      <c r="S913" s="69">
        <v>2.0</v>
      </c>
      <c r="T913" s="211" t="str">
        <f>Def_Sistemas_Conectores_Cabos!$C$9</f>
        <v>RG316</v>
      </c>
      <c r="U913" s="45" t="s">
        <v>1173</v>
      </c>
      <c r="V913" s="33"/>
      <c r="W913" s="33"/>
      <c r="X913" s="33"/>
    </row>
    <row r="914" ht="15.75" customHeight="1">
      <c r="A914" s="19" t="str">
        <f>Def_Sistemas_Conectores_Cabos!$A$22</f>
        <v>BPM de elétrons</v>
      </c>
      <c r="B914" s="22" t="str">
        <f>Datas_Entregas!$A$3</f>
        <v>BTS/Anel</v>
      </c>
      <c r="C914" s="25">
        <f t="array" ref="C914">INDEX(Datas_Entregas!$B$2:$B$100, MATCH(B914, Datas_Entregas!$A$2:$A$100, 0), 1)</f>
        <v>43296</v>
      </c>
      <c r="D914" s="22" t="str">
        <f>Def_Status_Montagem!$A$4</f>
        <v>Comprado / Esperando entrega</v>
      </c>
      <c r="E914" s="35" t="str">
        <f>Def_Status_Montagem!$B$4</f>
        <v>Contratada (inclui etiqueta)</v>
      </c>
      <c r="F914" s="26"/>
      <c r="G914" s="27"/>
      <c r="H914" s="26" t="str">
        <f t="array" ref="H914">INDEX(Def_Instancias_Equipamentos!$E$2:$E$5135, MATCH(K914, Def_Instancias_Equipamentos!$D$2:$D$5135, 0), 1)</f>
        <v>IA-10RaBPM</v>
      </c>
      <c r="I914" s="27" t="str">
        <f t="array" ref="I914">INDEX(Def_Instancias_Equipamentos!$E$2:$E$5135, MATCH(L914, Def_Instancias_Equipamentos!$D$2:$D$5135, 0), 1)</f>
        <v>IA-10RaBPM</v>
      </c>
      <c r="J914" s="27" t="str">
        <f t="shared" si="16"/>
        <v>INTERNO</v>
      </c>
      <c r="K914" s="28" t="str">
        <f>Def_Instancias_Equipamentos!$D$870</f>
        <v>SI-10M2:DI-BPMRFFE</v>
      </c>
      <c r="L914" s="19" t="str">
        <f>Def_Instancias_Equipamentos!$D$1461</f>
        <v>SI-10M2:DI-FMCFastADC</v>
      </c>
      <c r="M914" s="44" t="s">
        <v>1171</v>
      </c>
      <c r="N914" s="45" t="s">
        <v>1172</v>
      </c>
      <c r="O914" s="28" t="str">
        <f>Def_Sistemas_Conectores_Cabos!$B$7</f>
        <v>SMA 50-ohm</v>
      </c>
      <c r="P914" s="19" t="str">
        <f>Def_Sistemas_Conectores_Cabos!$B$26</f>
        <v>MMCX 50-ohm</v>
      </c>
      <c r="Q914" s="27" t="str">
        <f t="shared" si="17"/>
        <v>SI-10M2:DI-BPMRFFE/SW_IN
SI-10M2:DI-FMCFastADC/TRIG</v>
      </c>
      <c r="R914" s="69">
        <v>2.0</v>
      </c>
      <c r="S914" s="69">
        <v>2.0</v>
      </c>
      <c r="T914" s="211" t="str">
        <f>Def_Sistemas_Conectores_Cabos!$C$9</f>
        <v>RG316</v>
      </c>
      <c r="U914" s="45" t="s">
        <v>1173</v>
      </c>
      <c r="V914" s="33"/>
      <c r="W914" s="33"/>
      <c r="X914" s="33"/>
    </row>
    <row r="915" ht="15.75" customHeight="1">
      <c r="A915" s="19" t="str">
        <f>Def_Sistemas_Conectores_Cabos!$A$22</f>
        <v>BPM de elétrons</v>
      </c>
      <c r="B915" s="22" t="str">
        <f>Datas_Entregas!$A$3</f>
        <v>BTS/Anel</v>
      </c>
      <c r="C915" s="25">
        <f t="array" ref="C915">INDEX(Datas_Entregas!$B$2:$B$100, MATCH(B915, Datas_Entregas!$A$2:$A$100, 0), 1)</f>
        <v>43296</v>
      </c>
      <c r="D915" s="22" t="str">
        <f>Def_Status_Montagem!$A$4</f>
        <v>Comprado / Esperando entrega</v>
      </c>
      <c r="E915" s="35" t="str">
        <f>Def_Status_Montagem!$B$4</f>
        <v>Contratada (inclui etiqueta)</v>
      </c>
      <c r="F915" s="26"/>
      <c r="G915" s="27"/>
      <c r="H915" s="26" t="str">
        <f t="array" ref="H915">INDEX(Def_Instancias_Equipamentos!$E$2:$E$5135, MATCH(K915, Def_Instancias_Equipamentos!$D$2:$D$5135, 0), 1)</f>
        <v>IA-10RaBPM</v>
      </c>
      <c r="I915" s="27" t="str">
        <f t="array" ref="I915">INDEX(Def_Instancias_Equipamentos!$E$2:$E$5135, MATCH(L915, Def_Instancias_Equipamentos!$D$2:$D$5135, 0), 1)</f>
        <v>IA-10RaBPM</v>
      </c>
      <c r="J915" s="27" t="str">
        <f t="shared" si="16"/>
        <v>INTERNO</v>
      </c>
      <c r="K915" s="28" t="str">
        <f>Def_Instancias_Equipamentos!$D$969</f>
        <v>SI-10SB:DI-BPMRFFE-1</v>
      </c>
      <c r="L915" s="19" t="str">
        <f>Def_Instancias_Equipamentos!$D$1560</f>
        <v>SI-10SB:DI-FMCFastADC-1</v>
      </c>
      <c r="M915" s="44" t="s">
        <v>1171</v>
      </c>
      <c r="N915" s="45" t="s">
        <v>1172</v>
      </c>
      <c r="O915" s="28" t="str">
        <f>Def_Sistemas_Conectores_Cabos!$B$7</f>
        <v>SMA 50-ohm</v>
      </c>
      <c r="P915" s="19" t="str">
        <f>Def_Sistemas_Conectores_Cabos!$B$26</f>
        <v>MMCX 50-ohm</v>
      </c>
      <c r="Q915" s="27" t="str">
        <f t="shared" si="17"/>
        <v>SI-10SB:DI-BPMRFFE-1/SW_IN
SI-10SB:DI-FMCFastADC-1/TRIG</v>
      </c>
      <c r="R915" s="69">
        <v>2.0</v>
      </c>
      <c r="S915" s="69">
        <v>2.0</v>
      </c>
      <c r="T915" s="211" t="str">
        <f>Def_Sistemas_Conectores_Cabos!$C$9</f>
        <v>RG316</v>
      </c>
      <c r="U915" s="45" t="s">
        <v>1173</v>
      </c>
      <c r="V915" s="33"/>
      <c r="W915" s="33"/>
      <c r="X915" s="33"/>
    </row>
    <row r="916" ht="15.75" customHeight="1">
      <c r="A916" s="19" t="str">
        <f>Def_Sistemas_Conectores_Cabos!$A$22</f>
        <v>BPM de elétrons</v>
      </c>
      <c r="B916" s="22" t="str">
        <f>Datas_Entregas!$A$3</f>
        <v>BTS/Anel</v>
      </c>
      <c r="C916" s="25">
        <f t="array" ref="C916">INDEX(Datas_Entregas!$B$2:$B$100, MATCH(B916, Datas_Entregas!$A$2:$A$100, 0), 1)</f>
        <v>43296</v>
      </c>
      <c r="D916" s="22" t="str">
        <f>Def_Status_Montagem!$A$4</f>
        <v>Comprado / Esperando entrega</v>
      </c>
      <c r="E916" s="35" t="str">
        <f>Def_Status_Montagem!$B$4</f>
        <v>Contratada (inclui etiqueta)</v>
      </c>
      <c r="F916" s="26"/>
      <c r="G916" s="27"/>
      <c r="H916" s="26" t="str">
        <f t="array" ref="H916">INDEX(Def_Instancias_Equipamentos!$E$2:$E$5135, MATCH(K916, Def_Instancias_Equipamentos!$D$2:$D$5135, 0), 1)</f>
        <v>IA-10RaBPM</v>
      </c>
      <c r="I916" s="27" t="str">
        <f t="array" ref="I916">INDEX(Def_Instancias_Equipamentos!$E$2:$E$5135, MATCH(L916, Def_Instancias_Equipamentos!$D$2:$D$5135, 0), 1)</f>
        <v>IA-10RaBPM</v>
      </c>
      <c r="J916" s="27" t="str">
        <f t="shared" si="16"/>
        <v>INTERNO</v>
      </c>
      <c r="K916" s="28" t="str">
        <f>Def_Instancias_Equipamentos!$D$970</f>
        <v>SI-10SB:DI-BPMRFFE-2</v>
      </c>
      <c r="L916" s="19" t="str">
        <f>Def_Instancias_Equipamentos!$D$1561</f>
        <v>SI-10SB:DI-FMCFastADC-2</v>
      </c>
      <c r="M916" s="44" t="s">
        <v>1171</v>
      </c>
      <c r="N916" s="45" t="s">
        <v>1172</v>
      </c>
      <c r="O916" s="28" t="str">
        <f>Def_Sistemas_Conectores_Cabos!$B$7</f>
        <v>SMA 50-ohm</v>
      </c>
      <c r="P916" s="19" t="str">
        <f>Def_Sistemas_Conectores_Cabos!$B$26</f>
        <v>MMCX 50-ohm</v>
      </c>
      <c r="Q916" s="27" t="str">
        <f t="shared" si="17"/>
        <v>SI-10SB:DI-BPMRFFE-2/SW_IN
SI-10SB:DI-FMCFastADC-2/TRIG</v>
      </c>
      <c r="R916" s="69">
        <v>2.0</v>
      </c>
      <c r="S916" s="69">
        <v>2.0</v>
      </c>
      <c r="T916" s="211" t="str">
        <f>Def_Sistemas_Conectores_Cabos!$C$9</f>
        <v>RG316</v>
      </c>
      <c r="U916" s="45" t="s">
        <v>1173</v>
      </c>
      <c r="V916" s="33"/>
      <c r="W916" s="33"/>
      <c r="X916" s="33"/>
    </row>
    <row r="917" ht="15.75" customHeight="1">
      <c r="A917" s="19" t="str">
        <f>Def_Sistemas_Conectores_Cabos!$A$22</f>
        <v>BPM de elétrons</v>
      </c>
      <c r="B917" s="22" t="str">
        <f>Datas_Entregas!$A$3</f>
        <v>BTS/Anel</v>
      </c>
      <c r="C917" s="25">
        <f t="array" ref="C917">INDEX(Datas_Entregas!$B$2:$B$100, MATCH(B917, Datas_Entregas!$A$2:$A$100, 0), 1)</f>
        <v>43296</v>
      </c>
      <c r="D917" s="22" t="str">
        <f>Def_Status_Montagem!$A$4</f>
        <v>Comprado / Esperando entrega</v>
      </c>
      <c r="E917" s="35" t="str">
        <f>Def_Status_Montagem!$B$4</f>
        <v>Contratada (inclui etiqueta)</v>
      </c>
      <c r="F917" s="26"/>
      <c r="G917" s="27"/>
      <c r="H917" s="26" t="str">
        <f t="array" ref="H917">INDEX(Def_Instancias_Equipamentos!$E$2:$E$5135, MATCH(K917, Def_Instancias_Equipamentos!$D$2:$D$5135, 0), 1)</f>
        <v>IA-11RaBPM</v>
      </c>
      <c r="I917" s="27" t="str">
        <f t="array" ref="I917">INDEX(Def_Instancias_Equipamentos!$E$2:$E$5135, MATCH(L917, Def_Instancias_Equipamentos!$D$2:$D$5135, 0), 1)</f>
        <v>IA-11RaBPM</v>
      </c>
      <c r="J917" s="27" t="str">
        <f t="shared" si="16"/>
        <v>INTERNO</v>
      </c>
      <c r="K917" s="28" t="str">
        <f>Def_Instancias_Equipamentos!$D$871</f>
        <v>SI-11C1:DI-BPMRFFE-1</v>
      </c>
      <c r="L917" s="19" t="str">
        <f>Def_Instancias_Equipamentos!$D$1462</f>
        <v>SI-11C1:DI-FMCFastADC-1</v>
      </c>
      <c r="M917" s="44" t="s">
        <v>1171</v>
      </c>
      <c r="N917" s="45" t="s">
        <v>1172</v>
      </c>
      <c r="O917" s="28" t="str">
        <f>Def_Sistemas_Conectores_Cabos!$B$7</f>
        <v>SMA 50-ohm</v>
      </c>
      <c r="P917" s="19" t="str">
        <f>Def_Sistemas_Conectores_Cabos!$B$26</f>
        <v>MMCX 50-ohm</v>
      </c>
      <c r="Q917" s="27" t="str">
        <f t="shared" si="17"/>
        <v>SI-11C1:DI-BPMRFFE-1/SW_IN
SI-11C1:DI-FMCFastADC-1/TRIG</v>
      </c>
      <c r="R917" s="69">
        <v>2.0</v>
      </c>
      <c r="S917" s="69">
        <v>2.0</v>
      </c>
      <c r="T917" s="211" t="str">
        <f>Def_Sistemas_Conectores_Cabos!$C$9</f>
        <v>RG316</v>
      </c>
      <c r="U917" s="45" t="s">
        <v>1173</v>
      </c>
      <c r="V917" s="33"/>
      <c r="W917" s="33"/>
      <c r="X917" s="33"/>
    </row>
    <row r="918" ht="15.75" customHeight="1">
      <c r="A918" s="19" t="str">
        <f>Def_Sistemas_Conectores_Cabos!$A$22</f>
        <v>BPM de elétrons</v>
      </c>
      <c r="B918" s="22" t="str">
        <f>Datas_Entregas!$A$3</f>
        <v>BTS/Anel</v>
      </c>
      <c r="C918" s="25">
        <f t="array" ref="C918">INDEX(Datas_Entregas!$B$2:$B$100, MATCH(B918, Datas_Entregas!$A$2:$A$100, 0), 1)</f>
        <v>43296</v>
      </c>
      <c r="D918" s="22" t="str">
        <f>Def_Status_Montagem!$A$4</f>
        <v>Comprado / Esperando entrega</v>
      </c>
      <c r="E918" s="35" t="str">
        <f>Def_Status_Montagem!$B$4</f>
        <v>Contratada (inclui etiqueta)</v>
      </c>
      <c r="F918" s="26"/>
      <c r="G918" s="27"/>
      <c r="H918" s="26" t="str">
        <f t="array" ref="H918">INDEX(Def_Instancias_Equipamentos!$E$2:$E$5135, MATCH(K918, Def_Instancias_Equipamentos!$D$2:$D$5135, 0), 1)</f>
        <v>IA-11RaBPM</v>
      </c>
      <c r="I918" s="27" t="str">
        <f t="array" ref="I918">INDEX(Def_Instancias_Equipamentos!$E$2:$E$5135, MATCH(L918, Def_Instancias_Equipamentos!$D$2:$D$5135, 0), 1)</f>
        <v>IA-11RaBPM</v>
      </c>
      <c r="J918" s="27" t="str">
        <f t="shared" si="16"/>
        <v>INTERNO</v>
      </c>
      <c r="K918" s="28" t="str">
        <f>Def_Instancias_Equipamentos!$D$872</f>
        <v>SI-11C1:DI-BPMRFFE-2</v>
      </c>
      <c r="L918" s="19" t="str">
        <f>Def_Instancias_Equipamentos!$D$1463</f>
        <v>SI-11C1:DI-FMCFastADC-2</v>
      </c>
      <c r="M918" s="44" t="s">
        <v>1171</v>
      </c>
      <c r="N918" s="45" t="s">
        <v>1172</v>
      </c>
      <c r="O918" s="28" t="str">
        <f>Def_Sistemas_Conectores_Cabos!$B$7</f>
        <v>SMA 50-ohm</v>
      </c>
      <c r="P918" s="19" t="str">
        <f>Def_Sistemas_Conectores_Cabos!$B$26</f>
        <v>MMCX 50-ohm</v>
      </c>
      <c r="Q918" s="27" t="str">
        <f t="shared" si="17"/>
        <v>SI-11C1:DI-BPMRFFE-2/SW_IN
SI-11C1:DI-FMCFastADC-2/TRIG</v>
      </c>
      <c r="R918" s="69">
        <v>2.0</v>
      </c>
      <c r="S918" s="69">
        <v>2.0</v>
      </c>
      <c r="T918" s="211" t="str">
        <f>Def_Sistemas_Conectores_Cabos!$C$9</f>
        <v>RG316</v>
      </c>
      <c r="U918" s="45" t="s">
        <v>1173</v>
      </c>
      <c r="V918" s="33"/>
      <c r="W918" s="33"/>
      <c r="X918" s="33"/>
    </row>
    <row r="919" ht="15.75" customHeight="1">
      <c r="A919" s="19" t="str">
        <f>Def_Sistemas_Conectores_Cabos!$A$22</f>
        <v>BPM de elétrons</v>
      </c>
      <c r="B919" s="22" t="str">
        <f>Datas_Entregas!$A$3</f>
        <v>BTS/Anel</v>
      </c>
      <c r="C919" s="25">
        <f t="array" ref="C919">INDEX(Datas_Entregas!$B$2:$B$100, MATCH(B919, Datas_Entregas!$A$2:$A$100, 0), 1)</f>
        <v>43296</v>
      </c>
      <c r="D919" s="22" t="str">
        <f>Def_Status_Montagem!$A$4</f>
        <v>Comprado / Esperando entrega</v>
      </c>
      <c r="E919" s="35" t="str">
        <f>Def_Status_Montagem!$B$4</f>
        <v>Contratada (inclui etiqueta)</v>
      </c>
      <c r="F919" s="26"/>
      <c r="G919" s="27"/>
      <c r="H919" s="26" t="str">
        <f t="array" ref="H919">INDEX(Def_Instancias_Equipamentos!$E$2:$E$5135, MATCH(K919, Def_Instancias_Equipamentos!$D$2:$D$5135, 0), 1)</f>
        <v>IA-11RaBPM</v>
      </c>
      <c r="I919" s="27" t="str">
        <f t="array" ref="I919">INDEX(Def_Instancias_Equipamentos!$E$2:$E$5135, MATCH(L919, Def_Instancias_Equipamentos!$D$2:$D$5135, 0), 1)</f>
        <v>IA-11RaBPM</v>
      </c>
      <c r="J919" s="27" t="str">
        <f t="shared" si="16"/>
        <v>INTERNO</v>
      </c>
      <c r="K919" s="28" t="str">
        <f>Def_Instancias_Equipamentos!$D$873</f>
        <v>SI-11C2:DI-BPMRFFE</v>
      </c>
      <c r="L919" s="19" t="str">
        <f>Def_Instancias_Equipamentos!$D$1464</f>
        <v>SI-11C2:DI-FMCFastADC</v>
      </c>
      <c r="M919" s="44" t="s">
        <v>1171</v>
      </c>
      <c r="N919" s="45" t="s">
        <v>1172</v>
      </c>
      <c r="O919" s="28" t="str">
        <f>Def_Sistemas_Conectores_Cabos!$B$7</f>
        <v>SMA 50-ohm</v>
      </c>
      <c r="P919" s="19" t="str">
        <f>Def_Sistemas_Conectores_Cabos!$B$26</f>
        <v>MMCX 50-ohm</v>
      </c>
      <c r="Q919" s="27" t="str">
        <f t="shared" si="17"/>
        <v>SI-11C2:DI-BPMRFFE/SW_IN
SI-11C2:DI-FMCFastADC/TRIG</v>
      </c>
      <c r="R919" s="69">
        <v>2.0</v>
      </c>
      <c r="S919" s="69">
        <v>2.0</v>
      </c>
      <c r="T919" s="211" t="str">
        <f>Def_Sistemas_Conectores_Cabos!$C$9</f>
        <v>RG316</v>
      </c>
      <c r="U919" s="45" t="s">
        <v>1173</v>
      </c>
      <c r="V919" s="33"/>
      <c r="W919" s="33"/>
      <c r="X919" s="33"/>
    </row>
    <row r="920" ht="15.75" customHeight="1">
      <c r="A920" s="19" t="str">
        <f>Def_Sistemas_Conectores_Cabos!$A$22</f>
        <v>BPM de elétrons</v>
      </c>
      <c r="B920" s="22" t="str">
        <f>Datas_Entregas!$A$3</f>
        <v>BTS/Anel</v>
      </c>
      <c r="C920" s="25">
        <f t="array" ref="C920">INDEX(Datas_Entregas!$B$2:$B$100, MATCH(B920, Datas_Entregas!$A$2:$A$100, 0), 1)</f>
        <v>43296</v>
      </c>
      <c r="D920" s="22" t="str">
        <f>Def_Status_Montagem!$A$4</f>
        <v>Comprado / Esperando entrega</v>
      </c>
      <c r="E920" s="35" t="str">
        <f>Def_Status_Montagem!$B$4</f>
        <v>Contratada (inclui etiqueta)</v>
      </c>
      <c r="F920" s="26"/>
      <c r="G920" s="27"/>
      <c r="H920" s="26" t="str">
        <f t="array" ref="H920">INDEX(Def_Instancias_Equipamentos!$E$2:$E$5135, MATCH(K920, Def_Instancias_Equipamentos!$D$2:$D$5135, 0), 1)</f>
        <v>IA-11RaBPM</v>
      </c>
      <c r="I920" s="27" t="str">
        <f t="array" ref="I920">INDEX(Def_Instancias_Equipamentos!$E$2:$E$5135, MATCH(L920, Def_Instancias_Equipamentos!$D$2:$D$5135, 0), 1)</f>
        <v>IA-11RaBPM</v>
      </c>
      <c r="J920" s="27" t="str">
        <f t="shared" si="16"/>
        <v>INTERNO</v>
      </c>
      <c r="K920" s="28" t="str">
        <f>Def_Instancias_Equipamentos!$D$874</f>
        <v>SI-11C3:DI-BPMRFFE-1</v>
      </c>
      <c r="L920" s="19" t="str">
        <f>Def_Instancias_Equipamentos!$D$1465</f>
        <v>SI-11C3:DI-FMCFastADC-1</v>
      </c>
      <c r="M920" s="44" t="s">
        <v>1171</v>
      </c>
      <c r="N920" s="45" t="s">
        <v>1172</v>
      </c>
      <c r="O920" s="28" t="str">
        <f>Def_Sistemas_Conectores_Cabos!$B$7</f>
        <v>SMA 50-ohm</v>
      </c>
      <c r="P920" s="19" t="str">
        <f>Def_Sistemas_Conectores_Cabos!$B$26</f>
        <v>MMCX 50-ohm</v>
      </c>
      <c r="Q920" s="27" t="str">
        <f t="shared" si="17"/>
        <v>SI-11C3:DI-BPMRFFE-1/SW_IN
SI-11C3:DI-FMCFastADC-1/TRIG</v>
      </c>
      <c r="R920" s="69">
        <v>2.0</v>
      </c>
      <c r="S920" s="69">
        <v>2.0</v>
      </c>
      <c r="T920" s="211" t="str">
        <f>Def_Sistemas_Conectores_Cabos!$C$9</f>
        <v>RG316</v>
      </c>
      <c r="U920" s="45" t="s">
        <v>1173</v>
      </c>
      <c r="V920" s="33"/>
      <c r="W920" s="33"/>
      <c r="X920" s="33"/>
    </row>
    <row r="921" ht="15.75" customHeight="1">
      <c r="A921" s="19" t="str">
        <f>Def_Sistemas_Conectores_Cabos!$A$22</f>
        <v>BPM de elétrons</v>
      </c>
      <c r="B921" s="22" t="str">
        <f>Datas_Entregas!$A$3</f>
        <v>BTS/Anel</v>
      </c>
      <c r="C921" s="25">
        <f t="array" ref="C921">INDEX(Datas_Entregas!$B$2:$B$100, MATCH(B921, Datas_Entregas!$A$2:$A$100, 0), 1)</f>
        <v>43296</v>
      </c>
      <c r="D921" s="22" t="str">
        <f>Def_Status_Montagem!$A$4</f>
        <v>Comprado / Esperando entrega</v>
      </c>
      <c r="E921" s="35" t="str">
        <f>Def_Status_Montagem!$B$4</f>
        <v>Contratada (inclui etiqueta)</v>
      </c>
      <c r="F921" s="26"/>
      <c r="G921" s="27"/>
      <c r="H921" s="26" t="str">
        <f t="array" ref="H921">INDEX(Def_Instancias_Equipamentos!$E$2:$E$5135, MATCH(K921, Def_Instancias_Equipamentos!$D$2:$D$5135, 0), 1)</f>
        <v>IA-11RaBPM</v>
      </c>
      <c r="I921" s="27" t="str">
        <f t="array" ref="I921">INDEX(Def_Instancias_Equipamentos!$E$2:$E$5135, MATCH(L921, Def_Instancias_Equipamentos!$D$2:$D$5135, 0), 1)</f>
        <v>IA-11RaBPM</v>
      </c>
      <c r="J921" s="27" t="str">
        <f t="shared" si="16"/>
        <v>INTERNO</v>
      </c>
      <c r="K921" s="28" t="str">
        <f>Def_Instancias_Equipamentos!$D$875</f>
        <v>SI-11C3:DI-BPMRFFE-2</v>
      </c>
      <c r="L921" s="19" t="str">
        <f>Def_Instancias_Equipamentos!$D$1466</f>
        <v>SI-11C3:DI-FMCFastADC-2</v>
      </c>
      <c r="M921" s="44" t="s">
        <v>1171</v>
      </c>
      <c r="N921" s="45" t="s">
        <v>1172</v>
      </c>
      <c r="O921" s="28" t="str">
        <f>Def_Sistemas_Conectores_Cabos!$B$7</f>
        <v>SMA 50-ohm</v>
      </c>
      <c r="P921" s="19" t="str">
        <f>Def_Sistemas_Conectores_Cabos!$B$26</f>
        <v>MMCX 50-ohm</v>
      </c>
      <c r="Q921" s="27" t="str">
        <f t="shared" si="17"/>
        <v>SI-11C3:DI-BPMRFFE-2/SW_IN
SI-11C3:DI-FMCFastADC-2/TRIG</v>
      </c>
      <c r="R921" s="69">
        <v>2.0</v>
      </c>
      <c r="S921" s="69">
        <v>2.0</v>
      </c>
      <c r="T921" s="211" t="str">
        <f>Def_Sistemas_Conectores_Cabos!$C$9</f>
        <v>RG316</v>
      </c>
      <c r="U921" s="45" t="s">
        <v>1173</v>
      </c>
      <c r="V921" s="33"/>
      <c r="W921" s="33"/>
      <c r="X921" s="33"/>
    </row>
    <row r="922" ht="15.75" customHeight="1">
      <c r="A922" s="19" t="str">
        <f>Def_Sistemas_Conectores_Cabos!$A$22</f>
        <v>BPM de elétrons</v>
      </c>
      <c r="B922" s="22" t="str">
        <f>Datas_Entregas!$A$3</f>
        <v>BTS/Anel</v>
      </c>
      <c r="C922" s="25">
        <f t="array" ref="C922">INDEX(Datas_Entregas!$B$2:$B$100, MATCH(B922, Datas_Entregas!$A$2:$A$100, 0), 1)</f>
        <v>43296</v>
      </c>
      <c r="D922" s="22" t="str">
        <f>Def_Status_Montagem!$A$4</f>
        <v>Comprado / Esperando entrega</v>
      </c>
      <c r="E922" s="35" t="str">
        <f>Def_Status_Montagem!$B$4</f>
        <v>Contratada (inclui etiqueta)</v>
      </c>
      <c r="F922" s="26"/>
      <c r="G922" s="27"/>
      <c r="H922" s="26" t="str">
        <f t="array" ref="H922">INDEX(Def_Instancias_Equipamentos!$E$2:$E$5135, MATCH(K922, Def_Instancias_Equipamentos!$D$2:$D$5135, 0), 1)</f>
        <v>IA-11RaBPM</v>
      </c>
      <c r="I922" s="27" t="str">
        <f t="array" ref="I922">INDEX(Def_Instancias_Equipamentos!$E$2:$E$5135, MATCH(L922, Def_Instancias_Equipamentos!$D$2:$D$5135, 0), 1)</f>
        <v>IA-11RaBPM</v>
      </c>
      <c r="J922" s="27" t="str">
        <f t="shared" si="16"/>
        <v>INTERNO</v>
      </c>
      <c r="K922" s="28" t="str">
        <f>Def_Instancias_Equipamentos!$D$876</f>
        <v>SI-11C4:DI-BPMRFFE</v>
      </c>
      <c r="L922" s="19" t="str">
        <f>Def_Instancias_Equipamentos!$D$1467</f>
        <v>SI-11C4:DI-FMCFastADC</v>
      </c>
      <c r="M922" s="44" t="s">
        <v>1171</v>
      </c>
      <c r="N922" s="45" t="s">
        <v>1172</v>
      </c>
      <c r="O922" s="28" t="str">
        <f>Def_Sistemas_Conectores_Cabos!$B$7</f>
        <v>SMA 50-ohm</v>
      </c>
      <c r="P922" s="19" t="str">
        <f>Def_Sistemas_Conectores_Cabos!$B$26</f>
        <v>MMCX 50-ohm</v>
      </c>
      <c r="Q922" s="27" t="str">
        <f t="shared" si="17"/>
        <v>SI-11C4:DI-BPMRFFE/SW_IN
SI-11C4:DI-FMCFastADC/TRIG</v>
      </c>
      <c r="R922" s="69">
        <v>2.0</v>
      </c>
      <c r="S922" s="69">
        <v>2.0</v>
      </c>
      <c r="T922" s="211" t="str">
        <f>Def_Sistemas_Conectores_Cabos!$C$9</f>
        <v>RG316</v>
      </c>
      <c r="U922" s="45" t="s">
        <v>1173</v>
      </c>
      <c r="V922" s="33"/>
      <c r="W922" s="33"/>
      <c r="X922" s="33"/>
    </row>
    <row r="923" ht="15.75" customHeight="1">
      <c r="A923" s="19" t="str">
        <f>Def_Sistemas_Conectores_Cabos!$A$22</f>
        <v>BPM de elétrons</v>
      </c>
      <c r="B923" s="22" t="str">
        <f>Datas_Entregas!$A$3</f>
        <v>BTS/Anel</v>
      </c>
      <c r="C923" s="25">
        <f t="array" ref="C923">INDEX(Datas_Entregas!$B$2:$B$100, MATCH(B923, Datas_Entregas!$A$2:$A$100, 0), 1)</f>
        <v>43296</v>
      </c>
      <c r="D923" s="22" t="str">
        <f>Def_Status_Montagem!$A$4</f>
        <v>Comprado / Esperando entrega</v>
      </c>
      <c r="E923" s="35" t="str">
        <f>Def_Status_Montagem!$B$4</f>
        <v>Contratada (inclui etiqueta)</v>
      </c>
      <c r="F923" s="26"/>
      <c r="G923" s="27"/>
      <c r="H923" s="26" t="str">
        <f t="array" ref="H923">INDEX(Def_Instancias_Equipamentos!$E$2:$E$5135, MATCH(K923, Def_Instancias_Equipamentos!$D$2:$D$5135, 0), 1)</f>
        <v>IA-11RaBPM</v>
      </c>
      <c r="I923" s="27" t="str">
        <f t="array" ref="I923">INDEX(Def_Instancias_Equipamentos!$E$2:$E$5135, MATCH(L923, Def_Instancias_Equipamentos!$D$2:$D$5135, 0), 1)</f>
        <v>IA-11RaBPM</v>
      </c>
      <c r="J923" s="27" t="str">
        <f t="shared" si="16"/>
        <v>INTERNO</v>
      </c>
      <c r="K923" s="28" t="str">
        <f>Def_Instancias_Equipamentos!$D$877</f>
        <v>SI-11M1:DI-BPMRFFE</v>
      </c>
      <c r="L923" s="19" t="str">
        <f>Def_Instancias_Equipamentos!$D$1468</f>
        <v>SI-11M1:DI-FMCFastADC</v>
      </c>
      <c r="M923" s="44" t="s">
        <v>1171</v>
      </c>
      <c r="N923" s="45" t="s">
        <v>1172</v>
      </c>
      <c r="O923" s="28" t="str">
        <f>Def_Sistemas_Conectores_Cabos!$B$7</f>
        <v>SMA 50-ohm</v>
      </c>
      <c r="P923" s="19" t="str">
        <f>Def_Sistemas_Conectores_Cabos!$B$26</f>
        <v>MMCX 50-ohm</v>
      </c>
      <c r="Q923" s="27" t="str">
        <f t="shared" si="17"/>
        <v>SI-11M1:DI-BPMRFFE/SW_IN
SI-11M1:DI-FMCFastADC/TRIG</v>
      </c>
      <c r="R923" s="69">
        <v>2.0</v>
      </c>
      <c r="S923" s="69">
        <v>2.0</v>
      </c>
      <c r="T923" s="211" t="str">
        <f>Def_Sistemas_Conectores_Cabos!$C$9</f>
        <v>RG316</v>
      </c>
      <c r="U923" s="45" t="s">
        <v>1173</v>
      </c>
      <c r="V923" s="33"/>
      <c r="W923" s="33"/>
      <c r="X923" s="33"/>
    </row>
    <row r="924" ht="15.75" customHeight="1">
      <c r="A924" s="19" t="str">
        <f>Def_Sistemas_Conectores_Cabos!$A$22</f>
        <v>BPM de elétrons</v>
      </c>
      <c r="B924" s="22" t="str">
        <f>Datas_Entregas!$A$3</f>
        <v>BTS/Anel</v>
      </c>
      <c r="C924" s="25">
        <f t="array" ref="C924">INDEX(Datas_Entregas!$B$2:$B$100, MATCH(B924, Datas_Entregas!$A$2:$A$100, 0), 1)</f>
        <v>43296</v>
      </c>
      <c r="D924" s="22" t="str">
        <f>Def_Status_Montagem!$A$4</f>
        <v>Comprado / Esperando entrega</v>
      </c>
      <c r="E924" s="35" t="str">
        <f>Def_Status_Montagem!$B$4</f>
        <v>Contratada (inclui etiqueta)</v>
      </c>
      <c r="F924" s="26"/>
      <c r="G924" s="27"/>
      <c r="H924" s="26" t="str">
        <f t="array" ref="H924">INDEX(Def_Instancias_Equipamentos!$E$2:$E$5135, MATCH(K924, Def_Instancias_Equipamentos!$D$2:$D$5135, 0), 1)</f>
        <v>IA-11RaBPM</v>
      </c>
      <c r="I924" s="27" t="str">
        <f t="array" ref="I924">INDEX(Def_Instancias_Equipamentos!$E$2:$E$5135, MATCH(L924, Def_Instancias_Equipamentos!$D$2:$D$5135, 0), 1)</f>
        <v>IA-11RaBPM</v>
      </c>
      <c r="J924" s="27" t="str">
        <f t="shared" si="16"/>
        <v>INTERNO</v>
      </c>
      <c r="K924" s="28" t="str">
        <f>Def_Instancias_Equipamentos!$D$878</f>
        <v>SI-11M2:DI-BPMRFFE</v>
      </c>
      <c r="L924" s="19" t="str">
        <f>Def_Instancias_Equipamentos!$D$1469</f>
        <v>SI-11M2:DI-FMCFastADC</v>
      </c>
      <c r="M924" s="44" t="s">
        <v>1171</v>
      </c>
      <c r="N924" s="45" t="s">
        <v>1172</v>
      </c>
      <c r="O924" s="28" t="str">
        <f>Def_Sistemas_Conectores_Cabos!$B$7</f>
        <v>SMA 50-ohm</v>
      </c>
      <c r="P924" s="19" t="str">
        <f>Def_Sistemas_Conectores_Cabos!$B$26</f>
        <v>MMCX 50-ohm</v>
      </c>
      <c r="Q924" s="27" t="str">
        <f t="shared" si="17"/>
        <v>SI-11M2:DI-BPMRFFE/SW_IN
SI-11M2:DI-FMCFastADC/TRIG</v>
      </c>
      <c r="R924" s="69">
        <v>2.0</v>
      </c>
      <c r="S924" s="69">
        <v>2.0</v>
      </c>
      <c r="T924" s="211" t="str">
        <f>Def_Sistemas_Conectores_Cabos!$C$9</f>
        <v>RG316</v>
      </c>
      <c r="U924" s="45" t="s">
        <v>1173</v>
      </c>
      <c r="V924" s="33"/>
      <c r="W924" s="33"/>
      <c r="X924" s="33"/>
    </row>
    <row r="925" ht="15.75" customHeight="1">
      <c r="A925" s="19" t="str">
        <f>Def_Sistemas_Conectores_Cabos!$A$22</f>
        <v>BPM de elétrons</v>
      </c>
      <c r="B925" s="22" t="str">
        <f>Datas_Entregas!$A$3</f>
        <v>BTS/Anel</v>
      </c>
      <c r="C925" s="25">
        <f t="array" ref="C925">INDEX(Datas_Entregas!$B$2:$B$100, MATCH(B925, Datas_Entregas!$A$2:$A$100, 0), 1)</f>
        <v>43296</v>
      </c>
      <c r="D925" s="22" t="str">
        <f>Def_Status_Montagem!$A$4</f>
        <v>Comprado / Esperando entrega</v>
      </c>
      <c r="E925" s="35" t="str">
        <f>Def_Status_Montagem!$B$4</f>
        <v>Contratada (inclui etiqueta)</v>
      </c>
      <c r="F925" s="26"/>
      <c r="G925" s="27"/>
      <c r="H925" s="26" t="str">
        <f t="array" ref="H925">INDEX(Def_Instancias_Equipamentos!$E$2:$E$5135, MATCH(K925, Def_Instancias_Equipamentos!$D$2:$D$5135, 0), 1)</f>
        <v>IA-11RaBPM</v>
      </c>
      <c r="I925" s="27" t="str">
        <f t="array" ref="I925">INDEX(Def_Instancias_Equipamentos!$E$2:$E$5135, MATCH(L925, Def_Instancias_Equipamentos!$D$2:$D$5135, 0), 1)</f>
        <v>IA-11RaBPM</v>
      </c>
      <c r="J925" s="27" t="str">
        <f t="shared" si="16"/>
        <v>INTERNO</v>
      </c>
      <c r="K925" s="28" t="str">
        <f>Def_Instancias_Equipamentos!$D$971</f>
        <v>SI-11SP:DI-BPMRFFE-1</v>
      </c>
      <c r="L925" s="19" t="str">
        <f>Def_Instancias_Equipamentos!$D$1562</f>
        <v>SI-11SP:DI-FMCFastADC-1</v>
      </c>
      <c r="M925" s="44" t="s">
        <v>1171</v>
      </c>
      <c r="N925" s="45" t="s">
        <v>1172</v>
      </c>
      <c r="O925" s="28" t="str">
        <f>Def_Sistemas_Conectores_Cabos!$B$7</f>
        <v>SMA 50-ohm</v>
      </c>
      <c r="P925" s="19" t="str">
        <f>Def_Sistemas_Conectores_Cabos!$B$26</f>
        <v>MMCX 50-ohm</v>
      </c>
      <c r="Q925" s="27" t="str">
        <f t="shared" si="17"/>
        <v>SI-11SP:DI-BPMRFFE-1/SW_IN
SI-11SP:DI-FMCFastADC-1/TRIG</v>
      </c>
      <c r="R925" s="69">
        <v>2.0</v>
      </c>
      <c r="S925" s="69">
        <v>2.0</v>
      </c>
      <c r="T925" s="211" t="str">
        <f>Def_Sistemas_Conectores_Cabos!$C$9</f>
        <v>RG316</v>
      </c>
      <c r="U925" s="45" t="s">
        <v>1173</v>
      </c>
      <c r="V925" s="33"/>
      <c r="W925" s="33"/>
      <c r="X925" s="33"/>
    </row>
    <row r="926" ht="15.75" customHeight="1">
      <c r="A926" s="19" t="str">
        <f>Def_Sistemas_Conectores_Cabos!$A$22</f>
        <v>BPM de elétrons</v>
      </c>
      <c r="B926" s="22" t="str">
        <f>Datas_Entregas!$A$3</f>
        <v>BTS/Anel</v>
      </c>
      <c r="C926" s="25">
        <f t="array" ref="C926">INDEX(Datas_Entregas!$B$2:$B$100, MATCH(B926, Datas_Entregas!$A$2:$A$100, 0), 1)</f>
        <v>43296</v>
      </c>
      <c r="D926" s="22" t="str">
        <f>Def_Status_Montagem!$A$4</f>
        <v>Comprado / Esperando entrega</v>
      </c>
      <c r="E926" s="35" t="str">
        <f>Def_Status_Montagem!$B$4</f>
        <v>Contratada (inclui etiqueta)</v>
      </c>
      <c r="F926" s="26"/>
      <c r="G926" s="27"/>
      <c r="H926" s="26" t="str">
        <f t="array" ref="H926">INDEX(Def_Instancias_Equipamentos!$E$2:$E$5135, MATCH(K926, Def_Instancias_Equipamentos!$D$2:$D$5135, 0), 1)</f>
        <v>IA-11RaBPM</v>
      </c>
      <c r="I926" s="27" t="str">
        <f t="array" ref="I926">INDEX(Def_Instancias_Equipamentos!$E$2:$E$5135, MATCH(L926, Def_Instancias_Equipamentos!$D$2:$D$5135, 0), 1)</f>
        <v>IA-11RaBPM</v>
      </c>
      <c r="J926" s="27" t="str">
        <f t="shared" si="16"/>
        <v>INTERNO</v>
      </c>
      <c r="K926" s="28" t="str">
        <f>Def_Instancias_Equipamentos!$D$972</f>
        <v>SI-11SP:DI-BPMRFFE-2</v>
      </c>
      <c r="L926" s="19" t="str">
        <f>Def_Instancias_Equipamentos!$D$1563</f>
        <v>SI-11SP:DI-FMCFastADC-2</v>
      </c>
      <c r="M926" s="44" t="s">
        <v>1171</v>
      </c>
      <c r="N926" s="45" t="s">
        <v>1172</v>
      </c>
      <c r="O926" s="28" t="str">
        <f>Def_Sistemas_Conectores_Cabos!$B$7</f>
        <v>SMA 50-ohm</v>
      </c>
      <c r="P926" s="19" t="str">
        <f>Def_Sistemas_Conectores_Cabos!$B$26</f>
        <v>MMCX 50-ohm</v>
      </c>
      <c r="Q926" s="27" t="str">
        <f t="shared" si="17"/>
        <v>SI-11SP:DI-BPMRFFE-2/SW_IN
SI-11SP:DI-FMCFastADC-2/TRIG</v>
      </c>
      <c r="R926" s="69">
        <v>2.0</v>
      </c>
      <c r="S926" s="69">
        <v>2.0</v>
      </c>
      <c r="T926" s="211" t="str">
        <f>Def_Sistemas_Conectores_Cabos!$C$9</f>
        <v>RG316</v>
      </c>
      <c r="U926" s="45" t="s">
        <v>1173</v>
      </c>
      <c r="V926" s="33"/>
      <c r="W926" s="33"/>
      <c r="X926" s="33"/>
    </row>
    <row r="927" ht="15.75" customHeight="1">
      <c r="A927" s="19" t="str">
        <f>Def_Sistemas_Conectores_Cabos!$A$22</f>
        <v>BPM de elétrons</v>
      </c>
      <c r="B927" s="22" t="str">
        <f>Datas_Entregas!$A$3</f>
        <v>BTS/Anel</v>
      </c>
      <c r="C927" s="25">
        <f t="array" ref="C927">INDEX(Datas_Entregas!$B$2:$B$100, MATCH(B927, Datas_Entregas!$A$2:$A$100, 0), 1)</f>
        <v>43296</v>
      </c>
      <c r="D927" s="22" t="str">
        <f>Def_Status_Montagem!$A$4</f>
        <v>Comprado / Esperando entrega</v>
      </c>
      <c r="E927" s="35" t="str">
        <f>Def_Status_Montagem!$B$4</f>
        <v>Contratada (inclui etiqueta)</v>
      </c>
      <c r="F927" s="26"/>
      <c r="G927" s="27"/>
      <c r="H927" s="26" t="str">
        <f t="array" ref="H927">INDEX(Def_Instancias_Equipamentos!$E$2:$E$5135, MATCH(K927, Def_Instancias_Equipamentos!$D$2:$D$5135, 0), 1)</f>
        <v>IA-12RaBPM</v>
      </c>
      <c r="I927" s="27" t="str">
        <f t="array" ref="I927">INDEX(Def_Instancias_Equipamentos!$E$2:$E$5135, MATCH(L927, Def_Instancias_Equipamentos!$D$2:$D$5135, 0), 1)</f>
        <v>IA-12RaBPM</v>
      </c>
      <c r="J927" s="27" t="str">
        <f t="shared" si="16"/>
        <v>INTERNO</v>
      </c>
      <c r="K927" s="28" t="str">
        <f>Def_Instancias_Equipamentos!$D$879</f>
        <v>SI-12C1:DI-BPMRFFE-1</v>
      </c>
      <c r="L927" s="19" t="str">
        <f>Def_Instancias_Equipamentos!$D$1470</f>
        <v>SI-12C1:DI-FMCFastADC-1</v>
      </c>
      <c r="M927" s="44" t="s">
        <v>1171</v>
      </c>
      <c r="N927" s="45" t="s">
        <v>1172</v>
      </c>
      <c r="O927" s="28" t="str">
        <f>Def_Sistemas_Conectores_Cabos!$B$7</f>
        <v>SMA 50-ohm</v>
      </c>
      <c r="P927" s="19" t="str">
        <f>Def_Sistemas_Conectores_Cabos!$B$26</f>
        <v>MMCX 50-ohm</v>
      </c>
      <c r="Q927" s="27" t="str">
        <f t="shared" si="17"/>
        <v>SI-12C1:DI-BPMRFFE-1/SW_IN
SI-12C1:DI-FMCFastADC-1/TRIG</v>
      </c>
      <c r="R927" s="69">
        <v>2.0</v>
      </c>
      <c r="S927" s="69">
        <v>2.0</v>
      </c>
      <c r="T927" s="211" t="str">
        <f>Def_Sistemas_Conectores_Cabos!$C$9</f>
        <v>RG316</v>
      </c>
      <c r="U927" s="45" t="s">
        <v>1173</v>
      </c>
      <c r="V927" s="33"/>
      <c r="W927" s="33"/>
      <c r="X927" s="33"/>
    </row>
    <row r="928" ht="15.75" customHeight="1">
      <c r="A928" s="19" t="str">
        <f>Def_Sistemas_Conectores_Cabos!$A$22</f>
        <v>BPM de elétrons</v>
      </c>
      <c r="B928" s="22" t="str">
        <f>Datas_Entregas!$A$3</f>
        <v>BTS/Anel</v>
      </c>
      <c r="C928" s="25">
        <f t="array" ref="C928">INDEX(Datas_Entregas!$B$2:$B$100, MATCH(B928, Datas_Entregas!$A$2:$A$100, 0), 1)</f>
        <v>43296</v>
      </c>
      <c r="D928" s="22" t="str">
        <f>Def_Status_Montagem!$A$4</f>
        <v>Comprado / Esperando entrega</v>
      </c>
      <c r="E928" s="35" t="str">
        <f>Def_Status_Montagem!$B$4</f>
        <v>Contratada (inclui etiqueta)</v>
      </c>
      <c r="F928" s="26"/>
      <c r="G928" s="27"/>
      <c r="H928" s="26" t="str">
        <f t="array" ref="H928">INDEX(Def_Instancias_Equipamentos!$E$2:$E$5135, MATCH(K928, Def_Instancias_Equipamentos!$D$2:$D$5135, 0), 1)</f>
        <v>IA-12RaBPM</v>
      </c>
      <c r="I928" s="27" t="str">
        <f t="array" ref="I928">INDEX(Def_Instancias_Equipamentos!$E$2:$E$5135, MATCH(L928, Def_Instancias_Equipamentos!$D$2:$D$5135, 0), 1)</f>
        <v>IA-12RaBPM</v>
      </c>
      <c r="J928" s="27" t="str">
        <f t="shared" si="16"/>
        <v>INTERNO</v>
      </c>
      <c r="K928" s="28" t="str">
        <f>Def_Instancias_Equipamentos!$D$880</f>
        <v>SI-12C1:DI-BPMRFFE-2</v>
      </c>
      <c r="L928" s="19" t="str">
        <f>Def_Instancias_Equipamentos!$D$1471</f>
        <v>SI-12C1:DI-FMCFastADC-2</v>
      </c>
      <c r="M928" s="44" t="s">
        <v>1171</v>
      </c>
      <c r="N928" s="45" t="s">
        <v>1172</v>
      </c>
      <c r="O928" s="28" t="str">
        <f>Def_Sistemas_Conectores_Cabos!$B$7</f>
        <v>SMA 50-ohm</v>
      </c>
      <c r="P928" s="19" t="str">
        <f>Def_Sistemas_Conectores_Cabos!$B$26</f>
        <v>MMCX 50-ohm</v>
      </c>
      <c r="Q928" s="27" t="str">
        <f t="shared" si="17"/>
        <v>SI-12C1:DI-BPMRFFE-2/SW_IN
SI-12C1:DI-FMCFastADC-2/TRIG</v>
      </c>
      <c r="R928" s="69">
        <v>2.0</v>
      </c>
      <c r="S928" s="69">
        <v>2.0</v>
      </c>
      <c r="T928" s="211" t="str">
        <f>Def_Sistemas_Conectores_Cabos!$C$9</f>
        <v>RG316</v>
      </c>
      <c r="U928" s="45" t="s">
        <v>1173</v>
      </c>
      <c r="V928" s="33"/>
      <c r="W928" s="33"/>
      <c r="X928" s="33"/>
    </row>
    <row r="929" ht="15.75" customHeight="1">
      <c r="A929" s="19" t="str">
        <f>Def_Sistemas_Conectores_Cabos!$A$22</f>
        <v>BPM de elétrons</v>
      </c>
      <c r="B929" s="22" t="str">
        <f>Datas_Entregas!$A$3</f>
        <v>BTS/Anel</v>
      </c>
      <c r="C929" s="25">
        <f t="array" ref="C929">INDEX(Datas_Entregas!$B$2:$B$100, MATCH(B929, Datas_Entregas!$A$2:$A$100, 0), 1)</f>
        <v>43296</v>
      </c>
      <c r="D929" s="22" t="str">
        <f>Def_Status_Montagem!$A$4</f>
        <v>Comprado / Esperando entrega</v>
      </c>
      <c r="E929" s="35" t="str">
        <f>Def_Status_Montagem!$B$4</f>
        <v>Contratada (inclui etiqueta)</v>
      </c>
      <c r="F929" s="26"/>
      <c r="G929" s="27"/>
      <c r="H929" s="26" t="str">
        <f t="array" ref="H929">INDEX(Def_Instancias_Equipamentos!$E$2:$E$5135, MATCH(K929, Def_Instancias_Equipamentos!$D$2:$D$5135, 0), 1)</f>
        <v>IA-12RaBPM</v>
      </c>
      <c r="I929" s="27" t="str">
        <f t="array" ref="I929">INDEX(Def_Instancias_Equipamentos!$E$2:$E$5135, MATCH(L929, Def_Instancias_Equipamentos!$D$2:$D$5135, 0), 1)</f>
        <v>IA-12RaBPM</v>
      </c>
      <c r="J929" s="27" t="str">
        <f t="shared" si="16"/>
        <v>INTERNO</v>
      </c>
      <c r="K929" s="28" t="str">
        <f>Def_Instancias_Equipamentos!$D$881</f>
        <v>SI-12C2:DI-BPMRFFE</v>
      </c>
      <c r="L929" s="19" t="str">
        <f>Def_Instancias_Equipamentos!$D$1472</f>
        <v>SI-12C2:DI-FMCFastADC</v>
      </c>
      <c r="M929" s="44" t="s">
        <v>1171</v>
      </c>
      <c r="N929" s="45" t="s">
        <v>1172</v>
      </c>
      <c r="O929" s="28" t="str">
        <f>Def_Sistemas_Conectores_Cabos!$B$7</f>
        <v>SMA 50-ohm</v>
      </c>
      <c r="P929" s="19" t="str">
        <f>Def_Sistemas_Conectores_Cabos!$B$26</f>
        <v>MMCX 50-ohm</v>
      </c>
      <c r="Q929" s="27" t="str">
        <f t="shared" si="17"/>
        <v>SI-12C2:DI-BPMRFFE/SW_IN
SI-12C2:DI-FMCFastADC/TRIG</v>
      </c>
      <c r="R929" s="69">
        <v>2.0</v>
      </c>
      <c r="S929" s="69">
        <v>2.0</v>
      </c>
      <c r="T929" s="211" t="str">
        <f>Def_Sistemas_Conectores_Cabos!$C$9</f>
        <v>RG316</v>
      </c>
      <c r="U929" s="45" t="s">
        <v>1173</v>
      </c>
      <c r="V929" s="33"/>
      <c r="W929" s="33"/>
      <c r="X929" s="33"/>
    </row>
    <row r="930" ht="15.75" customHeight="1">
      <c r="A930" s="19" t="str">
        <f>Def_Sistemas_Conectores_Cabos!$A$22</f>
        <v>BPM de elétrons</v>
      </c>
      <c r="B930" s="22" t="str">
        <f>Datas_Entregas!$A$3</f>
        <v>BTS/Anel</v>
      </c>
      <c r="C930" s="25">
        <f t="array" ref="C930">INDEX(Datas_Entregas!$B$2:$B$100, MATCH(B930, Datas_Entregas!$A$2:$A$100, 0), 1)</f>
        <v>43296</v>
      </c>
      <c r="D930" s="22" t="str">
        <f>Def_Status_Montagem!$A$4</f>
        <v>Comprado / Esperando entrega</v>
      </c>
      <c r="E930" s="35" t="str">
        <f>Def_Status_Montagem!$B$4</f>
        <v>Contratada (inclui etiqueta)</v>
      </c>
      <c r="F930" s="26"/>
      <c r="G930" s="27"/>
      <c r="H930" s="26" t="str">
        <f t="array" ref="H930">INDEX(Def_Instancias_Equipamentos!$E$2:$E$5135, MATCH(K930, Def_Instancias_Equipamentos!$D$2:$D$5135, 0), 1)</f>
        <v>IA-12RaBPM</v>
      </c>
      <c r="I930" s="27" t="str">
        <f t="array" ref="I930">INDEX(Def_Instancias_Equipamentos!$E$2:$E$5135, MATCH(L930, Def_Instancias_Equipamentos!$D$2:$D$5135, 0), 1)</f>
        <v>IA-12RaBPM</v>
      </c>
      <c r="J930" s="27" t="str">
        <f t="shared" si="16"/>
        <v>INTERNO</v>
      </c>
      <c r="K930" s="28" t="str">
        <f>Def_Instancias_Equipamentos!$D$882</f>
        <v>SI-12C3:DI-BPMRFFE-1</v>
      </c>
      <c r="L930" s="19" t="str">
        <f>Def_Instancias_Equipamentos!$D$1473</f>
        <v>SI-12C3:DI-FMCFastADC-1</v>
      </c>
      <c r="M930" s="44" t="s">
        <v>1171</v>
      </c>
      <c r="N930" s="45" t="s">
        <v>1172</v>
      </c>
      <c r="O930" s="28" t="str">
        <f>Def_Sistemas_Conectores_Cabos!$B$7</f>
        <v>SMA 50-ohm</v>
      </c>
      <c r="P930" s="19" t="str">
        <f>Def_Sistemas_Conectores_Cabos!$B$26</f>
        <v>MMCX 50-ohm</v>
      </c>
      <c r="Q930" s="27" t="str">
        <f t="shared" si="17"/>
        <v>SI-12C3:DI-BPMRFFE-1/SW_IN
SI-12C3:DI-FMCFastADC-1/TRIG</v>
      </c>
      <c r="R930" s="69">
        <v>2.0</v>
      </c>
      <c r="S930" s="69">
        <v>2.0</v>
      </c>
      <c r="T930" s="211" t="str">
        <f>Def_Sistemas_Conectores_Cabos!$C$9</f>
        <v>RG316</v>
      </c>
      <c r="U930" s="45" t="s">
        <v>1173</v>
      </c>
      <c r="V930" s="33"/>
      <c r="W930" s="33"/>
      <c r="X930" s="33"/>
    </row>
    <row r="931" ht="15.75" customHeight="1">
      <c r="A931" s="19" t="str">
        <f>Def_Sistemas_Conectores_Cabos!$A$22</f>
        <v>BPM de elétrons</v>
      </c>
      <c r="B931" s="22" t="str">
        <f>Datas_Entregas!$A$3</f>
        <v>BTS/Anel</v>
      </c>
      <c r="C931" s="25">
        <f t="array" ref="C931">INDEX(Datas_Entregas!$B$2:$B$100, MATCH(B931, Datas_Entregas!$A$2:$A$100, 0), 1)</f>
        <v>43296</v>
      </c>
      <c r="D931" s="22" t="str">
        <f>Def_Status_Montagem!$A$4</f>
        <v>Comprado / Esperando entrega</v>
      </c>
      <c r="E931" s="35" t="str">
        <f>Def_Status_Montagem!$B$4</f>
        <v>Contratada (inclui etiqueta)</v>
      </c>
      <c r="F931" s="26"/>
      <c r="G931" s="27"/>
      <c r="H931" s="26" t="str">
        <f t="array" ref="H931">INDEX(Def_Instancias_Equipamentos!$E$2:$E$5135, MATCH(K931, Def_Instancias_Equipamentos!$D$2:$D$5135, 0), 1)</f>
        <v>IA-12RaBPM</v>
      </c>
      <c r="I931" s="27" t="str">
        <f t="array" ref="I931">INDEX(Def_Instancias_Equipamentos!$E$2:$E$5135, MATCH(L931, Def_Instancias_Equipamentos!$D$2:$D$5135, 0), 1)</f>
        <v>IA-12RaBPM</v>
      </c>
      <c r="J931" s="27" t="str">
        <f t="shared" si="16"/>
        <v>INTERNO</v>
      </c>
      <c r="K931" s="28" t="str">
        <f>Def_Instancias_Equipamentos!$D$883</f>
        <v>SI-12C3:DI-BPMRFFE-2</v>
      </c>
      <c r="L931" s="19" t="str">
        <f>Def_Instancias_Equipamentos!$D$1474</f>
        <v>SI-12C3:DI-FMCFastADC-2</v>
      </c>
      <c r="M931" s="44" t="s">
        <v>1171</v>
      </c>
      <c r="N931" s="45" t="s">
        <v>1172</v>
      </c>
      <c r="O931" s="28" t="str">
        <f>Def_Sistemas_Conectores_Cabos!$B$7</f>
        <v>SMA 50-ohm</v>
      </c>
      <c r="P931" s="19" t="str">
        <f>Def_Sistemas_Conectores_Cabos!$B$26</f>
        <v>MMCX 50-ohm</v>
      </c>
      <c r="Q931" s="27" t="str">
        <f t="shared" si="17"/>
        <v>SI-12C3:DI-BPMRFFE-2/SW_IN
SI-12C3:DI-FMCFastADC-2/TRIG</v>
      </c>
      <c r="R931" s="69">
        <v>2.0</v>
      </c>
      <c r="S931" s="69">
        <v>2.0</v>
      </c>
      <c r="T931" s="211" t="str">
        <f>Def_Sistemas_Conectores_Cabos!$C$9</f>
        <v>RG316</v>
      </c>
      <c r="U931" s="45" t="s">
        <v>1173</v>
      </c>
      <c r="V931" s="33"/>
      <c r="W931" s="33"/>
      <c r="X931" s="33"/>
    </row>
    <row r="932" ht="15.75" customHeight="1">
      <c r="A932" s="19" t="str">
        <f>Def_Sistemas_Conectores_Cabos!$A$22</f>
        <v>BPM de elétrons</v>
      </c>
      <c r="B932" s="22" t="str">
        <f>Datas_Entregas!$A$3</f>
        <v>BTS/Anel</v>
      </c>
      <c r="C932" s="25">
        <f t="array" ref="C932">INDEX(Datas_Entregas!$B$2:$B$100, MATCH(B932, Datas_Entregas!$A$2:$A$100, 0), 1)</f>
        <v>43296</v>
      </c>
      <c r="D932" s="22" t="str">
        <f>Def_Status_Montagem!$A$4</f>
        <v>Comprado / Esperando entrega</v>
      </c>
      <c r="E932" s="35" t="str">
        <f>Def_Status_Montagem!$B$4</f>
        <v>Contratada (inclui etiqueta)</v>
      </c>
      <c r="F932" s="26"/>
      <c r="G932" s="27"/>
      <c r="H932" s="26" t="str">
        <f t="array" ref="H932">INDEX(Def_Instancias_Equipamentos!$E$2:$E$5135, MATCH(K932, Def_Instancias_Equipamentos!$D$2:$D$5135, 0), 1)</f>
        <v>IA-12RaBPM</v>
      </c>
      <c r="I932" s="27" t="str">
        <f t="array" ref="I932">INDEX(Def_Instancias_Equipamentos!$E$2:$E$5135, MATCH(L932, Def_Instancias_Equipamentos!$D$2:$D$5135, 0), 1)</f>
        <v>IA-12RaBPM</v>
      </c>
      <c r="J932" s="27" t="str">
        <f t="shared" si="16"/>
        <v>INTERNO</v>
      </c>
      <c r="K932" s="28" t="str">
        <f>Def_Instancias_Equipamentos!$D$884</f>
        <v>SI-12C4:DI-BPMRFFE</v>
      </c>
      <c r="L932" s="19" t="str">
        <f>Def_Instancias_Equipamentos!$D$1475</f>
        <v>SI-12C4:DI-FMCFastADC</v>
      </c>
      <c r="M932" s="44" t="s">
        <v>1171</v>
      </c>
      <c r="N932" s="45" t="s">
        <v>1172</v>
      </c>
      <c r="O932" s="28" t="str">
        <f>Def_Sistemas_Conectores_Cabos!$B$7</f>
        <v>SMA 50-ohm</v>
      </c>
      <c r="P932" s="19" t="str">
        <f>Def_Sistemas_Conectores_Cabos!$B$26</f>
        <v>MMCX 50-ohm</v>
      </c>
      <c r="Q932" s="27" t="str">
        <f t="shared" si="17"/>
        <v>SI-12C4:DI-BPMRFFE/SW_IN
SI-12C4:DI-FMCFastADC/TRIG</v>
      </c>
      <c r="R932" s="69">
        <v>2.0</v>
      </c>
      <c r="S932" s="69">
        <v>2.0</v>
      </c>
      <c r="T932" s="211" t="str">
        <f>Def_Sistemas_Conectores_Cabos!$C$9</f>
        <v>RG316</v>
      </c>
      <c r="U932" s="45" t="s">
        <v>1173</v>
      </c>
      <c r="V932" s="33"/>
      <c r="W932" s="33"/>
      <c r="X932" s="33"/>
    </row>
    <row r="933" ht="15.75" customHeight="1">
      <c r="A933" s="19" t="str">
        <f>Def_Sistemas_Conectores_Cabos!$A$22</f>
        <v>BPM de elétrons</v>
      </c>
      <c r="B933" s="22" t="str">
        <f>Datas_Entregas!$A$3</f>
        <v>BTS/Anel</v>
      </c>
      <c r="C933" s="25">
        <f t="array" ref="C933">INDEX(Datas_Entregas!$B$2:$B$100, MATCH(B933, Datas_Entregas!$A$2:$A$100, 0), 1)</f>
        <v>43296</v>
      </c>
      <c r="D933" s="22" t="str">
        <f>Def_Status_Montagem!$A$4</f>
        <v>Comprado / Esperando entrega</v>
      </c>
      <c r="E933" s="35" t="str">
        <f>Def_Status_Montagem!$B$4</f>
        <v>Contratada (inclui etiqueta)</v>
      </c>
      <c r="F933" s="26"/>
      <c r="G933" s="27"/>
      <c r="H933" s="26" t="str">
        <f t="array" ref="H933">INDEX(Def_Instancias_Equipamentos!$E$2:$E$5135, MATCH(K933, Def_Instancias_Equipamentos!$D$2:$D$5135, 0), 1)</f>
        <v>IA-12RaBPM</v>
      </c>
      <c r="I933" s="27" t="str">
        <f t="array" ref="I933">INDEX(Def_Instancias_Equipamentos!$E$2:$E$5135, MATCH(L933, Def_Instancias_Equipamentos!$D$2:$D$5135, 0), 1)</f>
        <v>IA-12RaBPM</v>
      </c>
      <c r="J933" s="27" t="str">
        <f t="shared" si="16"/>
        <v>INTERNO</v>
      </c>
      <c r="K933" s="28" t="str">
        <f>Def_Instancias_Equipamentos!$D$885</f>
        <v>SI-12M1:DI-BPMRFFE</v>
      </c>
      <c r="L933" s="19" t="str">
        <f>Def_Instancias_Equipamentos!$D$1476</f>
        <v>SI-12M1:DI-FMCFastADC</v>
      </c>
      <c r="M933" s="44" t="s">
        <v>1171</v>
      </c>
      <c r="N933" s="45" t="s">
        <v>1172</v>
      </c>
      <c r="O933" s="28" t="str">
        <f>Def_Sistemas_Conectores_Cabos!$B$7</f>
        <v>SMA 50-ohm</v>
      </c>
      <c r="P933" s="19" t="str">
        <f>Def_Sistemas_Conectores_Cabos!$B$26</f>
        <v>MMCX 50-ohm</v>
      </c>
      <c r="Q933" s="27" t="str">
        <f t="shared" si="17"/>
        <v>SI-12M1:DI-BPMRFFE/SW_IN
SI-12M1:DI-FMCFastADC/TRIG</v>
      </c>
      <c r="R933" s="69">
        <v>2.0</v>
      </c>
      <c r="S933" s="69">
        <v>2.0</v>
      </c>
      <c r="T933" s="211" t="str">
        <f>Def_Sistemas_Conectores_Cabos!$C$9</f>
        <v>RG316</v>
      </c>
      <c r="U933" s="45" t="s">
        <v>1173</v>
      </c>
      <c r="V933" s="33"/>
      <c r="W933" s="33"/>
      <c r="X933" s="33"/>
    </row>
    <row r="934" ht="15.75" customHeight="1">
      <c r="A934" s="19" t="str">
        <f>Def_Sistemas_Conectores_Cabos!$A$22</f>
        <v>BPM de elétrons</v>
      </c>
      <c r="B934" s="22" t="str">
        <f>Datas_Entregas!$A$3</f>
        <v>BTS/Anel</v>
      </c>
      <c r="C934" s="25">
        <f t="array" ref="C934">INDEX(Datas_Entregas!$B$2:$B$100, MATCH(B934, Datas_Entregas!$A$2:$A$100, 0), 1)</f>
        <v>43296</v>
      </c>
      <c r="D934" s="22" t="str">
        <f>Def_Status_Montagem!$A$4</f>
        <v>Comprado / Esperando entrega</v>
      </c>
      <c r="E934" s="35" t="str">
        <f>Def_Status_Montagem!$B$4</f>
        <v>Contratada (inclui etiqueta)</v>
      </c>
      <c r="F934" s="26"/>
      <c r="G934" s="27"/>
      <c r="H934" s="26" t="str">
        <f t="array" ref="H934">INDEX(Def_Instancias_Equipamentos!$E$2:$E$5135, MATCH(K934, Def_Instancias_Equipamentos!$D$2:$D$5135, 0), 1)</f>
        <v>IA-12RaBPM</v>
      </c>
      <c r="I934" s="27" t="str">
        <f t="array" ref="I934">INDEX(Def_Instancias_Equipamentos!$E$2:$E$5135, MATCH(L934, Def_Instancias_Equipamentos!$D$2:$D$5135, 0), 1)</f>
        <v>IA-12RaBPM</v>
      </c>
      <c r="J934" s="27" t="str">
        <f t="shared" si="16"/>
        <v>INTERNO</v>
      </c>
      <c r="K934" s="28" t="str">
        <f>Def_Instancias_Equipamentos!$D$886</f>
        <v>SI-12M2:DI-BPMRFFE</v>
      </c>
      <c r="L934" s="19" t="str">
        <f>Def_Instancias_Equipamentos!$D$1477</f>
        <v>SI-12M2:DI-FMCFastADC</v>
      </c>
      <c r="M934" s="44" t="s">
        <v>1171</v>
      </c>
      <c r="N934" s="45" t="s">
        <v>1172</v>
      </c>
      <c r="O934" s="28" t="str">
        <f>Def_Sistemas_Conectores_Cabos!$B$7</f>
        <v>SMA 50-ohm</v>
      </c>
      <c r="P934" s="19" t="str">
        <f>Def_Sistemas_Conectores_Cabos!$B$26</f>
        <v>MMCX 50-ohm</v>
      </c>
      <c r="Q934" s="27" t="str">
        <f t="shared" si="17"/>
        <v>SI-12M2:DI-BPMRFFE/SW_IN
SI-12M2:DI-FMCFastADC/TRIG</v>
      </c>
      <c r="R934" s="69">
        <v>2.0</v>
      </c>
      <c r="S934" s="69">
        <v>2.0</v>
      </c>
      <c r="T934" s="211" t="str">
        <f>Def_Sistemas_Conectores_Cabos!$C$9</f>
        <v>RG316</v>
      </c>
      <c r="U934" s="45" t="s">
        <v>1173</v>
      </c>
      <c r="V934" s="33"/>
      <c r="W934" s="33"/>
      <c r="X934" s="33"/>
    </row>
    <row r="935" ht="15.75" customHeight="1">
      <c r="A935" s="19" t="str">
        <f>Def_Sistemas_Conectores_Cabos!$A$22</f>
        <v>BPM de elétrons</v>
      </c>
      <c r="B935" s="22" t="str">
        <f>Datas_Entregas!$A$3</f>
        <v>BTS/Anel</v>
      </c>
      <c r="C935" s="25">
        <f t="array" ref="C935">INDEX(Datas_Entregas!$B$2:$B$100, MATCH(B935, Datas_Entregas!$A$2:$A$100, 0), 1)</f>
        <v>43296</v>
      </c>
      <c r="D935" s="22" t="str">
        <f>Def_Status_Montagem!$A$4</f>
        <v>Comprado / Esperando entrega</v>
      </c>
      <c r="E935" s="35" t="str">
        <f>Def_Status_Montagem!$B$4</f>
        <v>Contratada (inclui etiqueta)</v>
      </c>
      <c r="F935" s="26"/>
      <c r="G935" s="27"/>
      <c r="H935" s="26" t="str">
        <f t="array" ref="H935">INDEX(Def_Instancias_Equipamentos!$E$2:$E$5135, MATCH(K935, Def_Instancias_Equipamentos!$D$2:$D$5135, 0), 1)</f>
        <v>IA-12RaBPM</v>
      </c>
      <c r="I935" s="27" t="str">
        <f t="array" ref="I935">INDEX(Def_Instancias_Equipamentos!$E$2:$E$5135, MATCH(L935, Def_Instancias_Equipamentos!$D$2:$D$5135, 0), 1)</f>
        <v>IA-12RaBPM</v>
      </c>
      <c r="J935" s="27" t="str">
        <f t="shared" si="16"/>
        <v>INTERNO</v>
      </c>
      <c r="K935" s="28" t="str">
        <f>Def_Instancias_Equipamentos!$D$973</f>
        <v>SI-12SB:DI-BPMRFFE-1</v>
      </c>
      <c r="L935" s="19" t="str">
        <f>Def_Instancias_Equipamentos!$D$1564</f>
        <v>SI-12SB:DI-FMCFastADC-1</v>
      </c>
      <c r="M935" s="44" t="s">
        <v>1171</v>
      </c>
      <c r="N935" s="45" t="s">
        <v>1172</v>
      </c>
      <c r="O935" s="28" t="str">
        <f>Def_Sistemas_Conectores_Cabos!$B$7</f>
        <v>SMA 50-ohm</v>
      </c>
      <c r="P935" s="19" t="str">
        <f>Def_Sistemas_Conectores_Cabos!$B$26</f>
        <v>MMCX 50-ohm</v>
      </c>
      <c r="Q935" s="27" t="str">
        <f t="shared" si="17"/>
        <v>SI-12SB:DI-BPMRFFE-1/SW_IN
SI-12SB:DI-FMCFastADC-1/TRIG</v>
      </c>
      <c r="R935" s="69">
        <v>2.0</v>
      </c>
      <c r="S935" s="69">
        <v>2.0</v>
      </c>
      <c r="T935" s="211" t="str">
        <f>Def_Sistemas_Conectores_Cabos!$C$9</f>
        <v>RG316</v>
      </c>
      <c r="U935" s="45" t="s">
        <v>1173</v>
      </c>
      <c r="V935" s="33"/>
      <c r="W935" s="33"/>
      <c r="X935" s="33"/>
    </row>
    <row r="936" ht="15.75" customHeight="1">
      <c r="A936" s="19" t="str">
        <f>Def_Sistemas_Conectores_Cabos!$A$22</f>
        <v>BPM de elétrons</v>
      </c>
      <c r="B936" s="22" t="str">
        <f>Datas_Entregas!$A$3</f>
        <v>BTS/Anel</v>
      </c>
      <c r="C936" s="25">
        <f t="array" ref="C936">INDEX(Datas_Entregas!$B$2:$B$100, MATCH(B936, Datas_Entregas!$A$2:$A$100, 0), 1)</f>
        <v>43296</v>
      </c>
      <c r="D936" s="22" t="str">
        <f>Def_Status_Montagem!$A$4</f>
        <v>Comprado / Esperando entrega</v>
      </c>
      <c r="E936" s="35" t="str">
        <f>Def_Status_Montagem!$B$4</f>
        <v>Contratada (inclui etiqueta)</v>
      </c>
      <c r="F936" s="26"/>
      <c r="G936" s="27"/>
      <c r="H936" s="26" t="str">
        <f t="array" ref="H936">INDEX(Def_Instancias_Equipamentos!$E$2:$E$5135, MATCH(K936, Def_Instancias_Equipamentos!$D$2:$D$5135, 0), 1)</f>
        <v>IA-12RaBPM</v>
      </c>
      <c r="I936" s="27" t="str">
        <f t="array" ref="I936">INDEX(Def_Instancias_Equipamentos!$E$2:$E$5135, MATCH(L936, Def_Instancias_Equipamentos!$D$2:$D$5135, 0), 1)</f>
        <v>IA-12RaBPM</v>
      </c>
      <c r="J936" s="27" t="str">
        <f t="shared" si="16"/>
        <v>INTERNO</v>
      </c>
      <c r="K936" s="28" t="str">
        <f>Def_Instancias_Equipamentos!$D$974</f>
        <v>SI-12SB:DI-BPMRFFE-2</v>
      </c>
      <c r="L936" s="19" t="str">
        <f>Def_Instancias_Equipamentos!$D$1565</f>
        <v>SI-12SB:DI-FMCFastADC-2</v>
      </c>
      <c r="M936" s="44" t="s">
        <v>1171</v>
      </c>
      <c r="N936" s="45" t="s">
        <v>1172</v>
      </c>
      <c r="O936" s="28" t="str">
        <f>Def_Sistemas_Conectores_Cabos!$B$7</f>
        <v>SMA 50-ohm</v>
      </c>
      <c r="P936" s="19" t="str">
        <f>Def_Sistemas_Conectores_Cabos!$B$26</f>
        <v>MMCX 50-ohm</v>
      </c>
      <c r="Q936" s="27" t="str">
        <f t="shared" si="17"/>
        <v>SI-12SB:DI-BPMRFFE-2/SW_IN
SI-12SB:DI-FMCFastADC-2/TRIG</v>
      </c>
      <c r="R936" s="69">
        <v>2.0</v>
      </c>
      <c r="S936" s="69">
        <v>2.0</v>
      </c>
      <c r="T936" s="211" t="str">
        <f>Def_Sistemas_Conectores_Cabos!$C$9</f>
        <v>RG316</v>
      </c>
      <c r="U936" s="45" t="s">
        <v>1173</v>
      </c>
      <c r="V936" s="33"/>
      <c r="W936" s="33"/>
      <c r="X936" s="33"/>
    </row>
    <row r="937" ht="15.75" customHeight="1">
      <c r="A937" s="19" t="str">
        <f>Def_Sistemas_Conectores_Cabos!$A$22</f>
        <v>BPM de elétrons</v>
      </c>
      <c r="B937" s="22" t="str">
        <f>Datas_Entregas!$A$3</f>
        <v>BTS/Anel</v>
      </c>
      <c r="C937" s="25">
        <f t="array" ref="C937">INDEX(Datas_Entregas!$B$2:$B$100, MATCH(B937, Datas_Entregas!$A$2:$A$100, 0), 1)</f>
        <v>43296</v>
      </c>
      <c r="D937" s="22" t="str">
        <f>Def_Status_Montagem!$A$4</f>
        <v>Comprado / Esperando entrega</v>
      </c>
      <c r="E937" s="35" t="str">
        <f>Def_Status_Montagem!$B$4</f>
        <v>Contratada (inclui etiqueta)</v>
      </c>
      <c r="F937" s="26"/>
      <c r="G937" s="27"/>
      <c r="H937" s="26" t="str">
        <f t="array" ref="H937">INDEX(Def_Instancias_Equipamentos!$E$2:$E$5135, MATCH(K937, Def_Instancias_Equipamentos!$D$2:$D$5135, 0), 1)</f>
        <v>IA-13RaBPM</v>
      </c>
      <c r="I937" s="27" t="str">
        <f t="array" ref="I937">INDEX(Def_Instancias_Equipamentos!$E$2:$E$5135, MATCH(L937, Def_Instancias_Equipamentos!$D$2:$D$5135, 0), 1)</f>
        <v>IA-13RaBPM</v>
      </c>
      <c r="J937" s="27" t="str">
        <f t="shared" si="16"/>
        <v>INTERNO</v>
      </c>
      <c r="K937" s="28" t="str">
        <f>Def_Instancias_Equipamentos!$D$887</f>
        <v>SI-13C1:DI-BPMRFFE-1</v>
      </c>
      <c r="L937" s="19" t="str">
        <f>Def_Instancias_Equipamentos!$D$1478</f>
        <v>SI-13C1:DI-FMCFastADC-1</v>
      </c>
      <c r="M937" s="44" t="s">
        <v>1171</v>
      </c>
      <c r="N937" s="45" t="s">
        <v>1172</v>
      </c>
      <c r="O937" s="28" t="str">
        <f>Def_Sistemas_Conectores_Cabos!$B$7</f>
        <v>SMA 50-ohm</v>
      </c>
      <c r="P937" s="19" t="str">
        <f>Def_Sistemas_Conectores_Cabos!$B$26</f>
        <v>MMCX 50-ohm</v>
      </c>
      <c r="Q937" s="27" t="str">
        <f t="shared" si="17"/>
        <v>SI-13C1:DI-BPMRFFE-1/SW_IN
SI-13C1:DI-FMCFastADC-1/TRIG</v>
      </c>
      <c r="R937" s="69">
        <v>2.0</v>
      </c>
      <c r="S937" s="69">
        <v>2.0</v>
      </c>
      <c r="T937" s="211" t="str">
        <f>Def_Sistemas_Conectores_Cabos!$C$9</f>
        <v>RG316</v>
      </c>
      <c r="U937" s="45" t="s">
        <v>1173</v>
      </c>
      <c r="V937" s="33"/>
      <c r="W937" s="33"/>
      <c r="X937" s="33"/>
    </row>
    <row r="938" ht="15.75" customHeight="1">
      <c r="A938" s="19" t="str">
        <f>Def_Sistemas_Conectores_Cabos!$A$22</f>
        <v>BPM de elétrons</v>
      </c>
      <c r="B938" s="22" t="str">
        <f>Datas_Entregas!$A$3</f>
        <v>BTS/Anel</v>
      </c>
      <c r="C938" s="25">
        <f t="array" ref="C938">INDEX(Datas_Entregas!$B$2:$B$100, MATCH(B938, Datas_Entregas!$A$2:$A$100, 0), 1)</f>
        <v>43296</v>
      </c>
      <c r="D938" s="22" t="str">
        <f>Def_Status_Montagem!$A$4</f>
        <v>Comprado / Esperando entrega</v>
      </c>
      <c r="E938" s="35" t="str">
        <f>Def_Status_Montagem!$B$4</f>
        <v>Contratada (inclui etiqueta)</v>
      </c>
      <c r="F938" s="26"/>
      <c r="G938" s="27"/>
      <c r="H938" s="26" t="str">
        <f t="array" ref="H938">INDEX(Def_Instancias_Equipamentos!$E$2:$E$5135, MATCH(K938, Def_Instancias_Equipamentos!$D$2:$D$5135, 0), 1)</f>
        <v>IA-13RaBPM</v>
      </c>
      <c r="I938" s="27" t="str">
        <f t="array" ref="I938">INDEX(Def_Instancias_Equipamentos!$E$2:$E$5135, MATCH(L938, Def_Instancias_Equipamentos!$D$2:$D$5135, 0), 1)</f>
        <v>IA-13RaBPM</v>
      </c>
      <c r="J938" s="27" t="str">
        <f t="shared" si="16"/>
        <v>INTERNO</v>
      </c>
      <c r="K938" s="28" t="str">
        <f>Def_Instancias_Equipamentos!$D$888</f>
        <v>SI-13C1:DI-BPMRFFE-2</v>
      </c>
      <c r="L938" s="19" t="str">
        <f>Def_Instancias_Equipamentos!$D$1479</f>
        <v>SI-13C1:DI-FMCFastADC-2</v>
      </c>
      <c r="M938" s="44" t="s">
        <v>1171</v>
      </c>
      <c r="N938" s="45" t="s">
        <v>1172</v>
      </c>
      <c r="O938" s="28" t="str">
        <f>Def_Sistemas_Conectores_Cabos!$B$7</f>
        <v>SMA 50-ohm</v>
      </c>
      <c r="P938" s="19" t="str">
        <f>Def_Sistemas_Conectores_Cabos!$B$26</f>
        <v>MMCX 50-ohm</v>
      </c>
      <c r="Q938" s="27" t="str">
        <f t="shared" si="17"/>
        <v>SI-13C1:DI-BPMRFFE-2/SW_IN
SI-13C1:DI-FMCFastADC-2/TRIG</v>
      </c>
      <c r="R938" s="69">
        <v>2.0</v>
      </c>
      <c r="S938" s="69">
        <v>2.0</v>
      </c>
      <c r="T938" s="211" t="str">
        <f>Def_Sistemas_Conectores_Cabos!$C$9</f>
        <v>RG316</v>
      </c>
      <c r="U938" s="45" t="s">
        <v>1173</v>
      </c>
      <c r="V938" s="33"/>
      <c r="W938" s="33"/>
      <c r="X938" s="33"/>
    </row>
    <row r="939" ht="15.75" customHeight="1">
      <c r="A939" s="19" t="str">
        <f>Def_Sistemas_Conectores_Cabos!$A$22</f>
        <v>BPM de elétrons</v>
      </c>
      <c r="B939" s="22" t="str">
        <f>Datas_Entregas!$A$3</f>
        <v>BTS/Anel</v>
      </c>
      <c r="C939" s="25">
        <f t="array" ref="C939">INDEX(Datas_Entregas!$B$2:$B$100, MATCH(B939, Datas_Entregas!$A$2:$A$100, 0), 1)</f>
        <v>43296</v>
      </c>
      <c r="D939" s="22" t="str">
        <f>Def_Status_Montagem!$A$4</f>
        <v>Comprado / Esperando entrega</v>
      </c>
      <c r="E939" s="35" t="str">
        <f>Def_Status_Montagem!$B$4</f>
        <v>Contratada (inclui etiqueta)</v>
      </c>
      <c r="F939" s="26"/>
      <c r="G939" s="27"/>
      <c r="H939" s="26" t="str">
        <f t="array" ref="H939">INDEX(Def_Instancias_Equipamentos!$E$2:$E$5135, MATCH(K939, Def_Instancias_Equipamentos!$D$2:$D$5135, 0), 1)</f>
        <v>IA-13RaBPM</v>
      </c>
      <c r="I939" s="27" t="str">
        <f t="array" ref="I939">INDEX(Def_Instancias_Equipamentos!$E$2:$E$5135, MATCH(L939, Def_Instancias_Equipamentos!$D$2:$D$5135, 0), 1)</f>
        <v>IA-13RaBPM</v>
      </c>
      <c r="J939" s="27" t="str">
        <f t="shared" si="16"/>
        <v>INTERNO</v>
      </c>
      <c r="K939" s="28" t="str">
        <f>Def_Instancias_Equipamentos!$D$889</f>
        <v>SI-13C2:DI-BPMRFFE</v>
      </c>
      <c r="L939" s="19" t="str">
        <f>Def_Instancias_Equipamentos!$D$1480</f>
        <v>SI-13C2:DI-FMCFastADC</v>
      </c>
      <c r="M939" s="44" t="s">
        <v>1171</v>
      </c>
      <c r="N939" s="45" t="s">
        <v>1172</v>
      </c>
      <c r="O939" s="28" t="str">
        <f>Def_Sistemas_Conectores_Cabos!$B$7</f>
        <v>SMA 50-ohm</v>
      </c>
      <c r="P939" s="19" t="str">
        <f>Def_Sistemas_Conectores_Cabos!$B$26</f>
        <v>MMCX 50-ohm</v>
      </c>
      <c r="Q939" s="27" t="str">
        <f t="shared" si="17"/>
        <v>SI-13C2:DI-BPMRFFE/SW_IN
SI-13C2:DI-FMCFastADC/TRIG</v>
      </c>
      <c r="R939" s="69">
        <v>2.0</v>
      </c>
      <c r="S939" s="69">
        <v>2.0</v>
      </c>
      <c r="T939" s="211" t="str">
        <f>Def_Sistemas_Conectores_Cabos!$C$9</f>
        <v>RG316</v>
      </c>
      <c r="U939" s="45" t="s">
        <v>1173</v>
      </c>
      <c r="V939" s="33"/>
      <c r="W939" s="33"/>
      <c r="X939" s="33"/>
    </row>
    <row r="940" ht="15.75" customHeight="1">
      <c r="A940" s="19" t="str">
        <f>Def_Sistemas_Conectores_Cabos!$A$22</f>
        <v>BPM de elétrons</v>
      </c>
      <c r="B940" s="22" t="str">
        <f>Datas_Entregas!$A$3</f>
        <v>BTS/Anel</v>
      </c>
      <c r="C940" s="25">
        <f t="array" ref="C940">INDEX(Datas_Entregas!$B$2:$B$100, MATCH(B940, Datas_Entregas!$A$2:$A$100, 0), 1)</f>
        <v>43296</v>
      </c>
      <c r="D940" s="22" t="str">
        <f>Def_Status_Montagem!$A$4</f>
        <v>Comprado / Esperando entrega</v>
      </c>
      <c r="E940" s="35" t="str">
        <f>Def_Status_Montagem!$B$4</f>
        <v>Contratada (inclui etiqueta)</v>
      </c>
      <c r="F940" s="26"/>
      <c r="G940" s="27"/>
      <c r="H940" s="26" t="str">
        <f t="array" ref="H940">INDEX(Def_Instancias_Equipamentos!$E$2:$E$5135, MATCH(K940, Def_Instancias_Equipamentos!$D$2:$D$5135, 0), 1)</f>
        <v>IA-13RaBPM</v>
      </c>
      <c r="I940" s="27" t="str">
        <f t="array" ref="I940">INDEX(Def_Instancias_Equipamentos!$E$2:$E$5135, MATCH(L940, Def_Instancias_Equipamentos!$D$2:$D$5135, 0), 1)</f>
        <v>IA-13RaBPM</v>
      </c>
      <c r="J940" s="27" t="str">
        <f t="shared" si="16"/>
        <v>INTERNO</v>
      </c>
      <c r="K940" s="28" t="str">
        <f>Def_Instancias_Equipamentos!$D$890</f>
        <v>SI-13C3:DI-BPMRFFE-1</v>
      </c>
      <c r="L940" s="19" t="str">
        <f>Def_Instancias_Equipamentos!$D$1481</f>
        <v>SI-13C3:DI-FMCFastADC-1</v>
      </c>
      <c r="M940" s="44" t="s">
        <v>1171</v>
      </c>
      <c r="N940" s="45" t="s">
        <v>1172</v>
      </c>
      <c r="O940" s="28" t="str">
        <f>Def_Sistemas_Conectores_Cabos!$B$7</f>
        <v>SMA 50-ohm</v>
      </c>
      <c r="P940" s="19" t="str">
        <f>Def_Sistemas_Conectores_Cabos!$B$26</f>
        <v>MMCX 50-ohm</v>
      </c>
      <c r="Q940" s="27" t="str">
        <f t="shared" si="17"/>
        <v>SI-13C3:DI-BPMRFFE-1/SW_IN
SI-13C3:DI-FMCFastADC-1/TRIG</v>
      </c>
      <c r="R940" s="69">
        <v>2.0</v>
      </c>
      <c r="S940" s="69">
        <v>2.0</v>
      </c>
      <c r="T940" s="211" t="str">
        <f>Def_Sistemas_Conectores_Cabos!$C$9</f>
        <v>RG316</v>
      </c>
      <c r="U940" s="45" t="s">
        <v>1173</v>
      </c>
      <c r="V940" s="33"/>
      <c r="W940" s="33"/>
      <c r="X940" s="33"/>
    </row>
    <row r="941" ht="15.75" customHeight="1">
      <c r="A941" s="19" t="str">
        <f>Def_Sistemas_Conectores_Cabos!$A$22</f>
        <v>BPM de elétrons</v>
      </c>
      <c r="B941" s="22" t="str">
        <f>Datas_Entregas!$A$3</f>
        <v>BTS/Anel</v>
      </c>
      <c r="C941" s="25">
        <f t="array" ref="C941">INDEX(Datas_Entregas!$B$2:$B$100, MATCH(B941, Datas_Entregas!$A$2:$A$100, 0), 1)</f>
        <v>43296</v>
      </c>
      <c r="D941" s="22" t="str">
        <f>Def_Status_Montagem!$A$4</f>
        <v>Comprado / Esperando entrega</v>
      </c>
      <c r="E941" s="35" t="str">
        <f>Def_Status_Montagem!$B$4</f>
        <v>Contratada (inclui etiqueta)</v>
      </c>
      <c r="F941" s="26"/>
      <c r="G941" s="27"/>
      <c r="H941" s="26" t="str">
        <f t="array" ref="H941">INDEX(Def_Instancias_Equipamentos!$E$2:$E$5135, MATCH(K941, Def_Instancias_Equipamentos!$D$2:$D$5135, 0), 1)</f>
        <v>IA-13RaBPM</v>
      </c>
      <c r="I941" s="27" t="str">
        <f t="array" ref="I941">INDEX(Def_Instancias_Equipamentos!$E$2:$E$5135, MATCH(L941, Def_Instancias_Equipamentos!$D$2:$D$5135, 0), 1)</f>
        <v>IA-13RaBPM</v>
      </c>
      <c r="J941" s="27" t="str">
        <f t="shared" si="16"/>
        <v>INTERNO</v>
      </c>
      <c r="K941" s="28" t="str">
        <f>Def_Instancias_Equipamentos!$D$891</f>
        <v>SI-13C3:DI-BPMRFFE-2</v>
      </c>
      <c r="L941" s="19" t="str">
        <f>Def_Instancias_Equipamentos!$D$1482</f>
        <v>SI-13C3:DI-FMCFastADC-2</v>
      </c>
      <c r="M941" s="44" t="s">
        <v>1171</v>
      </c>
      <c r="N941" s="45" t="s">
        <v>1172</v>
      </c>
      <c r="O941" s="28" t="str">
        <f>Def_Sistemas_Conectores_Cabos!$B$7</f>
        <v>SMA 50-ohm</v>
      </c>
      <c r="P941" s="19" t="str">
        <f>Def_Sistemas_Conectores_Cabos!$B$26</f>
        <v>MMCX 50-ohm</v>
      </c>
      <c r="Q941" s="27" t="str">
        <f t="shared" si="17"/>
        <v>SI-13C3:DI-BPMRFFE-2/SW_IN
SI-13C3:DI-FMCFastADC-2/TRIG</v>
      </c>
      <c r="R941" s="69">
        <v>2.0</v>
      </c>
      <c r="S941" s="69">
        <v>2.0</v>
      </c>
      <c r="T941" s="211" t="str">
        <f>Def_Sistemas_Conectores_Cabos!$C$9</f>
        <v>RG316</v>
      </c>
      <c r="U941" s="45" t="s">
        <v>1173</v>
      </c>
      <c r="V941" s="33"/>
      <c r="W941" s="33"/>
      <c r="X941" s="33"/>
    </row>
    <row r="942" ht="15.75" customHeight="1">
      <c r="A942" s="19" t="str">
        <f>Def_Sistemas_Conectores_Cabos!$A$22</f>
        <v>BPM de elétrons</v>
      </c>
      <c r="B942" s="22" t="str">
        <f>Datas_Entregas!$A$3</f>
        <v>BTS/Anel</v>
      </c>
      <c r="C942" s="25">
        <f t="array" ref="C942">INDEX(Datas_Entregas!$B$2:$B$100, MATCH(B942, Datas_Entregas!$A$2:$A$100, 0), 1)</f>
        <v>43296</v>
      </c>
      <c r="D942" s="22" t="str">
        <f>Def_Status_Montagem!$A$4</f>
        <v>Comprado / Esperando entrega</v>
      </c>
      <c r="E942" s="35" t="str">
        <f>Def_Status_Montagem!$B$4</f>
        <v>Contratada (inclui etiqueta)</v>
      </c>
      <c r="F942" s="26"/>
      <c r="G942" s="27"/>
      <c r="H942" s="26" t="str">
        <f t="array" ref="H942">INDEX(Def_Instancias_Equipamentos!$E$2:$E$5135, MATCH(K942, Def_Instancias_Equipamentos!$D$2:$D$5135, 0), 1)</f>
        <v>IA-13RaBPM</v>
      </c>
      <c r="I942" s="27" t="str">
        <f t="array" ref="I942">INDEX(Def_Instancias_Equipamentos!$E$2:$E$5135, MATCH(L942, Def_Instancias_Equipamentos!$D$2:$D$5135, 0), 1)</f>
        <v>IA-13RaBPM</v>
      </c>
      <c r="J942" s="27" t="str">
        <f t="shared" si="16"/>
        <v>INTERNO</v>
      </c>
      <c r="K942" s="28" t="str">
        <f>Def_Instancias_Equipamentos!$D$892</f>
        <v>SI-13C4:DI-BPMRFFE</v>
      </c>
      <c r="L942" s="19" t="str">
        <f>Def_Instancias_Equipamentos!$D$1483</f>
        <v>SI-13C4:DI-FMCFastADC</v>
      </c>
      <c r="M942" s="44" t="s">
        <v>1171</v>
      </c>
      <c r="N942" s="45" t="s">
        <v>1172</v>
      </c>
      <c r="O942" s="28" t="str">
        <f>Def_Sistemas_Conectores_Cabos!$B$7</f>
        <v>SMA 50-ohm</v>
      </c>
      <c r="P942" s="19" t="str">
        <f>Def_Sistemas_Conectores_Cabos!$B$26</f>
        <v>MMCX 50-ohm</v>
      </c>
      <c r="Q942" s="27" t="str">
        <f t="shared" si="17"/>
        <v>SI-13C4:DI-BPMRFFE/SW_IN
SI-13C4:DI-FMCFastADC/TRIG</v>
      </c>
      <c r="R942" s="69">
        <v>2.0</v>
      </c>
      <c r="S942" s="69">
        <v>2.0</v>
      </c>
      <c r="T942" s="211" t="str">
        <f>Def_Sistemas_Conectores_Cabos!$C$9</f>
        <v>RG316</v>
      </c>
      <c r="U942" s="45" t="s">
        <v>1173</v>
      </c>
      <c r="V942" s="33"/>
      <c r="W942" s="33"/>
      <c r="X942" s="33"/>
    </row>
    <row r="943" ht="15.75" customHeight="1">
      <c r="A943" s="19" t="str">
        <f>Def_Sistemas_Conectores_Cabos!$A$22</f>
        <v>BPM de elétrons</v>
      </c>
      <c r="B943" s="22" t="str">
        <f>Datas_Entregas!$A$3</f>
        <v>BTS/Anel</v>
      </c>
      <c r="C943" s="25">
        <f t="array" ref="C943">INDEX(Datas_Entregas!$B$2:$B$100, MATCH(B943, Datas_Entregas!$A$2:$A$100, 0), 1)</f>
        <v>43296</v>
      </c>
      <c r="D943" s="22" t="str">
        <f>Def_Status_Montagem!$A$4</f>
        <v>Comprado / Esperando entrega</v>
      </c>
      <c r="E943" s="35" t="str">
        <f>Def_Status_Montagem!$B$4</f>
        <v>Contratada (inclui etiqueta)</v>
      </c>
      <c r="F943" s="26"/>
      <c r="G943" s="27"/>
      <c r="H943" s="26" t="str">
        <f t="array" ref="H943">INDEX(Def_Instancias_Equipamentos!$E$2:$E$5135, MATCH(K943, Def_Instancias_Equipamentos!$D$2:$D$5135, 0), 1)</f>
        <v>IA-13RaBPM</v>
      </c>
      <c r="I943" s="27" t="str">
        <f t="array" ref="I943">INDEX(Def_Instancias_Equipamentos!$E$2:$E$5135, MATCH(L943, Def_Instancias_Equipamentos!$D$2:$D$5135, 0), 1)</f>
        <v>IA-13RaBPM</v>
      </c>
      <c r="J943" s="27" t="str">
        <f t="shared" si="16"/>
        <v>INTERNO</v>
      </c>
      <c r="K943" s="28" t="str">
        <f>Def_Instancias_Equipamentos!$D$893</f>
        <v>SI-13M1:DI-BPMRFFE</v>
      </c>
      <c r="L943" s="19" t="str">
        <f>Def_Instancias_Equipamentos!$D$1484</f>
        <v>SI-13M1:DI-FMCFastADC</v>
      </c>
      <c r="M943" s="44" t="s">
        <v>1171</v>
      </c>
      <c r="N943" s="45" t="s">
        <v>1172</v>
      </c>
      <c r="O943" s="28" t="str">
        <f>Def_Sistemas_Conectores_Cabos!$B$7</f>
        <v>SMA 50-ohm</v>
      </c>
      <c r="P943" s="19" t="str">
        <f>Def_Sistemas_Conectores_Cabos!$B$26</f>
        <v>MMCX 50-ohm</v>
      </c>
      <c r="Q943" s="27" t="str">
        <f t="shared" si="17"/>
        <v>SI-13M1:DI-BPMRFFE/SW_IN
SI-13M1:DI-FMCFastADC/TRIG</v>
      </c>
      <c r="R943" s="69">
        <v>2.0</v>
      </c>
      <c r="S943" s="69">
        <v>2.0</v>
      </c>
      <c r="T943" s="211" t="str">
        <f>Def_Sistemas_Conectores_Cabos!$C$9</f>
        <v>RG316</v>
      </c>
      <c r="U943" s="45" t="s">
        <v>1173</v>
      </c>
      <c r="V943" s="33"/>
      <c r="W943" s="33"/>
      <c r="X943" s="33"/>
    </row>
    <row r="944" ht="15.75" customHeight="1">
      <c r="A944" s="19" t="str">
        <f>Def_Sistemas_Conectores_Cabos!$A$22</f>
        <v>BPM de elétrons</v>
      </c>
      <c r="B944" s="22" t="str">
        <f>Datas_Entregas!$A$3</f>
        <v>BTS/Anel</v>
      </c>
      <c r="C944" s="25">
        <f t="array" ref="C944">INDEX(Datas_Entregas!$B$2:$B$100, MATCH(B944, Datas_Entregas!$A$2:$A$100, 0), 1)</f>
        <v>43296</v>
      </c>
      <c r="D944" s="22" t="str">
        <f>Def_Status_Montagem!$A$4</f>
        <v>Comprado / Esperando entrega</v>
      </c>
      <c r="E944" s="35" t="str">
        <f>Def_Status_Montagem!$B$4</f>
        <v>Contratada (inclui etiqueta)</v>
      </c>
      <c r="F944" s="26"/>
      <c r="G944" s="27"/>
      <c r="H944" s="26" t="str">
        <f t="array" ref="H944">INDEX(Def_Instancias_Equipamentos!$E$2:$E$5135, MATCH(K944, Def_Instancias_Equipamentos!$D$2:$D$5135, 0), 1)</f>
        <v>IA-13RaBPM</v>
      </c>
      <c r="I944" s="27" t="str">
        <f t="array" ref="I944">INDEX(Def_Instancias_Equipamentos!$E$2:$E$5135, MATCH(L944, Def_Instancias_Equipamentos!$D$2:$D$5135, 0), 1)</f>
        <v>IA-13RaBPM</v>
      </c>
      <c r="J944" s="27" t="str">
        <f t="shared" si="16"/>
        <v>INTERNO</v>
      </c>
      <c r="K944" s="28" t="str">
        <f>Def_Instancias_Equipamentos!$D$894</f>
        <v>SI-13M2:DI-BPMRFFE</v>
      </c>
      <c r="L944" s="19" t="str">
        <f>Def_Instancias_Equipamentos!$D$1485</f>
        <v>SI-13M2:DI-FMCFastADC</v>
      </c>
      <c r="M944" s="44" t="s">
        <v>1171</v>
      </c>
      <c r="N944" s="45" t="s">
        <v>1172</v>
      </c>
      <c r="O944" s="28" t="str">
        <f>Def_Sistemas_Conectores_Cabos!$B$7</f>
        <v>SMA 50-ohm</v>
      </c>
      <c r="P944" s="19" t="str">
        <f>Def_Sistemas_Conectores_Cabos!$B$26</f>
        <v>MMCX 50-ohm</v>
      </c>
      <c r="Q944" s="27" t="str">
        <f t="shared" si="17"/>
        <v>SI-13M2:DI-BPMRFFE/SW_IN
SI-13M2:DI-FMCFastADC/TRIG</v>
      </c>
      <c r="R944" s="69">
        <v>2.0</v>
      </c>
      <c r="S944" s="69">
        <v>2.0</v>
      </c>
      <c r="T944" s="211" t="str">
        <f>Def_Sistemas_Conectores_Cabos!$C$9</f>
        <v>RG316</v>
      </c>
      <c r="U944" s="45" t="s">
        <v>1173</v>
      </c>
      <c r="V944" s="33"/>
      <c r="W944" s="33"/>
      <c r="X944" s="33"/>
    </row>
    <row r="945" ht="15.75" customHeight="1">
      <c r="A945" s="19" t="str">
        <f>Def_Sistemas_Conectores_Cabos!$A$22</f>
        <v>BPM de elétrons</v>
      </c>
      <c r="B945" s="22" t="str">
        <f>Datas_Entregas!$A$3</f>
        <v>BTS/Anel</v>
      </c>
      <c r="C945" s="25">
        <f t="array" ref="C945">INDEX(Datas_Entregas!$B$2:$B$100, MATCH(B945, Datas_Entregas!$A$2:$A$100, 0), 1)</f>
        <v>43296</v>
      </c>
      <c r="D945" s="22" t="str">
        <f>Def_Status_Montagem!$A$4</f>
        <v>Comprado / Esperando entrega</v>
      </c>
      <c r="E945" s="35" t="str">
        <f>Def_Status_Montagem!$B$4</f>
        <v>Contratada (inclui etiqueta)</v>
      </c>
      <c r="F945" s="26"/>
      <c r="G945" s="27"/>
      <c r="H945" s="26" t="str">
        <f t="array" ref="H945">INDEX(Def_Instancias_Equipamentos!$E$2:$E$5135, MATCH(K945, Def_Instancias_Equipamentos!$D$2:$D$5135, 0), 1)</f>
        <v>IA-13RaBPM</v>
      </c>
      <c r="I945" s="27" t="str">
        <f t="array" ref="I945">INDEX(Def_Instancias_Equipamentos!$E$2:$E$5135, MATCH(L945, Def_Instancias_Equipamentos!$D$2:$D$5135, 0), 1)</f>
        <v>IA-13RaBPM</v>
      </c>
      <c r="J945" s="27" t="str">
        <f t="shared" si="16"/>
        <v>INTERNO</v>
      </c>
      <c r="K945" s="28" t="str">
        <f>Def_Instancias_Equipamentos!$D$975</f>
        <v>SI-13SA:DI-BPMRFFE-1</v>
      </c>
      <c r="L945" s="19" t="str">
        <f>Def_Instancias_Equipamentos!$D$1566</f>
        <v>SI-13SA:DI-FMCFastADC-1</v>
      </c>
      <c r="M945" s="44" t="s">
        <v>1171</v>
      </c>
      <c r="N945" s="45" t="s">
        <v>1172</v>
      </c>
      <c r="O945" s="28" t="str">
        <f>Def_Sistemas_Conectores_Cabos!$B$7</f>
        <v>SMA 50-ohm</v>
      </c>
      <c r="P945" s="19" t="str">
        <f>Def_Sistemas_Conectores_Cabos!$B$26</f>
        <v>MMCX 50-ohm</v>
      </c>
      <c r="Q945" s="27" t="str">
        <f t="shared" si="17"/>
        <v>SI-13SA:DI-BPMRFFE-1/SW_IN
SI-13SA:DI-FMCFastADC-1/TRIG</v>
      </c>
      <c r="R945" s="69">
        <v>2.0</v>
      </c>
      <c r="S945" s="69">
        <v>2.0</v>
      </c>
      <c r="T945" s="211" t="str">
        <f>Def_Sistemas_Conectores_Cabos!$C$9</f>
        <v>RG316</v>
      </c>
      <c r="U945" s="45" t="s">
        <v>1173</v>
      </c>
      <c r="V945" s="33"/>
      <c r="W945" s="33"/>
      <c r="X945" s="33"/>
    </row>
    <row r="946" ht="15.75" customHeight="1">
      <c r="A946" s="19" t="str">
        <f>Def_Sistemas_Conectores_Cabos!$A$22</f>
        <v>BPM de elétrons</v>
      </c>
      <c r="B946" s="22" t="str">
        <f>Datas_Entregas!$A$3</f>
        <v>BTS/Anel</v>
      </c>
      <c r="C946" s="25">
        <f t="array" ref="C946">INDEX(Datas_Entregas!$B$2:$B$100, MATCH(B946, Datas_Entregas!$A$2:$A$100, 0), 1)</f>
        <v>43296</v>
      </c>
      <c r="D946" s="22" t="str">
        <f>Def_Status_Montagem!$A$4</f>
        <v>Comprado / Esperando entrega</v>
      </c>
      <c r="E946" s="35" t="str">
        <f>Def_Status_Montagem!$B$4</f>
        <v>Contratada (inclui etiqueta)</v>
      </c>
      <c r="F946" s="26"/>
      <c r="G946" s="27"/>
      <c r="H946" s="26" t="str">
        <f t="array" ref="H946">INDEX(Def_Instancias_Equipamentos!$E$2:$E$5135, MATCH(K946, Def_Instancias_Equipamentos!$D$2:$D$5135, 0), 1)</f>
        <v>IA-13RaBPM</v>
      </c>
      <c r="I946" s="27" t="str">
        <f t="array" ref="I946">INDEX(Def_Instancias_Equipamentos!$E$2:$E$5135, MATCH(L946, Def_Instancias_Equipamentos!$D$2:$D$5135, 0), 1)</f>
        <v>IA-13RaBPM</v>
      </c>
      <c r="J946" s="27" t="str">
        <f t="shared" si="16"/>
        <v>INTERNO</v>
      </c>
      <c r="K946" s="28" t="str">
        <f>Def_Instancias_Equipamentos!$D$976</f>
        <v>SI-13SA:DI-BPMRFFE-2</v>
      </c>
      <c r="L946" s="19" t="str">
        <f>Def_Instancias_Equipamentos!$D$1567</f>
        <v>SI-13SA:DI-FMCFastADC-2</v>
      </c>
      <c r="M946" s="44" t="s">
        <v>1171</v>
      </c>
      <c r="N946" s="45" t="s">
        <v>1172</v>
      </c>
      <c r="O946" s="28" t="str">
        <f>Def_Sistemas_Conectores_Cabos!$B$7</f>
        <v>SMA 50-ohm</v>
      </c>
      <c r="P946" s="19" t="str">
        <f>Def_Sistemas_Conectores_Cabos!$B$26</f>
        <v>MMCX 50-ohm</v>
      </c>
      <c r="Q946" s="27" t="str">
        <f t="shared" si="17"/>
        <v>SI-13SA:DI-BPMRFFE-2/SW_IN
SI-13SA:DI-FMCFastADC-2/TRIG</v>
      </c>
      <c r="R946" s="69">
        <v>2.0</v>
      </c>
      <c r="S946" s="69">
        <v>2.0</v>
      </c>
      <c r="T946" s="211" t="str">
        <f>Def_Sistemas_Conectores_Cabos!$C$9</f>
        <v>RG316</v>
      </c>
      <c r="U946" s="45" t="s">
        <v>1173</v>
      </c>
      <c r="V946" s="33"/>
      <c r="W946" s="33"/>
      <c r="X946" s="33"/>
    </row>
    <row r="947" ht="15.75" customHeight="1">
      <c r="A947" s="19" t="str">
        <f>Def_Sistemas_Conectores_Cabos!$A$22</f>
        <v>BPM de elétrons</v>
      </c>
      <c r="B947" s="22" t="str">
        <f>Datas_Entregas!$A$3</f>
        <v>BTS/Anel</v>
      </c>
      <c r="C947" s="25">
        <f t="array" ref="C947">INDEX(Datas_Entregas!$B$2:$B$100, MATCH(B947, Datas_Entregas!$A$2:$A$100, 0), 1)</f>
        <v>43296</v>
      </c>
      <c r="D947" s="22" t="str">
        <f>Def_Status_Montagem!$A$4</f>
        <v>Comprado / Esperando entrega</v>
      </c>
      <c r="E947" s="35" t="str">
        <f>Def_Status_Montagem!$B$4</f>
        <v>Contratada (inclui etiqueta)</v>
      </c>
      <c r="F947" s="26"/>
      <c r="G947" s="27"/>
      <c r="H947" s="26" t="str">
        <f t="array" ref="H947">INDEX(Def_Instancias_Equipamentos!$E$2:$E$5135, MATCH(K947, Def_Instancias_Equipamentos!$D$2:$D$5135, 0), 1)</f>
        <v>IA-14RaBPM</v>
      </c>
      <c r="I947" s="27" t="str">
        <f t="array" ref="I947">INDEX(Def_Instancias_Equipamentos!$E$2:$E$5135, MATCH(L947, Def_Instancias_Equipamentos!$D$2:$D$5135, 0), 1)</f>
        <v>IA-14RaBPM</v>
      </c>
      <c r="J947" s="27" t="str">
        <f t="shared" si="16"/>
        <v>INTERNO</v>
      </c>
      <c r="K947" s="28" t="str">
        <f>Def_Instancias_Equipamentos!$D$895</f>
        <v>SI-14C1:DI-BPMRFFE-1</v>
      </c>
      <c r="L947" s="19" t="str">
        <f>Def_Instancias_Equipamentos!$D$1486</f>
        <v>SI-14C1:DI-FMCFastADC-1</v>
      </c>
      <c r="M947" s="44" t="s">
        <v>1171</v>
      </c>
      <c r="N947" s="45" t="s">
        <v>1172</v>
      </c>
      <c r="O947" s="28" t="str">
        <f>Def_Sistemas_Conectores_Cabos!$B$7</f>
        <v>SMA 50-ohm</v>
      </c>
      <c r="P947" s="19" t="str">
        <f>Def_Sistemas_Conectores_Cabos!$B$26</f>
        <v>MMCX 50-ohm</v>
      </c>
      <c r="Q947" s="27" t="str">
        <f t="shared" si="17"/>
        <v>SI-14C1:DI-BPMRFFE-1/SW_IN
SI-14C1:DI-FMCFastADC-1/TRIG</v>
      </c>
      <c r="R947" s="69">
        <v>2.0</v>
      </c>
      <c r="S947" s="69">
        <v>2.0</v>
      </c>
      <c r="T947" s="211" t="str">
        <f>Def_Sistemas_Conectores_Cabos!$C$9</f>
        <v>RG316</v>
      </c>
      <c r="U947" s="45" t="s">
        <v>1173</v>
      </c>
      <c r="V947" s="33"/>
      <c r="W947" s="33"/>
      <c r="X947" s="33"/>
    </row>
    <row r="948" ht="15.75" customHeight="1">
      <c r="A948" s="19" t="str">
        <f>Def_Sistemas_Conectores_Cabos!$A$22</f>
        <v>BPM de elétrons</v>
      </c>
      <c r="B948" s="22" t="str">
        <f>Datas_Entregas!$A$3</f>
        <v>BTS/Anel</v>
      </c>
      <c r="C948" s="25">
        <f t="array" ref="C948">INDEX(Datas_Entregas!$B$2:$B$100, MATCH(B948, Datas_Entregas!$A$2:$A$100, 0), 1)</f>
        <v>43296</v>
      </c>
      <c r="D948" s="22" t="str">
        <f>Def_Status_Montagem!$A$4</f>
        <v>Comprado / Esperando entrega</v>
      </c>
      <c r="E948" s="35" t="str">
        <f>Def_Status_Montagem!$B$4</f>
        <v>Contratada (inclui etiqueta)</v>
      </c>
      <c r="F948" s="26"/>
      <c r="G948" s="27"/>
      <c r="H948" s="26" t="str">
        <f t="array" ref="H948">INDEX(Def_Instancias_Equipamentos!$E$2:$E$5135, MATCH(K948, Def_Instancias_Equipamentos!$D$2:$D$5135, 0), 1)</f>
        <v>IA-14RaBPM</v>
      </c>
      <c r="I948" s="27" t="str">
        <f t="array" ref="I948">INDEX(Def_Instancias_Equipamentos!$E$2:$E$5135, MATCH(L948, Def_Instancias_Equipamentos!$D$2:$D$5135, 0), 1)</f>
        <v>IA-14RaBPM</v>
      </c>
      <c r="J948" s="27" t="str">
        <f t="shared" si="16"/>
        <v>INTERNO</v>
      </c>
      <c r="K948" s="28" t="str">
        <f>Def_Instancias_Equipamentos!$D$896</f>
        <v>SI-14C1:DI-BPMRFFE-2</v>
      </c>
      <c r="L948" s="19" t="str">
        <f>Def_Instancias_Equipamentos!$D$1487</f>
        <v>SI-14C1:DI-FMCFastADC-2</v>
      </c>
      <c r="M948" s="44" t="s">
        <v>1171</v>
      </c>
      <c r="N948" s="45" t="s">
        <v>1172</v>
      </c>
      <c r="O948" s="28" t="str">
        <f>Def_Sistemas_Conectores_Cabos!$B$7</f>
        <v>SMA 50-ohm</v>
      </c>
      <c r="P948" s="19" t="str">
        <f>Def_Sistemas_Conectores_Cabos!$B$26</f>
        <v>MMCX 50-ohm</v>
      </c>
      <c r="Q948" s="27" t="str">
        <f t="shared" si="17"/>
        <v>SI-14C1:DI-BPMRFFE-2/SW_IN
SI-14C1:DI-FMCFastADC-2/TRIG</v>
      </c>
      <c r="R948" s="69">
        <v>2.0</v>
      </c>
      <c r="S948" s="69">
        <v>2.0</v>
      </c>
      <c r="T948" s="211" t="str">
        <f>Def_Sistemas_Conectores_Cabos!$C$9</f>
        <v>RG316</v>
      </c>
      <c r="U948" s="45" t="s">
        <v>1173</v>
      </c>
      <c r="V948" s="33"/>
      <c r="W948" s="33"/>
      <c r="X948" s="33"/>
    </row>
    <row r="949" ht="15.75" customHeight="1">
      <c r="A949" s="19" t="str">
        <f>Def_Sistemas_Conectores_Cabos!$A$22</f>
        <v>BPM de elétrons</v>
      </c>
      <c r="B949" s="22" t="str">
        <f>Datas_Entregas!$A$3</f>
        <v>BTS/Anel</v>
      </c>
      <c r="C949" s="25">
        <f t="array" ref="C949">INDEX(Datas_Entregas!$B$2:$B$100, MATCH(B949, Datas_Entregas!$A$2:$A$100, 0), 1)</f>
        <v>43296</v>
      </c>
      <c r="D949" s="22" t="str">
        <f>Def_Status_Montagem!$A$4</f>
        <v>Comprado / Esperando entrega</v>
      </c>
      <c r="E949" s="35" t="str">
        <f>Def_Status_Montagem!$B$4</f>
        <v>Contratada (inclui etiqueta)</v>
      </c>
      <c r="F949" s="26"/>
      <c r="G949" s="27"/>
      <c r="H949" s="26" t="str">
        <f t="array" ref="H949">INDEX(Def_Instancias_Equipamentos!$E$2:$E$5135, MATCH(K949, Def_Instancias_Equipamentos!$D$2:$D$5135, 0), 1)</f>
        <v>IA-14RaBPM</v>
      </c>
      <c r="I949" s="27" t="str">
        <f t="array" ref="I949">INDEX(Def_Instancias_Equipamentos!$E$2:$E$5135, MATCH(L949, Def_Instancias_Equipamentos!$D$2:$D$5135, 0), 1)</f>
        <v>IA-14RaBPM</v>
      </c>
      <c r="J949" s="27" t="str">
        <f t="shared" si="16"/>
        <v>INTERNO</v>
      </c>
      <c r="K949" s="28" t="str">
        <f>Def_Instancias_Equipamentos!$D$897</f>
        <v>SI-14C2:DI-BPMRFFE</v>
      </c>
      <c r="L949" s="19" t="str">
        <f>Def_Instancias_Equipamentos!$D$1488</f>
        <v>SI-14C2:DI-FMCFastADC</v>
      </c>
      <c r="M949" s="44" t="s">
        <v>1171</v>
      </c>
      <c r="N949" s="45" t="s">
        <v>1172</v>
      </c>
      <c r="O949" s="28" t="str">
        <f>Def_Sistemas_Conectores_Cabos!$B$7</f>
        <v>SMA 50-ohm</v>
      </c>
      <c r="P949" s="19" t="str">
        <f>Def_Sistemas_Conectores_Cabos!$B$26</f>
        <v>MMCX 50-ohm</v>
      </c>
      <c r="Q949" s="27" t="str">
        <f t="shared" si="17"/>
        <v>SI-14C2:DI-BPMRFFE/SW_IN
SI-14C2:DI-FMCFastADC/TRIG</v>
      </c>
      <c r="R949" s="69">
        <v>2.0</v>
      </c>
      <c r="S949" s="69">
        <v>2.0</v>
      </c>
      <c r="T949" s="211" t="str">
        <f>Def_Sistemas_Conectores_Cabos!$C$9</f>
        <v>RG316</v>
      </c>
      <c r="U949" s="45" t="s">
        <v>1173</v>
      </c>
      <c r="V949" s="33"/>
      <c r="W949" s="33"/>
      <c r="X949" s="33"/>
    </row>
    <row r="950" ht="15.75" customHeight="1">
      <c r="A950" s="19" t="str">
        <f>Def_Sistemas_Conectores_Cabos!$A$22</f>
        <v>BPM de elétrons</v>
      </c>
      <c r="B950" s="22" t="str">
        <f>Datas_Entregas!$A$3</f>
        <v>BTS/Anel</v>
      </c>
      <c r="C950" s="25">
        <f t="array" ref="C950">INDEX(Datas_Entregas!$B$2:$B$100, MATCH(B950, Datas_Entregas!$A$2:$A$100, 0), 1)</f>
        <v>43296</v>
      </c>
      <c r="D950" s="22" t="str">
        <f>Def_Status_Montagem!$A$4</f>
        <v>Comprado / Esperando entrega</v>
      </c>
      <c r="E950" s="35" t="str">
        <f>Def_Status_Montagem!$B$4</f>
        <v>Contratada (inclui etiqueta)</v>
      </c>
      <c r="F950" s="26"/>
      <c r="G950" s="27"/>
      <c r="H950" s="26" t="str">
        <f t="array" ref="H950">INDEX(Def_Instancias_Equipamentos!$E$2:$E$5135, MATCH(K950, Def_Instancias_Equipamentos!$D$2:$D$5135, 0), 1)</f>
        <v>IA-14RaBPM</v>
      </c>
      <c r="I950" s="27" t="str">
        <f t="array" ref="I950">INDEX(Def_Instancias_Equipamentos!$E$2:$E$5135, MATCH(L950, Def_Instancias_Equipamentos!$D$2:$D$5135, 0), 1)</f>
        <v>IA-14RaBPM</v>
      </c>
      <c r="J950" s="27" t="str">
        <f t="shared" si="16"/>
        <v>INTERNO</v>
      </c>
      <c r="K950" s="28" t="str">
        <f>Def_Instancias_Equipamentos!$D$898</f>
        <v>SI-14C3:DI-BPMRFFE-1</v>
      </c>
      <c r="L950" s="19" t="str">
        <f>Def_Instancias_Equipamentos!$D$1489</f>
        <v>SI-14C3:DI-FMCFastADC-1</v>
      </c>
      <c r="M950" s="44" t="s">
        <v>1171</v>
      </c>
      <c r="N950" s="45" t="s">
        <v>1172</v>
      </c>
      <c r="O950" s="28" t="str">
        <f>Def_Sistemas_Conectores_Cabos!$B$7</f>
        <v>SMA 50-ohm</v>
      </c>
      <c r="P950" s="19" t="str">
        <f>Def_Sistemas_Conectores_Cabos!$B$26</f>
        <v>MMCX 50-ohm</v>
      </c>
      <c r="Q950" s="27" t="str">
        <f t="shared" si="17"/>
        <v>SI-14C3:DI-BPMRFFE-1/SW_IN
SI-14C3:DI-FMCFastADC-1/TRIG</v>
      </c>
      <c r="R950" s="69">
        <v>2.0</v>
      </c>
      <c r="S950" s="69">
        <v>2.0</v>
      </c>
      <c r="T950" s="211" t="str">
        <f>Def_Sistemas_Conectores_Cabos!$C$9</f>
        <v>RG316</v>
      </c>
      <c r="U950" s="45" t="s">
        <v>1173</v>
      </c>
      <c r="V950" s="33"/>
      <c r="W950" s="33"/>
      <c r="X950" s="33"/>
    </row>
    <row r="951" ht="15.75" customHeight="1">
      <c r="A951" s="19" t="str">
        <f>Def_Sistemas_Conectores_Cabos!$A$22</f>
        <v>BPM de elétrons</v>
      </c>
      <c r="B951" s="22" t="str">
        <f>Datas_Entregas!$A$3</f>
        <v>BTS/Anel</v>
      </c>
      <c r="C951" s="25">
        <f t="array" ref="C951">INDEX(Datas_Entregas!$B$2:$B$100, MATCH(B951, Datas_Entregas!$A$2:$A$100, 0), 1)</f>
        <v>43296</v>
      </c>
      <c r="D951" s="22" t="str">
        <f>Def_Status_Montagem!$A$4</f>
        <v>Comprado / Esperando entrega</v>
      </c>
      <c r="E951" s="35" t="str">
        <f>Def_Status_Montagem!$B$4</f>
        <v>Contratada (inclui etiqueta)</v>
      </c>
      <c r="F951" s="26"/>
      <c r="G951" s="27"/>
      <c r="H951" s="26" t="str">
        <f t="array" ref="H951">INDEX(Def_Instancias_Equipamentos!$E$2:$E$5135, MATCH(K951, Def_Instancias_Equipamentos!$D$2:$D$5135, 0), 1)</f>
        <v>IA-14RaBPM</v>
      </c>
      <c r="I951" s="27" t="str">
        <f t="array" ref="I951">INDEX(Def_Instancias_Equipamentos!$E$2:$E$5135, MATCH(L951, Def_Instancias_Equipamentos!$D$2:$D$5135, 0), 1)</f>
        <v>IA-14RaBPM</v>
      </c>
      <c r="J951" s="27" t="str">
        <f t="shared" si="16"/>
        <v>INTERNO</v>
      </c>
      <c r="K951" s="28" t="str">
        <f>Def_Instancias_Equipamentos!$D$899</f>
        <v>SI-14C3:DI-BPMRFFE-2</v>
      </c>
      <c r="L951" s="19" t="str">
        <f>Def_Instancias_Equipamentos!$D$1490</f>
        <v>SI-14C3:DI-FMCFastADC-2</v>
      </c>
      <c r="M951" s="44" t="s">
        <v>1171</v>
      </c>
      <c r="N951" s="45" t="s">
        <v>1172</v>
      </c>
      <c r="O951" s="28" t="str">
        <f>Def_Sistemas_Conectores_Cabos!$B$7</f>
        <v>SMA 50-ohm</v>
      </c>
      <c r="P951" s="19" t="str">
        <f>Def_Sistemas_Conectores_Cabos!$B$26</f>
        <v>MMCX 50-ohm</v>
      </c>
      <c r="Q951" s="27" t="str">
        <f t="shared" si="17"/>
        <v>SI-14C3:DI-BPMRFFE-2/SW_IN
SI-14C3:DI-FMCFastADC-2/TRIG</v>
      </c>
      <c r="R951" s="69">
        <v>2.0</v>
      </c>
      <c r="S951" s="69">
        <v>2.0</v>
      </c>
      <c r="T951" s="211" t="str">
        <f>Def_Sistemas_Conectores_Cabos!$C$9</f>
        <v>RG316</v>
      </c>
      <c r="U951" s="45" t="s">
        <v>1173</v>
      </c>
      <c r="V951" s="33"/>
      <c r="W951" s="33"/>
      <c r="X951" s="33"/>
    </row>
    <row r="952" ht="15.75" customHeight="1">
      <c r="A952" s="19" t="str">
        <f>Def_Sistemas_Conectores_Cabos!$A$22</f>
        <v>BPM de elétrons</v>
      </c>
      <c r="B952" s="22" t="str">
        <f>Datas_Entregas!$A$3</f>
        <v>BTS/Anel</v>
      </c>
      <c r="C952" s="25">
        <f t="array" ref="C952">INDEX(Datas_Entregas!$B$2:$B$100, MATCH(B952, Datas_Entregas!$A$2:$A$100, 0), 1)</f>
        <v>43296</v>
      </c>
      <c r="D952" s="22" t="str">
        <f>Def_Status_Montagem!$A$4</f>
        <v>Comprado / Esperando entrega</v>
      </c>
      <c r="E952" s="35" t="str">
        <f>Def_Status_Montagem!$B$4</f>
        <v>Contratada (inclui etiqueta)</v>
      </c>
      <c r="F952" s="26"/>
      <c r="G952" s="27"/>
      <c r="H952" s="26" t="str">
        <f t="array" ref="H952">INDEX(Def_Instancias_Equipamentos!$E$2:$E$5135, MATCH(K952, Def_Instancias_Equipamentos!$D$2:$D$5135, 0), 1)</f>
        <v>IA-14RaBPM</v>
      </c>
      <c r="I952" s="27" t="str">
        <f t="array" ref="I952">INDEX(Def_Instancias_Equipamentos!$E$2:$E$5135, MATCH(L952, Def_Instancias_Equipamentos!$D$2:$D$5135, 0), 1)</f>
        <v>IA-14RaBPM</v>
      </c>
      <c r="J952" s="27" t="str">
        <f t="shared" si="16"/>
        <v>INTERNO</v>
      </c>
      <c r="K952" s="28" t="str">
        <f>Def_Instancias_Equipamentos!$D$900</f>
        <v>SI-14C4:DI-BPMRFFE</v>
      </c>
      <c r="L952" s="19" t="str">
        <f>Def_Instancias_Equipamentos!$D$1491</f>
        <v>SI-14C4:DI-FMCFastADC</v>
      </c>
      <c r="M952" s="44" t="s">
        <v>1171</v>
      </c>
      <c r="N952" s="45" t="s">
        <v>1172</v>
      </c>
      <c r="O952" s="28" t="str">
        <f>Def_Sistemas_Conectores_Cabos!$B$7</f>
        <v>SMA 50-ohm</v>
      </c>
      <c r="P952" s="19" t="str">
        <f>Def_Sistemas_Conectores_Cabos!$B$26</f>
        <v>MMCX 50-ohm</v>
      </c>
      <c r="Q952" s="27" t="str">
        <f t="shared" si="17"/>
        <v>SI-14C4:DI-BPMRFFE/SW_IN
SI-14C4:DI-FMCFastADC/TRIG</v>
      </c>
      <c r="R952" s="69">
        <v>2.0</v>
      </c>
      <c r="S952" s="69">
        <v>2.0</v>
      </c>
      <c r="T952" s="211" t="str">
        <f>Def_Sistemas_Conectores_Cabos!$C$9</f>
        <v>RG316</v>
      </c>
      <c r="U952" s="45" t="s">
        <v>1173</v>
      </c>
      <c r="V952" s="33"/>
      <c r="W952" s="33"/>
      <c r="X952" s="33"/>
    </row>
    <row r="953" ht="15.75" customHeight="1">
      <c r="A953" s="19" t="str">
        <f>Def_Sistemas_Conectores_Cabos!$A$22</f>
        <v>BPM de elétrons</v>
      </c>
      <c r="B953" s="22" t="str">
        <f>Datas_Entregas!$A$3</f>
        <v>BTS/Anel</v>
      </c>
      <c r="C953" s="25">
        <f t="array" ref="C953">INDEX(Datas_Entregas!$B$2:$B$100, MATCH(B953, Datas_Entregas!$A$2:$A$100, 0), 1)</f>
        <v>43296</v>
      </c>
      <c r="D953" s="22" t="str">
        <f>Def_Status_Montagem!$A$4</f>
        <v>Comprado / Esperando entrega</v>
      </c>
      <c r="E953" s="35" t="str">
        <f>Def_Status_Montagem!$B$4</f>
        <v>Contratada (inclui etiqueta)</v>
      </c>
      <c r="F953" s="26"/>
      <c r="G953" s="27"/>
      <c r="H953" s="26" t="str">
        <f t="array" ref="H953">INDEX(Def_Instancias_Equipamentos!$E$2:$E$5135, MATCH(K953, Def_Instancias_Equipamentos!$D$2:$D$5135, 0), 1)</f>
        <v>IA-14RaBPM</v>
      </c>
      <c r="I953" s="27" t="str">
        <f t="array" ref="I953">INDEX(Def_Instancias_Equipamentos!$E$2:$E$5135, MATCH(L953, Def_Instancias_Equipamentos!$D$2:$D$5135, 0), 1)</f>
        <v>IA-14RaBPM</v>
      </c>
      <c r="J953" s="27" t="str">
        <f t="shared" si="16"/>
        <v>INTERNO</v>
      </c>
      <c r="K953" s="28" t="str">
        <f>Def_Instancias_Equipamentos!$D$901</f>
        <v>SI-14M1:DI-BPMRFFE</v>
      </c>
      <c r="L953" s="19" t="str">
        <f>Def_Instancias_Equipamentos!$D$1492</f>
        <v>SI-14M1:DI-FMCFastADC</v>
      </c>
      <c r="M953" s="44" t="s">
        <v>1171</v>
      </c>
      <c r="N953" s="45" t="s">
        <v>1172</v>
      </c>
      <c r="O953" s="28" t="str">
        <f>Def_Sistemas_Conectores_Cabos!$B$7</f>
        <v>SMA 50-ohm</v>
      </c>
      <c r="P953" s="19" t="str">
        <f>Def_Sistemas_Conectores_Cabos!$B$26</f>
        <v>MMCX 50-ohm</v>
      </c>
      <c r="Q953" s="27" t="str">
        <f t="shared" si="17"/>
        <v>SI-14M1:DI-BPMRFFE/SW_IN
SI-14M1:DI-FMCFastADC/TRIG</v>
      </c>
      <c r="R953" s="69">
        <v>2.0</v>
      </c>
      <c r="S953" s="69">
        <v>2.0</v>
      </c>
      <c r="T953" s="211" t="str">
        <f>Def_Sistemas_Conectores_Cabos!$C$9</f>
        <v>RG316</v>
      </c>
      <c r="U953" s="45" t="s">
        <v>1173</v>
      </c>
      <c r="V953" s="33"/>
      <c r="W953" s="33"/>
      <c r="X953" s="33"/>
    </row>
    <row r="954" ht="15.75" customHeight="1">
      <c r="A954" s="19" t="str">
        <f>Def_Sistemas_Conectores_Cabos!$A$22</f>
        <v>BPM de elétrons</v>
      </c>
      <c r="B954" s="22" t="str">
        <f>Datas_Entregas!$A$3</f>
        <v>BTS/Anel</v>
      </c>
      <c r="C954" s="25">
        <f t="array" ref="C954">INDEX(Datas_Entregas!$B$2:$B$100, MATCH(B954, Datas_Entregas!$A$2:$A$100, 0), 1)</f>
        <v>43296</v>
      </c>
      <c r="D954" s="22" t="str">
        <f>Def_Status_Montagem!$A$4</f>
        <v>Comprado / Esperando entrega</v>
      </c>
      <c r="E954" s="35" t="str">
        <f>Def_Status_Montagem!$B$4</f>
        <v>Contratada (inclui etiqueta)</v>
      </c>
      <c r="F954" s="26"/>
      <c r="G954" s="27"/>
      <c r="H954" s="26" t="str">
        <f t="array" ref="H954">INDEX(Def_Instancias_Equipamentos!$E$2:$E$5135, MATCH(K954, Def_Instancias_Equipamentos!$D$2:$D$5135, 0), 1)</f>
        <v>IA-14RaBPM</v>
      </c>
      <c r="I954" s="27" t="str">
        <f t="array" ref="I954">INDEX(Def_Instancias_Equipamentos!$E$2:$E$5135, MATCH(L954, Def_Instancias_Equipamentos!$D$2:$D$5135, 0), 1)</f>
        <v>IA-14RaBPM</v>
      </c>
      <c r="J954" s="27" t="str">
        <f t="shared" si="16"/>
        <v>INTERNO</v>
      </c>
      <c r="K954" s="28" t="str">
        <f>Def_Instancias_Equipamentos!$D$902</f>
        <v>SI-14M2:DI-BPMRFFE</v>
      </c>
      <c r="L954" s="19" t="str">
        <f>Def_Instancias_Equipamentos!$D$1493</f>
        <v>SI-14M2:DI-FMCFastADC</v>
      </c>
      <c r="M954" s="44" t="s">
        <v>1171</v>
      </c>
      <c r="N954" s="45" t="s">
        <v>1172</v>
      </c>
      <c r="O954" s="28" t="str">
        <f>Def_Sistemas_Conectores_Cabos!$B$7</f>
        <v>SMA 50-ohm</v>
      </c>
      <c r="P954" s="19" t="str">
        <f>Def_Sistemas_Conectores_Cabos!$B$26</f>
        <v>MMCX 50-ohm</v>
      </c>
      <c r="Q954" s="27" t="str">
        <f t="shared" si="17"/>
        <v>SI-14M2:DI-BPMRFFE/SW_IN
SI-14M2:DI-FMCFastADC/TRIG</v>
      </c>
      <c r="R954" s="69">
        <v>2.0</v>
      </c>
      <c r="S954" s="69">
        <v>2.0</v>
      </c>
      <c r="T954" s="211" t="str">
        <f>Def_Sistemas_Conectores_Cabos!$C$9</f>
        <v>RG316</v>
      </c>
      <c r="U954" s="45" t="s">
        <v>1173</v>
      </c>
      <c r="V954" s="33"/>
      <c r="W954" s="33"/>
      <c r="X954" s="33"/>
    </row>
    <row r="955" ht="15.75" customHeight="1">
      <c r="A955" s="19" t="str">
        <f>Def_Sistemas_Conectores_Cabos!$A$22</f>
        <v>BPM de elétrons</v>
      </c>
      <c r="B955" s="22" t="str">
        <f>Datas_Entregas!$A$3</f>
        <v>BTS/Anel</v>
      </c>
      <c r="C955" s="25">
        <f t="array" ref="C955">INDEX(Datas_Entregas!$B$2:$B$100, MATCH(B955, Datas_Entregas!$A$2:$A$100, 0), 1)</f>
        <v>43296</v>
      </c>
      <c r="D955" s="22" t="str">
        <f>Def_Status_Montagem!$A$4</f>
        <v>Comprado / Esperando entrega</v>
      </c>
      <c r="E955" s="35" t="str">
        <f>Def_Status_Montagem!$B$4</f>
        <v>Contratada (inclui etiqueta)</v>
      </c>
      <c r="F955" s="26"/>
      <c r="G955" s="27"/>
      <c r="H955" s="26" t="str">
        <f t="array" ref="H955">INDEX(Def_Instancias_Equipamentos!$E$2:$E$5135, MATCH(K955, Def_Instancias_Equipamentos!$D$2:$D$5135, 0), 1)</f>
        <v>IA-14RaBPM</v>
      </c>
      <c r="I955" s="27" t="str">
        <f t="array" ref="I955">INDEX(Def_Instancias_Equipamentos!$E$2:$E$5135, MATCH(L955, Def_Instancias_Equipamentos!$D$2:$D$5135, 0), 1)</f>
        <v>IA-14RaBPM</v>
      </c>
      <c r="J955" s="27" t="str">
        <f t="shared" si="16"/>
        <v>INTERNO</v>
      </c>
      <c r="K955" s="28" t="str">
        <f>Def_Instancias_Equipamentos!$D$977</f>
        <v>SI-14SB:DI-BPMRFFE-1</v>
      </c>
      <c r="L955" s="19" t="str">
        <f>Def_Instancias_Equipamentos!$D$1568</f>
        <v>SI-14SB:DI-FMCFastADC-1</v>
      </c>
      <c r="M955" s="44" t="s">
        <v>1171</v>
      </c>
      <c r="N955" s="45" t="s">
        <v>1172</v>
      </c>
      <c r="O955" s="28" t="str">
        <f>Def_Sistemas_Conectores_Cabos!$B$7</f>
        <v>SMA 50-ohm</v>
      </c>
      <c r="P955" s="19" t="str">
        <f>Def_Sistemas_Conectores_Cabos!$B$26</f>
        <v>MMCX 50-ohm</v>
      </c>
      <c r="Q955" s="27" t="str">
        <f t="shared" si="17"/>
        <v>SI-14SB:DI-BPMRFFE-1/SW_IN
SI-14SB:DI-FMCFastADC-1/TRIG</v>
      </c>
      <c r="R955" s="69">
        <v>2.0</v>
      </c>
      <c r="S955" s="69">
        <v>2.0</v>
      </c>
      <c r="T955" s="211" t="str">
        <f>Def_Sistemas_Conectores_Cabos!$C$9</f>
        <v>RG316</v>
      </c>
      <c r="U955" s="45" t="s">
        <v>1173</v>
      </c>
      <c r="V955" s="33"/>
      <c r="W955" s="33"/>
      <c r="X955" s="33"/>
    </row>
    <row r="956" ht="15.75" customHeight="1">
      <c r="A956" s="19" t="str">
        <f>Def_Sistemas_Conectores_Cabos!$A$22</f>
        <v>BPM de elétrons</v>
      </c>
      <c r="B956" s="22" t="str">
        <f>Datas_Entregas!$A$3</f>
        <v>BTS/Anel</v>
      </c>
      <c r="C956" s="25">
        <f t="array" ref="C956">INDEX(Datas_Entregas!$B$2:$B$100, MATCH(B956, Datas_Entregas!$A$2:$A$100, 0), 1)</f>
        <v>43296</v>
      </c>
      <c r="D956" s="22" t="str">
        <f>Def_Status_Montagem!$A$4</f>
        <v>Comprado / Esperando entrega</v>
      </c>
      <c r="E956" s="35" t="str">
        <f>Def_Status_Montagem!$B$4</f>
        <v>Contratada (inclui etiqueta)</v>
      </c>
      <c r="F956" s="26"/>
      <c r="G956" s="27"/>
      <c r="H956" s="26" t="str">
        <f t="array" ref="H956">INDEX(Def_Instancias_Equipamentos!$E$2:$E$5135, MATCH(K956, Def_Instancias_Equipamentos!$D$2:$D$5135, 0), 1)</f>
        <v>IA-14RaBPM</v>
      </c>
      <c r="I956" s="27" t="str">
        <f t="array" ref="I956">INDEX(Def_Instancias_Equipamentos!$E$2:$E$5135, MATCH(L956, Def_Instancias_Equipamentos!$D$2:$D$5135, 0), 1)</f>
        <v>IA-14RaBPM</v>
      </c>
      <c r="J956" s="27" t="str">
        <f t="shared" si="16"/>
        <v>INTERNO</v>
      </c>
      <c r="K956" s="28" t="str">
        <f>Def_Instancias_Equipamentos!$D$978</f>
        <v>SI-14SB:DI-BPMRFFE-2</v>
      </c>
      <c r="L956" s="19" t="str">
        <f>Def_Instancias_Equipamentos!$D$1569</f>
        <v>SI-14SB:DI-FMCFastADC-2</v>
      </c>
      <c r="M956" s="44" t="s">
        <v>1171</v>
      </c>
      <c r="N956" s="45" t="s">
        <v>1172</v>
      </c>
      <c r="O956" s="28" t="str">
        <f>Def_Sistemas_Conectores_Cabos!$B$7</f>
        <v>SMA 50-ohm</v>
      </c>
      <c r="P956" s="19" t="str">
        <f>Def_Sistemas_Conectores_Cabos!$B$26</f>
        <v>MMCX 50-ohm</v>
      </c>
      <c r="Q956" s="27" t="str">
        <f t="shared" si="17"/>
        <v>SI-14SB:DI-BPMRFFE-2/SW_IN
SI-14SB:DI-FMCFastADC-2/TRIG</v>
      </c>
      <c r="R956" s="69">
        <v>2.0</v>
      </c>
      <c r="S956" s="69">
        <v>2.0</v>
      </c>
      <c r="T956" s="211" t="str">
        <f>Def_Sistemas_Conectores_Cabos!$C$9</f>
        <v>RG316</v>
      </c>
      <c r="U956" s="45" t="s">
        <v>1173</v>
      </c>
      <c r="V956" s="33"/>
      <c r="W956" s="33"/>
      <c r="X956" s="33"/>
    </row>
    <row r="957" ht="15.75" customHeight="1">
      <c r="A957" s="19" t="str">
        <f>Def_Sistemas_Conectores_Cabos!$A$22</f>
        <v>BPM de elétrons</v>
      </c>
      <c r="B957" s="22" t="str">
        <f>Datas_Entregas!$A$3</f>
        <v>BTS/Anel</v>
      </c>
      <c r="C957" s="25">
        <f t="array" ref="C957">INDEX(Datas_Entregas!$B$2:$B$100, MATCH(B957, Datas_Entregas!$A$2:$A$100, 0), 1)</f>
        <v>43296</v>
      </c>
      <c r="D957" s="22" t="str">
        <f>Def_Status_Montagem!$A$4</f>
        <v>Comprado / Esperando entrega</v>
      </c>
      <c r="E957" s="35" t="str">
        <f>Def_Status_Montagem!$B$4</f>
        <v>Contratada (inclui etiqueta)</v>
      </c>
      <c r="F957" s="26"/>
      <c r="G957" s="27"/>
      <c r="H957" s="26" t="str">
        <f t="array" ref="H957">INDEX(Def_Instancias_Equipamentos!$E$2:$E$5135, MATCH(K957, Def_Instancias_Equipamentos!$D$2:$D$5135, 0), 1)</f>
        <v>IA-15RaBPM</v>
      </c>
      <c r="I957" s="27" t="str">
        <f t="array" ref="I957">INDEX(Def_Instancias_Equipamentos!$E$2:$E$5135, MATCH(L957, Def_Instancias_Equipamentos!$D$2:$D$5135, 0), 1)</f>
        <v>IA-15RaBPM</v>
      </c>
      <c r="J957" s="27" t="str">
        <f t="shared" si="16"/>
        <v>INTERNO</v>
      </c>
      <c r="K957" s="28" t="str">
        <f>Def_Instancias_Equipamentos!$D$903</f>
        <v>SI-15C1:DI-BPMRFFE-1</v>
      </c>
      <c r="L957" s="19" t="str">
        <f>Def_Instancias_Equipamentos!$D$1494</f>
        <v>SI-15C1:DI-FMCFastADC-1</v>
      </c>
      <c r="M957" s="44" t="s">
        <v>1171</v>
      </c>
      <c r="N957" s="45" t="s">
        <v>1172</v>
      </c>
      <c r="O957" s="28" t="str">
        <f>Def_Sistemas_Conectores_Cabos!$B$7</f>
        <v>SMA 50-ohm</v>
      </c>
      <c r="P957" s="19" t="str">
        <f>Def_Sistemas_Conectores_Cabos!$B$26</f>
        <v>MMCX 50-ohm</v>
      </c>
      <c r="Q957" s="27" t="str">
        <f t="shared" si="17"/>
        <v>SI-15C1:DI-BPMRFFE-1/SW_IN
SI-15C1:DI-FMCFastADC-1/TRIG</v>
      </c>
      <c r="R957" s="69">
        <v>2.0</v>
      </c>
      <c r="S957" s="69">
        <v>2.0</v>
      </c>
      <c r="T957" s="211" t="str">
        <f>Def_Sistemas_Conectores_Cabos!$C$9</f>
        <v>RG316</v>
      </c>
      <c r="U957" s="45" t="s">
        <v>1173</v>
      </c>
      <c r="V957" s="33"/>
      <c r="W957" s="33"/>
      <c r="X957" s="33"/>
    </row>
    <row r="958" ht="15.75" customHeight="1">
      <c r="A958" s="19" t="str">
        <f>Def_Sistemas_Conectores_Cabos!$A$22</f>
        <v>BPM de elétrons</v>
      </c>
      <c r="B958" s="22" t="str">
        <f>Datas_Entregas!$A$3</f>
        <v>BTS/Anel</v>
      </c>
      <c r="C958" s="25">
        <f t="array" ref="C958">INDEX(Datas_Entregas!$B$2:$B$100, MATCH(B958, Datas_Entregas!$A$2:$A$100, 0), 1)</f>
        <v>43296</v>
      </c>
      <c r="D958" s="22" t="str">
        <f>Def_Status_Montagem!$A$4</f>
        <v>Comprado / Esperando entrega</v>
      </c>
      <c r="E958" s="35" t="str">
        <f>Def_Status_Montagem!$B$4</f>
        <v>Contratada (inclui etiqueta)</v>
      </c>
      <c r="F958" s="26"/>
      <c r="G958" s="27"/>
      <c r="H958" s="26" t="str">
        <f t="array" ref="H958">INDEX(Def_Instancias_Equipamentos!$E$2:$E$5135, MATCH(K958, Def_Instancias_Equipamentos!$D$2:$D$5135, 0), 1)</f>
        <v>IA-15RaBPM</v>
      </c>
      <c r="I958" s="27" t="str">
        <f t="array" ref="I958">INDEX(Def_Instancias_Equipamentos!$E$2:$E$5135, MATCH(L958, Def_Instancias_Equipamentos!$D$2:$D$5135, 0), 1)</f>
        <v>IA-15RaBPM</v>
      </c>
      <c r="J958" s="27" t="str">
        <f t="shared" si="16"/>
        <v>INTERNO</v>
      </c>
      <c r="K958" s="28" t="str">
        <f>Def_Instancias_Equipamentos!$D$904</f>
        <v>SI-15C1:DI-BPMRFFE-2</v>
      </c>
      <c r="L958" s="19" t="str">
        <f>Def_Instancias_Equipamentos!$D$1495</f>
        <v>SI-15C1:DI-FMCFastADC-2</v>
      </c>
      <c r="M958" s="44" t="s">
        <v>1171</v>
      </c>
      <c r="N958" s="45" t="s">
        <v>1172</v>
      </c>
      <c r="O958" s="28" t="str">
        <f>Def_Sistemas_Conectores_Cabos!$B$7</f>
        <v>SMA 50-ohm</v>
      </c>
      <c r="P958" s="19" t="str">
        <f>Def_Sistemas_Conectores_Cabos!$B$26</f>
        <v>MMCX 50-ohm</v>
      </c>
      <c r="Q958" s="27" t="str">
        <f t="shared" si="17"/>
        <v>SI-15C1:DI-BPMRFFE-2/SW_IN
SI-15C1:DI-FMCFastADC-2/TRIG</v>
      </c>
      <c r="R958" s="69">
        <v>2.0</v>
      </c>
      <c r="S958" s="69">
        <v>2.0</v>
      </c>
      <c r="T958" s="211" t="str">
        <f>Def_Sistemas_Conectores_Cabos!$C$9</f>
        <v>RG316</v>
      </c>
      <c r="U958" s="45" t="s">
        <v>1173</v>
      </c>
      <c r="V958" s="33"/>
      <c r="W958" s="33"/>
      <c r="X958" s="33"/>
    </row>
    <row r="959" ht="15.75" customHeight="1">
      <c r="A959" s="19" t="str">
        <f>Def_Sistemas_Conectores_Cabos!$A$22</f>
        <v>BPM de elétrons</v>
      </c>
      <c r="B959" s="22" t="str">
        <f>Datas_Entregas!$A$3</f>
        <v>BTS/Anel</v>
      </c>
      <c r="C959" s="25">
        <f t="array" ref="C959">INDEX(Datas_Entregas!$B$2:$B$100, MATCH(B959, Datas_Entregas!$A$2:$A$100, 0), 1)</f>
        <v>43296</v>
      </c>
      <c r="D959" s="22" t="str">
        <f>Def_Status_Montagem!$A$4</f>
        <v>Comprado / Esperando entrega</v>
      </c>
      <c r="E959" s="35" t="str">
        <f>Def_Status_Montagem!$B$4</f>
        <v>Contratada (inclui etiqueta)</v>
      </c>
      <c r="F959" s="26"/>
      <c r="G959" s="27"/>
      <c r="H959" s="26" t="str">
        <f t="array" ref="H959">INDEX(Def_Instancias_Equipamentos!$E$2:$E$5135, MATCH(K959, Def_Instancias_Equipamentos!$D$2:$D$5135, 0), 1)</f>
        <v>IA-15RaBPM</v>
      </c>
      <c r="I959" s="27" t="str">
        <f t="array" ref="I959">INDEX(Def_Instancias_Equipamentos!$E$2:$E$5135, MATCH(L959, Def_Instancias_Equipamentos!$D$2:$D$5135, 0), 1)</f>
        <v>IA-15RaBPM</v>
      </c>
      <c r="J959" s="27" t="str">
        <f t="shared" si="16"/>
        <v>INTERNO</v>
      </c>
      <c r="K959" s="28" t="str">
        <f>Def_Instancias_Equipamentos!$D$905</f>
        <v>SI-15C2:DI-BPMRFFE</v>
      </c>
      <c r="L959" s="19" t="str">
        <f>Def_Instancias_Equipamentos!$D$1496</f>
        <v>SI-15C2:DI-FMCFastADC</v>
      </c>
      <c r="M959" s="44" t="s">
        <v>1171</v>
      </c>
      <c r="N959" s="45" t="s">
        <v>1172</v>
      </c>
      <c r="O959" s="28" t="str">
        <f>Def_Sistemas_Conectores_Cabos!$B$7</f>
        <v>SMA 50-ohm</v>
      </c>
      <c r="P959" s="19" t="str">
        <f>Def_Sistemas_Conectores_Cabos!$B$26</f>
        <v>MMCX 50-ohm</v>
      </c>
      <c r="Q959" s="27" t="str">
        <f t="shared" si="17"/>
        <v>SI-15C2:DI-BPMRFFE/SW_IN
SI-15C2:DI-FMCFastADC/TRIG</v>
      </c>
      <c r="R959" s="69">
        <v>2.0</v>
      </c>
      <c r="S959" s="69">
        <v>2.0</v>
      </c>
      <c r="T959" s="211" t="str">
        <f>Def_Sistemas_Conectores_Cabos!$C$9</f>
        <v>RG316</v>
      </c>
      <c r="U959" s="45" t="s">
        <v>1173</v>
      </c>
      <c r="V959" s="33"/>
      <c r="W959" s="33"/>
      <c r="X959" s="33"/>
    </row>
    <row r="960" ht="15.75" customHeight="1">
      <c r="A960" s="19" t="str">
        <f>Def_Sistemas_Conectores_Cabos!$A$22</f>
        <v>BPM de elétrons</v>
      </c>
      <c r="B960" s="22" t="str">
        <f>Datas_Entregas!$A$3</f>
        <v>BTS/Anel</v>
      </c>
      <c r="C960" s="25">
        <f t="array" ref="C960">INDEX(Datas_Entregas!$B$2:$B$100, MATCH(B960, Datas_Entregas!$A$2:$A$100, 0), 1)</f>
        <v>43296</v>
      </c>
      <c r="D960" s="22" t="str">
        <f>Def_Status_Montagem!$A$4</f>
        <v>Comprado / Esperando entrega</v>
      </c>
      <c r="E960" s="35" t="str">
        <f>Def_Status_Montagem!$B$4</f>
        <v>Contratada (inclui etiqueta)</v>
      </c>
      <c r="F960" s="26"/>
      <c r="G960" s="27"/>
      <c r="H960" s="26" t="str">
        <f t="array" ref="H960">INDEX(Def_Instancias_Equipamentos!$E$2:$E$5135, MATCH(K960, Def_Instancias_Equipamentos!$D$2:$D$5135, 0), 1)</f>
        <v>IA-15RaBPM</v>
      </c>
      <c r="I960" s="27" t="str">
        <f t="array" ref="I960">INDEX(Def_Instancias_Equipamentos!$E$2:$E$5135, MATCH(L960, Def_Instancias_Equipamentos!$D$2:$D$5135, 0), 1)</f>
        <v>IA-15RaBPM</v>
      </c>
      <c r="J960" s="27" t="str">
        <f t="shared" si="16"/>
        <v>INTERNO</v>
      </c>
      <c r="K960" s="28" t="str">
        <f>Def_Instancias_Equipamentos!$D$906</f>
        <v>SI-15C3:DI-BPMRFFE-1</v>
      </c>
      <c r="L960" s="19" t="str">
        <f>Def_Instancias_Equipamentos!$D$1497</f>
        <v>SI-15C3:DI-FMCFastADC-1</v>
      </c>
      <c r="M960" s="44" t="s">
        <v>1171</v>
      </c>
      <c r="N960" s="45" t="s">
        <v>1172</v>
      </c>
      <c r="O960" s="28" t="str">
        <f>Def_Sistemas_Conectores_Cabos!$B$7</f>
        <v>SMA 50-ohm</v>
      </c>
      <c r="P960" s="19" t="str">
        <f>Def_Sistemas_Conectores_Cabos!$B$26</f>
        <v>MMCX 50-ohm</v>
      </c>
      <c r="Q960" s="27" t="str">
        <f t="shared" si="17"/>
        <v>SI-15C3:DI-BPMRFFE-1/SW_IN
SI-15C3:DI-FMCFastADC-1/TRIG</v>
      </c>
      <c r="R960" s="69">
        <v>2.0</v>
      </c>
      <c r="S960" s="69">
        <v>2.0</v>
      </c>
      <c r="T960" s="211" t="str">
        <f>Def_Sistemas_Conectores_Cabos!$C$9</f>
        <v>RG316</v>
      </c>
      <c r="U960" s="45" t="s">
        <v>1173</v>
      </c>
      <c r="V960" s="33"/>
      <c r="W960" s="33"/>
      <c r="X960" s="33"/>
    </row>
    <row r="961" ht="15.75" customHeight="1">
      <c r="A961" s="19" t="str">
        <f>Def_Sistemas_Conectores_Cabos!$A$22</f>
        <v>BPM de elétrons</v>
      </c>
      <c r="B961" s="22" t="str">
        <f>Datas_Entregas!$A$3</f>
        <v>BTS/Anel</v>
      </c>
      <c r="C961" s="25">
        <f t="array" ref="C961">INDEX(Datas_Entregas!$B$2:$B$100, MATCH(B961, Datas_Entregas!$A$2:$A$100, 0), 1)</f>
        <v>43296</v>
      </c>
      <c r="D961" s="22" t="str">
        <f>Def_Status_Montagem!$A$4</f>
        <v>Comprado / Esperando entrega</v>
      </c>
      <c r="E961" s="35" t="str">
        <f>Def_Status_Montagem!$B$4</f>
        <v>Contratada (inclui etiqueta)</v>
      </c>
      <c r="F961" s="26"/>
      <c r="G961" s="27"/>
      <c r="H961" s="26" t="str">
        <f t="array" ref="H961">INDEX(Def_Instancias_Equipamentos!$E$2:$E$5135, MATCH(K961, Def_Instancias_Equipamentos!$D$2:$D$5135, 0), 1)</f>
        <v>IA-15RaBPM</v>
      </c>
      <c r="I961" s="27" t="str">
        <f t="array" ref="I961">INDEX(Def_Instancias_Equipamentos!$E$2:$E$5135, MATCH(L961, Def_Instancias_Equipamentos!$D$2:$D$5135, 0), 1)</f>
        <v>IA-15RaBPM</v>
      </c>
      <c r="J961" s="27" t="str">
        <f t="shared" si="16"/>
        <v>INTERNO</v>
      </c>
      <c r="K961" s="28" t="str">
        <f>Def_Instancias_Equipamentos!$D$907</f>
        <v>SI-15C3:DI-BPMRFFE-2</v>
      </c>
      <c r="L961" s="19" t="str">
        <f>Def_Instancias_Equipamentos!$D$1498</f>
        <v>SI-15C3:DI-FMCFastADC-2</v>
      </c>
      <c r="M961" s="44" t="s">
        <v>1171</v>
      </c>
      <c r="N961" s="45" t="s">
        <v>1172</v>
      </c>
      <c r="O961" s="28" t="str">
        <f>Def_Sistemas_Conectores_Cabos!$B$7</f>
        <v>SMA 50-ohm</v>
      </c>
      <c r="P961" s="19" t="str">
        <f>Def_Sistemas_Conectores_Cabos!$B$26</f>
        <v>MMCX 50-ohm</v>
      </c>
      <c r="Q961" s="27" t="str">
        <f t="shared" si="17"/>
        <v>SI-15C3:DI-BPMRFFE-2/SW_IN
SI-15C3:DI-FMCFastADC-2/TRIG</v>
      </c>
      <c r="R961" s="69">
        <v>2.0</v>
      </c>
      <c r="S961" s="69">
        <v>2.0</v>
      </c>
      <c r="T961" s="211" t="str">
        <f>Def_Sistemas_Conectores_Cabos!$C$9</f>
        <v>RG316</v>
      </c>
      <c r="U961" s="45" t="s">
        <v>1173</v>
      </c>
      <c r="V961" s="33"/>
      <c r="W961" s="33"/>
      <c r="X961" s="33"/>
    </row>
    <row r="962" ht="15.75" customHeight="1">
      <c r="A962" s="19" t="str">
        <f>Def_Sistemas_Conectores_Cabos!$A$22</f>
        <v>BPM de elétrons</v>
      </c>
      <c r="B962" s="22" t="str">
        <f>Datas_Entregas!$A$3</f>
        <v>BTS/Anel</v>
      </c>
      <c r="C962" s="25">
        <f t="array" ref="C962">INDEX(Datas_Entregas!$B$2:$B$100, MATCH(B962, Datas_Entregas!$A$2:$A$100, 0), 1)</f>
        <v>43296</v>
      </c>
      <c r="D962" s="22" t="str">
        <f>Def_Status_Montagem!$A$4</f>
        <v>Comprado / Esperando entrega</v>
      </c>
      <c r="E962" s="35" t="str">
        <f>Def_Status_Montagem!$B$4</f>
        <v>Contratada (inclui etiqueta)</v>
      </c>
      <c r="F962" s="26"/>
      <c r="G962" s="27"/>
      <c r="H962" s="26" t="str">
        <f t="array" ref="H962">INDEX(Def_Instancias_Equipamentos!$E$2:$E$5135, MATCH(K962, Def_Instancias_Equipamentos!$D$2:$D$5135, 0), 1)</f>
        <v>IA-15RaBPM</v>
      </c>
      <c r="I962" s="27" t="str">
        <f t="array" ref="I962">INDEX(Def_Instancias_Equipamentos!$E$2:$E$5135, MATCH(L962, Def_Instancias_Equipamentos!$D$2:$D$5135, 0), 1)</f>
        <v>IA-15RaBPM</v>
      </c>
      <c r="J962" s="27" t="str">
        <f t="shared" si="16"/>
        <v>INTERNO</v>
      </c>
      <c r="K962" s="28" t="str">
        <f>Def_Instancias_Equipamentos!$D$908</f>
        <v>SI-15C4:DI-BPMRFFE</v>
      </c>
      <c r="L962" s="19" t="str">
        <f>Def_Instancias_Equipamentos!$D$1499</f>
        <v>SI-15C4:DI-FMCFastADC</v>
      </c>
      <c r="M962" s="44" t="s">
        <v>1171</v>
      </c>
      <c r="N962" s="45" t="s">
        <v>1172</v>
      </c>
      <c r="O962" s="28" t="str">
        <f>Def_Sistemas_Conectores_Cabos!$B$7</f>
        <v>SMA 50-ohm</v>
      </c>
      <c r="P962" s="19" t="str">
        <f>Def_Sistemas_Conectores_Cabos!$B$26</f>
        <v>MMCX 50-ohm</v>
      </c>
      <c r="Q962" s="27" t="str">
        <f t="shared" si="17"/>
        <v>SI-15C4:DI-BPMRFFE/SW_IN
SI-15C4:DI-FMCFastADC/TRIG</v>
      </c>
      <c r="R962" s="69">
        <v>2.0</v>
      </c>
      <c r="S962" s="69">
        <v>2.0</v>
      </c>
      <c r="T962" s="211" t="str">
        <f>Def_Sistemas_Conectores_Cabos!$C$9</f>
        <v>RG316</v>
      </c>
      <c r="U962" s="45" t="s">
        <v>1173</v>
      </c>
      <c r="V962" s="33"/>
      <c r="W962" s="33"/>
      <c r="X962" s="33"/>
    </row>
    <row r="963" ht="15.75" customHeight="1">
      <c r="A963" s="19" t="str">
        <f>Def_Sistemas_Conectores_Cabos!$A$22</f>
        <v>BPM de elétrons</v>
      </c>
      <c r="B963" s="22" t="str">
        <f>Datas_Entregas!$A$3</f>
        <v>BTS/Anel</v>
      </c>
      <c r="C963" s="25">
        <f t="array" ref="C963">INDEX(Datas_Entregas!$B$2:$B$100, MATCH(B963, Datas_Entregas!$A$2:$A$100, 0), 1)</f>
        <v>43296</v>
      </c>
      <c r="D963" s="22" t="str">
        <f>Def_Status_Montagem!$A$4</f>
        <v>Comprado / Esperando entrega</v>
      </c>
      <c r="E963" s="35" t="str">
        <f>Def_Status_Montagem!$B$4</f>
        <v>Contratada (inclui etiqueta)</v>
      </c>
      <c r="F963" s="26"/>
      <c r="G963" s="27"/>
      <c r="H963" s="26" t="str">
        <f t="array" ref="H963">INDEX(Def_Instancias_Equipamentos!$E$2:$E$5135, MATCH(K963, Def_Instancias_Equipamentos!$D$2:$D$5135, 0), 1)</f>
        <v>IA-15RaBPM</v>
      </c>
      <c r="I963" s="27" t="str">
        <f t="array" ref="I963">INDEX(Def_Instancias_Equipamentos!$E$2:$E$5135, MATCH(L963, Def_Instancias_Equipamentos!$D$2:$D$5135, 0), 1)</f>
        <v>IA-15RaBPM</v>
      </c>
      <c r="J963" s="27" t="str">
        <f t="shared" si="16"/>
        <v>INTERNO</v>
      </c>
      <c r="K963" s="28" t="str">
        <f>Def_Instancias_Equipamentos!$D$909</f>
        <v>SI-15M1:DI-BPMRFFE</v>
      </c>
      <c r="L963" s="19" t="str">
        <f>Def_Instancias_Equipamentos!$D$1500</f>
        <v>SI-15M1:DI-FMCFastADC</v>
      </c>
      <c r="M963" s="44" t="s">
        <v>1171</v>
      </c>
      <c r="N963" s="45" t="s">
        <v>1172</v>
      </c>
      <c r="O963" s="28" t="str">
        <f>Def_Sistemas_Conectores_Cabos!$B$7</f>
        <v>SMA 50-ohm</v>
      </c>
      <c r="P963" s="19" t="str">
        <f>Def_Sistemas_Conectores_Cabos!$B$26</f>
        <v>MMCX 50-ohm</v>
      </c>
      <c r="Q963" s="27" t="str">
        <f t="shared" si="17"/>
        <v>SI-15M1:DI-BPMRFFE/SW_IN
SI-15M1:DI-FMCFastADC/TRIG</v>
      </c>
      <c r="R963" s="69">
        <v>2.0</v>
      </c>
      <c r="S963" s="69">
        <v>2.0</v>
      </c>
      <c r="T963" s="211" t="str">
        <f>Def_Sistemas_Conectores_Cabos!$C$9</f>
        <v>RG316</v>
      </c>
      <c r="U963" s="45" t="s">
        <v>1173</v>
      </c>
      <c r="V963" s="33"/>
      <c r="W963" s="33"/>
      <c r="X963" s="33"/>
    </row>
    <row r="964" ht="15.75" customHeight="1">
      <c r="A964" s="19" t="str">
        <f>Def_Sistemas_Conectores_Cabos!$A$22</f>
        <v>BPM de elétrons</v>
      </c>
      <c r="B964" s="22" t="str">
        <f>Datas_Entregas!$A$3</f>
        <v>BTS/Anel</v>
      </c>
      <c r="C964" s="25">
        <f t="array" ref="C964">INDEX(Datas_Entregas!$B$2:$B$100, MATCH(B964, Datas_Entregas!$A$2:$A$100, 0), 1)</f>
        <v>43296</v>
      </c>
      <c r="D964" s="22" t="str">
        <f>Def_Status_Montagem!$A$4</f>
        <v>Comprado / Esperando entrega</v>
      </c>
      <c r="E964" s="35" t="str">
        <f>Def_Status_Montagem!$B$4</f>
        <v>Contratada (inclui etiqueta)</v>
      </c>
      <c r="F964" s="26"/>
      <c r="G964" s="27"/>
      <c r="H964" s="26" t="str">
        <f t="array" ref="H964">INDEX(Def_Instancias_Equipamentos!$E$2:$E$5135, MATCH(K964, Def_Instancias_Equipamentos!$D$2:$D$5135, 0), 1)</f>
        <v>IA-15RaBPM</v>
      </c>
      <c r="I964" s="27" t="str">
        <f t="array" ref="I964">INDEX(Def_Instancias_Equipamentos!$E$2:$E$5135, MATCH(L964, Def_Instancias_Equipamentos!$D$2:$D$5135, 0), 1)</f>
        <v>IA-15RaBPM</v>
      </c>
      <c r="J964" s="27" t="str">
        <f t="shared" si="16"/>
        <v>INTERNO</v>
      </c>
      <c r="K964" s="28" t="str">
        <f>Def_Instancias_Equipamentos!$D$910</f>
        <v>SI-15M2:DI-BPMRFFE</v>
      </c>
      <c r="L964" s="19" t="str">
        <f>Def_Instancias_Equipamentos!$D$1501</f>
        <v>SI-15M2:DI-FMCFastADC</v>
      </c>
      <c r="M964" s="44" t="s">
        <v>1171</v>
      </c>
      <c r="N964" s="45" t="s">
        <v>1172</v>
      </c>
      <c r="O964" s="28" t="str">
        <f>Def_Sistemas_Conectores_Cabos!$B$7</f>
        <v>SMA 50-ohm</v>
      </c>
      <c r="P964" s="19" t="str">
        <f>Def_Sistemas_Conectores_Cabos!$B$26</f>
        <v>MMCX 50-ohm</v>
      </c>
      <c r="Q964" s="27" t="str">
        <f t="shared" si="17"/>
        <v>SI-15M2:DI-BPMRFFE/SW_IN
SI-15M2:DI-FMCFastADC/TRIG</v>
      </c>
      <c r="R964" s="69">
        <v>2.0</v>
      </c>
      <c r="S964" s="69">
        <v>2.0</v>
      </c>
      <c r="T964" s="211" t="str">
        <f>Def_Sistemas_Conectores_Cabos!$C$9</f>
        <v>RG316</v>
      </c>
      <c r="U964" s="45" t="s">
        <v>1173</v>
      </c>
      <c r="V964" s="33"/>
      <c r="W964" s="33"/>
      <c r="X964" s="33"/>
    </row>
    <row r="965" ht="15.75" customHeight="1">
      <c r="A965" s="19" t="str">
        <f>Def_Sistemas_Conectores_Cabos!$A$22</f>
        <v>BPM de elétrons</v>
      </c>
      <c r="B965" s="22" t="str">
        <f>Datas_Entregas!$A$3</f>
        <v>BTS/Anel</v>
      </c>
      <c r="C965" s="25">
        <f t="array" ref="C965">INDEX(Datas_Entregas!$B$2:$B$100, MATCH(B965, Datas_Entregas!$A$2:$A$100, 0), 1)</f>
        <v>43296</v>
      </c>
      <c r="D965" s="22" t="str">
        <f>Def_Status_Montagem!$A$4</f>
        <v>Comprado / Esperando entrega</v>
      </c>
      <c r="E965" s="35" t="str">
        <f>Def_Status_Montagem!$B$4</f>
        <v>Contratada (inclui etiqueta)</v>
      </c>
      <c r="F965" s="26"/>
      <c r="G965" s="27"/>
      <c r="H965" s="26" t="str">
        <f t="array" ref="H965">INDEX(Def_Instancias_Equipamentos!$E$2:$E$5135, MATCH(K965, Def_Instancias_Equipamentos!$D$2:$D$5135, 0), 1)</f>
        <v>IA-15RaBPM</v>
      </c>
      <c r="I965" s="27" t="str">
        <f t="array" ref="I965">INDEX(Def_Instancias_Equipamentos!$E$2:$E$5135, MATCH(L965, Def_Instancias_Equipamentos!$D$2:$D$5135, 0), 1)</f>
        <v>IA-15RaBPM</v>
      </c>
      <c r="J965" s="27" t="str">
        <f t="shared" si="16"/>
        <v>INTERNO</v>
      </c>
      <c r="K965" s="28" t="str">
        <f>Def_Instancias_Equipamentos!$D$979</f>
        <v>SI-15SP:DI-BPMRFFE-1</v>
      </c>
      <c r="L965" s="19" t="str">
        <f>Def_Instancias_Equipamentos!$D$1570</f>
        <v>SI-15SP:DI-FMCFastADC-1</v>
      </c>
      <c r="M965" s="44" t="s">
        <v>1171</v>
      </c>
      <c r="N965" s="45" t="s">
        <v>1172</v>
      </c>
      <c r="O965" s="28" t="str">
        <f>Def_Sistemas_Conectores_Cabos!$B$7</f>
        <v>SMA 50-ohm</v>
      </c>
      <c r="P965" s="19" t="str">
        <f>Def_Sistemas_Conectores_Cabos!$B$26</f>
        <v>MMCX 50-ohm</v>
      </c>
      <c r="Q965" s="27" t="str">
        <f t="shared" si="17"/>
        <v>SI-15SP:DI-BPMRFFE-1/SW_IN
SI-15SP:DI-FMCFastADC-1/TRIG</v>
      </c>
      <c r="R965" s="69">
        <v>2.0</v>
      </c>
      <c r="S965" s="69">
        <v>2.0</v>
      </c>
      <c r="T965" s="211" t="str">
        <f>Def_Sistemas_Conectores_Cabos!$C$9</f>
        <v>RG316</v>
      </c>
      <c r="U965" s="45" t="s">
        <v>1173</v>
      </c>
      <c r="V965" s="33"/>
      <c r="W965" s="33"/>
      <c r="X965" s="33"/>
    </row>
    <row r="966" ht="15.75" customHeight="1">
      <c r="A966" s="19" t="str">
        <f>Def_Sistemas_Conectores_Cabos!$A$22</f>
        <v>BPM de elétrons</v>
      </c>
      <c r="B966" s="22" t="str">
        <f>Datas_Entregas!$A$3</f>
        <v>BTS/Anel</v>
      </c>
      <c r="C966" s="25">
        <f t="array" ref="C966">INDEX(Datas_Entregas!$B$2:$B$100, MATCH(B966, Datas_Entregas!$A$2:$A$100, 0), 1)</f>
        <v>43296</v>
      </c>
      <c r="D966" s="22" t="str">
        <f>Def_Status_Montagem!$A$4</f>
        <v>Comprado / Esperando entrega</v>
      </c>
      <c r="E966" s="35" t="str">
        <f>Def_Status_Montagem!$B$4</f>
        <v>Contratada (inclui etiqueta)</v>
      </c>
      <c r="F966" s="26"/>
      <c r="G966" s="27"/>
      <c r="H966" s="26" t="str">
        <f t="array" ref="H966">INDEX(Def_Instancias_Equipamentos!$E$2:$E$5135, MATCH(K966, Def_Instancias_Equipamentos!$D$2:$D$5135, 0), 1)</f>
        <v>IA-15RaBPM</v>
      </c>
      <c r="I966" s="27" t="str">
        <f t="array" ref="I966">INDEX(Def_Instancias_Equipamentos!$E$2:$E$5135, MATCH(L966, Def_Instancias_Equipamentos!$D$2:$D$5135, 0), 1)</f>
        <v>IA-15RaBPM</v>
      </c>
      <c r="J966" s="27" t="str">
        <f t="shared" si="16"/>
        <v>INTERNO</v>
      </c>
      <c r="K966" s="28" t="str">
        <f>Def_Instancias_Equipamentos!$D$980</f>
        <v>SI-15SP:DI-BPMRFFE-2</v>
      </c>
      <c r="L966" s="19" t="str">
        <f>Def_Instancias_Equipamentos!$D$1571</f>
        <v>SI-15SP:DI-FMCFastADC-2</v>
      </c>
      <c r="M966" s="44" t="s">
        <v>1171</v>
      </c>
      <c r="N966" s="45" t="s">
        <v>1172</v>
      </c>
      <c r="O966" s="28" t="str">
        <f>Def_Sistemas_Conectores_Cabos!$B$7</f>
        <v>SMA 50-ohm</v>
      </c>
      <c r="P966" s="19" t="str">
        <f>Def_Sistemas_Conectores_Cabos!$B$26</f>
        <v>MMCX 50-ohm</v>
      </c>
      <c r="Q966" s="27" t="str">
        <f t="shared" si="17"/>
        <v>SI-15SP:DI-BPMRFFE-2/SW_IN
SI-15SP:DI-FMCFastADC-2/TRIG</v>
      </c>
      <c r="R966" s="69">
        <v>2.0</v>
      </c>
      <c r="S966" s="69">
        <v>2.0</v>
      </c>
      <c r="T966" s="211" t="str">
        <f>Def_Sistemas_Conectores_Cabos!$C$9</f>
        <v>RG316</v>
      </c>
      <c r="U966" s="45" t="s">
        <v>1173</v>
      </c>
      <c r="V966" s="33"/>
      <c r="W966" s="33"/>
      <c r="X966" s="33"/>
    </row>
    <row r="967" ht="15.75" customHeight="1">
      <c r="A967" s="19" t="str">
        <f>Def_Sistemas_Conectores_Cabos!$A$22</f>
        <v>BPM de elétrons</v>
      </c>
      <c r="B967" s="22" t="str">
        <f>Datas_Entregas!$A$3</f>
        <v>BTS/Anel</v>
      </c>
      <c r="C967" s="25">
        <f t="array" ref="C967">INDEX(Datas_Entregas!$B$2:$B$100, MATCH(B967, Datas_Entregas!$A$2:$A$100, 0), 1)</f>
        <v>43296</v>
      </c>
      <c r="D967" s="22" t="str">
        <f>Def_Status_Montagem!$A$4</f>
        <v>Comprado / Esperando entrega</v>
      </c>
      <c r="E967" s="35" t="str">
        <f>Def_Status_Montagem!$B$4</f>
        <v>Contratada (inclui etiqueta)</v>
      </c>
      <c r="F967" s="26"/>
      <c r="G967" s="27"/>
      <c r="H967" s="26" t="str">
        <f t="array" ref="H967">INDEX(Def_Instancias_Equipamentos!$E$2:$E$5135, MATCH(K967, Def_Instancias_Equipamentos!$D$2:$D$5135, 0), 1)</f>
        <v>IA-16RaBPM</v>
      </c>
      <c r="I967" s="27" t="str">
        <f t="array" ref="I967">INDEX(Def_Instancias_Equipamentos!$E$2:$E$5135, MATCH(L967, Def_Instancias_Equipamentos!$D$2:$D$5135, 0), 1)</f>
        <v>IA-16RaBPM</v>
      </c>
      <c r="J967" s="27" t="str">
        <f t="shared" si="16"/>
        <v>INTERNO</v>
      </c>
      <c r="K967" s="28" t="str">
        <f>Def_Instancias_Equipamentos!$D$911</f>
        <v>SI-16C1:DI-BPMRFFE-1</v>
      </c>
      <c r="L967" s="19" t="str">
        <f>Def_Instancias_Equipamentos!$D$1502</f>
        <v>SI-16C1:DI-FMCFastADC-1</v>
      </c>
      <c r="M967" s="44" t="s">
        <v>1171</v>
      </c>
      <c r="N967" s="45" t="s">
        <v>1172</v>
      </c>
      <c r="O967" s="28" t="str">
        <f>Def_Sistemas_Conectores_Cabos!$B$7</f>
        <v>SMA 50-ohm</v>
      </c>
      <c r="P967" s="19" t="str">
        <f>Def_Sistemas_Conectores_Cabos!$B$26</f>
        <v>MMCX 50-ohm</v>
      </c>
      <c r="Q967" s="27" t="str">
        <f t="shared" si="17"/>
        <v>SI-16C1:DI-BPMRFFE-1/SW_IN
SI-16C1:DI-FMCFastADC-1/TRIG</v>
      </c>
      <c r="R967" s="69">
        <v>2.0</v>
      </c>
      <c r="S967" s="69">
        <v>2.0</v>
      </c>
      <c r="T967" s="211" t="str">
        <f>Def_Sistemas_Conectores_Cabos!$C$9</f>
        <v>RG316</v>
      </c>
      <c r="U967" s="45" t="s">
        <v>1173</v>
      </c>
      <c r="V967" s="33"/>
      <c r="W967" s="33"/>
      <c r="X967" s="33"/>
    </row>
    <row r="968" ht="15.75" customHeight="1">
      <c r="A968" s="19" t="str">
        <f>Def_Sistemas_Conectores_Cabos!$A$22</f>
        <v>BPM de elétrons</v>
      </c>
      <c r="B968" s="22" t="str">
        <f>Datas_Entregas!$A$3</f>
        <v>BTS/Anel</v>
      </c>
      <c r="C968" s="25">
        <f t="array" ref="C968">INDEX(Datas_Entregas!$B$2:$B$100, MATCH(B968, Datas_Entregas!$A$2:$A$100, 0), 1)</f>
        <v>43296</v>
      </c>
      <c r="D968" s="22" t="str">
        <f>Def_Status_Montagem!$A$4</f>
        <v>Comprado / Esperando entrega</v>
      </c>
      <c r="E968" s="35" t="str">
        <f>Def_Status_Montagem!$B$4</f>
        <v>Contratada (inclui etiqueta)</v>
      </c>
      <c r="F968" s="26"/>
      <c r="G968" s="27"/>
      <c r="H968" s="26" t="str">
        <f t="array" ref="H968">INDEX(Def_Instancias_Equipamentos!$E$2:$E$5135, MATCH(K968, Def_Instancias_Equipamentos!$D$2:$D$5135, 0), 1)</f>
        <v>IA-16RaBPM</v>
      </c>
      <c r="I968" s="27" t="str">
        <f t="array" ref="I968">INDEX(Def_Instancias_Equipamentos!$E$2:$E$5135, MATCH(L968, Def_Instancias_Equipamentos!$D$2:$D$5135, 0), 1)</f>
        <v>IA-16RaBPM</v>
      </c>
      <c r="J968" s="27" t="str">
        <f t="shared" si="16"/>
        <v>INTERNO</v>
      </c>
      <c r="K968" s="28" t="str">
        <f>Def_Instancias_Equipamentos!$D$912</f>
        <v>SI-16C1:DI-BPMRFFE-2</v>
      </c>
      <c r="L968" s="19" t="str">
        <f>Def_Instancias_Equipamentos!$D$1503</f>
        <v>SI-16C1:DI-FMCFastADC-2</v>
      </c>
      <c r="M968" s="44" t="s">
        <v>1171</v>
      </c>
      <c r="N968" s="45" t="s">
        <v>1172</v>
      </c>
      <c r="O968" s="28" t="str">
        <f>Def_Sistemas_Conectores_Cabos!$B$7</f>
        <v>SMA 50-ohm</v>
      </c>
      <c r="P968" s="19" t="str">
        <f>Def_Sistemas_Conectores_Cabos!$B$26</f>
        <v>MMCX 50-ohm</v>
      </c>
      <c r="Q968" s="27" t="str">
        <f t="shared" si="17"/>
        <v>SI-16C1:DI-BPMRFFE-2/SW_IN
SI-16C1:DI-FMCFastADC-2/TRIG</v>
      </c>
      <c r="R968" s="69">
        <v>2.0</v>
      </c>
      <c r="S968" s="69">
        <v>2.0</v>
      </c>
      <c r="T968" s="211" t="str">
        <f>Def_Sistemas_Conectores_Cabos!$C$9</f>
        <v>RG316</v>
      </c>
      <c r="U968" s="45" t="s">
        <v>1173</v>
      </c>
      <c r="V968" s="33"/>
      <c r="W968" s="33"/>
      <c r="X968" s="33"/>
    </row>
    <row r="969" ht="15.75" customHeight="1">
      <c r="A969" s="19" t="str">
        <f>Def_Sistemas_Conectores_Cabos!$A$22</f>
        <v>BPM de elétrons</v>
      </c>
      <c r="B969" s="22" t="str">
        <f>Datas_Entregas!$A$3</f>
        <v>BTS/Anel</v>
      </c>
      <c r="C969" s="25">
        <f t="array" ref="C969">INDEX(Datas_Entregas!$B$2:$B$100, MATCH(B969, Datas_Entregas!$A$2:$A$100, 0), 1)</f>
        <v>43296</v>
      </c>
      <c r="D969" s="22" t="str">
        <f>Def_Status_Montagem!$A$4</f>
        <v>Comprado / Esperando entrega</v>
      </c>
      <c r="E969" s="35" t="str">
        <f>Def_Status_Montagem!$B$4</f>
        <v>Contratada (inclui etiqueta)</v>
      </c>
      <c r="F969" s="26"/>
      <c r="G969" s="27"/>
      <c r="H969" s="26" t="str">
        <f t="array" ref="H969">INDEX(Def_Instancias_Equipamentos!$E$2:$E$5135, MATCH(K969, Def_Instancias_Equipamentos!$D$2:$D$5135, 0), 1)</f>
        <v>IA-16RaBPM</v>
      </c>
      <c r="I969" s="27" t="str">
        <f t="array" ref="I969">INDEX(Def_Instancias_Equipamentos!$E$2:$E$5135, MATCH(L969, Def_Instancias_Equipamentos!$D$2:$D$5135, 0), 1)</f>
        <v>IA-16RaBPM</v>
      </c>
      <c r="J969" s="27" t="str">
        <f t="shared" si="16"/>
        <v>INTERNO</v>
      </c>
      <c r="K969" s="28" t="str">
        <f>Def_Instancias_Equipamentos!$D$913</f>
        <v>SI-16C2:DI-BPMRFFE</v>
      </c>
      <c r="L969" s="19" t="str">
        <f>Def_Instancias_Equipamentos!$D$1504</f>
        <v>SI-16C2:DI-FMCFastADC</v>
      </c>
      <c r="M969" s="44" t="s">
        <v>1171</v>
      </c>
      <c r="N969" s="45" t="s">
        <v>1172</v>
      </c>
      <c r="O969" s="28" t="str">
        <f>Def_Sistemas_Conectores_Cabos!$B$7</f>
        <v>SMA 50-ohm</v>
      </c>
      <c r="P969" s="19" t="str">
        <f>Def_Sistemas_Conectores_Cabos!$B$26</f>
        <v>MMCX 50-ohm</v>
      </c>
      <c r="Q969" s="27" t="str">
        <f t="shared" si="17"/>
        <v>SI-16C2:DI-BPMRFFE/SW_IN
SI-16C2:DI-FMCFastADC/TRIG</v>
      </c>
      <c r="R969" s="69">
        <v>2.0</v>
      </c>
      <c r="S969" s="69">
        <v>2.0</v>
      </c>
      <c r="T969" s="211" t="str">
        <f>Def_Sistemas_Conectores_Cabos!$C$9</f>
        <v>RG316</v>
      </c>
      <c r="U969" s="45" t="s">
        <v>1173</v>
      </c>
      <c r="V969" s="33"/>
      <c r="W969" s="33"/>
      <c r="X969" s="33"/>
    </row>
    <row r="970" ht="15.75" customHeight="1">
      <c r="A970" s="19" t="str">
        <f>Def_Sistemas_Conectores_Cabos!$A$22</f>
        <v>BPM de elétrons</v>
      </c>
      <c r="B970" s="22" t="str">
        <f>Datas_Entregas!$A$3</f>
        <v>BTS/Anel</v>
      </c>
      <c r="C970" s="25">
        <f t="array" ref="C970">INDEX(Datas_Entregas!$B$2:$B$100, MATCH(B970, Datas_Entregas!$A$2:$A$100, 0), 1)</f>
        <v>43296</v>
      </c>
      <c r="D970" s="22" t="str">
        <f>Def_Status_Montagem!$A$4</f>
        <v>Comprado / Esperando entrega</v>
      </c>
      <c r="E970" s="35" t="str">
        <f>Def_Status_Montagem!$B$4</f>
        <v>Contratada (inclui etiqueta)</v>
      </c>
      <c r="F970" s="26"/>
      <c r="G970" s="27"/>
      <c r="H970" s="26" t="str">
        <f t="array" ref="H970">INDEX(Def_Instancias_Equipamentos!$E$2:$E$5135, MATCH(K970, Def_Instancias_Equipamentos!$D$2:$D$5135, 0), 1)</f>
        <v>IA-16RaBPM</v>
      </c>
      <c r="I970" s="27" t="str">
        <f t="array" ref="I970">INDEX(Def_Instancias_Equipamentos!$E$2:$E$5135, MATCH(L970, Def_Instancias_Equipamentos!$D$2:$D$5135, 0), 1)</f>
        <v>IA-16RaBPM</v>
      </c>
      <c r="J970" s="27" t="str">
        <f t="shared" si="16"/>
        <v>INTERNO</v>
      </c>
      <c r="K970" s="28" t="str">
        <f>Def_Instancias_Equipamentos!$D$914</f>
        <v>SI-16C3:DI-BPMRFFE-1</v>
      </c>
      <c r="L970" s="19" t="str">
        <f>Def_Instancias_Equipamentos!$D$1505</f>
        <v>SI-16C3:DI-FMCFastADC-1</v>
      </c>
      <c r="M970" s="44" t="s">
        <v>1171</v>
      </c>
      <c r="N970" s="45" t="s">
        <v>1172</v>
      </c>
      <c r="O970" s="28" t="str">
        <f>Def_Sistemas_Conectores_Cabos!$B$7</f>
        <v>SMA 50-ohm</v>
      </c>
      <c r="P970" s="19" t="str">
        <f>Def_Sistemas_Conectores_Cabos!$B$26</f>
        <v>MMCX 50-ohm</v>
      </c>
      <c r="Q970" s="27" t="str">
        <f t="shared" si="17"/>
        <v>SI-16C3:DI-BPMRFFE-1/SW_IN
SI-16C3:DI-FMCFastADC-1/TRIG</v>
      </c>
      <c r="R970" s="69">
        <v>2.0</v>
      </c>
      <c r="S970" s="69">
        <v>2.0</v>
      </c>
      <c r="T970" s="211" t="str">
        <f>Def_Sistemas_Conectores_Cabos!$C$9</f>
        <v>RG316</v>
      </c>
      <c r="U970" s="45" t="s">
        <v>1173</v>
      </c>
      <c r="V970" s="33"/>
      <c r="W970" s="33"/>
      <c r="X970" s="33"/>
    </row>
    <row r="971" ht="15.75" customHeight="1">
      <c r="A971" s="19" t="str">
        <f>Def_Sistemas_Conectores_Cabos!$A$22</f>
        <v>BPM de elétrons</v>
      </c>
      <c r="B971" s="22" t="str">
        <f>Datas_Entregas!$A$3</f>
        <v>BTS/Anel</v>
      </c>
      <c r="C971" s="25">
        <f t="array" ref="C971">INDEX(Datas_Entregas!$B$2:$B$100, MATCH(B971, Datas_Entregas!$A$2:$A$100, 0), 1)</f>
        <v>43296</v>
      </c>
      <c r="D971" s="22" t="str">
        <f>Def_Status_Montagem!$A$4</f>
        <v>Comprado / Esperando entrega</v>
      </c>
      <c r="E971" s="35" t="str">
        <f>Def_Status_Montagem!$B$4</f>
        <v>Contratada (inclui etiqueta)</v>
      </c>
      <c r="F971" s="26"/>
      <c r="G971" s="27"/>
      <c r="H971" s="26" t="str">
        <f t="array" ref="H971">INDEX(Def_Instancias_Equipamentos!$E$2:$E$5135, MATCH(K971, Def_Instancias_Equipamentos!$D$2:$D$5135, 0), 1)</f>
        <v>IA-16RaBPM</v>
      </c>
      <c r="I971" s="27" t="str">
        <f t="array" ref="I971">INDEX(Def_Instancias_Equipamentos!$E$2:$E$5135, MATCH(L971, Def_Instancias_Equipamentos!$D$2:$D$5135, 0), 1)</f>
        <v>IA-16RaBPM</v>
      </c>
      <c r="J971" s="27" t="str">
        <f t="shared" si="16"/>
        <v>INTERNO</v>
      </c>
      <c r="K971" s="28" t="str">
        <f>Def_Instancias_Equipamentos!$D$915</f>
        <v>SI-16C3:DI-BPMRFFE-2</v>
      </c>
      <c r="L971" s="19" t="str">
        <f>Def_Instancias_Equipamentos!$D$1506</f>
        <v>SI-16C3:DI-FMCFastADC-2</v>
      </c>
      <c r="M971" s="44" t="s">
        <v>1171</v>
      </c>
      <c r="N971" s="45" t="s">
        <v>1172</v>
      </c>
      <c r="O971" s="28" t="str">
        <f>Def_Sistemas_Conectores_Cabos!$B$7</f>
        <v>SMA 50-ohm</v>
      </c>
      <c r="P971" s="19" t="str">
        <f>Def_Sistemas_Conectores_Cabos!$B$26</f>
        <v>MMCX 50-ohm</v>
      </c>
      <c r="Q971" s="27" t="str">
        <f t="shared" si="17"/>
        <v>SI-16C3:DI-BPMRFFE-2/SW_IN
SI-16C3:DI-FMCFastADC-2/TRIG</v>
      </c>
      <c r="R971" s="69">
        <v>2.0</v>
      </c>
      <c r="S971" s="69">
        <v>2.0</v>
      </c>
      <c r="T971" s="211" t="str">
        <f>Def_Sistemas_Conectores_Cabos!$C$9</f>
        <v>RG316</v>
      </c>
      <c r="U971" s="45" t="s">
        <v>1173</v>
      </c>
      <c r="V971" s="33"/>
      <c r="W971" s="33"/>
      <c r="X971" s="33"/>
    </row>
    <row r="972" ht="15.75" customHeight="1">
      <c r="A972" s="19" t="str">
        <f>Def_Sistemas_Conectores_Cabos!$A$22</f>
        <v>BPM de elétrons</v>
      </c>
      <c r="B972" s="22" t="str">
        <f>Datas_Entregas!$A$3</f>
        <v>BTS/Anel</v>
      </c>
      <c r="C972" s="25">
        <f t="array" ref="C972">INDEX(Datas_Entregas!$B$2:$B$100, MATCH(B972, Datas_Entregas!$A$2:$A$100, 0), 1)</f>
        <v>43296</v>
      </c>
      <c r="D972" s="22" t="str">
        <f>Def_Status_Montagem!$A$4</f>
        <v>Comprado / Esperando entrega</v>
      </c>
      <c r="E972" s="35" t="str">
        <f>Def_Status_Montagem!$B$4</f>
        <v>Contratada (inclui etiqueta)</v>
      </c>
      <c r="F972" s="26"/>
      <c r="G972" s="27"/>
      <c r="H972" s="26" t="str">
        <f t="array" ref="H972">INDEX(Def_Instancias_Equipamentos!$E$2:$E$5135, MATCH(K972, Def_Instancias_Equipamentos!$D$2:$D$5135, 0), 1)</f>
        <v>IA-16RaBPM</v>
      </c>
      <c r="I972" s="27" t="str">
        <f t="array" ref="I972">INDEX(Def_Instancias_Equipamentos!$E$2:$E$5135, MATCH(L972, Def_Instancias_Equipamentos!$D$2:$D$5135, 0), 1)</f>
        <v>IA-16RaBPM</v>
      </c>
      <c r="J972" s="27" t="str">
        <f t="shared" si="16"/>
        <v>INTERNO</v>
      </c>
      <c r="K972" s="28" t="str">
        <f>Def_Instancias_Equipamentos!$D$916</f>
        <v>SI-16C4:DI-BPMRFFE</v>
      </c>
      <c r="L972" s="19" t="str">
        <f>Def_Instancias_Equipamentos!$D$1507</f>
        <v>SI-16C4:DI-FMCFastADC</v>
      </c>
      <c r="M972" s="44" t="s">
        <v>1171</v>
      </c>
      <c r="N972" s="45" t="s">
        <v>1172</v>
      </c>
      <c r="O972" s="28" t="str">
        <f>Def_Sistemas_Conectores_Cabos!$B$7</f>
        <v>SMA 50-ohm</v>
      </c>
      <c r="P972" s="19" t="str">
        <f>Def_Sistemas_Conectores_Cabos!$B$26</f>
        <v>MMCX 50-ohm</v>
      </c>
      <c r="Q972" s="27" t="str">
        <f t="shared" si="17"/>
        <v>SI-16C4:DI-BPMRFFE/SW_IN
SI-16C4:DI-FMCFastADC/TRIG</v>
      </c>
      <c r="R972" s="69">
        <v>2.0</v>
      </c>
      <c r="S972" s="69">
        <v>2.0</v>
      </c>
      <c r="T972" s="211" t="str">
        <f>Def_Sistemas_Conectores_Cabos!$C$9</f>
        <v>RG316</v>
      </c>
      <c r="U972" s="45" t="s">
        <v>1173</v>
      </c>
      <c r="V972" s="33"/>
      <c r="W972" s="33"/>
      <c r="X972" s="33"/>
    </row>
    <row r="973" ht="15.75" customHeight="1">
      <c r="A973" s="19" t="str">
        <f>Def_Sistemas_Conectores_Cabos!$A$22</f>
        <v>BPM de elétrons</v>
      </c>
      <c r="B973" s="22" t="str">
        <f>Datas_Entregas!$A$3</f>
        <v>BTS/Anel</v>
      </c>
      <c r="C973" s="25">
        <f t="array" ref="C973">INDEX(Datas_Entregas!$B$2:$B$100, MATCH(B973, Datas_Entregas!$A$2:$A$100, 0), 1)</f>
        <v>43296</v>
      </c>
      <c r="D973" s="22" t="str">
        <f>Def_Status_Montagem!$A$4</f>
        <v>Comprado / Esperando entrega</v>
      </c>
      <c r="E973" s="35" t="str">
        <f>Def_Status_Montagem!$B$4</f>
        <v>Contratada (inclui etiqueta)</v>
      </c>
      <c r="F973" s="26"/>
      <c r="G973" s="27"/>
      <c r="H973" s="26" t="str">
        <f t="array" ref="H973">INDEX(Def_Instancias_Equipamentos!$E$2:$E$5135, MATCH(K973, Def_Instancias_Equipamentos!$D$2:$D$5135, 0), 1)</f>
        <v>IA-16RaBPM</v>
      </c>
      <c r="I973" s="27" t="str">
        <f t="array" ref="I973">INDEX(Def_Instancias_Equipamentos!$E$2:$E$5135, MATCH(L973, Def_Instancias_Equipamentos!$D$2:$D$5135, 0), 1)</f>
        <v>IA-16RaBPM</v>
      </c>
      <c r="J973" s="27" t="str">
        <f t="shared" si="16"/>
        <v>INTERNO</v>
      </c>
      <c r="K973" s="28" t="str">
        <f>Def_Instancias_Equipamentos!$D$917</f>
        <v>SI-16M1:DI-BPMRFFE</v>
      </c>
      <c r="L973" s="19" t="str">
        <f>Def_Instancias_Equipamentos!$D$1508</f>
        <v>SI-16M1:DI-FMCFastADC</v>
      </c>
      <c r="M973" s="44" t="s">
        <v>1171</v>
      </c>
      <c r="N973" s="45" t="s">
        <v>1172</v>
      </c>
      <c r="O973" s="28" t="str">
        <f>Def_Sistemas_Conectores_Cabos!$B$7</f>
        <v>SMA 50-ohm</v>
      </c>
      <c r="P973" s="19" t="str">
        <f>Def_Sistemas_Conectores_Cabos!$B$26</f>
        <v>MMCX 50-ohm</v>
      </c>
      <c r="Q973" s="27" t="str">
        <f t="shared" si="17"/>
        <v>SI-16M1:DI-BPMRFFE/SW_IN
SI-16M1:DI-FMCFastADC/TRIG</v>
      </c>
      <c r="R973" s="69">
        <v>2.0</v>
      </c>
      <c r="S973" s="69">
        <v>2.0</v>
      </c>
      <c r="T973" s="211" t="str">
        <f>Def_Sistemas_Conectores_Cabos!$C$9</f>
        <v>RG316</v>
      </c>
      <c r="U973" s="45" t="s">
        <v>1173</v>
      </c>
      <c r="V973" s="33"/>
      <c r="W973" s="33"/>
      <c r="X973" s="33"/>
    </row>
    <row r="974" ht="15.75" customHeight="1">
      <c r="A974" s="19" t="str">
        <f>Def_Sistemas_Conectores_Cabos!$A$22</f>
        <v>BPM de elétrons</v>
      </c>
      <c r="B974" s="22" t="str">
        <f>Datas_Entregas!$A$3</f>
        <v>BTS/Anel</v>
      </c>
      <c r="C974" s="25">
        <f t="array" ref="C974">INDEX(Datas_Entregas!$B$2:$B$100, MATCH(B974, Datas_Entregas!$A$2:$A$100, 0), 1)</f>
        <v>43296</v>
      </c>
      <c r="D974" s="22" t="str">
        <f>Def_Status_Montagem!$A$4</f>
        <v>Comprado / Esperando entrega</v>
      </c>
      <c r="E974" s="35" t="str">
        <f>Def_Status_Montagem!$B$4</f>
        <v>Contratada (inclui etiqueta)</v>
      </c>
      <c r="F974" s="26"/>
      <c r="G974" s="27"/>
      <c r="H974" s="26" t="str">
        <f t="array" ref="H974">INDEX(Def_Instancias_Equipamentos!$E$2:$E$5135, MATCH(K974, Def_Instancias_Equipamentos!$D$2:$D$5135, 0), 1)</f>
        <v>IA-16RaBPM</v>
      </c>
      <c r="I974" s="27" t="str">
        <f t="array" ref="I974">INDEX(Def_Instancias_Equipamentos!$E$2:$E$5135, MATCH(L974, Def_Instancias_Equipamentos!$D$2:$D$5135, 0), 1)</f>
        <v>IA-16RaBPM</v>
      </c>
      <c r="J974" s="27" t="str">
        <f t="shared" si="16"/>
        <v>INTERNO</v>
      </c>
      <c r="K974" s="28" t="str">
        <f>Def_Instancias_Equipamentos!$D$918</f>
        <v>SI-16M2:DI-BPMRFFE</v>
      </c>
      <c r="L974" s="19" t="str">
        <f>Def_Instancias_Equipamentos!$D$1509</f>
        <v>SI-16M2:DI-FMCFastADC</v>
      </c>
      <c r="M974" s="44" t="s">
        <v>1171</v>
      </c>
      <c r="N974" s="45" t="s">
        <v>1172</v>
      </c>
      <c r="O974" s="28" t="str">
        <f>Def_Sistemas_Conectores_Cabos!$B$7</f>
        <v>SMA 50-ohm</v>
      </c>
      <c r="P974" s="19" t="str">
        <f>Def_Sistemas_Conectores_Cabos!$B$26</f>
        <v>MMCX 50-ohm</v>
      </c>
      <c r="Q974" s="27" t="str">
        <f t="shared" si="17"/>
        <v>SI-16M2:DI-BPMRFFE/SW_IN
SI-16M2:DI-FMCFastADC/TRIG</v>
      </c>
      <c r="R974" s="69">
        <v>2.0</v>
      </c>
      <c r="S974" s="69">
        <v>2.0</v>
      </c>
      <c r="T974" s="211" t="str">
        <f>Def_Sistemas_Conectores_Cabos!$C$9</f>
        <v>RG316</v>
      </c>
      <c r="U974" s="45" t="s">
        <v>1173</v>
      </c>
      <c r="V974" s="33"/>
      <c r="W974" s="33"/>
      <c r="X974" s="33"/>
    </row>
    <row r="975" ht="15.75" customHeight="1">
      <c r="A975" s="19" t="str">
        <f>Def_Sistemas_Conectores_Cabos!$A$22</f>
        <v>BPM de elétrons</v>
      </c>
      <c r="B975" s="22" t="str">
        <f>Datas_Entregas!$A$3</f>
        <v>BTS/Anel</v>
      </c>
      <c r="C975" s="25">
        <f t="array" ref="C975">INDEX(Datas_Entregas!$B$2:$B$100, MATCH(B975, Datas_Entregas!$A$2:$A$100, 0), 1)</f>
        <v>43296</v>
      </c>
      <c r="D975" s="22" t="str">
        <f>Def_Status_Montagem!$A$4</f>
        <v>Comprado / Esperando entrega</v>
      </c>
      <c r="E975" s="35" t="str">
        <f>Def_Status_Montagem!$B$4</f>
        <v>Contratada (inclui etiqueta)</v>
      </c>
      <c r="F975" s="26"/>
      <c r="G975" s="27"/>
      <c r="H975" s="26" t="str">
        <f t="array" ref="H975">INDEX(Def_Instancias_Equipamentos!$E$2:$E$5135, MATCH(K975, Def_Instancias_Equipamentos!$D$2:$D$5135, 0), 1)</f>
        <v>IA-16RaBPM</v>
      </c>
      <c r="I975" s="27" t="str">
        <f t="array" ref="I975">INDEX(Def_Instancias_Equipamentos!$E$2:$E$5135, MATCH(L975, Def_Instancias_Equipamentos!$D$2:$D$5135, 0), 1)</f>
        <v>IA-16RaBPM</v>
      </c>
      <c r="J975" s="27" t="str">
        <f t="shared" si="16"/>
        <v>INTERNO</v>
      </c>
      <c r="K975" s="28" t="str">
        <f>Def_Instancias_Equipamentos!$D$981</f>
        <v>SI-16SB:DI-BPMRFFE-1</v>
      </c>
      <c r="L975" s="19" t="str">
        <f>Def_Instancias_Equipamentos!$D$1572</f>
        <v>SI-16SB:DI-FMCFastADC-1</v>
      </c>
      <c r="M975" s="44" t="s">
        <v>1171</v>
      </c>
      <c r="N975" s="45" t="s">
        <v>1172</v>
      </c>
      <c r="O975" s="28" t="str">
        <f>Def_Sistemas_Conectores_Cabos!$B$7</f>
        <v>SMA 50-ohm</v>
      </c>
      <c r="P975" s="19" t="str">
        <f>Def_Sistemas_Conectores_Cabos!$B$26</f>
        <v>MMCX 50-ohm</v>
      </c>
      <c r="Q975" s="27" t="str">
        <f t="shared" si="17"/>
        <v>SI-16SB:DI-BPMRFFE-1/SW_IN
SI-16SB:DI-FMCFastADC-1/TRIG</v>
      </c>
      <c r="R975" s="69">
        <v>2.0</v>
      </c>
      <c r="S975" s="69">
        <v>2.0</v>
      </c>
      <c r="T975" s="211" t="str">
        <f>Def_Sistemas_Conectores_Cabos!$C$9</f>
        <v>RG316</v>
      </c>
      <c r="U975" s="45" t="s">
        <v>1173</v>
      </c>
      <c r="V975" s="33"/>
      <c r="W975" s="33"/>
      <c r="X975" s="33"/>
    </row>
    <row r="976" ht="15.75" customHeight="1">
      <c r="A976" s="19" t="str">
        <f>Def_Sistemas_Conectores_Cabos!$A$22</f>
        <v>BPM de elétrons</v>
      </c>
      <c r="B976" s="22" t="str">
        <f>Datas_Entregas!$A$3</f>
        <v>BTS/Anel</v>
      </c>
      <c r="C976" s="25">
        <f t="array" ref="C976">INDEX(Datas_Entregas!$B$2:$B$100, MATCH(B976, Datas_Entregas!$A$2:$A$100, 0), 1)</f>
        <v>43296</v>
      </c>
      <c r="D976" s="22" t="str">
        <f>Def_Status_Montagem!$A$4</f>
        <v>Comprado / Esperando entrega</v>
      </c>
      <c r="E976" s="35" t="str">
        <f>Def_Status_Montagem!$B$4</f>
        <v>Contratada (inclui etiqueta)</v>
      </c>
      <c r="F976" s="26"/>
      <c r="G976" s="27"/>
      <c r="H976" s="26" t="str">
        <f t="array" ref="H976">INDEX(Def_Instancias_Equipamentos!$E$2:$E$5135, MATCH(K976, Def_Instancias_Equipamentos!$D$2:$D$5135, 0), 1)</f>
        <v>IA-16RaBPM</v>
      </c>
      <c r="I976" s="27" t="str">
        <f t="array" ref="I976">INDEX(Def_Instancias_Equipamentos!$E$2:$E$5135, MATCH(L976, Def_Instancias_Equipamentos!$D$2:$D$5135, 0), 1)</f>
        <v>IA-16RaBPM</v>
      </c>
      <c r="J976" s="27" t="str">
        <f t="shared" si="16"/>
        <v>INTERNO</v>
      </c>
      <c r="K976" s="28" t="str">
        <f>Def_Instancias_Equipamentos!$D$982</f>
        <v>SI-16SB:DI-BPMRFFE-2</v>
      </c>
      <c r="L976" s="19" t="str">
        <f>Def_Instancias_Equipamentos!$D$1573</f>
        <v>SI-16SB:DI-FMCFastADC-2</v>
      </c>
      <c r="M976" s="44" t="s">
        <v>1171</v>
      </c>
      <c r="N976" s="45" t="s">
        <v>1172</v>
      </c>
      <c r="O976" s="28" t="str">
        <f>Def_Sistemas_Conectores_Cabos!$B$7</f>
        <v>SMA 50-ohm</v>
      </c>
      <c r="P976" s="19" t="str">
        <f>Def_Sistemas_Conectores_Cabos!$B$26</f>
        <v>MMCX 50-ohm</v>
      </c>
      <c r="Q976" s="27" t="str">
        <f t="shared" si="17"/>
        <v>SI-16SB:DI-BPMRFFE-2/SW_IN
SI-16SB:DI-FMCFastADC-2/TRIG</v>
      </c>
      <c r="R976" s="69">
        <v>2.0</v>
      </c>
      <c r="S976" s="69">
        <v>2.0</v>
      </c>
      <c r="T976" s="211" t="str">
        <f>Def_Sistemas_Conectores_Cabos!$C$9</f>
        <v>RG316</v>
      </c>
      <c r="U976" s="45" t="s">
        <v>1173</v>
      </c>
      <c r="V976" s="33"/>
      <c r="W976" s="33"/>
      <c r="X976" s="33"/>
    </row>
    <row r="977" ht="15.75" customHeight="1">
      <c r="A977" s="19" t="str">
        <f>Def_Sistemas_Conectores_Cabos!$A$22</f>
        <v>BPM de elétrons</v>
      </c>
      <c r="B977" s="22" t="str">
        <f>Datas_Entregas!$A$3</f>
        <v>BTS/Anel</v>
      </c>
      <c r="C977" s="25">
        <f t="array" ref="C977">INDEX(Datas_Entregas!$B$2:$B$100, MATCH(B977, Datas_Entregas!$A$2:$A$100, 0), 1)</f>
        <v>43296</v>
      </c>
      <c r="D977" s="22" t="str">
        <f>Def_Status_Montagem!$A$4</f>
        <v>Comprado / Esperando entrega</v>
      </c>
      <c r="E977" s="35" t="str">
        <f>Def_Status_Montagem!$B$4</f>
        <v>Contratada (inclui etiqueta)</v>
      </c>
      <c r="F977" s="26"/>
      <c r="G977" s="27"/>
      <c r="H977" s="26" t="str">
        <f t="array" ref="H977">INDEX(Def_Instancias_Equipamentos!$E$2:$E$5135, MATCH(K977, Def_Instancias_Equipamentos!$D$2:$D$5135, 0), 1)</f>
        <v>IA-17RaBPM</v>
      </c>
      <c r="I977" s="27" t="str">
        <f t="array" ref="I977">INDEX(Def_Instancias_Equipamentos!$E$2:$E$5135, MATCH(L977, Def_Instancias_Equipamentos!$D$2:$D$5135, 0), 1)</f>
        <v>IA-17RaBPM</v>
      </c>
      <c r="J977" s="27" t="str">
        <f t="shared" si="16"/>
        <v>INTERNO</v>
      </c>
      <c r="K977" s="28" t="str">
        <f>Def_Instancias_Equipamentos!$D$919</f>
        <v>SI-17C1:DI-BPMRFFE-1</v>
      </c>
      <c r="L977" s="19" t="str">
        <f>Def_Instancias_Equipamentos!$D$1510</f>
        <v>SI-17C1:DI-FMCFastADC-1</v>
      </c>
      <c r="M977" s="44" t="s">
        <v>1171</v>
      </c>
      <c r="N977" s="45" t="s">
        <v>1172</v>
      </c>
      <c r="O977" s="28" t="str">
        <f>Def_Sistemas_Conectores_Cabos!$B$7</f>
        <v>SMA 50-ohm</v>
      </c>
      <c r="P977" s="19" t="str">
        <f>Def_Sistemas_Conectores_Cabos!$B$26</f>
        <v>MMCX 50-ohm</v>
      </c>
      <c r="Q977" s="27" t="str">
        <f t="shared" si="17"/>
        <v>SI-17C1:DI-BPMRFFE-1/SW_IN
SI-17C1:DI-FMCFastADC-1/TRIG</v>
      </c>
      <c r="R977" s="69">
        <v>2.0</v>
      </c>
      <c r="S977" s="69">
        <v>2.0</v>
      </c>
      <c r="T977" s="211" t="str">
        <f>Def_Sistemas_Conectores_Cabos!$C$9</f>
        <v>RG316</v>
      </c>
      <c r="U977" s="45" t="s">
        <v>1173</v>
      </c>
      <c r="V977" s="33"/>
      <c r="W977" s="33"/>
      <c r="X977" s="33"/>
    </row>
    <row r="978" ht="15.75" customHeight="1">
      <c r="A978" s="19" t="str">
        <f>Def_Sistemas_Conectores_Cabos!$A$22</f>
        <v>BPM de elétrons</v>
      </c>
      <c r="B978" s="22" t="str">
        <f>Datas_Entregas!$A$3</f>
        <v>BTS/Anel</v>
      </c>
      <c r="C978" s="25">
        <f t="array" ref="C978">INDEX(Datas_Entregas!$B$2:$B$100, MATCH(B978, Datas_Entregas!$A$2:$A$100, 0), 1)</f>
        <v>43296</v>
      </c>
      <c r="D978" s="22" t="str">
        <f>Def_Status_Montagem!$A$4</f>
        <v>Comprado / Esperando entrega</v>
      </c>
      <c r="E978" s="35" t="str">
        <f>Def_Status_Montagem!$B$4</f>
        <v>Contratada (inclui etiqueta)</v>
      </c>
      <c r="F978" s="26"/>
      <c r="G978" s="27"/>
      <c r="H978" s="26" t="str">
        <f t="array" ref="H978">INDEX(Def_Instancias_Equipamentos!$E$2:$E$5135, MATCH(K978, Def_Instancias_Equipamentos!$D$2:$D$5135, 0), 1)</f>
        <v>IA-17RaBPM</v>
      </c>
      <c r="I978" s="27" t="str">
        <f t="array" ref="I978">INDEX(Def_Instancias_Equipamentos!$E$2:$E$5135, MATCH(L978, Def_Instancias_Equipamentos!$D$2:$D$5135, 0), 1)</f>
        <v>IA-17RaBPM</v>
      </c>
      <c r="J978" s="27" t="str">
        <f t="shared" si="16"/>
        <v>INTERNO</v>
      </c>
      <c r="K978" s="28" t="str">
        <f>Def_Instancias_Equipamentos!$D$920</f>
        <v>SI-17C1:DI-BPMRFFE-2</v>
      </c>
      <c r="L978" s="19" t="str">
        <f>Def_Instancias_Equipamentos!$D$1511</f>
        <v>SI-17C1:DI-FMCFastADC-2</v>
      </c>
      <c r="M978" s="44" t="s">
        <v>1171</v>
      </c>
      <c r="N978" s="45" t="s">
        <v>1172</v>
      </c>
      <c r="O978" s="28" t="str">
        <f>Def_Sistemas_Conectores_Cabos!$B$7</f>
        <v>SMA 50-ohm</v>
      </c>
      <c r="P978" s="19" t="str">
        <f>Def_Sistemas_Conectores_Cabos!$B$26</f>
        <v>MMCX 50-ohm</v>
      </c>
      <c r="Q978" s="27" t="str">
        <f t="shared" si="17"/>
        <v>SI-17C1:DI-BPMRFFE-2/SW_IN
SI-17C1:DI-FMCFastADC-2/TRIG</v>
      </c>
      <c r="R978" s="69">
        <v>2.0</v>
      </c>
      <c r="S978" s="69">
        <v>2.0</v>
      </c>
      <c r="T978" s="211" t="str">
        <f>Def_Sistemas_Conectores_Cabos!$C$9</f>
        <v>RG316</v>
      </c>
      <c r="U978" s="45" t="s">
        <v>1173</v>
      </c>
      <c r="V978" s="33"/>
      <c r="W978" s="33"/>
      <c r="X978" s="33"/>
    </row>
    <row r="979" ht="15.75" customHeight="1">
      <c r="A979" s="19" t="str">
        <f>Def_Sistemas_Conectores_Cabos!$A$22</f>
        <v>BPM de elétrons</v>
      </c>
      <c r="B979" s="22" t="str">
        <f>Datas_Entregas!$A$3</f>
        <v>BTS/Anel</v>
      </c>
      <c r="C979" s="25">
        <f t="array" ref="C979">INDEX(Datas_Entregas!$B$2:$B$100, MATCH(B979, Datas_Entregas!$A$2:$A$100, 0), 1)</f>
        <v>43296</v>
      </c>
      <c r="D979" s="22" t="str">
        <f>Def_Status_Montagem!$A$4</f>
        <v>Comprado / Esperando entrega</v>
      </c>
      <c r="E979" s="35" t="str">
        <f>Def_Status_Montagem!$B$4</f>
        <v>Contratada (inclui etiqueta)</v>
      </c>
      <c r="F979" s="26"/>
      <c r="G979" s="27"/>
      <c r="H979" s="26" t="str">
        <f t="array" ref="H979">INDEX(Def_Instancias_Equipamentos!$E$2:$E$5135, MATCH(K979, Def_Instancias_Equipamentos!$D$2:$D$5135, 0), 1)</f>
        <v>IA-17RaBPM</v>
      </c>
      <c r="I979" s="27" t="str">
        <f t="array" ref="I979">INDEX(Def_Instancias_Equipamentos!$E$2:$E$5135, MATCH(L979, Def_Instancias_Equipamentos!$D$2:$D$5135, 0), 1)</f>
        <v>IA-17RaBPM</v>
      </c>
      <c r="J979" s="27" t="str">
        <f t="shared" si="16"/>
        <v>INTERNO</v>
      </c>
      <c r="K979" s="28" t="str">
        <f>Def_Instancias_Equipamentos!$D$921</f>
        <v>SI-17C2:DI-BPMRFFE</v>
      </c>
      <c r="L979" s="19" t="str">
        <f>Def_Instancias_Equipamentos!$D$1512</f>
        <v>SI-17C2:DI-FMCFastADC</v>
      </c>
      <c r="M979" s="44" t="s">
        <v>1171</v>
      </c>
      <c r="N979" s="45" t="s">
        <v>1172</v>
      </c>
      <c r="O979" s="28" t="str">
        <f>Def_Sistemas_Conectores_Cabos!$B$7</f>
        <v>SMA 50-ohm</v>
      </c>
      <c r="P979" s="19" t="str">
        <f>Def_Sistemas_Conectores_Cabos!$B$26</f>
        <v>MMCX 50-ohm</v>
      </c>
      <c r="Q979" s="27" t="str">
        <f t="shared" si="17"/>
        <v>SI-17C2:DI-BPMRFFE/SW_IN
SI-17C2:DI-FMCFastADC/TRIG</v>
      </c>
      <c r="R979" s="69">
        <v>2.0</v>
      </c>
      <c r="S979" s="69">
        <v>2.0</v>
      </c>
      <c r="T979" s="211" t="str">
        <f>Def_Sistemas_Conectores_Cabos!$C$9</f>
        <v>RG316</v>
      </c>
      <c r="U979" s="45" t="s">
        <v>1173</v>
      </c>
      <c r="V979" s="33"/>
      <c r="W979" s="33"/>
      <c r="X979" s="33"/>
    </row>
    <row r="980" ht="15.75" customHeight="1">
      <c r="A980" s="19" t="str">
        <f>Def_Sistemas_Conectores_Cabos!$A$22</f>
        <v>BPM de elétrons</v>
      </c>
      <c r="B980" s="22" t="str">
        <f>Datas_Entregas!$A$3</f>
        <v>BTS/Anel</v>
      </c>
      <c r="C980" s="25">
        <f t="array" ref="C980">INDEX(Datas_Entregas!$B$2:$B$100, MATCH(B980, Datas_Entregas!$A$2:$A$100, 0), 1)</f>
        <v>43296</v>
      </c>
      <c r="D980" s="22" t="str">
        <f>Def_Status_Montagem!$A$4</f>
        <v>Comprado / Esperando entrega</v>
      </c>
      <c r="E980" s="35" t="str">
        <f>Def_Status_Montagem!$B$4</f>
        <v>Contratada (inclui etiqueta)</v>
      </c>
      <c r="F980" s="26"/>
      <c r="G980" s="27"/>
      <c r="H980" s="26" t="str">
        <f t="array" ref="H980">INDEX(Def_Instancias_Equipamentos!$E$2:$E$5135, MATCH(K980, Def_Instancias_Equipamentos!$D$2:$D$5135, 0), 1)</f>
        <v>IA-17RaBPM</v>
      </c>
      <c r="I980" s="27" t="str">
        <f t="array" ref="I980">INDEX(Def_Instancias_Equipamentos!$E$2:$E$5135, MATCH(L980, Def_Instancias_Equipamentos!$D$2:$D$5135, 0), 1)</f>
        <v>IA-17RaBPM</v>
      </c>
      <c r="J980" s="27" t="str">
        <f t="shared" si="16"/>
        <v>INTERNO</v>
      </c>
      <c r="K980" s="28" t="str">
        <f>Def_Instancias_Equipamentos!$D$922</f>
        <v>SI-17C3:DI-BPMRFFE-1</v>
      </c>
      <c r="L980" s="19" t="str">
        <f>Def_Instancias_Equipamentos!$D$1513</f>
        <v>SI-17C3:DI-FMCFastADC-1</v>
      </c>
      <c r="M980" s="44" t="s">
        <v>1171</v>
      </c>
      <c r="N980" s="45" t="s">
        <v>1172</v>
      </c>
      <c r="O980" s="28" t="str">
        <f>Def_Sistemas_Conectores_Cabos!$B$7</f>
        <v>SMA 50-ohm</v>
      </c>
      <c r="P980" s="19" t="str">
        <f>Def_Sistemas_Conectores_Cabos!$B$26</f>
        <v>MMCX 50-ohm</v>
      </c>
      <c r="Q980" s="27" t="str">
        <f t="shared" si="17"/>
        <v>SI-17C3:DI-BPMRFFE-1/SW_IN
SI-17C3:DI-FMCFastADC-1/TRIG</v>
      </c>
      <c r="R980" s="69">
        <v>2.0</v>
      </c>
      <c r="S980" s="69">
        <v>2.0</v>
      </c>
      <c r="T980" s="211" t="str">
        <f>Def_Sistemas_Conectores_Cabos!$C$9</f>
        <v>RG316</v>
      </c>
      <c r="U980" s="45" t="s">
        <v>1173</v>
      </c>
      <c r="V980" s="33"/>
      <c r="W980" s="33"/>
      <c r="X980" s="33"/>
    </row>
    <row r="981" ht="15.75" customHeight="1">
      <c r="A981" s="19" t="str">
        <f>Def_Sistemas_Conectores_Cabos!$A$22</f>
        <v>BPM de elétrons</v>
      </c>
      <c r="B981" s="22" t="str">
        <f>Datas_Entregas!$A$3</f>
        <v>BTS/Anel</v>
      </c>
      <c r="C981" s="25">
        <f t="array" ref="C981">INDEX(Datas_Entregas!$B$2:$B$100, MATCH(B981, Datas_Entregas!$A$2:$A$100, 0), 1)</f>
        <v>43296</v>
      </c>
      <c r="D981" s="22" t="str">
        <f>Def_Status_Montagem!$A$4</f>
        <v>Comprado / Esperando entrega</v>
      </c>
      <c r="E981" s="35" t="str">
        <f>Def_Status_Montagem!$B$4</f>
        <v>Contratada (inclui etiqueta)</v>
      </c>
      <c r="F981" s="26"/>
      <c r="G981" s="27"/>
      <c r="H981" s="26" t="str">
        <f t="array" ref="H981">INDEX(Def_Instancias_Equipamentos!$E$2:$E$5135, MATCH(K981, Def_Instancias_Equipamentos!$D$2:$D$5135, 0), 1)</f>
        <v>IA-17RaBPM</v>
      </c>
      <c r="I981" s="27" t="str">
        <f t="array" ref="I981">INDEX(Def_Instancias_Equipamentos!$E$2:$E$5135, MATCH(L981, Def_Instancias_Equipamentos!$D$2:$D$5135, 0), 1)</f>
        <v>IA-17RaBPM</v>
      </c>
      <c r="J981" s="27" t="str">
        <f t="shared" si="16"/>
        <v>INTERNO</v>
      </c>
      <c r="K981" s="28" t="str">
        <f>Def_Instancias_Equipamentos!$D$923</f>
        <v>SI-17C3:DI-BPMRFFE-2</v>
      </c>
      <c r="L981" s="19" t="str">
        <f>Def_Instancias_Equipamentos!$D$1514</f>
        <v>SI-17C3:DI-FMCFastADC-2</v>
      </c>
      <c r="M981" s="44" t="s">
        <v>1171</v>
      </c>
      <c r="N981" s="45" t="s">
        <v>1172</v>
      </c>
      <c r="O981" s="28" t="str">
        <f>Def_Sistemas_Conectores_Cabos!$B$7</f>
        <v>SMA 50-ohm</v>
      </c>
      <c r="P981" s="19" t="str">
        <f>Def_Sistemas_Conectores_Cabos!$B$26</f>
        <v>MMCX 50-ohm</v>
      </c>
      <c r="Q981" s="27" t="str">
        <f t="shared" si="17"/>
        <v>SI-17C3:DI-BPMRFFE-2/SW_IN
SI-17C3:DI-FMCFastADC-2/TRIG</v>
      </c>
      <c r="R981" s="69">
        <v>2.0</v>
      </c>
      <c r="S981" s="69">
        <v>2.0</v>
      </c>
      <c r="T981" s="211" t="str">
        <f>Def_Sistemas_Conectores_Cabos!$C$9</f>
        <v>RG316</v>
      </c>
      <c r="U981" s="45" t="s">
        <v>1173</v>
      </c>
      <c r="V981" s="33"/>
      <c r="W981" s="33"/>
      <c r="X981" s="33"/>
    </row>
    <row r="982" ht="15.75" customHeight="1">
      <c r="A982" s="19" t="str">
        <f>Def_Sistemas_Conectores_Cabos!$A$22</f>
        <v>BPM de elétrons</v>
      </c>
      <c r="B982" s="22" t="str">
        <f>Datas_Entregas!$A$3</f>
        <v>BTS/Anel</v>
      </c>
      <c r="C982" s="25">
        <f t="array" ref="C982">INDEX(Datas_Entregas!$B$2:$B$100, MATCH(B982, Datas_Entregas!$A$2:$A$100, 0), 1)</f>
        <v>43296</v>
      </c>
      <c r="D982" s="22" t="str">
        <f>Def_Status_Montagem!$A$4</f>
        <v>Comprado / Esperando entrega</v>
      </c>
      <c r="E982" s="35" t="str">
        <f>Def_Status_Montagem!$B$4</f>
        <v>Contratada (inclui etiqueta)</v>
      </c>
      <c r="F982" s="26"/>
      <c r="G982" s="27"/>
      <c r="H982" s="26" t="str">
        <f t="array" ref="H982">INDEX(Def_Instancias_Equipamentos!$E$2:$E$5135, MATCH(K982, Def_Instancias_Equipamentos!$D$2:$D$5135, 0), 1)</f>
        <v>IA-17RaBPM</v>
      </c>
      <c r="I982" s="27" t="str">
        <f t="array" ref="I982">INDEX(Def_Instancias_Equipamentos!$E$2:$E$5135, MATCH(L982, Def_Instancias_Equipamentos!$D$2:$D$5135, 0), 1)</f>
        <v>IA-17RaBPM</v>
      </c>
      <c r="J982" s="27" t="str">
        <f t="shared" si="16"/>
        <v>INTERNO</v>
      </c>
      <c r="K982" s="28" t="str">
        <f>Def_Instancias_Equipamentos!$D$924</f>
        <v>SI-17C4:DI-BPMRFFE</v>
      </c>
      <c r="L982" s="19" t="str">
        <f>Def_Instancias_Equipamentos!$D$1515</f>
        <v>SI-17C4:DI-FMCFastADC</v>
      </c>
      <c r="M982" s="44" t="s">
        <v>1171</v>
      </c>
      <c r="N982" s="45" t="s">
        <v>1172</v>
      </c>
      <c r="O982" s="28" t="str">
        <f>Def_Sistemas_Conectores_Cabos!$B$7</f>
        <v>SMA 50-ohm</v>
      </c>
      <c r="P982" s="19" t="str">
        <f>Def_Sistemas_Conectores_Cabos!$B$26</f>
        <v>MMCX 50-ohm</v>
      </c>
      <c r="Q982" s="27" t="str">
        <f t="shared" si="17"/>
        <v>SI-17C4:DI-BPMRFFE/SW_IN
SI-17C4:DI-FMCFastADC/TRIG</v>
      </c>
      <c r="R982" s="69">
        <v>2.0</v>
      </c>
      <c r="S982" s="69">
        <v>2.0</v>
      </c>
      <c r="T982" s="211" t="str">
        <f>Def_Sistemas_Conectores_Cabos!$C$9</f>
        <v>RG316</v>
      </c>
      <c r="U982" s="45" t="s">
        <v>1173</v>
      </c>
      <c r="V982" s="33"/>
      <c r="W982" s="33"/>
      <c r="X982" s="33"/>
    </row>
    <row r="983" ht="15.75" customHeight="1">
      <c r="A983" s="19" t="str">
        <f>Def_Sistemas_Conectores_Cabos!$A$22</f>
        <v>BPM de elétrons</v>
      </c>
      <c r="B983" s="22" t="str">
        <f>Datas_Entregas!$A$3</f>
        <v>BTS/Anel</v>
      </c>
      <c r="C983" s="25">
        <f t="array" ref="C983">INDEX(Datas_Entregas!$B$2:$B$100, MATCH(B983, Datas_Entregas!$A$2:$A$100, 0), 1)</f>
        <v>43296</v>
      </c>
      <c r="D983" s="22" t="str">
        <f>Def_Status_Montagem!$A$4</f>
        <v>Comprado / Esperando entrega</v>
      </c>
      <c r="E983" s="35" t="str">
        <f>Def_Status_Montagem!$B$4</f>
        <v>Contratada (inclui etiqueta)</v>
      </c>
      <c r="F983" s="26"/>
      <c r="G983" s="27"/>
      <c r="H983" s="26" t="str">
        <f t="array" ref="H983">INDEX(Def_Instancias_Equipamentos!$E$2:$E$5135, MATCH(K983, Def_Instancias_Equipamentos!$D$2:$D$5135, 0), 1)</f>
        <v>IA-17RaBPM</v>
      </c>
      <c r="I983" s="27" t="str">
        <f t="array" ref="I983">INDEX(Def_Instancias_Equipamentos!$E$2:$E$5135, MATCH(L983, Def_Instancias_Equipamentos!$D$2:$D$5135, 0), 1)</f>
        <v>IA-17RaBPM</v>
      </c>
      <c r="J983" s="27" t="str">
        <f t="shared" si="16"/>
        <v>INTERNO</v>
      </c>
      <c r="K983" s="28" t="str">
        <f>Def_Instancias_Equipamentos!$D$925</f>
        <v>SI-17M1:DI-BPMRFFE</v>
      </c>
      <c r="L983" s="19" t="str">
        <f>Def_Instancias_Equipamentos!$D$1516</f>
        <v>SI-17M1:DI-FMCFastADC</v>
      </c>
      <c r="M983" s="44" t="s">
        <v>1171</v>
      </c>
      <c r="N983" s="45" t="s">
        <v>1172</v>
      </c>
      <c r="O983" s="28" t="str">
        <f>Def_Sistemas_Conectores_Cabos!$B$7</f>
        <v>SMA 50-ohm</v>
      </c>
      <c r="P983" s="19" t="str">
        <f>Def_Sistemas_Conectores_Cabos!$B$26</f>
        <v>MMCX 50-ohm</v>
      </c>
      <c r="Q983" s="27" t="str">
        <f t="shared" si="17"/>
        <v>SI-17M1:DI-BPMRFFE/SW_IN
SI-17M1:DI-FMCFastADC/TRIG</v>
      </c>
      <c r="R983" s="69">
        <v>2.0</v>
      </c>
      <c r="S983" s="69">
        <v>2.0</v>
      </c>
      <c r="T983" s="211" t="str">
        <f>Def_Sistemas_Conectores_Cabos!$C$9</f>
        <v>RG316</v>
      </c>
      <c r="U983" s="45" t="s">
        <v>1173</v>
      </c>
      <c r="V983" s="33"/>
      <c r="W983" s="33"/>
      <c r="X983" s="33"/>
    </row>
    <row r="984" ht="15.75" customHeight="1">
      <c r="A984" s="19" t="str">
        <f>Def_Sistemas_Conectores_Cabos!$A$22</f>
        <v>BPM de elétrons</v>
      </c>
      <c r="B984" s="22" t="str">
        <f>Datas_Entregas!$A$3</f>
        <v>BTS/Anel</v>
      </c>
      <c r="C984" s="25">
        <f t="array" ref="C984">INDEX(Datas_Entregas!$B$2:$B$100, MATCH(B984, Datas_Entregas!$A$2:$A$100, 0), 1)</f>
        <v>43296</v>
      </c>
      <c r="D984" s="22" t="str">
        <f>Def_Status_Montagem!$A$4</f>
        <v>Comprado / Esperando entrega</v>
      </c>
      <c r="E984" s="35" t="str">
        <f>Def_Status_Montagem!$B$4</f>
        <v>Contratada (inclui etiqueta)</v>
      </c>
      <c r="F984" s="26"/>
      <c r="G984" s="27"/>
      <c r="H984" s="26" t="str">
        <f t="array" ref="H984">INDEX(Def_Instancias_Equipamentos!$E$2:$E$5135, MATCH(K984, Def_Instancias_Equipamentos!$D$2:$D$5135, 0), 1)</f>
        <v>IA-17RaBPM</v>
      </c>
      <c r="I984" s="27" t="str">
        <f t="array" ref="I984">INDEX(Def_Instancias_Equipamentos!$E$2:$E$5135, MATCH(L984, Def_Instancias_Equipamentos!$D$2:$D$5135, 0), 1)</f>
        <v>IA-17RaBPM</v>
      </c>
      <c r="J984" s="27" t="str">
        <f t="shared" si="16"/>
        <v>INTERNO</v>
      </c>
      <c r="K984" s="28" t="str">
        <f>Def_Instancias_Equipamentos!$D$926</f>
        <v>SI-17M2:DI-BPMRFFE</v>
      </c>
      <c r="L984" s="19" t="str">
        <f>Def_Instancias_Equipamentos!$D$1517</f>
        <v>SI-17M2:DI-FMCFastADC</v>
      </c>
      <c r="M984" s="44" t="s">
        <v>1171</v>
      </c>
      <c r="N984" s="45" t="s">
        <v>1172</v>
      </c>
      <c r="O984" s="28" t="str">
        <f>Def_Sistemas_Conectores_Cabos!$B$7</f>
        <v>SMA 50-ohm</v>
      </c>
      <c r="P984" s="19" t="str">
        <f>Def_Sistemas_Conectores_Cabos!$B$26</f>
        <v>MMCX 50-ohm</v>
      </c>
      <c r="Q984" s="27" t="str">
        <f t="shared" si="17"/>
        <v>SI-17M2:DI-BPMRFFE/SW_IN
SI-17M2:DI-FMCFastADC/TRIG</v>
      </c>
      <c r="R984" s="69">
        <v>2.0</v>
      </c>
      <c r="S984" s="69">
        <v>2.0</v>
      </c>
      <c r="T984" s="211" t="str">
        <f>Def_Sistemas_Conectores_Cabos!$C$9</f>
        <v>RG316</v>
      </c>
      <c r="U984" s="45" t="s">
        <v>1173</v>
      </c>
      <c r="V984" s="33"/>
      <c r="W984" s="33"/>
      <c r="X984" s="33"/>
    </row>
    <row r="985" ht="15.75" customHeight="1">
      <c r="A985" s="19" t="str">
        <f>Def_Sistemas_Conectores_Cabos!$A$22</f>
        <v>BPM de elétrons</v>
      </c>
      <c r="B985" s="22" t="str">
        <f>Datas_Entregas!$A$3</f>
        <v>BTS/Anel</v>
      </c>
      <c r="C985" s="25">
        <f t="array" ref="C985">INDEX(Datas_Entregas!$B$2:$B$100, MATCH(B985, Datas_Entregas!$A$2:$A$100, 0), 1)</f>
        <v>43296</v>
      </c>
      <c r="D985" s="22" t="str">
        <f>Def_Status_Montagem!$A$4</f>
        <v>Comprado / Esperando entrega</v>
      </c>
      <c r="E985" s="35" t="str">
        <f>Def_Status_Montagem!$B$4</f>
        <v>Contratada (inclui etiqueta)</v>
      </c>
      <c r="F985" s="26"/>
      <c r="G985" s="27"/>
      <c r="H985" s="26" t="str">
        <f t="array" ref="H985">INDEX(Def_Instancias_Equipamentos!$E$2:$E$5135, MATCH(K985, Def_Instancias_Equipamentos!$D$2:$D$5135, 0), 1)</f>
        <v>IA-17RaBPM</v>
      </c>
      <c r="I985" s="27" t="str">
        <f t="array" ref="I985">INDEX(Def_Instancias_Equipamentos!$E$2:$E$5135, MATCH(L985, Def_Instancias_Equipamentos!$D$2:$D$5135, 0), 1)</f>
        <v>IA-17RaBPM</v>
      </c>
      <c r="J985" s="27" t="str">
        <f t="shared" si="16"/>
        <v>INTERNO</v>
      </c>
      <c r="K985" s="28" t="str">
        <f>Def_Instancias_Equipamentos!$D$983</f>
        <v>SI-17SA:DI-BPMRFFE-1</v>
      </c>
      <c r="L985" s="19" t="str">
        <f>Def_Instancias_Equipamentos!$D$1574</f>
        <v>SI-17SA:DI-FMCFastADC-1</v>
      </c>
      <c r="M985" s="44" t="s">
        <v>1171</v>
      </c>
      <c r="N985" s="45" t="s">
        <v>1172</v>
      </c>
      <c r="O985" s="28" t="str">
        <f>Def_Sistemas_Conectores_Cabos!$B$7</f>
        <v>SMA 50-ohm</v>
      </c>
      <c r="P985" s="19" t="str">
        <f>Def_Sistemas_Conectores_Cabos!$B$26</f>
        <v>MMCX 50-ohm</v>
      </c>
      <c r="Q985" s="27" t="str">
        <f t="shared" si="17"/>
        <v>SI-17SA:DI-BPMRFFE-1/SW_IN
SI-17SA:DI-FMCFastADC-1/TRIG</v>
      </c>
      <c r="R985" s="69">
        <v>2.0</v>
      </c>
      <c r="S985" s="69">
        <v>2.0</v>
      </c>
      <c r="T985" s="211" t="str">
        <f>Def_Sistemas_Conectores_Cabos!$C$9</f>
        <v>RG316</v>
      </c>
      <c r="U985" s="45" t="s">
        <v>1173</v>
      </c>
      <c r="V985" s="33"/>
      <c r="W985" s="33"/>
      <c r="X985" s="33"/>
    </row>
    <row r="986" ht="15.75" customHeight="1">
      <c r="A986" s="19" t="str">
        <f>Def_Sistemas_Conectores_Cabos!$A$22</f>
        <v>BPM de elétrons</v>
      </c>
      <c r="B986" s="22" t="str">
        <f>Datas_Entregas!$A$3</f>
        <v>BTS/Anel</v>
      </c>
      <c r="C986" s="25">
        <f t="array" ref="C986">INDEX(Datas_Entregas!$B$2:$B$100, MATCH(B986, Datas_Entregas!$A$2:$A$100, 0), 1)</f>
        <v>43296</v>
      </c>
      <c r="D986" s="22" t="str">
        <f>Def_Status_Montagem!$A$4</f>
        <v>Comprado / Esperando entrega</v>
      </c>
      <c r="E986" s="35" t="str">
        <f>Def_Status_Montagem!$B$4</f>
        <v>Contratada (inclui etiqueta)</v>
      </c>
      <c r="F986" s="26"/>
      <c r="G986" s="27"/>
      <c r="H986" s="26" t="str">
        <f t="array" ref="H986">INDEX(Def_Instancias_Equipamentos!$E$2:$E$5135, MATCH(K986, Def_Instancias_Equipamentos!$D$2:$D$5135, 0), 1)</f>
        <v>IA-17RaBPM</v>
      </c>
      <c r="I986" s="27" t="str">
        <f t="array" ref="I986">INDEX(Def_Instancias_Equipamentos!$E$2:$E$5135, MATCH(L986, Def_Instancias_Equipamentos!$D$2:$D$5135, 0), 1)</f>
        <v>IA-17RaBPM</v>
      </c>
      <c r="J986" s="27" t="str">
        <f t="shared" si="16"/>
        <v>INTERNO</v>
      </c>
      <c r="K986" s="28" t="str">
        <f>Def_Instancias_Equipamentos!$D$984</f>
        <v>SI-17SA:DI-BPMRFFE-2</v>
      </c>
      <c r="L986" s="19" t="str">
        <f>Def_Instancias_Equipamentos!$D$1575</f>
        <v>SI-17SA:DI-FMCFastADC-2</v>
      </c>
      <c r="M986" s="44" t="s">
        <v>1171</v>
      </c>
      <c r="N986" s="45" t="s">
        <v>1172</v>
      </c>
      <c r="O986" s="28" t="str">
        <f>Def_Sistemas_Conectores_Cabos!$B$7</f>
        <v>SMA 50-ohm</v>
      </c>
      <c r="P986" s="19" t="str">
        <f>Def_Sistemas_Conectores_Cabos!$B$26</f>
        <v>MMCX 50-ohm</v>
      </c>
      <c r="Q986" s="27" t="str">
        <f t="shared" si="17"/>
        <v>SI-17SA:DI-BPMRFFE-2/SW_IN
SI-17SA:DI-FMCFastADC-2/TRIG</v>
      </c>
      <c r="R986" s="69">
        <v>2.0</v>
      </c>
      <c r="S986" s="69">
        <v>2.0</v>
      </c>
      <c r="T986" s="211" t="str">
        <f>Def_Sistemas_Conectores_Cabos!$C$9</f>
        <v>RG316</v>
      </c>
      <c r="U986" s="45" t="s">
        <v>1173</v>
      </c>
      <c r="V986" s="33"/>
      <c r="W986" s="33"/>
      <c r="X986" s="33"/>
    </row>
    <row r="987" ht="15.75" customHeight="1">
      <c r="A987" s="19" t="str">
        <f>Def_Sistemas_Conectores_Cabos!$A$22</f>
        <v>BPM de elétrons</v>
      </c>
      <c r="B987" s="22" t="str">
        <f>Datas_Entregas!$A$3</f>
        <v>BTS/Anel</v>
      </c>
      <c r="C987" s="25">
        <f t="array" ref="C987">INDEX(Datas_Entregas!$B$2:$B$100, MATCH(B987, Datas_Entregas!$A$2:$A$100, 0), 1)</f>
        <v>43296</v>
      </c>
      <c r="D987" s="22" t="str">
        <f>Def_Status_Montagem!$A$4</f>
        <v>Comprado / Esperando entrega</v>
      </c>
      <c r="E987" s="35" t="str">
        <f>Def_Status_Montagem!$B$4</f>
        <v>Contratada (inclui etiqueta)</v>
      </c>
      <c r="F987" s="26"/>
      <c r="G987" s="27"/>
      <c r="H987" s="26" t="str">
        <f t="array" ref="H987">INDEX(Def_Instancias_Equipamentos!$E$2:$E$5135, MATCH(K987, Def_Instancias_Equipamentos!$D$2:$D$5135, 0), 1)</f>
        <v>IA-18RaBPM</v>
      </c>
      <c r="I987" s="27" t="str">
        <f t="array" ref="I987">INDEX(Def_Instancias_Equipamentos!$E$2:$E$5135, MATCH(L987, Def_Instancias_Equipamentos!$D$2:$D$5135, 0), 1)</f>
        <v>IA-18RaBPM</v>
      </c>
      <c r="J987" s="27" t="str">
        <f t="shared" si="16"/>
        <v>INTERNO</v>
      </c>
      <c r="K987" s="28" t="str">
        <f>Def_Instancias_Equipamentos!$D$927</f>
        <v>SI-18C1:DI-BPMRFFE-1</v>
      </c>
      <c r="L987" s="19" t="str">
        <f>Def_Instancias_Equipamentos!$D$1518</f>
        <v>SI-18C1:DI-FMCFastADC-1</v>
      </c>
      <c r="M987" s="44" t="s">
        <v>1171</v>
      </c>
      <c r="N987" s="45" t="s">
        <v>1172</v>
      </c>
      <c r="O987" s="28" t="str">
        <f>Def_Sistemas_Conectores_Cabos!$B$7</f>
        <v>SMA 50-ohm</v>
      </c>
      <c r="P987" s="19" t="str">
        <f>Def_Sistemas_Conectores_Cabos!$B$26</f>
        <v>MMCX 50-ohm</v>
      </c>
      <c r="Q987" s="27" t="str">
        <f t="shared" si="17"/>
        <v>SI-18C1:DI-BPMRFFE-1/SW_IN
SI-18C1:DI-FMCFastADC-1/TRIG</v>
      </c>
      <c r="R987" s="69">
        <v>2.0</v>
      </c>
      <c r="S987" s="69">
        <v>2.0</v>
      </c>
      <c r="T987" s="211" t="str">
        <f>Def_Sistemas_Conectores_Cabos!$C$9</f>
        <v>RG316</v>
      </c>
      <c r="U987" s="45" t="s">
        <v>1173</v>
      </c>
      <c r="V987" s="33"/>
      <c r="W987" s="33"/>
      <c r="X987" s="33"/>
    </row>
    <row r="988" ht="15.75" customHeight="1">
      <c r="A988" s="19" t="str">
        <f>Def_Sistemas_Conectores_Cabos!$A$22</f>
        <v>BPM de elétrons</v>
      </c>
      <c r="B988" s="22" t="str">
        <f>Datas_Entregas!$A$3</f>
        <v>BTS/Anel</v>
      </c>
      <c r="C988" s="25">
        <f t="array" ref="C988">INDEX(Datas_Entregas!$B$2:$B$100, MATCH(B988, Datas_Entregas!$A$2:$A$100, 0), 1)</f>
        <v>43296</v>
      </c>
      <c r="D988" s="22" t="str">
        <f>Def_Status_Montagem!$A$4</f>
        <v>Comprado / Esperando entrega</v>
      </c>
      <c r="E988" s="35" t="str">
        <f>Def_Status_Montagem!$B$4</f>
        <v>Contratada (inclui etiqueta)</v>
      </c>
      <c r="F988" s="26"/>
      <c r="G988" s="27"/>
      <c r="H988" s="26" t="str">
        <f t="array" ref="H988">INDEX(Def_Instancias_Equipamentos!$E$2:$E$5135, MATCH(K988, Def_Instancias_Equipamentos!$D$2:$D$5135, 0), 1)</f>
        <v>IA-18RaBPM</v>
      </c>
      <c r="I988" s="27" t="str">
        <f t="array" ref="I988">INDEX(Def_Instancias_Equipamentos!$E$2:$E$5135, MATCH(L988, Def_Instancias_Equipamentos!$D$2:$D$5135, 0), 1)</f>
        <v>IA-18RaBPM</v>
      </c>
      <c r="J988" s="27" t="str">
        <f t="shared" si="16"/>
        <v>INTERNO</v>
      </c>
      <c r="K988" s="28" t="str">
        <f>Def_Instancias_Equipamentos!$D$928</f>
        <v>SI-18C1:DI-BPMRFFE-2</v>
      </c>
      <c r="L988" s="19" t="str">
        <f>Def_Instancias_Equipamentos!$D$1519</f>
        <v>SI-18C1:DI-FMCFastADC-2</v>
      </c>
      <c r="M988" s="44" t="s">
        <v>1171</v>
      </c>
      <c r="N988" s="45" t="s">
        <v>1172</v>
      </c>
      <c r="O988" s="28" t="str">
        <f>Def_Sistemas_Conectores_Cabos!$B$7</f>
        <v>SMA 50-ohm</v>
      </c>
      <c r="P988" s="19" t="str">
        <f>Def_Sistemas_Conectores_Cabos!$B$26</f>
        <v>MMCX 50-ohm</v>
      </c>
      <c r="Q988" s="27" t="str">
        <f t="shared" si="17"/>
        <v>SI-18C1:DI-BPMRFFE-2/SW_IN
SI-18C1:DI-FMCFastADC-2/TRIG</v>
      </c>
      <c r="R988" s="69">
        <v>2.0</v>
      </c>
      <c r="S988" s="69">
        <v>2.0</v>
      </c>
      <c r="T988" s="211" t="str">
        <f>Def_Sistemas_Conectores_Cabos!$C$9</f>
        <v>RG316</v>
      </c>
      <c r="U988" s="45" t="s">
        <v>1173</v>
      </c>
      <c r="V988" s="33"/>
      <c r="W988" s="33"/>
      <c r="X988" s="33"/>
    </row>
    <row r="989" ht="15.75" customHeight="1">
      <c r="A989" s="19" t="str">
        <f>Def_Sistemas_Conectores_Cabos!$A$22</f>
        <v>BPM de elétrons</v>
      </c>
      <c r="B989" s="22" t="str">
        <f>Datas_Entregas!$A$3</f>
        <v>BTS/Anel</v>
      </c>
      <c r="C989" s="25">
        <f t="array" ref="C989">INDEX(Datas_Entregas!$B$2:$B$100, MATCH(B989, Datas_Entregas!$A$2:$A$100, 0), 1)</f>
        <v>43296</v>
      </c>
      <c r="D989" s="22" t="str">
        <f>Def_Status_Montagem!$A$4</f>
        <v>Comprado / Esperando entrega</v>
      </c>
      <c r="E989" s="35" t="str">
        <f>Def_Status_Montagem!$B$4</f>
        <v>Contratada (inclui etiqueta)</v>
      </c>
      <c r="F989" s="26"/>
      <c r="G989" s="27"/>
      <c r="H989" s="26" t="str">
        <f t="array" ref="H989">INDEX(Def_Instancias_Equipamentos!$E$2:$E$5135, MATCH(K989, Def_Instancias_Equipamentos!$D$2:$D$5135, 0), 1)</f>
        <v>IA-18RaBPM</v>
      </c>
      <c r="I989" s="27" t="str">
        <f t="array" ref="I989">INDEX(Def_Instancias_Equipamentos!$E$2:$E$5135, MATCH(L989, Def_Instancias_Equipamentos!$D$2:$D$5135, 0), 1)</f>
        <v>IA-18RaBPM</v>
      </c>
      <c r="J989" s="27" t="str">
        <f t="shared" si="16"/>
        <v>INTERNO</v>
      </c>
      <c r="K989" s="28" t="str">
        <f>Def_Instancias_Equipamentos!$D$929</f>
        <v>SI-18C2:DI-BPMRFFE</v>
      </c>
      <c r="L989" s="19" t="str">
        <f>Def_Instancias_Equipamentos!$D$1520</f>
        <v>SI-18C2:DI-FMCFastADC</v>
      </c>
      <c r="M989" s="44" t="s">
        <v>1171</v>
      </c>
      <c r="N989" s="45" t="s">
        <v>1172</v>
      </c>
      <c r="O989" s="28" t="str">
        <f>Def_Sistemas_Conectores_Cabos!$B$7</f>
        <v>SMA 50-ohm</v>
      </c>
      <c r="P989" s="19" t="str">
        <f>Def_Sistemas_Conectores_Cabos!$B$26</f>
        <v>MMCX 50-ohm</v>
      </c>
      <c r="Q989" s="27" t="str">
        <f t="shared" si="17"/>
        <v>SI-18C2:DI-BPMRFFE/SW_IN
SI-18C2:DI-FMCFastADC/TRIG</v>
      </c>
      <c r="R989" s="69">
        <v>2.0</v>
      </c>
      <c r="S989" s="69">
        <v>2.0</v>
      </c>
      <c r="T989" s="211" t="str">
        <f>Def_Sistemas_Conectores_Cabos!$C$9</f>
        <v>RG316</v>
      </c>
      <c r="U989" s="45" t="s">
        <v>1173</v>
      </c>
      <c r="V989" s="33"/>
      <c r="W989" s="33"/>
      <c r="X989" s="33"/>
    </row>
    <row r="990" ht="15.75" customHeight="1">
      <c r="A990" s="19" t="str">
        <f>Def_Sistemas_Conectores_Cabos!$A$22</f>
        <v>BPM de elétrons</v>
      </c>
      <c r="B990" s="22" t="str">
        <f>Datas_Entregas!$A$3</f>
        <v>BTS/Anel</v>
      </c>
      <c r="C990" s="25">
        <f t="array" ref="C990">INDEX(Datas_Entregas!$B$2:$B$100, MATCH(B990, Datas_Entregas!$A$2:$A$100, 0), 1)</f>
        <v>43296</v>
      </c>
      <c r="D990" s="22" t="str">
        <f>Def_Status_Montagem!$A$4</f>
        <v>Comprado / Esperando entrega</v>
      </c>
      <c r="E990" s="35" t="str">
        <f>Def_Status_Montagem!$B$4</f>
        <v>Contratada (inclui etiqueta)</v>
      </c>
      <c r="F990" s="26"/>
      <c r="G990" s="27"/>
      <c r="H990" s="26" t="str">
        <f t="array" ref="H990">INDEX(Def_Instancias_Equipamentos!$E$2:$E$5135, MATCH(K990, Def_Instancias_Equipamentos!$D$2:$D$5135, 0), 1)</f>
        <v>IA-18RaBPM</v>
      </c>
      <c r="I990" s="27" t="str">
        <f t="array" ref="I990">INDEX(Def_Instancias_Equipamentos!$E$2:$E$5135, MATCH(L990, Def_Instancias_Equipamentos!$D$2:$D$5135, 0), 1)</f>
        <v>IA-18RaBPM</v>
      </c>
      <c r="J990" s="27" t="str">
        <f t="shared" si="16"/>
        <v>INTERNO</v>
      </c>
      <c r="K990" s="28" t="str">
        <f>Def_Instancias_Equipamentos!$D$930</f>
        <v>SI-18C3:DI-BPMRFFE-1</v>
      </c>
      <c r="L990" s="19" t="str">
        <f>Def_Instancias_Equipamentos!$D$1521</f>
        <v>SI-18C3:DI-FMCFastADC-1</v>
      </c>
      <c r="M990" s="44" t="s">
        <v>1171</v>
      </c>
      <c r="N990" s="45" t="s">
        <v>1172</v>
      </c>
      <c r="O990" s="28" t="str">
        <f>Def_Sistemas_Conectores_Cabos!$B$7</f>
        <v>SMA 50-ohm</v>
      </c>
      <c r="P990" s="19" t="str">
        <f>Def_Sistemas_Conectores_Cabos!$B$26</f>
        <v>MMCX 50-ohm</v>
      </c>
      <c r="Q990" s="27" t="str">
        <f t="shared" si="17"/>
        <v>SI-18C3:DI-BPMRFFE-1/SW_IN
SI-18C3:DI-FMCFastADC-1/TRIG</v>
      </c>
      <c r="R990" s="69">
        <v>2.0</v>
      </c>
      <c r="S990" s="69">
        <v>2.0</v>
      </c>
      <c r="T990" s="211" t="str">
        <f>Def_Sistemas_Conectores_Cabos!$C$9</f>
        <v>RG316</v>
      </c>
      <c r="U990" s="45" t="s">
        <v>1173</v>
      </c>
      <c r="V990" s="33"/>
      <c r="W990" s="33"/>
      <c r="X990" s="33"/>
    </row>
    <row r="991" ht="15.75" customHeight="1">
      <c r="A991" s="19" t="str">
        <f>Def_Sistemas_Conectores_Cabos!$A$22</f>
        <v>BPM de elétrons</v>
      </c>
      <c r="B991" s="22" t="str">
        <f>Datas_Entregas!$A$3</f>
        <v>BTS/Anel</v>
      </c>
      <c r="C991" s="25">
        <f t="array" ref="C991">INDEX(Datas_Entregas!$B$2:$B$100, MATCH(B991, Datas_Entregas!$A$2:$A$100, 0), 1)</f>
        <v>43296</v>
      </c>
      <c r="D991" s="22" t="str">
        <f>Def_Status_Montagem!$A$4</f>
        <v>Comprado / Esperando entrega</v>
      </c>
      <c r="E991" s="35" t="str">
        <f>Def_Status_Montagem!$B$4</f>
        <v>Contratada (inclui etiqueta)</v>
      </c>
      <c r="F991" s="26"/>
      <c r="G991" s="27"/>
      <c r="H991" s="26" t="str">
        <f t="array" ref="H991">INDEX(Def_Instancias_Equipamentos!$E$2:$E$5135, MATCH(K991, Def_Instancias_Equipamentos!$D$2:$D$5135, 0), 1)</f>
        <v>IA-18RaBPM</v>
      </c>
      <c r="I991" s="27" t="str">
        <f t="array" ref="I991">INDEX(Def_Instancias_Equipamentos!$E$2:$E$5135, MATCH(L991, Def_Instancias_Equipamentos!$D$2:$D$5135, 0), 1)</f>
        <v>IA-18RaBPM</v>
      </c>
      <c r="J991" s="27" t="str">
        <f t="shared" si="16"/>
        <v>INTERNO</v>
      </c>
      <c r="K991" s="28" t="str">
        <f>Def_Instancias_Equipamentos!$D$931</f>
        <v>SI-18C3:DI-BPMRFFE-2</v>
      </c>
      <c r="L991" s="19" t="str">
        <f>Def_Instancias_Equipamentos!$D$1522</f>
        <v>SI-18C3:DI-FMCFastADC-2</v>
      </c>
      <c r="M991" s="44" t="s">
        <v>1171</v>
      </c>
      <c r="N991" s="45" t="s">
        <v>1172</v>
      </c>
      <c r="O991" s="28" t="str">
        <f>Def_Sistemas_Conectores_Cabos!$B$7</f>
        <v>SMA 50-ohm</v>
      </c>
      <c r="P991" s="19" t="str">
        <f>Def_Sistemas_Conectores_Cabos!$B$26</f>
        <v>MMCX 50-ohm</v>
      </c>
      <c r="Q991" s="27" t="str">
        <f t="shared" si="17"/>
        <v>SI-18C3:DI-BPMRFFE-2/SW_IN
SI-18C3:DI-FMCFastADC-2/TRIG</v>
      </c>
      <c r="R991" s="69">
        <v>2.0</v>
      </c>
      <c r="S991" s="69">
        <v>2.0</v>
      </c>
      <c r="T991" s="211" t="str">
        <f>Def_Sistemas_Conectores_Cabos!$C$9</f>
        <v>RG316</v>
      </c>
      <c r="U991" s="45" t="s">
        <v>1173</v>
      </c>
      <c r="V991" s="33"/>
      <c r="W991" s="33"/>
      <c r="X991" s="33"/>
    </row>
    <row r="992" ht="15.75" customHeight="1">
      <c r="A992" s="19" t="str">
        <f>Def_Sistemas_Conectores_Cabos!$A$22</f>
        <v>BPM de elétrons</v>
      </c>
      <c r="B992" s="22" t="str">
        <f>Datas_Entregas!$A$3</f>
        <v>BTS/Anel</v>
      </c>
      <c r="C992" s="25">
        <f t="array" ref="C992">INDEX(Datas_Entregas!$B$2:$B$100, MATCH(B992, Datas_Entregas!$A$2:$A$100, 0), 1)</f>
        <v>43296</v>
      </c>
      <c r="D992" s="22" t="str">
        <f>Def_Status_Montagem!$A$4</f>
        <v>Comprado / Esperando entrega</v>
      </c>
      <c r="E992" s="35" t="str">
        <f>Def_Status_Montagem!$B$4</f>
        <v>Contratada (inclui etiqueta)</v>
      </c>
      <c r="F992" s="26"/>
      <c r="G992" s="27"/>
      <c r="H992" s="26" t="str">
        <f t="array" ref="H992">INDEX(Def_Instancias_Equipamentos!$E$2:$E$5135, MATCH(K992, Def_Instancias_Equipamentos!$D$2:$D$5135, 0), 1)</f>
        <v>IA-18RaBPM</v>
      </c>
      <c r="I992" s="27" t="str">
        <f t="array" ref="I992">INDEX(Def_Instancias_Equipamentos!$E$2:$E$5135, MATCH(L992, Def_Instancias_Equipamentos!$D$2:$D$5135, 0), 1)</f>
        <v>IA-18RaBPM</v>
      </c>
      <c r="J992" s="27" t="str">
        <f t="shared" si="16"/>
        <v>INTERNO</v>
      </c>
      <c r="K992" s="28" t="str">
        <f>Def_Instancias_Equipamentos!$D$932</f>
        <v>SI-18C4:DI-BPMRFFE</v>
      </c>
      <c r="L992" s="19" t="str">
        <f>Def_Instancias_Equipamentos!$D$1523</f>
        <v>SI-18C4:DI-FMCFastADC</v>
      </c>
      <c r="M992" s="44" t="s">
        <v>1171</v>
      </c>
      <c r="N992" s="45" t="s">
        <v>1172</v>
      </c>
      <c r="O992" s="28" t="str">
        <f>Def_Sistemas_Conectores_Cabos!$B$7</f>
        <v>SMA 50-ohm</v>
      </c>
      <c r="P992" s="19" t="str">
        <f>Def_Sistemas_Conectores_Cabos!$B$26</f>
        <v>MMCX 50-ohm</v>
      </c>
      <c r="Q992" s="27" t="str">
        <f t="shared" si="17"/>
        <v>SI-18C4:DI-BPMRFFE/SW_IN
SI-18C4:DI-FMCFastADC/TRIG</v>
      </c>
      <c r="R992" s="69">
        <v>2.0</v>
      </c>
      <c r="S992" s="69">
        <v>2.0</v>
      </c>
      <c r="T992" s="211" t="str">
        <f>Def_Sistemas_Conectores_Cabos!$C$9</f>
        <v>RG316</v>
      </c>
      <c r="U992" s="45" t="s">
        <v>1173</v>
      </c>
      <c r="V992" s="33"/>
      <c r="W992" s="33"/>
      <c r="X992" s="33"/>
    </row>
    <row r="993" ht="15.75" customHeight="1">
      <c r="A993" s="19" t="str">
        <f>Def_Sistemas_Conectores_Cabos!$A$22</f>
        <v>BPM de elétrons</v>
      </c>
      <c r="B993" s="22" t="str">
        <f>Datas_Entregas!$A$3</f>
        <v>BTS/Anel</v>
      </c>
      <c r="C993" s="25">
        <f t="array" ref="C993">INDEX(Datas_Entregas!$B$2:$B$100, MATCH(B993, Datas_Entregas!$A$2:$A$100, 0), 1)</f>
        <v>43296</v>
      </c>
      <c r="D993" s="22" t="str">
        <f>Def_Status_Montagem!$A$4</f>
        <v>Comprado / Esperando entrega</v>
      </c>
      <c r="E993" s="35" t="str">
        <f>Def_Status_Montagem!$B$4</f>
        <v>Contratada (inclui etiqueta)</v>
      </c>
      <c r="F993" s="26"/>
      <c r="G993" s="27"/>
      <c r="H993" s="26" t="str">
        <f t="array" ref="H993">INDEX(Def_Instancias_Equipamentos!$E$2:$E$5135, MATCH(K993, Def_Instancias_Equipamentos!$D$2:$D$5135, 0), 1)</f>
        <v>IA-18RaBPM</v>
      </c>
      <c r="I993" s="27" t="str">
        <f t="array" ref="I993">INDEX(Def_Instancias_Equipamentos!$E$2:$E$5135, MATCH(L993, Def_Instancias_Equipamentos!$D$2:$D$5135, 0), 1)</f>
        <v>IA-18RaBPM</v>
      </c>
      <c r="J993" s="27" t="str">
        <f t="shared" si="16"/>
        <v>INTERNO</v>
      </c>
      <c r="K993" s="28" t="str">
        <f>Def_Instancias_Equipamentos!$D$933</f>
        <v>SI-18M1:DI-BPMRFFE</v>
      </c>
      <c r="L993" s="19" t="str">
        <f>Def_Instancias_Equipamentos!$D$1524</f>
        <v>SI-18M1:DI-FMCFastADC</v>
      </c>
      <c r="M993" s="44" t="s">
        <v>1171</v>
      </c>
      <c r="N993" s="45" t="s">
        <v>1172</v>
      </c>
      <c r="O993" s="28" t="str">
        <f>Def_Sistemas_Conectores_Cabos!$B$7</f>
        <v>SMA 50-ohm</v>
      </c>
      <c r="P993" s="19" t="str">
        <f>Def_Sistemas_Conectores_Cabos!$B$26</f>
        <v>MMCX 50-ohm</v>
      </c>
      <c r="Q993" s="27" t="str">
        <f t="shared" si="17"/>
        <v>SI-18M1:DI-BPMRFFE/SW_IN
SI-18M1:DI-FMCFastADC/TRIG</v>
      </c>
      <c r="R993" s="69">
        <v>2.0</v>
      </c>
      <c r="S993" s="69">
        <v>2.0</v>
      </c>
      <c r="T993" s="211" t="str">
        <f>Def_Sistemas_Conectores_Cabos!$C$9</f>
        <v>RG316</v>
      </c>
      <c r="U993" s="45" t="s">
        <v>1173</v>
      </c>
      <c r="V993" s="33"/>
      <c r="W993" s="33"/>
      <c r="X993" s="33"/>
    </row>
    <row r="994" ht="15.75" customHeight="1">
      <c r="A994" s="19" t="str">
        <f>Def_Sistemas_Conectores_Cabos!$A$22</f>
        <v>BPM de elétrons</v>
      </c>
      <c r="B994" s="22" t="str">
        <f>Datas_Entregas!$A$3</f>
        <v>BTS/Anel</v>
      </c>
      <c r="C994" s="25">
        <f t="array" ref="C994">INDEX(Datas_Entregas!$B$2:$B$100, MATCH(B994, Datas_Entregas!$A$2:$A$100, 0), 1)</f>
        <v>43296</v>
      </c>
      <c r="D994" s="22" t="str">
        <f>Def_Status_Montagem!$A$4</f>
        <v>Comprado / Esperando entrega</v>
      </c>
      <c r="E994" s="35" t="str">
        <f>Def_Status_Montagem!$B$4</f>
        <v>Contratada (inclui etiqueta)</v>
      </c>
      <c r="F994" s="26"/>
      <c r="G994" s="27"/>
      <c r="H994" s="26" t="str">
        <f t="array" ref="H994">INDEX(Def_Instancias_Equipamentos!$E$2:$E$5135, MATCH(K994, Def_Instancias_Equipamentos!$D$2:$D$5135, 0), 1)</f>
        <v>IA-18RaBPM</v>
      </c>
      <c r="I994" s="27" t="str">
        <f t="array" ref="I994">INDEX(Def_Instancias_Equipamentos!$E$2:$E$5135, MATCH(L994, Def_Instancias_Equipamentos!$D$2:$D$5135, 0), 1)</f>
        <v>IA-18RaBPM</v>
      </c>
      <c r="J994" s="27" t="str">
        <f t="shared" si="16"/>
        <v>INTERNO</v>
      </c>
      <c r="K994" s="28" t="str">
        <f>Def_Instancias_Equipamentos!$D$934</f>
        <v>SI-18M2:DI-BPMRFFE</v>
      </c>
      <c r="L994" s="19" t="str">
        <f>Def_Instancias_Equipamentos!$D$1525</f>
        <v>SI-18M2:DI-FMCFastADC</v>
      </c>
      <c r="M994" s="44" t="s">
        <v>1171</v>
      </c>
      <c r="N994" s="45" t="s">
        <v>1172</v>
      </c>
      <c r="O994" s="28" t="str">
        <f>Def_Sistemas_Conectores_Cabos!$B$7</f>
        <v>SMA 50-ohm</v>
      </c>
      <c r="P994" s="19" t="str">
        <f>Def_Sistemas_Conectores_Cabos!$B$26</f>
        <v>MMCX 50-ohm</v>
      </c>
      <c r="Q994" s="27" t="str">
        <f t="shared" si="17"/>
        <v>SI-18M2:DI-BPMRFFE/SW_IN
SI-18M2:DI-FMCFastADC/TRIG</v>
      </c>
      <c r="R994" s="69">
        <v>2.0</v>
      </c>
      <c r="S994" s="69">
        <v>2.0</v>
      </c>
      <c r="T994" s="211" t="str">
        <f>Def_Sistemas_Conectores_Cabos!$C$9</f>
        <v>RG316</v>
      </c>
      <c r="U994" s="45" t="s">
        <v>1173</v>
      </c>
      <c r="V994" s="33"/>
      <c r="W994" s="33"/>
      <c r="X994" s="33"/>
    </row>
    <row r="995" ht="15.75" customHeight="1">
      <c r="A995" s="19" t="str">
        <f>Def_Sistemas_Conectores_Cabos!$A$22</f>
        <v>BPM de elétrons</v>
      </c>
      <c r="B995" s="22" t="str">
        <f>Datas_Entregas!$A$3</f>
        <v>BTS/Anel</v>
      </c>
      <c r="C995" s="25">
        <f t="array" ref="C995">INDEX(Datas_Entregas!$B$2:$B$100, MATCH(B995, Datas_Entregas!$A$2:$A$100, 0), 1)</f>
        <v>43296</v>
      </c>
      <c r="D995" s="22" t="str">
        <f>Def_Status_Montagem!$A$4</f>
        <v>Comprado / Esperando entrega</v>
      </c>
      <c r="E995" s="35" t="str">
        <f>Def_Status_Montagem!$B$4</f>
        <v>Contratada (inclui etiqueta)</v>
      </c>
      <c r="F995" s="26"/>
      <c r="G995" s="27"/>
      <c r="H995" s="26" t="str">
        <f t="array" ref="H995">INDEX(Def_Instancias_Equipamentos!$E$2:$E$5135, MATCH(K995, Def_Instancias_Equipamentos!$D$2:$D$5135, 0), 1)</f>
        <v>IA-18RaBPM</v>
      </c>
      <c r="I995" s="27" t="str">
        <f t="array" ref="I995">INDEX(Def_Instancias_Equipamentos!$E$2:$E$5135, MATCH(L995, Def_Instancias_Equipamentos!$D$2:$D$5135, 0), 1)</f>
        <v>IA-18RaBPM</v>
      </c>
      <c r="J995" s="27" t="str">
        <f t="shared" si="16"/>
        <v>INTERNO</v>
      </c>
      <c r="K995" s="28" t="str">
        <f>Def_Instancias_Equipamentos!$D$985</f>
        <v>SI-18SB:DI-BPMRFFE-1</v>
      </c>
      <c r="L995" s="19" t="str">
        <f>Def_Instancias_Equipamentos!$D$1576</f>
        <v>SI-18SB:DI-FMCFastADC-1</v>
      </c>
      <c r="M995" s="44" t="s">
        <v>1171</v>
      </c>
      <c r="N995" s="45" t="s">
        <v>1172</v>
      </c>
      <c r="O995" s="28" t="str">
        <f>Def_Sistemas_Conectores_Cabos!$B$7</f>
        <v>SMA 50-ohm</v>
      </c>
      <c r="P995" s="19" t="str">
        <f>Def_Sistemas_Conectores_Cabos!$B$26</f>
        <v>MMCX 50-ohm</v>
      </c>
      <c r="Q995" s="27" t="str">
        <f t="shared" si="17"/>
        <v>SI-18SB:DI-BPMRFFE-1/SW_IN
SI-18SB:DI-FMCFastADC-1/TRIG</v>
      </c>
      <c r="R995" s="69">
        <v>2.0</v>
      </c>
      <c r="S995" s="69">
        <v>2.0</v>
      </c>
      <c r="T995" s="211" t="str">
        <f>Def_Sistemas_Conectores_Cabos!$C$9</f>
        <v>RG316</v>
      </c>
      <c r="U995" s="45" t="s">
        <v>1173</v>
      </c>
      <c r="V995" s="33"/>
      <c r="W995" s="33"/>
      <c r="X995" s="33"/>
    </row>
    <row r="996" ht="15.75" customHeight="1">
      <c r="A996" s="19" t="str">
        <f>Def_Sistemas_Conectores_Cabos!$A$22</f>
        <v>BPM de elétrons</v>
      </c>
      <c r="B996" s="22" t="str">
        <f>Datas_Entregas!$A$3</f>
        <v>BTS/Anel</v>
      </c>
      <c r="C996" s="25">
        <f t="array" ref="C996">INDEX(Datas_Entregas!$B$2:$B$100, MATCH(B996, Datas_Entregas!$A$2:$A$100, 0), 1)</f>
        <v>43296</v>
      </c>
      <c r="D996" s="22" t="str">
        <f>Def_Status_Montagem!$A$4</f>
        <v>Comprado / Esperando entrega</v>
      </c>
      <c r="E996" s="35" t="str">
        <f>Def_Status_Montagem!$B$4</f>
        <v>Contratada (inclui etiqueta)</v>
      </c>
      <c r="F996" s="26"/>
      <c r="G996" s="27"/>
      <c r="H996" s="26" t="str">
        <f t="array" ref="H996">INDEX(Def_Instancias_Equipamentos!$E$2:$E$5135, MATCH(K996, Def_Instancias_Equipamentos!$D$2:$D$5135, 0), 1)</f>
        <v>IA-18RaBPM</v>
      </c>
      <c r="I996" s="27" t="str">
        <f t="array" ref="I996">INDEX(Def_Instancias_Equipamentos!$E$2:$E$5135, MATCH(L996, Def_Instancias_Equipamentos!$D$2:$D$5135, 0), 1)</f>
        <v>IA-18RaBPM</v>
      </c>
      <c r="J996" s="27" t="str">
        <f t="shared" si="16"/>
        <v>INTERNO</v>
      </c>
      <c r="K996" s="28" t="str">
        <f>Def_Instancias_Equipamentos!$D$986</f>
        <v>SI-18SB:DI-BPMRFFE-2</v>
      </c>
      <c r="L996" s="19" t="str">
        <f>Def_Instancias_Equipamentos!$D$1577</f>
        <v>SI-18SB:DI-FMCFastADC-2</v>
      </c>
      <c r="M996" s="44" t="s">
        <v>1171</v>
      </c>
      <c r="N996" s="45" t="s">
        <v>1172</v>
      </c>
      <c r="O996" s="28" t="str">
        <f>Def_Sistemas_Conectores_Cabos!$B$7</f>
        <v>SMA 50-ohm</v>
      </c>
      <c r="P996" s="19" t="str">
        <f>Def_Sistemas_Conectores_Cabos!$B$26</f>
        <v>MMCX 50-ohm</v>
      </c>
      <c r="Q996" s="27" t="str">
        <f t="shared" si="17"/>
        <v>SI-18SB:DI-BPMRFFE-2/SW_IN
SI-18SB:DI-FMCFastADC-2/TRIG</v>
      </c>
      <c r="R996" s="69">
        <v>2.0</v>
      </c>
      <c r="S996" s="69">
        <v>2.0</v>
      </c>
      <c r="T996" s="211" t="str">
        <f>Def_Sistemas_Conectores_Cabos!$C$9</f>
        <v>RG316</v>
      </c>
      <c r="U996" s="45" t="s">
        <v>1173</v>
      </c>
      <c r="V996" s="33"/>
      <c r="W996" s="33"/>
      <c r="X996" s="33"/>
    </row>
    <row r="997" ht="15.75" customHeight="1">
      <c r="A997" s="19" t="str">
        <f>Def_Sistemas_Conectores_Cabos!$A$22</f>
        <v>BPM de elétrons</v>
      </c>
      <c r="B997" s="22" t="str">
        <f>Datas_Entregas!$A$3</f>
        <v>BTS/Anel</v>
      </c>
      <c r="C997" s="25">
        <f t="array" ref="C997">INDEX(Datas_Entregas!$B$2:$B$100, MATCH(B997, Datas_Entregas!$A$2:$A$100, 0), 1)</f>
        <v>43296</v>
      </c>
      <c r="D997" s="22" t="str">
        <f>Def_Status_Montagem!$A$4</f>
        <v>Comprado / Esperando entrega</v>
      </c>
      <c r="E997" s="35" t="str">
        <f>Def_Status_Montagem!$B$4</f>
        <v>Contratada (inclui etiqueta)</v>
      </c>
      <c r="F997" s="26"/>
      <c r="G997" s="27"/>
      <c r="H997" s="26" t="str">
        <f t="array" ref="H997">INDEX(Def_Instancias_Equipamentos!$E$2:$E$5135, MATCH(K997, Def_Instancias_Equipamentos!$D$2:$D$5135, 0), 1)</f>
        <v>IA-19RaBPM</v>
      </c>
      <c r="I997" s="27" t="str">
        <f t="array" ref="I997">INDEX(Def_Instancias_Equipamentos!$E$2:$E$5135, MATCH(L997, Def_Instancias_Equipamentos!$D$2:$D$5135, 0), 1)</f>
        <v>IA-19RaBPM</v>
      </c>
      <c r="J997" s="27" t="str">
        <f t="shared" si="16"/>
        <v>INTERNO</v>
      </c>
      <c r="K997" s="28" t="str">
        <f>Def_Instancias_Equipamentos!$D$935</f>
        <v>SI-19C1:DI-BPMRFFE-1</v>
      </c>
      <c r="L997" s="19" t="str">
        <f>Def_Instancias_Equipamentos!$D$1526</f>
        <v>SI-19C1:DI-FMCFastADC-1</v>
      </c>
      <c r="M997" s="44" t="s">
        <v>1171</v>
      </c>
      <c r="N997" s="45" t="s">
        <v>1172</v>
      </c>
      <c r="O997" s="28" t="str">
        <f>Def_Sistemas_Conectores_Cabos!$B$7</f>
        <v>SMA 50-ohm</v>
      </c>
      <c r="P997" s="19" t="str">
        <f>Def_Sistemas_Conectores_Cabos!$B$26</f>
        <v>MMCX 50-ohm</v>
      </c>
      <c r="Q997" s="27" t="str">
        <f t="shared" si="17"/>
        <v>SI-19C1:DI-BPMRFFE-1/SW_IN
SI-19C1:DI-FMCFastADC-1/TRIG</v>
      </c>
      <c r="R997" s="69">
        <v>2.0</v>
      </c>
      <c r="S997" s="69">
        <v>2.0</v>
      </c>
      <c r="T997" s="211" t="str">
        <f>Def_Sistemas_Conectores_Cabos!$C$9</f>
        <v>RG316</v>
      </c>
      <c r="U997" s="45" t="s">
        <v>1173</v>
      </c>
      <c r="V997" s="33"/>
      <c r="W997" s="33"/>
      <c r="X997" s="33"/>
    </row>
    <row r="998" ht="15.75" customHeight="1">
      <c r="A998" s="19" t="str">
        <f>Def_Sistemas_Conectores_Cabos!$A$22</f>
        <v>BPM de elétrons</v>
      </c>
      <c r="B998" s="22" t="str">
        <f>Datas_Entregas!$A$3</f>
        <v>BTS/Anel</v>
      </c>
      <c r="C998" s="25">
        <f t="array" ref="C998">INDEX(Datas_Entregas!$B$2:$B$100, MATCH(B998, Datas_Entregas!$A$2:$A$100, 0), 1)</f>
        <v>43296</v>
      </c>
      <c r="D998" s="22" t="str">
        <f>Def_Status_Montagem!$A$4</f>
        <v>Comprado / Esperando entrega</v>
      </c>
      <c r="E998" s="35" t="str">
        <f>Def_Status_Montagem!$B$4</f>
        <v>Contratada (inclui etiqueta)</v>
      </c>
      <c r="F998" s="26"/>
      <c r="G998" s="27"/>
      <c r="H998" s="26" t="str">
        <f t="array" ref="H998">INDEX(Def_Instancias_Equipamentos!$E$2:$E$5135, MATCH(K998, Def_Instancias_Equipamentos!$D$2:$D$5135, 0), 1)</f>
        <v>IA-19RaBPM</v>
      </c>
      <c r="I998" s="27" t="str">
        <f t="array" ref="I998">INDEX(Def_Instancias_Equipamentos!$E$2:$E$5135, MATCH(L998, Def_Instancias_Equipamentos!$D$2:$D$5135, 0), 1)</f>
        <v>IA-19RaBPM</v>
      </c>
      <c r="J998" s="27" t="str">
        <f t="shared" si="16"/>
        <v>INTERNO</v>
      </c>
      <c r="K998" s="28" t="str">
        <f>Def_Instancias_Equipamentos!$D$936</f>
        <v>SI-19C1:DI-BPMRFFE-2</v>
      </c>
      <c r="L998" s="19" t="str">
        <f>Def_Instancias_Equipamentos!$D$1527</f>
        <v>SI-19C1:DI-FMCFastADC-2</v>
      </c>
      <c r="M998" s="44" t="s">
        <v>1171</v>
      </c>
      <c r="N998" s="45" t="s">
        <v>1172</v>
      </c>
      <c r="O998" s="28" t="str">
        <f>Def_Sistemas_Conectores_Cabos!$B$7</f>
        <v>SMA 50-ohm</v>
      </c>
      <c r="P998" s="19" t="str">
        <f>Def_Sistemas_Conectores_Cabos!$B$26</f>
        <v>MMCX 50-ohm</v>
      </c>
      <c r="Q998" s="27" t="str">
        <f t="shared" si="17"/>
        <v>SI-19C1:DI-BPMRFFE-2/SW_IN
SI-19C1:DI-FMCFastADC-2/TRIG</v>
      </c>
      <c r="R998" s="69">
        <v>2.0</v>
      </c>
      <c r="S998" s="69">
        <v>2.0</v>
      </c>
      <c r="T998" s="211" t="str">
        <f>Def_Sistemas_Conectores_Cabos!$C$9</f>
        <v>RG316</v>
      </c>
      <c r="U998" s="45" t="s">
        <v>1173</v>
      </c>
      <c r="V998" s="33"/>
      <c r="W998" s="33"/>
      <c r="X998" s="33"/>
    </row>
    <row r="999" ht="15.75" customHeight="1">
      <c r="A999" s="19" t="str">
        <f>Def_Sistemas_Conectores_Cabos!$A$22</f>
        <v>BPM de elétrons</v>
      </c>
      <c r="B999" s="22" t="str">
        <f>Datas_Entregas!$A$3</f>
        <v>BTS/Anel</v>
      </c>
      <c r="C999" s="25">
        <f t="array" ref="C999">INDEX(Datas_Entregas!$B$2:$B$100, MATCH(B999, Datas_Entregas!$A$2:$A$100, 0), 1)</f>
        <v>43296</v>
      </c>
      <c r="D999" s="22" t="str">
        <f>Def_Status_Montagem!$A$4</f>
        <v>Comprado / Esperando entrega</v>
      </c>
      <c r="E999" s="35" t="str">
        <f>Def_Status_Montagem!$B$4</f>
        <v>Contratada (inclui etiqueta)</v>
      </c>
      <c r="F999" s="26"/>
      <c r="G999" s="27"/>
      <c r="H999" s="26" t="str">
        <f t="array" ref="H999">INDEX(Def_Instancias_Equipamentos!$E$2:$E$5135, MATCH(K999, Def_Instancias_Equipamentos!$D$2:$D$5135, 0), 1)</f>
        <v>IA-19RaBPM</v>
      </c>
      <c r="I999" s="27" t="str">
        <f t="array" ref="I999">INDEX(Def_Instancias_Equipamentos!$E$2:$E$5135, MATCH(L999, Def_Instancias_Equipamentos!$D$2:$D$5135, 0), 1)</f>
        <v>IA-19RaBPM</v>
      </c>
      <c r="J999" s="27" t="str">
        <f t="shared" si="16"/>
        <v>INTERNO</v>
      </c>
      <c r="K999" s="28" t="str">
        <f>Def_Instancias_Equipamentos!$D$937</f>
        <v>SI-19C2:DI-BPMRFFE</v>
      </c>
      <c r="L999" s="19" t="str">
        <f>Def_Instancias_Equipamentos!$D$1528</f>
        <v>SI-19C2:DI-FMCFastADC</v>
      </c>
      <c r="M999" s="44" t="s">
        <v>1171</v>
      </c>
      <c r="N999" s="45" t="s">
        <v>1172</v>
      </c>
      <c r="O999" s="28" t="str">
        <f>Def_Sistemas_Conectores_Cabos!$B$7</f>
        <v>SMA 50-ohm</v>
      </c>
      <c r="P999" s="19" t="str">
        <f>Def_Sistemas_Conectores_Cabos!$B$26</f>
        <v>MMCX 50-ohm</v>
      </c>
      <c r="Q999" s="27" t="str">
        <f t="shared" si="17"/>
        <v>SI-19C2:DI-BPMRFFE/SW_IN
SI-19C2:DI-FMCFastADC/TRIG</v>
      </c>
      <c r="R999" s="69">
        <v>2.0</v>
      </c>
      <c r="S999" s="69">
        <v>2.0</v>
      </c>
      <c r="T999" s="211" t="str">
        <f>Def_Sistemas_Conectores_Cabos!$C$9</f>
        <v>RG316</v>
      </c>
      <c r="U999" s="45" t="s">
        <v>1173</v>
      </c>
      <c r="V999" s="33"/>
      <c r="W999" s="33"/>
      <c r="X999" s="33"/>
    </row>
    <row r="1000" ht="15.75" customHeight="1">
      <c r="A1000" s="19" t="str">
        <f>Def_Sistemas_Conectores_Cabos!$A$22</f>
        <v>BPM de elétrons</v>
      </c>
      <c r="B1000" s="22" t="str">
        <f>Datas_Entregas!$A$3</f>
        <v>BTS/Anel</v>
      </c>
      <c r="C1000" s="25">
        <f t="array" ref="C1000">INDEX(Datas_Entregas!$B$2:$B$100, MATCH(B1000, Datas_Entregas!$A$2:$A$100, 0), 1)</f>
        <v>43296</v>
      </c>
      <c r="D1000" s="22" t="str">
        <f>Def_Status_Montagem!$A$4</f>
        <v>Comprado / Esperando entrega</v>
      </c>
      <c r="E1000" s="35" t="str">
        <f>Def_Status_Montagem!$B$4</f>
        <v>Contratada (inclui etiqueta)</v>
      </c>
      <c r="F1000" s="26"/>
      <c r="G1000" s="27"/>
      <c r="H1000" s="26" t="str">
        <f t="array" ref="H1000">INDEX(Def_Instancias_Equipamentos!$E$2:$E$5135, MATCH(K1000, Def_Instancias_Equipamentos!$D$2:$D$5135, 0), 1)</f>
        <v>IA-19RaBPM</v>
      </c>
      <c r="I1000" s="27" t="str">
        <f t="array" ref="I1000">INDEX(Def_Instancias_Equipamentos!$E$2:$E$5135, MATCH(L1000, Def_Instancias_Equipamentos!$D$2:$D$5135, 0), 1)</f>
        <v>IA-19RaBPM</v>
      </c>
      <c r="J1000" s="27" t="str">
        <f t="shared" si="16"/>
        <v>INTERNO</v>
      </c>
      <c r="K1000" s="28" t="str">
        <f>Def_Instancias_Equipamentos!$D$938</f>
        <v>SI-19C3:DI-BPMRFFE-1</v>
      </c>
      <c r="L1000" s="19" t="str">
        <f>Def_Instancias_Equipamentos!$D$1529</f>
        <v>SI-19C3:DI-FMCFastADC-1</v>
      </c>
      <c r="M1000" s="44" t="s">
        <v>1171</v>
      </c>
      <c r="N1000" s="45" t="s">
        <v>1172</v>
      </c>
      <c r="O1000" s="28" t="str">
        <f>Def_Sistemas_Conectores_Cabos!$B$7</f>
        <v>SMA 50-ohm</v>
      </c>
      <c r="P1000" s="19" t="str">
        <f>Def_Sistemas_Conectores_Cabos!$B$26</f>
        <v>MMCX 50-ohm</v>
      </c>
      <c r="Q1000" s="27" t="str">
        <f t="shared" si="17"/>
        <v>SI-19C3:DI-BPMRFFE-1/SW_IN
SI-19C3:DI-FMCFastADC-1/TRIG</v>
      </c>
      <c r="R1000" s="69">
        <v>2.0</v>
      </c>
      <c r="S1000" s="69">
        <v>2.0</v>
      </c>
      <c r="T1000" s="211" t="str">
        <f>Def_Sistemas_Conectores_Cabos!$C$9</f>
        <v>RG316</v>
      </c>
      <c r="U1000" s="45" t="s">
        <v>1173</v>
      </c>
      <c r="V1000" s="33"/>
      <c r="W1000" s="33"/>
      <c r="X1000" s="33"/>
    </row>
    <row r="1001" ht="15.75" customHeight="1">
      <c r="A1001" s="19" t="str">
        <f>Def_Sistemas_Conectores_Cabos!$A$22</f>
        <v>BPM de elétrons</v>
      </c>
      <c r="B1001" s="22" t="str">
        <f>Datas_Entregas!$A$3</f>
        <v>BTS/Anel</v>
      </c>
      <c r="C1001" s="25">
        <f t="array" ref="C1001">INDEX(Datas_Entregas!$B$2:$B$100, MATCH(B1001, Datas_Entregas!$A$2:$A$100, 0), 1)</f>
        <v>43296</v>
      </c>
      <c r="D1001" s="22" t="str">
        <f>Def_Status_Montagem!$A$4</f>
        <v>Comprado / Esperando entrega</v>
      </c>
      <c r="E1001" s="35" t="str">
        <f>Def_Status_Montagem!$B$4</f>
        <v>Contratada (inclui etiqueta)</v>
      </c>
      <c r="F1001" s="26"/>
      <c r="G1001" s="27"/>
      <c r="H1001" s="26" t="str">
        <f t="array" ref="H1001">INDEX(Def_Instancias_Equipamentos!$E$2:$E$5135, MATCH(K1001, Def_Instancias_Equipamentos!$D$2:$D$5135, 0), 1)</f>
        <v>IA-19RaBPM</v>
      </c>
      <c r="I1001" s="27" t="str">
        <f t="array" ref="I1001">INDEX(Def_Instancias_Equipamentos!$E$2:$E$5135, MATCH(L1001, Def_Instancias_Equipamentos!$D$2:$D$5135, 0), 1)</f>
        <v>IA-19RaBPM</v>
      </c>
      <c r="J1001" s="27" t="str">
        <f t="shared" si="16"/>
        <v>INTERNO</v>
      </c>
      <c r="K1001" s="28" t="str">
        <f>Def_Instancias_Equipamentos!$D$939</f>
        <v>SI-19C3:DI-BPMRFFE-2</v>
      </c>
      <c r="L1001" s="19" t="str">
        <f>Def_Instancias_Equipamentos!$D$1530</f>
        <v>SI-19C3:DI-FMCFastADC-2</v>
      </c>
      <c r="M1001" s="44" t="s">
        <v>1171</v>
      </c>
      <c r="N1001" s="45" t="s">
        <v>1172</v>
      </c>
      <c r="O1001" s="28" t="str">
        <f>Def_Sistemas_Conectores_Cabos!$B$7</f>
        <v>SMA 50-ohm</v>
      </c>
      <c r="P1001" s="19" t="str">
        <f>Def_Sistemas_Conectores_Cabos!$B$26</f>
        <v>MMCX 50-ohm</v>
      </c>
      <c r="Q1001" s="27" t="str">
        <f t="shared" si="17"/>
        <v>SI-19C3:DI-BPMRFFE-2/SW_IN
SI-19C3:DI-FMCFastADC-2/TRIG</v>
      </c>
      <c r="R1001" s="69">
        <v>2.0</v>
      </c>
      <c r="S1001" s="69">
        <v>2.0</v>
      </c>
      <c r="T1001" s="211" t="str">
        <f>Def_Sistemas_Conectores_Cabos!$C$9</f>
        <v>RG316</v>
      </c>
      <c r="U1001" s="45" t="s">
        <v>1173</v>
      </c>
      <c r="V1001" s="33"/>
      <c r="W1001" s="33"/>
      <c r="X1001" s="33"/>
    </row>
    <row r="1002" ht="15.75" customHeight="1">
      <c r="A1002" s="19" t="str">
        <f>Def_Sistemas_Conectores_Cabos!$A$22</f>
        <v>BPM de elétrons</v>
      </c>
      <c r="B1002" s="22" t="str">
        <f>Datas_Entregas!$A$3</f>
        <v>BTS/Anel</v>
      </c>
      <c r="C1002" s="25">
        <f t="array" ref="C1002">INDEX(Datas_Entregas!$B$2:$B$100, MATCH(B1002, Datas_Entregas!$A$2:$A$100, 0), 1)</f>
        <v>43296</v>
      </c>
      <c r="D1002" s="22" t="str">
        <f>Def_Status_Montagem!$A$4</f>
        <v>Comprado / Esperando entrega</v>
      </c>
      <c r="E1002" s="35" t="str">
        <f>Def_Status_Montagem!$B$4</f>
        <v>Contratada (inclui etiqueta)</v>
      </c>
      <c r="F1002" s="26"/>
      <c r="G1002" s="27"/>
      <c r="H1002" s="26" t="str">
        <f t="array" ref="H1002">INDEX(Def_Instancias_Equipamentos!$E$2:$E$5135, MATCH(K1002, Def_Instancias_Equipamentos!$D$2:$D$5135, 0), 1)</f>
        <v>IA-19RaBPM</v>
      </c>
      <c r="I1002" s="27" t="str">
        <f t="array" ref="I1002">INDEX(Def_Instancias_Equipamentos!$E$2:$E$5135, MATCH(L1002, Def_Instancias_Equipamentos!$D$2:$D$5135, 0), 1)</f>
        <v>IA-19RaBPM</v>
      </c>
      <c r="J1002" s="27" t="str">
        <f t="shared" si="16"/>
        <v>INTERNO</v>
      </c>
      <c r="K1002" s="28" t="str">
        <f>Def_Instancias_Equipamentos!$D$940</f>
        <v>SI-19C4:DI-BPMRFFE</v>
      </c>
      <c r="L1002" s="19" t="str">
        <f>Def_Instancias_Equipamentos!$D$1531</f>
        <v>SI-19C4:DI-FMCFastADC</v>
      </c>
      <c r="M1002" s="44" t="s">
        <v>1171</v>
      </c>
      <c r="N1002" s="45" t="s">
        <v>1172</v>
      </c>
      <c r="O1002" s="28" t="str">
        <f>Def_Sistemas_Conectores_Cabos!$B$7</f>
        <v>SMA 50-ohm</v>
      </c>
      <c r="P1002" s="19" t="str">
        <f>Def_Sistemas_Conectores_Cabos!$B$26</f>
        <v>MMCX 50-ohm</v>
      </c>
      <c r="Q1002" s="27" t="str">
        <f t="shared" si="17"/>
        <v>SI-19C4:DI-BPMRFFE/SW_IN
SI-19C4:DI-FMCFastADC/TRIG</v>
      </c>
      <c r="R1002" s="69">
        <v>2.0</v>
      </c>
      <c r="S1002" s="69">
        <v>2.0</v>
      </c>
      <c r="T1002" s="211" t="str">
        <f>Def_Sistemas_Conectores_Cabos!$C$9</f>
        <v>RG316</v>
      </c>
      <c r="U1002" s="45" t="s">
        <v>1173</v>
      </c>
      <c r="V1002" s="33"/>
      <c r="W1002" s="33"/>
      <c r="X1002" s="33"/>
    </row>
    <row r="1003" ht="15.75" customHeight="1">
      <c r="A1003" s="19" t="str">
        <f>Def_Sistemas_Conectores_Cabos!$A$22</f>
        <v>BPM de elétrons</v>
      </c>
      <c r="B1003" s="22" t="str">
        <f>Datas_Entregas!$A$3</f>
        <v>BTS/Anel</v>
      </c>
      <c r="C1003" s="25">
        <f t="array" ref="C1003">INDEX(Datas_Entregas!$B$2:$B$100, MATCH(B1003, Datas_Entregas!$A$2:$A$100, 0), 1)</f>
        <v>43296</v>
      </c>
      <c r="D1003" s="22" t="str">
        <f>Def_Status_Montagem!$A$4</f>
        <v>Comprado / Esperando entrega</v>
      </c>
      <c r="E1003" s="35" t="str">
        <f>Def_Status_Montagem!$B$4</f>
        <v>Contratada (inclui etiqueta)</v>
      </c>
      <c r="F1003" s="26"/>
      <c r="G1003" s="27"/>
      <c r="H1003" s="26" t="str">
        <f t="array" ref="H1003">INDEX(Def_Instancias_Equipamentos!$E$2:$E$5135, MATCH(K1003, Def_Instancias_Equipamentos!$D$2:$D$5135, 0), 1)</f>
        <v>IA-19RaBPM</v>
      </c>
      <c r="I1003" s="27" t="str">
        <f t="array" ref="I1003">INDEX(Def_Instancias_Equipamentos!$E$2:$E$5135, MATCH(L1003, Def_Instancias_Equipamentos!$D$2:$D$5135, 0), 1)</f>
        <v>IA-19RaBPM</v>
      </c>
      <c r="J1003" s="27" t="str">
        <f t="shared" si="16"/>
        <v>INTERNO</v>
      </c>
      <c r="K1003" s="28" t="str">
        <f>Def_Instancias_Equipamentos!$D$941</f>
        <v>SI-19M1:DI-BPMRFFE</v>
      </c>
      <c r="L1003" s="19" t="str">
        <f>Def_Instancias_Equipamentos!$D$1532</f>
        <v>SI-19M1:DI-FMCFastADC</v>
      </c>
      <c r="M1003" s="44" t="s">
        <v>1171</v>
      </c>
      <c r="N1003" s="45" t="s">
        <v>1172</v>
      </c>
      <c r="O1003" s="28" t="str">
        <f>Def_Sistemas_Conectores_Cabos!$B$7</f>
        <v>SMA 50-ohm</v>
      </c>
      <c r="P1003" s="19" t="str">
        <f>Def_Sistemas_Conectores_Cabos!$B$26</f>
        <v>MMCX 50-ohm</v>
      </c>
      <c r="Q1003" s="27" t="str">
        <f t="shared" si="17"/>
        <v>SI-19M1:DI-BPMRFFE/SW_IN
SI-19M1:DI-FMCFastADC/TRIG</v>
      </c>
      <c r="R1003" s="69">
        <v>2.0</v>
      </c>
      <c r="S1003" s="69">
        <v>2.0</v>
      </c>
      <c r="T1003" s="211" t="str">
        <f>Def_Sistemas_Conectores_Cabos!$C$9</f>
        <v>RG316</v>
      </c>
      <c r="U1003" s="45" t="s">
        <v>1173</v>
      </c>
      <c r="V1003" s="33"/>
      <c r="W1003" s="33"/>
      <c r="X1003" s="33"/>
    </row>
    <row r="1004" ht="15.75" customHeight="1">
      <c r="A1004" s="19" t="str">
        <f>Def_Sistemas_Conectores_Cabos!$A$22</f>
        <v>BPM de elétrons</v>
      </c>
      <c r="B1004" s="22" t="str">
        <f>Datas_Entregas!$A$3</f>
        <v>BTS/Anel</v>
      </c>
      <c r="C1004" s="25">
        <f t="array" ref="C1004">INDEX(Datas_Entregas!$B$2:$B$100, MATCH(B1004, Datas_Entregas!$A$2:$A$100, 0), 1)</f>
        <v>43296</v>
      </c>
      <c r="D1004" s="22" t="str">
        <f>Def_Status_Montagem!$A$4</f>
        <v>Comprado / Esperando entrega</v>
      </c>
      <c r="E1004" s="35" t="str">
        <f>Def_Status_Montagem!$B$4</f>
        <v>Contratada (inclui etiqueta)</v>
      </c>
      <c r="F1004" s="26"/>
      <c r="G1004" s="27"/>
      <c r="H1004" s="26" t="str">
        <f t="array" ref="H1004">INDEX(Def_Instancias_Equipamentos!$E$2:$E$5135, MATCH(K1004, Def_Instancias_Equipamentos!$D$2:$D$5135, 0), 1)</f>
        <v>IA-19RaBPM</v>
      </c>
      <c r="I1004" s="27" t="str">
        <f t="array" ref="I1004">INDEX(Def_Instancias_Equipamentos!$E$2:$E$5135, MATCH(L1004, Def_Instancias_Equipamentos!$D$2:$D$5135, 0), 1)</f>
        <v>IA-19RaBPM</v>
      </c>
      <c r="J1004" s="27" t="str">
        <f t="shared" si="16"/>
        <v>INTERNO</v>
      </c>
      <c r="K1004" s="28" t="str">
        <f>Def_Instancias_Equipamentos!$D$942</f>
        <v>SI-19M2:DI-BPMRFFE</v>
      </c>
      <c r="L1004" s="19" t="str">
        <f>Def_Instancias_Equipamentos!$D$1533</f>
        <v>SI-19M2:DI-FMCFastADC</v>
      </c>
      <c r="M1004" s="44" t="s">
        <v>1171</v>
      </c>
      <c r="N1004" s="45" t="s">
        <v>1172</v>
      </c>
      <c r="O1004" s="28" t="str">
        <f>Def_Sistemas_Conectores_Cabos!$B$7</f>
        <v>SMA 50-ohm</v>
      </c>
      <c r="P1004" s="19" t="str">
        <f>Def_Sistemas_Conectores_Cabos!$B$26</f>
        <v>MMCX 50-ohm</v>
      </c>
      <c r="Q1004" s="27" t="str">
        <f t="shared" si="17"/>
        <v>SI-19M2:DI-BPMRFFE/SW_IN
SI-19M2:DI-FMCFastADC/TRIG</v>
      </c>
      <c r="R1004" s="69">
        <v>2.0</v>
      </c>
      <c r="S1004" s="69">
        <v>2.0</v>
      </c>
      <c r="T1004" s="211" t="str">
        <f>Def_Sistemas_Conectores_Cabos!$C$9</f>
        <v>RG316</v>
      </c>
      <c r="U1004" s="45" t="s">
        <v>1173</v>
      </c>
      <c r="V1004" s="33"/>
      <c r="W1004" s="33"/>
      <c r="X1004" s="33"/>
    </row>
    <row r="1005" ht="15.75" customHeight="1">
      <c r="A1005" s="19" t="str">
        <f>Def_Sistemas_Conectores_Cabos!$A$22</f>
        <v>BPM de elétrons</v>
      </c>
      <c r="B1005" s="22" t="str">
        <f>Datas_Entregas!$A$3</f>
        <v>BTS/Anel</v>
      </c>
      <c r="C1005" s="25">
        <f t="array" ref="C1005">INDEX(Datas_Entregas!$B$2:$B$100, MATCH(B1005, Datas_Entregas!$A$2:$A$100, 0), 1)</f>
        <v>43296</v>
      </c>
      <c r="D1005" s="22" t="str">
        <f>Def_Status_Montagem!$A$4</f>
        <v>Comprado / Esperando entrega</v>
      </c>
      <c r="E1005" s="35" t="str">
        <f>Def_Status_Montagem!$B$4</f>
        <v>Contratada (inclui etiqueta)</v>
      </c>
      <c r="F1005" s="26"/>
      <c r="G1005" s="27"/>
      <c r="H1005" s="26" t="str">
        <f t="array" ref="H1005">INDEX(Def_Instancias_Equipamentos!$E$2:$E$5135, MATCH(K1005, Def_Instancias_Equipamentos!$D$2:$D$5135, 0), 1)</f>
        <v>IA-19RaBPM</v>
      </c>
      <c r="I1005" s="27" t="str">
        <f t="array" ref="I1005">INDEX(Def_Instancias_Equipamentos!$E$2:$E$5135, MATCH(L1005, Def_Instancias_Equipamentos!$D$2:$D$5135, 0), 1)</f>
        <v>IA-19RaBPM</v>
      </c>
      <c r="J1005" s="27" t="str">
        <f t="shared" si="16"/>
        <v>INTERNO</v>
      </c>
      <c r="K1005" s="28" t="str">
        <f>Def_Instancias_Equipamentos!$D$987</f>
        <v>SI-19SP:DI-BPMRFFE-1</v>
      </c>
      <c r="L1005" s="19" t="str">
        <f>Def_Instancias_Equipamentos!$D$1578</f>
        <v>SI-19SP:DI-FMCFastADC-1</v>
      </c>
      <c r="M1005" s="44" t="s">
        <v>1171</v>
      </c>
      <c r="N1005" s="45" t="s">
        <v>1172</v>
      </c>
      <c r="O1005" s="28" t="str">
        <f>Def_Sistemas_Conectores_Cabos!$B$7</f>
        <v>SMA 50-ohm</v>
      </c>
      <c r="P1005" s="19" t="str">
        <f>Def_Sistemas_Conectores_Cabos!$B$26</f>
        <v>MMCX 50-ohm</v>
      </c>
      <c r="Q1005" s="27" t="str">
        <f t="shared" si="17"/>
        <v>SI-19SP:DI-BPMRFFE-1/SW_IN
SI-19SP:DI-FMCFastADC-1/TRIG</v>
      </c>
      <c r="R1005" s="69">
        <v>2.0</v>
      </c>
      <c r="S1005" s="69">
        <v>2.0</v>
      </c>
      <c r="T1005" s="211" t="str">
        <f>Def_Sistemas_Conectores_Cabos!$C$9</f>
        <v>RG316</v>
      </c>
      <c r="U1005" s="45" t="s">
        <v>1173</v>
      </c>
      <c r="V1005" s="33"/>
      <c r="W1005" s="33"/>
      <c r="X1005" s="33"/>
    </row>
    <row r="1006" ht="15.75" customHeight="1">
      <c r="A1006" s="19" t="str">
        <f>Def_Sistemas_Conectores_Cabos!$A$22</f>
        <v>BPM de elétrons</v>
      </c>
      <c r="B1006" s="22" t="str">
        <f>Datas_Entregas!$A$3</f>
        <v>BTS/Anel</v>
      </c>
      <c r="C1006" s="25">
        <f t="array" ref="C1006">INDEX(Datas_Entregas!$B$2:$B$100, MATCH(B1006, Datas_Entregas!$A$2:$A$100, 0), 1)</f>
        <v>43296</v>
      </c>
      <c r="D1006" s="22" t="str">
        <f>Def_Status_Montagem!$A$4</f>
        <v>Comprado / Esperando entrega</v>
      </c>
      <c r="E1006" s="35" t="str">
        <f>Def_Status_Montagem!$B$4</f>
        <v>Contratada (inclui etiqueta)</v>
      </c>
      <c r="F1006" s="26"/>
      <c r="G1006" s="27"/>
      <c r="H1006" s="26" t="str">
        <f t="array" ref="H1006">INDEX(Def_Instancias_Equipamentos!$E$2:$E$5135, MATCH(K1006, Def_Instancias_Equipamentos!$D$2:$D$5135, 0), 1)</f>
        <v>IA-19RaBPM</v>
      </c>
      <c r="I1006" s="27" t="str">
        <f t="array" ref="I1006">INDEX(Def_Instancias_Equipamentos!$E$2:$E$5135, MATCH(L1006, Def_Instancias_Equipamentos!$D$2:$D$5135, 0), 1)</f>
        <v>IA-19RaBPM</v>
      </c>
      <c r="J1006" s="27" t="str">
        <f t="shared" si="16"/>
        <v>INTERNO</v>
      </c>
      <c r="K1006" s="28" t="str">
        <f>Def_Instancias_Equipamentos!$D$988</f>
        <v>SI-19SP:DI-BPMRFFE-2</v>
      </c>
      <c r="L1006" s="19" t="str">
        <f>Def_Instancias_Equipamentos!$D$1579</f>
        <v>SI-19SP:DI-FMCFastADC-2</v>
      </c>
      <c r="M1006" s="44" t="s">
        <v>1171</v>
      </c>
      <c r="N1006" s="45" t="s">
        <v>1172</v>
      </c>
      <c r="O1006" s="28" t="str">
        <f>Def_Sistemas_Conectores_Cabos!$B$7</f>
        <v>SMA 50-ohm</v>
      </c>
      <c r="P1006" s="19" t="str">
        <f>Def_Sistemas_Conectores_Cabos!$B$26</f>
        <v>MMCX 50-ohm</v>
      </c>
      <c r="Q1006" s="27" t="str">
        <f t="shared" si="17"/>
        <v>SI-19SP:DI-BPMRFFE-2/SW_IN
SI-19SP:DI-FMCFastADC-2/TRIG</v>
      </c>
      <c r="R1006" s="69">
        <v>2.0</v>
      </c>
      <c r="S1006" s="69">
        <v>2.0</v>
      </c>
      <c r="T1006" s="211" t="str">
        <f>Def_Sistemas_Conectores_Cabos!$C$9</f>
        <v>RG316</v>
      </c>
      <c r="U1006" s="45" t="s">
        <v>1173</v>
      </c>
      <c r="V1006" s="33"/>
      <c r="W1006" s="33"/>
      <c r="X1006" s="33"/>
    </row>
    <row r="1007" ht="15.75" customHeight="1">
      <c r="A1007" s="19" t="str">
        <f>Def_Sistemas_Conectores_Cabos!$A$22</f>
        <v>BPM de elétrons</v>
      </c>
      <c r="B1007" s="22" t="str">
        <f>Datas_Entregas!$A$3</f>
        <v>BTS/Anel</v>
      </c>
      <c r="C1007" s="25">
        <f t="array" ref="C1007">INDEX(Datas_Entregas!$B$2:$B$100, MATCH(B1007, Datas_Entregas!$A$2:$A$100, 0), 1)</f>
        <v>43296</v>
      </c>
      <c r="D1007" s="22" t="str">
        <f>Def_Status_Montagem!$A$4</f>
        <v>Comprado / Esperando entrega</v>
      </c>
      <c r="E1007" s="35" t="str">
        <f>Def_Status_Montagem!$B$4</f>
        <v>Contratada (inclui etiqueta)</v>
      </c>
      <c r="F1007" s="26"/>
      <c r="G1007" s="27"/>
      <c r="H1007" s="26" t="str">
        <f t="array" ref="H1007">INDEX(Def_Instancias_Equipamentos!$E$2:$E$5135, MATCH(K1007, Def_Instancias_Equipamentos!$D$2:$D$5135, 0), 1)</f>
        <v>IA-20RaBPM</v>
      </c>
      <c r="I1007" s="27" t="str">
        <f t="array" ref="I1007">INDEX(Def_Instancias_Equipamentos!$E$2:$E$5135, MATCH(L1007, Def_Instancias_Equipamentos!$D$2:$D$5135, 0), 1)</f>
        <v>IA-20RaBPM</v>
      </c>
      <c r="J1007" s="27" t="str">
        <f t="shared" si="16"/>
        <v>INTERNO</v>
      </c>
      <c r="K1007" s="28" t="str">
        <f>Def_Instancias_Equipamentos!$D$943</f>
        <v>SI-20C1:DI-BPMRFFE-1</v>
      </c>
      <c r="L1007" s="19" t="str">
        <f>Def_Instancias_Equipamentos!$D$1534</f>
        <v>SI-20C1:DI-FMCFastADC-1</v>
      </c>
      <c r="M1007" s="44" t="s">
        <v>1171</v>
      </c>
      <c r="N1007" s="45" t="s">
        <v>1172</v>
      </c>
      <c r="O1007" s="28" t="str">
        <f>Def_Sistemas_Conectores_Cabos!$B$7</f>
        <v>SMA 50-ohm</v>
      </c>
      <c r="P1007" s="19" t="str">
        <f>Def_Sistemas_Conectores_Cabos!$B$26</f>
        <v>MMCX 50-ohm</v>
      </c>
      <c r="Q1007" s="27" t="str">
        <f t="shared" si="17"/>
        <v>SI-20C1:DI-BPMRFFE-1/SW_IN
SI-20C1:DI-FMCFastADC-1/TRIG</v>
      </c>
      <c r="R1007" s="69">
        <v>2.0</v>
      </c>
      <c r="S1007" s="69">
        <v>2.0</v>
      </c>
      <c r="T1007" s="211" t="str">
        <f>Def_Sistemas_Conectores_Cabos!$C$9</f>
        <v>RG316</v>
      </c>
      <c r="U1007" s="45" t="s">
        <v>1173</v>
      </c>
      <c r="V1007" s="33"/>
      <c r="W1007" s="33"/>
      <c r="X1007" s="33"/>
    </row>
    <row r="1008" ht="15.75" customHeight="1">
      <c r="A1008" s="19" t="str">
        <f>Def_Sistemas_Conectores_Cabos!$A$22</f>
        <v>BPM de elétrons</v>
      </c>
      <c r="B1008" s="22" t="str">
        <f>Datas_Entregas!$A$3</f>
        <v>BTS/Anel</v>
      </c>
      <c r="C1008" s="25">
        <f t="array" ref="C1008">INDEX(Datas_Entregas!$B$2:$B$100, MATCH(B1008, Datas_Entregas!$A$2:$A$100, 0), 1)</f>
        <v>43296</v>
      </c>
      <c r="D1008" s="22" t="str">
        <f>Def_Status_Montagem!$A$4</f>
        <v>Comprado / Esperando entrega</v>
      </c>
      <c r="E1008" s="35" t="str">
        <f>Def_Status_Montagem!$B$4</f>
        <v>Contratada (inclui etiqueta)</v>
      </c>
      <c r="F1008" s="26"/>
      <c r="G1008" s="27"/>
      <c r="H1008" s="26" t="str">
        <f t="array" ref="H1008">INDEX(Def_Instancias_Equipamentos!$E$2:$E$5135, MATCH(K1008, Def_Instancias_Equipamentos!$D$2:$D$5135, 0), 1)</f>
        <v>IA-20RaBPM</v>
      </c>
      <c r="I1008" s="27" t="str">
        <f t="array" ref="I1008">INDEX(Def_Instancias_Equipamentos!$E$2:$E$5135, MATCH(L1008, Def_Instancias_Equipamentos!$D$2:$D$5135, 0), 1)</f>
        <v>IA-20RaBPM</v>
      </c>
      <c r="J1008" s="27" t="str">
        <f t="shared" si="16"/>
        <v>INTERNO</v>
      </c>
      <c r="K1008" s="28" t="str">
        <f>Def_Instancias_Equipamentos!$D$944</f>
        <v>SI-20C1:DI-BPMRFFE-2</v>
      </c>
      <c r="L1008" s="19" t="str">
        <f>Def_Instancias_Equipamentos!$D$1535</f>
        <v>SI-20C1:DI-FMCFastADC-2</v>
      </c>
      <c r="M1008" s="44" t="s">
        <v>1171</v>
      </c>
      <c r="N1008" s="45" t="s">
        <v>1172</v>
      </c>
      <c r="O1008" s="28" t="str">
        <f>Def_Sistemas_Conectores_Cabos!$B$7</f>
        <v>SMA 50-ohm</v>
      </c>
      <c r="P1008" s="19" t="str">
        <f>Def_Sistemas_Conectores_Cabos!$B$26</f>
        <v>MMCX 50-ohm</v>
      </c>
      <c r="Q1008" s="27" t="str">
        <f t="shared" si="17"/>
        <v>SI-20C1:DI-BPMRFFE-2/SW_IN
SI-20C1:DI-FMCFastADC-2/TRIG</v>
      </c>
      <c r="R1008" s="69">
        <v>2.0</v>
      </c>
      <c r="S1008" s="69">
        <v>2.0</v>
      </c>
      <c r="T1008" s="211" t="str">
        <f>Def_Sistemas_Conectores_Cabos!$C$9</f>
        <v>RG316</v>
      </c>
      <c r="U1008" s="45" t="s">
        <v>1173</v>
      </c>
      <c r="V1008" s="33"/>
      <c r="W1008" s="33"/>
      <c r="X1008" s="33"/>
    </row>
    <row r="1009" ht="15.75" customHeight="1">
      <c r="A1009" s="19" t="str">
        <f>Def_Sistemas_Conectores_Cabos!$A$22</f>
        <v>BPM de elétrons</v>
      </c>
      <c r="B1009" s="22" t="str">
        <f>Datas_Entregas!$A$3</f>
        <v>BTS/Anel</v>
      </c>
      <c r="C1009" s="25">
        <f t="array" ref="C1009">INDEX(Datas_Entregas!$B$2:$B$100, MATCH(B1009, Datas_Entregas!$A$2:$A$100, 0), 1)</f>
        <v>43296</v>
      </c>
      <c r="D1009" s="22" t="str">
        <f>Def_Status_Montagem!$A$4</f>
        <v>Comprado / Esperando entrega</v>
      </c>
      <c r="E1009" s="35" t="str">
        <f>Def_Status_Montagem!$B$4</f>
        <v>Contratada (inclui etiqueta)</v>
      </c>
      <c r="F1009" s="26"/>
      <c r="G1009" s="27"/>
      <c r="H1009" s="26" t="str">
        <f t="array" ref="H1009">INDEX(Def_Instancias_Equipamentos!$E$2:$E$5135, MATCH(K1009, Def_Instancias_Equipamentos!$D$2:$D$5135, 0), 1)</f>
        <v>IA-20RaBPM</v>
      </c>
      <c r="I1009" s="27" t="str">
        <f t="array" ref="I1009">INDEX(Def_Instancias_Equipamentos!$E$2:$E$5135, MATCH(L1009, Def_Instancias_Equipamentos!$D$2:$D$5135, 0), 1)</f>
        <v>IA-20RaBPM</v>
      </c>
      <c r="J1009" s="27" t="str">
        <f t="shared" si="16"/>
        <v>INTERNO</v>
      </c>
      <c r="K1009" s="28" t="str">
        <f>Def_Instancias_Equipamentos!$D$945</f>
        <v>SI-20C2:DI-BPMRFFE</v>
      </c>
      <c r="L1009" s="19" t="str">
        <f>Def_Instancias_Equipamentos!$D$1536</f>
        <v>SI-20C2:DI-FMCFastADC</v>
      </c>
      <c r="M1009" s="44" t="s">
        <v>1171</v>
      </c>
      <c r="N1009" s="45" t="s">
        <v>1172</v>
      </c>
      <c r="O1009" s="28" t="str">
        <f>Def_Sistemas_Conectores_Cabos!$B$7</f>
        <v>SMA 50-ohm</v>
      </c>
      <c r="P1009" s="19" t="str">
        <f>Def_Sistemas_Conectores_Cabos!$B$26</f>
        <v>MMCX 50-ohm</v>
      </c>
      <c r="Q1009" s="27" t="str">
        <f t="shared" si="17"/>
        <v>SI-20C2:DI-BPMRFFE/SW_IN
SI-20C2:DI-FMCFastADC/TRIG</v>
      </c>
      <c r="R1009" s="69">
        <v>2.0</v>
      </c>
      <c r="S1009" s="69">
        <v>2.0</v>
      </c>
      <c r="T1009" s="211" t="str">
        <f>Def_Sistemas_Conectores_Cabos!$C$9</f>
        <v>RG316</v>
      </c>
      <c r="U1009" s="45" t="s">
        <v>1173</v>
      </c>
      <c r="V1009" s="33"/>
      <c r="W1009" s="33"/>
      <c r="X1009" s="33"/>
    </row>
    <row r="1010" ht="15.75" customHeight="1">
      <c r="A1010" s="19" t="str">
        <f>Def_Sistemas_Conectores_Cabos!$A$22</f>
        <v>BPM de elétrons</v>
      </c>
      <c r="B1010" s="22" t="str">
        <f>Datas_Entregas!$A$3</f>
        <v>BTS/Anel</v>
      </c>
      <c r="C1010" s="25">
        <f t="array" ref="C1010">INDEX(Datas_Entregas!$B$2:$B$100, MATCH(B1010, Datas_Entregas!$A$2:$A$100, 0), 1)</f>
        <v>43296</v>
      </c>
      <c r="D1010" s="22" t="str">
        <f>Def_Status_Montagem!$A$4</f>
        <v>Comprado / Esperando entrega</v>
      </c>
      <c r="E1010" s="35" t="str">
        <f>Def_Status_Montagem!$B$4</f>
        <v>Contratada (inclui etiqueta)</v>
      </c>
      <c r="F1010" s="26"/>
      <c r="G1010" s="27"/>
      <c r="H1010" s="26" t="str">
        <f t="array" ref="H1010">INDEX(Def_Instancias_Equipamentos!$E$2:$E$5135, MATCH(K1010, Def_Instancias_Equipamentos!$D$2:$D$5135, 0), 1)</f>
        <v>IA-20RaBPM</v>
      </c>
      <c r="I1010" s="27" t="str">
        <f t="array" ref="I1010">INDEX(Def_Instancias_Equipamentos!$E$2:$E$5135, MATCH(L1010, Def_Instancias_Equipamentos!$D$2:$D$5135, 0), 1)</f>
        <v>IA-20RaBPM</v>
      </c>
      <c r="J1010" s="27" t="str">
        <f t="shared" si="16"/>
        <v>INTERNO</v>
      </c>
      <c r="K1010" s="28" t="str">
        <f>Def_Instancias_Equipamentos!$D$946</f>
        <v>SI-20C3:DI-BPMRFFE-1</v>
      </c>
      <c r="L1010" s="19" t="str">
        <f>Def_Instancias_Equipamentos!$D$1537</f>
        <v>SI-20C3:DI-FMCFastADC-1</v>
      </c>
      <c r="M1010" s="44" t="s">
        <v>1171</v>
      </c>
      <c r="N1010" s="45" t="s">
        <v>1172</v>
      </c>
      <c r="O1010" s="28" t="str">
        <f>Def_Sistemas_Conectores_Cabos!$B$7</f>
        <v>SMA 50-ohm</v>
      </c>
      <c r="P1010" s="19" t="str">
        <f>Def_Sistemas_Conectores_Cabos!$B$26</f>
        <v>MMCX 50-ohm</v>
      </c>
      <c r="Q1010" s="27" t="str">
        <f t="shared" si="17"/>
        <v>SI-20C3:DI-BPMRFFE-1/SW_IN
SI-20C3:DI-FMCFastADC-1/TRIG</v>
      </c>
      <c r="R1010" s="69">
        <v>2.0</v>
      </c>
      <c r="S1010" s="69">
        <v>2.0</v>
      </c>
      <c r="T1010" s="211" t="str">
        <f>Def_Sistemas_Conectores_Cabos!$C$9</f>
        <v>RG316</v>
      </c>
      <c r="U1010" s="45" t="s">
        <v>1173</v>
      </c>
      <c r="V1010" s="33"/>
      <c r="W1010" s="33"/>
      <c r="X1010" s="33"/>
    </row>
    <row r="1011" ht="15.75" customHeight="1">
      <c r="A1011" s="19" t="str">
        <f>Def_Sistemas_Conectores_Cabos!$A$22</f>
        <v>BPM de elétrons</v>
      </c>
      <c r="B1011" s="22" t="str">
        <f>Datas_Entregas!$A$3</f>
        <v>BTS/Anel</v>
      </c>
      <c r="C1011" s="25">
        <f t="array" ref="C1011">INDEX(Datas_Entregas!$B$2:$B$100, MATCH(B1011, Datas_Entregas!$A$2:$A$100, 0), 1)</f>
        <v>43296</v>
      </c>
      <c r="D1011" s="22" t="str">
        <f>Def_Status_Montagem!$A$4</f>
        <v>Comprado / Esperando entrega</v>
      </c>
      <c r="E1011" s="35" t="str">
        <f>Def_Status_Montagem!$B$4</f>
        <v>Contratada (inclui etiqueta)</v>
      </c>
      <c r="F1011" s="26"/>
      <c r="G1011" s="27"/>
      <c r="H1011" s="26" t="str">
        <f t="array" ref="H1011">INDEX(Def_Instancias_Equipamentos!$E$2:$E$5135, MATCH(K1011, Def_Instancias_Equipamentos!$D$2:$D$5135, 0), 1)</f>
        <v>IA-20RaBPM</v>
      </c>
      <c r="I1011" s="27" t="str">
        <f t="array" ref="I1011">INDEX(Def_Instancias_Equipamentos!$E$2:$E$5135, MATCH(L1011, Def_Instancias_Equipamentos!$D$2:$D$5135, 0), 1)</f>
        <v>IA-20RaBPM</v>
      </c>
      <c r="J1011" s="27" t="str">
        <f t="shared" si="16"/>
        <v>INTERNO</v>
      </c>
      <c r="K1011" s="28" t="str">
        <f>Def_Instancias_Equipamentos!$D$947</f>
        <v>SI-20C3:DI-BPMRFFE-2</v>
      </c>
      <c r="L1011" s="19" t="str">
        <f>Def_Instancias_Equipamentos!$D$1538</f>
        <v>SI-20C3:DI-FMCFastADC-2</v>
      </c>
      <c r="M1011" s="44" t="s">
        <v>1171</v>
      </c>
      <c r="N1011" s="45" t="s">
        <v>1172</v>
      </c>
      <c r="O1011" s="28" t="str">
        <f>Def_Sistemas_Conectores_Cabos!$B$7</f>
        <v>SMA 50-ohm</v>
      </c>
      <c r="P1011" s="19" t="str">
        <f>Def_Sistemas_Conectores_Cabos!$B$26</f>
        <v>MMCX 50-ohm</v>
      </c>
      <c r="Q1011" s="27" t="str">
        <f t="shared" si="17"/>
        <v>SI-20C3:DI-BPMRFFE-2/SW_IN
SI-20C3:DI-FMCFastADC-2/TRIG</v>
      </c>
      <c r="R1011" s="69">
        <v>2.0</v>
      </c>
      <c r="S1011" s="69">
        <v>2.0</v>
      </c>
      <c r="T1011" s="211" t="str">
        <f>Def_Sistemas_Conectores_Cabos!$C$9</f>
        <v>RG316</v>
      </c>
      <c r="U1011" s="45" t="s">
        <v>1173</v>
      </c>
      <c r="V1011" s="33"/>
      <c r="W1011" s="33"/>
      <c r="X1011" s="33"/>
    </row>
    <row r="1012" ht="15.75" customHeight="1">
      <c r="A1012" s="19" t="str">
        <f>Def_Sistemas_Conectores_Cabos!$A$22</f>
        <v>BPM de elétrons</v>
      </c>
      <c r="B1012" s="22" t="str">
        <f>Datas_Entregas!$A$3</f>
        <v>BTS/Anel</v>
      </c>
      <c r="C1012" s="25">
        <f t="array" ref="C1012">INDEX(Datas_Entregas!$B$2:$B$100, MATCH(B1012, Datas_Entregas!$A$2:$A$100, 0), 1)</f>
        <v>43296</v>
      </c>
      <c r="D1012" s="22" t="str">
        <f>Def_Status_Montagem!$A$4</f>
        <v>Comprado / Esperando entrega</v>
      </c>
      <c r="E1012" s="35" t="str">
        <f>Def_Status_Montagem!$B$4</f>
        <v>Contratada (inclui etiqueta)</v>
      </c>
      <c r="F1012" s="26"/>
      <c r="G1012" s="27"/>
      <c r="H1012" s="26" t="str">
        <f t="array" ref="H1012">INDEX(Def_Instancias_Equipamentos!$E$2:$E$5135, MATCH(K1012, Def_Instancias_Equipamentos!$D$2:$D$5135, 0), 1)</f>
        <v>IA-20RaBPM</v>
      </c>
      <c r="I1012" s="27" t="str">
        <f t="array" ref="I1012">INDEX(Def_Instancias_Equipamentos!$E$2:$E$5135, MATCH(L1012, Def_Instancias_Equipamentos!$D$2:$D$5135, 0), 1)</f>
        <v>IA-20RaBPM</v>
      </c>
      <c r="J1012" s="27" t="str">
        <f t="shared" si="16"/>
        <v>INTERNO</v>
      </c>
      <c r="K1012" s="28" t="str">
        <f>Def_Instancias_Equipamentos!$D$948</f>
        <v>SI-20C4:DI-BPMRFFE</v>
      </c>
      <c r="L1012" s="19" t="str">
        <f>Def_Instancias_Equipamentos!$D$1539</f>
        <v>SI-20C4:DI-FMCFastADC</v>
      </c>
      <c r="M1012" s="44" t="s">
        <v>1171</v>
      </c>
      <c r="N1012" s="45" t="s">
        <v>1172</v>
      </c>
      <c r="O1012" s="28" t="str">
        <f>Def_Sistemas_Conectores_Cabos!$B$7</f>
        <v>SMA 50-ohm</v>
      </c>
      <c r="P1012" s="19" t="str">
        <f>Def_Sistemas_Conectores_Cabos!$B$26</f>
        <v>MMCX 50-ohm</v>
      </c>
      <c r="Q1012" s="27" t="str">
        <f t="shared" si="17"/>
        <v>SI-20C4:DI-BPMRFFE/SW_IN
SI-20C4:DI-FMCFastADC/TRIG</v>
      </c>
      <c r="R1012" s="69">
        <v>2.0</v>
      </c>
      <c r="S1012" s="69">
        <v>2.0</v>
      </c>
      <c r="T1012" s="211" t="str">
        <f>Def_Sistemas_Conectores_Cabos!$C$9</f>
        <v>RG316</v>
      </c>
      <c r="U1012" s="45" t="s">
        <v>1173</v>
      </c>
      <c r="V1012" s="33"/>
      <c r="W1012" s="33"/>
      <c r="X1012" s="33"/>
    </row>
    <row r="1013" ht="15.75" customHeight="1">
      <c r="A1013" s="19" t="str">
        <f>Def_Sistemas_Conectores_Cabos!$A$22</f>
        <v>BPM de elétrons</v>
      </c>
      <c r="B1013" s="22" t="str">
        <f>Datas_Entregas!$A$3</f>
        <v>BTS/Anel</v>
      </c>
      <c r="C1013" s="25">
        <f t="array" ref="C1013">INDEX(Datas_Entregas!$B$2:$B$100, MATCH(B1013, Datas_Entregas!$A$2:$A$100, 0), 1)</f>
        <v>43296</v>
      </c>
      <c r="D1013" s="22" t="str">
        <f>Def_Status_Montagem!$A$4</f>
        <v>Comprado / Esperando entrega</v>
      </c>
      <c r="E1013" s="35" t="str">
        <f>Def_Status_Montagem!$B$4</f>
        <v>Contratada (inclui etiqueta)</v>
      </c>
      <c r="F1013" s="26"/>
      <c r="G1013" s="27"/>
      <c r="H1013" s="26" t="str">
        <f t="array" ref="H1013">INDEX(Def_Instancias_Equipamentos!$E$2:$E$5135, MATCH(K1013, Def_Instancias_Equipamentos!$D$2:$D$5135, 0), 1)</f>
        <v>IA-20RaBPM</v>
      </c>
      <c r="I1013" s="27" t="str">
        <f t="array" ref="I1013">INDEX(Def_Instancias_Equipamentos!$E$2:$E$5135, MATCH(L1013, Def_Instancias_Equipamentos!$D$2:$D$5135, 0), 1)</f>
        <v>IA-20RaBPM</v>
      </c>
      <c r="J1013" s="27" t="str">
        <f t="shared" si="16"/>
        <v>INTERNO</v>
      </c>
      <c r="K1013" s="28" t="str">
        <f>Def_Instancias_Equipamentos!$D$949</f>
        <v>SI-20M1:DI-BPMRFFE</v>
      </c>
      <c r="L1013" s="19" t="str">
        <f>Def_Instancias_Equipamentos!$D$1540</f>
        <v>SI-20M1:DI-FMCFastADC</v>
      </c>
      <c r="M1013" s="44" t="s">
        <v>1171</v>
      </c>
      <c r="N1013" s="45" t="s">
        <v>1172</v>
      </c>
      <c r="O1013" s="28" t="str">
        <f>Def_Sistemas_Conectores_Cabos!$B$7</f>
        <v>SMA 50-ohm</v>
      </c>
      <c r="P1013" s="19" t="str">
        <f>Def_Sistemas_Conectores_Cabos!$B$26</f>
        <v>MMCX 50-ohm</v>
      </c>
      <c r="Q1013" s="27" t="str">
        <f t="shared" si="17"/>
        <v>SI-20M1:DI-BPMRFFE/SW_IN
SI-20M1:DI-FMCFastADC/TRIG</v>
      </c>
      <c r="R1013" s="69">
        <v>2.0</v>
      </c>
      <c r="S1013" s="69">
        <v>2.0</v>
      </c>
      <c r="T1013" s="211" t="str">
        <f>Def_Sistemas_Conectores_Cabos!$C$9</f>
        <v>RG316</v>
      </c>
      <c r="U1013" s="45" t="s">
        <v>1173</v>
      </c>
      <c r="V1013" s="33"/>
      <c r="W1013" s="33"/>
      <c r="X1013" s="33"/>
    </row>
    <row r="1014" ht="15.75" customHeight="1">
      <c r="A1014" s="19" t="str">
        <f>Def_Sistemas_Conectores_Cabos!$A$22</f>
        <v>BPM de elétrons</v>
      </c>
      <c r="B1014" s="22" t="str">
        <f>Datas_Entregas!$A$3</f>
        <v>BTS/Anel</v>
      </c>
      <c r="C1014" s="25">
        <f t="array" ref="C1014">INDEX(Datas_Entregas!$B$2:$B$100, MATCH(B1014, Datas_Entregas!$A$2:$A$100, 0), 1)</f>
        <v>43296</v>
      </c>
      <c r="D1014" s="22" t="str">
        <f>Def_Status_Montagem!$A$4</f>
        <v>Comprado / Esperando entrega</v>
      </c>
      <c r="E1014" s="35" t="str">
        <f>Def_Status_Montagem!$B$4</f>
        <v>Contratada (inclui etiqueta)</v>
      </c>
      <c r="F1014" s="26"/>
      <c r="G1014" s="27"/>
      <c r="H1014" s="26" t="str">
        <f t="array" ref="H1014">INDEX(Def_Instancias_Equipamentos!$E$2:$E$5135, MATCH(K1014, Def_Instancias_Equipamentos!$D$2:$D$5135, 0), 1)</f>
        <v>IA-20RaBPM</v>
      </c>
      <c r="I1014" s="27" t="str">
        <f t="array" ref="I1014">INDEX(Def_Instancias_Equipamentos!$E$2:$E$5135, MATCH(L1014, Def_Instancias_Equipamentos!$D$2:$D$5135, 0), 1)</f>
        <v>IA-20RaBPM</v>
      </c>
      <c r="J1014" s="27" t="str">
        <f t="shared" si="16"/>
        <v>INTERNO</v>
      </c>
      <c r="K1014" s="28" t="str">
        <f>Def_Instancias_Equipamentos!$D$950</f>
        <v>SI-20M2:DI-BPMRFFE</v>
      </c>
      <c r="L1014" s="19" t="str">
        <f>Def_Instancias_Equipamentos!$D$1541</f>
        <v>SI-20M2:DI-FMCFastADC</v>
      </c>
      <c r="M1014" s="44" t="s">
        <v>1171</v>
      </c>
      <c r="N1014" s="45" t="s">
        <v>1172</v>
      </c>
      <c r="O1014" s="28" t="str">
        <f>Def_Sistemas_Conectores_Cabos!$B$7</f>
        <v>SMA 50-ohm</v>
      </c>
      <c r="P1014" s="19" t="str">
        <f>Def_Sistemas_Conectores_Cabos!$B$26</f>
        <v>MMCX 50-ohm</v>
      </c>
      <c r="Q1014" s="27" t="str">
        <f t="shared" si="17"/>
        <v>SI-20M2:DI-BPMRFFE/SW_IN
SI-20M2:DI-FMCFastADC/TRIG</v>
      </c>
      <c r="R1014" s="69">
        <v>2.0</v>
      </c>
      <c r="S1014" s="69">
        <v>2.0</v>
      </c>
      <c r="T1014" s="211" t="str">
        <f>Def_Sistemas_Conectores_Cabos!$C$9</f>
        <v>RG316</v>
      </c>
      <c r="U1014" s="45" t="s">
        <v>1173</v>
      </c>
      <c r="V1014" s="33"/>
      <c r="W1014" s="33"/>
      <c r="X1014" s="33"/>
    </row>
    <row r="1015" ht="15.75" customHeight="1">
      <c r="A1015" s="19" t="str">
        <f>Def_Sistemas_Conectores_Cabos!$A$22</f>
        <v>BPM de elétrons</v>
      </c>
      <c r="B1015" s="22" t="str">
        <f>Datas_Entregas!$A$3</f>
        <v>BTS/Anel</v>
      </c>
      <c r="C1015" s="25">
        <f t="array" ref="C1015">INDEX(Datas_Entregas!$B$2:$B$100, MATCH(B1015, Datas_Entregas!$A$2:$A$100, 0), 1)</f>
        <v>43296</v>
      </c>
      <c r="D1015" s="22" t="str">
        <f>Def_Status_Montagem!$A$4</f>
        <v>Comprado / Esperando entrega</v>
      </c>
      <c r="E1015" s="35" t="str">
        <f>Def_Status_Montagem!$B$4</f>
        <v>Contratada (inclui etiqueta)</v>
      </c>
      <c r="F1015" s="26"/>
      <c r="G1015" s="27"/>
      <c r="H1015" s="26" t="str">
        <f t="array" ref="H1015">INDEX(Def_Instancias_Equipamentos!$E$2:$E$5135, MATCH(K1015, Def_Instancias_Equipamentos!$D$2:$D$5135, 0), 1)</f>
        <v>IA-20RaBPM</v>
      </c>
      <c r="I1015" s="27" t="str">
        <f t="array" ref="I1015">INDEX(Def_Instancias_Equipamentos!$E$2:$E$5135, MATCH(L1015, Def_Instancias_Equipamentos!$D$2:$D$5135, 0), 1)</f>
        <v>IA-20RaBPM</v>
      </c>
      <c r="J1015" s="27" t="str">
        <f t="shared" si="16"/>
        <v>INTERNO</v>
      </c>
      <c r="K1015" s="28" t="str">
        <f>Def_Instancias_Equipamentos!$D$989</f>
        <v>SI-20SB:DI-BPMRFFE-1</v>
      </c>
      <c r="L1015" s="19" t="str">
        <f>Def_Instancias_Equipamentos!$D$1580</f>
        <v>SI-20SB:DI-FMCFastADC-1</v>
      </c>
      <c r="M1015" s="44" t="s">
        <v>1171</v>
      </c>
      <c r="N1015" s="45" t="s">
        <v>1172</v>
      </c>
      <c r="O1015" s="28" t="str">
        <f>Def_Sistemas_Conectores_Cabos!$B$7</f>
        <v>SMA 50-ohm</v>
      </c>
      <c r="P1015" s="19" t="str">
        <f>Def_Sistemas_Conectores_Cabos!$B$26</f>
        <v>MMCX 50-ohm</v>
      </c>
      <c r="Q1015" s="27" t="str">
        <f t="shared" si="17"/>
        <v>SI-20SB:DI-BPMRFFE-1/SW_IN
SI-20SB:DI-FMCFastADC-1/TRIG</v>
      </c>
      <c r="R1015" s="69">
        <v>2.0</v>
      </c>
      <c r="S1015" s="69">
        <v>2.0</v>
      </c>
      <c r="T1015" s="211" t="str">
        <f>Def_Sistemas_Conectores_Cabos!$C$9</f>
        <v>RG316</v>
      </c>
      <c r="U1015" s="45" t="s">
        <v>1173</v>
      </c>
      <c r="V1015" s="33"/>
      <c r="W1015" s="33"/>
      <c r="X1015" s="33"/>
    </row>
    <row r="1016" ht="15.75" customHeight="1">
      <c r="A1016" s="19" t="str">
        <f>Def_Sistemas_Conectores_Cabos!$A$22</f>
        <v>BPM de elétrons</v>
      </c>
      <c r="B1016" s="22" t="str">
        <f>Datas_Entregas!$A$3</f>
        <v>BTS/Anel</v>
      </c>
      <c r="C1016" s="25">
        <f t="array" ref="C1016">INDEX(Datas_Entregas!$B$2:$B$100, MATCH(B1016, Datas_Entregas!$A$2:$A$100, 0), 1)</f>
        <v>43296</v>
      </c>
      <c r="D1016" s="22" t="str">
        <f>Def_Status_Montagem!$A$4</f>
        <v>Comprado / Esperando entrega</v>
      </c>
      <c r="E1016" s="35" t="str">
        <f>Def_Status_Montagem!$B$4</f>
        <v>Contratada (inclui etiqueta)</v>
      </c>
      <c r="F1016" s="26"/>
      <c r="G1016" s="27"/>
      <c r="H1016" s="26" t="str">
        <f t="array" ref="H1016">INDEX(Def_Instancias_Equipamentos!$E$2:$E$5135, MATCH(K1016, Def_Instancias_Equipamentos!$D$2:$D$5135, 0), 1)</f>
        <v>IA-20RaBPM</v>
      </c>
      <c r="I1016" s="27" t="str">
        <f t="array" ref="I1016">INDEX(Def_Instancias_Equipamentos!$E$2:$E$5135, MATCH(L1016, Def_Instancias_Equipamentos!$D$2:$D$5135, 0), 1)</f>
        <v>IA-20RaBPM</v>
      </c>
      <c r="J1016" s="27" t="str">
        <f t="shared" si="16"/>
        <v>INTERNO</v>
      </c>
      <c r="K1016" s="28" t="str">
        <f>Def_Instancias_Equipamentos!$D$990</f>
        <v>SI-20SB:DI-BPMRFFE-2</v>
      </c>
      <c r="L1016" s="19" t="str">
        <f>Def_Instancias_Equipamentos!$D$1581</f>
        <v>SI-20SB:DI-FMCFastADC-2</v>
      </c>
      <c r="M1016" s="44" t="s">
        <v>1171</v>
      </c>
      <c r="N1016" s="45" t="s">
        <v>1172</v>
      </c>
      <c r="O1016" s="28" t="str">
        <f>Def_Sistemas_Conectores_Cabos!$B$7</f>
        <v>SMA 50-ohm</v>
      </c>
      <c r="P1016" s="19" t="str">
        <f>Def_Sistemas_Conectores_Cabos!$B$26</f>
        <v>MMCX 50-ohm</v>
      </c>
      <c r="Q1016" s="27" t="str">
        <f t="shared" si="17"/>
        <v>SI-20SB:DI-BPMRFFE-2/SW_IN
SI-20SB:DI-FMCFastADC-2/TRIG</v>
      </c>
      <c r="R1016" s="69">
        <v>2.0</v>
      </c>
      <c r="S1016" s="69">
        <v>2.0</v>
      </c>
      <c r="T1016" s="211" t="str">
        <f>Def_Sistemas_Conectores_Cabos!$C$9</f>
        <v>RG316</v>
      </c>
      <c r="U1016" s="45" t="s">
        <v>1173</v>
      </c>
      <c r="V1016" s="33"/>
      <c r="W1016" s="33"/>
      <c r="X1016" s="33"/>
    </row>
    <row r="1017" ht="15.75" customHeight="1">
      <c r="A1017" s="19" t="str">
        <f>Def_Sistemas_Conectores_Cabos!$A$22</f>
        <v>BPM de elétrons</v>
      </c>
      <c r="B1017" s="22" t="str">
        <f>Datas_Entregas!$A$2</f>
        <v>Booster/LTB</v>
      </c>
      <c r="C1017" s="25">
        <f t="array" ref="C1017">INDEX(Datas_Entregas!$B$2:$B$100, MATCH(B1017, Datas_Entregas!$A$2:$A$100, 0), 1)</f>
        <v>43266</v>
      </c>
      <c r="D1017" s="22" t="str">
        <f>Def_Status_Montagem!$A$4</f>
        <v>Comprado / Esperando entrega</v>
      </c>
      <c r="E1017" s="35" t="str">
        <f>Def_Status_Montagem!$B$4</f>
        <v>Contratada (inclui etiqueta)</v>
      </c>
      <c r="F1017" s="26"/>
      <c r="G1017" s="27"/>
      <c r="H1017" s="26" t="str">
        <f t="array" ref="H1017">INDEX(Def_Instancias_Equipamentos!$E$2:$E$5135, MATCH(K1017, Def_Instancias_Equipamentos!$D$2:$D$5135, 0), 1)</f>
        <v>IA-20RaBPMTL</v>
      </c>
      <c r="I1017" s="27" t="str">
        <f t="array" ref="I1017">INDEX(Def_Instancias_Equipamentos!$E$2:$E$5135, MATCH(L1017, Def_Instancias_Equipamentos!$D$2:$D$5135, 0), 1)</f>
        <v>IA-20RaBPMTL</v>
      </c>
      <c r="J1017" s="27" t="str">
        <f t="shared" si="16"/>
        <v>INTERNO</v>
      </c>
      <c r="K1017" s="28" t="str">
        <f>Def_Instancias_Equipamentos!$D$730</f>
        <v>TB-01:DI-BPMRFFE-1</v>
      </c>
      <c r="L1017" s="19" t="str">
        <f>Def_Instancias_Equipamentos!$D$1321</f>
        <v>TB-01:DI-FMCFastADC-1</v>
      </c>
      <c r="M1017" s="44" t="s">
        <v>1171</v>
      </c>
      <c r="N1017" s="45" t="s">
        <v>1172</v>
      </c>
      <c r="O1017" s="28" t="str">
        <f>Def_Sistemas_Conectores_Cabos!$B$7</f>
        <v>SMA 50-ohm</v>
      </c>
      <c r="P1017" s="19" t="str">
        <f>Def_Sistemas_Conectores_Cabos!$B$26</f>
        <v>MMCX 50-ohm</v>
      </c>
      <c r="Q1017" s="27" t="str">
        <f t="shared" si="17"/>
        <v>TB-01:DI-BPMRFFE-1/SW_IN
TB-01:DI-FMCFastADC-1/TRIG</v>
      </c>
      <c r="R1017" s="69">
        <v>2.0</v>
      </c>
      <c r="S1017" s="69">
        <v>2.0</v>
      </c>
      <c r="T1017" s="211" t="str">
        <f>Def_Sistemas_Conectores_Cabos!$C$9</f>
        <v>RG316</v>
      </c>
      <c r="U1017" s="45" t="s">
        <v>1173</v>
      </c>
      <c r="V1017" s="33"/>
      <c r="W1017" s="33"/>
      <c r="X1017" s="33"/>
    </row>
    <row r="1018" ht="15.75" customHeight="1">
      <c r="A1018" s="19" t="str">
        <f>Def_Sistemas_Conectores_Cabos!$A$22</f>
        <v>BPM de elétrons</v>
      </c>
      <c r="B1018" s="22" t="str">
        <f>Datas_Entregas!$A$2</f>
        <v>Booster/LTB</v>
      </c>
      <c r="C1018" s="25">
        <f t="array" ref="C1018">INDEX(Datas_Entregas!$B$2:$B$100, MATCH(B1018, Datas_Entregas!$A$2:$A$100, 0), 1)</f>
        <v>43266</v>
      </c>
      <c r="D1018" s="22" t="str">
        <f>Def_Status_Montagem!$A$4</f>
        <v>Comprado / Esperando entrega</v>
      </c>
      <c r="E1018" s="35" t="str">
        <f>Def_Status_Montagem!$B$4</f>
        <v>Contratada (inclui etiqueta)</v>
      </c>
      <c r="F1018" s="26"/>
      <c r="G1018" s="27"/>
      <c r="H1018" s="26" t="str">
        <f t="array" ref="H1018">INDEX(Def_Instancias_Equipamentos!$E$2:$E$5135, MATCH(K1018, Def_Instancias_Equipamentos!$D$2:$D$5135, 0), 1)</f>
        <v>IA-20RaBPMTL</v>
      </c>
      <c r="I1018" s="27" t="str">
        <f t="array" ref="I1018">INDEX(Def_Instancias_Equipamentos!$E$2:$E$5135, MATCH(L1018, Def_Instancias_Equipamentos!$D$2:$D$5135, 0), 1)</f>
        <v>IA-20RaBPMTL</v>
      </c>
      <c r="J1018" s="27" t="str">
        <f t="shared" si="16"/>
        <v>INTERNO</v>
      </c>
      <c r="K1018" s="28" t="str">
        <f>Def_Instancias_Equipamentos!$D$731</f>
        <v>TB-01:DI-BPMRFFE-2</v>
      </c>
      <c r="L1018" s="19" t="str">
        <f>Def_Instancias_Equipamentos!$D$1322</f>
        <v>TB-01:DI-FMCFastADC-2</v>
      </c>
      <c r="M1018" s="44" t="s">
        <v>1171</v>
      </c>
      <c r="N1018" s="45" t="s">
        <v>1172</v>
      </c>
      <c r="O1018" s="28" t="str">
        <f>Def_Sistemas_Conectores_Cabos!$B$7</f>
        <v>SMA 50-ohm</v>
      </c>
      <c r="P1018" s="19" t="str">
        <f>Def_Sistemas_Conectores_Cabos!$B$26</f>
        <v>MMCX 50-ohm</v>
      </c>
      <c r="Q1018" s="27" t="str">
        <f t="shared" si="17"/>
        <v>TB-01:DI-BPMRFFE-2/SW_IN
TB-01:DI-FMCFastADC-2/TRIG</v>
      </c>
      <c r="R1018" s="69">
        <v>2.0</v>
      </c>
      <c r="S1018" s="69">
        <v>2.0</v>
      </c>
      <c r="T1018" s="211" t="str">
        <f>Def_Sistemas_Conectores_Cabos!$C$9</f>
        <v>RG316</v>
      </c>
      <c r="U1018" s="45" t="s">
        <v>1173</v>
      </c>
      <c r="V1018" s="33"/>
      <c r="W1018" s="33"/>
      <c r="X1018" s="33"/>
    </row>
    <row r="1019" ht="15.75" customHeight="1">
      <c r="A1019" s="19" t="str">
        <f>Def_Sistemas_Conectores_Cabos!$A$22</f>
        <v>BPM de elétrons</v>
      </c>
      <c r="B1019" s="22" t="str">
        <f>Datas_Entregas!$A$2</f>
        <v>Booster/LTB</v>
      </c>
      <c r="C1019" s="25">
        <f t="array" ref="C1019">INDEX(Datas_Entregas!$B$2:$B$100, MATCH(B1019, Datas_Entregas!$A$2:$A$100, 0), 1)</f>
        <v>43266</v>
      </c>
      <c r="D1019" s="22" t="str">
        <f>Def_Status_Montagem!$A$4</f>
        <v>Comprado / Esperando entrega</v>
      </c>
      <c r="E1019" s="35" t="str">
        <f>Def_Status_Montagem!$B$4</f>
        <v>Contratada (inclui etiqueta)</v>
      </c>
      <c r="F1019" s="26"/>
      <c r="G1019" s="27"/>
      <c r="H1019" s="26" t="str">
        <f t="array" ref="H1019">INDEX(Def_Instancias_Equipamentos!$E$2:$E$5135, MATCH(K1019, Def_Instancias_Equipamentos!$D$2:$D$5135, 0), 1)</f>
        <v>IA-20RaBPMTL</v>
      </c>
      <c r="I1019" s="27" t="str">
        <f t="array" ref="I1019">INDEX(Def_Instancias_Equipamentos!$E$2:$E$5135, MATCH(L1019, Def_Instancias_Equipamentos!$D$2:$D$5135, 0), 1)</f>
        <v>IA-20RaBPMTL</v>
      </c>
      <c r="J1019" s="27" t="str">
        <f t="shared" si="16"/>
        <v>INTERNO</v>
      </c>
      <c r="K1019" s="28" t="str">
        <f>Def_Instancias_Equipamentos!$D$732</f>
        <v>TB-02:DI-BPMRFFE-1</v>
      </c>
      <c r="L1019" s="19" t="str">
        <f>Def_Instancias_Equipamentos!$D$1323</f>
        <v>TB-02:DI-FMCFastADC-1</v>
      </c>
      <c r="M1019" s="44" t="s">
        <v>1171</v>
      </c>
      <c r="N1019" s="45" t="s">
        <v>1172</v>
      </c>
      <c r="O1019" s="28" t="str">
        <f>Def_Sistemas_Conectores_Cabos!$B$7</f>
        <v>SMA 50-ohm</v>
      </c>
      <c r="P1019" s="19" t="str">
        <f>Def_Sistemas_Conectores_Cabos!$B$26</f>
        <v>MMCX 50-ohm</v>
      </c>
      <c r="Q1019" s="27" t="str">
        <f t="shared" si="17"/>
        <v>TB-02:DI-BPMRFFE-1/SW_IN
TB-02:DI-FMCFastADC-1/TRIG</v>
      </c>
      <c r="R1019" s="69">
        <v>2.0</v>
      </c>
      <c r="S1019" s="69">
        <v>2.0</v>
      </c>
      <c r="T1019" s="211" t="str">
        <f>Def_Sistemas_Conectores_Cabos!$C$9</f>
        <v>RG316</v>
      </c>
      <c r="U1019" s="45" t="s">
        <v>1173</v>
      </c>
      <c r="V1019" s="33"/>
      <c r="W1019" s="33"/>
      <c r="X1019" s="33"/>
    </row>
    <row r="1020" ht="15.75" customHeight="1">
      <c r="A1020" s="19" t="str">
        <f>Def_Sistemas_Conectores_Cabos!$A$22</f>
        <v>BPM de elétrons</v>
      </c>
      <c r="B1020" s="22" t="str">
        <f>Datas_Entregas!$A$2</f>
        <v>Booster/LTB</v>
      </c>
      <c r="C1020" s="25">
        <f t="array" ref="C1020">INDEX(Datas_Entregas!$B$2:$B$100, MATCH(B1020, Datas_Entregas!$A$2:$A$100, 0), 1)</f>
        <v>43266</v>
      </c>
      <c r="D1020" s="22" t="str">
        <f>Def_Status_Montagem!$A$4</f>
        <v>Comprado / Esperando entrega</v>
      </c>
      <c r="E1020" s="35" t="str">
        <f>Def_Status_Montagem!$B$4</f>
        <v>Contratada (inclui etiqueta)</v>
      </c>
      <c r="F1020" s="26"/>
      <c r="G1020" s="27"/>
      <c r="H1020" s="26" t="str">
        <f t="array" ref="H1020">INDEX(Def_Instancias_Equipamentos!$E$2:$E$5135, MATCH(K1020, Def_Instancias_Equipamentos!$D$2:$D$5135, 0), 1)</f>
        <v>IA-20RaBPMTL</v>
      </c>
      <c r="I1020" s="27" t="str">
        <f t="array" ref="I1020">INDEX(Def_Instancias_Equipamentos!$E$2:$E$5135, MATCH(L1020, Def_Instancias_Equipamentos!$D$2:$D$5135, 0), 1)</f>
        <v>IA-20RaBPMTL</v>
      </c>
      <c r="J1020" s="27" t="str">
        <f t="shared" si="16"/>
        <v>INTERNO</v>
      </c>
      <c r="K1020" s="28" t="str">
        <f>Def_Instancias_Equipamentos!$D$733</f>
        <v>TB-02:DI-BPMRFFE-2</v>
      </c>
      <c r="L1020" s="19" t="str">
        <f>Def_Instancias_Equipamentos!$D$1324</f>
        <v>TB-02:DI-FMCFastADC-2</v>
      </c>
      <c r="M1020" s="44" t="s">
        <v>1171</v>
      </c>
      <c r="N1020" s="45" t="s">
        <v>1172</v>
      </c>
      <c r="O1020" s="28" t="str">
        <f>Def_Sistemas_Conectores_Cabos!$B$7</f>
        <v>SMA 50-ohm</v>
      </c>
      <c r="P1020" s="19" t="str">
        <f>Def_Sistemas_Conectores_Cabos!$B$26</f>
        <v>MMCX 50-ohm</v>
      </c>
      <c r="Q1020" s="27" t="str">
        <f t="shared" si="17"/>
        <v>TB-02:DI-BPMRFFE-2/SW_IN
TB-02:DI-FMCFastADC-2/TRIG</v>
      </c>
      <c r="R1020" s="69">
        <v>2.0</v>
      </c>
      <c r="S1020" s="69">
        <v>2.0</v>
      </c>
      <c r="T1020" s="211" t="str">
        <f>Def_Sistemas_Conectores_Cabos!$C$9</f>
        <v>RG316</v>
      </c>
      <c r="U1020" s="45" t="s">
        <v>1173</v>
      </c>
      <c r="V1020" s="33"/>
      <c r="W1020" s="33"/>
      <c r="X1020" s="33"/>
    </row>
    <row r="1021" ht="15.75" customHeight="1">
      <c r="A1021" s="19" t="str">
        <f>Def_Sistemas_Conectores_Cabos!$A$22</f>
        <v>BPM de elétrons</v>
      </c>
      <c r="B1021" s="22" t="str">
        <f>Datas_Entregas!$A$2</f>
        <v>Booster/LTB</v>
      </c>
      <c r="C1021" s="25">
        <f t="array" ref="C1021">INDEX(Datas_Entregas!$B$2:$B$100, MATCH(B1021, Datas_Entregas!$A$2:$A$100, 0), 1)</f>
        <v>43266</v>
      </c>
      <c r="D1021" s="22" t="str">
        <f>Def_Status_Montagem!$A$4</f>
        <v>Comprado / Esperando entrega</v>
      </c>
      <c r="E1021" s="35" t="str">
        <f>Def_Status_Montagem!$B$4</f>
        <v>Contratada (inclui etiqueta)</v>
      </c>
      <c r="F1021" s="26"/>
      <c r="G1021" s="27"/>
      <c r="H1021" s="26" t="str">
        <f t="array" ref="H1021">INDEX(Def_Instancias_Equipamentos!$E$2:$E$5135, MATCH(K1021, Def_Instancias_Equipamentos!$D$2:$D$5135, 0), 1)</f>
        <v>IA-20RaBPMTL</v>
      </c>
      <c r="I1021" s="27" t="str">
        <f t="array" ref="I1021">INDEX(Def_Instancias_Equipamentos!$E$2:$E$5135, MATCH(L1021, Def_Instancias_Equipamentos!$D$2:$D$5135, 0), 1)</f>
        <v>IA-20RaBPMTL</v>
      </c>
      <c r="J1021" s="27" t="str">
        <f t="shared" si="16"/>
        <v>INTERNO</v>
      </c>
      <c r="K1021" s="28" t="str">
        <f>Def_Instancias_Equipamentos!$D$734</f>
        <v>TB-03:DI-BPMRFFE</v>
      </c>
      <c r="L1021" s="19" t="str">
        <f>Def_Instancias_Equipamentos!$D$1325</f>
        <v>TB-03:DI-FMCFastADC</v>
      </c>
      <c r="M1021" s="44" t="s">
        <v>1171</v>
      </c>
      <c r="N1021" s="45" t="s">
        <v>1172</v>
      </c>
      <c r="O1021" s="28" t="str">
        <f>Def_Sistemas_Conectores_Cabos!$B$7</f>
        <v>SMA 50-ohm</v>
      </c>
      <c r="P1021" s="19" t="str">
        <f>Def_Sistemas_Conectores_Cabos!$B$26</f>
        <v>MMCX 50-ohm</v>
      </c>
      <c r="Q1021" s="27" t="str">
        <f t="shared" si="17"/>
        <v>TB-03:DI-BPMRFFE/SW_IN
TB-03:DI-FMCFastADC/TRIG</v>
      </c>
      <c r="R1021" s="69">
        <v>2.0</v>
      </c>
      <c r="S1021" s="69">
        <v>2.0</v>
      </c>
      <c r="T1021" s="211" t="str">
        <f>Def_Sistemas_Conectores_Cabos!$C$9</f>
        <v>RG316</v>
      </c>
      <c r="U1021" s="45" t="s">
        <v>1173</v>
      </c>
      <c r="V1021" s="33"/>
      <c r="W1021" s="33"/>
      <c r="X1021" s="33"/>
    </row>
    <row r="1022" ht="15.75" customHeight="1">
      <c r="A1022" s="19" t="str">
        <f>Def_Sistemas_Conectores_Cabos!$A$22</f>
        <v>BPM de elétrons</v>
      </c>
      <c r="B1022" s="22" t="str">
        <f>Datas_Entregas!$A$2</f>
        <v>Booster/LTB</v>
      </c>
      <c r="C1022" s="25">
        <f t="array" ref="C1022">INDEX(Datas_Entregas!$B$2:$B$100, MATCH(B1022, Datas_Entregas!$A$2:$A$100, 0), 1)</f>
        <v>43266</v>
      </c>
      <c r="D1022" s="22" t="str">
        <f>Def_Status_Montagem!$A$4</f>
        <v>Comprado / Esperando entrega</v>
      </c>
      <c r="E1022" s="35" t="str">
        <f>Def_Status_Montagem!$B$4</f>
        <v>Contratada (inclui etiqueta)</v>
      </c>
      <c r="F1022" s="26"/>
      <c r="G1022" s="27"/>
      <c r="H1022" s="26" t="str">
        <f t="array" ref="H1022">INDEX(Def_Instancias_Equipamentos!$E$2:$E$5135, MATCH(K1022, Def_Instancias_Equipamentos!$D$2:$D$5135, 0), 1)</f>
        <v>IA-20RaBPMTL</v>
      </c>
      <c r="I1022" s="27" t="str">
        <f t="array" ref="I1022">INDEX(Def_Instancias_Equipamentos!$E$2:$E$5135, MATCH(L1022, Def_Instancias_Equipamentos!$D$2:$D$5135, 0), 1)</f>
        <v>IA-20RaBPMTL</v>
      </c>
      <c r="J1022" s="27" t="str">
        <f t="shared" si="16"/>
        <v>INTERNO</v>
      </c>
      <c r="K1022" s="28" t="str">
        <f>Def_Instancias_Equipamentos!$D$735</f>
        <v>TB-04:DI-BPMRFFE</v>
      </c>
      <c r="L1022" s="19" t="str">
        <f>Def_Instancias_Equipamentos!$D$1326</f>
        <v>TB-04:DI-FMCFastADC</v>
      </c>
      <c r="M1022" s="44" t="s">
        <v>1171</v>
      </c>
      <c r="N1022" s="45" t="s">
        <v>1172</v>
      </c>
      <c r="O1022" s="28" t="str">
        <f>Def_Sistemas_Conectores_Cabos!$B$7</f>
        <v>SMA 50-ohm</v>
      </c>
      <c r="P1022" s="19" t="str">
        <f>Def_Sistemas_Conectores_Cabos!$B$26</f>
        <v>MMCX 50-ohm</v>
      </c>
      <c r="Q1022" s="27" t="str">
        <f t="shared" si="17"/>
        <v>TB-04:DI-BPMRFFE/SW_IN
TB-04:DI-FMCFastADC/TRIG</v>
      </c>
      <c r="R1022" s="69">
        <v>2.0</v>
      </c>
      <c r="S1022" s="69">
        <v>2.0</v>
      </c>
      <c r="T1022" s="211" t="str">
        <f>Def_Sistemas_Conectores_Cabos!$C$9</f>
        <v>RG316</v>
      </c>
      <c r="U1022" s="45" t="s">
        <v>1173</v>
      </c>
      <c r="V1022" s="33"/>
      <c r="W1022" s="33"/>
      <c r="X1022" s="33"/>
    </row>
    <row r="1023" ht="15.75" customHeight="1">
      <c r="A1023" s="19" t="str">
        <f>Def_Sistemas_Conectores_Cabos!$A$22</f>
        <v>BPM de elétrons</v>
      </c>
      <c r="B1023" s="22" t="str">
        <f>Datas_Entregas!$A$3</f>
        <v>BTS/Anel</v>
      </c>
      <c r="C1023" s="25">
        <f t="array" ref="C1023">INDEX(Datas_Entregas!$B$2:$B$100, MATCH(B1023, Datas_Entregas!$A$2:$A$100, 0), 1)</f>
        <v>43296</v>
      </c>
      <c r="D1023" s="22" t="str">
        <f>Def_Status_Montagem!$A$4</f>
        <v>Comprado / Esperando entrega</v>
      </c>
      <c r="E1023" s="35" t="str">
        <f>Def_Status_Montagem!$B$4</f>
        <v>Contratada (inclui etiqueta)</v>
      </c>
      <c r="F1023" s="26"/>
      <c r="G1023" s="27"/>
      <c r="H1023" s="26" t="str">
        <f t="array" ref="H1023">INDEX(Def_Instancias_Equipamentos!$E$2:$E$5135, MATCH(K1023, Def_Instancias_Equipamentos!$D$2:$D$5135, 0), 1)</f>
        <v>IA-20RaBPMTL</v>
      </c>
      <c r="I1023" s="27" t="str">
        <f t="array" ref="I1023">INDEX(Def_Instancias_Equipamentos!$E$2:$E$5135, MATCH(L1023, Def_Instancias_Equipamentos!$D$2:$D$5135, 0), 1)</f>
        <v>IA-20RaBPMTL</v>
      </c>
      <c r="J1023" s="27" t="str">
        <f t="shared" si="16"/>
        <v>INTERNO</v>
      </c>
      <c r="K1023" s="28" t="str">
        <f>Def_Instancias_Equipamentos!$D$736</f>
        <v>TS-01:DI-BPMRFFE</v>
      </c>
      <c r="L1023" s="19" t="str">
        <f>Def_Instancias_Equipamentos!$D$1327</f>
        <v>TS-01:DI-FMCFastADC</v>
      </c>
      <c r="M1023" s="44" t="s">
        <v>1171</v>
      </c>
      <c r="N1023" s="45" t="s">
        <v>1172</v>
      </c>
      <c r="O1023" s="28" t="str">
        <f>Def_Sistemas_Conectores_Cabos!$B$7</f>
        <v>SMA 50-ohm</v>
      </c>
      <c r="P1023" s="19" t="str">
        <f>Def_Sistemas_Conectores_Cabos!$B$26</f>
        <v>MMCX 50-ohm</v>
      </c>
      <c r="Q1023" s="27" t="str">
        <f t="shared" si="17"/>
        <v>TS-01:DI-BPMRFFE/SW_IN
TS-01:DI-FMCFastADC/TRIG</v>
      </c>
      <c r="R1023" s="69">
        <v>2.0</v>
      </c>
      <c r="S1023" s="69">
        <v>2.0</v>
      </c>
      <c r="T1023" s="211" t="str">
        <f>Def_Sistemas_Conectores_Cabos!$C$9</f>
        <v>RG316</v>
      </c>
      <c r="U1023" s="45" t="s">
        <v>1173</v>
      </c>
      <c r="V1023" s="33"/>
      <c r="W1023" s="33"/>
      <c r="X1023" s="33"/>
    </row>
    <row r="1024" ht="15.75" customHeight="1">
      <c r="A1024" s="19" t="str">
        <f>Def_Sistemas_Conectores_Cabos!$A$22</f>
        <v>BPM de elétrons</v>
      </c>
      <c r="B1024" s="22" t="str">
        <f>Datas_Entregas!$A$3</f>
        <v>BTS/Anel</v>
      </c>
      <c r="C1024" s="25">
        <f t="array" ref="C1024">INDEX(Datas_Entregas!$B$2:$B$100, MATCH(B1024, Datas_Entregas!$A$2:$A$100, 0), 1)</f>
        <v>43296</v>
      </c>
      <c r="D1024" s="22" t="str">
        <f>Def_Status_Montagem!$A$4</f>
        <v>Comprado / Esperando entrega</v>
      </c>
      <c r="E1024" s="35" t="str">
        <f>Def_Status_Montagem!$B$4</f>
        <v>Contratada (inclui etiqueta)</v>
      </c>
      <c r="F1024" s="26"/>
      <c r="G1024" s="27"/>
      <c r="H1024" s="26" t="str">
        <f t="array" ref="H1024">INDEX(Def_Instancias_Equipamentos!$E$2:$E$5135, MATCH(K1024, Def_Instancias_Equipamentos!$D$2:$D$5135, 0), 1)</f>
        <v>IA-20RaBPMTL</v>
      </c>
      <c r="I1024" s="27" t="str">
        <f t="array" ref="I1024">INDEX(Def_Instancias_Equipamentos!$E$2:$E$5135, MATCH(L1024, Def_Instancias_Equipamentos!$D$2:$D$5135, 0), 1)</f>
        <v>IA-20RaBPMTL</v>
      </c>
      <c r="J1024" s="27" t="str">
        <f t="shared" si="16"/>
        <v>INTERNO</v>
      </c>
      <c r="K1024" s="28" t="str">
        <f>Def_Instancias_Equipamentos!$D$737</f>
        <v>TS-02:DI-BPMRFFE</v>
      </c>
      <c r="L1024" s="19" t="str">
        <f>Def_Instancias_Equipamentos!$D$1328</f>
        <v>TS-02:DI-FMCFastADC</v>
      </c>
      <c r="M1024" s="44" t="s">
        <v>1171</v>
      </c>
      <c r="N1024" s="45" t="s">
        <v>1172</v>
      </c>
      <c r="O1024" s="28" t="str">
        <f>Def_Sistemas_Conectores_Cabos!$B$7</f>
        <v>SMA 50-ohm</v>
      </c>
      <c r="P1024" s="19" t="str">
        <f>Def_Sistemas_Conectores_Cabos!$B$26</f>
        <v>MMCX 50-ohm</v>
      </c>
      <c r="Q1024" s="27" t="str">
        <f t="shared" si="17"/>
        <v>TS-02:DI-BPMRFFE/SW_IN
TS-02:DI-FMCFastADC/TRIG</v>
      </c>
      <c r="R1024" s="69">
        <v>2.0</v>
      </c>
      <c r="S1024" s="69">
        <v>2.0</v>
      </c>
      <c r="T1024" s="211" t="str">
        <f>Def_Sistemas_Conectores_Cabos!$C$9</f>
        <v>RG316</v>
      </c>
      <c r="U1024" s="45" t="s">
        <v>1173</v>
      </c>
      <c r="V1024" s="33"/>
      <c r="W1024" s="33"/>
      <c r="X1024" s="33"/>
    </row>
    <row r="1025" ht="15.75" customHeight="1">
      <c r="A1025" s="19" t="str">
        <f>Def_Sistemas_Conectores_Cabos!$A$22</f>
        <v>BPM de elétrons</v>
      </c>
      <c r="B1025" s="22" t="str">
        <f>Datas_Entregas!$A$3</f>
        <v>BTS/Anel</v>
      </c>
      <c r="C1025" s="25">
        <f t="array" ref="C1025">INDEX(Datas_Entregas!$B$2:$B$100, MATCH(B1025, Datas_Entregas!$A$2:$A$100, 0), 1)</f>
        <v>43296</v>
      </c>
      <c r="D1025" s="22" t="str">
        <f>Def_Status_Montagem!$A$4</f>
        <v>Comprado / Esperando entrega</v>
      </c>
      <c r="E1025" s="35" t="str">
        <f>Def_Status_Montagem!$B$4</f>
        <v>Contratada (inclui etiqueta)</v>
      </c>
      <c r="F1025" s="26"/>
      <c r="G1025" s="27"/>
      <c r="H1025" s="26" t="str">
        <f t="array" ref="H1025">INDEX(Def_Instancias_Equipamentos!$E$2:$E$5135, MATCH(K1025, Def_Instancias_Equipamentos!$D$2:$D$5135, 0), 1)</f>
        <v>IA-20RaBPMTL</v>
      </c>
      <c r="I1025" s="27" t="str">
        <f t="array" ref="I1025">INDEX(Def_Instancias_Equipamentos!$E$2:$E$5135, MATCH(L1025, Def_Instancias_Equipamentos!$D$2:$D$5135, 0), 1)</f>
        <v>IA-20RaBPMTL</v>
      </c>
      <c r="J1025" s="27" t="str">
        <f t="shared" si="16"/>
        <v>INTERNO</v>
      </c>
      <c r="K1025" s="28" t="str">
        <f>Def_Instancias_Equipamentos!$D$738</f>
        <v>TS-03:DI-BPMRFFE</v>
      </c>
      <c r="L1025" s="19" t="str">
        <f>Def_Instancias_Equipamentos!$D$1329</f>
        <v>TS-03:DI-FMCFastADC</v>
      </c>
      <c r="M1025" s="44" t="s">
        <v>1171</v>
      </c>
      <c r="N1025" s="45" t="s">
        <v>1172</v>
      </c>
      <c r="O1025" s="28" t="str">
        <f>Def_Sistemas_Conectores_Cabos!$B$7</f>
        <v>SMA 50-ohm</v>
      </c>
      <c r="P1025" s="19" t="str">
        <f>Def_Sistemas_Conectores_Cabos!$B$26</f>
        <v>MMCX 50-ohm</v>
      </c>
      <c r="Q1025" s="27" t="str">
        <f t="shared" si="17"/>
        <v>TS-03:DI-BPMRFFE/SW_IN
TS-03:DI-FMCFastADC/TRIG</v>
      </c>
      <c r="R1025" s="69">
        <v>2.0</v>
      </c>
      <c r="S1025" s="69">
        <v>2.0</v>
      </c>
      <c r="T1025" s="211" t="str">
        <f>Def_Sistemas_Conectores_Cabos!$C$9</f>
        <v>RG316</v>
      </c>
      <c r="U1025" s="45" t="s">
        <v>1173</v>
      </c>
      <c r="V1025" s="33"/>
      <c r="W1025" s="33"/>
      <c r="X1025" s="33"/>
    </row>
    <row r="1026" ht="15.75" customHeight="1">
      <c r="A1026" s="19" t="str">
        <f>Def_Sistemas_Conectores_Cabos!$A$22</f>
        <v>BPM de elétrons</v>
      </c>
      <c r="B1026" s="22" t="str">
        <f>Datas_Entregas!$A$3</f>
        <v>BTS/Anel</v>
      </c>
      <c r="C1026" s="25">
        <f t="array" ref="C1026">INDEX(Datas_Entregas!$B$2:$B$100, MATCH(B1026, Datas_Entregas!$A$2:$A$100, 0), 1)</f>
        <v>43296</v>
      </c>
      <c r="D1026" s="22" t="str">
        <f>Def_Status_Montagem!$A$4</f>
        <v>Comprado / Esperando entrega</v>
      </c>
      <c r="E1026" s="35" t="str">
        <f>Def_Status_Montagem!$B$4</f>
        <v>Contratada (inclui etiqueta)</v>
      </c>
      <c r="F1026" s="26"/>
      <c r="G1026" s="27"/>
      <c r="H1026" s="26" t="str">
        <f t="array" ref="H1026">INDEX(Def_Instancias_Equipamentos!$E$2:$E$5135, MATCH(K1026, Def_Instancias_Equipamentos!$D$2:$D$5135, 0), 1)</f>
        <v>IA-20RaBPMTL</v>
      </c>
      <c r="I1026" s="27" t="str">
        <f t="array" ref="I1026">INDEX(Def_Instancias_Equipamentos!$E$2:$E$5135, MATCH(L1026, Def_Instancias_Equipamentos!$D$2:$D$5135, 0), 1)</f>
        <v>IA-20RaBPMTL</v>
      </c>
      <c r="J1026" s="27" t="str">
        <f t="shared" si="16"/>
        <v>INTERNO</v>
      </c>
      <c r="K1026" s="28" t="str">
        <f>Def_Instancias_Equipamentos!$D$739</f>
        <v>TS-04:DI-BPMRFFE-1</v>
      </c>
      <c r="L1026" s="19" t="str">
        <f>Def_Instancias_Equipamentos!$D$1330</f>
        <v>TS-04:DI-FMCFastADC-1</v>
      </c>
      <c r="M1026" s="44" t="s">
        <v>1171</v>
      </c>
      <c r="N1026" s="45" t="s">
        <v>1172</v>
      </c>
      <c r="O1026" s="28" t="str">
        <f>Def_Sistemas_Conectores_Cabos!$B$7</f>
        <v>SMA 50-ohm</v>
      </c>
      <c r="P1026" s="19" t="str">
        <f>Def_Sistemas_Conectores_Cabos!$B$26</f>
        <v>MMCX 50-ohm</v>
      </c>
      <c r="Q1026" s="27" t="str">
        <f t="shared" si="17"/>
        <v>TS-04:DI-BPMRFFE-1/SW_IN
TS-04:DI-FMCFastADC-1/TRIG</v>
      </c>
      <c r="R1026" s="69">
        <v>2.0</v>
      </c>
      <c r="S1026" s="69">
        <v>2.0</v>
      </c>
      <c r="T1026" s="211" t="str">
        <f>Def_Sistemas_Conectores_Cabos!$C$9</f>
        <v>RG316</v>
      </c>
      <c r="U1026" s="45" t="s">
        <v>1173</v>
      </c>
      <c r="V1026" s="33"/>
      <c r="W1026" s="33"/>
      <c r="X1026" s="33"/>
    </row>
    <row r="1027" ht="15.75" customHeight="1">
      <c r="A1027" s="19" t="str">
        <f>Def_Sistemas_Conectores_Cabos!$A$22</f>
        <v>BPM de elétrons</v>
      </c>
      <c r="B1027" s="22" t="str">
        <f>Datas_Entregas!$A$3</f>
        <v>BTS/Anel</v>
      </c>
      <c r="C1027" s="25">
        <f t="array" ref="C1027">INDEX(Datas_Entregas!$B$2:$B$100, MATCH(B1027, Datas_Entregas!$A$2:$A$100, 0), 1)</f>
        <v>43296</v>
      </c>
      <c r="D1027" s="22" t="str">
        <f>Def_Status_Montagem!$A$4</f>
        <v>Comprado / Esperando entrega</v>
      </c>
      <c r="E1027" s="35" t="str">
        <f>Def_Status_Montagem!$B$4</f>
        <v>Contratada (inclui etiqueta)</v>
      </c>
      <c r="F1027" s="26"/>
      <c r="G1027" s="27"/>
      <c r="H1027" s="26" t="str">
        <f t="array" ref="H1027">INDEX(Def_Instancias_Equipamentos!$E$2:$E$5135, MATCH(K1027, Def_Instancias_Equipamentos!$D$2:$D$5135, 0), 1)</f>
        <v>IA-20RaBPMTL</v>
      </c>
      <c r="I1027" s="27" t="str">
        <f t="array" ref="I1027">INDEX(Def_Instancias_Equipamentos!$E$2:$E$5135, MATCH(L1027, Def_Instancias_Equipamentos!$D$2:$D$5135, 0), 1)</f>
        <v>IA-20RaBPMTL</v>
      </c>
      <c r="J1027" s="27" t="str">
        <f t="shared" si="16"/>
        <v>INTERNO</v>
      </c>
      <c r="K1027" s="28" t="str">
        <f>Def_Instancias_Equipamentos!$D$740</f>
        <v>TS-04:DI-BPMRFFE-2</v>
      </c>
      <c r="L1027" s="19" t="str">
        <f>Def_Instancias_Equipamentos!$D$1331</f>
        <v>TS-04:DI-FMCFastADC-2</v>
      </c>
      <c r="M1027" s="44" t="s">
        <v>1171</v>
      </c>
      <c r="N1027" s="45" t="s">
        <v>1172</v>
      </c>
      <c r="O1027" s="28" t="str">
        <f>Def_Sistemas_Conectores_Cabos!$B$7</f>
        <v>SMA 50-ohm</v>
      </c>
      <c r="P1027" s="19" t="str">
        <f>Def_Sistemas_Conectores_Cabos!$B$26</f>
        <v>MMCX 50-ohm</v>
      </c>
      <c r="Q1027" s="27" t="str">
        <f t="shared" si="17"/>
        <v>TS-04:DI-BPMRFFE-2/SW_IN
TS-04:DI-FMCFastADC-2/TRIG</v>
      </c>
      <c r="R1027" s="69">
        <v>2.0</v>
      </c>
      <c r="S1027" s="69">
        <v>2.0</v>
      </c>
      <c r="T1027" s="211" t="str">
        <f>Def_Sistemas_Conectores_Cabos!$C$9</f>
        <v>RG316</v>
      </c>
      <c r="U1027" s="45" t="s">
        <v>1173</v>
      </c>
      <c r="V1027" s="33"/>
      <c r="W1027" s="33"/>
      <c r="X1027" s="33"/>
    </row>
    <row r="1028" ht="15.75" customHeight="1">
      <c r="A1028" s="19" t="str">
        <f>Def_Sistemas_Conectores_Cabos!$A$22</f>
        <v>BPM de elétrons</v>
      </c>
      <c r="B1028" s="22" t="str">
        <f>Datas_Entregas!$A$2</f>
        <v>Booster/LTB</v>
      </c>
      <c r="C1028" s="25">
        <f t="array" ref="C1028">INDEX(Datas_Entregas!$B$2:$B$100, MATCH(B1028, Datas_Entregas!$A$2:$A$100, 0), 1)</f>
        <v>43266</v>
      </c>
      <c r="D1028" s="22" t="str">
        <f>Def_Status_Montagem!$A$2</f>
        <v>A verificar</v>
      </c>
      <c r="E1028" s="35" t="str">
        <f>Def_Status_Montagem!$B$4</f>
        <v>Contratada (inclui etiqueta)</v>
      </c>
      <c r="F1028" s="26" t="str">
        <f t="array" ref="F1028">INDEX(Def_Instancias_Equipamentos!$F$2:$F$5135, MATCH(K1028, Def_Instancias_Equipamentos!$D$2:$D$5135, 0), 1)</f>
        <v>Túnel (Booster)</v>
      </c>
      <c r="G1028" s="27" t="str">
        <f t="array" ref="G1028">INDEX(Def_Instancias_Equipamentos!$F$2:$F$5135, MATCH(L1028, Def_Instancias_Equipamentos!$D$2:$D$5135, 0), 1)</f>
        <v>Sala Racks 1</v>
      </c>
      <c r="H1028" s="26" t="str">
        <f t="array" ref="H1028">INDEX(Def_Instancias_Equipamentos!$E$2:$E$5135, MATCH(K1028, Def_Instancias_Equipamentos!$D$2:$D$5135, 0), 1)</f>
        <v>BO-02U</v>
      </c>
      <c r="I1028" s="27" t="str">
        <f t="array" ref="I1028">INDEX(Def_Instancias_Equipamentos!$E$2:$E$5135, MATCH(L1028, Def_Instancias_Equipamentos!$D$2:$D$5135, 0), 1)</f>
        <v>IA-01RaBPM</v>
      </c>
      <c r="J1028" s="27" t="str">
        <f t="shared" si="16"/>
        <v>EXTERNO</v>
      </c>
      <c r="K1028" s="28" t="str">
        <f>Def_Instancias_Equipamentos!$D$992</f>
        <v>BO-02U:DI-BPMSigPatch</v>
      </c>
      <c r="L1028" s="19" t="str">
        <f>Def_Instancias_Equipamentos!$D$742</f>
        <v>BO-02U:DI-BPMRFFE</v>
      </c>
      <c r="M1028" s="44" t="s">
        <v>49</v>
      </c>
      <c r="N1028" s="45" t="s">
        <v>50</v>
      </c>
      <c r="O1028" s="31" t="str">
        <f>Def_Sistemas_Conectores_Cabos!$B$7</f>
        <v>SMA 50-ohm</v>
      </c>
      <c r="P1028" s="19" t="str">
        <f>Def_Sistemas_Conectores_Cabos!$B$7</f>
        <v>SMA 50-ohm</v>
      </c>
      <c r="Q1028" s="27" t="str">
        <f t="shared" si="17"/>
        <v>BO-02U:DI-BPMSigPatch/TI_OUT
BO-02U:DI-BPMRFFE/TI_IN</v>
      </c>
      <c r="R1028" s="46" t="s">
        <v>25</v>
      </c>
      <c r="S1028" s="46" t="s">
        <v>25</v>
      </c>
      <c r="T1028" s="47" t="str">
        <f>Def_Sistemas_Conectores_Cabos!$C$14</f>
        <v>Datalink Extrudado</v>
      </c>
      <c r="U1028" s="45" t="s">
        <v>46</v>
      </c>
      <c r="V1028" s="33"/>
      <c r="W1028" s="33"/>
      <c r="X1028" s="33"/>
    </row>
    <row r="1029" ht="15.75" customHeight="1">
      <c r="A1029" s="19" t="str">
        <f>Def_Sistemas_Conectores_Cabos!$A$22</f>
        <v>BPM de elétrons</v>
      </c>
      <c r="B1029" s="22" t="str">
        <f>Datas_Entregas!$A$2</f>
        <v>Booster/LTB</v>
      </c>
      <c r="C1029" s="25">
        <f t="array" ref="C1029">INDEX(Datas_Entregas!$B$2:$B$100, MATCH(B1029, Datas_Entregas!$A$2:$A$100, 0), 1)</f>
        <v>43266</v>
      </c>
      <c r="D1029" s="22" t="str">
        <f>Def_Status_Montagem!$A$2</f>
        <v>A verificar</v>
      </c>
      <c r="E1029" s="35" t="str">
        <f>Def_Status_Montagem!$B$4</f>
        <v>Contratada (inclui etiqueta)</v>
      </c>
      <c r="F1029" s="26" t="str">
        <f t="array" ref="F1029">INDEX(Def_Instancias_Equipamentos!$F$2:$F$5135, MATCH(K1029, Def_Instancias_Equipamentos!$D$2:$D$5135, 0), 1)</f>
        <v>Túnel (Booster)</v>
      </c>
      <c r="G1029" s="27" t="str">
        <f t="array" ref="G1029">INDEX(Def_Instancias_Equipamentos!$F$2:$F$5135, MATCH(L1029, Def_Instancias_Equipamentos!$D$2:$D$5135, 0), 1)</f>
        <v>Sala Racks 1</v>
      </c>
      <c r="H1029" s="26" t="str">
        <f t="array" ref="H1029">INDEX(Def_Instancias_Equipamentos!$E$2:$E$5135, MATCH(K1029, Def_Instancias_Equipamentos!$D$2:$D$5135, 0), 1)</f>
        <v>BO-02U</v>
      </c>
      <c r="I1029" s="27" t="str">
        <f t="array" ref="I1029">INDEX(Def_Instancias_Equipamentos!$E$2:$E$5135, MATCH(L1029, Def_Instancias_Equipamentos!$D$2:$D$5135, 0), 1)</f>
        <v>IA-01RaBPM</v>
      </c>
      <c r="J1029" s="27" t="str">
        <f t="shared" si="16"/>
        <v>EXTERNO</v>
      </c>
      <c r="K1029" s="28" t="str">
        <f>Def_Instancias_Equipamentos!$D$992</f>
        <v>BO-02U:DI-BPMSigPatch</v>
      </c>
      <c r="L1029" s="19" t="str">
        <f>Def_Instancias_Equipamentos!$D$742</f>
        <v>BO-02U:DI-BPMRFFE</v>
      </c>
      <c r="M1029" s="44" t="s">
        <v>51</v>
      </c>
      <c r="N1029" s="45" t="s">
        <v>52</v>
      </c>
      <c r="O1029" s="31" t="str">
        <f>Def_Sistemas_Conectores_Cabos!$B$7</f>
        <v>SMA 50-ohm</v>
      </c>
      <c r="P1029" s="19" t="str">
        <f>Def_Sistemas_Conectores_Cabos!$B$7</f>
        <v>SMA 50-ohm</v>
      </c>
      <c r="Q1029" s="27" t="str">
        <f t="shared" si="17"/>
        <v>BO-02U:DI-BPMSigPatch/TO_OUT
BO-02U:DI-BPMRFFE/TO_IN</v>
      </c>
      <c r="R1029" s="46" t="s">
        <v>25</v>
      </c>
      <c r="S1029" s="46" t="s">
        <v>25</v>
      </c>
      <c r="T1029" s="47" t="str">
        <f>Def_Sistemas_Conectores_Cabos!$C$14</f>
        <v>Datalink Extrudado</v>
      </c>
      <c r="U1029" s="45" t="s">
        <v>46</v>
      </c>
      <c r="V1029" s="33"/>
      <c r="W1029" s="33"/>
      <c r="X1029" s="33"/>
    </row>
    <row r="1030" ht="15.75" customHeight="1">
      <c r="A1030" s="19" t="str">
        <f>Def_Sistemas_Conectores_Cabos!$A$15</f>
        <v>Sintonia</v>
      </c>
      <c r="B1030" s="22" t="str">
        <f>Datas_Entregas!$A$3</f>
        <v>BTS/Anel</v>
      </c>
      <c r="C1030" s="25">
        <f t="array" ref="C1030">INDEX(Datas_Entregas!$B$2:$B$100, MATCH(B1030, Datas_Entregas!$A$2:$A$100, 0), 1)</f>
        <v>43296</v>
      </c>
      <c r="D1030" s="22" t="str">
        <f>Def_Status_Montagem!$A$3</f>
        <v>Verficado - Pronto para Produção</v>
      </c>
      <c r="E1030" s="35" t="str">
        <f>Def_Status_Montagem!$B$4</f>
        <v>Contratada (inclui etiqueta)</v>
      </c>
      <c r="F1030" s="26" t="str">
        <f t="array" ref="F1030">INDEX(Def_Instancias_Equipamentos!$F$2:$F$5135, MATCH(K1030, Def_Instancias_Equipamentos!$D$2:$D$5135, 0), 1)</f>
        <v>Túnel (Anel)</v>
      </c>
      <c r="G1030" s="27" t="str">
        <f t="array" ref="G1030">INDEX(Def_Instancias_Equipamentos!$F$2:$F$5135, MATCH(L1030, Def_Instancias_Equipamentos!$D$2:$D$5135, 0), 1)</f>
        <v>Túnel (Anel)</v>
      </c>
      <c r="H1030" s="26" t="str">
        <f t="array" ref="H1030">INDEX(Def_Instancias_Equipamentos!$E$2:$E$5135, MATCH(K1030, Def_Instancias_Equipamentos!$D$2:$D$5135, 0), 1)</f>
        <v>SI-18SB</v>
      </c>
      <c r="I1030" s="27" t="str">
        <f t="array" ref="I1030">INDEX(Def_Instancias_Equipamentos!$E$2:$E$5135, MATCH(L1030, Def_Instancias_Equipamentos!$D$2:$D$5135, 0), 1)</f>
        <v>SI-18SB</v>
      </c>
      <c r="J1030" s="27" t="str">
        <f t="shared" si="16"/>
        <v>INTERNO</v>
      </c>
      <c r="K1030" s="28" t="str">
        <f>Def_Instancias_Equipamentos!$D$424</f>
        <v>SI-18SB:DI-TunePkup</v>
      </c>
      <c r="L1030" s="19" t="str">
        <f>Def_Instancias_Equipamentos!$D$430</f>
        <v>SI-18SB:DI-TuneBPMHyb</v>
      </c>
      <c r="M1030" s="44" t="s">
        <v>74</v>
      </c>
      <c r="N1030" s="30" t="s">
        <v>75</v>
      </c>
      <c r="O1030" s="28" t="str">
        <f>Def_Sistemas_Conectores_Cabos!$B$10</f>
        <v>N 50-ohm</v>
      </c>
      <c r="P1030" s="19" t="str">
        <f>Def_Sistemas_Conectores_Cabos!$B$10</f>
        <v>N 50-ohm</v>
      </c>
      <c r="Q1030" s="27" t="s">
        <v>76</v>
      </c>
      <c r="R1030" s="32">
        <v>0.5</v>
      </c>
      <c r="S1030" s="32">
        <v>0.5</v>
      </c>
      <c r="T1030" s="19" t="str">
        <f>Def_Sistemas_Conectores_Cabos!$C$8</f>
        <v>Cabo coaxial semi-rígido</v>
      </c>
      <c r="U1030" s="32"/>
      <c r="V1030" s="33"/>
      <c r="W1030" s="33"/>
      <c r="X1030" s="33"/>
    </row>
    <row r="1031" ht="15.75" customHeight="1">
      <c r="A1031" s="19" t="str">
        <f>Def_Sistemas_Conectores_Cabos!$A$15</f>
        <v>Sintonia</v>
      </c>
      <c r="B1031" s="22" t="str">
        <f>Datas_Entregas!$A$3</f>
        <v>BTS/Anel</v>
      </c>
      <c r="C1031" s="25">
        <f t="array" ref="C1031">INDEX(Datas_Entregas!$B$2:$B$100, MATCH(B1031, Datas_Entregas!$A$2:$A$100, 0), 1)</f>
        <v>43296</v>
      </c>
      <c r="D1031" s="22" t="str">
        <f>Def_Status_Montagem!$A$3</f>
        <v>Verficado - Pronto para Produção</v>
      </c>
      <c r="E1031" s="35" t="str">
        <f>Def_Status_Montagem!$B$4</f>
        <v>Contratada (inclui etiqueta)</v>
      </c>
      <c r="F1031" s="26" t="str">
        <f t="array" ref="F1031">INDEX(Def_Instancias_Equipamentos!$F$2:$F$5135, MATCH(K1031, Def_Instancias_Equipamentos!$D$2:$D$5135, 0), 1)</f>
        <v>Túnel (Anel)</v>
      </c>
      <c r="G1031" s="27" t="str">
        <f t="array" ref="G1031">INDEX(Def_Instancias_Equipamentos!$F$2:$F$5135, MATCH(L1031, Def_Instancias_Equipamentos!$D$2:$D$5135, 0), 1)</f>
        <v>Túnel (Anel)</v>
      </c>
      <c r="H1031" s="26" t="str">
        <f t="array" ref="H1031">INDEX(Def_Instancias_Equipamentos!$E$2:$E$5135, MATCH(K1031, Def_Instancias_Equipamentos!$D$2:$D$5135, 0), 1)</f>
        <v>SI-18SB</v>
      </c>
      <c r="I1031" s="27" t="str">
        <f t="array" ref="I1031">INDEX(Def_Instancias_Equipamentos!$E$2:$E$5135, MATCH(L1031, Def_Instancias_Equipamentos!$D$2:$D$5135, 0), 1)</f>
        <v>SI-18SB</v>
      </c>
      <c r="J1031" s="27" t="str">
        <f t="shared" si="16"/>
        <v>INTERNO</v>
      </c>
      <c r="K1031" s="28" t="str">
        <f>Def_Instancias_Equipamentos!$D$424</f>
        <v>SI-18SB:DI-TunePkup</v>
      </c>
      <c r="L1031" s="19" t="str">
        <f>Def_Instancias_Equipamentos!$D$430</f>
        <v>SI-18SB:DI-TuneBPMHyb</v>
      </c>
      <c r="M1031" s="53" t="s">
        <v>77</v>
      </c>
      <c r="N1031" s="54" t="s">
        <v>78</v>
      </c>
      <c r="O1031" s="31" t="str">
        <f>Def_Sistemas_Conectores_Cabos!$B$10</f>
        <v>N 50-ohm</v>
      </c>
      <c r="P1031" s="50" t="str">
        <f>Def_Sistemas_Conectores_Cabos!$B$10</f>
        <v>N 50-ohm</v>
      </c>
      <c r="Q1031" s="55" t="s">
        <v>79</v>
      </c>
      <c r="R1031" s="56">
        <v>0.5</v>
      </c>
      <c r="S1031" s="56">
        <v>0.5</v>
      </c>
      <c r="T1031" s="50" t="str">
        <f>Def_Sistemas_Conectores_Cabos!$C$8</f>
        <v>Cabo coaxial semi-rígido</v>
      </c>
      <c r="U1031" s="56"/>
      <c r="V1031" s="33"/>
      <c r="W1031" s="33"/>
      <c r="X1031" s="33"/>
    </row>
    <row r="1032" ht="15.75" customHeight="1">
      <c r="A1032" s="19" t="str">
        <f>Def_Sistemas_Conectores_Cabos!$A$15</f>
        <v>Sintonia</v>
      </c>
      <c r="B1032" s="22" t="str">
        <f>Datas_Entregas!$A$3</f>
        <v>BTS/Anel</v>
      </c>
      <c r="C1032" s="25">
        <f t="array" ref="C1032">INDEX(Datas_Entregas!$B$2:$B$100, MATCH(B1032, Datas_Entregas!$A$2:$A$100, 0), 1)</f>
        <v>43296</v>
      </c>
      <c r="D1032" s="22" t="str">
        <f>Def_Status_Montagem!$A$3</f>
        <v>Verficado - Pronto para Produção</v>
      </c>
      <c r="E1032" s="35" t="str">
        <f>Def_Status_Montagem!$B$4</f>
        <v>Contratada (inclui etiqueta)</v>
      </c>
      <c r="F1032" s="26" t="str">
        <f t="array" ref="F1032">INDEX(Def_Instancias_Equipamentos!$F$2:$F$5135, MATCH(K1032, Def_Instancias_Equipamentos!$D$2:$D$5135, 0), 1)</f>
        <v>Túnel (Anel)</v>
      </c>
      <c r="G1032" s="27" t="str">
        <f t="array" ref="G1032">INDEX(Def_Instancias_Equipamentos!$F$2:$F$5135, MATCH(L1032, Def_Instancias_Equipamentos!$D$2:$D$5135, 0), 1)</f>
        <v>Túnel (Anel)</v>
      </c>
      <c r="H1032" s="26" t="str">
        <f t="array" ref="H1032">INDEX(Def_Instancias_Equipamentos!$E$2:$E$5135, MATCH(K1032, Def_Instancias_Equipamentos!$D$2:$D$5135, 0), 1)</f>
        <v>SI-18SB</v>
      </c>
      <c r="I1032" s="27" t="str">
        <f t="array" ref="I1032">INDEX(Def_Instancias_Equipamentos!$E$2:$E$5135, MATCH(L1032, Def_Instancias_Equipamentos!$D$2:$D$5135, 0), 1)</f>
        <v>SI-18SB</v>
      </c>
      <c r="J1032" s="27" t="str">
        <f t="shared" si="16"/>
        <v>INTERNO</v>
      </c>
      <c r="K1032" s="28" t="str">
        <f>Def_Instancias_Equipamentos!$D$424</f>
        <v>SI-18SB:DI-TunePkup</v>
      </c>
      <c r="L1032" s="19" t="str">
        <f>Def_Instancias_Equipamentos!$D$430</f>
        <v>SI-18SB:DI-TuneBPMHyb</v>
      </c>
      <c r="M1032" s="53" t="s">
        <v>80</v>
      </c>
      <c r="N1032" s="54" t="s">
        <v>81</v>
      </c>
      <c r="O1032" s="31" t="str">
        <f>Def_Sistemas_Conectores_Cabos!$B$10</f>
        <v>N 50-ohm</v>
      </c>
      <c r="P1032" s="50" t="str">
        <f>Def_Sistemas_Conectores_Cabos!$B$10</f>
        <v>N 50-ohm</v>
      </c>
      <c r="Q1032" s="55" t="s">
        <v>82</v>
      </c>
      <c r="R1032" s="56">
        <v>0.5</v>
      </c>
      <c r="S1032" s="56">
        <v>0.5</v>
      </c>
      <c r="T1032" s="50" t="str">
        <f>Def_Sistemas_Conectores_Cabos!$C$8</f>
        <v>Cabo coaxial semi-rígido</v>
      </c>
      <c r="U1032" s="56"/>
      <c r="V1032" s="33"/>
      <c r="W1032" s="33"/>
      <c r="X1032" s="33"/>
    </row>
    <row r="1033" ht="15.75" customHeight="1">
      <c r="A1033" s="19" t="str">
        <f>Def_Sistemas_Conectores_Cabos!$A$15</f>
        <v>Sintonia</v>
      </c>
      <c r="B1033" s="22" t="str">
        <f>Datas_Entregas!$A$3</f>
        <v>BTS/Anel</v>
      </c>
      <c r="C1033" s="25">
        <f t="array" ref="C1033">INDEX(Datas_Entregas!$B$2:$B$100, MATCH(B1033, Datas_Entregas!$A$2:$A$100, 0), 1)</f>
        <v>43296</v>
      </c>
      <c r="D1033" s="22" t="str">
        <f>Def_Status_Montagem!$A$3</f>
        <v>Verficado - Pronto para Produção</v>
      </c>
      <c r="E1033" s="35" t="str">
        <f>Def_Status_Montagem!$B$4</f>
        <v>Contratada (inclui etiqueta)</v>
      </c>
      <c r="F1033" s="26" t="str">
        <f t="array" ref="F1033">INDEX(Def_Instancias_Equipamentos!$F$2:$F$5135, MATCH(K1033, Def_Instancias_Equipamentos!$D$2:$D$5135, 0), 1)</f>
        <v>Túnel (Anel)</v>
      </c>
      <c r="G1033" s="27" t="str">
        <f t="array" ref="G1033">INDEX(Def_Instancias_Equipamentos!$F$2:$F$5135, MATCH(L1033, Def_Instancias_Equipamentos!$D$2:$D$5135, 0), 1)</f>
        <v>Túnel (Anel)</v>
      </c>
      <c r="H1033" s="26" t="str">
        <f t="array" ref="H1033">INDEX(Def_Instancias_Equipamentos!$E$2:$E$5135, MATCH(K1033, Def_Instancias_Equipamentos!$D$2:$D$5135, 0), 1)</f>
        <v>SI-18SB</v>
      </c>
      <c r="I1033" s="27" t="str">
        <f t="array" ref="I1033">INDEX(Def_Instancias_Equipamentos!$E$2:$E$5135, MATCH(L1033, Def_Instancias_Equipamentos!$D$2:$D$5135, 0), 1)</f>
        <v>SI-18SB</v>
      </c>
      <c r="J1033" s="27" t="str">
        <f t="shared" si="16"/>
        <v>INTERNO</v>
      </c>
      <c r="K1033" s="28" t="str">
        <f>Def_Instancias_Equipamentos!$D$424</f>
        <v>SI-18SB:DI-TunePkup</v>
      </c>
      <c r="L1033" s="19" t="str">
        <f>Def_Instancias_Equipamentos!$D$430</f>
        <v>SI-18SB:DI-TuneBPMHyb</v>
      </c>
      <c r="M1033" s="53" t="s">
        <v>89</v>
      </c>
      <c r="N1033" s="54" t="s">
        <v>90</v>
      </c>
      <c r="O1033" s="31" t="str">
        <f>Def_Sistemas_Conectores_Cabos!$B$10</f>
        <v>N 50-ohm</v>
      </c>
      <c r="P1033" s="50" t="str">
        <f>Def_Sistemas_Conectores_Cabos!$B$10</f>
        <v>N 50-ohm</v>
      </c>
      <c r="Q1033" s="55" t="s">
        <v>91</v>
      </c>
      <c r="R1033" s="56">
        <v>0.5</v>
      </c>
      <c r="S1033" s="56">
        <v>0.5</v>
      </c>
      <c r="T1033" s="50" t="str">
        <f>Def_Sistemas_Conectores_Cabos!$C$8</f>
        <v>Cabo coaxial semi-rígido</v>
      </c>
      <c r="U1033" s="56"/>
      <c r="V1033" s="33"/>
      <c r="W1033" s="33"/>
      <c r="X1033" s="33"/>
    </row>
    <row r="1034" ht="15.75" customHeight="1">
      <c r="A1034" s="19" t="str">
        <f>Def_Sistemas_Conectores_Cabos!$A$17</f>
        <v>Genérico</v>
      </c>
      <c r="B1034" s="22" t="str">
        <f>Datas_Entregas!$A$3</f>
        <v>BTS/Anel</v>
      </c>
      <c r="C1034" s="25">
        <f t="array" ref="C1034">INDEX(Datas_Entregas!$B$2:$B$100, MATCH(B1034, Datas_Entregas!$A$2:$A$100, 0), 1)</f>
        <v>43296</v>
      </c>
      <c r="D1034" s="22" t="str">
        <f>Def_Status_Montagem!$A$3</f>
        <v>Verficado - Pronto para Produção</v>
      </c>
      <c r="E1034" s="35" t="str">
        <f>Def_Status_Montagem!$B$4</f>
        <v>Contratada (inclui etiqueta)</v>
      </c>
      <c r="F1034" s="26" t="str">
        <f t="array" ref="F1034">INDEX(Def_Instancias_Equipamentos!$F$2:$F$5135, MATCH(K1034, Def_Instancias_Equipamentos!$D$2:$D$5135, 0), 1)</f>
        <v>Túnel (Anel)</v>
      </c>
      <c r="G1034" s="27" t="str">
        <f t="array" ref="G1034">INDEX(Def_Instancias_Equipamentos!$F$2:$F$5135, MATCH(L1034, Def_Instancias_Equipamentos!$D$2:$D$5135, 0), 1)</f>
        <v>Túnel (Anel)</v>
      </c>
      <c r="H1034" s="26" t="str">
        <f t="array" ref="H1034">INDEX(Def_Instancias_Equipamentos!$E$2:$E$5135, MATCH(K1034, Def_Instancias_Equipamentos!$D$2:$D$5135, 0), 1)</f>
        <v>SI-20SB</v>
      </c>
      <c r="I1034" s="27" t="str">
        <f t="array" ref="I1034">INDEX(Def_Instancias_Equipamentos!$E$2:$E$5135, MATCH(L1034, Def_Instancias_Equipamentos!$D$2:$D$5135, 0), 1)</f>
        <v>SI-20SB</v>
      </c>
      <c r="J1034" s="27" t="str">
        <f t="shared" si="16"/>
        <v>INTERNO</v>
      </c>
      <c r="K1034" s="28" t="str">
        <f>Def_Instancias_Equipamentos!$D$422</f>
        <v>SI-20SB:DI-GSL07</v>
      </c>
      <c r="L1034" s="19" t="str">
        <f>Def_Instancias_Equipamentos!$D$428</f>
        <v>SI-20SB:DI-GSL07Hyb</v>
      </c>
      <c r="M1034" s="44" t="s">
        <v>74</v>
      </c>
      <c r="N1034" s="30" t="s">
        <v>75</v>
      </c>
      <c r="O1034" s="28" t="str">
        <f>Def_Sistemas_Conectores_Cabos!$B$10</f>
        <v>N 50-ohm</v>
      </c>
      <c r="P1034" s="19" t="str">
        <f>Def_Sistemas_Conectores_Cabos!$B$10</f>
        <v>N 50-ohm</v>
      </c>
      <c r="Q1034" s="27" t="s">
        <v>76</v>
      </c>
      <c r="R1034" s="32">
        <v>0.5</v>
      </c>
      <c r="S1034" s="32">
        <v>0.5</v>
      </c>
      <c r="T1034" s="19" t="str">
        <f>Def_Sistemas_Conectores_Cabos!$C$8</f>
        <v>Cabo coaxial semi-rígido</v>
      </c>
      <c r="U1034" s="32"/>
      <c r="V1034" s="33"/>
      <c r="W1034" s="33"/>
      <c r="X1034" s="33"/>
    </row>
    <row r="1035" ht="15.75" customHeight="1">
      <c r="A1035" s="19" t="str">
        <f>Def_Sistemas_Conectores_Cabos!$A$17</f>
        <v>Genérico</v>
      </c>
      <c r="B1035" s="22" t="str">
        <f>Datas_Entregas!$A$3</f>
        <v>BTS/Anel</v>
      </c>
      <c r="C1035" s="25">
        <f t="array" ref="C1035">INDEX(Datas_Entregas!$B$2:$B$100, MATCH(B1035, Datas_Entregas!$A$2:$A$100, 0), 1)</f>
        <v>43296</v>
      </c>
      <c r="D1035" s="22" t="str">
        <f>Def_Status_Montagem!$A$3</f>
        <v>Verficado - Pronto para Produção</v>
      </c>
      <c r="E1035" s="35" t="str">
        <f>Def_Status_Montagem!$B$4</f>
        <v>Contratada (inclui etiqueta)</v>
      </c>
      <c r="F1035" s="26" t="str">
        <f t="array" ref="F1035">INDEX(Def_Instancias_Equipamentos!$F$2:$F$5135, MATCH(K1035, Def_Instancias_Equipamentos!$D$2:$D$5135, 0), 1)</f>
        <v>Túnel (Anel)</v>
      </c>
      <c r="G1035" s="27" t="str">
        <f t="array" ref="G1035">INDEX(Def_Instancias_Equipamentos!$F$2:$F$5135, MATCH(L1035, Def_Instancias_Equipamentos!$D$2:$D$5135, 0), 1)</f>
        <v>Túnel (Anel)</v>
      </c>
      <c r="H1035" s="26" t="str">
        <f t="array" ref="H1035">INDEX(Def_Instancias_Equipamentos!$E$2:$E$5135, MATCH(K1035, Def_Instancias_Equipamentos!$D$2:$D$5135, 0), 1)</f>
        <v>SI-20SB</v>
      </c>
      <c r="I1035" s="27" t="str">
        <f t="array" ref="I1035">INDEX(Def_Instancias_Equipamentos!$E$2:$E$5135, MATCH(L1035, Def_Instancias_Equipamentos!$D$2:$D$5135, 0), 1)</f>
        <v>SI-20SB</v>
      </c>
      <c r="J1035" s="27" t="str">
        <f t="shared" si="16"/>
        <v>INTERNO</v>
      </c>
      <c r="K1035" s="28" t="str">
        <f>Def_Instancias_Equipamentos!$D$422</f>
        <v>SI-20SB:DI-GSL07</v>
      </c>
      <c r="L1035" s="19" t="str">
        <f>Def_Instancias_Equipamentos!$D$428</f>
        <v>SI-20SB:DI-GSL07Hyb</v>
      </c>
      <c r="M1035" s="44" t="s">
        <v>77</v>
      </c>
      <c r="N1035" s="30" t="s">
        <v>78</v>
      </c>
      <c r="O1035" s="28" t="str">
        <f>Def_Sistemas_Conectores_Cabos!$B$10</f>
        <v>N 50-ohm</v>
      </c>
      <c r="P1035" s="19" t="str">
        <f>Def_Sistemas_Conectores_Cabos!$B$10</f>
        <v>N 50-ohm</v>
      </c>
      <c r="Q1035" s="27" t="s">
        <v>79</v>
      </c>
      <c r="R1035" s="32">
        <v>0.5</v>
      </c>
      <c r="S1035" s="32">
        <v>0.5</v>
      </c>
      <c r="T1035" s="19" t="str">
        <f>Def_Sistemas_Conectores_Cabos!$C$8</f>
        <v>Cabo coaxial semi-rígido</v>
      </c>
      <c r="U1035" s="32"/>
      <c r="V1035" s="33"/>
      <c r="W1035" s="33"/>
      <c r="X1035" s="33"/>
    </row>
    <row r="1036" ht="15.75" customHeight="1">
      <c r="A1036" s="19" t="str">
        <f>Def_Sistemas_Conectores_Cabos!$A$17</f>
        <v>Genérico</v>
      </c>
      <c r="B1036" s="22" t="str">
        <f>Datas_Entregas!$A$3</f>
        <v>BTS/Anel</v>
      </c>
      <c r="C1036" s="25">
        <f t="array" ref="C1036">INDEX(Datas_Entregas!$B$2:$B$100, MATCH(B1036, Datas_Entregas!$A$2:$A$100, 0), 1)</f>
        <v>43296</v>
      </c>
      <c r="D1036" s="22" t="str">
        <f>Def_Status_Montagem!$A$3</f>
        <v>Verficado - Pronto para Produção</v>
      </c>
      <c r="E1036" s="35" t="str">
        <f>Def_Status_Montagem!$B$4</f>
        <v>Contratada (inclui etiqueta)</v>
      </c>
      <c r="F1036" s="26" t="str">
        <f t="array" ref="F1036">INDEX(Def_Instancias_Equipamentos!$F$2:$F$5135, MATCH(K1036, Def_Instancias_Equipamentos!$D$2:$D$5135, 0), 1)</f>
        <v>Túnel (Anel)</v>
      </c>
      <c r="G1036" s="27" t="str">
        <f t="array" ref="G1036">INDEX(Def_Instancias_Equipamentos!$F$2:$F$5135, MATCH(L1036, Def_Instancias_Equipamentos!$D$2:$D$5135, 0), 1)</f>
        <v>Túnel (Anel)</v>
      </c>
      <c r="H1036" s="26" t="str">
        <f t="array" ref="H1036">INDEX(Def_Instancias_Equipamentos!$E$2:$E$5135, MATCH(K1036, Def_Instancias_Equipamentos!$D$2:$D$5135, 0), 1)</f>
        <v>SI-20SB</v>
      </c>
      <c r="I1036" s="27" t="str">
        <f t="array" ref="I1036">INDEX(Def_Instancias_Equipamentos!$E$2:$E$5135, MATCH(L1036, Def_Instancias_Equipamentos!$D$2:$D$5135, 0), 1)</f>
        <v>SI-20SB</v>
      </c>
      <c r="J1036" s="27" t="str">
        <f t="shared" si="16"/>
        <v>INTERNO</v>
      </c>
      <c r="K1036" s="28" t="str">
        <f>Def_Instancias_Equipamentos!$D$422</f>
        <v>SI-20SB:DI-GSL07</v>
      </c>
      <c r="L1036" s="19" t="str">
        <f>Def_Instancias_Equipamentos!$D$428</f>
        <v>SI-20SB:DI-GSL07Hyb</v>
      </c>
      <c r="M1036" s="53" t="s">
        <v>80</v>
      </c>
      <c r="N1036" s="54" t="s">
        <v>81</v>
      </c>
      <c r="O1036" s="31" t="str">
        <f>Def_Sistemas_Conectores_Cabos!$B$10</f>
        <v>N 50-ohm</v>
      </c>
      <c r="P1036" s="50" t="str">
        <f>Def_Sistemas_Conectores_Cabos!$B$10</f>
        <v>N 50-ohm</v>
      </c>
      <c r="Q1036" s="55" t="s">
        <v>82</v>
      </c>
      <c r="R1036" s="56">
        <v>0.5</v>
      </c>
      <c r="S1036" s="56">
        <v>0.5</v>
      </c>
      <c r="T1036" s="50" t="str">
        <f>Def_Sistemas_Conectores_Cabos!$C$8</f>
        <v>Cabo coaxial semi-rígido</v>
      </c>
      <c r="U1036" s="56"/>
      <c r="V1036" s="33"/>
      <c r="W1036" s="33"/>
      <c r="X1036" s="33"/>
    </row>
    <row r="1037" ht="15.75" customHeight="1">
      <c r="A1037" s="19" t="str">
        <f>Def_Sistemas_Conectores_Cabos!$A$17</f>
        <v>Genérico</v>
      </c>
      <c r="B1037" s="22" t="str">
        <f>Datas_Entregas!$A$3</f>
        <v>BTS/Anel</v>
      </c>
      <c r="C1037" s="25">
        <f t="array" ref="C1037">INDEX(Datas_Entregas!$B$2:$B$100, MATCH(B1037, Datas_Entregas!$A$2:$A$100, 0), 1)</f>
        <v>43296</v>
      </c>
      <c r="D1037" s="22" t="str">
        <f>Def_Status_Montagem!$A$3</f>
        <v>Verficado - Pronto para Produção</v>
      </c>
      <c r="E1037" s="35" t="str">
        <f>Def_Status_Montagem!$B$4</f>
        <v>Contratada (inclui etiqueta)</v>
      </c>
      <c r="F1037" s="26" t="str">
        <f t="array" ref="F1037">INDEX(Def_Instancias_Equipamentos!$F$2:$F$5135, MATCH(K1037, Def_Instancias_Equipamentos!$D$2:$D$5135, 0), 1)</f>
        <v>Túnel (Anel)</v>
      </c>
      <c r="G1037" s="27" t="str">
        <f t="array" ref="G1037">INDEX(Def_Instancias_Equipamentos!$F$2:$F$5135, MATCH(L1037, Def_Instancias_Equipamentos!$D$2:$D$5135, 0), 1)</f>
        <v>Túnel (Anel)</v>
      </c>
      <c r="H1037" s="26" t="str">
        <f t="array" ref="H1037">INDEX(Def_Instancias_Equipamentos!$E$2:$E$5135, MATCH(K1037, Def_Instancias_Equipamentos!$D$2:$D$5135, 0), 1)</f>
        <v>SI-20SB</v>
      </c>
      <c r="I1037" s="27" t="str">
        <f t="array" ref="I1037">INDEX(Def_Instancias_Equipamentos!$E$2:$E$5135, MATCH(L1037, Def_Instancias_Equipamentos!$D$2:$D$5135, 0), 1)</f>
        <v>SI-20SB</v>
      </c>
      <c r="J1037" s="27" t="str">
        <f t="shared" si="16"/>
        <v>INTERNO</v>
      </c>
      <c r="K1037" s="28" t="str">
        <f>Def_Instancias_Equipamentos!$D$422</f>
        <v>SI-20SB:DI-GSL07</v>
      </c>
      <c r="L1037" s="19" t="str">
        <f>Def_Instancias_Equipamentos!$D$428</f>
        <v>SI-20SB:DI-GSL07Hyb</v>
      </c>
      <c r="M1037" s="53" t="s">
        <v>89</v>
      </c>
      <c r="N1037" s="54" t="s">
        <v>90</v>
      </c>
      <c r="O1037" s="31" t="str">
        <f>Def_Sistemas_Conectores_Cabos!$B$10</f>
        <v>N 50-ohm</v>
      </c>
      <c r="P1037" s="50" t="str">
        <f>Def_Sistemas_Conectores_Cabos!$B$10</f>
        <v>N 50-ohm</v>
      </c>
      <c r="Q1037" s="55" t="s">
        <v>91</v>
      </c>
      <c r="R1037" s="56">
        <v>0.5</v>
      </c>
      <c r="S1037" s="56">
        <v>0.5</v>
      </c>
      <c r="T1037" s="50" t="str">
        <f>Def_Sistemas_Conectores_Cabos!$C$8</f>
        <v>Cabo coaxial semi-rígido</v>
      </c>
      <c r="U1037" s="56"/>
      <c r="V1037" s="33"/>
      <c r="W1037" s="33"/>
      <c r="X1037" s="33"/>
    </row>
    <row r="1038" ht="15.75" customHeight="1">
      <c r="A1038" s="19" t="str">
        <f>Def_Sistemas_Conectores_Cabos!$A$17</f>
        <v>Genérico</v>
      </c>
      <c r="B1038" s="22" t="str">
        <f>Datas_Entregas!$A$3</f>
        <v>BTS/Anel</v>
      </c>
      <c r="C1038" s="25">
        <f t="array" ref="C1038">INDEX(Datas_Entregas!$B$2:$B$100, MATCH(B1038, Datas_Entregas!$A$2:$A$100, 0), 1)</f>
        <v>43296</v>
      </c>
      <c r="D1038" s="22" t="str">
        <f>Def_Status_Montagem!$A$3</f>
        <v>Verficado - Pronto para Produção</v>
      </c>
      <c r="E1038" s="35" t="str">
        <f>Def_Status_Montagem!$B$4</f>
        <v>Contratada (inclui etiqueta)</v>
      </c>
      <c r="F1038" s="26" t="str">
        <f t="array" ref="F1038">INDEX(Def_Instancias_Equipamentos!$F$2:$F$5135, MATCH(K1038, Def_Instancias_Equipamentos!$D$2:$D$5135, 0), 1)</f>
        <v>Túnel (Booster)</v>
      </c>
      <c r="G1038" s="27" t="str">
        <f t="array" ref="G1038">INDEX(Def_Instancias_Equipamentos!$F$2:$F$5135, MATCH(L1038, Def_Instancias_Equipamentos!$D$2:$D$5135, 0), 1)</f>
        <v>Túnel (Booster)</v>
      </c>
      <c r="H1038" s="26" t="str">
        <f t="array" ref="H1038">INDEX(Def_Instancias_Equipamentos!$E$2:$E$5135, MATCH(K1038, Def_Instancias_Equipamentos!$D$2:$D$5135, 0), 1)</f>
        <v>BO-04U</v>
      </c>
      <c r="I1038" s="27" t="str">
        <f t="array" ref="I1038">INDEX(Def_Instancias_Equipamentos!$E$2:$E$5135, MATCH(L1038, Def_Instancias_Equipamentos!$D$2:$D$5135, 0), 1)</f>
        <v>BO-04D</v>
      </c>
      <c r="J1038" s="27" t="str">
        <f t="shared" si="16"/>
        <v>EXTERNO</v>
      </c>
      <c r="K1038" s="28" t="str">
        <f>Def_Instancias_Equipamentos!$D$421</f>
        <v>BO-04U:DI-GSL07</v>
      </c>
      <c r="L1038" s="19" t="str">
        <f>Def_Instancias_Equipamentos!$D$427</f>
        <v>BO-04D:DI-GSL07Hyb</v>
      </c>
      <c r="M1038" s="44" t="s">
        <v>74</v>
      </c>
      <c r="N1038" s="30" t="s">
        <v>75</v>
      </c>
      <c r="O1038" s="28" t="str">
        <f>Def_Sistemas_Conectores_Cabos!$B$10</f>
        <v>N 50-ohm</v>
      </c>
      <c r="P1038" s="19" t="str">
        <f>Def_Sistemas_Conectores_Cabos!$B$7</f>
        <v>SMA 50-ohm</v>
      </c>
      <c r="Q1038" s="27" t="s">
        <v>76</v>
      </c>
      <c r="R1038" s="32">
        <v>0.5</v>
      </c>
      <c r="S1038" s="32">
        <v>0.5</v>
      </c>
      <c r="T1038" s="19" t="str">
        <f>Def_Sistemas_Conectores_Cabos!$C$8</f>
        <v>Cabo coaxial semi-rígido</v>
      </c>
      <c r="U1038" s="32"/>
      <c r="V1038" s="33"/>
      <c r="W1038" s="33"/>
      <c r="X1038" s="33"/>
    </row>
    <row r="1039" ht="15.75" customHeight="1">
      <c r="A1039" s="19" t="str">
        <f>Def_Sistemas_Conectores_Cabos!$A$17</f>
        <v>Genérico</v>
      </c>
      <c r="B1039" s="22" t="str">
        <f>Datas_Entregas!$A$3</f>
        <v>BTS/Anel</v>
      </c>
      <c r="C1039" s="25">
        <f t="array" ref="C1039">INDEX(Datas_Entregas!$B$2:$B$100, MATCH(B1039, Datas_Entregas!$A$2:$A$100, 0), 1)</f>
        <v>43296</v>
      </c>
      <c r="D1039" s="22" t="str">
        <f>Def_Status_Montagem!$A$3</f>
        <v>Verficado - Pronto para Produção</v>
      </c>
      <c r="E1039" s="35" t="str">
        <f>Def_Status_Montagem!$B$4</f>
        <v>Contratada (inclui etiqueta)</v>
      </c>
      <c r="F1039" s="26" t="str">
        <f t="array" ref="F1039">INDEX(Def_Instancias_Equipamentos!$F$2:$F$5135, MATCH(K1039, Def_Instancias_Equipamentos!$D$2:$D$5135, 0), 1)</f>
        <v>Túnel (Booster)</v>
      </c>
      <c r="G1039" s="27" t="str">
        <f t="array" ref="G1039">INDEX(Def_Instancias_Equipamentos!$F$2:$F$5135, MATCH(L1039, Def_Instancias_Equipamentos!$D$2:$D$5135, 0), 1)</f>
        <v>Túnel (Booster)</v>
      </c>
      <c r="H1039" s="26" t="str">
        <f t="array" ref="H1039">INDEX(Def_Instancias_Equipamentos!$E$2:$E$5135, MATCH(K1039, Def_Instancias_Equipamentos!$D$2:$D$5135, 0), 1)</f>
        <v>BO-04U</v>
      </c>
      <c r="I1039" s="27" t="str">
        <f t="array" ref="I1039">INDEX(Def_Instancias_Equipamentos!$E$2:$E$5135, MATCH(L1039, Def_Instancias_Equipamentos!$D$2:$D$5135, 0), 1)</f>
        <v>BO-04D</v>
      </c>
      <c r="J1039" s="27" t="str">
        <f t="shared" si="16"/>
        <v>EXTERNO</v>
      </c>
      <c r="K1039" s="28" t="str">
        <f>Def_Instancias_Equipamentos!$D$421</f>
        <v>BO-04U:DI-GSL07</v>
      </c>
      <c r="L1039" s="19" t="str">
        <f>Def_Instancias_Equipamentos!$D$427</f>
        <v>BO-04D:DI-GSL07Hyb</v>
      </c>
      <c r="M1039" s="44" t="s">
        <v>77</v>
      </c>
      <c r="N1039" s="30" t="s">
        <v>78</v>
      </c>
      <c r="O1039" s="28" t="str">
        <f>Def_Sistemas_Conectores_Cabos!$B$10</f>
        <v>N 50-ohm</v>
      </c>
      <c r="P1039" s="19" t="str">
        <f>Def_Sistemas_Conectores_Cabos!$B$7</f>
        <v>SMA 50-ohm</v>
      </c>
      <c r="Q1039" s="27" t="s">
        <v>79</v>
      </c>
      <c r="R1039" s="32">
        <v>0.5</v>
      </c>
      <c r="S1039" s="32">
        <v>0.5</v>
      </c>
      <c r="T1039" s="19" t="str">
        <f>Def_Sistemas_Conectores_Cabos!$C$8</f>
        <v>Cabo coaxial semi-rígido</v>
      </c>
      <c r="U1039" s="32"/>
      <c r="V1039" s="33"/>
      <c r="W1039" s="33"/>
      <c r="X1039" s="33"/>
    </row>
    <row r="1040" ht="15.75" customHeight="1">
      <c r="A1040" s="19" t="str">
        <f>Def_Sistemas_Conectores_Cabos!$A$17</f>
        <v>Genérico</v>
      </c>
      <c r="B1040" s="22" t="str">
        <f>Datas_Entregas!$A$3</f>
        <v>BTS/Anel</v>
      </c>
      <c r="C1040" s="25">
        <f t="array" ref="C1040">INDEX(Datas_Entregas!$B$2:$B$100, MATCH(B1040, Datas_Entregas!$A$2:$A$100, 0), 1)</f>
        <v>43296</v>
      </c>
      <c r="D1040" s="22" t="str">
        <f>Def_Status_Montagem!$A$3</f>
        <v>Verficado - Pronto para Produção</v>
      </c>
      <c r="E1040" s="35" t="str">
        <f>Def_Status_Montagem!$B$4</f>
        <v>Contratada (inclui etiqueta)</v>
      </c>
      <c r="F1040" s="26" t="str">
        <f t="array" ref="F1040">INDEX(Def_Instancias_Equipamentos!$F$2:$F$5135, MATCH(K1040, Def_Instancias_Equipamentos!$D$2:$D$5135, 0), 1)</f>
        <v>Túnel (Booster)</v>
      </c>
      <c r="G1040" s="27" t="str">
        <f t="array" ref="G1040">INDEX(Def_Instancias_Equipamentos!$F$2:$F$5135, MATCH(L1040, Def_Instancias_Equipamentos!$D$2:$D$5135, 0), 1)</f>
        <v>Túnel (Booster)</v>
      </c>
      <c r="H1040" s="26" t="str">
        <f t="array" ref="H1040">INDEX(Def_Instancias_Equipamentos!$E$2:$E$5135, MATCH(K1040, Def_Instancias_Equipamentos!$D$2:$D$5135, 0), 1)</f>
        <v>BO-04U</v>
      </c>
      <c r="I1040" s="27" t="str">
        <f t="array" ref="I1040">INDEX(Def_Instancias_Equipamentos!$E$2:$E$5135, MATCH(L1040, Def_Instancias_Equipamentos!$D$2:$D$5135, 0), 1)</f>
        <v>BO-04D</v>
      </c>
      <c r="J1040" s="27" t="str">
        <f t="shared" si="16"/>
        <v>EXTERNO</v>
      </c>
      <c r="K1040" s="28" t="str">
        <f>Def_Instancias_Equipamentos!$D$421</f>
        <v>BO-04U:DI-GSL07</v>
      </c>
      <c r="L1040" s="19" t="str">
        <f>Def_Instancias_Equipamentos!$D$427</f>
        <v>BO-04D:DI-GSL07Hyb</v>
      </c>
      <c r="M1040" s="44" t="s">
        <v>89</v>
      </c>
      <c r="N1040" s="30" t="s">
        <v>90</v>
      </c>
      <c r="O1040" s="28" t="str">
        <f>Def_Sistemas_Conectores_Cabos!$B$10</f>
        <v>N 50-ohm</v>
      </c>
      <c r="P1040" s="19" t="str">
        <f>Def_Sistemas_Conectores_Cabos!$B$7</f>
        <v>SMA 50-ohm</v>
      </c>
      <c r="Q1040" s="27" t="s">
        <v>91</v>
      </c>
      <c r="R1040" s="32">
        <v>0.5</v>
      </c>
      <c r="S1040" s="32">
        <v>0.5</v>
      </c>
      <c r="T1040" s="19" t="str">
        <f>Def_Sistemas_Conectores_Cabos!$C$8</f>
        <v>Cabo coaxial semi-rígido</v>
      </c>
      <c r="U1040" s="32"/>
      <c r="V1040" s="33"/>
      <c r="W1040" s="33"/>
      <c r="X1040" s="33"/>
    </row>
    <row r="1041" ht="15.75" customHeight="1">
      <c r="A1041" s="19" t="str">
        <f>Def_Sistemas_Conectores_Cabos!$A$17</f>
        <v>Genérico</v>
      </c>
      <c r="B1041" s="22" t="str">
        <f>Datas_Entregas!$A$3</f>
        <v>BTS/Anel</v>
      </c>
      <c r="C1041" s="25">
        <f t="array" ref="C1041">INDEX(Datas_Entregas!$B$2:$B$100, MATCH(B1041, Datas_Entregas!$A$2:$A$100, 0), 1)</f>
        <v>43296</v>
      </c>
      <c r="D1041" s="22" t="str">
        <f>Def_Status_Montagem!$A$3</f>
        <v>Verficado - Pronto para Produção</v>
      </c>
      <c r="E1041" s="35" t="str">
        <f>Def_Status_Montagem!$B$4</f>
        <v>Contratada (inclui etiqueta)</v>
      </c>
      <c r="F1041" s="26" t="str">
        <f t="array" ref="F1041">INDEX(Def_Instancias_Equipamentos!$F$2:$F$5135, MATCH(K1041, Def_Instancias_Equipamentos!$D$2:$D$5135, 0), 1)</f>
        <v>Túnel (Anel)</v>
      </c>
      <c r="G1041" s="27" t="str">
        <f t="array" ref="G1041">INDEX(Def_Instancias_Equipamentos!$F$2:$F$5135, MATCH(L1041, Def_Instancias_Equipamentos!$D$2:$D$5135, 0), 1)</f>
        <v>Túnel (Anel)</v>
      </c>
      <c r="H1041" s="26" t="str">
        <f t="array" ref="H1041">INDEX(Def_Instancias_Equipamentos!$E$2:$E$5135, MATCH(K1041, Def_Instancias_Equipamentos!$D$2:$D$5135, 0), 1)</f>
        <v>SI-19SP</v>
      </c>
      <c r="I1041" s="27" t="str">
        <f t="array" ref="I1041">INDEX(Def_Instancias_Equipamentos!$E$2:$E$5135, MATCH(L1041, Def_Instancias_Equipamentos!$D$2:$D$5135, 0), 1)</f>
        <v>SI-19SP</v>
      </c>
      <c r="J1041" s="27" t="str">
        <f t="shared" si="16"/>
        <v>INTERNO</v>
      </c>
      <c r="K1041" s="28" t="str">
        <f>Def_Instancias_Equipamentos!$D$423</f>
        <v>SI-19SP:DI-GSL15</v>
      </c>
      <c r="L1041" s="19" t="str">
        <f>Def_Instancias_Equipamentos!$D$429</f>
        <v>SI-19SP:DI-GSL15Hyb</v>
      </c>
      <c r="M1041" s="44" t="s">
        <v>74</v>
      </c>
      <c r="N1041" s="30" t="s">
        <v>75</v>
      </c>
      <c r="O1041" s="28" t="str">
        <f>Def_Sistemas_Conectores_Cabos!$B$10</f>
        <v>N 50-ohm</v>
      </c>
      <c r="P1041" s="19" t="str">
        <f>Def_Sistemas_Conectores_Cabos!$B$7</f>
        <v>SMA 50-ohm</v>
      </c>
      <c r="Q1041" s="27" t="s">
        <v>76</v>
      </c>
      <c r="R1041" s="32">
        <v>0.5</v>
      </c>
      <c r="S1041" s="32">
        <v>0.5</v>
      </c>
      <c r="T1041" s="19" t="str">
        <f>Def_Sistemas_Conectores_Cabos!$C$8</f>
        <v>Cabo coaxial semi-rígido</v>
      </c>
      <c r="U1041" s="32"/>
      <c r="V1041" s="33"/>
      <c r="W1041" s="33"/>
      <c r="X1041" s="33"/>
    </row>
    <row r="1042" ht="15.75" customHeight="1">
      <c r="A1042" s="19" t="str">
        <f>Def_Sistemas_Conectores_Cabos!$A$17</f>
        <v>Genérico</v>
      </c>
      <c r="B1042" s="22" t="str">
        <f>Datas_Entregas!$A$3</f>
        <v>BTS/Anel</v>
      </c>
      <c r="C1042" s="25">
        <f t="array" ref="C1042">INDEX(Datas_Entregas!$B$2:$B$100, MATCH(B1042, Datas_Entregas!$A$2:$A$100, 0), 1)</f>
        <v>43296</v>
      </c>
      <c r="D1042" s="22" t="str">
        <f>Def_Status_Montagem!$A$3</f>
        <v>Verficado - Pronto para Produção</v>
      </c>
      <c r="E1042" s="35" t="str">
        <f>Def_Status_Montagem!$B$4</f>
        <v>Contratada (inclui etiqueta)</v>
      </c>
      <c r="F1042" s="26" t="str">
        <f t="array" ref="F1042">INDEX(Def_Instancias_Equipamentos!$F$2:$F$5135, MATCH(K1042, Def_Instancias_Equipamentos!$D$2:$D$5135, 0), 1)</f>
        <v>Túnel (Anel)</v>
      </c>
      <c r="G1042" s="27" t="str">
        <f t="array" ref="G1042">INDEX(Def_Instancias_Equipamentos!$F$2:$F$5135, MATCH(L1042, Def_Instancias_Equipamentos!$D$2:$D$5135, 0), 1)</f>
        <v>Túnel (Anel)</v>
      </c>
      <c r="H1042" s="26" t="str">
        <f t="array" ref="H1042">INDEX(Def_Instancias_Equipamentos!$E$2:$E$5135, MATCH(K1042, Def_Instancias_Equipamentos!$D$2:$D$5135, 0), 1)</f>
        <v>SI-19SP</v>
      </c>
      <c r="I1042" s="27" t="str">
        <f t="array" ref="I1042">INDEX(Def_Instancias_Equipamentos!$E$2:$E$5135, MATCH(L1042, Def_Instancias_Equipamentos!$D$2:$D$5135, 0), 1)</f>
        <v>SI-19SP</v>
      </c>
      <c r="J1042" s="27" t="str">
        <f t="shared" si="16"/>
        <v>INTERNO</v>
      </c>
      <c r="K1042" s="28" t="str">
        <f>Def_Instancias_Equipamentos!$D$423</f>
        <v>SI-19SP:DI-GSL15</v>
      </c>
      <c r="L1042" s="19" t="str">
        <f>Def_Instancias_Equipamentos!$D$429</f>
        <v>SI-19SP:DI-GSL15Hyb</v>
      </c>
      <c r="M1042" s="44" t="s">
        <v>77</v>
      </c>
      <c r="N1042" s="30" t="s">
        <v>78</v>
      </c>
      <c r="O1042" s="28" t="str">
        <f>Def_Sistemas_Conectores_Cabos!$B$10</f>
        <v>N 50-ohm</v>
      </c>
      <c r="P1042" s="19" t="str">
        <f>Def_Sistemas_Conectores_Cabos!$B$7</f>
        <v>SMA 50-ohm</v>
      </c>
      <c r="Q1042" s="27" t="s">
        <v>79</v>
      </c>
      <c r="R1042" s="32">
        <v>0.5</v>
      </c>
      <c r="S1042" s="32">
        <v>0.5</v>
      </c>
      <c r="T1042" s="19" t="str">
        <f>Def_Sistemas_Conectores_Cabos!$C$8</f>
        <v>Cabo coaxial semi-rígido</v>
      </c>
      <c r="U1042" s="32"/>
      <c r="V1042" s="33"/>
      <c r="W1042" s="33"/>
      <c r="X1042" s="33"/>
    </row>
    <row r="1043" ht="15.75" customHeight="1">
      <c r="A1043" s="19" t="str">
        <f>Def_Sistemas_Conectores_Cabos!$A$17</f>
        <v>Genérico</v>
      </c>
      <c r="B1043" s="22" t="str">
        <f>Datas_Entregas!$A$3</f>
        <v>BTS/Anel</v>
      </c>
      <c r="C1043" s="25">
        <f t="array" ref="C1043">INDEX(Datas_Entregas!$B$2:$B$100, MATCH(B1043, Datas_Entregas!$A$2:$A$100, 0), 1)</f>
        <v>43296</v>
      </c>
      <c r="D1043" s="22" t="str">
        <f>Def_Status_Montagem!$A$3</f>
        <v>Verficado - Pronto para Produção</v>
      </c>
      <c r="E1043" s="35" t="str">
        <f>Def_Status_Montagem!$B$4</f>
        <v>Contratada (inclui etiqueta)</v>
      </c>
      <c r="F1043" s="26" t="str">
        <f t="array" ref="F1043">INDEX(Def_Instancias_Equipamentos!$F$2:$F$5135, MATCH(K1043, Def_Instancias_Equipamentos!$D$2:$D$5135, 0), 1)</f>
        <v>Túnel (Anel)</v>
      </c>
      <c r="G1043" s="27" t="str">
        <f t="array" ref="G1043">INDEX(Def_Instancias_Equipamentos!$F$2:$F$5135, MATCH(L1043, Def_Instancias_Equipamentos!$D$2:$D$5135, 0), 1)</f>
        <v>Túnel (Anel)</v>
      </c>
      <c r="H1043" s="26" t="str">
        <f t="array" ref="H1043">INDEX(Def_Instancias_Equipamentos!$E$2:$E$5135, MATCH(K1043, Def_Instancias_Equipamentos!$D$2:$D$5135, 0), 1)</f>
        <v>SI-19SP</v>
      </c>
      <c r="I1043" s="27" t="str">
        <f t="array" ref="I1043">INDEX(Def_Instancias_Equipamentos!$E$2:$E$5135, MATCH(L1043, Def_Instancias_Equipamentos!$D$2:$D$5135, 0), 1)</f>
        <v>SI-19SP</v>
      </c>
      <c r="J1043" s="27" t="str">
        <f t="shared" si="16"/>
        <v>INTERNO</v>
      </c>
      <c r="K1043" s="28" t="str">
        <f>Def_Instancias_Equipamentos!$D$423</f>
        <v>SI-19SP:DI-GSL15</v>
      </c>
      <c r="L1043" s="19" t="str">
        <f>Def_Instancias_Equipamentos!$D$429</f>
        <v>SI-19SP:DI-GSL15Hyb</v>
      </c>
      <c r="M1043" s="44" t="s">
        <v>80</v>
      </c>
      <c r="N1043" s="30" t="s">
        <v>81</v>
      </c>
      <c r="O1043" s="28" t="str">
        <f>Def_Sistemas_Conectores_Cabos!$B$10</f>
        <v>N 50-ohm</v>
      </c>
      <c r="P1043" s="19" t="str">
        <f>Def_Sistemas_Conectores_Cabos!$B$7</f>
        <v>SMA 50-ohm</v>
      </c>
      <c r="Q1043" s="27" t="s">
        <v>82</v>
      </c>
      <c r="R1043" s="32">
        <v>0.5</v>
      </c>
      <c r="S1043" s="32">
        <v>0.5</v>
      </c>
      <c r="T1043" s="19" t="str">
        <f>Def_Sistemas_Conectores_Cabos!$C$8</f>
        <v>Cabo coaxial semi-rígido</v>
      </c>
      <c r="U1043" s="32"/>
      <c r="V1043" s="33"/>
      <c r="W1043" s="33"/>
      <c r="X1043" s="33"/>
    </row>
    <row r="1044" ht="15.75" customHeight="1">
      <c r="A1044" s="19" t="str">
        <f>Def_Sistemas_Conectores_Cabos!$A$17</f>
        <v>Genérico</v>
      </c>
      <c r="B1044" s="22" t="str">
        <f>Datas_Entregas!$A$3</f>
        <v>BTS/Anel</v>
      </c>
      <c r="C1044" s="25">
        <f t="array" ref="C1044">INDEX(Datas_Entregas!$B$2:$B$100, MATCH(B1044, Datas_Entregas!$A$2:$A$100, 0), 1)</f>
        <v>43296</v>
      </c>
      <c r="D1044" s="22" t="str">
        <f>Def_Status_Montagem!$A$3</f>
        <v>Verficado - Pronto para Produção</v>
      </c>
      <c r="E1044" s="35" t="str">
        <f>Def_Status_Montagem!$B$4</f>
        <v>Contratada (inclui etiqueta)</v>
      </c>
      <c r="F1044" s="26" t="str">
        <f t="array" ref="F1044">INDEX(Def_Instancias_Equipamentos!$F$2:$F$5135, MATCH(K1044, Def_Instancias_Equipamentos!$D$2:$D$5135, 0), 1)</f>
        <v>Túnel (Anel)</v>
      </c>
      <c r="G1044" s="27" t="str">
        <f t="array" ref="G1044">INDEX(Def_Instancias_Equipamentos!$F$2:$F$5135, MATCH(L1044, Def_Instancias_Equipamentos!$D$2:$D$5135, 0), 1)</f>
        <v>Túnel (Anel)</v>
      </c>
      <c r="H1044" s="26" t="str">
        <f t="array" ref="H1044">INDEX(Def_Instancias_Equipamentos!$E$2:$E$5135, MATCH(K1044, Def_Instancias_Equipamentos!$D$2:$D$5135, 0), 1)</f>
        <v>SI-19SP</v>
      </c>
      <c r="I1044" s="27" t="str">
        <f t="array" ref="I1044">INDEX(Def_Instancias_Equipamentos!$E$2:$E$5135, MATCH(L1044, Def_Instancias_Equipamentos!$D$2:$D$5135, 0), 1)</f>
        <v>SI-19SP</v>
      </c>
      <c r="J1044" s="27" t="str">
        <f t="shared" si="16"/>
        <v>INTERNO</v>
      </c>
      <c r="K1044" s="28" t="str">
        <f>Def_Instancias_Equipamentos!$D$423</f>
        <v>SI-19SP:DI-GSL15</v>
      </c>
      <c r="L1044" s="19" t="str">
        <f>Def_Instancias_Equipamentos!$D$429</f>
        <v>SI-19SP:DI-GSL15Hyb</v>
      </c>
      <c r="M1044" s="44" t="s">
        <v>89</v>
      </c>
      <c r="N1044" s="30" t="s">
        <v>90</v>
      </c>
      <c r="O1044" s="28" t="str">
        <f>Def_Sistemas_Conectores_Cabos!$B$10</f>
        <v>N 50-ohm</v>
      </c>
      <c r="P1044" s="19" t="str">
        <f>Def_Sistemas_Conectores_Cabos!$B$7</f>
        <v>SMA 50-ohm</v>
      </c>
      <c r="Q1044" s="27" t="s">
        <v>91</v>
      </c>
      <c r="R1044" s="32">
        <v>0.5</v>
      </c>
      <c r="S1044" s="32">
        <v>0.5</v>
      </c>
      <c r="T1044" s="19" t="str">
        <f>Def_Sistemas_Conectores_Cabos!$C$8</f>
        <v>Cabo coaxial semi-rígido</v>
      </c>
      <c r="U1044" s="32"/>
      <c r="V1044" s="33"/>
      <c r="W1044" s="33"/>
      <c r="X1044" s="33"/>
    </row>
    <row r="1045" ht="15.75" customHeight="1">
      <c r="A1045" s="19" t="str">
        <f>Def_Sistemas_Conectores_Cabos!$A$15</f>
        <v>Sintonia</v>
      </c>
      <c r="B1045" s="22" t="str">
        <f>Datas_Entregas!$A$2</f>
        <v>Booster/LTB</v>
      </c>
      <c r="C1045" s="25">
        <f t="array" ref="C1045">INDEX(Datas_Entregas!$B$2:$B$100, MATCH(B1045, Datas_Entregas!$A$2:$A$100, 0), 1)</f>
        <v>43266</v>
      </c>
      <c r="D1045" s="22" t="str">
        <f>Def_Status_Montagem!$A$5</f>
        <v>Pronto para instalar</v>
      </c>
      <c r="E1045" s="35" t="str">
        <f>Def_Status_Montagem!$B$6</f>
        <v>DIG (montagem em campo)</v>
      </c>
      <c r="F1045" s="26" t="str">
        <f t="array" ref="F1045">INDEX(Def_Instancias_Equipamentos!$F$2:$F$5135, MATCH(K1045, Def_Instancias_Equipamentos!$D$2:$D$5135, 0), 1)</f>
        <v>Túnel (Booster)</v>
      </c>
      <c r="G1045" s="27" t="str">
        <f t="array" ref="G1045">INDEX(Def_Instancias_Equipamentos!$F$2:$F$5135, MATCH(L1045, Def_Instancias_Equipamentos!$D$2:$D$5135, 0), 1)</f>
        <v>Sala Racks 19&amp;20</v>
      </c>
      <c r="H1045" s="26" t="str">
        <f t="array" ref="H1045">INDEX(Def_Instancias_Equipamentos!$E$2:$E$5135, MATCH(K1045, Def_Instancias_Equipamentos!$D$2:$D$5135, 0), 1)</f>
        <v>BO-04U</v>
      </c>
      <c r="I1045" s="27" t="str">
        <f t="array" ref="I1045">INDEX(Def_Instancias_Equipamentos!$E$2:$E$5135, MATCH(L1045, Def_Instancias_Equipamentos!$D$2:$D$5135, 0), 1)</f>
        <v>IA-20RaDiag02</v>
      </c>
      <c r="J1045" s="27" t="str">
        <f t="shared" si="16"/>
        <v>EXTERNO</v>
      </c>
      <c r="K1045" s="28" t="str">
        <f>Def_Instancias_Equipamentos!$D$432</f>
        <v>BO-04U:DI-TuneBPMHyb</v>
      </c>
      <c r="L1045" s="50" t="str">
        <f>Def_Instancias_Equipamentos!$D$366</f>
        <v>AS-Glob:DI-FPMDig</v>
      </c>
      <c r="M1045" s="212" t="s">
        <v>72</v>
      </c>
      <c r="N1045" s="69" t="s">
        <v>1174</v>
      </c>
      <c r="O1045" s="31" t="str">
        <f>Def_Sistemas_Conectores_Cabos!$B$10</f>
        <v>N 50-ohm</v>
      </c>
      <c r="P1045" s="50" t="str">
        <f>Def_Sistemas_Conectores_Cabos!$B$10</f>
        <v>N 50-ohm</v>
      </c>
      <c r="Q1045" s="55" t="str">
        <f t="shared" ref="Q1045:Q1092" si="18">K1045&amp;"/"&amp;M1045&amp;CHAR(10)&amp;L1045&amp;"/"&amp;N1045</f>
        <v>BO-04U:DI-TuneBPMHyb/Sigma
AS-Glob:DI-FPMDig/Channel_3</v>
      </c>
      <c r="R1045" s="56">
        <v>120.0</v>
      </c>
      <c r="S1045" s="56">
        <v>120.0</v>
      </c>
      <c r="T1045" s="50" t="str">
        <f>Def_Sistemas_Conectores_Cabos!$C$12</f>
        <v>Datalink DLC R12</v>
      </c>
      <c r="U1045" s="56"/>
      <c r="V1045" s="33"/>
      <c r="W1045" s="33"/>
      <c r="X1045" s="33"/>
    </row>
    <row r="1046" ht="15.75" customHeight="1">
      <c r="A1046" s="19" t="str">
        <f>Def_Sistemas_Conectores_Cabos!$A$22</f>
        <v>BPM de elétrons</v>
      </c>
      <c r="B1046" s="22" t="str">
        <f>Datas_Entregas!$A$2</f>
        <v>Booster/LTB</v>
      </c>
      <c r="C1046" s="25">
        <f t="array" ref="C1046">INDEX(Datas_Entregas!$B$2:$B$100, MATCH(B1046, Datas_Entregas!$A$2:$A$100, 0), 1)</f>
        <v>43266</v>
      </c>
      <c r="D1046" s="22" t="str">
        <f>Def_Status_Montagem!$A$2</f>
        <v>A verificar</v>
      </c>
      <c r="E1046" s="35" t="str">
        <f>Def_Status_Montagem!$B$4</f>
        <v>Contratada (inclui etiqueta)</v>
      </c>
      <c r="F1046" s="26" t="str">
        <f t="array" ref="F1046">INDEX(Def_Instancias_Equipamentos!$F$2:$F$5135, MATCH(K1046, Def_Instancias_Equipamentos!$D$2:$D$5135, 0), 1)</f>
        <v>Túnel (Booster)</v>
      </c>
      <c r="G1046" s="27" t="str">
        <f t="array" ref="G1046">INDEX(Def_Instancias_Equipamentos!$F$2:$F$5135, MATCH(L1046, Def_Instancias_Equipamentos!$D$2:$D$5135, 0), 1)</f>
        <v>Sala Racks 2</v>
      </c>
      <c r="H1046" s="26" t="str">
        <f t="array" ref="H1046">INDEX(Def_Instancias_Equipamentos!$E$2:$E$5135, MATCH(K1046, Def_Instancias_Equipamentos!$D$2:$D$5135, 0), 1)</f>
        <v>BO-03U</v>
      </c>
      <c r="I1046" s="27" t="str">
        <f t="array" ref="I1046">INDEX(Def_Instancias_Equipamentos!$E$2:$E$5135, MATCH(L1046, Def_Instancias_Equipamentos!$D$2:$D$5135, 0), 1)</f>
        <v>IA-02RaBPM</v>
      </c>
      <c r="J1046" s="27" t="str">
        <f t="shared" si="16"/>
        <v>EXTERNO</v>
      </c>
      <c r="K1046" s="28" t="str">
        <f>Def_Instancias_Equipamentos!$D$993</f>
        <v>BO-03U:DI-BPMSigPatch</v>
      </c>
      <c r="L1046" s="19" t="str">
        <f>Def_Instancias_Equipamentos!$D$743</f>
        <v>BO-03U:DI-BPMRFFE</v>
      </c>
      <c r="M1046" s="44" t="s">
        <v>44</v>
      </c>
      <c r="N1046" s="45" t="s">
        <v>45</v>
      </c>
      <c r="O1046" s="31" t="str">
        <f>Def_Sistemas_Conectores_Cabos!$B$7</f>
        <v>SMA 50-ohm</v>
      </c>
      <c r="P1046" s="19" t="str">
        <f>Def_Sistemas_Conectores_Cabos!$B$7</f>
        <v>SMA 50-ohm</v>
      </c>
      <c r="Q1046" s="27" t="str">
        <f t="shared" si="18"/>
        <v>BO-03U:DI-BPMSigPatch/BI_OUT
BO-03U:DI-BPMRFFE/BI_IN</v>
      </c>
      <c r="R1046" s="46" t="s">
        <v>25</v>
      </c>
      <c r="S1046" s="46" t="s">
        <v>25</v>
      </c>
      <c r="T1046" s="47" t="str">
        <f>Def_Sistemas_Conectores_Cabos!$C$14</f>
        <v>Datalink Extrudado</v>
      </c>
      <c r="U1046" s="45" t="s">
        <v>46</v>
      </c>
      <c r="V1046" s="33"/>
      <c r="W1046" s="33"/>
      <c r="X1046" s="33"/>
    </row>
    <row r="1047" ht="15.75" customHeight="1">
      <c r="A1047" s="19" t="str">
        <f>Def_Sistemas_Conectores_Cabos!$A$22</f>
        <v>BPM de elétrons</v>
      </c>
      <c r="B1047" s="22" t="str">
        <f>Datas_Entregas!$A$2</f>
        <v>Booster/LTB</v>
      </c>
      <c r="C1047" s="25">
        <f t="array" ref="C1047">INDEX(Datas_Entregas!$B$2:$B$100, MATCH(B1047, Datas_Entregas!$A$2:$A$100, 0), 1)</f>
        <v>43266</v>
      </c>
      <c r="D1047" s="22" t="str">
        <f>Def_Status_Montagem!$A$2</f>
        <v>A verificar</v>
      </c>
      <c r="E1047" s="35" t="str">
        <f>Def_Status_Montagem!$B$4</f>
        <v>Contratada (inclui etiqueta)</v>
      </c>
      <c r="F1047" s="26" t="str">
        <f t="array" ref="F1047">INDEX(Def_Instancias_Equipamentos!$F$2:$F$5135, MATCH(K1047, Def_Instancias_Equipamentos!$D$2:$D$5135, 0), 1)</f>
        <v>Túnel (Booster)</v>
      </c>
      <c r="G1047" s="27" t="str">
        <f t="array" ref="G1047">INDEX(Def_Instancias_Equipamentos!$F$2:$F$5135, MATCH(L1047, Def_Instancias_Equipamentos!$D$2:$D$5135, 0), 1)</f>
        <v>Sala Racks 2</v>
      </c>
      <c r="H1047" s="26" t="str">
        <f t="array" ref="H1047">INDEX(Def_Instancias_Equipamentos!$E$2:$E$5135, MATCH(K1047, Def_Instancias_Equipamentos!$D$2:$D$5135, 0), 1)</f>
        <v>BO-03U</v>
      </c>
      <c r="I1047" s="27" t="str">
        <f t="array" ref="I1047">INDEX(Def_Instancias_Equipamentos!$E$2:$E$5135, MATCH(L1047, Def_Instancias_Equipamentos!$D$2:$D$5135, 0), 1)</f>
        <v>IA-02RaBPM</v>
      </c>
      <c r="J1047" s="27" t="str">
        <f t="shared" si="16"/>
        <v>EXTERNO</v>
      </c>
      <c r="K1047" s="28" t="str">
        <f>Def_Instancias_Equipamentos!$D$993</f>
        <v>BO-03U:DI-BPMSigPatch</v>
      </c>
      <c r="L1047" s="19" t="str">
        <f>Def_Instancias_Equipamentos!$D$743</f>
        <v>BO-03U:DI-BPMRFFE</v>
      </c>
      <c r="M1047" s="44" t="s">
        <v>47</v>
      </c>
      <c r="N1047" s="45" t="s">
        <v>48</v>
      </c>
      <c r="O1047" s="31" t="str">
        <f>Def_Sistemas_Conectores_Cabos!$B$7</f>
        <v>SMA 50-ohm</v>
      </c>
      <c r="P1047" s="19" t="str">
        <f>Def_Sistemas_Conectores_Cabos!$B$7</f>
        <v>SMA 50-ohm</v>
      </c>
      <c r="Q1047" s="27" t="str">
        <f t="shared" si="18"/>
        <v>BO-03U:DI-BPMSigPatch/BO_OUT
BO-03U:DI-BPMRFFE/BO_IN</v>
      </c>
      <c r="R1047" s="46" t="s">
        <v>25</v>
      </c>
      <c r="S1047" s="46" t="s">
        <v>25</v>
      </c>
      <c r="T1047" s="47" t="str">
        <f>Def_Sistemas_Conectores_Cabos!$C$14</f>
        <v>Datalink Extrudado</v>
      </c>
      <c r="U1047" s="45" t="s">
        <v>46</v>
      </c>
      <c r="V1047" s="33"/>
      <c r="W1047" s="33"/>
      <c r="X1047" s="33"/>
    </row>
    <row r="1048" ht="15.75" customHeight="1">
      <c r="A1048" s="19" t="str">
        <f>Def_Sistemas_Conectores_Cabos!$A$22</f>
        <v>BPM de elétrons</v>
      </c>
      <c r="B1048" s="22" t="str">
        <f>Datas_Entregas!$A$2</f>
        <v>Booster/LTB</v>
      </c>
      <c r="C1048" s="25">
        <f t="array" ref="C1048">INDEX(Datas_Entregas!$B$2:$B$100, MATCH(B1048, Datas_Entregas!$A$2:$A$100, 0), 1)</f>
        <v>43266</v>
      </c>
      <c r="D1048" s="22" t="str">
        <f>Def_Status_Montagem!$A$2</f>
        <v>A verificar</v>
      </c>
      <c r="E1048" s="35" t="str">
        <f>Def_Status_Montagem!$B$4</f>
        <v>Contratada (inclui etiqueta)</v>
      </c>
      <c r="F1048" s="26" t="str">
        <f t="array" ref="F1048">INDEX(Def_Instancias_Equipamentos!$F$2:$F$5135, MATCH(K1048, Def_Instancias_Equipamentos!$D$2:$D$5135, 0), 1)</f>
        <v>Túnel (Booster)</v>
      </c>
      <c r="G1048" s="27" t="str">
        <f t="array" ref="G1048">INDEX(Def_Instancias_Equipamentos!$F$2:$F$5135, MATCH(L1048, Def_Instancias_Equipamentos!$D$2:$D$5135, 0), 1)</f>
        <v>Sala Racks 2</v>
      </c>
      <c r="H1048" s="26" t="str">
        <f t="array" ref="H1048">INDEX(Def_Instancias_Equipamentos!$E$2:$E$5135, MATCH(K1048, Def_Instancias_Equipamentos!$D$2:$D$5135, 0), 1)</f>
        <v>BO-03U</v>
      </c>
      <c r="I1048" s="27" t="str">
        <f t="array" ref="I1048">INDEX(Def_Instancias_Equipamentos!$E$2:$E$5135, MATCH(L1048, Def_Instancias_Equipamentos!$D$2:$D$5135, 0), 1)</f>
        <v>IA-02RaBPM</v>
      </c>
      <c r="J1048" s="27" t="str">
        <f t="shared" si="16"/>
        <v>EXTERNO</v>
      </c>
      <c r="K1048" s="28" t="str">
        <f>Def_Instancias_Equipamentos!$D$993</f>
        <v>BO-03U:DI-BPMSigPatch</v>
      </c>
      <c r="L1048" s="19" t="str">
        <f>Def_Instancias_Equipamentos!$D$743</f>
        <v>BO-03U:DI-BPMRFFE</v>
      </c>
      <c r="M1048" s="44" t="s">
        <v>49</v>
      </c>
      <c r="N1048" s="45" t="s">
        <v>50</v>
      </c>
      <c r="O1048" s="31" t="str">
        <f>Def_Sistemas_Conectores_Cabos!$B$7</f>
        <v>SMA 50-ohm</v>
      </c>
      <c r="P1048" s="19" t="str">
        <f>Def_Sistemas_Conectores_Cabos!$B$7</f>
        <v>SMA 50-ohm</v>
      </c>
      <c r="Q1048" s="27" t="str">
        <f t="shared" si="18"/>
        <v>BO-03U:DI-BPMSigPatch/TI_OUT
BO-03U:DI-BPMRFFE/TI_IN</v>
      </c>
      <c r="R1048" s="46" t="s">
        <v>25</v>
      </c>
      <c r="S1048" s="46" t="s">
        <v>25</v>
      </c>
      <c r="T1048" s="47" t="str">
        <f>Def_Sistemas_Conectores_Cabos!$C$14</f>
        <v>Datalink Extrudado</v>
      </c>
      <c r="U1048" s="45" t="s">
        <v>46</v>
      </c>
      <c r="V1048" s="33"/>
      <c r="W1048" s="33"/>
      <c r="X1048" s="33"/>
    </row>
    <row r="1049" ht="15.75" customHeight="1">
      <c r="A1049" s="19" t="str">
        <f>Def_Sistemas_Conectores_Cabos!$A$22</f>
        <v>BPM de elétrons</v>
      </c>
      <c r="B1049" s="22" t="str">
        <f>Datas_Entregas!$A$2</f>
        <v>Booster/LTB</v>
      </c>
      <c r="C1049" s="25">
        <f t="array" ref="C1049">INDEX(Datas_Entregas!$B$2:$B$100, MATCH(B1049, Datas_Entregas!$A$2:$A$100, 0), 1)</f>
        <v>43266</v>
      </c>
      <c r="D1049" s="22" t="str">
        <f>Def_Status_Montagem!$A$2</f>
        <v>A verificar</v>
      </c>
      <c r="E1049" s="35" t="str">
        <f>Def_Status_Montagem!$B$4</f>
        <v>Contratada (inclui etiqueta)</v>
      </c>
      <c r="F1049" s="26" t="str">
        <f t="array" ref="F1049">INDEX(Def_Instancias_Equipamentos!$F$2:$F$5135, MATCH(K1049, Def_Instancias_Equipamentos!$D$2:$D$5135, 0), 1)</f>
        <v>Túnel (Booster)</v>
      </c>
      <c r="G1049" s="27" t="str">
        <f t="array" ref="G1049">INDEX(Def_Instancias_Equipamentos!$F$2:$F$5135, MATCH(L1049, Def_Instancias_Equipamentos!$D$2:$D$5135, 0), 1)</f>
        <v>Sala Racks 2</v>
      </c>
      <c r="H1049" s="26" t="str">
        <f t="array" ref="H1049">INDEX(Def_Instancias_Equipamentos!$E$2:$E$5135, MATCH(K1049, Def_Instancias_Equipamentos!$D$2:$D$5135, 0), 1)</f>
        <v>BO-03U</v>
      </c>
      <c r="I1049" s="27" t="str">
        <f t="array" ref="I1049">INDEX(Def_Instancias_Equipamentos!$E$2:$E$5135, MATCH(L1049, Def_Instancias_Equipamentos!$D$2:$D$5135, 0), 1)</f>
        <v>IA-02RaBPM</v>
      </c>
      <c r="J1049" s="27" t="str">
        <f t="shared" si="16"/>
        <v>EXTERNO</v>
      </c>
      <c r="K1049" s="28" t="str">
        <f>Def_Instancias_Equipamentos!$D$993</f>
        <v>BO-03U:DI-BPMSigPatch</v>
      </c>
      <c r="L1049" s="19" t="str">
        <f>Def_Instancias_Equipamentos!$D$743</f>
        <v>BO-03U:DI-BPMRFFE</v>
      </c>
      <c r="M1049" s="44" t="s">
        <v>51</v>
      </c>
      <c r="N1049" s="45" t="s">
        <v>52</v>
      </c>
      <c r="O1049" s="31" t="str">
        <f>Def_Sistemas_Conectores_Cabos!$B$7</f>
        <v>SMA 50-ohm</v>
      </c>
      <c r="P1049" s="19" t="str">
        <f>Def_Sistemas_Conectores_Cabos!$B$7</f>
        <v>SMA 50-ohm</v>
      </c>
      <c r="Q1049" s="27" t="str">
        <f t="shared" si="18"/>
        <v>BO-03U:DI-BPMSigPatch/TO_OUT
BO-03U:DI-BPMRFFE/TO_IN</v>
      </c>
      <c r="R1049" s="46" t="s">
        <v>25</v>
      </c>
      <c r="S1049" s="46" t="s">
        <v>25</v>
      </c>
      <c r="T1049" s="47" t="str">
        <f>Def_Sistemas_Conectores_Cabos!$C$14</f>
        <v>Datalink Extrudado</v>
      </c>
      <c r="U1049" s="45" t="s">
        <v>46</v>
      </c>
      <c r="V1049" s="33"/>
      <c r="W1049" s="33"/>
      <c r="X1049" s="33"/>
    </row>
    <row r="1050" ht="15.75" customHeight="1">
      <c r="A1050" s="19" t="str">
        <f>Def_Sistemas_Conectores_Cabos!$A$22</f>
        <v>BPM de elétrons</v>
      </c>
      <c r="B1050" s="22" t="str">
        <f>Datas_Entregas!$A$2</f>
        <v>Booster/LTB</v>
      </c>
      <c r="C1050" s="25">
        <f t="array" ref="C1050">INDEX(Datas_Entregas!$B$2:$B$100, MATCH(B1050, Datas_Entregas!$A$2:$A$100, 0), 1)</f>
        <v>43266</v>
      </c>
      <c r="D1050" s="22" t="str">
        <f>Def_Status_Montagem!$A$2</f>
        <v>A verificar</v>
      </c>
      <c r="E1050" s="35" t="str">
        <f>Def_Status_Montagem!$B$4</f>
        <v>Contratada (inclui etiqueta)</v>
      </c>
      <c r="F1050" s="26" t="str">
        <f t="array" ref="F1050">INDEX(Def_Instancias_Equipamentos!$F$2:$F$5135, MATCH(K1050, Def_Instancias_Equipamentos!$D$2:$D$5135, 0), 1)</f>
        <v>Túnel (Booster)</v>
      </c>
      <c r="G1050" s="27" t="str">
        <f t="array" ref="G1050">INDEX(Def_Instancias_Equipamentos!$F$2:$F$5135, MATCH(L1050, Def_Instancias_Equipamentos!$D$2:$D$5135, 0), 1)</f>
        <v>Sala Racks 2</v>
      </c>
      <c r="H1050" s="26" t="str">
        <f t="array" ref="H1050">INDEX(Def_Instancias_Equipamentos!$E$2:$E$5135, MATCH(K1050, Def_Instancias_Equipamentos!$D$2:$D$5135, 0), 1)</f>
        <v>BO-04U</v>
      </c>
      <c r="I1050" s="27" t="str">
        <f t="array" ref="I1050">INDEX(Def_Instancias_Equipamentos!$E$2:$E$5135, MATCH(L1050, Def_Instancias_Equipamentos!$D$2:$D$5135, 0), 1)</f>
        <v>IA-02RaBPM</v>
      </c>
      <c r="J1050" s="27" t="str">
        <f t="shared" si="16"/>
        <v>EXTERNO</v>
      </c>
      <c r="K1050" s="28" t="str">
        <f>Def_Instancias_Equipamentos!$D$994</f>
        <v>BO-04U:DI-BPMSigPatch</v>
      </c>
      <c r="L1050" s="19" t="str">
        <f>Def_Instancias_Equipamentos!$D$744</f>
        <v>BO-04U:DI-BPMRFFE</v>
      </c>
      <c r="M1050" s="44" t="s">
        <v>44</v>
      </c>
      <c r="N1050" s="45" t="s">
        <v>45</v>
      </c>
      <c r="O1050" s="31" t="str">
        <f>Def_Sistemas_Conectores_Cabos!$B$7</f>
        <v>SMA 50-ohm</v>
      </c>
      <c r="P1050" s="19" t="str">
        <f>Def_Sistemas_Conectores_Cabos!$B$7</f>
        <v>SMA 50-ohm</v>
      </c>
      <c r="Q1050" s="27" t="str">
        <f t="shared" si="18"/>
        <v>BO-04U:DI-BPMSigPatch/BI_OUT
BO-04U:DI-BPMRFFE/BI_IN</v>
      </c>
      <c r="R1050" s="46" t="s">
        <v>25</v>
      </c>
      <c r="S1050" s="46" t="s">
        <v>25</v>
      </c>
      <c r="T1050" s="47" t="str">
        <f>Def_Sistemas_Conectores_Cabos!$C$14</f>
        <v>Datalink Extrudado</v>
      </c>
      <c r="U1050" s="45" t="s">
        <v>46</v>
      </c>
      <c r="V1050" s="33"/>
      <c r="W1050" s="33"/>
      <c r="X1050" s="33"/>
    </row>
    <row r="1051" ht="15.75" customHeight="1">
      <c r="A1051" s="19" t="str">
        <f>Def_Sistemas_Conectores_Cabos!$A$22</f>
        <v>BPM de elétrons</v>
      </c>
      <c r="B1051" s="22" t="str">
        <f>Datas_Entregas!$A$2</f>
        <v>Booster/LTB</v>
      </c>
      <c r="C1051" s="25">
        <f t="array" ref="C1051">INDEX(Datas_Entregas!$B$2:$B$100, MATCH(B1051, Datas_Entregas!$A$2:$A$100, 0), 1)</f>
        <v>43266</v>
      </c>
      <c r="D1051" s="22" t="str">
        <f>Def_Status_Montagem!$A$2</f>
        <v>A verificar</v>
      </c>
      <c r="E1051" s="35" t="str">
        <f>Def_Status_Montagem!$B$4</f>
        <v>Contratada (inclui etiqueta)</v>
      </c>
      <c r="F1051" s="26" t="str">
        <f t="array" ref="F1051">INDEX(Def_Instancias_Equipamentos!$F$2:$F$5135, MATCH(K1051, Def_Instancias_Equipamentos!$D$2:$D$5135, 0), 1)</f>
        <v>Túnel (Booster)</v>
      </c>
      <c r="G1051" s="27" t="str">
        <f t="array" ref="G1051">INDEX(Def_Instancias_Equipamentos!$F$2:$F$5135, MATCH(L1051, Def_Instancias_Equipamentos!$D$2:$D$5135, 0), 1)</f>
        <v>Sala Racks 2</v>
      </c>
      <c r="H1051" s="26" t="str">
        <f t="array" ref="H1051">INDEX(Def_Instancias_Equipamentos!$E$2:$E$5135, MATCH(K1051, Def_Instancias_Equipamentos!$D$2:$D$5135, 0), 1)</f>
        <v>BO-04U</v>
      </c>
      <c r="I1051" s="27" t="str">
        <f t="array" ref="I1051">INDEX(Def_Instancias_Equipamentos!$E$2:$E$5135, MATCH(L1051, Def_Instancias_Equipamentos!$D$2:$D$5135, 0), 1)</f>
        <v>IA-02RaBPM</v>
      </c>
      <c r="J1051" s="27" t="str">
        <f t="shared" si="16"/>
        <v>EXTERNO</v>
      </c>
      <c r="K1051" s="28" t="str">
        <f>Def_Instancias_Equipamentos!$D$994</f>
        <v>BO-04U:DI-BPMSigPatch</v>
      </c>
      <c r="L1051" s="19" t="str">
        <f>Def_Instancias_Equipamentos!$D$744</f>
        <v>BO-04U:DI-BPMRFFE</v>
      </c>
      <c r="M1051" s="44" t="s">
        <v>47</v>
      </c>
      <c r="N1051" s="45" t="s">
        <v>48</v>
      </c>
      <c r="O1051" s="31" t="str">
        <f>Def_Sistemas_Conectores_Cabos!$B$7</f>
        <v>SMA 50-ohm</v>
      </c>
      <c r="P1051" s="19" t="str">
        <f>Def_Sistemas_Conectores_Cabos!$B$7</f>
        <v>SMA 50-ohm</v>
      </c>
      <c r="Q1051" s="27" t="str">
        <f t="shared" si="18"/>
        <v>BO-04U:DI-BPMSigPatch/BO_OUT
BO-04U:DI-BPMRFFE/BO_IN</v>
      </c>
      <c r="R1051" s="46" t="s">
        <v>25</v>
      </c>
      <c r="S1051" s="46" t="s">
        <v>25</v>
      </c>
      <c r="T1051" s="47" t="str">
        <f>Def_Sistemas_Conectores_Cabos!$C$14</f>
        <v>Datalink Extrudado</v>
      </c>
      <c r="U1051" s="45" t="s">
        <v>46</v>
      </c>
      <c r="V1051" s="33"/>
      <c r="W1051" s="33"/>
      <c r="X1051" s="33"/>
    </row>
    <row r="1052" ht="15.75" customHeight="1">
      <c r="A1052" s="19" t="str">
        <f>Def_Sistemas_Conectores_Cabos!$A$22</f>
        <v>BPM de elétrons</v>
      </c>
      <c r="B1052" s="22" t="str">
        <f>Datas_Entregas!$A$2</f>
        <v>Booster/LTB</v>
      </c>
      <c r="C1052" s="25">
        <f t="array" ref="C1052">INDEX(Datas_Entregas!$B$2:$B$100, MATCH(B1052, Datas_Entregas!$A$2:$A$100, 0), 1)</f>
        <v>43266</v>
      </c>
      <c r="D1052" s="22" t="str">
        <f>Def_Status_Montagem!$A$2</f>
        <v>A verificar</v>
      </c>
      <c r="E1052" s="35" t="str">
        <f>Def_Status_Montagem!$B$4</f>
        <v>Contratada (inclui etiqueta)</v>
      </c>
      <c r="F1052" s="26" t="str">
        <f t="array" ref="F1052">INDEX(Def_Instancias_Equipamentos!$F$2:$F$5135, MATCH(K1052, Def_Instancias_Equipamentos!$D$2:$D$5135, 0), 1)</f>
        <v>Túnel (Booster)</v>
      </c>
      <c r="G1052" s="27" t="str">
        <f t="array" ref="G1052">INDEX(Def_Instancias_Equipamentos!$F$2:$F$5135, MATCH(L1052, Def_Instancias_Equipamentos!$D$2:$D$5135, 0), 1)</f>
        <v>Sala Racks 2</v>
      </c>
      <c r="H1052" s="26" t="str">
        <f t="array" ref="H1052">INDEX(Def_Instancias_Equipamentos!$E$2:$E$5135, MATCH(K1052, Def_Instancias_Equipamentos!$D$2:$D$5135, 0), 1)</f>
        <v>BO-04U</v>
      </c>
      <c r="I1052" s="27" t="str">
        <f t="array" ref="I1052">INDEX(Def_Instancias_Equipamentos!$E$2:$E$5135, MATCH(L1052, Def_Instancias_Equipamentos!$D$2:$D$5135, 0), 1)</f>
        <v>IA-02RaBPM</v>
      </c>
      <c r="J1052" s="27" t="str">
        <f t="shared" si="16"/>
        <v>EXTERNO</v>
      </c>
      <c r="K1052" s="28" t="str">
        <f>Def_Instancias_Equipamentos!$D$994</f>
        <v>BO-04U:DI-BPMSigPatch</v>
      </c>
      <c r="L1052" s="19" t="str">
        <f>Def_Instancias_Equipamentos!$D$744</f>
        <v>BO-04U:DI-BPMRFFE</v>
      </c>
      <c r="M1052" s="44" t="s">
        <v>49</v>
      </c>
      <c r="N1052" s="45" t="s">
        <v>50</v>
      </c>
      <c r="O1052" s="31" t="str">
        <f>Def_Sistemas_Conectores_Cabos!$B$7</f>
        <v>SMA 50-ohm</v>
      </c>
      <c r="P1052" s="19" t="str">
        <f>Def_Sistemas_Conectores_Cabos!$B$7</f>
        <v>SMA 50-ohm</v>
      </c>
      <c r="Q1052" s="27" t="str">
        <f t="shared" si="18"/>
        <v>BO-04U:DI-BPMSigPatch/TI_OUT
BO-04U:DI-BPMRFFE/TI_IN</v>
      </c>
      <c r="R1052" s="46" t="s">
        <v>25</v>
      </c>
      <c r="S1052" s="46" t="s">
        <v>25</v>
      </c>
      <c r="T1052" s="47" t="str">
        <f>Def_Sistemas_Conectores_Cabos!$C$14</f>
        <v>Datalink Extrudado</v>
      </c>
      <c r="U1052" s="45" t="s">
        <v>46</v>
      </c>
      <c r="V1052" s="33"/>
      <c r="W1052" s="33"/>
      <c r="X1052" s="33"/>
    </row>
    <row r="1053" ht="15.75" customHeight="1">
      <c r="A1053" s="19" t="str">
        <f>Def_Sistemas_Conectores_Cabos!$A$22</f>
        <v>BPM de elétrons</v>
      </c>
      <c r="B1053" s="22" t="str">
        <f>Datas_Entregas!$A$2</f>
        <v>Booster/LTB</v>
      </c>
      <c r="C1053" s="25">
        <f t="array" ref="C1053">INDEX(Datas_Entregas!$B$2:$B$100, MATCH(B1053, Datas_Entregas!$A$2:$A$100, 0), 1)</f>
        <v>43266</v>
      </c>
      <c r="D1053" s="22" t="str">
        <f>Def_Status_Montagem!$A$2</f>
        <v>A verificar</v>
      </c>
      <c r="E1053" s="35" t="str">
        <f>Def_Status_Montagem!$B$4</f>
        <v>Contratada (inclui etiqueta)</v>
      </c>
      <c r="F1053" s="26" t="str">
        <f t="array" ref="F1053">INDEX(Def_Instancias_Equipamentos!$F$2:$F$5135, MATCH(K1053, Def_Instancias_Equipamentos!$D$2:$D$5135, 0), 1)</f>
        <v>Túnel (Booster)</v>
      </c>
      <c r="G1053" s="27" t="str">
        <f t="array" ref="G1053">INDEX(Def_Instancias_Equipamentos!$F$2:$F$5135, MATCH(L1053, Def_Instancias_Equipamentos!$D$2:$D$5135, 0), 1)</f>
        <v>Sala Racks 2</v>
      </c>
      <c r="H1053" s="26" t="str">
        <f t="array" ref="H1053">INDEX(Def_Instancias_Equipamentos!$E$2:$E$5135, MATCH(K1053, Def_Instancias_Equipamentos!$D$2:$D$5135, 0), 1)</f>
        <v>BO-04U</v>
      </c>
      <c r="I1053" s="27" t="str">
        <f t="array" ref="I1053">INDEX(Def_Instancias_Equipamentos!$E$2:$E$5135, MATCH(L1053, Def_Instancias_Equipamentos!$D$2:$D$5135, 0), 1)</f>
        <v>IA-02RaBPM</v>
      </c>
      <c r="J1053" s="27" t="str">
        <f t="shared" si="16"/>
        <v>EXTERNO</v>
      </c>
      <c r="K1053" s="28" t="str">
        <f>Def_Instancias_Equipamentos!$D$994</f>
        <v>BO-04U:DI-BPMSigPatch</v>
      </c>
      <c r="L1053" s="19" t="str">
        <f>Def_Instancias_Equipamentos!$D$744</f>
        <v>BO-04U:DI-BPMRFFE</v>
      </c>
      <c r="M1053" s="44" t="s">
        <v>51</v>
      </c>
      <c r="N1053" s="45" t="s">
        <v>52</v>
      </c>
      <c r="O1053" s="31" t="str">
        <f>Def_Sistemas_Conectores_Cabos!$B$7</f>
        <v>SMA 50-ohm</v>
      </c>
      <c r="P1053" s="19" t="str">
        <f>Def_Sistemas_Conectores_Cabos!$B$7</f>
        <v>SMA 50-ohm</v>
      </c>
      <c r="Q1053" s="27" t="str">
        <f t="shared" si="18"/>
        <v>BO-04U:DI-BPMSigPatch/TO_OUT
BO-04U:DI-BPMRFFE/TO_IN</v>
      </c>
      <c r="R1053" s="46" t="s">
        <v>25</v>
      </c>
      <c r="S1053" s="46" t="s">
        <v>25</v>
      </c>
      <c r="T1053" s="47" t="str">
        <f>Def_Sistemas_Conectores_Cabos!$C$14</f>
        <v>Datalink Extrudado</v>
      </c>
      <c r="U1053" s="45" t="s">
        <v>46</v>
      </c>
      <c r="V1053" s="33"/>
      <c r="W1053" s="33"/>
      <c r="X1053" s="33"/>
    </row>
    <row r="1054" ht="15.75" customHeight="1">
      <c r="A1054" s="19" t="str">
        <f>Def_Sistemas_Conectores_Cabos!$A$22</f>
        <v>BPM de elétrons</v>
      </c>
      <c r="B1054" s="22" t="str">
        <f>Datas_Entregas!$A$2</f>
        <v>Booster/LTB</v>
      </c>
      <c r="C1054" s="25">
        <f t="array" ref="C1054">INDEX(Datas_Entregas!$B$2:$B$100, MATCH(B1054, Datas_Entregas!$A$2:$A$100, 0), 1)</f>
        <v>43266</v>
      </c>
      <c r="D1054" s="22" t="str">
        <f>Def_Status_Montagem!$A$2</f>
        <v>A verificar</v>
      </c>
      <c r="E1054" s="35" t="str">
        <f>Def_Status_Montagem!$B$4</f>
        <v>Contratada (inclui etiqueta)</v>
      </c>
      <c r="F1054" s="26" t="str">
        <f t="array" ref="F1054">INDEX(Def_Instancias_Equipamentos!$F$2:$F$5135, MATCH(K1054, Def_Instancias_Equipamentos!$D$2:$D$5135, 0), 1)</f>
        <v>Túnel (Booster)</v>
      </c>
      <c r="G1054" s="27" t="str">
        <f t="array" ref="G1054">INDEX(Def_Instancias_Equipamentos!$F$2:$F$5135, MATCH(L1054, Def_Instancias_Equipamentos!$D$2:$D$5135, 0), 1)</f>
        <v>Sala Racks 2</v>
      </c>
      <c r="H1054" s="26" t="str">
        <f t="array" ref="H1054">INDEX(Def_Instancias_Equipamentos!$E$2:$E$5135, MATCH(K1054, Def_Instancias_Equipamentos!$D$2:$D$5135, 0), 1)</f>
        <v>BO-05U</v>
      </c>
      <c r="I1054" s="27" t="str">
        <f t="array" ref="I1054">INDEX(Def_Instancias_Equipamentos!$E$2:$E$5135, MATCH(L1054, Def_Instancias_Equipamentos!$D$2:$D$5135, 0), 1)</f>
        <v>IA-02RaBPM</v>
      </c>
      <c r="J1054" s="27" t="str">
        <f t="shared" si="16"/>
        <v>EXTERNO</v>
      </c>
      <c r="K1054" s="28" t="str">
        <f>Def_Instancias_Equipamentos!$D$995</f>
        <v>BO-05U:DI-BPMSigPatch</v>
      </c>
      <c r="L1054" s="19" t="str">
        <f>Def_Instancias_Equipamentos!$D$745</f>
        <v>BO-05U:DI-BPMRFFE</v>
      </c>
      <c r="M1054" s="44" t="s">
        <v>44</v>
      </c>
      <c r="N1054" s="45" t="s">
        <v>45</v>
      </c>
      <c r="O1054" s="31" t="str">
        <f>Def_Sistemas_Conectores_Cabos!$B$7</f>
        <v>SMA 50-ohm</v>
      </c>
      <c r="P1054" s="19" t="str">
        <f>Def_Sistemas_Conectores_Cabos!$B$7</f>
        <v>SMA 50-ohm</v>
      </c>
      <c r="Q1054" s="27" t="str">
        <f t="shared" si="18"/>
        <v>BO-05U:DI-BPMSigPatch/BI_OUT
BO-05U:DI-BPMRFFE/BI_IN</v>
      </c>
      <c r="R1054" s="46" t="s">
        <v>25</v>
      </c>
      <c r="S1054" s="46" t="s">
        <v>25</v>
      </c>
      <c r="T1054" s="47" t="str">
        <f>Def_Sistemas_Conectores_Cabos!$C$14</f>
        <v>Datalink Extrudado</v>
      </c>
      <c r="U1054" s="45" t="s">
        <v>46</v>
      </c>
      <c r="V1054" s="33"/>
      <c r="W1054" s="33"/>
      <c r="X1054" s="33"/>
    </row>
    <row r="1055" ht="15.75" customHeight="1">
      <c r="A1055" s="19" t="str">
        <f>Def_Sistemas_Conectores_Cabos!$A$22</f>
        <v>BPM de elétrons</v>
      </c>
      <c r="B1055" s="22" t="str">
        <f>Datas_Entregas!$A$2</f>
        <v>Booster/LTB</v>
      </c>
      <c r="C1055" s="25">
        <f t="array" ref="C1055">INDEX(Datas_Entregas!$B$2:$B$100, MATCH(B1055, Datas_Entregas!$A$2:$A$100, 0), 1)</f>
        <v>43266</v>
      </c>
      <c r="D1055" s="22" t="str">
        <f>Def_Status_Montagem!$A$2</f>
        <v>A verificar</v>
      </c>
      <c r="E1055" s="35" t="str">
        <f>Def_Status_Montagem!$B$4</f>
        <v>Contratada (inclui etiqueta)</v>
      </c>
      <c r="F1055" s="26" t="str">
        <f t="array" ref="F1055">INDEX(Def_Instancias_Equipamentos!$F$2:$F$5135, MATCH(K1055, Def_Instancias_Equipamentos!$D$2:$D$5135, 0), 1)</f>
        <v>Túnel (Booster)</v>
      </c>
      <c r="G1055" s="27" t="str">
        <f t="array" ref="G1055">INDEX(Def_Instancias_Equipamentos!$F$2:$F$5135, MATCH(L1055, Def_Instancias_Equipamentos!$D$2:$D$5135, 0), 1)</f>
        <v>Sala Racks 2</v>
      </c>
      <c r="H1055" s="26" t="str">
        <f t="array" ref="H1055">INDEX(Def_Instancias_Equipamentos!$E$2:$E$5135, MATCH(K1055, Def_Instancias_Equipamentos!$D$2:$D$5135, 0), 1)</f>
        <v>BO-05U</v>
      </c>
      <c r="I1055" s="27" t="str">
        <f t="array" ref="I1055">INDEX(Def_Instancias_Equipamentos!$E$2:$E$5135, MATCH(L1055, Def_Instancias_Equipamentos!$D$2:$D$5135, 0), 1)</f>
        <v>IA-02RaBPM</v>
      </c>
      <c r="J1055" s="27" t="str">
        <f t="shared" si="16"/>
        <v>EXTERNO</v>
      </c>
      <c r="K1055" s="28" t="str">
        <f>Def_Instancias_Equipamentos!$D$995</f>
        <v>BO-05U:DI-BPMSigPatch</v>
      </c>
      <c r="L1055" s="19" t="str">
        <f>Def_Instancias_Equipamentos!$D$745</f>
        <v>BO-05U:DI-BPMRFFE</v>
      </c>
      <c r="M1055" s="44" t="s">
        <v>47</v>
      </c>
      <c r="N1055" s="45" t="s">
        <v>48</v>
      </c>
      <c r="O1055" s="31" t="str">
        <f>Def_Sistemas_Conectores_Cabos!$B$7</f>
        <v>SMA 50-ohm</v>
      </c>
      <c r="P1055" s="19" t="str">
        <f>Def_Sistemas_Conectores_Cabos!$B$7</f>
        <v>SMA 50-ohm</v>
      </c>
      <c r="Q1055" s="27" t="str">
        <f t="shared" si="18"/>
        <v>BO-05U:DI-BPMSigPatch/BO_OUT
BO-05U:DI-BPMRFFE/BO_IN</v>
      </c>
      <c r="R1055" s="46" t="s">
        <v>25</v>
      </c>
      <c r="S1055" s="46" t="s">
        <v>25</v>
      </c>
      <c r="T1055" s="47" t="str">
        <f>Def_Sistemas_Conectores_Cabos!$C$14</f>
        <v>Datalink Extrudado</v>
      </c>
      <c r="U1055" s="45" t="s">
        <v>46</v>
      </c>
      <c r="V1055" s="33"/>
      <c r="W1055" s="33"/>
      <c r="X1055" s="33"/>
    </row>
    <row r="1056" ht="15.75" customHeight="1">
      <c r="A1056" s="19" t="str">
        <f>Def_Sistemas_Conectores_Cabos!$A$22</f>
        <v>BPM de elétrons</v>
      </c>
      <c r="B1056" s="22" t="str">
        <f>Datas_Entregas!$A$2</f>
        <v>Booster/LTB</v>
      </c>
      <c r="C1056" s="25">
        <f t="array" ref="C1056">INDEX(Datas_Entregas!$B$2:$B$100, MATCH(B1056, Datas_Entregas!$A$2:$A$100, 0), 1)</f>
        <v>43266</v>
      </c>
      <c r="D1056" s="22" t="str">
        <f>Def_Status_Montagem!$A$2</f>
        <v>A verificar</v>
      </c>
      <c r="E1056" s="35" t="str">
        <f>Def_Status_Montagem!$B$4</f>
        <v>Contratada (inclui etiqueta)</v>
      </c>
      <c r="F1056" s="26" t="str">
        <f t="array" ref="F1056">INDEX(Def_Instancias_Equipamentos!$F$2:$F$5135, MATCH(K1056, Def_Instancias_Equipamentos!$D$2:$D$5135, 0), 1)</f>
        <v>Túnel (Booster)</v>
      </c>
      <c r="G1056" s="27" t="str">
        <f t="array" ref="G1056">INDEX(Def_Instancias_Equipamentos!$F$2:$F$5135, MATCH(L1056, Def_Instancias_Equipamentos!$D$2:$D$5135, 0), 1)</f>
        <v>Sala Racks 2</v>
      </c>
      <c r="H1056" s="26" t="str">
        <f t="array" ref="H1056">INDEX(Def_Instancias_Equipamentos!$E$2:$E$5135, MATCH(K1056, Def_Instancias_Equipamentos!$D$2:$D$5135, 0), 1)</f>
        <v>BO-05U</v>
      </c>
      <c r="I1056" s="27" t="str">
        <f t="array" ref="I1056">INDEX(Def_Instancias_Equipamentos!$E$2:$E$5135, MATCH(L1056, Def_Instancias_Equipamentos!$D$2:$D$5135, 0), 1)</f>
        <v>IA-02RaBPM</v>
      </c>
      <c r="J1056" s="27" t="str">
        <f t="shared" si="16"/>
        <v>EXTERNO</v>
      </c>
      <c r="K1056" s="28" t="str">
        <f>Def_Instancias_Equipamentos!$D$995</f>
        <v>BO-05U:DI-BPMSigPatch</v>
      </c>
      <c r="L1056" s="19" t="str">
        <f>Def_Instancias_Equipamentos!$D$745</f>
        <v>BO-05U:DI-BPMRFFE</v>
      </c>
      <c r="M1056" s="44" t="s">
        <v>49</v>
      </c>
      <c r="N1056" s="45" t="s">
        <v>50</v>
      </c>
      <c r="O1056" s="31" t="str">
        <f>Def_Sistemas_Conectores_Cabos!$B$7</f>
        <v>SMA 50-ohm</v>
      </c>
      <c r="P1056" s="19" t="str">
        <f>Def_Sistemas_Conectores_Cabos!$B$7</f>
        <v>SMA 50-ohm</v>
      </c>
      <c r="Q1056" s="27" t="str">
        <f t="shared" si="18"/>
        <v>BO-05U:DI-BPMSigPatch/TI_OUT
BO-05U:DI-BPMRFFE/TI_IN</v>
      </c>
      <c r="R1056" s="46" t="s">
        <v>25</v>
      </c>
      <c r="S1056" s="46" t="s">
        <v>25</v>
      </c>
      <c r="T1056" s="47" t="str">
        <f>Def_Sistemas_Conectores_Cabos!$C$14</f>
        <v>Datalink Extrudado</v>
      </c>
      <c r="U1056" s="45" t="s">
        <v>46</v>
      </c>
      <c r="V1056" s="33"/>
      <c r="W1056" s="33"/>
      <c r="X1056" s="33"/>
    </row>
    <row r="1057" ht="15.75" customHeight="1">
      <c r="A1057" s="19" t="str">
        <f>Def_Sistemas_Conectores_Cabos!$A$22</f>
        <v>BPM de elétrons</v>
      </c>
      <c r="B1057" s="22" t="str">
        <f>Datas_Entregas!$A$2</f>
        <v>Booster/LTB</v>
      </c>
      <c r="C1057" s="25">
        <f t="array" ref="C1057">INDEX(Datas_Entregas!$B$2:$B$100, MATCH(B1057, Datas_Entregas!$A$2:$A$100, 0), 1)</f>
        <v>43266</v>
      </c>
      <c r="D1057" s="22" t="str">
        <f>Def_Status_Montagem!$A$2</f>
        <v>A verificar</v>
      </c>
      <c r="E1057" s="35" t="str">
        <f>Def_Status_Montagem!$B$4</f>
        <v>Contratada (inclui etiqueta)</v>
      </c>
      <c r="F1057" s="26" t="str">
        <f t="array" ref="F1057">INDEX(Def_Instancias_Equipamentos!$F$2:$F$5135, MATCH(K1057, Def_Instancias_Equipamentos!$D$2:$D$5135, 0), 1)</f>
        <v>Túnel (Booster)</v>
      </c>
      <c r="G1057" s="27" t="str">
        <f t="array" ref="G1057">INDEX(Def_Instancias_Equipamentos!$F$2:$F$5135, MATCH(L1057, Def_Instancias_Equipamentos!$D$2:$D$5135, 0), 1)</f>
        <v>Sala Racks 2</v>
      </c>
      <c r="H1057" s="26" t="str">
        <f t="array" ref="H1057">INDEX(Def_Instancias_Equipamentos!$E$2:$E$5135, MATCH(K1057, Def_Instancias_Equipamentos!$D$2:$D$5135, 0), 1)</f>
        <v>BO-05U</v>
      </c>
      <c r="I1057" s="27" t="str">
        <f t="array" ref="I1057">INDEX(Def_Instancias_Equipamentos!$E$2:$E$5135, MATCH(L1057, Def_Instancias_Equipamentos!$D$2:$D$5135, 0), 1)</f>
        <v>IA-02RaBPM</v>
      </c>
      <c r="J1057" s="27" t="str">
        <f t="shared" si="16"/>
        <v>EXTERNO</v>
      </c>
      <c r="K1057" s="28" t="str">
        <f>Def_Instancias_Equipamentos!$D$995</f>
        <v>BO-05U:DI-BPMSigPatch</v>
      </c>
      <c r="L1057" s="19" t="str">
        <f>Def_Instancias_Equipamentos!$D$745</f>
        <v>BO-05U:DI-BPMRFFE</v>
      </c>
      <c r="M1057" s="44" t="s">
        <v>51</v>
      </c>
      <c r="N1057" s="45" t="s">
        <v>52</v>
      </c>
      <c r="O1057" s="31" t="str">
        <f>Def_Sistemas_Conectores_Cabos!$B$7</f>
        <v>SMA 50-ohm</v>
      </c>
      <c r="P1057" s="19" t="str">
        <f>Def_Sistemas_Conectores_Cabos!$B$7</f>
        <v>SMA 50-ohm</v>
      </c>
      <c r="Q1057" s="27" t="str">
        <f t="shared" si="18"/>
        <v>BO-05U:DI-BPMSigPatch/TO_OUT
BO-05U:DI-BPMRFFE/TO_IN</v>
      </c>
      <c r="R1057" s="46" t="s">
        <v>25</v>
      </c>
      <c r="S1057" s="46" t="s">
        <v>25</v>
      </c>
      <c r="T1057" s="47" t="str">
        <f>Def_Sistemas_Conectores_Cabos!$C$14</f>
        <v>Datalink Extrudado</v>
      </c>
      <c r="U1057" s="45" t="s">
        <v>46</v>
      </c>
      <c r="V1057" s="33"/>
      <c r="W1057" s="33"/>
      <c r="X1057" s="33"/>
    </row>
    <row r="1058" ht="15.75" customHeight="1">
      <c r="A1058" s="19" t="str">
        <f>Def_Sistemas_Conectores_Cabos!$A$22</f>
        <v>BPM de elétrons</v>
      </c>
      <c r="B1058" s="22" t="str">
        <f>Datas_Entregas!$A$2</f>
        <v>Booster/LTB</v>
      </c>
      <c r="C1058" s="25">
        <f t="array" ref="C1058">INDEX(Datas_Entregas!$B$2:$B$100, MATCH(B1058, Datas_Entregas!$A$2:$A$100, 0), 1)</f>
        <v>43266</v>
      </c>
      <c r="D1058" s="22" t="str">
        <f>Def_Status_Montagem!$A$2</f>
        <v>A verificar</v>
      </c>
      <c r="E1058" s="35" t="str">
        <f>Def_Status_Montagem!$B$4</f>
        <v>Contratada (inclui etiqueta)</v>
      </c>
      <c r="F1058" s="26" t="str">
        <f t="array" ref="F1058">INDEX(Def_Instancias_Equipamentos!$F$2:$F$5135, MATCH(K1058, Def_Instancias_Equipamentos!$D$2:$D$5135, 0), 1)</f>
        <v>Túnel (Booster)</v>
      </c>
      <c r="G1058" s="27" t="str">
        <f t="array" ref="G1058">INDEX(Def_Instancias_Equipamentos!$F$2:$F$5135, MATCH(L1058, Def_Instancias_Equipamentos!$D$2:$D$5135, 0), 1)</f>
        <v>Sala Racks 3</v>
      </c>
      <c r="H1058" s="26" t="str">
        <f t="array" ref="H1058">INDEX(Def_Instancias_Equipamentos!$E$2:$E$5135, MATCH(K1058, Def_Instancias_Equipamentos!$D$2:$D$5135, 0), 1)</f>
        <v>BO-06U</v>
      </c>
      <c r="I1058" s="27" t="str">
        <f t="array" ref="I1058">INDEX(Def_Instancias_Equipamentos!$E$2:$E$5135, MATCH(L1058, Def_Instancias_Equipamentos!$D$2:$D$5135, 0), 1)</f>
        <v>IA-03RaBPM</v>
      </c>
      <c r="J1058" s="27" t="str">
        <f t="shared" si="16"/>
        <v>EXTERNO</v>
      </c>
      <c r="K1058" s="28" t="str">
        <f>Def_Instancias_Equipamentos!$D$996</f>
        <v>BO-06U:DI-BPMSigPatch</v>
      </c>
      <c r="L1058" s="19" t="str">
        <f>Def_Instancias_Equipamentos!$D$746</f>
        <v>BO-06U:DI-BPMRFFE</v>
      </c>
      <c r="M1058" s="44" t="s">
        <v>44</v>
      </c>
      <c r="N1058" s="45" t="s">
        <v>45</v>
      </c>
      <c r="O1058" s="31" t="str">
        <f>Def_Sistemas_Conectores_Cabos!$B$7</f>
        <v>SMA 50-ohm</v>
      </c>
      <c r="P1058" s="19" t="str">
        <f>Def_Sistemas_Conectores_Cabos!$B$7</f>
        <v>SMA 50-ohm</v>
      </c>
      <c r="Q1058" s="27" t="str">
        <f t="shared" si="18"/>
        <v>BO-06U:DI-BPMSigPatch/BI_OUT
BO-06U:DI-BPMRFFE/BI_IN</v>
      </c>
      <c r="R1058" s="46" t="s">
        <v>25</v>
      </c>
      <c r="S1058" s="46" t="s">
        <v>25</v>
      </c>
      <c r="T1058" s="47" t="str">
        <f>Def_Sistemas_Conectores_Cabos!$C$14</f>
        <v>Datalink Extrudado</v>
      </c>
      <c r="U1058" s="45" t="s">
        <v>46</v>
      </c>
      <c r="V1058" s="33"/>
      <c r="W1058" s="33"/>
      <c r="X1058" s="33"/>
    </row>
    <row r="1059" ht="15.75" customHeight="1">
      <c r="A1059" s="19" t="str">
        <f>Def_Sistemas_Conectores_Cabos!$A$22</f>
        <v>BPM de elétrons</v>
      </c>
      <c r="B1059" s="22" t="str">
        <f>Datas_Entregas!$A$2</f>
        <v>Booster/LTB</v>
      </c>
      <c r="C1059" s="25">
        <f t="array" ref="C1059">INDEX(Datas_Entregas!$B$2:$B$100, MATCH(B1059, Datas_Entregas!$A$2:$A$100, 0), 1)</f>
        <v>43266</v>
      </c>
      <c r="D1059" s="22" t="str">
        <f>Def_Status_Montagem!$A$2</f>
        <v>A verificar</v>
      </c>
      <c r="E1059" s="35" t="str">
        <f>Def_Status_Montagem!$B$4</f>
        <v>Contratada (inclui etiqueta)</v>
      </c>
      <c r="F1059" s="26" t="str">
        <f t="array" ref="F1059">INDEX(Def_Instancias_Equipamentos!$F$2:$F$5135, MATCH(K1059, Def_Instancias_Equipamentos!$D$2:$D$5135, 0), 1)</f>
        <v>Túnel (Booster)</v>
      </c>
      <c r="G1059" s="27" t="str">
        <f t="array" ref="G1059">INDEX(Def_Instancias_Equipamentos!$F$2:$F$5135, MATCH(L1059, Def_Instancias_Equipamentos!$D$2:$D$5135, 0), 1)</f>
        <v>Sala Racks 3</v>
      </c>
      <c r="H1059" s="26" t="str">
        <f t="array" ref="H1059">INDEX(Def_Instancias_Equipamentos!$E$2:$E$5135, MATCH(K1059, Def_Instancias_Equipamentos!$D$2:$D$5135, 0), 1)</f>
        <v>BO-06U</v>
      </c>
      <c r="I1059" s="27" t="str">
        <f t="array" ref="I1059">INDEX(Def_Instancias_Equipamentos!$E$2:$E$5135, MATCH(L1059, Def_Instancias_Equipamentos!$D$2:$D$5135, 0), 1)</f>
        <v>IA-03RaBPM</v>
      </c>
      <c r="J1059" s="27" t="str">
        <f t="shared" si="16"/>
        <v>EXTERNO</v>
      </c>
      <c r="K1059" s="28" t="str">
        <f>Def_Instancias_Equipamentos!$D$996</f>
        <v>BO-06U:DI-BPMSigPatch</v>
      </c>
      <c r="L1059" s="19" t="str">
        <f>Def_Instancias_Equipamentos!$D$746</f>
        <v>BO-06U:DI-BPMRFFE</v>
      </c>
      <c r="M1059" s="44" t="s">
        <v>47</v>
      </c>
      <c r="N1059" s="45" t="s">
        <v>48</v>
      </c>
      <c r="O1059" s="31" t="str">
        <f>Def_Sistemas_Conectores_Cabos!$B$7</f>
        <v>SMA 50-ohm</v>
      </c>
      <c r="P1059" s="19" t="str">
        <f>Def_Sistemas_Conectores_Cabos!$B$7</f>
        <v>SMA 50-ohm</v>
      </c>
      <c r="Q1059" s="27" t="str">
        <f t="shared" si="18"/>
        <v>BO-06U:DI-BPMSigPatch/BO_OUT
BO-06U:DI-BPMRFFE/BO_IN</v>
      </c>
      <c r="R1059" s="46" t="s">
        <v>25</v>
      </c>
      <c r="S1059" s="46" t="s">
        <v>25</v>
      </c>
      <c r="T1059" s="47" t="str">
        <f>Def_Sistemas_Conectores_Cabos!$C$14</f>
        <v>Datalink Extrudado</v>
      </c>
      <c r="U1059" s="45" t="s">
        <v>46</v>
      </c>
      <c r="V1059" s="33"/>
      <c r="W1059" s="33"/>
      <c r="X1059" s="33"/>
    </row>
    <row r="1060" ht="15.75" customHeight="1">
      <c r="A1060" s="19" t="str">
        <f>Def_Sistemas_Conectores_Cabos!$A$22</f>
        <v>BPM de elétrons</v>
      </c>
      <c r="B1060" s="22" t="str">
        <f>Datas_Entregas!$A$2</f>
        <v>Booster/LTB</v>
      </c>
      <c r="C1060" s="25">
        <f t="array" ref="C1060">INDEX(Datas_Entregas!$B$2:$B$100, MATCH(B1060, Datas_Entregas!$A$2:$A$100, 0), 1)</f>
        <v>43266</v>
      </c>
      <c r="D1060" s="22" t="str">
        <f>Def_Status_Montagem!$A$2</f>
        <v>A verificar</v>
      </c>
      <c r="E1060" s="35" t="str">
        <f>Def_Status_Montagem!$B$4</f>
        <v>Contratada (inclui etiqueta)</v>
      </c>
      <c r="F1060" s="26" t="str">
        <f t="array" ref="F1060">INDEX(Def_Instancias_Equipamentos!$F$2:$F$5135, MATCH(K1060, Def_Instancias_Equipamentos!$D$2:$D$5135, 0), 1)</f>
        <v>Túnel (Booster)</v>
      </c>
      <c r="G1060" s="27" t="str">
        <f t="array" ref="G1060">INDEX(Def_Instancias_Equipamentos!$F$2:$F$5135, MATCH(L1060, Def_Instancias_Equipamentos!$D$2:$D$5135, 0), 1)</f>
        <v>Sala Racks 3</v>
      </c>
      <c r="H1060" s="26" t="str">
        <f t="array" ref="H1060">INDEX(Def_Instancias_Equipamentos!$E$2:$E$5135, MATCH(K1060, Def_Instancias_Equipamentos!$D$2:$D$5135, 0), 1)</f>
        <v>BO-06U</v>
      </c>
      <c r="I1060" s="27" t="str">
        <f t="array" ref="I1060">INDEX(Def_Instancias_Equipamentos!$E$2:$E$5135, MATCH(L1060, Def_Instancias_Equipamentos!$D$2:$D$5135, 0), 1)</f>
        <v>IA-03RaBPM</v>
      </c>
      <c r="J1060" s="27" t="str">
        <f t="shared" si="16"/>
        <v>EXTERNO</v>
      </c>
      <c r="K1060" s="28" t="str">
        <f>Def_Instancias_Equipamentos!$D$996</f>
        <v>BO-06U:DI-BPMSigPatch</v>
      </c>
      <c r="L1060" s="19" t="str">
        <f>Def_Instancias_Equipamentos!$D$746</f>
        <v>BO-06U:DI-BPMRFFE</v>
      </c>
      <c r="M1060" s="44" t="s">
        <v>49</v>
      </c>
      <c r="N1060" s="45" t="s">
        <v>50</v>
      </c>
      <c r="O1060" s="31" t="str">
        <f>Def_Sistemas_Conectores_Cabos!$B$7</f>
        <v>SMA 50-ohm</v>
      </c>
      <c r="P1060" s="19" t="str">
        <f>Def_Sistemas_Conectores_Cabos!$B$7</f>
        <v>SMA 50-ohm</v>
      </c>
      <c r="Q1060" s="27" t="str">
        <f t="shared" si="18"/>
        <v>BO-06U:DI-BPMSigPatch/TI_OUT
BO-06U:DI-BPMRFFE/TI_IN</v>
      </c>
      <c r="R1060" s="46" t="s">
        <v>25</v>
      </c>
      <c r="S1060" s="46" t="s">
        <v>25</v>
      </c>
      <c r="T1060" s="47" t="str">
        <f>Def_Sistemas_Conectores_Cabos!$C$14</f>
        <v>Datalink Extrudado</v>
      </c>
      <c r="U1060" s="45" t="s">
        <v>46</v>
      </c>
      <c r="V1060" s="33"/>
      <c r="W1060" s="33"/>
      <c r="X1060" s="33"/>
    </row>
    <row r="1061" ht="15.75" customHeight="1">
      <c r="A1061" s="19" t="str">
        <f>Def_Sistemas_Conectores_Cabos!$A$22</f>
        <v>BPM de elétrons</v>
      </c>
      <c r="B1061" s="22" t="str">
        <f>Datas_Entregas!$A$2</f>
        <v>Booster/LTB</v>
      </c>
      <c r="C1061" s="25">
        <f t="array" ref="C1061">INDEX(Datas_Entregas!$B$2:$B$100, MATCH(B1061, Datas_Entregas!$A$2:$A$100, 0), 1)</f>
        <v>43266</v>
      </c>
      <c r="D1061" s="22" t="str">
        <f>Def_Status_Montagem!$A$2</f>
        <v>A verificar</v>
      </c>
      <c r="E1061" s="35" t="str">
        <f>Def_Status_Montagem!$B$4</f>
        <v>Contratada (inclui etiqueta)</v>
      </c>
      <c r="F1061" s="26" t="str">
        <f t="array" ref="F1061">INDEX(Def_Instancias_Equipamentos!$F$2:$F$5135, MATCH(K1061, Def_Instancias_Equipamentos!$D$2:$D$5135, 0), 1)</f>
        <v>Túnel (Booster)</v>
      </c>
      <c r="G1061" s="27" t="str">
        <f t="array" ref="G1061">INDEX(Def_Instancias_Equipamentos!$F$2:$F$5135, MATCH(L1061, Def_Instancias_Equipamentos!$D$2:$D$5135, 0), 1)</f>
        <v>Sala Racks 3</v>
      </c>
      <c r="H1061" s="26" t="str">
        <f t="array" ref="H1061">INDEX(Def_Instancias_Equipamentos!$E$2:$E$5135, MATCH(K1061, Def_Instancias_Equipamentos!$D$2:$D$5135, 0), 1)</f>
        <v>BO-06U</v>
      </c>
      <c r="I1061" s="27" t="str">
        <f t="array" ref="I1061">INDEX(Def_Instancias_Equipamentos!$E$2:$E$5135, MATCH(L1061, Def_Instancias_Equipamentos!$D$2:$D$5135, 0), 1)</f>
        <v>IA-03RaBPM</v>
      </c>
      <c r="J1061" s="27" t="str">
        <f t="shared" si="16"/>
        <v>EXTERNO</v>
      </c>
      <c r="K1061" s="28" t="str">
        <f>Def_Instancias_Equipamentos!$D$996</f>
        <v>BO-06U:DI-BPMSigPatch</v>
      </c>
      <c r="L1061" s="19" t="str">
        <f>Def_Instancias_Equipamentos!$D$746</f>
        <v>BO-06U:DI-BPMRFFE</v>
      </c>
      <c r="M1061" s="44" t="s">
        <v>51</v>
      </c>
      <c r="N1061" s="45" t="s">
        <v>52</v>
      </c>
      <c r="O1061" s="31" t="str">
        <f>Def_Sistemas_Conectores_Cabos!$B$7</f>
        <v>SMA 50-ohm</v>
      </c>
      <c r="P1061" s="19" t="str">
        <f>Def_Sistemas_Conectores_Cabos!$B$7</f>
        <v>SMA 50-ohm</v>
      </c>
      <c r="Q1061" s="27" t="str">
        <f t="shared" si="18"/>
        <v>BO-06U:DI-BPMSigPatch/TO_OUT
BO-06U:DI-BPMRFFE/TO_IN</v>
      </c>
      <c r="R1061" s="46" t="s">
        <v>25</v>
      </c>
      <c r="S1061" s="46" t="s">
        <v>25</v>
      </c>
      <c r="T1061" s="47" t="str">
        <f>Def_Sistemas_Conectores_Cabos!$C$14</f>
        <v>Datalink Extrudado</v>
      </c>
      <c r="U1061" s="45" t="s">
        <v>46</v>
      </c>
      <c r="V1061" s="33"/>
      <c r="W1061" s="33"/>
      <c r="X1061" s="33"/>
    </row>
    <row r="1062" ht="15.75" customHeight="1">
      <c r="A1062" s="19" t="str">
        <f>Def_Sistemas_Conectores_Cabos!$A$22</f>
        <v>BPM de elétrons</v>
      </c>
      <c r="B1062" s="22" t="str">
        <f>Datas_Entregas!$A$2</f>
        <v>Booster/LTB</v>
      </c>
      <c r="C1062" s="25">
        <f t="array" ref="C1062">INDEX(Datas_Entregas!$B$2:$B$100, MATCH(B1062, Datas_Entregas!$A$2:$A$100, 0), 1)</f>
        <v>43266</v>
      </c>
      <c r="D1062" s="22" t="str">
        <f>Def_Status_Montagem!$A$2</f>
        <v>A verificar</v>
      </c>
      <c r="E1062" s="35" t="str">
        <f>Def_Status_Montagem!$B$4</f>
        <v>Contratada (inclui etiqueta)</v>
      </c>
      <c r="F1062" s="26" t="str">
        <f t="array" ref="F1062">INDEX(Def_Instancias_Equipamentos!$F$2:$F$5135, MATCH(K1062, Def_Instancias_Equipamentos!$D$2:$D$5135, 0), 1)</f>
        <v>Túnel (Booster)</v>
      </c>
      <c r="G1062" s="27" t="str">
        <f t="array" ref="G1062">INDEX(Def_Instancias_Equipamentos!$F$2:$F$5135, MATCH(L1062, Def_Instancias_Equipamentos!$D$2:$D$5135, 0), 1)</f>
        <v>Sala Racks 3</v>
      </c>
      <c r="H1062" s="26" t="str">
        <f t="array" ref="H1062">INDEX(Def_Instancias_Equipamentos!$E$2:$E$5135, MATCH(K1062, Def_Instancias_Equipamentos!$D$2:$D$5135, 0), 1)</f>
        <v>BO-07U</v>
      </c>
      <c r="I1062" s="27" t="str">
        <f t="array" ref="I1062">INDEX(Def_Instancias_Equipamentos!$E$2:$E$5135, MATCH(L1062, Def_Instancias_Equipamentos!$D$2:$D$5135, 0), 1)</f>
        <v>IA-03RaBPM</v>
      </c>
      <c r="J1062" s="27" t="str">
        <f t="shared" si="16"/>
        <v>EXTERNO</v>
      </c>
      <c r="K1062" s="28" t="str">
        <f>Def_Instancias_Equipamentos!$D$997</f>
        <v>BO-07U:DI-BPMSigPatch</v>
      </c>
      <c r="L1062" s="19" t="str">
        <f>Def_Instancias_Equipamentos!$D$747</f>
        <v>BO-07U:DI-BPMRFFE</v>
      </c>
      <c r="M1062" s="44" t="s">
        <v>44</v>
      </c>
      <c r="N1062" s="45" t="s">
        <v>45</v>
      </c>
      <c r="O1062" s="31" t="str">
        <f>Def_Sistemas_Conectores_Cabos!$B$7</f>
        <v>SMA 50-ohm</v>
      </c>
      <c r="P1062" s="19" t="str">
        <f>Def_Sistemas_Conectores_Cabos!$B$7</f>
        <v>SMA 50-ohm</v>
      </c>
      <c r="Q1062" s="27" t="str">
        <f t="shared" si="18"/>
        <v>BO-07U:DI-BPMSigPatch/BI_OUT
BO-07U:DI-BPMRFFE/BI_IN</v>
      </c>
      <c r="R1062" s="46" t="s">
        <v>25</v>
      </c>
      <c r="S1062" s="46" t="s">
        <v>25</v>
      </c>
      <c r="T1062" s="47" t="str">
        <f>Def_Sistemas_Conectores_Cabos!$C$14</f>
        <v>Datalink Extrudado</v>
      </c>
      <c r="U1062" s="45" t="s">
        <v>46</v>
      </c>
      <c r="V1062" s="33"/>
      <c r="W1062" s="33"/>
      <c r="X1062" s="33"/>
    </row>
    <row r="1063" ht="15.75" customHeight="1">
      <c r="A1063" s="19" t="str">
        <f>Def_Sistemas_Conectores_Cabos!$A$22</f>
        <v>BPM de elétrons</v>
      </c>
      <c r="B1063" s="22" t="str">
        <f>Datas_Entregas!$A$2</f>
        <v>Booster/LTB</v>
      </c>
      <c r="C1063" s="25">
        <f t="array" ref="C1063">INDEX(Datas_Entregas!$B$2:$B$100, MATCH(B1063, Datas_Entregas!$A$2:$A$100, 0), 1)</f>
        <v>43266</v>
      </c>
      <c r="D1063" s="22" t="str">
        <f>Def_Status_Montagem!$A$2</f>
        <v>A verificar</v>
      </c>
      <c r="E1063" s="35" t="str">
        <f>Def_Status_Montagem!$B$4</f>
        <v>Contratada (inclui etiqueta)</v>
      </c>
      <c r="F1063" s="26" t="str">
        <f t="array" ref="F1063">INDEX(Def_Instancias_Equipamentos!$F$2:$F$5135, MATCH(K1063, Def_Instancias_Equipamentos!$D$2:$D$5135, 0), 1)</f>
        <v>Túnel (Booster)</v>
      </c>
      <c r="G1063" s="27" t="str">
        <f t="array" ref="G1063">INDEX(Def_Instancias_Equipamentos!$F$2:$F$5135, MATCH(L1063, Def_Instancias_Equipamentos!$D$2:$D$5135, 0), 1)</f>
        <v>Sala Racks 3</v>
      </c>
      <c r="H1063" s="26" t="str">
        <f t="array" ref="H1063">INDEX(Def_Instancias_Equipamentos!$E$2:$E$5135, MATCH(K1063, Def_Instancias_Equipamentos!$D$2:$D$5135, 0), 1)</f>
        <v>BO-07U</v>
      </c>
      <c r="I1063" s="27" t="str">
        <f t="array" ref="I1063">INDEX(Def_Instancias_Equipamentos!$E$2:$E$5135, MATCH(L1063, Def_Instancias_Equipamentos!$D$2:$D$5135, 0), 1)</f>
        <v>IA-03RaBPM</v>
      </c>
      <c r="J1063" s="27" t="str">
        <f t="shared" si="16"/>
        <v>EXTERNO</v>
      </c>
      <c r="K1063" s="28" t="str">
        <f>Def_Instancias_Equipamentos!$D$997</f>
        <v>BO-07U:DI-BPMSigPatch</v>
      </c>
      <c r="L1063" s="19" t="str">
        <f>Def_Instancias_Equipamentos!$D$747</f>
        <v>BO-07U:DI-BPMRFFE</v>
      </c>
      <c r="M1063" s="44" t="s">
        <v>47</v>
      </c>
      <c r="N1063" s="45" t="s">
        <v>48</v>
      </c>
      <c r="O1063" s="31" t="str">
        <f>Def_Sistemas_Conectores_Cabos!$B$7</f>
        <v>SMA 50-ohm</v>
      </c>
      <c r="P1063" s="19" t="str">
        <f>Def_Sistemas_Conectores_Cabos!$B$7</f>
        <v>SMA 50-ohm</v>
      </c>
      <c r="Q1063" s="27" t="str">
        <f t="shared" si="18"/>
        <v>BO-07U:DI-BPMSigPatch/BO_OUT
BO-07U:DI-BPMRFFE/BO_IN</v>
      </c>
      <c r="R1063" s="46" t="s">
        <v>25</v>
      </c>
      <c r="S1063" s="46" t="s">
        <v>25</v>
      </c>
      <c r="T1063" s="47" t="str">
        <f>Def_Sistemas_Conectores_Cabos!$C$14</f>
        <v>Datalink Extrudado</v>
      </c>
      <c r="U1063" s="45" t="s">
        <v>46</v>
      </c>
      <c r="V1063" s="33"/>
      <c r="W1063" s="33"/>
      <c r="X1063" s="33"/>
    </row>
    <row r="1064" ht="15.75" customHeight="1">
      <c r="A1064" s="19" t="str">
        <f>Def_Sistemas_Conectores_Cabos!$A$22</f>
        <v>BPM de elétrons</v>
      </c>
      <c r="B1064" s="22" t="str">
        <f>Datas_Entregas!$A$2</f>
        <v>Booster/LTB</v>
      </c>
      <c r="C1064" s="25">
        <f t="array" ref="C1064">INDEX(Datas_Entregas!$B$2:$B$100, MATCH(B1064, Datas_Entregas!$A$2:$A$100, 0), 1)</f>
        <v>43266</v>
      </c>
      <c r="D1064" s="22" t="str">
        <f>Def_Status_Montagem!$A$2</f>
        <v>A verificar</v>
      </c>
      <c r="E1064" s="35" t="str">
        <f>Def_Status_Montagem!$B$4</f>
        <v>Contratada (inclui etiqueta)</v>
      </c>
      <c r="F1064" s="26" t="str">
        <f t="array" ref="F1064">INDEX(Def_Instancias_Equipamentos!$F$2:$F$5135, MATCH(K1064, Def_Instancias_Equipamentos!$D$2:$D$5135, 0), 1)</f>
        <v>Túnel (Booster)</v>
      </c>
      <c r="G1064" s="27" t="str">
        <f t="array" ref="G1064">INDEX(Def_Instancias_Equipamentos!$F$2:$F$5135, MATCH(L1064, Def_Instancias_Equipamentos!$D$2:$D$5135, 0), 1)</f>
        <v>Sala Racks 3</v>
      </c>
      <c r="H1064" s="26" t="str">
        <f t="array" ref="H1064">INDEX(Def_Instancias_Equipamentos!$E$2:$E$5135, MATCH(K1064, Def_Instancias_Equipamentos!$D$2:$D$5135, 0), 1)</f>
        <v>BO-07U</v>
      </c>
      <c r="I1064" s="27" t="str">
        <f t="array" ref="I1064">INDEX(Def_Instancias_Equipamentos!$E$2:$E$5135, MATCH(L1064, Def_Instancias_Equipamentos!$D$2:$D$5135, 0), 1)</f>
        <v>IA-03RaBPM</v>
      </c>
      <c r="J1064" s="27" t="str">
        <f t="shared" si="16"/>
        <v>EXTERNO</v>
      </c>
      <c r="K1064" s="28" t="str">
        <f>Def_Instancias_Equipamentos!$D$997</f>
        <v>BO-07U:DI-BPMSigPatch</v>
      </c>
      <c r="L1064" s="19" t="str">
        <f>Def_Instancias_Equipamentos!$D$747</f>
        <v>BO-07U:DI-BPMRFFE</v>
      </c>
      <c r="M1064" s="44" t="s">
        <v>49</v>
      </c>
      <c r="N1064" s="45" t="s">
        <v>50</v>
      </c>
      <c r="O1064" s="31" t="str">
        <f>Def_Sistemas_Conectores_Cabos!$B$7</f>
        <v>SMA 50-ohm</v>
      </c>
      <c r="P1064" s="19" t="str">
        <f>Def_Sistemas_Conectores_Cabos!$B$7</f>
        <v>SMA 50-ohm</v>
      </c>
      <c r="Q1064" s="27" t="str">
        <f t="shared" si="18"/>
        <v>BO-07U:DI-BPMSigPatch/TI_OUT
BO-07U:DI-BPMRFFE/TI_IN</v>
      </c>
      <c r="R1064" s="46" t="s">
        <v>25</v>
      </c>
      <c r="S1064" s="46" t="s">
        <v>25</v>
      </c>
      <c r="T1064" s="47" t="str">
        <f>Def_Sistemas_Conectores_Cabos!$C$14</f>
        <v>Datalink Extrudado</v>
      </c>
      <c r="U1064" s="45" t="s">
        <v>46</v>
      </c>
      <c r="V1064" s="33"/>
      <c r="W1064" s="33"/>
      <c r="X1064" s="33"/>
    </row>
    <row r="1065" ht="15.75" customHeight="1">
      <c r="A1065" s="19" t="str">
        <f>Def_Sistemas_Conectores_Cabos!$A$22</f>
        <v>BPM de elétrons</v>
      </c>
      <c r="B1065" s="22" t="str">
        <f>Datas_Entregas!$A$2</f>
        <v>Booster/LTB</v>
      </c>
      <c r="C1065" s="25">
        <f t="array" ref="C1065">INDEX(Datas_Entregas!$B$2:$B$100, MATCH(B1065, Datas_Entregas!$A$2:$A$100, 0), 1)</f>
        <v>43266</v>
      </c>
      <c r="D1065" s="22" t="str">
        <f>Def_Status_Montagem!$A$2</f>
        <v>A verificar</v>
      </c>
      <c r="E1065" s="35" t="str">
        <f>Def_Status_Montagem!$B$4</f>
        <v>Contratada (inclui etiqueta)</v>
      </c>
      <c r="F1065" s="26" t="str">
        <f t="array" ref="F1065">INDEX(Def_Instancias_Equipamentos!$F$2:$F$5135, MATCH(K1065, Def_Instancias_Equipamentos!$D$2:$D$5135, 0), 1)</f>
        <v>Túnel (Booster)</v>
      </c>
      <c r="G1065" s="27" t="str">
        <f t="array" ref="G1065">INDEX(Def_Instancias_Equipamentos!$F$2:$F$5135, MATCH(L1065, Def_Instancias_Equipamentos!$D$2:$D$5135, 0), 1)</f>
        <v>Sala Racks 3</v>
      </c>
      <c r="H1065" s="26" t="str">
        <f t="array" ref="H1065">INDEX(Def_Instancias_Equipamentos!$E$2:$E$5135, MATCH(K1065, Def_Instancias_Equipamentos!$D$2:$D$5135, 0), 1)</f>
        <v>BO-07U</v>
      </c>
      <c r="I1065" s="27" t="str">
        <f t="array" ref="I1065">INDEX(Def_Instancias_Equipamentos!$E$2:$E$5135, MATCH(L1065, Def_Instancias_Equipamentos!$D$2:$D$5135, 0), 1)</f>
        <v>IA-03RaBPM</v>
      </c>
      <c r="J1065" s="27" t="str">
        <f t="shared" si="16"/>
        <v>EXTERNO</v>
      </c>
      <c r="K1065" s="28" t="str">
        <f>Def_Instancias_Equipamentos!$D$997</f>
        <v>BO-07U:DI-BPMSigPatch</v>
      </c>
      <c r="L1065" s="19" t="str">
        <f>Def_Instancias_Equipamentos!$D$747</f>
        <v>BO-07U:DI-BPMRFFE</v>
      </c>
      <c r="M1065" s="44" t="s">
        <v>51</v>
      </c>
      <c r="N1065" s="45" t="s">
        <v>52</v>
      </c>
      <c r="O1065" s="31" t="str">
        <f>Def_Sistemas_Conectores_Cabos!$B$7</f>
        <v>SMA 50-ohm</v>
      </c>
      <c r="P1065" s="19" t="str">
        <f>Def_Sistemas_Conectores_Cabos!$B$7</f>
        <v>SMA 50-ohm</v>
      </c>
      <c r="Q1065" s="27" t="str">
        <f t="shared" si="18"/>
        <v>BO-07U:DI-BPMSigPatch/TO_OUT
BO-07U:DI-BPMRFFE/TO_IN</v>
      </c>
      <c r="R1065" s="46" t="s">
        <v>25</v>
      </c>
      <c r="S1065" s="46" t="s">
        <v>25</v>
      </c>
      <c r="T1065" s="47" t="str">
        <f>Def_Sistemas_Conectores_Cabos!$C$14</f>
        <v>Datalink Extrudado</v>
      </c>
      <c r="U1065" s="45" t="s">
        <v>46</v>
      </c>
      <c r="V1065" s="33"/>
      <c r="W1065" s="33"/>
      <c r="X1065" s="33"/>
    </row>
    <row r="1066" ht="15.75" customHeight="1">
      <c r="A1066" s="19" t="str">
        <f>Def_Sistemas_Conectores_Cabos!$A$22</f>
        <v>BPM de elétrons</v>
      </c>
      <c r="B1066" s="22" t="str">
        <f>Datas_Entregas!$A$2</f>
        <v>Booster/LTB</v>
      </c>
      <c r="C1066" s="25">
        <f t="array" ref="C1066">INDEX(Datas_Entregas!$B$2:$B$100, MATCH(B1066, Datas_Entregas!$A$2:$A$100, 0), 1)</f>
        <v>43266</v>
      </c>
      <c r="D1066" s="22" t="str">
        <f>Def_Status_Montagem!$A$2</f>
        <v>A verificar</v>
      </c>
      <c r="E1066" s="35" t="str">
        <f>Def_Status_Montagem!$B$4</f>
        <v>Contratada (inclui etiqueta)</v>
      </c>
      <c r="F1066" s="26" t="str">
        <f t="array" ref="F1066">INDEX(Def_Instancias_Equipamentos!$F$2:$F$5135, MATCH(K1066, Def_Instancias_Equipamentos!$D$2:$D$5135, 0), 1)</f>
        <v>Túnel (Booster)</v>
      </c>
      <c r="G1066" s="27" t="str">
        <f t="array" ref="G1066">INDEX(Def_Instancias_Equipamentos!$F$2:$F$5135, MATCH(L1066, Def_Instancias_Equipamentos!$D$2:$D$5135, 0), 1)</f>
        <v>Sala Racks 4</v>
      </c>
      <c r="H1066" s="26" t="str">
        <f t="array" ref="H1066">INDEX(Def_Instancias_Equipamentos!$E$2:$E$5135, MATCH(K1066, Def_Instancias_Equipamentos!$D$2:$D$5135, 0), 1)</f>
        <v>BO-08U</v>
      </c>
      <c r="I1066" s="27" t="str">
        <f t="array" ref="I1066">INDEX(Def_Instancias_Equipamentos!$E$2:$E$5135, MATCH(L1066, Def_Instancias_Equipamentos!$D$2:$D$5135, 0), 1)</f>
        <v>IA-04RaBPM</v>
      </c>
      <c r="J1066" s="27" t="str">
        <f t="shared" si="16"/>
        <v>EXTERNO</v>
      </c>
      <c r="K1066" s="28" t="str">
        <f>Def_Instancias_Equipamentos!$D$998</f>
        <v>BO-08U:DI-BPMSigPatch</v>
      </c>
      <c r="L1066" s="19" t="str">
        <f>Def_Instancias_Equipamentos!$D$748</f>
        <v>BO-08U:DI-BPMRFFE</v>
      </c>
      <c r="M1066" s="44" t="s">
        <v>44</v>
      </c>
      <c r="N1066" s="45" t="s">
        <v>45</v>
      </c>
      <c r="O1066" s="31" t="str">
        <f>Def_Sistemas_Conectores_Cabos!$B$7</f>
        <v>SMA 50-ohm</v>
      </c>
      <c r="P1066" s="19" t="str">
        <f>Def_Sistemas_Conectores_Cabos!$B$7</f>
        <v>SMA 50-ohm</v>
      </c>
      <c r="Q1066" s="27" t="str">
        <f t="shared" si="18"/>
        <v>BO-08U:DI-BPMSigPatch/BI_OUT
BO-08U:DI-BPMRFFE/BI_IN</v>
      </c>
      <c r="R1066" s="46" t="s">
        <v>25</v>
      </c>
      <c r="S1066" s="46" t="s">
        <v>25</v>
      </c>
      <c r="T1066" s="47" t="str">
        <f>Def_Sistemas_Conectores_Cabos!$C$14</f>
        <v>Datalink Extrudado</v>
      </c>
      <c r="U1066" s="45" t="s">
        <v>46</v>
      </c>
      <c r="V1066" s="33"/>
      <c r="W1066" s="33"/>
      <c r="X1066" s="33"/>
    </row>
    <row r="1067" ht="15.75" customHeight="1">
      <c r="A1067" s="19" t="str">
        <f>Def_Sistemas_Conectores_Cabos!$A$22</f>
        <v>BPM de elétrons</v>
      </c>
      <c r="B1067" s="22" t="str">
        <f>Datas_Entregas!$A$2</f>
        <v>Booster/LTB</v>
      </c>
      <c r="C1067" s="25">
        <f t="array" ref="C1067">INDEX(Datas_Entregas!$B$2:$B$100, MATCH(B1067, Datas_Entregas!$A$2:$A$100, 0), 1)</f>
        <v>43266</v>
      </c>
      <c r="D1067" s="22" t="str">
        <f>Def_Status_Montagem!$A$2</f>
        <v>A verificar</v>
      </c>
      <c r="E1067" s="35" t="str">
        <f>Def_Status_Montagem!$B$4</f>
        <v>Contratada (inclui etiqueta)</v>
      </c>
      <c r="F1067" s="26" t="str">
        <f t="array" ref="F1067">INDEX(Def_Instancias_Equipamentos!$F$2:$F$5135, MATCH(K1067, Def_Instancias_Equipamentos!$D$2:$D$5135, 0), 1)</f>
        <v>Túnel (Booster)</v>
      </c>
      <c r="G1067" s="27" t="str">
        <f t="array" ref="G1067">INDEX(Def_Instancias_Equipamentos!$F$2:$F$5135, MATCH(L1067, Def_Instancias_Equipamentos!$D$2:$D$5135, 0), 1)</f>
        <v>Sala Racks 4</v>
      </c>
      <c r="H1067" s="26" t="str">
        <f t="array" ref="H1067">INDEX(Def_Instancias_Equipamentos!$E$2:$E$5135, MATCH(K1067, Def_Instancias_Equipamentos!$D$2:$D$5135, 0), 1)</f>
        <v>BO-08U</v>
      </c>
      <c r="I1067" s="27" t="str">
        <f t="array" ref="I1067">INDEX(Def_Instancias_Equipamentos!$E$2:$E$5135, MATCH(L1067, Def_Instancias_Equipamentos!$D$2:$D$5135, 0), 1)</f>
        <v>IA-04RaBPM</v>
      </c>
      <c r="J1067" s="27" t="str">
        <f t="shared" si="16"/>
        <v>EXTERNO</v>
      </c>
      <c r="K1067" s="28" t="str">
        <f>Def_Instancias_Equipamentos!$D$998</f>
        <v>BO-08U:DI-BPMSigPatch</v>
      </c>
      <c r="L1067" s="19" t="str">
        <f>Def_Instancias_Equipamentos!$D$748</f>
        <v>BO-08U:DI-BPMRFFE</v>
      </c>
      <c r="M1067" s="44" t="s">
        <v>47</v>
      </c>
      <c r="N1067" s="45" t="s">
        <v>48</v>
      </c>
      <c r="O1067" s="31" t="str">
        <f>Def_Sistemas_Conectores_Cabos!$B$7</f>
        <v>SMA 50-ohm</v>
      </c>
      <c r="P1067" s="19" t="str">
        <f>Def_Sistemas_Conectores_Cabos!$B$7</f>
        <v>SMA 50-ohm</v>
      </c>
      <c r="Q1067" s="27" t="str">
        <f t="shared" si="18"/>
        <v>BO-08U:DI-BPMSigPatch/BO_OUT
BO-08U:DI-BPMRFFE/BO_IN</v>
      </c>
      <c r="R1067" s="46" t="s">
        <v>25</v>
      </c>
      <c r="S1067" s="46" t="s">
        <v>25</v>
      </c>
      <c r="T1067" s="47" t="str">
        <f>Def_Sistemas_Conectores_Cabos!$C$14</f>
        <v>Datalink Extrudado</v>
      </c>
      <c r="U1067" s="45" t="s">
        <v>46</v>
      </c>
      <c r="V1067" s="33"/>
      <c r="W1067" s="33"/>
      <c r="X1067" s="33"/>
    </row>
    <row r="1068" ht="15.75" customHeight="1">
      <c r="A1068" s="19" t="str">
        <f>Def_Sistemas_Conectores_Cabos!$A$22</f>
        <v>BPM de elétrons</v>
      </c>
      <c r="B1068" s="22" t="str">
        <f>Datas_Entregas!$A$2</f>
        <v>Booster/LTB</v>
      </c>
      <c r="C1068" s="25">
        <f t="array" ref="C1068">INDEX(Datas_Entregas!$B$2:$B$100, MATCH(B1068, Datas_Entregas!$A$2:$A$100, 0), 1)</f>
        <v>43266</v>
      </c>
      <c r="D1068" s="22" t="str">
        <f>Def_Status_Montagem!$A$2</f>
        <v>A verificar</v>
      </c>
      <c r="E1068" s="35" t="str">
        <f>Def_Status_Montagem!$B$4</f>
        <v>Contratada (inclui etiqueta)</v>
      </c>
      <c r="F1068" s="26" t="str">
        <f t="array" ref="F1068">INDEX(Def_Instancias_Equipamentos!$F$2:$F$5135, MATCH(K1068, Def_Instancias_Equipamentos!$D$2:$D$5135, 0), 1)</f>
        <v>Túnel (Booster)</v>
      </c>
      <c r="G1068" s="27" t="str">
        <f t="array" ref="G1068">INDEX(Def_Instancias_Equipamentos!$F$2:$F$5135, MATCH(L1068, Def_Instancias_Equipamentos!$D$2:$D$5135, 0), 1)</f>
        <v>Sala Racks 4</v>
      </c>
      <c r="H1068" s="26" t="str">
        <f t="array" ref="H1068">INDEX(Def_Instancias_Equipamentos!$E$2:$E$5135, MATCH(K1068, Def_Instancias_Equipamentos!$D$2:$D$5135, 0), 1)</f>
        <v>BO-08U</v>
      </c>
      <c r="I1068" s="27" t="str">
        <f t="array" ref="I1068">INDEX(Def_Instancias_Equipamentos!$E$2:$E$5135, MATCH(L1068, Def_Instancias_Equipamentos!$D$2:$D$5135, 0), 1)</f>
        <v>IA-04RaBPM</v>
      </c>
      <c r="J1068" s="27" t="str">
        <f t="shared" si="16"/>
        <v>EXTERNO</v>
      </c>
      <c r="K1068" s="28" t="str">
        <f>Def_Instancias_Equipamentos!$D$998</f>
        <v>BO-08U:DI-BPMSigPatch</v>
      </c>
      <c r="L1068" s="19" t="str">
        <f>Def_Instancias_Equipamentos!$D$748</f>
        <v>BO-08U:DI-BPMRFFE</v>
      </c>
      <c r="M1068" s="44" t="s">
        <v>49</v>
      </c>
      <c r="N1068" s="45" t="s">
        <v>50</v>
      </c>
      <c r="O1068" s="31" t="str">
        <f>Def_Sistemas_Conectores_Cabos!$B$7</f>
        <v>SMA 50-ohm</v>
      </c>
      <c r="P1068" s="19" t="str">
        <f>Def_Sistemas_Conectores_Cabos!$B$7</f>
        <v>SMA 50-ohm</v>
      </c>
      <c r="Q1068" s="27" t="str">
        <f t="shared" si="18"/>
        <v>BO-08U:DI-BPMSigPatch/TI_OUT
BO-08U:DI-BPMRFFE/TI_IN</v>
      </c>
      <c r="R1068" s="46" t="s">
        <v>25</v>
      </c>
      <c r="S1068" s="46" t="s">
        <v>25</v>
      </c>
      <c r="T1068" s="47" t="str">
        <f>Def_Sistemas_Conectores_Cabos!$C$14</f>
        <v>Datalink Extrudado</v>
      </c>
      <c r="U1068" s="45" t="s">
        <v>46</v>
      </c>
      <c r="V1068" s="33"/>
      <c r="W1068" s="33"/>
      <c r="X1068" s="33"/>
    </row>
    <row r="1069" ht="15.75" customHeight="1">
      <c r="A1069" s="19" t="str">
        <f>Def_Sistemas_Conectores_Cabos!$A$22</f>
        <v>BPM de elétrons</v>
      </c>
      <c r="B1069" s="22" t="str">
        <f>Datas_Entregas!$A$2</f>
        <v>Booster/LTB</v>
      </c>
      <c r="C1069" s="25">
        <f t="array" ref="C1069">INDEX(Datas_Entregas!$B$2:$B$100, MATCH(B1069, Datas_Entregas!$A$2:$A$100, 0), 1)</f>
        <v>43266</v>
      </c>
      <c r="D1069" s="22" t="str">
        <f>Def_Status_Montagem!$A$2</f>
        <v>A verificar</v>
      </c>
      <c r="E1069" s="35" t="str">
        <f>Def_Status_Montagem!$B$4</f>
        <v>Contratada (inclui etiqueta)</v>
      </c>
      <c r="F1069" s="26" t="str">
        <f t="array" ref="F1069">INDEX(Def_Instancias_Equipamentos!$F$2:$F$5135, MATCH(K1069, Def_Instancias_Equipamentos!$D$2:$D$5135, 0), 1)</f>
        <v>Túnel (Booster)</v>
      </c>
      <c r="G1069" s="27" t="str">
        <f t="array" ref="G1069">INDEX(Def_Instancias_Equipamentos!$F$2:$F$5135, MATCH(L1069, Def_Instancias_Equipamentos!$D$2:$D$5135, 0), 1)</f>
        <v>Sala Racks 4</v>
      </c>
      <c r="H1069" s="26" t="str">
        <f t="array" ref="H1069">INDEX(Def_Instancias_Equipamentos!$E$2:$E$5135, MATCH(K1069, Def_Instancias_Equipamentos!$D$2:$D$5135, 0), 1)</f>
        <v>BO-08U</v>
      </c>
      <c r="I1069" s="27" t="str">
        <f t="array" ref="I1069">INDEX(Def_Instancias_Equipamentos!$E$2:$E$5135, MATCH(L1069, Def_Instancias_Equipamentos!$D$2:$D$5135, 0), 1)</f>
        <v>IA-04RaBPM</v>
      </c>
      <c r="J1069" s="27" t="str">
        <f t="shared" si="16"/>
        <v>EXTERNO</v>
      </c>
      <c r="K1069" s="28" t="str">
        <f>Def_Instancias_Equipamentos!$D$998</f>
        <v>BO-08U:DI-BPMSigPatch</v>
      </c>
      <c r="L1069" s="19" t="str">
        <f>Def_Instancias_Equipamentos!$D$748</f>
        <v>BO-08U:DI-BPMRFFE</v>
      </c>
      <c r="M1069" s="44" t="s">
        <v>51</v>
      </c>
      <c r="N1069" s="45" t="s">
        <v>52</v>
      </c>
      <c r="O1069" s="31" t="str">
        <f>Def_Sistemas_Conectores_Cabos!$B$7</f>
        <v>SMA 50-ohm</v>
      </c>
      <c r="P1069" s="19" t="str">
        <f>Def_Sistemas_Conectores_Cabos!$B$7</f>
        <v>SMA 50-ohm</v>
      </c>
      <c r="Q1069" s="27" t="str">
        <f t="shared" si="18"/>
        <v>BO-08U:DI-BPMSigPatch/TO_OUT
BO-08U:DI-BPMRFFE/TO_IN</v>
      </c>
      <c r="R1069" s="46" t="s">
        <v>25</v>
      </c>
      <c r="S1069" s="46" t="s">
        <v>25</v>
      </c>
      <c r="T1069" s="47" t="str">
        <f>Def_Sistemas_Conectores_Cabos!$C$14</f>
        <v>Datalink Extrudado</v>
      </c>
      <c r="U1069" s="45" t="s">
        <v>46</v>
      </c>
      <c r="V1069" s="33"/>
      <c r="W1069" s="33"/>
      <c r="X1069" s="33"/>
    </row>
    <row r="1070" ht="15.75" customHeight="1">
      <c r="A1070" s="19" t="str">
        <f>Def_Sistemas_Conectores_Cabos!$A$22</f>
        <v>BPM de elétrons</v>
      </c>
      <c r="B1070" s="22" t="str">
        <f>Datas_Entregas!$A$2</f>
        <v>Booster/LTB</v>
      </c>
      <c r="C1070" s="25">
        <f t="array" ref="C1070">INDEX(Datas_Entregas!$B$2:$B$100, MATCH(B1070, Datas_Entregas!$A$2:$A$100, 0), 1)</f>
        <v>43266</v>
      </c>
      <c r="D1070" s="22" t="str">
        <f>Def_Status_Montagem!$A$2</f>
        <v>A verificar</v>
      </c>
      <c r="E1070" s="35" t="str">
        <f>Def_Status_Montagem!$B$4</f>
        <v>Contratada (inclui etiqueta)</v>
      </c>
      <c r="F1070" s="26" t="str">
        <f t="array" ref="F1070">INDEX(Def_Instancias_Equipamentos!$F$2:$F$5135, MATCH(K1070, Def_Instancias_Equipamentos!$D$2:$D$5135, 0), 1)</f>
        <v>Túnel (Booster)</v>
      </c>
      <c r="G1070" s="27" t="str">
        <f t="array" ref="G1070">INDEX(Def_Instancias_Equipamentos!$F$2:$F$5135, MATCH(L1070, Def_Instancias_Equipamentos!$D$2:$D$5135, 0), 1)</f>
        <v>Sala Racks 4</v>
      </c>
      <c r="H1070" s="26" t="str">
        <f t="array" ref="H1070">INDEX(Def_Instancias_Equipamentos!$E$2:$E$5135, MATCH(K1070, Def_Instancias_Equipamentos!$D$2:$D$5135, 0), 1)</f>
        <v>BO-09U</v>
      </c>
      <c r="I1070" s="27" t="str">
        <f t="array" ref="I1070">INDEX(Def_Instancias_Equipamentos!$E$2:$E$5135, MATCH(L1070, Def_Instancias_Equipamentos!$D$2:$D$5135, 0), 1)</f>
        <v>IA-04RaBPM</v>
      </c>
      <c r="J1070" s="27" t="str">
        <f t="shared" si="16"/>
        <v>EXTERNO</v>
      </c>
      <c r="K1070" s="28" t="str">
        <f>Def_Instancias_Equipamentos!$D$999</f>
        <v>BO-09U:DI-BPMSigPatch</v>
      </c>
      <c r="L1070" s="19" t="str">
        <f>Def_Instancias_Equipamentos!$D$749</f>
        <v>BO-09U:DI-BPMRFFE</v>
      </c>
      <c r="M1070" s="44" t="s">
        <v>44</v>
      </c>
      <c r="N1070" s="45" t="s">
        <v>45</v>
      </c>
      <c r="O1070" s="31" t="str">
        <f>Def_Sistemas_Conectores_Cabos!$B$7</f>
        <v>SMA 50-ohm</v>
      </c>
      <c r="P1070" s="19" t="str">
        <f>Def_Sistemas_Conectores_Cabos!$B$7</f>
        <v>SMA 50-ohm</v>
      </c>
      <c r="Q1070" s="27" t="str">
        <f t="shared" si="18"/>
        <v>BO-09U:DI-BPMSigPatch/BI_OUT
BO-09U:DI-BPMRFFE/BI_IN</v>
      </c>
      <c r="R1070" s="46" t="s">
        <v>25</v>
      </c>
      <c r="S1070" s="46" t="s">
        <v>25</v>
      </c>
      <c r="T1070" s="47" t="str">
        <f>Def_Sistemas_Conectores_Cabos!$C$14</f>
        <v>Datalink Extrudado</v>
      </c>
      <c r="U1070" s="45" t="s">
        <v>46</v>
      </c>
      <c r="V1070" s="33"/>
      <c r="W1070" s="33"/>
      <c r="X1070" s="33"/>
    </row>
    <row r="1071" ht="15.75" customHeight="1">
      <c r="A1071" s="19" t="str">
        <f>Def_Sistemas_Conectores_Cabos!$A$22</f>
        <v>BPM de elétrons</v>
      </c>
      <c r="B1071" s="22" t="str">
        <f>Datas_Entregas!$A$2</f>
        <v>Booster/LTB</v>
      </c>
      <c r="C1071" s="25">
        <f t="array" ref="C1071">INDEX(Datas_Entregas!$B$2:$B$100, MATCH(B1071, Datas_Entregas!$A$2:$A$100, 0), 1)</f>
        <v>43266</v>
      </c>
      <c r="D1071" s="22" t="str">
        <f>Def_Status_Montagem!$A$2</f>
        <v>A verificar</v>
      </c>
      <c r="E1071" s="35" t="str">
        <f>Def_Status_Montagem!$B$4</f>
        <v>Contratada (inclui etiqueta)</v>
      </c>
      <c r="F1071" s="26" t="str">
        <f t="array" ref="F1071">INDEX(Def_Instancias_Equipamentos!$F$2:$F$5135, MATCH(K1071, Def_Instancias_Equipamentos!$D$2:$D$5135, 0), 1)</f>
        <v>Túnel (Booster)</v>
      </c>
      <c r="G1071" s="27" t="str">
        <f t="array" ref="G1071">INDEX(Def_Instancias_Equipamentos!$F$2:$F$5135, MATCH(L1071, Def_Instancias_Equipamentos!$D$2:$D$5135, 0), 1)</f>
        <v>Sala Racks 4</v>
      </c>
      <c r="H1071" s="26" t="str">
        <f t="array" ref="H1071">INDEX(Def_Instancias_Equipamentos!$E$2:$E$5135, MATCH(K1071, Def_Instancias_Equipamentos!$D$2:$D$5135, 0), 1)</f>
        <v>BO-09U</v>
      </c>
      <c r="I1071" s="27" t="str">
        <f t="array" ref="I1071">INDEX(Def_Instancias_Equipamentos!$E$2:$E$5135, MATCH(L1071, Def_Instancias_Equipamentos!$D$2:$D$5135, 0), 1)</f>
        <v>IA-04RaBPM</v>
      </c>
      <c r="J1071" s="27" t="str">
        <f t="shared" si="16"/>
        <v>EXTERNO</v>
      </c>
      <c r="K1071" s="28" t="str">
        <f>Def_Instancias_Equipamentos!$D$999</f>
        <v>BO-09U:DI-BPMSigPatch</v>
      </c>
      <c r="L1071" s="19" t="str">
        <f>Def_Instancias_Equipamentos!$D$749</f>
        <v>BO-09U:DI-BPMRFFE</v>
      </c>
      <c r="M1071" s="44" t="s">
        <v>47</v>
      </c>
      <c r="N1071" s="45" t="s">
        <v>48</v>
      </c>
      <c r="O1071" s="31" t="str">
        <f>Def_Sistemas_Conectores_Cabos!$B$7</f>
        <v>SMA 50-ohm</v>
      </c>
      <c r="P1071" s="19" t="str">
        <f>Def_Sistemas_Conectores_Cabos!$B$7</f>
        <v>SMA 50-ohm</v>
      </c>
      <c r="Q1071" s="27" t="str">
        <f t="shared" si="18"/>
        <v>BO-09U:DI-BPMSigPatch/BO_OUT
BO-09U:DI-BPMRFFE/BO_IN</v>
      </c>
      <c r="R1071" s="46" t="s">
        <v>25</v>
      </c>
      <c r="S1071" s="46" t="s">
        <v>25</v>
      </c>
      <c r="T1071" s="47" t="str">
        <f>Def_Sistemas_Conectores_Cabos!$C$14</f>
        <v>Datalink Extrudado</v>
      </c>
      <c r="U1071" s="45" t="s">
        <v>46</v>
      </c>
      <c r="V1071" s="33"/>
      <c r="W1071" s="33"/>
      <c r="X1071" s="33"/>
    </row>
    <row r="1072" ht="15.75" customHeight="1">
      <c r="A1072" s="19" t="str">
        <f>Def_Sistemas_Conectores_Cabos!$A$22</f>
        <v>BPM de elétrons</v>
      </c>
      <c r="B1072" s="22" t="str">
        <f>Datas_Entregas!$A$2</f>
        <v>Booster/LTB</v>
      </c>
      <c r="C1072" s="25">
        <f t="array" ref="C1072">INDEX(Datas_Entregas!$B$2:$B$100, MATCH(B1072, Datas_Entregas!$A$2:$A$100, 0), 1)</f>
        <v>43266</v>
      </c>
      <c r="D1072" s="22" t="str">
        <f>Def_Status_Montagem!$A$2</f>
        <v>A verificar</v>
      </c>
      <c r="E1072" s="35" t="str">
        <f>Def_Status_Montagem!$B$4</f>
        <v>Contratada (inclui etiqueta)</v>
      </c>
      <c r="F1072" s="26" t="str">
        <f t="array" ref="F1072">INDEX(Def_Instancias_Equipamentos!$F$2:$F$5135, MATCH(K1072, Def_Instancias_Equipamentos!$D$2:$D$5135, 0), 1)</f>
        <v>Túnel (Booster)</v>
      </c>
      <c r="G1072" s="27" t="str">
        <f t="array" ref="G1072">INDEX(Def_Instancias_Equipamentos!$F$2:$F$5135, MATCH(L1072, Def_Instancias_Equipamentos!$D$2:$D$5135, 0), 1)</f>
        <v>Sala Racks 4</v>
      </c>
      <c r="H1072" s="26" t="str">
        <f t="array" ref="H1072">INDEX(Def_Instancias_Equipamentos!$E$2:$E$5135, MATCH(K1072, Def_Instancias_Equipamentos!$D$2:$D$5135, 0), 1)</f>
        <v>BO-09U</v>
      </c>
      <c r="I1072" s="27" t="str">
        <f t="array" ref="I1072">INDEX(Def_Instancias_Equipamentos!$E$2:$E$5135, MATCH(L1072, Def_Instancias_Equipamentos!$D$2:$D$5135, 0), 1)</f>
        <v>IA-04RaBPM</v>
      </c>
      <c r="J1072" s="27" t="str">
        <f t="shared" si="16"/>
        <v>EXTERNO</v>
      </c>
      <c r="K1072" s="28" t="str">
        <f>Def_Instancias_Equipamentos!$D$999</f>
        <v>BO-09U:DI-BPMSigPatch</v>
      </c>
      <c r="L1072" s="19" t="str">
        <f>Def_Instancias_Equipamentos!$D$749</f>
        <v>BO-09U:DI-BPMRFFE</v>
      </c>
      <c r="M1072" s="44" t="s">
        <v>49</v>
      </c>
      <c r="N1072" s="45" t="s">
        <v>50</v>
      </c>
      <c r="O1072" s="31" t="str">
        <f>Def_Sistemas_Conectores_Cabos!$B$7</f>
        <v>SMA 50-ohm</v>
      </c>
      <c r="P1072" s="19" t="str">
        <f>Def_Sistemas_Conectores_Cabos!$B$7</f>
        <v>SMA 50-ohm</v>
      </c>
      <c r="Q1072" s="27" t="str">
        <f t="shared" si="18"/>
        <v>BO-09U:DI-BPMSigPatch/TI_OUT
BO-09U:DI-BPMRFFE/TI_IN</v>
      </c>
      <c r="R1072" s="46" t="s">
        <v>25</v>
      </c>
      <c r="S1072" s="46" t="s">
        <v>25</v>
      </c>
      <c r="T1072" s="47" t="str">
        <f>Def_Sistemas_Conectores_Cabos!$C$14</f>
        <v>Datalink Extrudado</v>
      </c>
      <c r="U1072" s="45" t="s">
        <v>46</v>
      </c>
      <c r="V1072" s="33"/>
      <c r="W1072" s="33"/>
      <c r="X1072" s="33"/>
    </row>
    <row r="1073" ht="15.75" customHeight="1">
      <c r="A1073" s="19" t="str">
        <f>Def_Sistemas_Conectores_Cabos!$A$22</f>
        <v>BPM de elétrons</v>
      </c>
      <c r="B1073" s="22" t="str">
        <f>Datas_Entregas!$A$2</f>
        <v>Booster/LTB</v>
      </c>
      <c r="C1073" s="25">
        <f t="array" ref="C1073">INDEX(Datas_Entregas!$B$2:$B$100, MATCH(B1073, Datas_Entregas!$A$2:$A$100, 0), 1)</f>
        <v>43266</v>
      </c>
      <c r="D1073" s="22" t="str">
        <f>Def_Status_Montagem!$A$2</f>
        <v>A verificar</v>
      </c>
      <c r="E1073" s="35" t="str">
        <f>Def_Status_Montagem!$B$4</f>
        <v>Contratada (inclui etiqueta)</v>
      </c>
      <c r="F1073" s="26" t="str">
        <f t="array" ref="F1073">INDEX(Def_Instancias_Equipamentos!$F$2:$F$5135, MATCH(K1073, Def_Instancias_Equipamentos!$D$2:$D$5135, 0), 1)</f>
        <v>Túnel (Booster)</v>
      </c>
      <c r="G1073" s="27" t="str">
        <f t="array" ref="G1073">INDEX(Def_Instancias_Equipamentos!$F$2:$F$5135, MATCH(L1073, Def_Instancias_Equipamentos!$D$2:$D$5135, 0), 1)</f>
        <v>Sala Racks 4</v>
      </c>
      <c r="H1073" s="26" t="str">
        <f t="array" ref="H1073">INDEX(Def_Instancias_Equipamentos!$E$2:$E$5135, MATCH(K1073, Def_Instancias_Equipamentos!$D$2:$D$5135, 0), 1)</f>
        <v>BO-09U</v>
      </c>
      <c r="I1073" s="27" t="str">
        <f t="array" ref="I1073">INDEX(Def_Instancias_Equipamentos!$E$2:$E$5135, MATCH(L1073, Def_Instancias_Equipamentos!$D$2:$D$5135, 0), 1)</f>
        <v>IA-04RaBPM</v>
      </c>
      <c r="J1073" s="27" t="str">
        <f t="shared" si="16"/>
        <v>EXTERNO</v>
      </c>
      <c r="K1073" s="28" t="str">
        <f>Def_Instancias_Equipamentos!$D$999</f>
        <v>BO-09U:DI-BPMSigPatch</v>
      </c>
      <c r="L1073" s="19" t="str">
        <f>Def_Instancias_Equipamentos!$D$749</f>
        <v>BO-09U:DI-BPMRFFE</v>
      </c>
      <c r="M1073" s="44" t="s">
        <v>51</v>
      </c>
      <c r="N1073" s="45" t="s">
        <v>52</v>
      </c>
      <c r="O1073" s="31" t="str">
        <f>Def_Sistemas_Conectores_Cabos!$B$7</f>
        <v>SMA 50-ohm</v>
      </c>
      <c r="P1073" s="19" t="str">
        <f>Def_Sistemas_Conectores_Cabos!$B$7</f>
        <v>SMA 50-ohm</v>
      </c>
      <c r="Q1073" s="27" t="str">
        <f t="shared" si="18"/>
        <v>BO-09U:DI-BPMSigPatch/TO_OUT
BO-09U:DI-BPMRFFE/TO_IN</v>
      </c>
      <c r="R1073" s="46" t="s">
        <v>25</v>
      </c>
      <c r="S1073" s="46" t="s">
        <v>25</v>
      </c>
      <c r="T1073" s="47" t="str">
        <f>Def_Sistemas_Conectores_Cabos!$C$14</f>
        <v>Datalink Extrudado</v>
      </c>
      <c r="U1073" s="45" t="s">
        <v>46</v>
      </c>
      <c r="V1073" s="33"/>
      <c r="W1073" s="33"/>
      <c r="X1073" s="33"/>
    </row>
    <row r="1074" ht="15.75" customHeight="1">
      <c r="A1074" s="19" t="str">
        <f>Def_Sistemas_Conectores_Cabos!$A$22</f>
        <v>BPM de elétrons</v>
      </c>
      <c r="B1074" s="22" t="str">
        <f>Datas_Entregas!$A$2</f>
        <v>Booster/LTB</v>
      </c>
      <c r="C1074" s="25">
        <f t="array" ref="C1074">INDEX(Datas_Entregas!$B$2:$B$100, MATCH(B1074, Datas_Entregas!$A$2:$A$100, 0), 1)</f>
        <v>43266</v>
      </c>
      <c r="D1074" s="22" t="str">
        <f>Def_Status_Montagem!$A$2</f>
        <v>A verificar</v>
      </c>
      <c r="E1074" s="35" t="str">
        <f>Def_Status_Montagem!$B$4</f>
        <v>Contratada (inclui etiqueta)</v>
      </c>
      <c r="F1074" s="26" t="str">
        <f t="array" ref="F1074">INDEX(Def_Instancias_Equipamentos!$F$2:$F$5135, MATCH(K1074, Def_Instancias_Equipamentos!$D$2:$D$5135, 0), 1)</f>
        <v>Túnel (Booster)</v>
      </c>
      <c r="G1074" s="27" t="str">
        <f t="array" ref="G1074">INDEX(Def_Instancias_Equipamentos!$F$2:$F$5135, MATCH(L1074, Def_Instancias_Equipamentos!$D$2:$D$5135, 0), 1)</f>
        <v>Sala Racks 4</v>
      </c>
      <c r="H1074" s="26" t="str">
        <f t="array" ref="H1074">INDEX(Def_Instancias_Equipamentos!$E$2:$E$5135, MATCH(K1074, Def_Instancias_Equipamentos!$D$2:$D$5135, 0), 1)</f>
        <v>BO-10U</v>
      </c>
      <c r="I1074" s="27" t="str">
        <f t="array" ref="I1074">INDEX(Def_Instancias_Equipamentos!$E$2:$E$5135, MATCH(L1074, Def_Instancias_Equipamentos!$D$2:$D$5135, 0), 1)</f>
        <v>IA-04RaBPM</v>
      </c>
      <c r="J1074" s="27" t="str">
        <f t="shared" si="16"/>
        <v>EXTERNO</v>
      </c>
      <c r="K1074" s="28" t="str">
        <f>Def_Instancias_Equipamentos!$D$1000</f>
        <v>BO-10U:DI-BPMSigPatch</v>
      </c>
      <c r="L1074" s="19" t="str">
        <f>Def_Instancias_Equipamentos!$D$750</f>
        <v>BO-10U:DI-BPMRFFE</v>
      </c>
      <c r="M1074" s="44" t="s">
        <v>44</v>
      </c>
      <c r="N1074" s="45" t="s">
        <v>45</v>
      </c>
      <c r="O1074" s="31" t="str">
        <f>Def_Sistemas_Conectores_Cabos!$B$7</f>
        <v>SMA 50-ohm</v>
      </c>
      <c r="P1074" s="19" t="str">
        <f>Def_Sistemas_Conectores_Cabos!$B$7</f>
        <v>SMA 50-ohm</v>
      </c>
      <c r="Q1074" s="27" t="str">
        <f t="shared" si="18"/>
        <v>BO-10U:DI-BPMSigPatch/BI_OUT
BO-10U:DI-BPMRFFE/BI_IN</v>
      </c>
      <c r="R1074" s="46" t="s">
        <v>25</v>
      </c>
      <c r="S1074" s="46" t="s">
        <v>25</v>
      </c>
      <c r="T1074" s="47" t="str">
        <f>Def_Sistemas_Conectores_Cabos!$C$14</f>
        <v>Datalink Extrudado</v>
      </c>
      <c r="U1074" s="45" t="s">
        <v>46</v>
      </c>
      <c r="V1074" s="33"/>
      <c r="W1074" s="33"/>
      <c r="X1074" s="33"/>
    </row>
    <row r="1075" ht="15.75" customHeight="1">
      <c r="A1075" s="19" t="str">
        <f>Def_Sistemas_Conectores_Cabos!$A$22</f>
        <v>BPM de elétrons</v>
      </c>
      <c r="B1075" s="22" t="str">
        <f>Datas_Entregas!$A$2</f>
        <v>Booster/LTB</v>
      </c>
      <c r="C1075" s="25">
        <f t="array" ref="C1075">INDEX(Datas_Entregas!$B$2:$B$100, MATCH(B1075, Datas_Entregas!$A$2:$A$100, 0), 1)</f>
        <v>43266</v>
      </c>
      <c r="D1075" s="22" t="str">
        <f>Def_Status_Montagem!$A$2</f>
        <v>A verificar</v>
      </c>
      <c r="E1075" s="35" t="str">
        <f>Def_Status_Montagem!$B$4</f>
        <v>Contratada (inclui etiqueta)</v>
      </c>
      <c r="F1075" s="26" t="str">
        <f t="array" ref="F1075">INDEX(Def_Instancias_Equipamentos!$F$2:$F$5135, MATCH(K1075, Def_Instancias_Equipamentos!$D$2:$D$5135, 0), 1)</f>
        <v>Túnel (Booster)</v>
      </c>
      <c r="G1075" s="27" t="str">
        <f t="array" ref="G1075">INDEX(Def_Instancias_Equipamentos!$F$2:$F$5135, MATCH(L1075, Def_Instancias_Equipamentos!$D$2:$D$5135, 0), 1)</f>
        <v>Sala Racks 4</v>
      </c>
      <c r="H1075" s="26" t="str">
        <f t="array" ref="H1075">INDEX(Def_Instancias_Equipamentos!$E$2:$E$5135, MATCH(K1075, Def_Instancias_Equipamentos!$D$2:$D$5135, 0), 1)</f>
        <v>BO-10U</v>
      </c>
      <c r="I1075" s="27" t="str">
        <f t="array" ref="I1075">INDEX(Def_Instancias_Equipamentos!$E$2:$E$5135, MATCH(L1075, Def_Instancias_Equipamentos!$D$2:$D$5135, 0), 1)</f>
        <v>IA-04RaBPM</v>
      </c>
      <c r="J1075" s="27" t="str">
        <f t="shared" si="16"/>
        <v>EXTERNO</v>
      </c>
      <c r="K1075" s="28" t="str">
        <f>Def_Instancias_Equipamentos!$D$1000</f>
        <v>BO-10U:DI-BPMSigPatch</v>
      </c>
      <c r="L1075" s="19" t="str">
        <f>Def_Instancias_Equipamentos!$D$750</f>
        <v>BO-10U:DI-BPMRFFE</v>
      </c>
      <c r="M1075" s="44" t="s">
        <v>47</v>
      </c>
      <c r="N1075" s="45" t="s">
        <v>48</v>
      </c>
      <c r="O1075" s="31" t="str">
        <f>Def_Sistemas_Conectores_Cabos!$B$7</f>
        <v>SMA 50-ohm</v>
      </c>
      <c r="P1075" s="19" t="str">
        <f>Def_Sistemas_Conectores_Cabos!$B$7</f>
        <v>SMA 50-ohm</v>
      </c>
      <c r="Q1075" s="27" t="str">
        <f t="shared" si="18"/>
        <v>BO-10U:DI-BPMSigPatch/BO_OUT
BO-10U:DI-BPMRFFE/BO_IN</v>
      </c>
      <c r="R1075" s="46" t="s">
        <v>25</v>
      </c>
      <c r="S1075" s="46" t="s">
        <v>25</v>
      </c>
      <c r="T1075" s="47" t="str">
        <f>Def_Sistemas_Conectores_Cabos!$C$14</f>
        <v>Datalink Extrudado</v>
      </c>
      <c r="U1075" s="45" t="s">
        <v>46</v>
      </c>
      <c r="V1075" s="33"/>
      <c r="W1075" s="33"/>
      <c r="X1075" s="33"/>
    </row>
    <row r="1076" ht="15.75" customHeight="1">
      <c r="A1076" s="19" t="str">
        <f>Def_Sistemas_Conectores_Cabos!$A$22</f>
        <v>BPM de elétrons</v>
      </c>
      <c r="B1076" s="22" t="str">
        <f>Datas_Entregas!$A$2</f>
        <v>Booster/LTB</v>
      </c>
      <c r="C1076" s="25">
        <f t="array" ref="C1076">INDEX(Datas_Entregas!$B$2:$B$100, MATCH(B1076, Datas_Entregas!$A$2:$A$100, 0), 1)</f>
        <v>43266</v>
      </c>
      <c r="D1076" s="22" t="str">
        <f>Def_Status_Montagem!$A$2</f>
        <v>A verificar</v>
      </c>
      <c r="E1076" s="35" t="str">
        <f>Def_Status_Montagem!$B$4</f>
        <v>Contratada (inclui etiqueta)</v>
      </c>
      <c r="F1076" s="26" t="str">
        <f t="array" ref="F1076">INDEX(Def_Instancias_Equipamentos!$F$2:$F$5135, MATCH(K1076, Def_Instancias_Equipamentos!$D$2:$D$5135, 0), 1)</f>
        <v>Túnel (Booster)</v>
      </c>
      <c r="G1076" s="27" t="str">
        <f t="array" ref="G1076">INDEX(Def_Instancias_Equipamentos!$F$2:$F$5135, MATCH(L1076, Def_Instancias_Equipamentos!$D$2:$D$5135, 0), 1)</f>
        <v>Sala Racks 4</v>
      </c>
      <c r="H1076" s="26" t="str">
        <f t="array" ref="H1076">INDEX(Def_Instancias_Equipamentos!$E$2:$E$5135, MATCH(K1076, Def_Instancias_Equipamentos!$D$2:$D$5135, 0), 1)</f>
        <v>BO-10U</v>
      </c>
      <c r="I1076" s="27" t="str">
        <f t="array" ref="I1076">INDEX(Def_Instancias_Equipamentos!$E$2:$E$5135, MATCH(L1076, Def_Instancias_Equipamentos!$D$2:$D$5135, 0), 1)</f>
        <v>IA-04RaBPM</v>
      </c>
      <c r="J1076" s="27" t="str">
        <f t="shared" si="16"/>
        <v>EXTERNO</v>
      </c>
      <c r="K1076" s="28" t="str">
        <f>Def_Instancias_Equipamentos!$D$1000</f>
        <v>BO-10U:DI-BPMSigPatch</v>
      </c>
      <c r="L1076" s="19" t="str">
        <f>Def_Instancias_Equipamentos!$D$750</f>
        <v>BO-10U:DI-BPMRFFE</v>
      </c>
      <c r="M1076" s="44" t="s">
        <v>49</v>
      </c>
      <c r="N1076" s="45" t="s">
        <v>50</v>
      </c>
      <c r="O1076" s="31" t="str">
        <f>Def_Sistemas_Conectores_Cabos!$B$7</f>
        <v>SMA 50-ohm</v>
      </c>
      <c r="P1076" s="19" t="str">
        <f>Def_Sistemas_Conectores_Cabos!$B$7</f>
        <v>SMA 50-ohm</v>
      </c>
      <c r="Q1076" s="27" t="str">
        <f t="shared" si="18"/>
        <v>BO-10U:DI-BPMSigPatch/TI_OUT
BO-10U:DI-BPMRFFE/TI_IN</v>
      </c>
      <c r="R1076" s="46" t="s">
        <v>25</v>
      </c>
      <c r="S1076" s="46" t="s">
        <v>25</v>
      </c>
      <c r="T1076" s="47" t="str">
        <f>Def_Sistemas_Conectores_Cabos!$C$14</f>
        <v>Datalink Extrudado</v>
      </c>
      <c r="U1076" s="45" t="s">
        <v>46</v>
      </c>
      <c r="V1076" s="33"/>
      <c r="W1076" s="33"/>
      <c r="X1076" s="33"/>
    </row>
    <row r="1077" ht="15.75" customHeight="1">
      <c r="A1077" s="19" t="str">
        <f>Def_Sistemas_Conectores_Cabos!$A$22</f>
        <v>BPM de elétrons</v>
      </c>
      <c r="B1077" s="22" t="str">
        <f>Datas_Entregas!$A$2</f>
        <v>Booster/LTB</v>
      </c>
      <c r="C1077" s="25">
        <f t="array" ref="C1077">INDEX(Datas_Entregas!$B$2:$B$100, MATCH(B1077, Datas_Entregas!$A$2:$A$100, 0), 1)</f>
        <v>43266</v>
      </c>
      <c r="D1077" s="22" t="str">
        <f>Def_Status_Montagem!$A$2</f>
        <v>A verificar</v>
      </c>
      <c r="E1077" s="35" t="str">
        <f>Def_Status_Montagem!$B$4</f>
        <v>Contratada (inclui etiqueta)</v>
      </c>
      <c r="F1077" s="26" t="str">
        <f t="array" ref="F1077">INDEX(Def_Instancias_Equipamentos!$F$2:$F$5135, MATCH(K1077, Def_Instancias_Equipamentos!$D$2:$D$5135, 0), 1)</f>
        <v>Túnel (Booster)</v>
      </c>
      <c r="G1077" s="27" t="str">
        <f t="array" ref="G1077">INDEX(Def_Instancias_Equipamentos!$F$2:$F$5135, MATCH(L1077, Def_Instancias_Equipamentos!$D$2:$D$5135, 0), 1)</f>
        <v>Sala Racks 4</v>
      </c>
      <c r="H1077" s="26" t="str">
        <f t="array" ref="H1077">INDEX(Def_Instancias_Equipamentos!$E$2:$E$5135, MATCH(K1077, Def_Instancias_Equipamentos!$D$2:$D$5135, 0), 1)</f>
        <v>BO-10U</v>
      </c>
      <c r="I1077" s="27" t="str">
        <f t="array" ref="I1077">INDEX(Def_Instancias_Equipamentos!$E$2:$E$5135, MATCH(L1077, Def_Instancias_Equipamentos!$D$2:$D$5135, 0), 1)</f>
        <v>IA-04RaBPM</v>
      </c>
      <c r="J1077" s="27" t="str">
        <f t="shared" si="16"/>
        <v>EXTERNO</v>
      </c>
      <c r="K1077" s="28" t="str">
        <f>Def_Instancias_Equipamentos!$D$1000</f>
        <v>BO-10U:DI-BPMSigPatch</v>
      </c>
      <c r="L1077" s="19" t="str">
        <f>Def_Instancias_Equipamentos!$D$750</f>
        <v>BO-10U:DI-BPMRFFE</v>
      </c>
      <c r="M1077" s="44" t="s">
        <v>51</v>
      </c>
      <c r="N1077" s="45" t="s">
        <v>52</v>
      </c>
      <c r="O1077" s="31" t="str">
        <f>Def_Sistemas_Conectores_Cabos!$B$7</f>
        <v>SMA 50-ohm</v>
      </c>
      <c r="P1077" s="19" t="str">
        <f>Def_Sistemas_Conectores_Cabos!$B$7</f>
        <v>SMA 50-ohm</v>
      </c>
      <c r="Q1077" s="27" t="str">
        <f t="shared" si="18"/>
        <v>BO-10U:DI-BPMSigPatch/TO_OUT
BO-10U:DI-BPMRFFE/TO_IN</v>
      </c>
      <c r="R1077" s="46" t="s">
        <v>25</v>
      </c>
      <c r="S1077" s="46" t="s">
        <v>25</v>
      </c>
      <c r="T1077" s="47" t="str">
        <f>Def_Sistemas_Conectores_Cabos!$C$14</f>
        <v>Datalink Extrudado</v>
      </c>
      <c r="U1077" s="45" t="s">
        <v>46</v>
      </c>
      <c r="V1077" s="33"/>
      <c r="W1077" s="33"/>
      <c r="X1077" s="33"/>
    </row>
    <row r="1078" ht="15.75" customHeight="1">
      <c r="A1078" s="19" t="str">
        <f>Def_Sistemas_Conectores_Cabos!$A$22</f>
        <v>BPM de elétrons</v>
      </c>
      <c r="B1078" s="22" t="str">
        <f>Datas_Entregas!$A$2</f>
        <v>Booster/LTB</v>
      </c>
      <c r="C1078" s="25">
        <f t="array" ref="C1078">INDEX(Datas_Entregas!$B$2:$B$100, MATCH(B1078, Datas_Entregas!$A$2:$A$100, 0), 1)</f>
        <v>43266</v>
      </c>
      <c r="D1078" s="22" t="str">
        <f>Def_Status_Montagem!$A$2</f>
        <v>A verificar</v>
      </c>
      <c r="E1078" s="35" t="str">
        <f>Def_Status_Montagem!$B$4</f>
        <v>Contratada (inclui etiqueta)</v>
      </c>
      <c r="F1078" s="26" t="str">
        <f t="array" ref="F1078">INDEX(Def_Instancias_Equipamentos!$F$2:$F$5135, MATCH(K1078, Def_Instancias_Equipamentos!$D$2:$D$5135, 0), 1)</f>
        <v>Túnel (Booster)</v>
      </c>
      <c r="G1078" s="27" t="str">
        <f t="array" ref="G1078">INDEX(Def_Instancias_Equipamentos!$F$2:$F$5135, MATCH(L1078, Def_Instancias_Equipamentos!$D$2:$D$5135, 0), 1)</f>
        <v>Sala Racks 5</v>
      </c>
      <c r="H1078" s="26" t="str">
        <f t="array" ref="H1078">INDEX(Def_Instancias_Equipamentos!$E$2:$E$5135, MATCH(K1078, Def_Instancias_Equipamentos!$D$2:$D$5135, 0), 1)</f>
        <v>BO-11U</v>
      </c>
      <c r="I1078" s="27" t="str">
        <f t="array" ref="I1078">INDEX(Def_Instancias_Equipamentos!$E$2:$E$5135, MATCH(L1078, Def_Instancias_Equipamentos!$D$2:$D$5135, 0), 1)</f>
        <v>IA-05RaBPM</v>
      </c>
      <c r="J1078" s="27" t="str">
        <f t="shared" si="16"/>
        <v>EXTERNO</v>
      </c>
      <c r="K1078" s="28" t="str">
        <f>Def_Instancias_Equipamentos!$D$1001</f>
        <v>BO-11U:DI-BPMSigPatch</v>
      </c>
      <c r="L1078" s="19" t="str">
        <f>Def_Instancias_Equipamentos!$D$751</f>
        <v>BO-11U:DI-BPMRFFE</v>
      </c>
      <c r="M1078" s="44" t="s">
        <v>44</v>
      </c>
      <c r="N1078" s="45" t="s">
        <v>45</v>
      </c>
      <c r="O1078" s="31" t="str">
        <f>Def_Sistemas_Conectores_Cabos!$B$7</f>
        <v>SMA 50-ohm</v>
      </c>
      <c r="P1078" s="19" t="str">
        <f>Def_Sistemas_Conectores_Cabos!$B$7</f>
        <v>SMA 50-ohm</v>
      </c>
      <c r="Q1078" s="27" t="str">
        <f t="shared" si="18"/>
        <v>BO-11U:DI-BPMSigPatch/BI_OUT
BO-11U:DI-BPMRFFE/BI_IN</v>
      </c>
      <c r="R1078" s="46" t="s">
        <v>25</v>
      </c>
      <c r="S1078" s="46" t="s">
        <v>25</v>
      </c>
      <c r="T1078" s="47" t="str">
        <f>Def_Sistemas_Conectores_Cabos!$C$14</f>
        <v>Datalink Extrudado</v>
      </c>
      <c r="U1078" s="45" t="s">
        <v>46</v>
      </c>
      <c r="V1078" s="33"/>
      <c r="W1078" s="33"/>
      <c r="X1078" s="33"/>
    </row>
    <row r="1079" ht="15.75" customHeight="1">
      <c r="A1079" s="19" t="str">
        <f>Def_Sistemas_Conectores_Cabos!$A$22</f>
        <v>BPM de elétrons</v>
      </c>
      <c r="B1079" s="22" t="str">
        <f>Datas_Entregas!$A$2</f>
        <v>Booster/LTB</v>
      </c>
      <c r="C1079" s="25">
        <f t="array" ref="C1079">INDEX(Datas_Entregas!$B$2:$B$100, MATCH(B1079, Datas_Entregas!$A$2:$A$100, 0), 1)</f>
        <v>43266</v>
      </c>
      <c r="D1079" s="22" t="str">
        <f>Def_Status_Montagem!$A$2</f>
        <v>A verificar</v>
      </c>
      <c r="E1079" s="35" t="str">
        <f>Def_Status_Montagem!$B$4</f>
        <v>Contratada (inclui etiqueta)</v>
      </c>
      <c r="F1079" s="26" t="str">
        <f t="array" ref="F1079">INDEX(Def_Instancias_Equipamentos!$F$2:$F$5135, MATCH(K1079, Def_Instancias_Equipamentos!$D$2:$D$5135, 0), 1)</f>
        <v>Túnel (Booster)</v>
      </c>
      <c r="G1079" s="27" t="str">
        <f t="array" ref="G1079">INDEX(Def_Instancias_Equipamentos!$F$2:$F$5135, MATCH(L1079, Def_Instancias_Equipamentos!$D$2:$D$5135, 0), 1)</f>
        <v>Sala Racks 5</v>
      </c>
      <c r="H1079" s="26" t="str">
        <f t="array" ref="H1079">INDEX(Def_Instancias_Equipamentos!$E$2:$E$5135, MATCH(K1079, Def_Instancias_Equipamentos!$D$2:$D$5135, 0), 1)</f>
        <v>BO-11U</v>
      </c>
      <c r="I1079" s="27" t="str">
        <f t="array" ref="I1079">INDEX(Def_Instancias_Equipamentos!$E$2:$E$5135, MATCH(L1079, Def_Instancias_Equipamentos!$D$2:$D$5135, 0), 1)</f>
        <v>IA-05RaBPM</v>
      </c>
      <c r="J1079" s="27" t="str">
        <f t="shared" si="16"/>
        <v>EXTERNO</v>
      </c>
      <c r="K1079" s="28" t="str">
        <f>Def_Instancias_Equipamentos!$D$1001</f>
        <v>BO-11U:DI-BPMSigPatch</v>
      </c>
      <c r="L1079" s="19" t="str">
        <f>Def_Instancias_Equipamentos!$D$751</f>
        <v>BO-11U:DI-BPMRFFE</v>
      </c>
      <c r="M1079" s="44" t="s">
        <v>47</v>
      </c>
      <c r="N1079" s="45" t="s">
        <v>48</v>
      </c>
      <c r="O1079" s="31" t="str">
        <f>Def_Sistemas_Conectores_Cabos!$B$7</f>
        <v>SMA 50-ohm</v>
      </c>
      <c r="P1079" s="19" t="str">
        <f>Def_Sistemas_Conectores_Cabos!$B$7</f>
        <v>SMA 50-ohm</v>
      </c>
      <c r="Q1079" s="27" t="str">
        <f t="shared" si="18"/>
        <v>BO-11U:DI-BPMSigPatch/BO_OUT
BO-11U:DI-BPMRFFE/BO_IN</v>
      </c>
      <c r="R1079" s="46" t="s">
        <v>25</v>
      </c>
      <c r="S1079" s="46" t="s">
        <v>25</v>
      </c>
      <c r="T1079" s="47" t="str">
        <f>Def_Sistemas_Conectores_Cabos!$C$14</f>
        <v>Datalink Extrudado</v>
      </c>
      <c r="U1079" s="45" t="s">
        <v>46</v>
      </c>
      <c r="V1079" s="33"/>
      <c r="W1079" s="33"/>
      <c r="X1079" s="33"/>
    </row>
    <row r="1080" ht="15.75" customHeight="1">
      <c r="A1080" s="19" t="str">
        <f>Def_Sistemas_Conectores_Cabos!$A$22</f>
        <v>BPM de elétrons</v>
      </c>
      <c r="B1080" s="22" t="str">
        <f>Datas_Entregas!$A$2</f>
        <v>Booster/LTB</v>
      </c>
      <c r="C1080" s="25">
        <f t="array" ref="C1080">INDEX(Datas_Entregas!$B$2:$B$100, MATCH(B1080, Datas_Entregas!$A$2:$A$100, 0), 1)</f>
        <v>43266</v>
      </c>
      <c r="D1080" s="22" t="str">
        <f>Def_Status_Montagem!$A$2</f>
        <v>A verificar</v>
      </c>
      <c r="E1080" s="35" t="str">
        <f>Def_Status_Montagem!$B$4</f>
        <v>Contratada (inclui etiqueta)</v>
      </c>
      <c r="F1080" s="26" t="str">
        <f t="array" ref="F1080">INDEX(Def_Instancias_Equipamentos!$F$2:$F$5135, MATCH(K1080, Def_Instancias_Equipamentos!$D$2:$D$5135, 0), 1)</f>
        <v>Túnel (Booster)</v>
      </c>
      <c r="G1080" s="27" t="str">
        <f t="array" ref="G1080">INDEX(Def_Instancias_Equipamentos!$F$2:$F$5135, MATCH(L1080, Def_Instancias_Equipamentos!$D$2:$D$5135, 0), 1)</f>
        <v>Sala Racks 5</v>
      </c>
      <c r="H1080" s="26" t="str">
        <f t="array" ref="H1080">INDEX(Def_Instancias_Equipamentos!$E$2:$E$5135, MATCH(K1080, Def_Instancias_Equipamentos!$D$2:$D$5135, 0), 1)</f>
        <v>BO-11U</v>
      </c>
      <c r="I1080" s="27" t="str">
        <f t="array" ref="I1080">INDEX(Def_Instancias_Equipamentos!$E$2:$E$5135, MATCH(L1080, Def_Instancias_Equipamentos!$D$2:$D$5135, 0), 1)</f>
        <v>IA-05RaBPM</v>
      </c>
      <c r="J1080" s="27" t="str">
        <f t="shared" si="16"/>
        <v>EXTERNO</v>
      </c>
      <c r="K1080" s="28" t="str">
        <f>Def_Instancias_Equipamentos!$D$1001</f>
        <v>BO-11U:DI-BPMSigPatch</v>
      </c>
      <c r="L1080" s="19" t="str">
        <f>Def_Instancias_Equipamentos!$D$751</f>
        <v>BO-11U:DI-BPMRFFE</v>
      </c>
      <c r="M1080" s="44" t="s">
        <v>49</v>
      </c>
      <c r="N1080" s="45" t="s">
        <v>50</v>
      </c>
      <c r="O1080" s="31" t="str">
        <f>Def_Sistemas_Conectores_Cabos!$B$7</f>
        <v>SMA 50-ohm</v>
      </c>
      <c r="P1080" s="19" t="str">
        <f>Def_Sistemas_Conectores_Cabos!$B$7</f>
        <v>SMA 50-ohm</v>
      </c>
      <c r="Q1080" s="27" t="str">
        <f t="shared" si="18"/>
        <v>BO-11U:DI-BPMSigPatch/TI_OUT
BO-11U:DI-BPMRFFE/TI_IN</v>
      </c>
      <c r="R1080" s="46" t="s">
        <v>25</v>
      </c>
      <c r="S1080" s="46" t="s">
        <v>25</v>
      </c>
      <c r="T1080" s="47" t="str">
        <f>Def_Sistemas_Conectores_Cabos!$C$14</f>
        <v>Datalink Extrudado</v>
      </c>
      <c r="U1080" s="45" t="s">
        <v>46</v>
      </c>
      <c r="V1080" s="33"/>
      <c r="W1080" s="33"/>
      <c r="X1080" s="33"/>
    </row>
    <row r="1081" ht="15.75" customHeight="1">
      <c r="A1081" s="19" t="str">
        <f>Def_Sistemas_Conectores_Cabos!$A$22</f>
        <v>BPM de elétrons</v>
      </c>
      <c r="B1081" s="22" t="str">
        <f>Datas_Entregas!$A$2</f>
        <v>Booster/LTB</v>
      </c>
      <c r="C1081" s="25">
        <f t="array" ref="C1081">INDEX(Datas_Entregas!$B$2:$B$100, MATCH(B1081, Datas_Entregas!$A$2:$A$100, 0), 1)</f>
        <v>43266</v>
      </c>
      <c r="D1081" s="22" t="str">
        <f>Def_Status_Montagem!$A$2</f>
        <v>A verificar</v>
      </c>
      <c r="E1081" s="35" t="str">
        <f>Def_Status_Montagem!$B$4</f>
        <v>Contratada (inclui etiqueta)</v>
      </c>
      <c r="F1081" s="26" t="str">
        <f t="array" ref="F1081">INDEX(Def_Instancias_Equipamentos!$F$2:$F$5135, MATCH(K1081, Def_Instancias_Equipamentos!$D$2:$D$5135, 0), 1)</f>
        <v>Túnel (Booster)</v>
      </c>
      <c r="G1081" s="27" t="str">
        <f t="array" ref="G1081">INDEX(Def_Instancias_Equipamentos!$F$2:$F$5135, MATCH(L1081, Def_Instancias_Equipamentos!$D$2:$D$5135, 0), 1)</f>
        <v>Sala Racks 5</v>
      </c>
      <c r="H1081" s="26" t="str">
        <f t="array" ref="H1081">INDEX(Def_Instancias_Equipamentos!$E$2:$E$5135, MATCH(K1081, Def_Instancias_Equipamentos!$D$2:$D$5135, 0), 1)</f>
        <v>BO-11U</v>
      </c>
      <c r="I1081" s="27" t="str">
        <f t="array" ref="I1081">INDEX(Def_Instancias_Equipamentos!$E$2:$E$5135, MATCH(L1081, Def_Instancias_Equipamentos!$D$2:$D$5135, 0), 1)</f>
        <v>IA-05RaBPM</v>
      </c>
      <c r="J1081" s="27" t="str">
        <f t="shared" si="16"/>
        <v>EXTERNO</v>
      </c>
      <c r="K1081" s="28" t="str">
        <f>Def_Instancias_Equipamentos!$D$1001</f>
        <v>BO-11U:DI-BPMSigPatch</v>
      </c>
      <c r="L1081" s="19" t="str">
        <f>Def_Instancias_Equipamentos!$D$751</f>
        <v>BO-11U:DI-BPMRFFE</v>
      </c>
      <c r="M1081" s="44" t="s">
        <v>51</v>
      </c>
      <c r="N1081" s="45" t="s">
        <v>52</v>
      </c>
      <c r="O1081" s="31" t="str">
        <f>Def_Sistemas_Conectores_Cabos!$B$7</f>
        <v>SMA 50-ohm</v>
      </c>
      <c r="P1081" s="19" t="str">
        <f>Def_Sistemas_Conectores_Cabos!$B$7</f>
        <v>SMA 50-ohm</v>
      </c>
      <c r="Q1081" s="27" t="str">
        <f t="shared" si="18"/>
        <v>BO-11U:DI-BPMSigPatch/TO_OUT
BO-11U:DI-BPMRFFE/TO_IN</v>
      </c>
      <c r="R1081" s="46" t="s">
        <v>25</v>
      </c>
      <c r="S1081" s="46" t="s">
        <v>25</v>
      </c>
      <c r="T1081" s="47" t="str">
        <f>Def_Sistemas_Conectores_Cabos!$C$14</f>
        <v>Datalink Extrudado</v>
      </c>
      <c r="U1081" s="45" t="s">
        <v>46</v>
      </c>
      <c r="V1081" s="33"/>
      <c r="W1081" s="33"/>
      <c r="X1081" s="33"/>
    </row>
    <row r="1082" ht="15.75" customHeight="1">
      <c r="A1082" s="19" t="str">
        <f>Def_Sistemas_Conectores_Cabos!$A$22</f>
        <v>BPM de elétrons</v>
      </c>
      <c r="B1082" s="22" t="str">
        <f>Datas_Entregas!$A$2</f>
        <v>Booster/LTB</v>
      </c>
      <c r="C1082" s="25">
        <f t="array" ref="C1082">INDEX(Datas_Entregas!$B$2:$B$100, MATCH(B1082, Datas_Entregas!$A$2:$A$100, 0), 1)</f>
        <v>43266</v>
      </c>
      <c r="D1082" s="22" t="str">
        <f>Def_Status_Montagem!$A$2</f>
        <v>A verificar</v>
      </c>
      <c r="E1082" s="35" t="str">
        <f>Def_Status_Montagem!$B$4</f>
        <v>Contratada (inclui etiqueta)</v>
      </c>
      <c r="F1082" s="26" t="str">
        <f t="array" ref="F1082">INDEX(Def_Instancias_Equipamentos!$F$2:$F$5135, MATCH(K1082, Def_Instancias_Equipamentos!$D$2:$D$5135, 0), 1)</f>
        <v>Túnel (Booster)</v>
      </c>
      <c r="G1082" s="27" t="str">
        <f t="array" ref="G1082">INDEX(Def_Instancias_Equipamentos!$F$2:$F$5135, MATCH(L1082, Def_Instancias_Equipamentos!$D$2:$D$5135, 0), 1)</f>
        <v>Sala Racks 5</v>
      </c>
      <c r="H1082" s="26" t="str">
        <f t="array" ref="H1082">INDEX(Def_Instancias_Equipamentos!$E$2:$E$5135, MATCH(K1082, Def_Instancias_Equipamentos!$D$2:$D$5135, 0), 1)</f>
        <v>BO-12U</v>
      </c>
      <c r="I1082" s="27" t="str">
        <f t="array" ref="I1082">INDEX(Def_Instancias_Equipamentos!$E$2:$E$5135, MATCH(L1082, Def_Instancias_Equipamentos!$D$2:$D$5135, 0), 1)</f>
        <v>IA-05RaBPM</v>
      </c>
      <c r="J1082" s="27" t="str">
        <f t="shared" si="16"/>
        <v>EXTERNO</v>
      </c>
      <c r="K1082" s="28" t="str">
        <f>Def_Instancias_Equipamentos!$D$1002</f>
        <v>BO-12U:DI-BPMSigPatch</v>
      </c>
      <c r="L1082" s="19" t="str">
        <f>Def_Instancias_Equipamentos!$D$752</f>
        <v>BO-12U:DI-BPMRFFE</v>
      </c>
      <c r="M1082" s="44" t="s">
        <v>44</v>
      </c>
      <c r="N1082" s="45" t="s">
        <v>45</v>
      </c>
      <c r="O1082" s="31" t="str">
        <f>Def_Sistemas_Conectores_Cabos!$B$7</f>
        <v>SMA 50-ohm</v>
      </c>
      <c r="P1082" s="19" t="str">
        <f>Def_Sistemas_Conectores_Cabos!$B$7</f>
        <v>SMA 50-ohm</v>
      </c>
      <c r="Q1082" s="27" t="str">
        <f t="shared" si="18"/>
        <v>BO-12U:DI-BPMSigPatch/BI_OUT
BO-12U:DI-BPMRFFE/BI_IN</v>
      </c>
      <c r="R1082" s="46" t="s">
        <v>25</v>
      </c>
      <c r="S1082" s="46" t="s">
        <v>25</v>
      </c>
      <c r="T1082" s="47" t="str">
        <f>Def_Sistemas_Conectores_Cabos!$C$14</f>
        <v>Datalink Extrudado</v>
      </c>
      <c r="U1082" s="45" t="s">
        <v>46</v>
      </c>
      <c r="V1082" s="33"/>
      <c r="W1082" s="33"/>
      <c r="X1082" s="33"/>
    </row>
    <row r="1083" ht="15.75" customHeight="1">
      <c r="A1083" s="19" t="str">
        <f>Def_Sistemas_Conectores_Cabos!$A$22</f>
        <v>BPM de elétrons</v>
      </c>
      <c r="B1083" s="22" t="str">
        <f>Datas_Entregas!$A$2</f>
        <v>Booster/LTB</v>
      </c>
      <c r="C1083" s="25">
        <f t="array" ref="C1083">INDEX(Datas_Entregas!$B$2:$B$100, MATCH(B1083, Datas_Entregas!$A$2:$A$100, 0), 1)</f>
        <v>43266</v>
      </c>
      <c r="D1083" s="22" t="str">
        <f>Def_Status_Montagem!$A$2</f>
        <v>A verificar</v>
      </c>
      <c r="E1083" s="35" t="str">
        <f>Def_Status_Montagem!$B$4</f>
        <v>Contratada (inclui etiqueta)</v>
      </c>
      <c r="F1083" s="26" t="str">
        <f t="array" ref="F1083">INDEX(Def_Instancias_Equipamentos!$F$2:$F$5135, MATCH(K1083, Def_Instancias_Equipamentos!$D$2:$D$5135, 0), 1)</f>
        <v>Túnel (Booster)</v>
      </c>
      <c r="G1083" s="27" t="str">
        <f t="array" ref="G1083">INDEX(Def_Instancias_Equipamentos!$F$2:$F$5135, MATCH(L1083, Def_Instancias_Equipamentos!$D$2:$D$5135, 0), 1)</f>
        <v>Sala Racks 5</v>
      </c>
      <c r="H1083" s="26" t="str">
        <f t="array" ref="H1083">INDEX(Def_Instancias_Equipamentos!$E$2:$E$5135, MATCH(K1083, Def_Instancias_Equipamentos!$D$2:$D$5135, 0), 1)</f>
        <v>BO-12U</v>
      </c>
      <c r="I1083" s="27" t="str">
        <f t="array" ref="I1083">INDEX(Def_Instancias_Equipamentos!$E$2:$E$5135, MATCH(L1083, Def_Instancias_Equipamentos!$D$2:$D$5135, 0), 1)</f>
        <v>IA-05RaBPM</v>
      </c>
      <c r="J1083" s="27" t="str">
        <f t="shared" si="16"/>
        <v>EXTERNO</v>
      </c>
      <c r="K1083" s="28" t="str">
        <f>Def_Instancias_Equipamentos!$D$1002</f>
        <v>BO-12U:DI-BPMSigPatch</v>
      </c>
      <c r="L1083" s="19" t="str">
        <f>Def_Instancias_Equipamentos!$D$752</f>
        <v>BO-12U:DI-BPMRFFE</v>
      </c>
      <c r="M1083" s="44" t="s">
        <v>47</v>
      </c>
      <c r="N1083" s="45" t="s">
        <v>48</v>
      </c>
      <c r="O1083" s="31" t="str">
        <f>Def_Sistemas_Conectores_Cabos!$B$7</f>
        <v>SMA 50-ohm</v>
      </c>
      <c r="P1083" s="19" t="str">
        <f>Def_Sistemas_Conectores_Cabos!$B$7</f>
        <v>SMA 50-ohm</v>
      </c>
      <c r="Q1083" s="27" t="str">
        <f t="shared" si="18"/>
        <v>BO-12U:DI-BPMSigPatch/BO_OUT
BO-12U:DI-BPMRFFE/BO_IN</v>
      </c>
      <c r="R1083" s="46" t="s">
        <v>25</v>
      </c>
      <c r="S1083" s="46" t="s">
        <v>25</v>
      </c>
      <c r="T1083" s="47" t="str">
        <f>Def_Sistemas_Conectores_Cabos!$C$14</f>
        <v>Datalink Extrudado</v>
      </c>
      <c r="U1083" s="45" t="s">
        <v>46</v>
      </c>
      <c r="V1083" s="33"/>
      <c r="W1083" s="33"/>
      <c r="X1083" s="33"/>
    </row>
    <row r="1084" ht="15.75" customHeight="1">
      <c r="A1084" s="19" t="str">
        <f>Def_Sistemas_Conectores_Cabos!$A$22</f>
        <v>BPM de elétrons</v>
      </c>
      <c r="B1084" s="22" t="str">
        <f>Datas_Entregas!$A$2</f>
        <v>Booster/LTB</v>
      </c>
      <c r="C1084" s="25">
        <f t="array" ref="C1084">INDEX(Datas_Entregas!$B$2:$B$100, MATCH(B1084, Datas_Entregas!$A$2:$A$100, 0), 1)</f>
        <v>43266</v>
      </c>
      <c r="D1084" s="22" t="str">
        <f>Def_Status_Montagem!$A$2</f>
        <v>A verificar</v>
      </c>
      <c r="E1084" s="35" t="str">
        <f>Def_Status_Montagem!$B$4</f>
        <v>Contratada (inclui etiqueta)</v>
      </c>
      <c r="F1084" s="26" t="str">
        <f t="array" ref="F1084">INDEX(Def_Instancias_Equipamentos!$F$2:$F$5135, MATCH(K1084, Def_Instancias_Equipamentos!$D$2:$D$5135, 0), 1)</f>
        <v>Túnel (Booster)</v>
      </c>
      <c r="G1084" s="27" t="str">
        <f t="array" ref="G1084">INDEX(Def_Instancias_Equipamentos!$F$2:$F$5135, MATCH(L1084, Def_Instancias_Equipamentos!$D$2:$D$5135, 0), 1)</f>
        <v>Sala Racks 5</v>
      </c>
      <c r="H1084" s="26" t="str">
        <f t="array" ref="H1084">INDEX(Def_Instancias_Equipamentos!$E$2:$E$5135, MATCH(K1084, Def_Instancias_Equipamentos!$D$2:$D$5135, 0), 1)</f>
        <v>BO-12U</v>
      </c>
      <c r="I1084" s="27" t="str">
        <f t="array" ref="I1084">INDEX(Def_Instancias_Equipamentos!$E$2:$E$5135, MATCH(L1084, Def_Instancias_Equipamentos!$D$2:$D$5135, 0), 1)</f>
        <v>IA-05RaBPM</v>
      </c>
      <c r="J1084" s="27" t="str">
        <f t="shared" si="16"/>
        <v>EXTERNO</v>
      </c>
      <c r="K1084" s="28" t="str">
        <f>Def_Instancias_Equipamentos!$D$1002</f>
        <v>BO-12U:DI-BPMSigPatch</v>
      </c>
      <c r="L1084" s="19" t="str">
        <f>Def_Instancias_Equipamentos!$D$752</f>
        <v>BO-12U:DI-BPMRFFE</v>
      </c>
      <c r="M1084" s="44" t="s">
        <v>49</v>
      </c>
      <c r="N1084" s="45" t="s">
        <v>50</v>
      </c>
      <c r="O1084" s="31" t="str">
        <f>Def_Sistemas_Conectores_Cabos!$B$7</f>
        <v>SMA 50-ohm</v>
      </c>
      <c r="P1084" s="19" t="str">
        <f>Def_Sistemas_Conectores_Cabos!$B$7</f>
        <v>SMA 50-ohm</v>
      </c>
      <c r="Q1084" s="27" t="str">
        <f t="shared" si="18"/>
        <v>BO-12U:DI-BPMSigPatch/TI_OUT
BO-12U:DI-BPMRFFE/TI_IN</v>
      </c>
      <c r="R1084" s="46" t="s">
        <v>25</v>
      </c>
      <c r="S1084" s="46" t="s">
        <v>25</v>
      </c>
      <c r="T1084" s="47" t="str">
        <f>Def_Sistemas_Conectores_Cabos!$C$14</f>
        <v>Datalink Extrudado</v>
      </c>
      <c r="U1084" s="45" t="s">
        <v>46</v>
      </c>
      <c r="V1084" s="33"/>
      <c r="W1084" s="33"/>
      <c r="X1084" s="33"/>
    </row>
    <row r="1085" ht="15.75" customHeight="1">
      <c r="A1085" s="19" t="str">
        <f>Def_Sistemas_Conectores_Cabos!$A$22</f>
        <v>BPM de elétrons</v>
      </c>
      <c r="B1085" s="22" t="str">
        <f>Datas_Entregas!$A$2</f>
        <v>Booster/LTB</v>
      </c>
      <c r="C1085" s="25">
        <f t="array" ref="C1085">INDEX(Datas_Entregas!$B$2:$B$100, MATCH(B1085, Datas_Entregas!$A$2:$A$100, 0), 1)</f>
        <v>43266</v>
      </c>
      <c r="D1085" s="22" t="str">
        <f>Def_Status_Montagem!$A$2</f>
        <v>A verificar</v>
      </c>
      <c r="E1085" s="35" t="str">
        <f>Def_Status_Montagem!$B$4</f>
        <v>Contratada (inclui etiqueta)</v>
      </c>
      <c r="F1085" s="26" t="str">
        <f t="array" ref="F1085">INDEX(Def_Instancias_Equipamentos!$F$2:$F$5135, MATCH(K1085, Def_Instancias_Equipamentos!$D$2:$D$5135, 0), 1)</f>
        <v>Túnel (Booster)</v>
      </c>
      <c r="G1085" s="27" t="str">
        <f t="array" ref="G1085">INDEX(Def_Instancias_Equipamentos!$F$2:$F$5135, MATCH(L1085, Def_Instancias_Equipamentos!$D$2:$D$5135, 0), 1)</f>
        <v>Sala Racks 5</v>
      </c>
      <c r="H1085" s="26" t="str">
        <f t="array" ref="H1085">INDEX(Def_Instancias_Equipamentos!$E$2:$E$5135, MATCH(K1085, Def_Instancias_Equipamentos!$D$2:$D$5135, 0), 1)</f>
        <v>BO-12U</v>
      </c>
      <c r="I1085" s="27" t="str">
        <f t="array" ref="I1085">INDEX(Def_Instancias_Equipamentos!$E$2:$E$5135, MATCH(L1085, Def_Instancias_Equipamentos!$D$2:$D$5135, 0), 1)</f>
        <v>IA-05RaBPM</v>
      </c>
      <c r="J1085" s="27" t="str">
        <f t="shared" si="16"/>
        <v>EXTERNO</v>
      </c>
      <c r="K1085" s="28" t="str">
        <f>Def_Instancias_Equipamentos!$D$1002</f>
        <v>BO-12U:DI-BPMSigPatch</v>
      </c>
      <c r="L1085" s="19" t="str">
        <f>Def_Instancias_Equipamentos!$D$752</f>
        <v>BO-12U:DI-BPMRFFE</v>
      </c>
      <c r="M1085" s="44" t="s">
        <v>51</v>
      </c>
      <c r="N1085" s="45" t="s">
        <v>52</v>
      </c>
      <c r="O1085" s="31" t="str">
        <f>Def_Sistemas_Conectores_Cabos!$B$7</f>
        <v>SMA 50-ohm</v>
      </c>
      <c r="P1085" s="19" t="str">
        <f>Def_Sistemas_Conectores_Cabos!$B$7</f>
        <v>SMA 50-ohm</v>
      </c>
      <c r="Q1085" s="27" t="str">
        <f t="shared" si="18"/>
        <v>BO-12U:DI-BPMSigPatch/TO_OUT
BO-12U:DI-BPMRFFE/TO_IN</v>
      </c>
      <c r="R1085" s="46" t="s">
        <v>25</v>
      </c>
      <c r="S1085" s="46" t="s">
        <v>25</v>
      </c>
      <c r="T1085" s="47" t="str">
        <f>Def_Sistemas_Conectores_Cabos!$C$14</f>
        <v>Datalink Extrudado</v>
      </c>
      <c r="U1085" s="45" t="s">
        <v>46</v>
      </c>
      <c r="V1085" s="33"/>
      <c r="W1085" s="33"/>
      <c r="X1085" s="33"/>
    </row>
    <row r="1086" ht="15.75" customHeight="1">
      <c r="A1086" s="19" t="str">
        <f>Def_Sistemas_Conectores_Cabos!$A$22</f>
        <v>BPM de elétrons</v>
      </c>
      <c r="B1086" s="22" t="str">
        <f>Datas_Entregas!$A$2</f>
        <v>Booster/LTB</v>
      </c>
      <c r="C1086" s="25">
        <f t="array" ref="C1086">INDEX(Datas_Entregas!$B$2:$B$100, MATCH(B1086, Datas_Entregas!$A$2:$A$100, 0), 1)</f>
        <v>43266</v>
      </c>
      <c r="D1086" s="22" t="str">
        <f>Def_Status_Montagem!$A$2</f>
        <v>A verificar</v>
      </c>
      <c r="E1086" s="35" t="str">
        <f>Def_Status_Montagem!$B$4</f>
        <v>Contratada (inclui etiqueta)</v>
      </c>
      <c r="F1086" s="26" t="str">
        <f t="array" ref="F1086">INDEX(Def_Instancias_Equipamentos!$F$2:$F$5135, MATCH(K1086, Def_Instancias_Equipamentos!$D$2:$D$5135, 0), 1)</f>
        <v>Túnel (Booster)</v>
      </c>
      <c r="G1086" s="27" t="str">
        <f t="array" ref="G1086">INDEX(Def_Instancias_Equipamentos!$F$2:$F$5135, MATCH(L1086, Def_Instancias_Equipamentos!$D$2:$D$5135, 0), 1)</f>
        <v>Sala Racks 6</v>
      </c>
      <c r="H1086" s="26" t="str">
        <f t="array" ref="H1086">INDEX(Def_Instancias_Equipamentos!$E$2:$E$5135, MATCH(K1086, Def_Instancias_Equipamentos!$D$2:$D$5135, 0), 1)</f>
        <v>BO-13U</v>
      </c>
      <c r="I1086" s="27" t="str">
        <f t="array" ref="I1086">INDEX(Def_Instancias_Equipamentos!$E$2:$E$5135, MATCH(L1086, Def_Instancias_Equipamentos!$D$2:$D$5135, 0), 1)</f>
        <v>IA-06RaBPM</v>
      </c>
      <c r="J1086" s="27" t="str">
        <f t="shared" si="16"/>
        <v>EXTERNO</v>
      </c>
      <c r="K1086" s="28" t="str">
        <f>Def_Instancias_Equipamentos!$D$1003</f>
        <v>BO-13U:DI-BPMSigPatch</v>
      </c>
      <c r="L1086" s="19" t="str">
        <f>Def_Instancias_Equipamentos!$D$753</f>
        <v>BO-13U:DI-BPMRFFE</v>
      </c>
      <c r="M1086" s="44" t="s">
        <v>44</v>
      </c>
      <c r="N1086" s="45" t="s">
        <v>45</v>
      </c>
      <c r="O1086" s="31" t="str">
        <f>Def_Sistemas_Conectores_Cabos!$B$7</f>
        <v>SMA 50-ohm</v>
      </c>
      <c r="P1086" s="19" t="str">
        <f>Def_Sistemas_Conectores_Cabos!$B$7</f>
        <v>SMA 50-ohm</v>
      </c>
      <c r="Q1086" s="27" t="str">
        <f t="shared" si="18"/>
        <v>BO-13U:DI-BPMSigPatch/BI_OUT
BO-13U:DI-BPMRFFE/BI_IN</v>
      </c>
      <c r="R1086" s="46" t="s">
        <v>25</v>
      </c>
      <c r="S1086" s="46" t="s">
        <v>25</v>
      </c>
      <c r="T1086" s="47" t="str">
        <f>Def_Sistemas_Conectores_Cabos!$C$14</f>
        <v>Datalink Extrudado</v>
      </c>
      <c r="U1086" s="45" t="s">
        <v>46</v>
      </c>
      <c r="V1086" s="33"/>
      <c r="W1086" s="33"/>
      <c r="X1086" s="33"/>
    </row>
    <row r="1087" ht="15.75" customHeight="1">
      <c r="A1087" s="19" t="str">
        <f>Def_Sistemas_Conectores_Cabos!$A$22</f>
        <v>BPM de elétrons</v>
      </c>
      <c r="B1087" s="22" t="str">
        <f>Datas_Entregas!$A$2</f>
        <v>Booster/LTB</v>
      </c>
      <c r="C1087" s="25">
        <f t="array" ref="C1087">INDEX(Datas_Entregas!$B$2:$B$100, MATCH(B1087, Datas_Entregas!$A$2:$A$100, 0), 1)</f>
        <v>43266</v>
      </c>
      <c r="D1087" s="22" t="str">
        <f>Def_Status_Montagem!$A$2</f>
        <v>A verificar</v>
      </c>
      <c r="E1087" s="35" t="str">
        <f>Def_Status_Montagem!$B$4</f>
        <v>Contratada (inclui etiqueta)</v>
      </c>
      <c r="F1087" s="26" t="str">
        <f t="array" ref="F1087">INDEX(Def_Instancias_Equipamentos!$F$2:$F$5135, MATCH(K1087, Def_Instancias_Equipamentos!$D$2:$D$5135, 0), 1)</f>
        <v>Túnel (Booster)</v>
      </c>
      <c r="G1087" s="27" t="str">
        <f t="array" ref="G1087">INDEX(Def_Instancias_Equipamentos!$F$2:$F$5135, MATCH(L1087, Def_Instancias_Equipamentos!$D$2:$D$5135, 0), 1)</f>
        <v>Sala Racks 6</v>
      </c>
      <c r="H1087" s="26" t="str">
        <f t="array" ref="H1087">INDEX(Def_Instancias_Equipamentos!$E$2:$E$5135, MATCH(K1087, Def_Instancias_Equipamentos!$D$2:$D$5135, 0), 1)</f>
        <v>BO-13U</v>
      </c>
      <c r="I1087" s="27" t="str">
        <f t="array" ref="I1087">INDEX(Def_Instancias_Equipamentos!$E$2:$E$5135, MATCH(L1087, Def_Instancias_Equipamentos!$D$2:$D$5135, 0), 1)</f>
        <v>IA-06RaBPM</v>
      </c>
      <c r="J1087" s="27" t="str">
        <f t="shared" si="16"/>
        <v>EXTERNO</v>
      </c>
      <c r="K1087" s="28" t="str">
        <f>Def_Instancias_Equipamentos!$D$1003</f>
        <v>BO-13U:DI-BPMSigPatch</v>
      </c>
      <c r="L1087" s="19" t="str">
        <f>Def_Instancias_Equipamentos!$D$753</f>
        <v>BO-13U:DI-BPMRFFE</v>
      </c>
      <c r="M1087" s="44" t="s">
        <v>47</v>
      </c>
      <c r="N1087" s="45" t="s">
        <v>48</v>
      </c>
      <c r="O1087" s="31" t="str">
        <f>Def_Sistemas_Conectores_Cabos!$B$7</f>
        <v>SMA 50-ohm</v>
      </c>
      <c r="P1087" s="19" t="str">
        <f>Def_Sistemas_Conectores_Cabos!$B$7</f>
        <v>SMA 50-ohm</v>
      </c>
      <c r="Q1087" s="27" t="str">
        <f t="shared" si="18"/>
        <v>BO-13U:DI-BPMSigPatch/BO_OUT
BO-13U:DI-BPMRFFE/BO_IN</v>
      </c>
      <c r="R1087" s="46" t="s">
        <v>25</v>
      </c>
      <c r="S1087" s="46" t="s">
        <v>25</v>
      </c>
      <c r="T1087" s="47" t="str">
        <f>Def_Sistemas_Conectores_Cabos!$C$14</f>
        <v>Datalink Extrudado</v>
      </c>
      <c r="U1087" s="45" t="s">
        <v>46</v>
      </c>
      <c r="V1087" s="33"/>
      <c r="W1087" s="33"/>
      <c r="X1087" s="33"/>
    </row>
    <row r="1088" ht="15.75" customHeight="1">
      <c r="A1088" s="19" t="str">
        <f>Def_Sistemas_Conectores_Cabos!$A$22</f>
        <v>BPM de elétrons</v>
      </c>
      <c r="B1088" s="22" t="str">
        <f>Datas_Entregas!$A$3</f>
        <v>BTS/Anel</v>
      </c>
      <c r="C1088" s="25">
        <f t="array" ref="C1088">INDEX(Datas_Entregas!$B$2:$B$100, MATCH(B1088, Datas_Entregas!$A$2:$A$100, 0), 1)</f>
        <v>43296</v>
      </c>
      <c r="D1088" s="22" t="str">
        <f>Def_Status_Montagem!$A$2</f>
        <v>A verificar</v>
      </c>
      <c r="E1088" s="35" t="str">
        <f>Def_Status_Montagem!$B$4</f>
        <v>Contratada (inclui etiqueta)</v>
      </c>
      <c r="F1088" s="26" t="str">
        <f t="array" ref="F1088">INDEX(Def_Instancias_Equipamentos!$F$2:$F$5135, MATCH(K1088, Def_Instancias_Equipamentos!$D$2:$D$5135, 0), 1)</f>
        <v>Túnel (Anel)</v>
      </c>
      <c r="G1088" s="27" t="str">
        <f t="array" ref="G1088">INDEX(Def_Instancias_Equipamentos!$F$2:$F$5135, MATCH(L1088, Def_Instancias_Equipamentos!$D$2:$D$5135, 0), 1)</f>
        <v>Sala Racks 1</v>
      </c>
      <c r="H1088" s="26" t="str">
        <f t="array" ref="H1088">INDEX(Def_Instancias_Equipamentos!$E$2:$E$5135, MATCH(K1088, Def_Instancias_Equipamentos!$D$2:$D$5135, 0), 1)</f>
        <v>SI-01C1</v>
      </c>
      <c r="I1088" s="27" t="str">
        <f t="array" ref="I1088">INDEX(Def_Instancias_Equipamentos!$E$2:$E$5135, MATCH(L1088, Def_Instancias_Equipamentos!$D$2:$D$5135, 0), 1)</f>
        <v>IA-01RaBPM</v>
      </c>
      <c r="J1088" s="27" t="str">
        <f t="shared" si="16"/>
        <v>EXTERNO</v>
      </c>
      <c r="K1088" s="28" t="str">
        <f>Def_Instancias_Equipamentos!$D$1041</f>
        <v>SI-01C1:DI-BPMSigPatch-1</v>
      </c>
      <c r="L1088" s="19" t="str">
        <f>Def_Instancias_Equipamentos!$D$791</f>
        <v>SI-01C1:DI-BPMRFFE-1</v>
      </c>
      <c r="M1088" s="44" t="s">
        <v>44</v>
      </c>
      <c r="N1088" s="45" t="s">
        <v>45</v>
      </c>
      <c r="O1088" s="31" t="str">
        <f>Def_Sistemas_Conectores_Cabos!$B$7</f>
        <v>SMA 50-ohm</v>
      </c>
      <c r="P1088" s="19" t="str">
        <f>Def_Sistemas_Conectores_Cabos!$B$7</f>
        <v>SMA 50-ohm</v>
      </c>
      <c r="Q1088" s="27" t="str">
        <f t="shared" si="18"/>
        <v>SI-01C1:DI-BPMSigPatch-1/BI_OUT
SI-01C1:DI-BPMRFFE-1/BI_IN</v>
      </c>
      <c r="R1088" s="46" t="s">
        <v>25</v>
      </c>
      <c r="S1088" s="46" t="s">
        <v>25</v>
      </c>
      <c r="T1088" s="47" t="str">
        <f>Def_Sistemas_Conectores_Cabos!$C$14</f>
        <v>Datalink Extrudado</v>
      </c>
      <c r="U1088" s="45" t="s">
        <v>46</v>
      </c>
      <c r="V1088" s="33"/>
      <c r="W1088" s="33"/>
      <c r="X1088" s="33"/>
    </row>
    <row r="1089" ht="15.75" customHeight="1">
      <c r="A1089" s="19" t="str">
        <f>Def_Sistemas_Conectores_Cabos!$A$22</f>
        <v>BPM de elétrons</v>
      </c>
      <c r="B1089" s="22" t="str">
        <f>Datas_Entregas!$A$3</f>
        <v>BTS/Anel</v>
      </c>
      <c r="C1089" s="25">
        <f t="array" ref="C1089">INDEX(Datas_Entregas!$B$2:$B$100, MATCH(B1089, Datas_Entregas!$A$2:$A$100, 0), 1)</f>
        <v>43296</v>
      </c>
      <c r="D1089" s="22" t="str">
        <f>Def_Status_Montagem!$A$2</f>
        <v>A verificar</v>
      </c>
      <c r="E1089" s="35" t="str">
        <f>Def_Status_Montagem!$B$4</f>
        <v>Contratada (inclui etiqueta)</v>
      </c>
      <c r="F1089" s="26" t="str">
        <f t="array" ref="F1089">INDEX(Def_Instancias_Equipamentos!$F$2:$F$5135, MATCH(K1089, Def_Instancias_Equipamentos!$D$2:$D$5135, 0), 1)</f>
        <v>Túnel (Anel)</v>
      </c>
      <c r="G1089" s="27" t="str">
        <f t="array" ref="G1089">INDEX(Def_Instancias_Equipamentos!$F$2:$F$5135, MATCH(L1089, Def_Instancias_Equipamentos!$D$2:$D$5135, 0), 1)</f>
        <v>Sala Racks 1</v>
      </c>
      <c r="H1089" s="26" t="str">
        <f t="array" ref="H1089">INDEX(Def_Instancias_Equipamentos!$E$2:$E$5135, MATCH(K1089, Def_Instancias_Equipamentos!$D$2:$D$5135, 0), 1)</f>
        <v>SI-01C1</v>
      </c>
      <c r="I1089" s="27" t="str">
        <f t="array" ref="I1089">INDEX(Def_Instancias_Equipamentos!$E$2:$E$5135, MATCH(L1089, Def_Instancias_Equipamentos!$D$2:$D$5135, 0), 1)</f>
        <v>IA-01RaBPM</v>
      </c>
      <c r="J1089" s="27" t="str">
        <f t="shared" si="16"/>
        <v>EXTERNO</v>
      </c>
      <c r="K1089" s="28" t="str">
        <f>Def_Instancias_Equipamentos!$D$1042</f>
        <v>SI-01C1:DI-BPMSigPatch-2</v>
      </c>
      <c r="L1089" s="19" t="str">
        <f>Def_Instancias_Equipamentos!$D$792</f>
        <v>SI-01C1:DI-BPMRFFE-2</v>
      </c>
      <c r="M1089" s="44" t="s">
        <v>44</v>
      </c>
      <c r="N1089" s="45" t="s">
        <v>45</v>
      </c>
      <c r="O1089" s="31" t="str">
        <f>Def_Sistemas_Conectores_Cabos!$B$7</f>
        <v>SMA 50-ohm</v>
      </c>
      <c r="P1089" s="19" t="str">
        <f>Def_Sistemas_Conectores_Cabos!$B$7</f>
        <v>SMA 50-ohm</v>
      </c>
      <c r="Q1089" s="27" t="str">
        <f t="shared" si="18"/>
        <v>SI-01C1:DI-BPMSigPatch-2/BI_OUT
SI-01C1:DI-BPMRFFE-2/BI_IN</v>
      </c>
      <c r="R1089" s="46" t="s">
        <v>25</v>
      </c>
      <c r="S1089" s="46" t="s">
        <v>25</v>
      </c>
      <c r="T1089" s="47" t="str">
        <f>Def_Sistemas_Conectores_Cabos!$C$14</f>
        <v>Datalink Extrudado</v>
      </c>
      <c r="U1089" s="45" t="s">
        <v>46</v>
      </c>
      <c r="V1089" s="33"/>
      <c r="W1089" s="33"/>
      <c r="X1089" s="33"/>
    </row>
    <row r="1090" ht="15.75" customHeight="1">
      <c r="A1090" s="19" t="str">
        <f>Def_Sistemas_Conectores_Cabos!$A$22</f>
        <v>BPM de elétrons</v>
      </c>
      <c r="B1090" s="22" t="str">
        <f>Datas_Entregas!$A$3</f>
        <v>BTS/Anel</v>
      </c>
      <c r="C1090" s="25">
        <f t="array" ref="C1090">INDEX(Datas_Entregas!$B$2:$B$100, MATCH(B1090, Datas_Entregas!$A$2:$A$100, 0), 1)</f>
        <v>43296</v>
      </c>
      <c r="D1090" s="22" t="str">
        <f>Def_Status_Montagem!$A$2</f>
        <v>A verificar</v>
      </c>
      <c r="E1090" s="35" t="str">
        <f>Def_Status_Montagem!$B$4</f>
        <v>Contratada (inclui etiqueta)</v>
      </c>
      <c r="F1090" s="26" t="str">
        <f t="array" ref="F1090">INDEX(Def_Instancias_Equipamentos!$F$2:$F$5135, MATCH(K1090, Def_Instancias_Equipamentos!$D$2:$D$5135, 0), 1)</f>
        <v>Túnel (Anel)</v>
      </c>
      <c r="G1090" s="27" t="str">
        <f t="array" ref="G1090">INDEX(Def_Instancias_Equipamentos!$F$2:$F$5135, MATCH(L1090, Def_Instancias_Equipamentos!$D$2:$D$5135, 0), 1)</f>
        <v>Sala Racks 1</v>
      </c>
      <c r="H1090" s="26" t="str">
        <f t="array" ref="H1090">INDEX(Def_Instancias_Equipamentos!$E$2:$E$5135, MATCH(K1090, Def_Instancias_Equipamentos!$D$2:$D$5135, 0), 1)</f>
        <v>SI-01C2</v>
      </c>
      <c r="I1090" s="27" t="str">
        <f t="array" ref="I1090">INDEX(Def_Instancias_Equipamentos!$E$2:$E$5135, MATCH(L1090, Def_Instancias_Equipamentos!$D$2:$D$5135, 0), 1)</f>
        <v>IA-01RaBPM</v>
      </c>
      <c r="J1090" s="27" t="str">
        <f t="shared" si="16"/>
        <v>EXTERNO</v>
      </c>
      <c r="K1090" s="28" t="str">
        <f>Def_Instancias_Equipamentos!$D$1043</f>
        <v>SI-01C2:DI-BPMSigPatch</v>
      </c>
      <c r="L1090" s="19" t="str">
        <f>Def_Instancias_Equipamentos!$D$793</f>
        <v>SI-01C2:DI-BPMRFFE</v>
      </c>
      <c r="M1090" s="44" t="s">
        <v>44</v>
      </c>
      <c r="N1090" s="45" t="s">
        <v>45</v>
      </c>
      <c r="O1090" s="31" t="str">
        <f>Def_Sistemas_Conectores_Cabos!$B$7</f>
        <v>SMA 50-ohm</v>
      </c>
      <c r="P1090" s="19" t="str">
        <f>Def_Sistemas_Conectores_Cabos!$B$7</f>
        <v>SMA 50-ohm</v>
      </c>
      <c r="Q1090" s="27" t="str">
        <f t="shared" si="18"/>
        <v>SI-01C2:DI-BPMSigPatch/BI_OUT
SI-01C2:DI-BPMRFFE/BI_IN</v>
      </c>
      <c r="R1090" s="46" t="s">
        <v>25</v>
      </c>
      <c r="S1090" s="46" t="s">
        <v>25</v>
      </c>
      <c r="T1090" s="47" t="str">
        <f>Def_Sistemas_Conectores_Cabos!$C$14</f>
        <v>Datalink Extrudado</v>
      </c>
      <c r="U1090" s="45" t="s">
        <v>46</v>
      </c>
      <c r="V1090" s="33"/>
      <c r="W1090" s="33"/>
      <c r="X1090" s="33"/>
    </row>
    <row r="1091" ht="15.75" customHeight="1">
      <c r="A1091" s="19" t="str">
        <f>Def_Sistemas_Conectores_Cabos!$A$22</f>
        <v>BPM de elétrons</v>
      </c>
      <c r="B1091" s="22" t="str">
        <f>Datas_Entregas!$A$3</f>
        <v>BTS/Anel</v>
      </c>
      <c r="C1091" s="25">
        <f t="array" ref="C1091">INDEX(Datas_Entregas!$B$2:$B$100, MATCH(B1091, Datas_Entregas!$A$2:$A$100, 0), 1)</f>
        <v>43296</v>
      </c>
      <c r="D1091" s="22" t="str">
        <f>Def_Status_Montagem!$A$2</f>
        <v>A verificar</v>
      </c>
      <c r="E1091" s="35" t="str">
        <f>Def_Status_Montagem!$B$4</f>
        <v>Contratada (inclui etiqueta)</v>
      </c>
      <c r="F1091" s="26" t="str">
        <f t="array" ref="F1091">INDEX(Def_Instancias_Equipamentos!$F$2:$F$5135, MATCH(K1091, Def_Instancias_Equipamentos!$D$2:$D$5135, 0), 1)</f>
        <v>Túnel (Anel)</v>
      </c>
      <c r="G1091" s="27" t="str">
        <f t="array" ref="G1091">INDEX(Def_Instancias_Equipamentos!$F$2:$F$5135, MATCH(L1091, Def_Instancias_Equipamentos!$D$2:$D$5135, 0), 1)</f>
        <v>Sala Racks 1</v>
      </c>
      <c r="H1091" s="26" t="str">
        <f t="array" ref="H1091">INDEX(Def_Instancias_Equipamentos!$E$2:$E$5135, MATCH(K1091, Def_Instancias_Equipamentos!$D$2:$D$5135, 0), 1)</f>
        <v>SI-01C3</v>
      </c>
      <c r="I1091" s="27" t="str">
        <f t="array" ref="I1091">INDEX(Def_Instancias_Equipamentos!$E$2:$E$5135, MATCH(L1091, Def_Instancias_Equipamentos!$D$2:$D$5135, 0), 1)</f>
        <v>IA-01RaBPM</v>
      </c>
      <c r="J1091" s="27" t="str">
        <f t="shared" si="16"/>
        <v>EXTERNO</v>
      </c>
      <c r="K1091" s="28" t="str">
        <f>Def_Instancias_Equipamentos!$D$1044</f>
        <v>SI-01C3:DI-BPMSigPatch-1</v>
      </c>
      <c r="L1091" s="19" t="str">
        <f>Def_Instancias_Equipamentos!$D$794</f>
        <v>SI-01C3:DI-BPMRFFE-1</v>
      </c>
      <c r="M1091" s="44" t="s">
        <v>44</v>
      </c>
      <c r="N1091" s="45" t="s">
        <v>45</v>
      </c>
      <c r="O1091" s="31" t="str">
        <f>Def_Sistemas_Conectores_Cabos!$B$7</f>
        <v>SMA 50-ohm</v>
      </c>
      <c r="P1091" s="19" t="str">
        <f>Def_Sistemas_Conectores_Cabos!$B$7</f>
        <v>SMA 50-ohm</v>
      </c>
      <c r="Q1091" s="27" t="str">
        <f t="shared" si="18"/>
        <v>SI-01C3:DI-BPMSigPatch-1/BI_OUT
SI-01C3:DI-BPMRFFE-1/BI_IN</v>
      </c>
      <c r="R1091" s="46" t="s">
        <v>25</v>
      </c>
      <c r="S1091" s="46" t="s">
        <v>25</v>
      </c>
      <c r="T1091" s="47" t="str">
        <f>Def_Sistemas_Conectores_Cabos!$C$14</f>
        <v>Datalink Extrudado</v>
      </c>
      <c r="U1091" s="45" t="s">
        <v>46</v>
      </c>
      <c r="V1091" s="33"/>
      <c r="W1091" s="33"/>
      <c r="X1091" s="33"/>
    </row>
    <row r="1092" ht="15.75" customHeight="1">
      <c r="A1092" s="19" t="str">
        <f>Def_Sistemas_Conectores_Cabos!$A$22</f>
        <v>BPM de elétrons</v>
      </c>
      <c r="B1092" s="22" t="str">
        <f>Datas_Entregas!$A$3</f>
        <v>BTS/Anel</v>
      </c>
      <c r="C1092" s="25">
        <f t="array" ref="C1092">INDEX(Datas_Entregas!$B$2:$B$100, MATCH(B1092, Datas_Entregas!$A$2:$A$100, 0), 1)</f>
        <v>43296</v>
      </c>
      <c r="D1092" s="22" t="str">
        <f>Def_Status_Montagem!$A$2</f>
        <v>A verificar</v>
      </c>
      <c r="E1092" s="35" t="str">
        <f>Def_Status_Montagem!$B$4</f>
        <v>Contratada (inclui etiqueta)</v>
      </c>
      <c r="F1092" s="26" t="str">
        <f t="array" ref="F1092">INDEX(Def_Instancias_Equipamentos!$F$2:$F$5135, MATCH(K1092, Def_Instancias_Equipamentos!$D$2:$D$5135, 0), 1)</f>
        <v>Túnel (Anel)</v>
      </c>
      <c r="G1092" s="27" t="str">
        <f t="array" ref="G1092">INDEX(Def_Instancias_Equipamentos!$F$2:$F$5135, MATCH(L1092, Def_Instancias_Equipamentos!$D$2:$D$5135, 0), 1)</f>
        <v>Sala Racks 1</v>
      </c>
      <c r="H1092" s="26" t="str">
        <f t="array" ref="H1092">INDEX(Def_Instancias_Equipamentos!$E$2:$E$5135, MATCH(K1092, Def_Instancias_Equipamentos!$D$2:$D$5135, 0), 1)</f>
        <v>SI-01C3</v>
      </c>
      <c r="I1092" s="27" t="str">
        <f t="array" ref="I1092">INDEX(Def_Instancias_Equipamentos!$E$2:$E$5135, MATCH(L1092, Def_Instancias_Equipamentos!$D$2:$D$5135, 0), 1)</f>
        <v>IA-01RaBPM</v>
      </c>
      <c r="J1092" s="27" t="str">
        <f t="shared" si="16"/>
        <v>EXTERNO</v>
      </c>
      <c r="K1092" s="28" t="str">
        <f>Def_Instancias_Equipamentos!$D$1045</f>
        <v>SI-01C3:DI-BPMSigPatch-2</v>
      </c>
      <c r="L1092" s="19" t="str">
        <f>Def_Instancias_Equipamentos!$D$795</f>
        <v>SI-01C3:DI-BPMRFFE-2</v>
      </c>
      <c r="M1092" s="44" t="s">
        <v>44</v>
      </c>
      <c r="N1092" s="45" t="s">
        <v>45</v>
      </c>
      <c r="O1092" s="31" t="str">
        <f>Def_Sistemas_Conectores_Cabos!$B$7</f>
        <v>SMA 50-ohm</v>
      </c>
      <c r="P1092" s="19" t="str">
        <f>Def_Sistemas_Conectores_Cabos!$B$7</f>
        <v>SMA 50-ohm</v>
      </c>
      <c r="Q1092" s="27" t="str">
        <f t="shared" si="18"/>
        <v>SI-01C3:DI-BPMSigPatch-2/BI_OUT
SI-01C3:DI-BPMRFFE-2/BI_IN</v>
      </c>
      <c r="R1092" s="46" t="s">
        <v>25</v>
      </c>
      <c r="S1092" s="46" t="s">
        <v>25</v>
      </c>
      <c r="T1092" s="47" t="str">
        <f>Def_Sistemas_Conectores_Cabos!$C$14</f>
        <v>Datalink Extrudado</v>
      </c>
      <c r="U1092" s="45" t="s">
        <v>46</v>
      </c>
      <c r="V1092" s="33"/>
      <c r="W1092" s="33"/>
      <c r="X1092" s="33"/>
    </row>
    <row r="1093" ht="15.75" customHeight="1">
      <c r="A1093" s="19" t="str">
        <f>Def_Sistemas_Conectores_Cabos!$A$14</f>
        <v>BbB</v>
      </c>
      <c r="B1093" s="22" t="str">
        <f>Datas_Entregas!$A$3</f>
        <v>BTS/Anel</v>
      </c>
      <c r="C1093" s="25">
        <f t="array" ref="C1093">INDEX(Datas_Entregas!$B$2:$B$100, MATCH(B1093, Datas_Entregas!$A$2:$A$100, 0), 1)</f>
        <v>43296</v>
      </c>
      <c r="D1093" s="22" t="str">
        <f>Def_Status_Montagem!$A$3</f>
        <v>Verficado - Pronto para Produção</v>
      </c>
      <c r="E1093" s="35" t="str">
        <f>Def_Status_Montagem!$B$4</f>
        <v>Contratada (inclui etiqueta)</v>
      </c>
      <c r="F1093" s="26" t="str">
        <f t="array" ref="F1093">INDEX(Def_Instancias_Equipamentos!$F$2:$F$5135, MATCH(K1093, Def_Instancias_Equipamentos!$D$2:$D$5135, 0), 1)</f>
        <v>Túnel (Anel)</v>
      </c>
      <c r="G1093" s="27" t="str">
        <f t="array" ref="G1093">INDEX(Def_Instancias_Equipamentos!$F$2:$F$5135, MATCH(L1093, Def_Instancias_Equipamentos!$D$2:$D$5135, 0), 1)</f>
        <v>Túnel (Anel)</v>
      </c>
      <c r="H1093" s="26" t="str">
        <f t="array" ref="H1093">INDEX(Def_Instancias_Equipamentos!$E$2:$E$5135, MATCH(K1093, Def_Instancias_Equipamentos!$D$2:$D$5135, 0), 1)</f>
        <v>SI-16M2</v>
      </c>
      <c r="I1093" s="27" t="str">
        <f t="array" ref="I1093">INDEX(Def_Instancias_Equipamentos!$E$2:$E$5135, MATCH(L1093, Def_Instancias_Equipamentos!$D$2:$D$5135, 0), 1)</f>
        <v>SI-16M2</v>
      </c>
      <c r="J1093" s="27" t="str">
        <f t="shared" si="16"/>
        <v>INTERNO</v>
      </c>
      <c r="K1093" s="28" t="str">
        <f>Def_Instancias_Equipamentos!$D$387</f>
        <v>SI-16M2:DI-BbBPkup</v>
      </c>
      <c r="L1093" s="19" t="str">
        <f>Def_Instancias_Equipamentos!$D$413</f>
        <v>SI-16M2:DI-BbBBPMHyb</v>
      </c>
      <c r="M1093" s="44" t="s">
        <v>74</v>
      </c>
      <c r="N1093" s="30" t="s">
        <v>75</v>
      </c>
      <c r="O1093" s="28" t="str">
        <f>Def_Sistemas_Conectores_Cabos!$B$8</f>
        <v>SMA-RP 50-ohm</v>
      </c>
      <c r="P1093" s="19" t="str">
        <f>Def_Sistemas_Conectores_Cabos!$B$10</f>
        <v>N 50-ohm</v>
      </c>
      <c r="Q1093" s="27" t="s">
        <v>76</v>
      </c>
      <c r="R1093" s="32">
        <v>0.5</v>
      </c>
      <c r="S1093" s="32">
        <v>0.5</v>
      </c>
      <c r="T1093" s="19" t="str">
        <f>Def_Sistemas_Conectores_Cabos!$C$8</f>
        <v>Cabo coaxial semi-rígido</v>
      </c>
      <c r="U1093" s="32"/>
      <c r="V1093" s="33"/>
      <c r="W1093" s="33"/>
      <c r="X1093" s="33"/>
    </row>
    <row r="1094" ht="15.75" customHeight="1">
      <c r="A1094" s="19" t="str">
        <f>Def_Sistemas_Conectores_Cabos!$A$14</f>
        <v>BbB</v>
      </c>
      <c r="B1094" s="22" t="str">
        <f>Datas_Entregas!$A$3</f>
        <v>BTS/Anel</v>
      </c>
      <c r="C1094" s="25">
        <f t="array" ref="C1094">INDEX(Datas_Entregas!$B$2:$B$100, MATCH(B1094, Datas_Entregas!$A$2:$A$100, 0), 1)</f>
        <v>43296</v>
      </c>
      <c r="D1094" s="22" t="str">
        <f>Def_Status_Montagem!$A$3</f>
        <v>Verficado - Pronto para Produção</v>
      </c>
      <c r="E1094" s="35" t="str">
        <f>Def_Status_Montagem!$B$4</f>
        <v>Contratada (inclui etiqueta)</v>
      </c>
      <c r="F1094" s="26" t="str">
        <f t="array" ref="F1094">INDEX(Def_Instancias_Equipamentos!$F$2:$F$5135, MATCH(K1094, Def_Instancias_Equipamentos!$D$2:$D$5135, 0), 1)</f>
        <v>Túnel (Anel)</v>
      </c>
      <c r="G1094" s="27" t="str">
        <f t="array" ref="G1094">INDEX(Def_Instancias_Equipamentos!$F$2:$F$5135, MATCH(L1094, Def_Instancias_Equipamentos!$D$2:$D$5135, 0), 1)</f>
        <v>Túnel (Anel)</v>
      </c>
      <c r="H1094" s="26" t="str">
        <f t="array" ref="H1094">INDEX(Def_Instancias_Equipamentos!$E$2:$E$5135, MATCH(K1094, Def_Instancias_Equipamentos!$D$2:$D$5135, 0), 1)</f>
        <v>SI-16M2</v>
      </c>
      <c r="I1094" s="27" t="str">
        <f t="array" ref="I1094">INDEX(Def_Instancias_Equipamentos!$E$2:$E$5135, MATCH(L1094, Def_Instancias_Equipamentos!$D$2:$D$5135, 0), 1)</f>
        <v>SI-16M2</v>
      </c>
      <c r="J1094" s="27" t="str">
        <f t="shared" si="16"/>
        <v>INTERNO</v>
      </c>
      <c r="K1094" s="28" t="str">
        <f>Def_Instancias_Equipamentos!$D$387</f>
        <v>SI-16M2:DI-BbBPkup</v>
      </c>
      <c r="L1094" s="19" t="str">
        <f>Def_Instancias_Equipamentos!$D$413</f>
        <v>SI-16M2:DI-BbBBPMHyb</v>
      </c>
      <c r="M1094" s="44" t="s">
        <v>77</v>
      </c>
      <c r="N1094" s="30" t="s">
        <v>78</v>
      </c>
      <c r="O1094" s="28" t="str">
        <f>Def_Sistemas_Conectores_Cabos!$B$8</f>
        <v>SMA-RP 50-ohm</v>
      </c>
      <c r="P1094" s="19" t="str">
        <f>Def_Sistemas_Conectores_Cabos!$B$10</f>
        <v>N 50-ohm</v>
      </c>
      <c r="Q1094" s="27" t="s">
        <v>79</v>
      </c>
      <c r="R1094" s="32">
        <v>0.5</v>
      </c>
      <c r="S1094" s="32">
        <v>0.5</v>
      </c>
      <c r="T1094" s="19" t="str">
        <f>Def_Sistemas_Conectores_Cabos!$C$8</f>
        <v>Cabo coaxial semi-rígido</v>
      </c>
      <c r="U1094" s="32"/>
      <c r="V1094" s="33"/>
      <c r="W1094" s="33"/>
      <c r="X1094" s="33"/>
    </row>
    <row r="1095" ht="15.75" customHeight="1">
      <c r="A1095" s="19" t="str">
        <f>Def_Sistemas_Conectores_Cabos!$A$14</f>
        <v>BbB</v>
      </c>
      <c r="B1095" s="22" t="str">
        <f>Datas_Entregas!$A$3</f>
        <v>BTS/Anel</v>
      </c>
      <c r="C1095" s="25">
        <f t="array" ref="C1095">INDEX(Datas_Entregas!$B$2:$B$100, MATCH(B1095, Datas_Entregas!$A$2:$A$100, 0), 1)</f>
        <v>43296</v>
      </c>
      <c r="D1095" s="22" t="str">
        <f>Def_Status_Montagem!$A$3</f>
        <v>Verficado - Pronto para Produção</v>
      </c>
      <c r="E1095" s="35" t="str">
        <f>Def_Status_Montagem!$B$4</f>
        <v>Contratada (inclui etiqueta)</v>
      </c>
      <c r="F1095" s="26" t="str">
        <f t="array" ref="F1095">INDEX(Def_Instancias_Equipamentos!$F$2:$F$5135, MATCH(K1095, Def_Instancias_Equipamentos!$D$2:$D$5135, 0), 1)</f>
        <v>Túnel (Anel)</v>
      </c>
      <c r="G1095" s="27" t="str">
        <f t="array" ref="G1095">INDEX(Def_Instancias_Equipamentos!$F$2:$F$5135, MATCH(L1095, Def_Instancias_Equipamentos!$D$2:$D$5135, 0), 1)</f>
        <v>Túnel (Anel)</v>
      </c>
      <c r="H1095" s="26" t="str">
        <f t="array" ref="H1095">INDEX(Def_Instancias_Equipamentos!$E$2:$E$5135, MATCH(K1095, Def_Instancias_Equipamentos!$D$2:$D$5135, 0), 1)</f>
        <v>SI-16M2</v>
      </c>
      <c r="I1095" s="27" t="str">
        <f t="array" ref="I1095">INDEX(Def_Instancias_Equipamentos!$E$2:$E$5135, MATCH(L1095, Def_Instancias_Equipamentos!$D$2:$D$5135, 0), 1)</f>
        <v>SI-16M2</v>
      </c>
      <c r="J1095" s="27" t="str">
        <f t="shared" si="16"/>
        <v>INTERNO</v>
      </c>
      <c r="K1095" s="28" t="str">
        <f>Def_Instancias_Equipamentos!$D$387</f>
        <v>SI-16M2:DI-BbBPkup</v>
      </c>
      <c r="L1095" s="19" t="str">
        <f>Def_Instancias_Equipamentos!$D$413</f>
        <v>SI-16M2:DI-BbBBPMHyb</v>
      </c>
      <c r="M1095" s="44" t="s">
        <v>80</v>
      </c>
      <c r="N1095" s="30" t="s">
        <v>81</v>
      </c>
      <c r="O1095" s="28" t="str">
        <f>Def_Sistemas_Conectores_Cabos!$B$8</f>
        <v>SMA-RP 50-ohm</v>
      </c>
      <c r="P1095" s="19" t="str">
        <f>Def_Sistemas_Conectores_Cabos!$B$10</f>
        <v>N 50-ohm</v>
      </c>
      <c r="Q1095" s="27" t="s">
        <v>82</v>
      </c>
      <c r="R1095" s="32">
        <v>0.5</v>
      </c>
      <c r="S1095" s="32">
        <v>0.5</v>
      </c>
      <c r="T1095" s="19" t="str">
        <f>Def_Sistemas_Conectores_Cabos!$C$8</f>
        <v>Cabo coaxial semi-rígido</v>
      </c>
      <c r="U1095" s="32"/>
      <c r="V1095" s="33"/>
      <c r="W1095" s="33"/>
      <c r="X1095" s="33"/>
    </row>
    <row r="1096" ht="15.75" customHeight="1">
      <c r="A1096" s="19" t="str">
        <f>Def_Sistemas_Conectores_Cabos!$A$14</f>
        <v>BbB</v>
      </c>
      <c r="B1096" s="22" t="str">
        <f>Datas_Entregas!$A$3</f>
        <v>BTS/Anel</v>
      </c>
      <c r="C1096" s="25">
        <f t="array" ref="C1096">INDEX(Datas_Entregas!$B$2:$B$100, MATCH(B1096, Datas_Entregas!$A$2:$A$100, 0), 1)</f>
        <v>43296</v>
      </c>
      <c r="D1096" s="22" t="str">
        <f>Def_Status_Montagem!$A$3</f>
        <v>Verficado - Pronto para Produção</v>
      </c>
      <c r="E1096" s="35" t="str">
        <f>Def_Status_Montagem!$B$4</f>
        <v>Contratada (inclui etiqueta)</v>
      </c>
      <c r="F1096" s="26" t="str">
        <f t="array" ref="F1096">INDEX(Def_Instancias_Equipamentos!$F$2:$F$5135, MATCH(K1096, Def_Instancias_Equipamentos!$D$2:$D$5135, 0), 1)</f>
        <v>Túnel (Anel)</v>
      </c>
      <c r="G1096" s="27" t="str">
        <f t="array" ref="G1096">INDEX(Def_Instancias_Equipamentos!$F$2:$F$5135, MATCH(L1096, Def_Instancias_Equipamentos!$D$2:$D$5135, 0), 1)</f>
        <v>Túnel (Anel)</v>
      </c>
      <c r="H1096" s="26" t="str">
        <f t="array" ref="H1096">INDEX(Def_Instancias_Equipamentos!$E$2:$E$5135, MATCH(K1096, Def_Instancias_Equipamentos!$D$2:$D$5135, 0), 1)</f>
        <v>SI-16M2</v>
      </c>
      <c r="I1096" s="27" t="str">
        <f t="array" ref="I1096">INDEX(Def_Instancias_Equipamentos!$E$2:$E$5135, MATCH(L1096, Def_Instancias_Equipamentos!$D$2:$D$5135, 0), 1)</f>
        <v>SI-16M2</v>
      </c>
      <c r="J1096" s="27" t="str">
        <f t="shared" si="16"/>
        <v>INTERNO</v>
      </c>
      <c r="K1096" s="28" t="str">
        <f>Def_Instancias_Equipamentos!$D$387</f>
        <v>SI-16M2:DI-BbBPkup</v>
      </c>
      <c r="L1096" s="19" t="str">
        <f>Def_Instancias_Equipamentos!$D$413</f>
        <v>SI-16M2:DI-BbBBPMHyb</v>
      </c>
      <c r="M1096" s="44" t="s">
        <v>89</v>
      </c>
      <c r="N1096" s="30" t="s">
        <v>90</v>
      </c>
      <c r="O1096" s="28" t="str">
        <f>Def_Sistemas_Conectores_Cabos!$B$8</f>
        <v>SMA-RP 50-ohm</v>
      </c>
      <c r="P1096" s="19" t="str">
        <f>Def_Sistemas_Conectores_Cabos!$B$10</f>
        <v>N 50-ohm</v>
      </c>
      <c r="Q1096" s="27" t="s">
        <v>91</v>
      </c>
      <c r="R1096" s="32">
        <v>0.5</v>
      </c>
      <c r="S1096" s="32">
        <v>0.5</v>
      </c>
      <c r="T1096" s="19" t="str">
        <f>Def_Sistemas_Conectores_Cabos!$C$8</f>
        <v>Cabo coaxial semi-rígido</v>
      </c>
      <c r="U1096" s="32"/>
      <c r="V1096" s="33"/>
      <c r="W1096" s="33"/>
      <c r="X1096" s="33"/>
    </row>
    <row r="1097" ht="15.75" customHeight="1">
      <c r="A1097" s="19" t="str">
        <f>Def_Sistemas_Conectores_Cabos!$A$22</f>
        <v>BPM de elétrons</v>
      </c>
      <c r="B1097" s="22" t="str">
        <f>Datas_Entregas!$A$3</f>
        <v>BTS/Anel</v>
      </c>
      <c r="C1097" s="25">
        <f t="array" ref="C1097">INDEX(Datas_Entregas!$B$2:$B$100, MATCH(B1097, Datas_Entregas!$A$2:$A$100, 0), 1)</f>
        <v>43296</v>
      </c>
      <c r="D1097" s="22" t="str">
        <f>Def_Status_Montagem!$A$2</f>
        <v>A verificar</v>
      </c>
      <c r="E1097" s="35" t="str">
        <f>Def_Status_Montagem!$B$4</f>
        <v>Contratada (inclui etiqueta)</v>
      </c>
      <c r="F1097" s="26" t="str">
        <f t="array" ref="F1097">INDEX(Def_Instancias_Equipamentos!$F$2:$F$5135, MATCH(K1097, Def_Instancias_Equipamentos!$D$2:$D$5135, 0), 1)</f>
        <v>Túnel (Anel)</v>
      </c>
      <c r="G1097" s="27" t="str">
        <f t="array" ref="G1097">INDEX(Def_Instancias_Equipamentos!$F$2:$F$5135, MATCH(L1097, Def_Instancias_Equipamentos!$D$2:$D$5135, 0), 1)</f>
        <v>Sala Racks 1</v>
      </c>
      <c r="H1097" s="26" t="str">
        <f t="array" ref="H1097">INDEX(Def_Instancias_Equipamentos!$E$2:$E$5135, MATCH(K1097, Def_Instancias_Equipamentos!$D$2:$D$5135, 0), 1)</f>
        <v>SI-01C4</v>
      </c>
      <c r="I1097" s="27" t="str">
        <f t="array" ref="I1097">INDEX(Def_Instancias_Equipamentos!$E$2:$E$5135, MATCH(L1097, Def_Instancias_Equipamentos!$D$2:$D$5135, 0), 1)</f>
        <v>IA-01RaBPM</v>
      </c>
      <c r="J1097" s="27" t="str">
        <f t="shared" si="16"/>
        <v>EXTERNO</v>
      </c>
      <c r="K1097" s="28" t="str">
        <f>Def_Instancias_Equipamentos!$D$1046</f>
        <v>SI-01C4:DI-BPMSigPatch</v>
      </c>
      <c r="L1097" s="19" t="str">
        <f>Def_Instancias_Equipamentos!$D$796</f>
        <v>SI-01C4:DI-BPMRFFE</v>
      </c>
      <c r="M1097" s="44" t="s">
        <v>44</v>
      </c>
      <c r="N1097" s="45" t="s">
        <v>45</v>
      </c>
      <c r="O1097" s="31" t="str">
        <f>Def_Sistemas_Conectores_Cabos!$B$7</f>
        <v>SMA 50-ohm</v>
      </c>
      <c r="P1097" s="19" t="str">
        <f>Def_Sistemas_Conectores_Cabos!$B$7</f>
        <v>SMA 50-ohm</v>
      </c>
      <c r="Q1097" s="27" t="str">
        <f t="shared" ref="Q1097:Q1118" si="19">K1097&amp;"/"&amp;M1097&amp;CHAR(10)&amp;L1097&amp;"/"&amp;N1097</f>
        <v>SI-01C4:DI-BPMSigPatch/BI_OUT
SI-01C4:DI-BPMRFFE/BI_IN</v>
      </c>
      <c r="R1097" s="46" t="s">
        <v>25</v>
      </c>
      <c r="S1097" s="46" t="s">
        <v>25</v>
      </c>
      <c r="T1097" s="47" t="str">
        <f>Def_Sistemas_Conectores_Cabos!$C$14</f>
        <v>Datalink Extrudado</v>
      </c>
      <c r="U1097" s="45" t="s">
        <v>46</v>
      </c>
      <c r="V1097" s="33"/>
      <c r="W1097" s="33"/>
      <c r="X1097" s="33"/>
    </row>
    <row r="1098" ht="15.75" customHeight="1">
      <c r="A1098" s="19" t="str">
        <f>Def_Sistemas_Conectores_Cabos!$A$22</f>
        <v>BPM de elétrons</v>
      </c>
      <c r="B1098" s="22" t="str">
        <f>Datas_Entregas!$A$3</f>
        <v>BTS/Anel</v>
      </c>
      <c r="C1098" s="25">
        <f t="array" ref="C1098">INDEX(Datas_Entregas!$B$2:$B$100, MATCH(B1098, Datas_Entregas!$A$2:$A$100, 0), 1)</f>
        <v>43296</v>
      </c>
      <c r="D1098" s="22" t="str">
        <f>Def_Status_Montagem!$A$2</f>
        <v>A verificar</v>
      </c>
      <c r="E1098" s="35" t="str">
        <f>Def_Status_Montagem!$B$4</f>
        <v>Contratada (inclui etiqueta)</v>
      </c>
      <c r="F1098" s="26" t="str">
        <f t="array" ref="F1098">INDEX(Def_Instancias_Equipamentos!$F$2:$F$5135, MATCH(K1098, Def_Instancias_Equipamentos!$D$2:$D$5135, 0), 1)</f>
        <v>Túnel (Anel)</v>
      </c>
      <c r="G1098" s="27" t="str">
        <f t="array" ref="G1098">INDEX(Def_Instancias_Equipamentos!$F$2:$F$5135, MATCH(L1098, Def_Instancias_Equipamentos!$D$2:$D$5135, 0), 1)</f>
        <v>Sala Racks 1</v>
      </c>
      <c r="H1098" s="26" t="str">
        <f t="array" ref="H1098">INDEX(Def_Instancias_Equipamentos!$E$2:$E$5135, MATCH(K1098, Def_Instancias_Equipamentos!$D$2:$D$5135, 0), 1)</f>
        <v>SI-01M1</v>
      </c>
      <c r="I1098" s="27" t="str">
        <f t="array" ref="I1098">INDEX(Def_Instancias_Equipamentos!$E$2:$E$5135, MATCH(L1098, Def_Instancias_Equipamentos!$D$2:$D$5135, 0), 1)</f>
        <v>IA-01RaBPM</v>
      </c>
      <c r="J1098" s="27" t="str">
        <f t="shared" si="16"/>
        <v>EXTERNO</v>
      </c>
      <c r="K1098" s="28" t="str">
        <f>Def_Instancias_Equipamentos!$D$1047</f>
        <v>SI-01M1:DI-BPMSigPatch</v>
      </c>
      <c r="L1098" s="19" t="str">
        <f>Def_Instancias_Equipamentos!$D$797</f>
        <v>SI-01M1:DI-BPMRFFE</v>
      </c>
      <c r="M1098" s="44" t="s">
        <v>44</v>
      </c>
      <c r="N1098" s="45" t="s">
        <v>45</v>
      </c>
      <c r="O1098" s="31" t="str">
        <f>Def_Sistemas_Conectores_Cabos!$B$7</f>
        <v>SMA 50-ohm</v>
      </c>
      <c r="P1098" s="19" t="str">
        <f>Def_Sistemas_Conectores_Cabos!$B$7</f>
        <v>SMA 50-ohm</v>
      </c>
      <c r="Q1098" s="27" t="str">
        <f t="shared" si="19"/>
        <v>SI-01M1:DI-BPMSigPatch/BI_OUT
SI-01M1:DI-BPMRFFE/BI_IN</v>
      </c>
      <c r="R1098" s="46" t="s">
        <v>25</v>
      </c>
      <c r="S1098" s="46" t="s">
        <v>25</v>
      </c>
      <c r="T1098" s="47" t="str">
        <f>Def_Sistemas_Conectores_Cabos!$C$14</f>
        <v>Datalink Extrudado</v>
      </c>
      <c r="U1098" s="45" t="s">
        <v>46</v>
      </c>
      <c r="V1098" s="33"/>
      <c r="W1098" s="33"/>
      <c r="X1098" s="33"/>
    </row>
    <row r="1099" ht="15.75" customHeight="1">
      <c r="A1099" s="19" t="str">
        <f>Def_Sistemas_Conectores_Cabos!$A$22</f>
        <v>BPM de elétrons</v>
      </c>
      <c r="B1099" s="22" t="str">
        <f>Datas_Entregas!$A$3</f>
        <v>BTS/Anel</v>
      </c>
      <c r="C1099" s="25">
        <f t="array" ref="C1099">INDEX(Datas_Entregas!$B$2:$B$100, MATCH(B1099, Datas_Entregas!$A$2:$A$100, 0), 1)</f>
        <v>43296</v>
      </c>
      <c r="D1099" s="22" t="str">
        <f>Def_Status_Montagem!$A$2</f>
        <v>A verificar</v>
      </c>
      <c r="E1099" s="35" t="str">
        <f>Def_Status_Montagem!$B$4</f>
        <v>Contratada (inclui etiqueta)</v>
      </c>
      <c r="F1099" s="26" t="str">
        <f t="array" ref="F1099">INDEX(Def_Instancias_Equipamentos!$F$2:$F$5135, MATCH(K1099, Def_Instancias_Equipamentos!$D$2:$D$5135, 0), 1)</f>
        <v>Túnel (Anel)</v>
      </c>
      <c r="G1099" s="27" t="str">
        <f t="array" ref="G1099">INDEX(Def_Instancias_Equipamentos!$F$2:$F$5135, MATCH(L1099, Def_Instancias_Equipamentos!$D$2:$D$5135, 0), 1)</f>
        <v>Sala Racks 1</v>
      </c>
      <c r="H1099" s="26" t="str">
        <f t="array" ref="H1099">INDEX(Def_Instancias_Equipamentos!$E$2:$E$5135, MATCH(K1099, Def_Instancias_Equipamentos!$D$2:$D$5135, 0), 1)</f>
        <v>SI-01M2</v>
      </c>
      <c r="I1099" s="27" t="str">
        <f t="array" ref="I1099">INDEX(Def_Instancias_Equipamentos!$E$2:$E$5135, MATCH(L1099, Def_Instancias_Equipamentos!$D$2:$D$5135, 0), 1)</f>
        <v>IA-01RaBPM</v>
      </c>
      <c r="J1099" s="27" t="str">
        <f t="shared" si="16"/>
        <v>EXTERNO</v>
      </c>
      <c r="K1099" s="28" t="str">
        <f>Def_Instancias_Equipamentos!$D$1048</f>
        <v>SI-01M2:DI-BPMSigPatch</v>
      </c>
      <c r="L1099" s="19" t="str">
        <f>Def_Instancias_Equipamentos!$D$798</f>
        <v>SI-01M2:DI-BPMRFFE</v>
      </c>
      <c r="M1099" s="44" t="s">
        <v>44</v>
      </c>
      <c r="N1099" s="45" t="s">
        <v>45</v>
      </c>
      <c r="O1099" s="31" t="str">
        <f>Def_Sistemas_Conectores_Cabos!$B$7</f>
        <v>SMA 50-ohm</v>
      </c>
      <c r="P1099" s="19" t="str">
        <f>Def_Sistemas_Conectores_Cabos!$B$7</f>
        <v>SMA 50-ohm</v>
      </c>
      <c r="Q1099" s="27" t="str">
        <f t="shared" si="19"/>
        <v>SI-01M2:DI-BPMSigPatch/BI_OUT
SI-01M2:DI-BPMRFFE/BI_IN</v>
      </c>
      <c r="R1099" s="46" t="s">
        <v>25</v>
      </c>
      <c r="S1099" s="46" t="s">
        <v>25</v>
      </c>
      <c r="T1099" s="47" t="str">
        <f>Def_Sistemas_Conectores_Cabos!$C$14</f>
        <v>Datalink Extrudado</v>
      </c>
      <c r="U1099" s="45" t="s">
        <v>46</v>
      </c>
      <c r="V1099" s="33"/>
      <c r="W1099" s="33"/>
      <c r="X1099" s="33"/>
    </row>
    <row r="1100" ht="15.75" customHeight="1">
      <c r="A1100" s="19" t="str">
        <f>Def_Sistemas_Conectores_Cabos!$A$22</f>
        <v>BPM de elétrons</v>
      </c>
      <c r="B1100" s="22" t="str">
        <f>Datas_Entregas!$A$6</f>
        <v>Linhas de Luz (fases I-A e II)</v>
      </c>
      <c r="C1100" s="25">
        <f t="array" ref="C1100">INDEX(Datas_Entregas!$B$2:$B$100, MATCH(B1100, Datas_Entregas!$A$2:$A$100, 0), 1)</f>
        <v>43374</v>
      </c>
      <c r="D1100" s="22" t="str">
        <f>Def_Status_Montagem!$A$2</f>
        <v>A verificar</v>
      </c>
      <c r="E1100" s="35" t="str">
        <f>Def_Status_Montagem!$B$4</f>
        <v>Contratada (inclui etiqueta)</v>
      </c>
      <c r="F1100" s="26" t="str">
        <f t="array" ref="F1100">INDEX(Def_Instancias_Equipamentos!$F$2:$F$5135, MATCH(K1100, Def_Instancias_Equipamentos!$D$2:$D$5135, 0), 1)</f>
        <v>Túnel (Anel)</v>
      </c>
      <c r="G1100" s="27" t="str">
        <f t="array" ref="G1100">INDEX(Def_Instancias_Equipamentos!$F$2:$F$5135, MATCH(L1100, Def_Instancias_Equipamentos!$D$2:$D$5135, 0), 1)</f>
        <v>Sala Racks 1</v>
      </c>
      <c r="H1100" s="26" t="str">
        <f t="array" ref="H1100">INDEX(Def_Instancias_Equipamentos!$E$2:$E$5135, MATCH(K1100, Def_Instancias_Equipamentos!$D$2:$D$5135, 0), 1)</f>
        <v>SI-01SA</v>
      </c>
      <c r="I1100" s="27" t="str">
        <f t="array" ref="I1100">INDEX(Def_Instancias_Equipamentos!$E$2:$E$5135, MATCH(L1100, Def_Instancias_Equipamentos!$D$2:$D$5135, 0), 1)</f>
        <v>IA-01RaBPM</v>
      </c>
      <c r="J1100" s="27" t="str">
        <f t="shared" si="16"/>
        <v>EXTERNO</v>
      </c>
      <c r="K1100" s="28" t="str">
        <f>Def_Instancias_Equipamentos!$D$1201</f>
        <v>SI-01SA:DI-BPMSigPatch-1</v>
      </c>
      <c r="L1100" s="19" t="str">
        <f>Def_Instancias_Equipamentos!$D$951</f>
        <v>SI-01SA:DI-BPMRFFE-1</v>
      </c>
      <c r="M1100" s="44" t="s">
        <v>44</v>
      </c>
      <c r="N1100" s="45" t="s">
        <v>45</v>
      </c>
      <c r="O1100" s="31" t="str">
        <f>Def_Sistemas_Conectores_Cabos!$B$7</f>
        <v>SMA 50-ohm</v>
      </c>
      <c r="P1100" s="19" t="str">
        <f>Def_Sistemas_Conectores_Cabos!$B$7</f>
        <v>SMA 50-ohm</v>
      </c>
      <c r="Q1100" s="27" t="str">
        <f t="shared" si="19"/>
        <v>SI-01SA:DI-BPMSigPatch-1/BI_OUT
SI-01SA:DI-BPMRFFE-1/BI_IN</v>
      </c>
      <c r="R1100" s="46" t="s">
        <v>25</v>
      </c>
      <c r="S1100" s="46" t="s">
        <v>25</v>
      </c>
      <c r="T1100" s="47" t="str">
        <f>Def_Sistemas_Conectores_Cabos!$C$14</f>
        <v>Datalink Extrudado</v>
      </c>
      <c r="U1100" s="45" t="s">
        <v>46</v>
      </c>
      <c r="V1100" s="33"/>
      <c r="W1100" s="33"/>
      <c r="X1100" s="33"/>
    </row>
    <row r="1101" ht="15.75" customHeight="1">
      <c r="A1101" s="19" t="str">
        <f>Def_Sistemas_Conectores_Cabos!$A$22</f>
        <v>BPM de elétrons</v>
      </c>
      <c r="B1101" s="22" t="str">
        <f>Datas_Entregas!$A$6</f>
        <v>Linhas de Luz (fases I-A e II)</v>
      </c>
      <c r="C1101" s="25">
        <f t="array" ref="C1101">INDEX(Datas_Entregas!$B$2:$B$100, MATCH(B1101, Datas_Entregas!$A$2:$A$100, 0), 1)</f>
        <v>43374</v>
      </c>
      <c r="D1101" s="22" t="str">
        <f>Def_Status_Montagem!$A$2</f>
        <v>A verificar</v>
      </c>
      <c r="E1101" s="35" t="str">
        <f>Def_Status_Montagem!$B$4</f>
        <v>Contratada (inclui etiqueta)</v>
      </c>
      <c r="F1101" s="26" t="str">
        <f t="array" ref="F1101">INDEX(Def_Instancias_Equipamentos!$F$2:$F$5135, MATCH(K1101, Def_Instancias_Equipamentos!$D$2:$D$5135, 0), 1)</f>
        <v>Túnel (Anel)</v>
      </c>
      <c r="G1101" s="27" t="str">
        <f t="array" ref="G1101">INDEX(Def_Instancias_Equipamentos!$F$2:$F$5135, MATCH(L1101, Def_Instancias_Equipamentos!$D$2:$D$5135, 0), 1)</f>
        <v>Sala Racks 1</v>
      </c>
      <c r="H1101" s="26" t="str">
        <f t="array" ref="H1101">INDEX(Def_Instancias_Equipamentos!$E$2:$E$5135, MATCH(K1101, Def_Instancias_Equipamentos!$D$2:$D$5135, 0), 1)</f>
        <v>SI-01SA</v>
      </c>
      <c r="I1101" s="27" t="str">
        <f t="array" ref="I1101">INDEX(Def_Instancias_Equipamentos!$E$2:$E$5135, MATCH(L1101, Def_Instancias_Equipamentos!$D$2:$D$5135, 0), 1)</f>
        <v>IA-01RaBPM</v>
      </c>
      <c r="J1101" s="27" t="str">
        <f t="shared" si="16"/>
        <v>EXTERNO</v>
      </c>
      <c r="K1101" s="28" t="str">
        <f>Def_Instancias_Equipamentos!$D$1202</f>
        <v>SI-01SA:DI-BPMSigPatch-2</v>
      </c>
      <c r="L1101" s="19" t="str">
        <f>Def_Instancias_Equipamentos!$D$952</f>
        <v>SI-01SA:DI-BPMRFFE-2</v>
      </c>
      <c r="M1101" s="44" t="s">
        <v>44</v>
      </c>
      <c r="N1101" s="45" t="s">
        <v>45</v>
      </c>
      <c r="O1101" s="31" t="str">
        <f>Def_Sistemas_Conectores_Cabos!$B$7</f>
        <v>SMA 50-ohm</v>
      </c>
      <c r="P1101" s="19" t="str">
        <f>Def_Sistemas_Conectores_Cabos!$B$7</f>
        <v>SMA 50-ohm</v>
      </c>
      <c r="Q1101" s="27" t="str">
        <f t="shared" si="19"/>
        <v>SI-01SA:DI-BPMSigPatch-2/BI_OUT
SI-01SA:DI-BPMRFFE-2/BI_IN</v>
      </c>
      <c r="R1101" s="46" t="s">
        <v>25</v>
      </c>
      <c r="S1101" s="46" t="s">
        <v>25</v>
      </c>
      <c r="T1101" s="47" t="str">
        <f>Def_Sistemas_Conectores_Cabos!$C$14</f>
        <v>Datalink Extrudado</v>
      </c>
      <c r="U1101" s="45" t="s">
        <v>46</v>
      </c>
      <c r="V1101" s="33"/>
      <c r="W1101" s="33"/>
      <c r="X1101" s="33"/>
    </row>
    <row r="1102" ht="15.75" customHeight="1">
      <c r="A1102" s="19" t="str">
        <f>Def_Sistemas_Conectores_Cabos!$A$22</f>
        <v>BPM de elétrons</v>
      </c>
      <c r="B1102" s="22" t="str">
        <f>Datas_Entregas!$A$3</f>
        <v>BTS/Anel</v>
      </c>
      <c r="C1102" s="25">
        <f t="array" ref="C1102">INDEX(Datas_Entregas!$B$2:$B$100, MATCH(B1102, Datas_Entregas!$A$2:$A$100, 0), 1)</f>
        <v>43296</v>
      </c>
      <c r="D1102" s="22" t="str">
        <f>Def_Status_Montagem!$A$2</f>
        <v>A verificar</v>
      </c>
      <c r="E1102" s="35" t="str">
        <f>Def_Status_Montagem!$B$4</f>
        <v>Contratada (inclui etiqueta)</v>
      </c>
      <c r="F1102" s="26" t="str">
        <f t="array" ref="F1102">INDEX(Def_Instancias_Equipamentos!$F$2:$F$5135, MATCH(K1102, Def_Instancias_Equipamentos!$D$2:$D$5135, 0), 1)</f>
        <v>Túnel (Anel)</v>
      </c>
      <c r="G1102" s="27" t="str">
        <f t="array" ref="G1102">INDEX(Def_Instancias_Equipamentos!$F$2:$F$5135, MATCH(L1102, Def_Instancias_Equipamentos!$D$2:$D$5135, 0), 1)</f>
        <v>Sala Racks 2</v>
      </c>
      <c r="H1102" s="26" t="str">
        <f t="array" ref="H1102">INDEX(Def_Instancias_Equipamentos!$E$2:$E$5135, MATCH(K1102, Def_Instancias_Equipamentos!$D$2:$D$5135, 0), 1)</f>
        <v>SI-02C1</v>
      </c>
      <c r="I1102" s="27" t="str">
        <f t="array" ref="I1102">INDEX(Def_Instancias_Equipamentos!$E$2:$E$5135, MATCH(L1102, Def_Instancias_Equipamentos!$D$2:$D$5135, 0), 1)</f>
        <v>IA-02RaBPM</v>
      </c>
      <c r="J1102" s="27" t="str">
        <f t="shared" si="16"/>
        <v>EXTERNO</v>
      </c>
      <c r="K1102" s="28" t="str">
        <f>Def_Instancias_Equipamentos!$D$1049</f>
        <v>SI-02C1:DI-BPMSigPatch-1</v>
      </c>
      <c r="L1102" s="19" t="str">
        <f>Def_Instancias_Equipamentos!$D$799</f>
        <v>SI-02C1:DI-BPMRFFE-1</v>
      </c>
      <c r="M1102" s="44" t="s">
        <v>44</v>
      </c>
      <c r="N1102" s="45" t="s">
        <v>45</v>
      </c>
      <c r="O1102" s="31" t="str">
        <f>Def_Sistemas_Conectores_Cabos!$B$7</f>
        <v>SMA 50-ohm</v>
      </c>
      <c r="P1102" s="19" t="str">
        <f>Def_Sistemas_Conectores_Cabos!$B$7</f>
        <v>SMA 50-ohm</v>
      </c>
      <c r="Q1102" s="27" t="str">
        <f t="shared" si="19"/>
        <v>SI-02C1:DI-BPMSigPatch-1/BI_OUT
SI-02C1:DI-BPMRFFE-1/BI_IN</v>
      </c>
      <c r="R1102" s="46" t="s">
        <v>25</v>
      </c>
      <c r="S1102" s="46" t="s">
        <v>25</v>
      </c>
      <c r="T1102" s="47" t="str">
        <f>Def_Sistemas_Conectores_Cabos!$C$14</f>
        <v>Datalink Extrudado</v>
      </c>
      <c r="U1102" s="45" t="s">
        <v>46</v>
      </c>
      <c r="V1102" s="33"/>
      <c r="W1102" s="33"/>
      <c r="X1102" s="33"/>
    </row>
    <row r="1103" ht="15.75" customHeight="1">
      <c r="A1103" s="19" t="str">
        <f>Def_Sistemas_Conectores_Cabos!$A$22</f>
        <v>BPM de elétrons</v>
      </c>
      <c r="B1103" s="22" t="str">
        <f>Datas_Entregas!$A$3</f>
        <v>BTS/Anel</v>
      </c>
      <c r="C1103" s="25">
        <f t="array" ref="C1103">INDEX(Datas_Entregas!$B$2:$B$100, MATCH(B1103, Datas_Entregas!$A$2:$A$100, 0), 1)</f>
        <v>43296</v>
      </c>
      <c r="D1103" s="22" t="str">
        <f>Def_Status_Montagem!$A$2</f>
        <v>A verificar</v>
      </c>
      <c r="E1103" s="35" t="str">
        <f>Def_Status_Montagem!$B$4</f>
        <v>Contratada (inclui etiqueta)</v>
      </c>
      <c r="F1103" s="26" t="str">
        <f t="array" ref="F1103">INDEX(Def_Instancias_Equipamentos!$F$2:$F$5135, MATCH(K1103, Def_Instancias_Equipamentos!$D$2:$D$5135, 0), 1)</f>
        <v>Túnel (Anel)</v>
      </c>
      <c r="G1103" s="27" t="str">
        <f t="array" ref="G1103">INDEX(Def_Instancias_Equipamentos!$F$2:$F$5135, MATCH(L1103, Def_Instancias_Equipamentos!$D$2:$D$5135, 0), 1)</f>
        <v>Sala Racks 2</v>
      </c>
      <c r="H1103" s="26" t="str">
        <f t="array" ref="H1103">INDEX(Def_Instancias_Equipamentos!$E$2:$E$5135, MATCH(K1103, Def_Instancias_Equipamentos!$D$2:$D$5135, 0), 1)</f>
        <v>SI-02C1</v>
      </c>
      <c r="I1103" s="27" t="str">
        <f t="array" ref="I1103">INDEX(Def_Instancias_Equipamentos!$E$2:$E$5135, MATCH(L1103, Def_Instancias_Equipamentos!$D$2:$D$5135, 0), 1)</f>
        <v>IA-02RaBPM</v>
      </c>
      <c r="J1103" s="27" t="str">
        <f t="shared" si="16"/>
        <v>EXTERNO</v>
      </c>
      <c r="K1103" s="28" t="str">
        <f>Def_Instancias_Equipamentos!$D$1050</f>
        <v>SI-02C1:DI-BPMSigPatch-2</v>
      </c>
      <c r="L1103" s="19" t="str">
        <f>Def_Instancias_Equipamentos!$D$800</f>
        <v>SI-02C1:DI-BPMRFFE-2</v>
      </c>
      <c r="M1103" s="44" t="s">
        <v>44</v>
      </c>
      <c r="N1103" s="45" t="s">
        <v>45</v>
      </c>
      <c r="O1103" s="31" t="str">
        <f>Def_Sistemas_Conectores_Cabos!$B$7</f>
        <v>SMA 50-ohm</v>
      </c>
      <c r="P1103" s="19" t="str">
        <f>Def_Sistemas_Conectores_Cabos!$B$7</f>
        <v>SMA 50-ohm</v>
      </c>
      <c r="Q1103" s="27" t="str">
        <f t="shared" si="19"/>
        <v>SI-02C1:DI-BPMSigPatch-2/BI_OUT
SI-02C1:DI-BPMRFFE-2/BI_IN</v>
      </c>
      <c r="R1103" s="46" t="s">
        <v>25</v>
      </c>
      <c r="S1103" s="46" t="s">
        <v>25</v>
      </c>
      <c r="T1103" s="47" t="str">
        <f>Def_Sistemas_Conectores_Cabos!$C$14</f>
        <v>Datalink Extrudado</v>
      </c>
      <c r="U1103" s="45" t="s">
        <v>46</v>
      </c>
      <c r="V1103" s="33"/>
      <c r="W1103" s="33"/>
      <c r="X1103" s="33"/>
    </row>
    <row r="1104" ht="15.75" customHeight="1">
      <c r="A1104" s="19" t="str">
        <f>Def_Sistemas_Conectores_Cabos!$A$22</f>
        <v>BPM de elétrons</v>
      </c>
      <c r="B1104" s="22" t="str">
        <f>Datas_Entregas!$A$3</f>
        <v>BTS/Anel</v>
      </c>
      <c r="C1104" s="25">
        <f t="array" ref="C1104">INDEX(Datas_Entregas!$B$2:$B$100, MATCH(B1104, Datas_Entregas!$A$2:$A$100, 0), 1)</f>
        <v>43296</v>
      </c>
      <c r="D1104" s="22" t="str">
        <f>Def_Status_Montagem!$A$2</f>
        <v>A verificar</v>
      </c>
      <c r="E1104" s="35" t="str">
        <f>Def_Status_Montagem!$B$4</f>
        <v>Contratada (inclui etiqueta)</v>
      </c>
      <c r="F1104" s="26" t="str">
        <f t="array" ref="F1104">INDEX(Def_Instancias_Equipamentos!$F$2:$F$5135, MATCH(K1104, Def_Instancias_Equipamentos!$D$2:$D$5135, 0), 1)</f>
        <v>Túnel (Anel)</v>
      </c>
      <c r="G1104" s="27" t="str">
        <f t="array" ref="G1104">INDEX(Def_Instancias_Equipamentos!$F$2:$F$5135, MATCH(L1104, Def_Instancias_Equipamentos!$D$2:$D$5135, 0), 1)</f>
        <v>Sala Racks 2</v>
      </c>
      <c r="H1104" s="26" t="str">
        <f t="array" ref="H1104">INDEX(Def_Instancias_Equipamentos!$E$2:$E$5135, MATCH(K1104, Def_Instancias_Equipamentos!$D$2:$D$5135, 0), 1)</f>
        <v>SI-02C2</v>
      </c>
      <c r="I1104" s="27" t="str">
        <f t="array" ref="I1104">INDEX(Def_Instancias_Equipamentos!$E$2:$E$5135, MATCH(L1104, Def_Instancias_Equipamentos!$D$2:$D$5135, 0), 1)</f>
        <v>IA-02RaBPM</v>
      </c>
      <c r="J1104" s="27" t="str">
        <f t="shared" si="16"/>
        <v>EXTERNO</v>
      </c>
      <c r="K1104" s="28" t="str">
        <f>Def_Instancias_Equipamentos!$D$1051</f>
        <v>SI-02C2:DI-BPMSigPatch</v>
      </c>
      <c r="L1104" s="19" t="str">
        <f>Def_Instancias_Equipamentos!$D$801</f>
        <v>SI-02C2:DI-BPMRFFE</v>
      </c>
      <c r="M1104" s="44" t="s">
        <v>44</v>
      </c>
      <c r="N1104" s="45" t="s">
        <v>45</v>
      </c>
      <c r="O1104" s="31" t="str">
        <f>Def_Sistemas_Conectores_Cabos!$B$7</f>
        <v>SMA 50-ohm</v>
      </c>
      <c r="P1104" s="19" t="str">
        <f>Def_Sistemas_Conectores_Cabos!$B$7</f>
        <v>SMA 50-ohm</v>
      </c>
      <c r="Q1104" s="27" t="str">
        <f t="shared" si="19"/>
        <v>SI-02C2:DI-BPMSigPatch/BI_OUT
SI-02C2:DI-BPMRFFE/BI_IN</v>
      </c>
      <c r="R1104" s="46" t="s">
        <v>25</v>
      </c>
      <c r="S1104" s="46" t="s">
        <v>25</v>
      </c>
      <c r="T1104" s="47" t="str">
        <f>Def_Sistemas_Conectores_Cabos!$C$14</f>
        <v>Datalink Extrudado</v>
      </c>
      <c r="U1104" s="45" t="s">
        <v>46</v>
      </c>
      <c r="V1104" s="33"/>
      <c r="W1104" s="33"/>
      <c r="X1104" s="33"/>
    </row>
    <row r="1105" ht="15.75" customHeight="1">
      <c r="A1105" s="19" t="str">
        <f>Def_Sistemas_Conectores_Cabos!$A$22</f>
        <v>BPM de elétrons</v>
      </c>
      <c r="B1105" s="22" t="str">
        <f>Datas_Entregas!$A$3</f>
        <v>BTS/Anel</v>
      </c>
      <c r="C1105" s="25">
        <f t="array" ref="C1105">INDEX(Datas_Entregas!$B$2:$B$100, MATCH(B1105, Datas_Entregas!$A$2:$A$100, 0), 1)</f>
        <v>43296</v>
      </c>
      <c r="D1105" s="22" t="str">
        <f>Def_Status_Montagem!$A$2</f>
        <v>A verificar</v>
      </c>
      <c r="E1105" s="35" t="str">
        <f>Def_Status_Montagem!$B$4</f>
        <v>Contratada (inclui etiqueta)</v>
      </c>
      <c r="F1105" s="26" t="str">
        <f t="array" ref="F1105">INDEX(Def_Instancias_Equipamentos!$F$2:$F$5135, MATCH(K1105, Def_Instancias_Equipamentos!$D$2:$D$5135, 0), 1)</f>
        <v>Túnel (Anel)</v>
      </c>
      <c r="G1105" s="27" t="str">
        <f t="array" ref="G1105">INDEX(Def_Instancias_Equipamentos!$F$2:$F$5135, MATCH(L1105, Def_Instancias_Equipamentos!$D$2:$D$5135, 0), 1)</f>
        <v>Sala Racks 2</v>
      </c>
      <c r="H1105" s="26" t="str">
        <f t="array" ref="H1105">INDEX(Def_Instancias_Equipamentos!$E$2:$E$5135, MATCH(K1105, Def_Instancias_Equipamentos!$D$2:$D$5135, 0), 1)</f>
        <v>SI-02C3</v>
      </c>
      <c r="I1105" s="27" t="str">
        <f t="array" ref="I1105">INDEX(Def_Instancias_Equipamentos!$E$2:$E$5135, MATCH(L1105, Def_Instancias_Equipamentos!$D$2:$D$5135, 0), 1)</f>
        <v>IA-02RaBPM</v>
      </c>
      <c r="J1105" s="27" t="str">
        <f t="shared" si="16"/>
        <v>EXTERNO</v>
      </c>
      <c r="K1105" s="28" t="str">
        <f>Def_Instancias_Equipamentos!$D$1052</f>
        <v>SI-02C3:DI-BPMSigPatch-1</v>
      </c>
      <c r="L1105" s="19" t="str">
        <f>Def_Instancias_Equipamentos!$D$802</f>
        <v>SI-02C3:DI-BPMRFFE-1</v>
      </c>
      <c r="M1105" s="44" t="s">
        <v>44</v>
      </c>
      <c r="N1105" s="45" t="s">
        <v>45</v>
      </c>
      <c r="O1105" s="31" t="str">
        <f>Def_Sistemas_Conectores_Cabos!$B$7</f>
        <v>SMA 50-ohm</v>
      </c>
      <c r="P1105" s="19" t="str">
        <f>Def_Sistemas_Conectores_Cabos!$B$7</f>
        <v>SMA 50-ohm</v>
      </c>
      <c r="Q1105" s="27" t="str">
        <f t="shared" si="19"/>
        <v>SI-02C3:DI-BPMSigPatch-1/BI_OUT
SI-02C3:DI-BPMRFFE-1/BI_IN</v>
      </c>
      <c r="R1105" s="46" t="s">
        <v>25</v>
      </c>
      <c r="S1105" s="46" t="s">
        <v>25</v>
      </c>
      <c r="T1105" s="47" t="str">
        <f>Def_Sistemas_Conectores_Cabos!$C$14</f>
        <v>Datalink Extrudado</v>
      </c>
      <c r="U1105" s="45" t="s">
        <v>46</v>
      </c>
      <c r="V1105" s="33"/>
      <c r="W1105" s="33"/>
      <c r="X1105" s="33"/>
    </row>
    <row r="1106" ht="15.75" customHeight="1">
      <c r="A1106" s="19" t="str">
        <f>Def_Sistemas_Conectores_Cabos!$A$22</f>
        <v>BPM de elétrons</v>
      </c>
      <c r="B1106" s="22" t="str">
        <f>Datas_Entregas!$A$3</f>
        <v>BTS/Anel</v>
      </c>
      <c r="C1106" s="25">
        <f t="array" ref="C1106">INDEX(Datas_Entregas!$B$2:$B$100, MATCH(B1106, Datas_Entregas!$A$2:$A$100, 0), 1)</f>
        <v>43296</v>
      </c>
      <c r="D1106" s="22" t="str">
        <f>Def_Status_Montagem!$A$2</f>
        <v>A verificar</v>
      </c>
      <c r="E1106" s="35" t="str">
        <f>Def_Status_Montagem!$B$4</f>
        <v>Contratada (inclui etiqueta)</v>
      </c>
      <c r="F1106" s="26" t="str">
        <f t="array" ref="F1106">INDEX(Def_Instancias_Equipamentos!$F$2:$F$5135, MATCH(K1106, Def_Instancias_Equipamentos!$D$2:$D$5135, 0), 1)</f>
        <v>Túnel (Anel)</v>
      </c>
      <c r="G1106" s="27" t="str">
        <f t="array" ref="G1106">INDEX(Def_Instancias_Equipamentos!$F$2:$F$5135, MATCH(L1106, Def_Instancias_Equipamentos!$D$2:$D$5135, 0), 1)</f>
        <v>Sala Racks 2</v>
      </c>
      <c r="H1106" s="26" t="str">
        <f t="array" ref="H1106">INDEX(Def_Instancias_Equipamentos!$E$2:$E$5135, MATCH(K1106, Def_Instancias_Equipamentos!$D$2:$D$5135, 0), 1)</f>
        <v>SI-02C3</v>
      </c>
      <c r="I1106" s="27" t="str">
        <f t="array" ref="I1106">INDEX(Def_Instancias_Equipamentos!$E$2:$E$5135, MATCH(L1106, Def_Instancias_Equipamentos!$D$2:$D$5135, 0), 1)</f>
        <v>IA-02RaBPM</v>
      </c>
      <c r="J1106" s="27" t="str">
        <f t="shared" si="16"/>
        <v>EXTERNO</v>
      </c>
      <c r="K1106" s="28" t="str">
        <f>Def_Instancias_Equipamentos!$D$1053</f>
        <v>SI-02C3:DI-BPMSigPatch-2</v>
      </c>
      <c r="L1106" s="19" t="str">
        <f>Def_Instancias_Equipamentos!$D$803</f>
        <v>SI-02C3:DI-BPMRFFE-2</v>
      </c>
      <c r="M1106" s="44" t="s">
        <v>44</v>
      </c>
      <c r="N1106" s="45" t="s">
        <v>45</v>
      </c>
      <c r="O1106" s="31" t="str">
        <f>Def_Sistemas_Conectores_Cabos!$B$7</f>
        <v>SMA 50-ohm</v>
      </c>
      <c r="P1106" s="19" t="str">
        <f>Def_Sistemas_Conectores_Cabos!$B$7</f>
        <v>SMA 50-ohm</v>
      </c>
      <c r="Q1106" s="27" t="str">
        <f t="shared" si="19"/>
        <v>SI-02C3:DI-BPMSigPatch-2/BI_OUT
SI-02C3:DI-BPMRFFE-2/BI_IN</v>
      </c>
      <c r="R1106" s="46" t="s">
        <v>25</v>
      </c>
      <c r="S1106" s="46" t="s">
        <v>25</v>
      </c>
      <c r="T1106" s="47" t="str">
        <f>Def_Sistemas_Conectores_Cabos!$C$14</f>
        <v>Datalink Extrudado</v>
      </c>
      <c r="U1106" s="45" t="s">
        <v>46</v>
      </c>
      <c r="V1106" s="33"/>
      <c r="W1106" s="33"/>
      <c r="X1106" s="33"/>
    </row>
    <row r="1107" ht="15.75" customHeight="1">
      <c r="A1107" s="19" t="str">
        <f>Def_Sistemas_Conectores_Cabos!$A$22</f>
        <v>BPM de elétrons</v>
      </c>
      <c r="B1107" s="22" t="str">
        <f>Datas_Entregas!$A$3</f>
        <v>BTS/Anel</v>
      </c>
      <c r="C1107" s="25">
        <f t="array" ref="C1107">INDEX(Datas_Entregas!$B$2:$B$100, MATCH(B1107, Datas_Entregas!$A$2:$A$100, 0), 1)</f>
        <v>43296</v>
      </c>
      <c r="D1107" s="22" t="str">
        <f>Def_Status_Montagem!$A$2</f>
        <v>A verificar</v>
      </c>
      <c r="E1107" s="35" t="str">
        <f>Def_Status_Montagem!$B$4</f>
        <v>Contratada (inclui etiqueta)</v>
      </c>
      <c r="F1107" s="26" t="str">
        <f t="array" ref="F1107">INDEX(Def_Instancias_Equipamentos!$F$2:$F$5135, MATCH(K1107, Def_Instancias_Equipamentos!$D$2:$D$5135, 0), 1)</f>
        <v>Túnel (Anel)</v>
      </c>
      <c r="G1107" s="27" t="str">
        <f t="array" ref="G1107">INDEX(Def_Instancias_Equipamentos!$F$2:$F$5135, MATCH(L1107, Def_Instancias_Equipamentos!$D$2:$D$5135, 0), 1)</f>
        <v>Sala Racks 2</v>
      </c>
      <c r="H1107" s="26" t="str">
        <f t="array" ref="H1107">INDEX(Def_Instancias_Equipamentos!$E$2:$E$5135, MATCH(K1107, Def_Instancias_Equipamentos!$D$2:$D$5135, 0), 1)</f>
        <v>SI-02C4</v>
      </c>
      <c r="I1107" s="27" t="str">
        <f t="array" ref="I1107">INDEX(Def_Instancias_Equipamentos!$E$2:$E$5135, MATCH(L1107, Def_Instancias_Equipamentos!$D$2:$D$5135, 0), 1)</f>
        <v>IA-02RaBPM</v>
      </c>
      <c r="J1107" s="27" t="str">
        <f t="shared" si="16"/>
        <v>EXTERNO</v>
      </c>
      <c r="K1107" s="28" t="str">
        <f>Def_Instancias_Equipamentos!$D$1054</f>
        <v>SI-02C4:DI-BPMSigPatch</v>
      </c>
      <c r="L1107" s="19" t="str">
        <f>Def_Instancias_Equipamentos!$D$804</f>
        <v>SI-02C4:DI-BPMRFFE</v>
      </c>
      <c r="M1107" s="44" t="s">
        <v>44</v>
      </c>
      <c r="N1107" s="45" t="s">
        <v>45</v>
      </c>
      <c r="O1107" s="31" t="str">
        <f>Def_Sistemas_Conectores_Cabos!$B$7</f>
        <v>SMA 50-ohm</v>
      </c>
      <c r="P1107" s="19" t="str">
        <f>Def_Sistemas_Conectores_Cabos!$B$7</f>
        <v>SMA 50-ohm</v>
      </c>
      <c r="Q1107" s="27" t="str">
        <f t="shared" si="19"/>
        <v>SI-02C4:DI-BPMSigPatch/BI_OUT
SI-02C4:DI-BPMRFFE/BI_IN</v>
      </c>
      <c r="R1107" s="46" t="s">
        <v>25</v>
      </c>
      <c r="S1107" s="46" t="s">
        <v>25</v>
      </c>
      <c r="T1107" s="47" t="str">
        <f>Def_Sistemas_Conectores_Cabos!$C$14</f>
        <v>Datalink Extrudado</v>
      </c>
      <c r="U1107" s="45" t="s">
        <v>46</v>
      </c>
      <c r="V1107" s="33"/>
      <c r="W1107" s="33"/>
      <c r="X1107" s="33"/>
    </row>
    <row r="1108" ht="15.75" customHeight="1">
      <c r="A1108" s="19" t="str">
        <f>Def_Sistemas_Conectores_Cabos!$A$22</f>
        <v>BPM de elétrons</v>
      </c>
      <c r="B1108" s="22" t="str">
        <f>Datas_Entregas!$A$3</f>
        <v>BTS/Anel</v>
      </c>
      <c r="C1108" s="25">
        <f t="array" ref="C1108">INDEX(Datas_Entregas!$B$2:$B$100, MATCH(B1108, Datas_Entregas!$A$2:$A$100, 0), 1)</f>
        <v>43296</v>
      </c>
      <c r="D1108" s="22" t="str">
        <f>Def_Status_Montagem!$A$2</f>
        <v>A verificar</v>
      </c>
      <c r="E1108" s="35" t="str">
        <f>Def_Status_Montagem!$B$4</f>
        <v>Contratada (inclui etiqueta)</v>
      </c>
      <c r="F1108" s="26" t="str">
        <f t="array" ref="F1108">INDEX(Def_Instancias_Equipamentos!$F$2:$F$5135, MATCH(K1108, Def_Instancias_Equipamentos!$D$2:$D$5135, 0), 1)</f>
        <v>Túnel (Anel)</v>
      </c>
      <c r="G1108" s="27" t="str">
        <f t="array" ref="G1108">INDEX(Def_Instancias_Equipamentos!$F$2:$F$5135, MATCH(L1108, Def_Instancias_Equipamentos!$D$2:$D$5135, 0), 1)</f>
        <v>Sala Racks 2</v>
      </c>
      <c r="H1108" s="26" t="str">
        <f t="array" ref="H1108">INDEX(Def_Instancias_Equipamentos!$E$2:$E$5135, MATCH(K1108, Def_Instancias_Equipamentos!$D$2:$D$5135, 0), 1)</f>
        <v>SI-02M1</v>
      </c>
      <c r="I1108" s="27" t="str">
        <f t="array" ref="I1108">INDEX(Def_Instancias_Equipamentos!$E$2:$E$5135, MATCH(L1108, Def_Instancias_Equipamentos!$D$2:$D$5135, 0), 1)</f>
        <v>IA-02RaBPM</v>
      </c>
      <c r="J1108" s="27" t="str">
        <f t="shared" si="16"/>
        <v>EXTERNO</v>
      </c>
      <c r="K1108" s="28" t="str">
        <f>Def_Instancias_Equipamentos!$D$1055</f>
        <v>SI-02M1:DI-BPMSigPatch</v>
      </c>
      <c r="L1108" s="19" t="str">
        <f>Def_Instancias_Equipamentos!$D$805</f>
        <v>SI-02M1:DI-BPMRFFE</v>
      </c>
      <c r="M1108" s="44" t="s">
        <v>44</v>
      </c>
      <c r="N1108" s="45" t="s">
        <v>45</v>
      </c>
      <c r="O1108" s="31" t="str">
        <f>Def_Sistemas_Conectores_Cabos!$B$7</f>
        <v>SMA 50-ohm</v>
      </c>
      <c r="P1108" s="19" t="str">
        <f>Def_Sistemas_Conectores_Cabos!$B$7</f>
        <v>SMA 50-ohm</v>
      </c>
      <c r="Q1108" s="27" t="str">
        <f t="shared" si="19"/>
        <v>SI-02M1:DI-BPMSigPatch/BI_OUT
SI-02M1:DI-BPMRFFE/BI_IN</v>
      </c>
      <c r="R1108" s="46" t="s">
        <v>25</v>
      </c>
      <c r="S1108" s="46" t="s">
        <v>25</v>
      </c>
      <c r="T1108" s="47" t="str">
        <f>Def_Sistemas_Conectores_Cabos!$C$14</f>
        <v>Datalink Extrudado</v>
      </c>
      <c r="U1108" s="45" t="s">
        <v>46</v>
      </c>
      <c r="V1108" s="33"/>
      <c r="W1108" s="33"/>
      <c r="X1108" s="33"/>
    </row>
    <row r="1109" ht="15.75" customHeight="1">
      <c r="A1109" s="19" t="str">
        <f>Def_Sistemas_Conectores_Cabos!$A$22</f>
        <v>BPM de elétrons</v>
      </c>
      <c r="B1109" s="22" t="str">
        <f>Datas_Entregas!$A$3</f>
        <v>BTS/Anel</v>
      </c>
      <c r="C1109" s="25">
        <f t="array" ref="C1109">INDEX(Datas_Entregas!$B$2:$B$100, MATCH(B1109, Datas_Entregas!$A$2:$A$100, 0), 1)</f>
        <v>43296</v>
      </c>
      <c r="D1109" s="22" t="str">
        <f>Def_Status_Montagem!$A$2</f>
        <v>A verificar</v>
      </c>
      <c r="E1109" s="35" t="str">
        <f>Def_Status_Montagem!$B$4</f>
        <v>Contratada (inclui etiqueta)</v>
      </c>
      <c r="F1109" s="26" t="str">
        <f t="array" ref="F1109">INDEX(Def_Instancias_Equipamentos!$F$2:$F$5135, MATCH(K1109, Def_Instancias_Equipamentos!$D$2:$D$5135, 0), 1)</f>
        <v>Túnel (Anel)</v>
      </c>
      <c r="G1109" s="27" t="str">
        <f t="array" ref="G1109">INDEX(Def_Instancias_Equipamentos!$F$2:$F$5135, MATCH(L1109, Def_Instancias_Equipamentos!$D$2:$D$5135, 0), 1)</f>
        <v>Sala Racks 2</v>
      </c>
      <c r="H1109" s="26" t="str">
        <f t="array" ref="H1109">INDEX(Def_Instancias_Equipamentos!$E$2:$E$5135, MATCH(K1109, Def_Instancias_Equipamentos!$D$2:$D$5135, 0), 1)</f>
        <v>SI-02M2</v>
      </c>
      <c r="I1109" s="27" t="str">
        <f t="array" ref="I1109">INDEX(Def_Instancias_Equipamentos!$E$2:$E$5135, MATCH(L1109, Def_Instancias_Equipamentos!$D$2:$D$5135, 0), 1)</f>
        <v>IA-02RaBPM</v>
      </c>
      <c r="J1109" s="27" t="str">
        <f t="shared" si="16"/>
        <v>EXTERNO</v>
      </c>
      <c r="K1109" s="28" t="str">
        <f>Def_Instancias_Equipamentos!$D$1056</f>
        <v>SI-02M2:DI-BPMSigPatch</v>
      </c>
      <c r="L1109" s="19" t="str">
        <f>Def_Instancias_Equipamentos!$D$806</f>
        <v>SI-02M2:DI-BPMRFFE</v>
      </c>
      <c r="M1109" s="44" t="s">
        <v>44</v>
      </c>
      <c r="N1109" s="45" t="s">
        <v>45</v>
      </c>
      <c r="O1109" s="31" t="str">
        <f>Def_Sistemas_Conectores_Cabos!$B$7</f>
        <v>SMA 50-ohm</v>
      </c>
      <c r="P1109" s="19" t="str">
        <f>Def_Sistemas_Conectores_Cabos!$B$7</f>
        <v>SMA 50-ohm</v>
      </c>
      <c r="Q1109" s="27" t="str">
        <f t="shared" si="19"/>
        <v>SI-02M2:DI-BPMSigPatch/BI_OUT
SI-02M2:DI-BPMRFFE/BI_IN</v>
      </c>
      <c r="R1109" s="46" t="s">
        <v>25</v>
      </c>
      <c r="S1109" s="46" t="s">
        <v>25</v>
      </c>
      <c r="T1109" s="47" t="str">
        <f>Def_Sistemas_Conectores_Cabos!$C$14</f>
        <v>Datalink Extrudado</v>
      </c>
      <c r="U1109" s="45" t="s">
        <v>46</v>
      </c>
      <c r="V1109" s="33"/>
      <c r="W1109" s="33"/>
      <c r="X1109" s="33"/>
    </row>
    <row r="1110" ht="15.75" customHeight="1">
      <c r="A1110" s="19" t="str">
        <f>Def_Sistemas_Conectores_Cabos!$A$22</f>
        <v>BPM de elétrons</v>
      </c>
      <c r="B1110" s="22" t="str">
        <f>Datas_Entregas!$A$6</f>
        <v>Linhas de Luz (fases I-A e II)</v>
      </c>
      <c r="C1110" s="25">
        <f t="array" ref="C1110">INDEX(Datas_Entregas!$B$2:$B$100, MATCH(B1110, Datas_Entregas!$A$2:$A$100, 0), 1)</f>
        <v>43374</v>
      </c>
      <c r="D1110" s="22" t="str">
        <f>Def_Status_Montagem!$A$2</f>
        <v>A verificar</v>
      </c>
      <c r="E1110" s="35" t="str">
        <f>Def_Status_Montagem!$B$4</f>
        <v>Contratada (inclui etiqueta)</v>
      </c>
      <c r="F1110" s="26" t="str">
        <f t="array" ref="F1110">INDEX(Def_Instancias_Equipamentos!$F$2:$F$5135, MATCH(K1110, Def_Instancias_Equipamentos!$D$2:$D$5135, 0), 1)</f>
        <v>Túnel (Anel)</v>
      </c>
      <c r="G1110" s="27" t="str">
        <f t="array" ref="G1110">INDEX(Def_Instancias_Equipamentos!$F$2:$F$5135, MATCH(L1110, Def_Instancias_Equipamentos!$D$2:$D$5135, 0), 1)</f>
        <v>Sala Racks 2</v>
      </c>
      <c r="H1110" s="26" t="str">
        <f t="array" ref="H1110">INDEX(Def_Instancias_Equipamentos!$E$2:$E$5135, MATCH(K1110, Def_Instancias_Equipamentos!$D$2:$D$5135, 0), 1)</f>
        <v>SI-02SB</v>
      </c>
      <c r="I1110" s="27" t="str">
        <f t="array" ref="I1110">INDEX(Def_Instancias_Equipamentos!$E$2:$E$5135, MATCH(L1110, Def_Instancias_Equipamentos!$D$2:$D$5135, 0), 1)</f>
        <v>IA-02RaBPM</v>
      </c>
      <c r="J1110" s="27" t="str">
        <f t="shared" si="16"/>
        <v>EXTERNO</v>
      </c>
      <c r="K1110" s="28" t="str">
        <f>Def_Instancias_Equipamentos!$D$1203</f>
        <v>SI-02SB:DI-BPMSigPatch-1</v>
      </c>
      <c r="L1110" s="19" t="str">
        <f>Def_Instancias_Equipamentos!$D$953</f>
        <v>SI-02SB:DI-BPMRFFE-1</v>
      </c>
      <c r="M1110" s="44" t="s">
        <v>44</v>
      </c>
      <c r="N1110" s="45" t="s">
        <v>45</v>
      </c>
      <c r="O1110" s="31" t="str">
        <f>Def_Sistemas_Conectores_Cabos!$B$7</f>
        <v>SMA 50-ohm</v>
      </c>
      <c r="P1110" s="19" t="str">
        <f>Def_Sistemas_Conectores_Cabos!$B$7</f>
        <v>SMA 50-ohm</v>
      </c>
      <c r="Q1110" s="27" t="str">
        <f t="shared" si="19"/>
        <v>SI-02SB:DI-BPMSigPatch-1/BI_OUT
SI-02SB:DI-BPMRFFE-1/BI_IN</v>
      </c>
      <c r="R1110" s="46" t="s">
        <v>25</v>
      </c>
      <c r="S1110" s="46" t="s">
        <v>25</v>
      </c>
      <c r="T1110" s="47" t="str">
        <f>Def_Sistemas_Conectores_Cabos!$C$14</f>
        <v>Datalink Extrudado</v>
      </c>
      <c r="U1110" s="45" t="s">
        <v>46</v>
      </c>
      <c r="V1110" s="33"/>
      <c r="W1110" s="33"/>
      <c r="X1110" s="33"/>
    </row>
    <row r="1111" ht="15.75" customHeight="1">
      <c r="A1111" s="19" t="str">
        <f>Def_Sistemas_Conectores_Cabos!$A$22</f>
        <v>BPM de elétrons</v>
      </c>
      <c r="B1111" s="22" t="str">
        <f>Datas_Entregas!$A$6</f>
        <v>Linhas de Luz (fases I-A e II)</v>
      </c>
      <c r="C1111" s="25">
        <f t="array" ref="C1111">INDEX(Datas_Entregas!$B$2:$B$100, MATCH(B1111, Datas_Entregas!$A$2:$A$100, 0), 1)</f>
        <v>43374</v>
      </c>
      <c r="D1111" s="22" t="str">
        <f>Def_Status_Montagem!$A$2</f>
        <v>A verificar</v>
      </c>
      <c r="E1111" s="35" t="str">
        <f>Def_Status_Montagem!$B$4</f>
        <v>Contratada (inclui etiqueta)</v>
      </c>
      <c r="F1111" s="26" t="str">
        <f t="array" ref="F1111">INDEX(Def_Instancias_Equipamentos!$F$2:$F$5135, MATCH(K1111, Def_Instancias_Equipamentos!$D$2:$D$5135, 0), 1)</f>
        <v>Túnel (Anel)</v>
      </c>
      <c r="G1111" s="27" t="str">
        <f t="array" ref="G1111">INDEX(Def_Instancias_Equipamentos!$F$2:$F$5135, MATCH(L1111, Def_Instancias_Equipamentos!$D$2:$D$5135, 0), 1)</f>
        <v>Sala Racks 2</v>
      </c>
      <c r="H1111" s="26" t="str">
        <f t="array" ref="H1111">INDEX(Def_Instancias_Equipamentos!$E$2:$E$5135, MATCH(K1111, Def_Instancias_Equipamentos!$D$2:$D$5135, 0), 1)</f>
        <v>SI-02SB</v>
      </c>
      <c r="I1111" s="27" t="str">
        <f t="array" ref="I1111">INDEX(Def_Instancias_Equipamentos!$E$2:$E$5135, MATCH(L1111, Def_Instancias_Equipamentos!$D$2:$D$5135, 0), 1)</f>
        <v>IA-02RaBPM</v>
      </c>
      <c r="J1111" s="27" t="str">
        <f t="shared" si="16"/>
        <v>EXTERNO</v>
      </c>
      <c r="K1111" s="28" t="str">
        <f>Def_Instancias_Equipamentos!$D$1204</f>
        <v>SI-02SB:DI-BPMSigPatch-2</v>
      </c>
      <c r="L1111" s="19" t="str">
        <f>Def_Instancias_Equipamentos!$D$954</f>
        <v>SI-02SB:DI-BPMRFFE-2</v>
      </c>
      <c r="M1111" s="44" t="s">
        <v>44</v>
      </c>
      <c r="N1111" s="45" t="s">
        <v>45</v>
      </c>
      <c r="O1111" s="31" t="str">
        <f>Def_Sistemas_Conectores_Cabos!$B$7</f>
        <v>SMA 50-ohm</v>
      </c>
      <c r="P1111" s="19" t="str">
        <f>Def_Sistemas_Conectores_Cabos!$B$7</f>
        <v>SMA 50-ohm</v>
      </c>
      <c r="Q1111" s="27" t="str">
        <f t="shared" si="19"/>
        <v>SI-02SB:DI-BPMSigPatch-2/BI_OUT
SI-02SB:DI-BPMRFFE-2/BI_IN</v>
      </c>
      <c r="R1111" s="46" t="s">
        <v>25</v>
      </c>
      <c r="S1111" s="46" t="s">
        <v>25</v>
      </c>
      <c r="T1111" s="47" t="str">
        <f>Def_Sistemas_Conectores_Cabos!$C$14</f>
        <v>Datalink Extrudado</v>
      </c>
      <c r="U1111" s="45" t="s">
        <v>46</v>
      </c>
      <c r="V1111" s="33"/>
      <c r="W1111" s="33"/>
      <c r="X1111" s="33"/>
    </row>
    <row r="1112" ht="15.75" customHeight="1">
      <c r="A1112" s="19" t="str">
        <f>Def_Sistemas_Conectores_Cabos!$A$22</f>
        <v>BPM de elétrons</v>
      </c>
      <c r="B1112" s="22" t="str">
        <f>Datas_Entregas!$A$3</f>
        <v>BTS/Anel</v>
      </c>
      <c r="C1112" s="25">
        <f t="array" ref="C1112">INDEX(Datas_Entregas!$B$2:$B$100, MATCH(B1112, Datas_Entregas!$A$2:$A$100, 0), 1)</f>
        <v>43296</v>
      </c>
      <c r="D1112" s="22" t="str">
        <f>Def_Status_Montagem!$A$2</f>
        <v>A verificar</v>
      </c>
      <c r="E1112" s="35" t="str">
        <f>Def_Status_Montagem!$B$4</f>
        <v>Contratada (inclui etiqueta)</v>
      </c>
      <c r="F1112" s="26" t="str">
        <f t="array" ref="F1112">INDEX(Def_Instancias_Equipamentos!$F$2:$F$5135, MATCH(K1112, Def_Instancias_Equipamentos!$D$2:$D$5135, 0), 1)</f>
        <v>Túnel (Anel)</v>
      </c>
      <c r="G1112" s="27" t="str">
        <f t="array" ref="G1112">INDEX(Def_Instancias_Equipamentos!$F$2:$F$5135, MATCH(L1112, Def_Instancias_Equipamentos!$D$2:$D$5135, 0), 1)</f>
        <v>Sala Racks 3</v>
      </c>
      <c r="H1112" s="26" t="str">
        <f t="array" ref="H1112">INDEX(Def_Instancias_Equipamentos!$E$2:$E$5135, MATCH(K1112, Def_Instancias_Equipamentos!$D$2:$D$5135, 0), 1)</f>
        <v>SI-03C1</v>
      </c>
      <c r="I1112" s="27" t="str">
        <f t="array" ref="I1112">INDEX(Def_Instancias_Equipamentos!$E$2:$E$5135, MATCH(L1112, Def_Instancias_Equipamentos!$D$2:$D$5135, 0), 1)</f>
        <v>IA-03RaBPM</v>
      </c>
      <c r="J1112" s="27" t="str">
        <f t="shared" si="16"/>
        <v>EXTERNO</v>
      </c>
      <c r="K1112" s="28" t="str">
        <f>Def_Instancias_Equipamentos!$D$1057</f>
        <v>SI-03C1:DI-BPMSigPatch-1</v>
      </c>
      <c r="L1112" s="19" t="str">
        <f>Def_Instancias_Equipamentos!$D$807</f>
        <v>SI-03C1:DI-BPMRFFE-1</v>
      </c>
      <c r="M1112" s="44" t="s">
        <v>44</v>
      </c>
      <c r="N1112" s="45" t="s">
        <v>45</v>
      </c>
      <c r="O1112" s="31" t="str">
        <f>Def_Sistemas_Conectores_Cabos!$B$7</f>
        <v>SMA 50-ohm</v>
      </c>
      <c r="P1112" s="19" t="str">
        <f>Def_Sistemas_Conectores_Cabos!$B$7</f>
        <v>SMA 50-ohm</v>
      </c>
      <c r="Q1112" s="27" t="str">
        <f t="shared" si="19"/>
        <v>SI-03C1:DI-BPMSigPatch-1/BI_OUT
SI-03C1:DI-BPMRFFE-1/BI_IN</v>
      </c>
      <c r="R1112" s="46" t="s">
        <v>25</v>
      </c>
      <c r="S1112" s="46" t="s">
        <v>25</v>
      </c>
      <c r="T1112" s="47" t="str">
        <f>Def_Sistemas_Conectores_Cabos!$C$14</f>
        <v>Datalink Extrudado</v>
      </c>
      <c r="U1112" s="45" t="s">
        <v>46</v>
      </c>
      <c r="V1112" s="33"/>
      <c r="W1112" s="33"/>
      <c r="X1112" s="33"/>
    </row>
    <row r="1113" ht="15.75" customHeight="1">
      <c r="A1113" s="19" t="str">
        <f>Def_Sistemas_Conectores_Cabos!$A$22</f>
        <v>BPM de elétrons</v>
      </c>
      <c r="B1113" s="22" t="str">
        <f>Datas_Entregas!$A$3</f>
        <v>BTS/Anel</v>
      </c>
      <c r="C1113" s="25">
        <f t="array" ref="C1113">INDEX(Datas_Entregas!$B$2:$B$100, MATCH(B1113, Datas_Entregas!$A$2:$A$100, 0), 1)</f>
        <v>43296</v>
      </c>
      <c r="D1113" s="22" t="str">
        <f>Def_Status_Montagem!$A$2</f>
        <v>A verificar</v>
      </c>
      <c r="E1113" s="35" t="str">
        <f>Def_Status_Montagem!$B$4</f>
        <v>Contratada (inclui etiqueta)</v>
      </c>
      <c r="F1113" s="26" t="str">
        <f t="array" ref="F1113">INDEX(Def_Instancias_Equipamentos!$F$2:$F$5135, MATCH(K1113, Def_Instancias_Equipamentos!$D$2:$D$5135, 0), 1)</f>
        <v>Túnel (Anel)</v>
      </c>
      <c r="G1113" s="27" t="str">
        <f t="array" ref="G1113">INDEX(Def_Instancias_Equipamentos!$F$2:$F$5135, MATCH(L1113, Def_Instancias_Equipamentos!$D$2:$D$5135, 0), 1)</f>
        <v>Sala Racks 3</v>
      </c>
      <c r="H1113" s="26" t="str">
        <f t="array" ref="H1113">INDEX(Def_Instancias_Equipamentos!$E$2:$E$5135, MATCH(K1113, Def_Instancias_Equipamentos!$D$2:$D$5135, 0), 1)</f>
        <v>SI-03C1</v>
      </c>
      <c r="I1113" s="27" t="str">
        <f t="array" ref="I1113">INDEX(Def_Instancias_Equipamentos!$E$2:$E$5135, MATCH(L1113, Def_Instancias_Equipamentos!$D$2:$D$5135, 0), 1)</f>
        <v>IA-03RaBPM</v>
      </c>
      <c r="J1113" s="27" t="str">
        <f t="shared" si="16"/>
        <v>EXTERNO</v>
      </c>
      <c r="K1113" s="28" t="str">
        <f>Def_Instancias_Equipamentos!$D$1058</f>
        <v>SI-03C1:DI-BPMSigPatch-2</v>
      </c>
      <c r="L1113" s="19" t="str">
        <f>Def_Instancias_Equipamentos!$D$808</f>
        <v>SI-03C1:DI-BPMRFFE-2</v>
      </c>
      <c r="M1113" s="44" t="s">
        <v>44</v>
      </c>
      <c r="N1113" s="45" t="s">
        <v>45</v>
      </c>
      <c r="O1113" s="31" t="str">
        <f>Def_Sistemas_Conectores_Cabos!$B$7</f>
        <v>SMA 50-ohm</v>
      </c>
      <c r="P1113" s="19" t="str">
        <f>Def_Sistemas_Conectores_Cabos!$B$7</f>
        <v>SMA 50-ohm</v>
      </c>
      <c r="Q1113" s="27" t="str">
        <f t="shared" si="19"/>
        <v>SI-03C1:DI-BPMSigPatch-2/BI_OUT
SI-03C1:DI-BPMRFFE-2/BI_IN</v>
      </c>
      <c r="R1113" s="46" t="s">
        <v>25</v>
      </c>
      <c r="S1113" s="46" t="s">
        <v>25</v>
      </c>
      <c r="T1113" s="47" t="str">
        <f>Def_Sistemas_Conectores_Cabos!$C$14</f>
        <v>Datalink Extrudado</v>
      </c>
      <c r="U1113" s="45" t="s">
        <v>46</v>
      </c>
      <c r="V1113" s="33"/>
      <c r="W1113" s="33"/>
      <c r="X1113" s="33"/>
    </row>
    <row r="1114" ht="15.75" customHeight="1">
      <c r="A1114" s="19" t="str">
        <f>Def_Sistemas_Conectores_Cabos!$A$22</f>
        <v>BPM de elétrons</v>
      </c>
      <c r="B1114" s="22" t="str">
        <f>Datas_Entregas!$A$3</f>
        <v>BTS/Anel</v>
      </c>
      <c r="C1114" s="25">
        <f t="array" ref="C1114">INDEX(Datas_Entregas!$B$2:$B$100, MATCH(B1114, Datas_Entregas!$A$2:$A$100, 0), 1)</f>
        <v>43296</v>
      </c>
      <c r="D1114" s="22" t="str">
        <f>Def_Status_Montagem!$A$2</f>
        <v>A verificar</v>
      </c>
      <c r="E1114" s="35" t="str">
        <f>Def_Status_Montagem!$B$4</f>
        <v>Contratada (inclui etiqueta)</v>
      </c>
      <c r="F1114" s="26" t="str">
        <f t="array" ref="F1114">INDEX(Def_Instancias_Equipamentos!$F$2:$F$5135, MATCH(K1114, Def_Instancias_Equipamentos!$D$2:$D$5135, 0), 1)</f>
        <v>Túnel (Anel)</v>
      </c>
      <c r="G1114" s="27" t="str">
        <f t="array" ref="G1114">INDEX(Def_Instancias_Equipamentos!$F$2:$F$5135, MATCH(L1114, Def_Instancias_Equipamentos!$D$2:$D$5135, 0), 1)</f>
        <v>Sala Racks 3</v>
      </c>
      <c r="H1114" s="26" t="str">
        <f t="array" ref="H1114">INDEX(Def_Instancias_Equipamentos!$E$2:$E$5135, MATCH(K1114, Def_Instancias_Equipamentos!$D$2:$D$5135, 0), 1)</f>
        <v>SI-03C2</v>
      </c>
      <c r="I1114" s="27" t="str">
        <f t="array" ref="I1114">INDEX(Def_Instancias_Equipamentos!$E$2:$E$5135, MATCH(L1114, Def_Instancias_Equipamentos!$D$2:$D$5135, 0), 1)</f>
        <v>IA-03RaBPM</v>
      </c>
      <c r="J1114" s="27" t="str">
        <f t="shared" si="16"/>
        <v>EXTERNO</v>
      </c>
      <c r="K1114" s="28" t="str">
        <f>Def_Instancias_Equipamentos!$D$1059</f>
        <v>SI-03C2:DI-BPMSigPatch</v>
      </c>
      <c r="L1114" s="19" t="str">
        <f>Def_Instancias_Equipamentos!$D$809</f>
        <v>SI-03C2:DI-BPMRFFE</v>
      </c>
      <c r="M1114" s="44" t="s">
        <v>44</v>
      </c>
      <c r="N1114" s="45" t="s">
        <v>45</v>
      </c>
      <c r="O1114" s="31" t="str">
        <f>Def_Sistemas_Conectores_Cabos!$B$7</f>
        <v>SMA 50-ohm</v>
      </c>
      <c r="P1114" s="19" t="str">
        <f>Def_Sistemas_Conectores_Cabos!$B$7</f>
        <v>SMA 50-ohm</v>
      </c>
      <c r="Q1114" s="27" t="str">
        <f t="shared" si="19"/>
        <v>SI-03C2:DI-BPMSigPatch/BI_OUT
SI-03C2:DI-BPMRFFE/BI_IN</v>
      </c>
      <c r="R1114" s="46" t="s">
        <v>25</v>
      </c>
      <c r="S1114" s="46" t="s">
        <v>25</v>
      </c>
      <c r="T1114" s="47" t="str">
        <f>Def_Sistemas_Conectores_Cabos!$C$14</f>
        <v>Datalink Extrudado</v>
      </c>
      <c r="U1114" s="45" t="s">
        <v>46</v>
      </c>
      <c r="V1114" s="33"/>
      <c r="W1114" s="33"/>
      <c r="X1114" s="33"/>
    </row>
    <row r="1115" ht="15.75" customHeight="1">
      <c r="A1115" s="19" t="str">
        <f>Def_Sistemas_Conectores_Cabos!$A$22</f>
        <v>BPM de elétrons</v>
      </c>
      <c r="B1115" s="22" t="str">
        <f>Datas_Entregas!$A$3</f>
        <v>BTS/Anel</v>
      </c>
      <c r="C1115" s="25">
        <f t="array" ref="C1115">INDEX(Datas_Entregas!$B$2:$B$100, MATCH(B1115, Datas_Entregas!$A$2:$A$100, 0), 1)</f>
        <v>43296</v>
      </c>
      <c r="D1115" s="22" t="str">
        <f>Def_Status_Montagem!$A$2</f>
        <v>A verificar</v>
      </c>
      <c r="E1115" s="35" t="str">
        <f>Def_Status_Montagem!$B$4</f>
        <v>Contratada (inclui etiqueta)</v>
      </c>
      <c r="F1115" s="26" t="str">
        <f t="array" ref="F1115">INDEX(Def_Instancias_Equipamentos!$F$2:$F$5135, MATCH(K1115, Def_Instancias_Equipamentos!$D$2:$D$5135, 0), 1)</f>
        <v>Túnel (Anel)</v>
      </c>
      <c r="G1115" s="27" t="str">
        <f t="array" ref="G1115">INDEX(Def_Instancias_Equipamentos!$F$2:$F$5135, MATCH(L1115, Def_Instancias_Equipamentos!$D$2:$D$5135, 0), 1)</f>
        <v>Sala Racks 3</v>
      </c>
      <c r="H1115" s="26" t="str">
        <f t="array" ref="H1115">INDEX(Def_Instancias_Equipamentos!$E$2:$E$5135, MATCH(K1115, Def_Instancias_Equipamentos!$D$2:$D$5135, 0), 1)</f>
        <v>SI-03C3</v>
      </c>
      <c r="I1115" s="27" t="str">
        <f t="array" ref="I1115">INDEX(Def_Instancias_Equipamentos!$E$2:$E$5135, MATCH(L1115, Def_Instancias_Equipamentos!$D$2:$D$5135, 0), 1)</f>
        <v>IA-03RaBPM</v>
      </c>
      <c r="J1115" s="27" t="str">
        <f t="shared" si="16"/>
        <v>EXTERNO</v>
      </c>
      <c r="K1115" s="28" t="str">
        <f>Def_Instancias_Equipamentos!$D$1060</f>
        <v>SI-03C3:DI-BPMSigPatch-1</v>
      </c>
      <c r="L1115" s="19" t="str">
        <f>Def_Instancias_Equipamentos!$D$810</f>
        <v>SI-03C3:DI-BPMRFFE-1</v>
      </c>
      <c r="M1115" s="44" t="s">
        <v>44</v>
      </c>
      <c r="N1115" s="45" t="s">
        <v>45</v>
      </c>
      <c r="O1115" s="31" t="str">
        <f>Def_Sistemas_Conectores_Cabos!$B$7</f>
        <v>SMA 50-ohm</v>
      </c>
      <c r="P1115" s="19" t="str">
        <f>Def_Sistemas_Conectores_Cabos!$B$7</f>
        <v>SMA 50-ohm</v>
      </c>
      <c r="Q1115" s="27" t="str">
        <f t="shared" si="19"/>
        <v>SI-03C3:DI-BPMSigPatch-1/BI_OUT
SI-03C3:DI-BPMRFFE-1/BI_IN</v>
      </c>
      <c r="R1115" s="46" t="s">
        <v>25</v>
      </c>
      <c r="S1115" s="46" t="s">
        <v>25</v>
      </c>
      <c r="T1115" s="47" t="str">
        <f>Def_Sistemas_Conectores_Cabos!$C$14</f>
        <v>Datalink Extrudado</v>
      </c>
      <c r="U1115" s="45" t="s">
        <v>46</v>
      </c>
      <c r="V1115" s="33"/>
      <c r="W1115" s="33"/>
      <c r="X1115" s="33"/>
    </row>
    <row r="1116" ht="15.75" customHeight="1">
      <c r="A1116" s="19" t="str">
        <f>Def_Sistemas_Conectores_Cabos!$A$22</f>
        <v>BPM de elétrons</v>
      </c>
      <c r="B1116" s="22" t="str">
        <f>Datas_Entregas!$A$3</f>
        <v>BTS/Anel</v>
      </c>
      <c r="C1116" s="25">
        <f t="array" ref="C1116">INDEX(Datas_Entregas!$B$2:$B$100, MATCH(B1116, Datas_Entregas!$A$2:$A$100, 0), 1)</f>
        <v>43296</v>
      </c>
      <c r="D1116" s="22" t="str">
        <f>Def_Status_Montagem!$A$2</f>
        <v>A verificar</v>
      </c>
      <c r="E1116" s="35" t="str">
        <f>Def_Status_Montagem!$B$4</f>
        <v>Contratada (inclui etiqueta)</v>
      </c>
      <c r="F1116" s="26" t="str">
        <f t="array" ref="F1116">INDEX(Def_Instancias_Equipamentos!$F$2:$F$5135, MATCH(K1116, Def_Instancias_Equipamentos!$D$2:$D$5135, 0), 1)</f>
        <v>Túnel (Anel)</v>
      </c>
      <c r="G1116" s="27" t="str">
        <f t="array" ref="G1116">INDEX(Def_Instancias_Equipamentos!$F$2:$F$5135, MATCH(L1116, Def_Instancias_Equipamentos!$D$2:$D$5135, 0), 1)</f>
        <v>Sala Racks 3</v>
      </c>
      <c r="H1116" s="26" t="str">
        <f t="array" ref="H1116">INDEX(Def_Instancias_Equipamentos!$E$2:$E$5135, MATCH(K1116, Def_Instancias_Equipamentos!$D$2:$D$5135, 0), 1)</f>
        <v>SI-03C3</v>
      </c>
      <c r="I1116" s="27" t="str">
        <f t="array" ref="I1116">INDEX(Def_Instancias_Equipamentos!$E$2:$E$5135, MATCH(L1116, Def_Instancias_Equipamentos!$D$2:$D$5135, 0), 1)</f>
        <v>IA-03RaBPM</v>
      </c>
      <c r="J1116" s="27" t="str">
        <f t="shared" si="16"/>
        <v>EXTERNO</v>
      </c>
      <c r="K1116" s="28" t="str">
        <f>Def_Instancias_Equipamentos!$D$1061</f>
        <v>SI-03C3:DI-BPMSigPatch-2</v>
      </c>
      <c r="L1116" s="19" t="str">
        <f>Def_Instancias_Equipamentos!$D$811</f>
        <v>SI-03C3:DI-BPMRFFE-2</v>
      </c>
      <c r="M1116" s="44" t="s">
        <v>44</v>
      </c>
      <c r="N1116" s="45" t="s">
        <v>45</v>
      </c>
      <c r="O1116" s="31" t="str">
        <f>Def_Sistemas_Conectores_Cabos!$B$7</f>
        <v>SMA 50-ohm</v>
      </c>
      <c r="P1116" s="19" t="str">
        <f>Def_Sistemas_Conectores_Cabos!$B$7</f>
        <v>SMA 50-ohm</v>
      </c>
      <c r="Q1116" s="27" t="str">
        <f t="shared" si="19"/>
        <v>SI-03C3:DI-BPMSigPatch-2/BI_OUT
SI-03C3:DI-BPMRFFE-2/BI_IN</v>
      </c>
      <c r="R1116" s="46" t="s">
        <v>25</v>
      </c>
      <c r="S1116" s="46" t="s">
        <v>25</v>
      </c>
      <c r="T1116" s="47" t="str">
        <f>Def_Sistemas_Conectores_Cabos!$C$14</f>
        <v>Datalink Extrudado</v>
      </c>
      <c r="U1116" s="45" t="s">
        <v>46</v>
      </c>
      <c r="V1116" s="33"/>
      <c r="W1116" s="33"/>
      <c r="X1116" s="33"/>
    </row>
    <row r="1117" ht="15.75" customHeight="1">
      <c r="A1117" s="19" t="str">
        <f>Def_Sistemas_Conectores_Cabos!$A$22</f>
        <v>BPM de elétrons</v>
      </c>
      <c r="B1117" s="22" t="str">
        <f>Datas_Entregas!$A$3</f>
        <v>BTS/Anel</v>
      </c>
      <c r="C1117" s="25">
        <f t="array" ref="C1117">INDEX(Datas_Entregas!$B$2:$B$100, MATCH(B1117, Datas_Entregas!$A$2:$A$100, 0), 1)</f>
        <v>43296</v>
      </c>
      <c r="D1117" s="22" t="str">
        <f>Def_Status_Montagem!$A$2</f>
        <v>A verificar</v>
      </c>
      <c r="E1117" s="35" t="str">
        <f>Def_Status_Montagem!$B$4</f>
        <v>Contratada (inclui etiqueta)</v>
      </c>
      <c r="F1117" s="26" t="str">
        <f t="array" ref="F1117">INDEX(Def_Instancias_Equipamentos!$F$2:$F$5135, MATCH(K1117, Def_Instancias_Equipamentos!$D$2:$D$5135, 0), 1)</f>
        <v>Túnel (Anel)</v>
      </c>
      <c r="G1117" s="27" t="str">
        <f t="array" ref="G1117">INDEX(Def_Instancias_Equipamentos!$F$2:$F$5135, MATCH(L1117, Def_Instancias_Equipamentos!$D$2:$D$5135, 0), 1)</f>
        <v>Sala Racks 3</v>
      </c>
      <c r="H1117" s="26" t="str">
        <f t="array" ref="H1117">INDEX(Def_Instancias_Equipamentos!$E$2:$E$5135, MATCH(K1117, Def_Instancias_Equipamentos!$D$2:$D$5135, 0), 1)</f>
        <v>SI-03C4</v>
      </c>
      <c r="I1117" s="27" t="str">
        <f t="array" ref="I1117">INDEX(Def_Instancias_Equipamentos!$E$2:$E$5135, MATCH(L1117, Def_Instancias_Equipamentos!$D$2:$D$5135, 0), 1)</f>
        <v>IA-03RaBPM</v>
      </c>
      <c r="J1117" s="27" t="str">
        <f t="shared" si="16"/>
        <v>EXTERNO</v>
      </c>
      <c r="K1117" s="28" t="str">
        <f>Def_Instancias_Equipamentos!$D$1062</f>
        <v>SI-03C4:DI-BPMSigPatch</v>
      </c>
      <c r="L1117" s="19" t="str">
        <f>Def_Instancias_Equipamentos!$D$812</f>
        <v>SI-03C4:DI-BPMRFFE</v>
      </c>
      <c r="M1117" s="44" t="s">
        <v>44</v>
      </c>
      <c r="N1117" s="45" t="s">
        <v>45</v>
      </c>
      <c r="O1117" s="31" t="str">
        <f>Def_Sistemas_Conectores_Cabos!$B$7</f>
        <v>SMA 50-ohm</v>
      </c>
      <c r="P1117" s="19" t="str">
        <f>Def_Sistemas_Conectores_Cabos!$B$7</f>
        <v>SMA 50-ohm</v>
      </c>
      <c r="Q1117" s="27" t="str">
        <f t="shared" si="19"/>
        <v>SI-03C4:DI-BPMSigPatch/BI_OUT
SI-03C4:DI-BPMRFFE/BI_IN</v>
      </c>
      <c r="R1117" s="46" t="s">
        <v>25</v>
      </c>
      <c r="S1117" s="46" t="s">
        <v>25</v>
      </c>
      <c r="T1117" s="47" t="str">
        <f>Def_Sistemas_Conectores_Cabos!$C$14</f>
        <v>Datalink Extrudado</v>
      </c>
      <c r="U1117" s="45" t="s">
        <v>46</v>
      </c>
      <c r="V1117" s="33"/>
      <c r="W1117" s="33"/>
      <c r="X1117" s="33"/>
    </row>
    <row r="1118" ht="15.75" customHeight="1">
      <c r="A1118" s="19" t="str">
        <f>Def_Sistemas_Conectores_Cabos!$A$22</f>
        <v>BPM de elétrons</v>
      </c>
      <c r="B1118" s="22" t="str">
        <f>Datas_Entregas!$A$3</f>
        <v>BTS/Anel</v>
      </c>
      <c r="C1118" s="25">
        <f t="array" ref="C1118">INDEX(Datas_Entregas!$B$2:$B$100, MATCH(B1118, Datas_Entregas!$A$2:$A$100, 0), 1)</f>
        <v>43296</v>
      </c>
      <c r="D1118" s="22" t="str">
        <f>Def_Status_Montagem!$A$2</f>
        <v>A verificar</v>
      </c>
      <c r="E1118" s="35" t="str">
        <f>Def_Status_Montagem!$B$4</f>
        <v>Contratada (inclui etiqueta)</v>
      </c>
      <c r="F1118" s="26" t="str">
        <f t="array" ref="F1118">INDEX(Def_Instancias_Equipamentos!$F$2:$F$5135, MATCH(K1118, Def_Instancias_Equipamentos!$D$2:$D$5135, 0), 1)</f>
        <v>Túnel (Anel)</v>
      </c>
      <c r="G1118" s="27" t="str">
        <f t="array" ref="G1118">INDEX(Def_Instancias_Equipamentos!$F$2:$F$5135, MATCH(L1118, Def_Instancias_Equipamentos!$D$2:$D$5135, 0), 1)</f>
        <v>Sala Racks 3</v>
      </c>
      <c r="H1118" s="26" t="str">
        <f t="array" ref="H1118">INDEX(Def_Instancias_Equipamentos!$E$2:$E$5135, MATCH(K1118, Def_Instancias_Equipamentos!$D$2:$D$5135, 0), 1)</f>
        <v>SI-03M1</v>
      </c>
      <c r="I1118" s="27" t="str">
        <f t="array" ref="I1118">INDEX(Def_Instancias_Equipamentos!$E$2:$E$5135, MATCH(L1118, Def_Instancias_Equipamentos!$D$2:$D$5135, 0), 1)</f>
        <v>IA-03RaBPM</v>
      </c>
      <c r="J1118" s="27" t="str">
        <f t="shared" si="16"/>
        <v>EXTERNO</v>
      </c>
      <c r="K1118" s="28" t="str">
        <f>Def_Instancias_Equipamentos!$D$1063</f>
        <v>SI-03M1:DI-BPMSigPatch</v>
      </c>
      <c r="L1118" s="19" t="str">
        <f>Def_Instancias_Equipamentos!$D$813</f>
        <v>SI-03M1:DI-BPMRFFE</v>
      </c>
      <c r="M1118" s="44" t="s">
        <v>44</v>
      </c>
      <c r="N1118" s="45" t="s">
        <v>45</v>
      </c>
      <c r="O1118" s="31" t="str">
        <f>Def_Sistemas_Conectores_Cabos!$B$7</f>
        <v>SMA 50-ohm</v>
      </c>
      <c r="P1118" s="19" t="str">
        <f>Def_Sistemas_Conectores_Cabos!$B$7</f>
        <v>SMA 50-ohm</v>
      </c>
      <c r="Q1118" s="27" t="str">
        <f t="shared" si="19"/>
        <v>SI-03M1:DI-BPMSigPatch/BI_OUT
SI-03M1:DI-BPMRFFE/BI_IN</v>
      </c>
      <c r="R1118" s="46" t="s">
        <v>25</v>
      </c>
      <c r="S1118" s="46" t="s">
        <v>25</v>
      </c>
      <c r="T1118" s="47" t="str">
        <f>Def_Sistemas_Conectores_Cabos!$C$14</f>
        <v>Datalink Extrudado</v>
      </c>
      <c r="U1118" s="45" t="s">
        <v>46</v>
      </c>
      <c r="V1118" s="33"/>
      <c r="W1118" s="33"/>
      <c r="X1118" s="33"/>
    </row>
    <row r="1119" ht="15.75" customHeight="1">
      <c r="A1119" s="19" t="s">
        <v>1084</v>
      </c>
      <c r="B1119" s="22" t="s">
        <v>7</v>
      </c>
      <c r="C1119" s="25">
        <v>43296.0</v>
      </c>
      <c r="D1119" s="22" t="s">
        <v>59</v>
      </c>
      <c r="E1119" s="163" t="s">
        <v>60</v>
      </c>
      <c r="F1119" s="26" t="str">
        <f t="array" ref="F1119">INDEX(Def_Instancias_Equipamentos!$F$2:$F$5135, MATCH(K1119, Def_Instancias_Equipamentos!$D$2:$D$5135, 0), 1)</f>
        <v>Sala Racks 14</v>
      </c>
      <c r="G1119" s="27" t="str">
        <f t="array" ref="G1119">INDEX(Def_Instancias_Equipamentos!$F$2:$F$5135, MATCH(L1119, Def_Instancias_Equipamentos!$D$2:$D$5135, 0), 1)</f>
        <v>Sala Racks 14</v>
      </c>
      <c r="H1119" s="26" t="str">
        <f t="array" ref="H1119">INDEX(Def_Instancias_Equipamentos!$E$2:$E$5135, MATCH(K1119, Def_Instancias_Equipamentos!$D$2:$D$5135, 0), 1)</f>
        <v>IA-14RaDiag03</v>
      </c>
      <c r="I1119" s="27" t="str">
        <f t="array" ref="I1119">INDEX(Def_Instancias_Equipamentos!$E$2:$E$5135, MATCH(L1119, Def_Instancias_Equipamentos!$D$2:$D$5135, 0), 1)</f>
        <v>IA-14RaDiag03</v>
      </c>
      <c r="J1119" s="27" t="s">
        <v>1085</v>
      </c>
      <c r="K1119" s="31" t="s">
        <v>1086</v>
      </c>
      <c r="L1119" s="19" t="s">
        <v>1175</v>
      </c>
      <c r="M1119" s="29" t="s">
        <v>1176</v>
      </c>
      <c r="N1119" s="87" t="s">
        <v>1089</v>
      </c>
      <c r="O1119" s="28" t="s">
        <v>1090</v>
      </c>
      <c r="P1119" s="19" t="s">
        <v>1090</v>
      </c>
      <c r="Q1119" s="27" t="s">
        <v>1177</v>
      </c>
      <c r="R1119" s="56">
        <v>2.0</v>
      </c>
      <c r="S1119" s="56">
        <v>2.0</v>
      </c>
      <c r="T1119" s="19"/>
      <c r="U1119" s="164"/>
      <c r="V1119" s="33"/>
      <c r="W1119" s="64" t="str">
        <f t="shared" ref="W1119:X1119" si="20">K1119&amp;"/"&amp;M1119</f>
        <v>IA-14RaDiag03:CO-NetSw /7</v>
      </c>
      <c r="X1119" s="66" t="str">
        <f t="shared" si="20"/>
        <v>SI-13SA:DI-DCCTDig/Eth</v>
      </c>
    </row>
    <row r="1120" ht="15.75" customHeight="1">
      <c r="A1120" s="19" t="s">
        <v>1084</v>
      </c>
      <c r="B1120" s="22" t="s">
        <v>7</v>
      </c>
      <c r="C1120" s="25">
        <v>43296.0</v>
      </c>
      <c r="D1120" s="22" t="s">
        <v>59</v>
      </c>
      <c r="E1120" s="163" t="s">
        <v>60</v>
      </c>
      <c r="F1120" s="26" t="str">
        <f t="array" ref="F1120">INDEX(Def_Instancias_Equipamentos!$F$2:$F$5135, MATCH(K1120, Def_Instancias_Equipamentos!$D$2:$D$5135, 0), 1)</f>
        <v>Sala Racks 14</v>
      </c>
      <c r="G1120" s="27" t="str">
        <f t="array" ref="G1120">INDEX(Def_Instancias_Equipamentos!$F$2:$F$5135, MATCH(L1120, Def_Instancias_Equipamentos!$D$2:$D$5135, 0), 1)</f>
        <v>Sala Racks 14</v>
      </c>
      <c r="H1120" s="26" t="str">
        <f t="array" ref="H1120">INDEX(Def_Instancias_Equipamentos!$E$2:$E$5135, MATCH(K1120, Def_Instancias_Equipamentos!$D$2:$D$5135, 0), 1)</f>
        <v>IA-14RaDiag03</v>
      </c>
      <c r="I1120" s="27" t="str">
        <f t="array" ref="I1120">INDEX(Def_Instancias_Equipamentos!$E$2:$E$5135, MATCH(L1120, Def_Instancias_Equipamentos!$D$2:$D$5135, 0), 1)</f>
        <v>IA-14RaDiag03</v>
      </c>
      <c r="J1120" s="27" t="s">
        <v>1085</v>
      </c>
      <c r="K1120" s="28" t="s">
        <v>1086</v>
      </c>
      <c r="L1120" s="19" t="s">
        <v>1178</v>
      </c>
      <c r="M1120" s="29" t="s">
        <v>1179</v>
      </c>
      <c r="N1120" s="32" t="s">
        <v>1089</v>
      </c>
      <c r="O1120" s="28" t="s">
        <v>1090</v>
      </c>
      <c r="P1120" s="19" t="s">
        <v>1090</v>
      </c>
      <c r="Q1120" s="27" t="s">
        <v>1180</v>
      </c>
      <c r="R1120" s="75">
        <v>2.0</v>
      </c>
      <c r="S1120" s="75">
        <v>2.0</v>
      </c>
      <c r="T1120" s="19"/>
      <c r="U1120" s="32"/>
      <c r="V1120" s="33"/>
      <c r="W1120" s="64" t="str">
        <f t="shared" ref="W1120:X1120" si="21">K1120&amp;"/"&amp;M1120</f>
        <v>IA-14RaDiag03:CO-NetSw /8</v>
      </c>
      <c r="X1120" s="66" t="str">
        <f t="shared" si="21"/>
        <v>SI-14SB:DI-DCCTDig/Eth</v>
      </c>
    </row>
    <row r="1121" ht="15.75" customHeight="1">
      <c r="A1121" s="19" t="s">
        <v>1084</v>
      </c>
      <c r="B1121" s="22" t="s">
        <v>7</v>
      </c>
      <c r="C1121" s="25">
        <v>43296.0</v>
      </c>
      <c r="D1121" s="22" t="s">
        <v>59</v>
      </c>
      <c r="E1121" s="163" t="s">
        <v>60</v>
      </c>
      <c r="F1121" s="26" t="str">
        <f t="array" ref="F1121">INDEX(Def_Instancias_Equipamentos!$F$2:$F$5135, MATCH(K1121, Def_Instancias_Equipamentos!$D$2:$D$5135, 0), 1)</f>
        <v>Sala Racks 14</v>
      </c>
      <c r="G1121" s="27" t="str">
        <f t="array" ref="G1121">INDEX(Def_Instancias_Equipamentos!$F$2:$F$5135, MATCH(L1121, Def_Instancias_Equipamentos!$D$2:$D$5135, 0), 1)</f>
        <v>Sala Racks 14</v>
      </c>
      <c r="H1121" s="26" t="str">
        <f t="array" ref="H1121">INDEX(Def_Instancias_Equipamentos!$E$2:$E$5135, MATCH(K1121, Def_Instancias_Equipamentos!$D$2:$D$5135, 0), 1)</f>
        <v>IA-14RaDiag03</v>
      </c>
      <c r="I1121" s="27" t="str">
        <f t="array" ref="I1121">INDEX(Def_Instancias_Equipamentos!$E$2:$E$5135, MATCH(L1121, Def_Instancias_Equipamentos!$D$2:$D$5135, 0), 1)</f>
        <v>IA-14RaDiag03</v>
      </c>
      <c r="J1121" s="27" t="s">
        <v>1085</v>
      </c>
      <c r="K1121" s="28" t="s">
        <v>1086</v>
      </c>
      <c r="L1121" s="19" t="s">
        <v>1181</v>
      </c>
      <c r="M1121" s="29" t="s">
        <v>1110</v>
      </c>
      <c r="N1121" s="32" t="s">
        <v>1182</v>
      </c>
      <c r="O1121" s="28" t="s">
        <v>1090</v>
      </c>
      <c r="P1121" s="19" t="s">
        <v>1090</v>
      </c>
      <c r="Q1121" s="27" t="s">
        <v>1183</v>
      </c>
      <c r="R1121" s="75">
        <v>2.0</v>
      </c>
      <c r="S1121" s="75">
        <v>2.0</v>
      </c>
      <c r="T1121" s="19"/>
      <c r="U1121" s="32"/>
      <c r="V1121" s="33"/>
      <c r="W1121" s="64" t="str">
        <f t="shared" ref="W1121:X1121" si="22">K1121&amp;"/"&amp;M1121</f>
        <v>IA-14RaDiag03:CO-NetSw /3</v>
      </c>
      <c r="X1121" s="66" t="str">
        <f t="shared" si="22"/>
        <v>IA-14RaDiag03:CO-IOCSrv/Gbe1</v>
      </c>
    </row>
    <row r="1122" ht="15.75" customHeight="1">
      <c r="A1122" s="19" t="s">
        <v>1084</v>
      </c>
      <c r="B1122" s="22" t="s">
        <v>7</v>
      </c>
      <c r="C1122" s="25">
        <v>43296.0</v>
      </c>
      <c r="D1122" s="22" t="s">
        <v>59</v>
      </c>
      <c r="E1122" s="163" t="s">
        <v>60</v>
      </c>
      <c r="F1122" s="26" t="str">
        <f t="array" ref="F1122">INDEX(Def_Instancias_Equipamentos!$F$2:$F$5135, MATCH(K1122, Def_Instancias_Equipamentos!$D$2:$D$5135, 0), 1)</f>
        <v>Sala Racks 14</v>
      </c>
      <c r="G1122" s="27" t="str">
        <f t="array" ref="G1122">INDEX(Def_Instancias_Equipamentos!$F$2:$F$5135, MATCH(L1122, Def_Instancias_Equipamentos!$D$2:$D$5135, 0), 1)</f>
        <v>Sala Racks 14</v>
      </c>
      <c r="H1122" s="26" t="str">
        <f t="array" ref="H1122">INDEX(Def_Instancias_Equipamentos!$E$2:$E$5135, MATCH(K1122, Def_Instancias_Equipamentos!$D$2:$D$5135, 0), 1)</f>
        <v>IA-14RaDiag03</v>
      </c>
      <c r="I1122" s="27" t="str">
        <f t="array" ref="I1122">INDEX(Def_Instancias_Equipamentos!$E$2:$E$5135, MATCH(L1122, Def_Instancias_Equipamentos!$D$2:$D$5135, 0), 1)</f>
        <v>IA-14RaDiag03</v>
      </c>
      <c r="J1122" s="27" t="s">
        <v>1085</v>
      </c>
      <c r="K1122" s="28" t="s">
        <v>1086</v>
      </c>
      <c r="L1122" s="19" t="s">
        <v>1181</v>
      </c>
      <c r="M1122" s="29" t="s">
        <v>1116</v>
      </c>
      <c r="N1122" s="32" t="s">
        <v>1184</v>
      </c>
      <c r="O1122" s="28" t="s">
        <v>1090</v>
      </c>
      <c r="P1122" s="19" t="s">
        <v>1090</v>
      </c>
      <c r="Q1122" s="27" t="s">
        <v>1185</v>
      </c>
      <c r="R1122" s="75">
        <v>2.0</v>
      </c>
      <c r="S1122" s="75">
        <v>2.0</v>
      </c>
      <c r="T1122" s="19"/>
      <c r="U1122" s="32"/>
      <c r="V1122" s="33"/>
      <c r="W1122" s="64" t="str">
        <f t="shared" ref="W1122:X1122" si="23">K1122&amp;"/"&amp;M1122</f>
        <v>IA-14RaDiag03:CO-NetSw /4</v>
      </c>
      <c r="X1122" s="66" t="str">
        <f t="shared" si="23"/>
        <v>IA-14RaDiag03:CO-IOCSrv/iDRAC</v>
      </c>
    </row>
    <row r="1123" ht="15.75" customHeight="1">
      <c r="A1123" s="19" t="s">
        <v>1084</v>
      </c>
      <c r="B1123" s="22" t="s">
        <v>7</v>
      </c>
      <c r="C1123" s="25">
        <v>43296.0</v>
      </c>
      <c r="D1123" s="22" t="s">
        <v>59</v>
      </c>
      <c r="E1123" s="163" t="s">
        <v>60</v>
      </c>
      <c r="F1123" s="26" t="str">
        <f t="array" ref="F1123">INDEX(Def_Instancias_Equipamentos!$F$2:$F$5135, MATCH(K1123, Def_Instancias_Equipamentos!$D$2:$D$5135, 0), 1)</f>
        <v>Sala Racks 14</v>
      </c>
      <c r="G1123" s="27" t="str">
        <f t="array" ref="G1123">INDEX(Def_Instancias_Equipamentos!$F$2:$F$5135, MATCH(L1123, Def_Instancias_Equipamentos!$D$2:$D$5135, 0), 1)</f>
        <v>Sala Racks 14</v>
      </c>
      <c r="H1123" s="26" t="str">
        <f t="array" ref="H1123">INDEX(Def_Instancias_Equipamentos!$E$2:$E$5135, MATCH(K1123, Def_Instancias_Equipamentos!$D$2:$D$5135, 0), 1)</f>
        <v>IA-14RaDiag03</v>
      </c>
      <c r="I1123" s="27" t="str">
        <f t="array" ref="I1123">INDEX(Def_Instancias_Equipamentos!$E$2:$E$5135, MATCH(L1123, Def_Instancias_Equipamentos!$D$2:$D$5135, 0), 1)</f>
        <v>IA-14RaDiag03</v>
      </c>
      <c r="J1123" s="27" t="s">
        <v>1085</v>
      </c>
      <c r="K1123" s="28" t="s">
        <v>1086</v>
      </c>
      <c r="L1123" s="19" t="s">
        <v>1186</v>
      </c>
      <c r="M1123" s="29" t="s">
        <v>1187</v>
      </c>
      <c r="N1123" s="32" t="s">
        <v>1089</v>
      </c>
      <c r="O1123" s="28" t="s">
        <v>1090</v>
      </c>
      <c r="P1123" s="19" t="s">
        <v>1090</v>
      </c>
      <c r="Q1123" s="27" t="s">
        <v>1188</v>
      </c>
      <c r="R1123" s="75">
        <v>2.0</v>
      </c>
      <c r="S1123" s="75">
        <v>2.0</v>
      </c>
      <c r="T1123" s="19"/>
      <c r="U1123" s="32"/>
      <c r="V1123" s="33"/>
      <c r="W1123" s="64" t="str">
        <f t="shared" ref="W1123:X1123" si="24">K1123&amp;"/"&amp;M1123</f>
        <v>IA-14RaDiag03:CO-NetSw /5</v>
      </c>
      <c r="X1123" s="66" t="str">
        <f t="shared" si="24"/>
        <v>IA-14RaDiag03:TI-EVE/Eth</v>
      </c>
    </row>
    <row r="1124" ht="15.75" customHeight="1">
      <c r="A1124" s="19" t="str">
        <f>Def_Sistemas_Conectores_Cabos!$A$6</f>
        <v>Timing Diagnostico</v>
      </c>
      <c r="B1124" s="22" t="str">
        <f>Datas_Entregas!$A$3</f>
        <v>BTS/Anel</v>
      </c>
      <c r="C1124" s="25">
        <f t="array" ref="C1124">INDEX(Datas_Entregas!$B$2:$B$100, MATCH(B1124, Datas_Entregas!$A$2:$A$100, 0), 1)</f>
        <v>43296</v>
      </c>
      <c r="D1124" s="22" t="str">
        <f>Def_Status_Montagem!$A$3</f>
        <v>Verficado - Pronto para Produção</v>
      </c>
      <c r="E1124" s="35" t="str">
        <f>Def_Status_Montagem!$B$4</f>
        <v>Contratada (inclui etiqueta)</v>
      </c>
      <c r="F1124" s="26" t="str">
        <f t="array" ref="F1124">INDEX(Def_Instancias_Equipamentos!$F$2:$F$1373, MATCH(K1124, Def_Instancias_Equipamentos!$D$2:$D$1373, 0), 1)</f>
        <v>Sala Racks 18 parte 1</v>
      </c>
      <c r="G1124" s="27" t="str">
        <f t="array" ref="G1124">INDEX(Def_Instancias_Equipamentos!$F$2:$F$1373, MATCH(L1124, Def_Instancias_Equipamentos!$D$2:$D$1373, 0), 1)</f>
        <v>Sala Racks 18 parte 1</v>
      </c>
      <c r="H1124" s="26" t="str">
        <f t="array" ref="H1124">INDEX(Def_Instancias_Equipamentos!$E$2:$E$1373, MATCH(K1124, Def_Instancias_Equipamentos!$D$2:$D$1373, 0), 1)</f>
        <v>IA-18RaDiag04</v>
      </c>
      <c r="I1124" s="27" t="str">
        <f t="array" ref="I1124">INDEX(Def_Instancias_Equipamentos!$E$2:$E$1373, MATCH(L1124, Def_Instancias_Equipamentos!$D$2:$D$1373, 0), 1)</f>
        <v>IA-18RaDiag04</v>
      </c>
      <c r="J1124" s="27" t="str">
        <f t="shared" ref="J1124:J4505" si="26">IF(H1124=I1124, "INTERNO", "EXTERNO")</f>
        <v>INTERNO</v>
      </c>
      <c r="K1124" s="28" t="str">
        <f>Def_Instancias_Equipamentos!$D$82</f>
        <v>IA-18RaDiag04:TI-EVE</v>
      </c>
      <c r="L1124" s="19" t="str">
        <f>Def_Instancias_Equipamentos!$D$371</f>
        <v>BO-Glob:DI-TuneProc-H</v>
      </c>
      <c r="M1124" s="44" t="s">
        <v>96</v>
      </c>
      <c r="N1124" s="45" t="s">
        <v>97</v>
      </c>
      <c r="O1124" s="28" t="str">
        <f>Def_Sistemas_Conectores_Cabos!$B$12</f>
        <v>Lemo 00.250</v>
      </c>
      <c r="P1124" s="19" t="str">
        <f>Def_Sistemas_Conectores_Cabos!$B$9</f>
        <v>BNC 50-ohm</v>
      </c>
      <c r="Q1124" s="27" t="str">
        <f t="shared" ref="Q1124:Q1347" si="27">K1124&amp;"/"&amp;M1124&amp;CHAR(10)&amp;L1124&amp;"/"&amp;N1124</f>
        <v>IA-18RaDiag04:TI-EVE/OUT0
BO-Glob:DI-TuneProc-H/Trig_in</v>
      </c>
      <c r="R1124" s="46">
        <v>2.0</v>
      </c>
      <c r="S1124" s="46">
        <v>2.0</v>
      </c>
      <c r="T1124" s="19" t="str">
        <f>Def_Sistemas_Conectores_Cabos!$C$9</f>
        <v>RG316</v>
      </c>
      <c r="U1124" s="32" t="s">
        <v>98</v>
      </c>
      <c r="V1124" s="33"/>
      <c r="W1124" s="64" t="str">
        <f t="shared" ref="W1124:X1124" si="25">K1124&amp;"/"&amp;M1124</f>
        <v>IA-18RaDiag04:TI-EVE/OUT0</v>
      </c>
      <c r="X1124" s="66" t="str">
        <f t="shared" si="25"/>
        <v>BO-Glob:DI-TuneProc-H/Trig_in</v>
      </c>
    </row>
    <row r="1125" ht="15.75" customHeight="1">
      <c r="A1125" s="19" t="str">
        <f>Def_Sistemas_Conectores_Cabos!$A$6</f>
        <v>Timing Diagnostico</v>
      </c>
      <c r="B1125" s="22" t="str">
        <f>Datas_Entregas!$A$3</f>
        <v>BTS/Anel</v>
      </c>
      <c r="C1125" s="25">
        <f t="array" ref="C1125">INDEX(Datas_Entregas!$B$2:$B$100, MATCH(B1125, Datas_Entregas!$A$2:$A$100, 0), 1)</f>
        <v>43296</v>
      </c>
      <c r="D1125" s="22" t="str">
        <f>Def_Status_Montagem!$A$3</f>
        <v>Verficado - Pronto para Produção</v>
      </c>
      <c r="E1125" s="35" t="str">
        <f>Def_Status_Montagem!$B$4</f>
        <v>Contratada (inclui etiqueta)</v>
      </c>
      <c r="F1125" s="26" t="str">
        <f t="array" ref="F1125">INDEX(Def_Instancias_Equipamentos!$F$2:$F$1373, MATCH(K1125, Def_Instancias_Equipamentos!$D$2:$D$1373, 0), 1)</f>
        <v>Sala Racks 18 parte 1</v>
      </c>
      <c r="G1125" s="27" t="str">
        <f t="array" ref="G1125">INDEX(Def_Instancias_Equipamentos!$F$2:$F$1373, MATCH(L1125, Def_Instancias_Equipamentos!$D$2:$D$1373, 0), 1)</f>
        <v>Sala Racks 18 parte 1</v>
      </c>
      <c r="H1125" s="26" t="str">
        <f t="array" ref="H1125">INDEX(Def_Instancias_Equipamentos!$E$2:$E$1373, MATCH(K1125, Def_Instancias_Equipamentos!$D$2:$D$1373, 0), 1)</f>
        <v>IA-18RaDiag04</v>
      </c>
      <c r="I1125" s="27" t="str">
        <f t="array" ref="I1125">INDEX(Def_Instancias_Equipamentos!$E$2:$E$1373, MATCH(L1125, Def_Instancias_Equipamentos!$D$2:$D$1373, 0), 1)</f>
        <v>IA-18RaDiag04</v>
      </c>
      <c r="J1125" s="27" t="str">
        <f t="shared" si="26"/>
        <v>INTERNO</v>
      </c>
      <c r="K1125" s="28" t="str">
        <f>Def_Instancias_Equipamentos!$D$82</f>
        <v>IA-18RaDiag04:TI-EVE</v>
      </c>
      <c r="L1125" s="19" t="str">
        <f>Def_Instancias_Equipamentos!$D$372</f>
        <v>BO-Glob:DI-TuneProc-V</v>
      </c>
      <c r="M1125" s="44" t="s">
        <v>143</v>
      </c>
      <c r="N1125" s="45" t="s">
        <v>97</v>
      </c>
      <c r="O1125" s="28" t="str">
        <f>Def_Sistemas_Conectores_Cabos!$B$12</f>
        <v>Lemo 00.250</v>
      </c>
      <c r="P1125" s="19" t="str">
        <f>Def_Sistemas_Conectores_Cabos!$B$9</f>
        <v>BNC 50-ohm</v>
      </c>
      <c r="Q1125" s="27" t="str">
        <f t="shared" si="27"/>
        <v>IA-18RaDiag04:TI-EVE/OUT1
BO-Glob:DI-TuneProc-V/Trig_in</v>
      </c>
      <c r="R1125" s="46">
        <v>2.0</v>
      </c>
      <c r="S1125" s="46">
        <v>2.0</v>
      </c>
      <c r="T1125" s="19" t="str">
        <f>Def_Sistemas_Conectores_Cabos!$C$9</f>
        <v>RG316</v>
      </c>
      <c r="U1125" s="32" t="s">
        <v>98</v>
      </c>
      <c r="V1125" s="33"/>
      <c r="W1125" s="64" t="str">
        <f t="shared" ref="W1125:X1125" si="28">K1125&amp;"/"&amp;M1125</f>
        <v>IA-18RaDiag04:TI-EVE/OUT1</v>
      </c>
      <c r="X1125" s="66" t="str">
        <f t="shared" si="28"/>
        <v>BO-Glob:DI-TuneProc-V/Trig_in</v>
      </c>
    </row>
    <row r="1126" ht="15.75" customHeight="1">
      <c r="A1126" s="19" t="str">
        <f>Def_Sistemas_Conectores_Cabos!$A$15</f>
        <v>Sintonia</v>
      </c>
      <c r="B1126" s="22" t="str">
        <f>Datas_Entregas!$A$3</f>
        <v>BTS/Anel</v>
      </c>
      <c r="C1126" s="25">
        <f t="array" ref="C1126">INDEX(Datas_Entregas!$B$2:$B$100, MATCH(B1126, Datas_Entregas!$A$2:$A$100, 0), 1)</f>
        <v>43296</v>
      </c>
      <c r="D1126" s="22" t="str">
        <f>Def_Status_Montagem!$A$5</f>
        <v>Pronto para instalar</v>
      </c>
      <c r="E1126" s="35" t="str">
        <f>Def_Status_Montagem!$B$6</f>
        <v>DIG (montagem em campo)</v>
      </c>
      <c r="F1126" s="26" t="str">
        <f t="array" ref="F1126">INDEX(Def_Instancias_Equipamentos!$F$2:$F$5135, MATCH(K1126, Def_Instancias_Equipamentos!$D$2:$D$5135, 0), 1)</f>
        <v>Sala Racks 18 parte 1</v>
      </c>
      <c r="G1126" s="27" t="str">
        <f t="array" ref="G1126">INDEX(Def_Instancias_Equipamentos!$F$2:$F$5135, MATCH(L1126, Def_Instancias_Equipamentos!$D$2:$D$5135, 0), 1)</f>
        <v>Túnel (Anel)</v>
      </c>
      <c r="H1126" s="26" t="str">
        <f t="array" ref="H1126">INDEX(Def_Instancias_Equipamentos!$E$2:$E$5135, MATCH(K1126, Def_Instancias_Equipamentos!$D$2:$D$5135, 0), 1)</f>
        <v>IA-18RaDiag04</v>
      </c>
      <c r="I1126" s="27" t="str">
        <f t="array" ref="I1126">INDEX(Def_Instancias_Equipamentos!$E$2:$E$5135, MATCH(L1126, Def_Instancias_Equipamentos!$D$2:$D$5135, 0), 1)</f>
        <v>SI-01SA</v>
      </c>
      <c r="J1126" s="27" t="str">
        <f t="shared" si="26"/>
        <v>EXTERNO</v>
      </c>
      <c r="K1126" s="31" t="str">
        <f>Def_Instancias_Equipamentos!$D$445</f>
        <v>SI-Glob:DI-TunePwrBE</v>
      </c>
      <c r="L1126" s="19" t="str">
        <f>Def_Instancias_Equipamentos!$D$392</f>
        <v>SI-01SA:DI-TuneShkrH</v>
      </c>
      <c r="M1126" s="213" t="s">
        <v>1189</v>
      </c>
      <c r="N1126" s="69" t="s">
        <v>1190</v>
      </c>
      <c r="O1126" s="31" t="str">
        <f>Def_Sistemas_Conectores_Cabos!$B$10</f>
        <v>N 50-ohm</v>
      </c>
      <c r="P1126" s="50" t="str">
        <f>Def_Sistemas_Conectores_Cabos!$B$10</f>
        <v>N 50-ohm</v>
      </c>
      <c r="Q1126" s="55" t="str">
        <f t="shared" si="27"/>
        <v>SI-Glob:DI-TunePwrBE/HHyb_J2
SI-01SA:DI-TuneShkrH/OD</v>
      </c>
      <c r="R1126" s="56">
        <v>130.0</v>
      </c>
      <c r="S1126" s="56">
        <v>130.0</v>
      </c>
      <c r="T1126" s="50" t="str">
        <f>Def_Sistemas_Conectores_Cabos!$C$12</f>
        <v>Datalink DLC R12</v>
      </c>
      <c r="U1126" s="56"/>
      <c r="V1126" s="33"/>
      <c r="W1126" s="64" t="str">
        <f t="shared" ref="W1126:X1126" si="29">K1126&amp;"/"&amp;M1126</f>
        <v>SI-Glob:DI-TunePwrBE/HHyb_J2</v>
      </c>
      <c r="X1126" s="66" t="str">
        <f t="shared" si="29"/>
        <v>SI-01SA:DI-TuneShkrH/OD</v>
      </c>
    </row>
    <row r="1127" ht="15.75" customHeight="1">
      <c r="A1127" s="19" t="str">
        <f>Def_Sistemas_Conectores_Cabos!$A$7</f>
        <v>Timing Linac</v>
      </c>
      <c r="B1127" s="22" t="str">
        <f>Datas_Entregas!$A$8</f>
        <v>Finalização LINAC</v>
      </c>
      <c r="C1127" s="25" t="str">
        <f t="array" ref="C1127">INDEX(Datas_Entregas!$B$2:$B$100, MATCH(B1127, Datas_Entregas!$A$2:$A$100, 0), 1)</f>
        <v>?</v>
      </c>
      <c r="D1127" s="22" t="str">
        <f>Def_Status_Montagem!$A$7</f>
        <v>Instalado protótipo/provisório</v>
      </c>
      <c r="E1127" s="35" t="str">
        <f>Def_Status_Montagem!$B$4</f>
        <v>Contratada (inclui etiqueta)</v>
      </c>
      <c r="F1127" s="26" t="str">
        <f t="array" ref="F1127">INDEX(Def_Instancias_Equipamentos!$F$2:$F$1373, MATCH(K1127, Def_Instancias_Equipamentos!$D$2:$D$1373, 0), 1)</f>
        <v>Sala Racks do LINAC</v>
      </c>
      <c r="G1127" s="27" t="str">
        <f t="array" ref="G1127">INDEX(Def_Instancias_Equipamentos!$F$2:$F$1373, MATCH(L1127, Def_Instancias_Equipamentos!$D$2:$D$1373, 0), 1)</f>
        <v>Sala Racks do LINAC</v>
      </c>
      <c r="H1127" s="26" t="str">
        <f t="array" ref="H1127">INDEX(Def_Instancias_Equipamentos!$E$2:$E$1373, MATCH(K1127, Def_Instancias_Equipamentos!$D$2:$D$1373, 0), 1)</f>
        <v>LA-RFH01RACK2</v>
      </c>
      <c r="I1127" s="27" t="str">
        <f t="array" ref="I1127">INDEX(Def_Instancias_Equipamentos!$E$2:$E$1373, MATCH(L1127, Def_Instancias_Equipamentos!$D$2:$D$1373, 0), 1)</f>
        <v>LA-MDH01RACK1</v>
      </c>
      <c r="J1127" s="27" t="str">
        <f t="shared" si="26"/>
        <v>EXTERNO</v>
      </c>
      <c r="K1127" s="28" t="str">
        <f>Def_Instancias_Equipamentos!$D$86</f>
        <v>LA-RFH01RACK2:TI-EVR</v>
      </c>
      <c r="L1127" s="19" t="str">
        <f>Def_Instancias_Equipamentos!$D$115</f>
        <v>LA-MDH01RACK1:TI-OEMultPOF</v>
      </c>
      <c r="M1127" s="44" t="s">
        <v>1191</v>
      </c>
      <c r="N1127" s="32" t="s">
        <v>1192</v>
      </c>
      <c r="O1127" s="28" t="str">
        <f>Def_Sistemas_Conectores_Cabos!$B$6</f>
        <v>Simplex (HFBR-4525Z)</v>
      </c>
      <c r="P1127" s="19" t="str">
        <f>Def_Sistemas_Conectores_Cabos!$B$6</f>
        <v>Simplex (HFBR-4525Z)</v>
      </c>
      <c r="Q1127" s="27" t="str">
        <f t="shared" si="27"/>
        <v>LA-RFH01RACK2:TI-EVR/OTP0
LA-MDH01RACK1:TI-OEMultPOF/IN1</v>
      </c>
      <c r="R1127" s="45">
        <v>10.0</v>
      </c>
      <c r="S1127" s="45">
        <f t="shared" ref="S1127:S1322" si="30">R1127</f>
        <v>10</v>
      </c>
      <c r="T1127" s="19" t="str">
        <f>Def_Sistemas_Conectores_Cabos!$C$6</f>
        <v>Fibra plástica 1 mm</v>
      </c>
      <c r="U1127" s="45" t="s">
        <v>1193</v>
      </c>
      <c r="V1127" s="33"/>
      <c r="W1127" s="33"/>
      <c r="X1127" s="33"/>
    </row>
    <row r="1128" ht="15.75" customHeight="1">
      <c r="A1128" s="19" t="str">
        <f>Def_Sistemas_Conectores_Cabos!$A$7</f>
        <v>Timing Linac</v>
      </c>
      <c r="B1128" s="22" t="str">
        <f>Datas_Entregas!$A$8</f>
        <v>Finalização LINAC</v>
      </c>
      <c r="C1128" s="25" t="str">
        <f t="array" ref="C1128">INDEX(Datas_Entregas!$B$2:$B$100, MATCH(B1128, Datas_Entregas!$A$2:$A$100, 0), 1)</f>
        <v>?</v>
      </c>
      <c r="D1128" s="22" t="str">
        <f>Def_Status_Montagem!$A$7</f>
        <v>Instalado protótipo/provisório</v>
      </c>
      <c r="E1128" s="35" t="str">
        <f>Def_Status_Montagem!$B$4</f>
        <v>Contratada (inclui etiqueta)</v>
      </c>
      <c r="F1128" s="26" t="str">
        <f t="array" ref="F1128">INDEX(Def_Instancias_Equipamentos!$F$2:$F$1373, MATCH(K1128, Def_Instancias_Equipamentos!$D$2:$D$1373, 0), 1)</f>
        <v>Sala Racks do LINAC</v>
      </c>
      <c r="G1128" s="27" t="str">
        <f t="array" ref="G1128">INDEX(Def_Instancias_Equipamentos!$F$2:$F$1373, MATCH(L1128, Def_Instancias_Equipamentos!$D$2:$D$1373, 0), 1)</f>
        <v>Sala Racks do LINAC</v>
      </c>
      <c r="H1128" s="26" t="str">
        <f t="array" ref="H1128">INDEX(Def_Instancias_Equipamentos!$E$2:$E$1373, MATCH(K1128, Def_Instancias_Equipamentos!$D$2:$D$1373, 0), 1)</f>
        <v>LA-RFH01RACK2</v>
      </c>
      <c r="I1128" s="27" t="str">
        <f t="array" ref="I1128">INDEX(Def_Instancias_Equipamentos!$E$2:$E$1373, MATCH(L1128, Def_Instancias_Equipamentos!$D$2:$D$1373, 0), 1)</f>
        <v>LA-MDH01RACK2</v>
      </c>
      <c r="J1128" s="27" t="str">
        <f t="shared" si="26"/>
        <v>EXTERNO</v>
      </c>
      <c r="K1128" s="28" t="str">
        <f>Def_Instancias_Equipamentos!$D$86</f>
        <v>LA-RFH01RACK2:TI-EVR</v>
      </c>
      <c r="L1128" s="19" t="str">
        <f>Def_Instancias_Equipamentos!$D$116</f>
        <v>LA-MDH01RACK2:TI-OEMultPOF</v>
      </c>
      <c r="M1128" s="44" t="s">
        <v>1194</v>
      </c>
      <c r="N1128" s="32" t="s">
        <v>1192</v>
      </c>
      <c r="O1128" s="28" t="str">
        <f>Def_Sistemas_Conectores_Cabos!$B$6</f>
        <v>Simplex (HFBR-4525Z)</v>
      </c>
      <c r="P1128" s="19" t="str">
        <f>Def_Sistemas_Conectores_Cabos!$B$6</f>
        <v>Simplex (HFBR-4525Z)</v>
      </c>
      <c r="Q1128" s="27" t="str">
        <f t="shared" si="27"/>
        <v>LA-RFH01RACK2:TI-EVR/OTP1
LA-MDH01RACK2:TI-OEMultPOF/IN1</v>
      </c>
      <c r="R1128" s="45">
        <v>10.0</v>
      </c>
      <c r="S1128" s="45">
        <f t="shared" si="30"/>
        <v>10</v>
      </c>
      <c r="T1128" s="19" t="str">
        <f>Def_Sistemas_Conectores_Cabos!$C$6</f>
        <v>Fibra plástica 1 mm</v>
      </c>
      <c r="U1128" s="45" t="s">
        <v>1195</v>
      </c>
      <c r="V1128" s="33"/>
      <c r="W1128" s="33"/>
      <c r="X1128" s="33"/>
    </row>
    <row r="1129" ht="15.75" customHeight="1">
      <c r="A1129" s="19" t="str">
        <f>Def_Sistemas_Conectores_Cabos!$A$7</f>
        <v>Timing Linac</v>
      </c>
      <c r="B1129" s="22" t="str">
        <f>Datas_Entregas!$A$8</f>
        <v>Finalização LINAC</v>
      </c>
      <c r="C1129" s="25" t="str">
        <f t="array" ref="C1129">INDEX(Datas_Entregas!$B$2:$B$100, MATCH(B1129, Datas_Entregas!$A$2:$A$100, 0), 1)</f>
        <v>?</v>
      </c>
      <c r="D1129" s="22" t="str">
        <f>Def_Status_Montagem!$A$7</f>
        <v>Instalado protótipo/provisório</v>
      </c>
      <c r="E1129" s="35" t="str">
        <f>Def_Status_Montagem!$B$4</f>
        <v>Contratada (inclui etiqueta)</v>
      </c>
      <c r="F1129" s="26" t="str">
        <f t="array" ref="F1129">INDEX(Def_Instancias_Equipamentos!$F$2:$F$1373, MATCH(K1129, Def_Instancias_Equipamentos!$D$2:$D$1373, 0), 1)</f>
        <v>Sala Racks do LINAC</v>
      </c>
      <c r="G1129" s="27" t="str">
        <f t="array" ref="G1129">INDEX(Def_Instancias_Equipamentos!$F$2:$F$1373, MATCH(L1129, Def_Instancias_Equipamentos!$D$2:$D$1373, 0), 1)</f>
        <v>Sala Racks do LINAC</v>
      </c>
      <c r="H1129" s="26" t="str">
        <f t="array" ref="H1129">INDEX(Def_Instancias_Equipamentos!$E$2:$E$1373, MATCH(K1129, Def_Instancias_Equipamentos!$D$2:$D$1373, 0), 1)</f>
        <v>LA-RFH01RACK2</v>
      </c>
      <c r="I1129" s="27" t="str">
        <f t="array" ref="I1129">INDEX(Def_Instancias_Equipamentos!$E$2:$E$1373, MATCH(L1129, Def_Instancias_Equipamentos!$D$2:$D$1373, 0), 1)</f>
        <v>LA-RFH01RACK1</v>
      </c>
      <c r="J1129" s="27" t="str">
        <f t="shared" si="26"/>
        <v>EXTERNO</v>
      </c>
      <c r="K1129" s="28" t="str">
        <f>Def_Instancias_Equipamentos!$D$86</f>
        <v>LA-RFH01RACK2:TI-EVR</v>
      </c>
      <c r="L1129" s="19" t="str">
        <f>Def_Instancias_Equipamentos!$D$117</f>
        <v>LA-RFH01RACK1:TI-OEMultPOF</v>
      </c>
      <c r="M1129" s="44" t="s">
        <v>1196</v>
      </c>
      <c r="N1129" s="32" t="s">
        <v>1192</v>
      </c>
      <c r="O1129" s="28" t="str">
        <f>Def_Sistemas_Conectores_Cabos!$B$6</f>
        <v>Simplex (HFBR-4525Z)</v>
      </c>
      <c r="P1129" s="19" t="str">
        <f>Def_Sistemas_Conectores_Cabos!$B$6</f>
        <v>Simplex (HFBR-4525Z)</v>
      </c>
      <c r="Q1129" s="27" t="str">
        <f t="shared" si="27"/>
        <v>LA-RFH01RACK2:TI-EVR/OTP2
LA-RFH01RACK1:TI-OEMultPOF/IN1</v>
      </c>
      <c r="R1129" s="45">
        <v>10.0</v>
      </c>
      <c r="S1129" s="45">
        <f t="shared" si="30"/>
        <v>10</v>
      </c>
      <c r="T1129" s="19" t="str">
        <f>Def_Sistemas_Conectores_Cabos!$C$6</f>
        <v>Fibra plástica 1 mm</v>
      </c>
      <c r="U1129" s="45" t="s">
        <v>1197</v>
      </c>
      <c r="V1129" s="33"/>
      <c r="W1129" s="33"/>
      <c r="X1129" s="33"/>
    </row>
    <row r="1130" ht="15.75" customHeight="1">
      <c r="A1130" s="19" t="str">
        <f>Def_Sistemas_Conectores_Cabos!$A$7</f>
        <v>Timing Linac</v>
      </c>
      <c r="B1130" s="22" t="str">
        <f>Datas_Entregas!$A$8</f>
        <v>Finalização LINAC</v>
      </c>
      <c r="C1130" s="25" t="str">
        <f t="array" ref="C1130">INDEX(Datas_Entregas!$B$2:$B$100, MATCH(B1130, Datas_Entregas!$A$2:$A$100, 0), 1)</f>
        <v>?</v>
      </c>
      <c r="D1130" s="22" t="str">
        <f>Def_Status_Montagem!$A$7</f>
        <v>Instalado protótipo/provisório</v>
      </c>
      <c r="E1130" s="35" t="str">
        <f>Def_Status_Montagem!$B$4</f>
        <v>Contratada (inclui etiqueta)</v>
      </c>
      <c r="F1130" s="26" t="str">
        <f t="array" ref="F1130">INDEX(Def_Instancias_Equipamentos!$F$2:$F$1373, MATCH(K1130, Def_Instancias_Equipamentos!$D$2:$D$1373, 0), 1)</f>
        <v>Sala Racks do LINAC</v>
      </c>
      <c r="G1130" s="27" t="str">
        <f t="array" ref="G1130">INDEX(Def_Instancias_Equipamentos!$F$2:$F$1373, MATCH(L1130, Def_Instancias_Equipamentos!$D$2:$D$1373, 0), 1)</f>
        <v>Sala Racks do LINAC</v>
      </c>
      <c r="H1130" s="26" t="str">
        <f t="array" ref="H1130">INDEX(Def_Instancias_Equipamentos!$E$2:$E$1373, MATCH(K1130, Def_Instancias_Equipamentos!$D$2:$D$1373, 0), 1)</f>
        <v>LA-RFH01RACK2</v>
      </c>
      <c r="I1130" s="27" t="str">
        <f t="array" ref="I1130">INDEX(Def_Instancias_Equipamentos!$E$2:$E$1373, MATCH(L1130, Def_Instancias_Equipamentos!$D$2:$D$1373, 0), 1)</f>
        <v>LA-RFH01RACK1</v>
      </c>
      <c r="J1130" s="27" t="str">
        <f t="shared" si="26"/>
        <v>EXTERNO</v>
      </c>
      <c r="K1130" s="28" t="str">
        <f>Def_Instancias_Equipamentos!$D$86</f>
        <v>LA-RFH01RACK2:TI-EVR</v>
      </c>
      <c r="L1130" s="19" t="str">
        <f>Def_Instancias_Equipamentos!$D$117</f>
        <v>LA-RFH01RACK1:TI-OEMultPOF</v>
      </c>
      <c r="M1130" s="44" t="s">
        <v>1198</v>
      </c>
      <c r="N1130" s="32" t="s">
        <v>1199</v>
      </c>
      <c r="O1130" s="28" t="str">
        <f>Def_Sistemas_Conectores_Cabos!$B$6</f>
        <v>Simplex (HFBR-4525Z)</v>
      </c>
      <c r="P1130" s="19" t="str">
        <f>Def_Sistemas_Conectores_Cabos!$B$6</f>
        <v>Simplex (HFBR-4525Z)</v>
      </c>
      <c r="Q1130" s="27" t="str">
        <f t="shared" si="27"/>
        <v>LA-RFH01RACK2:TI-EVR/OTP3
LA-RFH01RACK1:TI-OEMultPOF/IN2</v>
      </c>
      <c r="R1130" s="45">
        <v>10.0</v>
      </c>
      <c r="S1130" s="45">
        <f t="shared" si="30"/>
        <v>10</v>
      </c>
      <c r="T1130" s="19" t="str">
        <f>Def_Sistemas_Conectores_Cabos!$C$6</f>
        <v>Fibra plástica 1 mm</v>
      </c>
      <c r="U1130" s="45" t="s">
        <v>1200</v>
      </c>
      <c r="V1130" s="33"/>
      <c r="W1130" s="33"/>
      <c r="X1130" s="33"/>
    </row>
    <row r="1131" ht="15.75" customHeight="1">
      <c r="A1131" s="19" t="str">
        <f>Def_Sistemas_Conectores_Cabos!$A$7</f>
        <v>Timing Linac</v>
      </c>
      <c r="B1131" s="22" t="str">
        <f>Datas_Entregas!$A$8</f>
        <v>Finalização LINAC</v>
      </c>
      <c r="C1131" s="25" t="str">
        <f t="array" ref="C1131">INDEX(Datas_Entregas!$B$2:$B$100, MATCH(B1131, Datas_Entregas!$A$2:$A$100, 0), 1)</f>
        <v>?</v>
      </c>
      <c r="D1131" s="22" t="str">
        <f>Def_Status_Montagem!$A$7</f>
        <v>Instalado protótipo/provisório</v>
      </c>
      <c r="E1131" s="35" t="str">
        <f>Def_Status_Montagem!$B$4</f>
        <v>Contratada (inclui etiqueta)</v>
      </c>
      <c r="F1131" s="26" t="str">
        <f t="array" ref="F1131">INDEX(Def_Instancias_Equipamentos!$F$2:$F$1373, MATCH(K1131, Def_Instancias_Equipamentos!$D$2:$D$1373, 0), 1)</f>
        <v>Sala Racks do LINAC</v>
      </c>
      <c r="G1131" s="27" t="str">
        <f t="array" ref="G1131">INDEX(Def_Instancias_Equipamentos!$F$2:$F$1373, MATCH(L1131, Def_Instancias_Equipamentos!$D$2:$D$1373, 0), 1)</f>
        <v>Sala Racks do LINAC</v>
      </c>
      <c r="H1131" s="26" t="str">
        <f t="array" ref="H1131">INDEX(Def_Instancias_Equipamentos!$E$2:$E$1373, MATCH(K1131, Def_Instancias_Equipamentos!$D$2:$D$1373, 0), 1)</f>
        <v>LA-RFH01RACK2</v>
      </c>
      <c r="I1131" s="27" t="str">
        <f t="array" ref="I1131">INDEX(Def_Instancias_Equipamentos!$E$2:$E$1373, MATCH(L1131, Def_Instancias_Equipamentos!$D$2:$D$1373, 0), 1)</f>
        <v>LA-RFH01RACK1</v>
      </c>
      <c r="J1131" s="27" t="str">
        <f t="shared" si="26"/>
        <v>EXTERNO</v>
      </c>
      <c r="K1131" s="28" t="str">
        <f>Def_Instancias_Equipamentos!$D$86</f>
        <v>LA-RFH01RACK2:TI-EVR</v>
      </c>
      <c r="L1131" s="19" t="str">
        <f>Def_Instancias_Equipamentos!$D$117</f>
        <v>LA-RFH01RACK1:TI-OEMultPOF</v>
      </c>
      <c r="M1131" s="44" t="s">
        <v>1201</v>
      </c>
      <c r="N1131" s="32" t="s">
        <v>1202</v>
      </c>
      <c r="O1131" s="28" t="str">
        <f>Def_Sistemas_Conectores_Cabos!$B$6</f>
        <v>Simplex (HFBR-4525Z)</v>
      </c>
      <c r="P1131" s="19" t="str">
        <f>Def_Sistemas_Conectores_Cabos!$B$6</f>
        <v>Simplex (HFBR-4525Z)</v>
      </c>
      <c r="Q1131" s="27" t="str">
        <f t="shared" si="27"/>
        <v>LA-RFH01RACK2:TI-EVR/OTP4
LA-RFH01RACK1:TI-OEMultPOF/IN3</v>
      </c>
      <c r="R1131" s="45">
        <v>10.0</v>
      </c>
      <c r="S1131" s="45">
        <f t="shared" si="30"/>
        <v>10</v>
      </c>
      <c r="T1131" s="19" t="str">
        <f>Def_Sistemas_Conectores_Cabos!$C$6</f>
        <v>Fibra plástica 1 mm</v>
      </c>
      <c r="U1131" s="45" t="s">
        <v>1203</v>
      </c>
      <c r="V1131" s="33"/>
      <c r="W1131" s="33"/>
      <c r="X1131" s="33"/>
    </row>
    <row r="1132" ht="15.75" customHeight="1">
      <c r="A1132" s="19" t="str">
        <f>Def_Sistemas_Conectores_Cabos!$A$7</f>
        <v>Timing Linac</v>
      </c>
      <c r="B1132" s="22" t="str">
        <f>Datas_Entregas!$A$8</f>
        <v>Finalização LINAC</v>
      </c>
      <c r="C1132" s="25" t="str">
        <f t="array" ref="C1132">INDEX(Datas_Entregas!$B$2:$B$100, MATCH(B1132, Datas_Entregas!$A$2:$A$100, 0), 1)</f>
        <v>?</v>
      </c>
      <c r="D1132" s="22" t="str">
        <f>Def_Status_Montagem!$A$7</f>
        <v>Instalado protótipo/provisório</v>
      </c>
      <c r="E1132" s="35" t="str">
        <f>Def_Status_Montagem!$B$4</f>
        <v>Contratada (inclui etiqueta)</v>
      </c>
      <c r="F1132" s="26" t="str">
        <f t="array" ref="F1132">INDEX(Def_Instancias_Equipamentos!$F$2:$F$1373, MATCH(K1132, Def_Instancias_Equipamentos!$D$2:$D$1373, 0), 1)</f>
        <v>Sala Racks do LINAC</v>
      </c>
      <c r="G1132" s="27" t="str">
        <f t="array" ref="G1132">INDEX(Def_Instancias_Equipamentos!$F$2:$F$1373, MATCH(L1132, Def_Instancias_Equipamentos!$D$2:$D$1373, 0), 1)</f>
        <v>Sala Racks do LINAC</v>
      </c>
      <c r="H1132" s="26" t="str">
        <f t="array" ref="H1132">INDEX(Def_Instancias_Equipamentos!$E$2:$E$1373, MATCH(K1132, Def_Instancias_Equipamentos!$D$2:$D$1373, 0), 1)</f>
        <v>LA-RFH01RACK2</v>
      </c>
      <c r="I1132" s="27" t="str">
        <f t="array" ref="I1132">INDEX(Def_Instancias_Equipamentos!$E$2:$E$1373, MATCH(L1132, Def_Instancias_Equipamentos!$D$2:$D$1373, 0), 1)</f>
        <v>LA-RFH01RACK2</v>
      </c>
      <c r="J1132" s="27" t="str">
        <f t="shared" si="26"/>
        <v>INTERNO</v>
      </c>
      <c r="K1132" s="28" t="str">
        <f>Def_Instancias_Equipamentos!$D$86</f>
        <v>LA-RFH01RACK2:TI-EVR</v>
      </c>
      <c r="L1132" s="19" t="str">
        <f>Def_Instancias_Equipamentos!$D$118</f>
        <v>LA-RFH01RACK2:TI-OEMultPOF</v>
      </c>
      <c r="M1132" s="44" t="s">
        <v>1204</v>
      </c>
      <c r="N1132" s="32" t="s">
        <v>1192</v>
      </c>
      <c r="O1132" s="28" t="str">
        <f>Def_Sistemas_Conectores_Cabos!$B$6</f>
        <v>Simplex (HFBR-4525Z)</v>
      </c>
      <c r="P1132" s="19" t="str">
        <f>Def_Sistemas_Conectores_Cabos!$B$6</f>
        <v>Simplex (HFBR-4525Z)</v>
      </c>
      <c r="Q1132" s="27" t="str">
        <f t="shared" si="27"/>
        <v>LA-RFH01RACK2:TI-EVR/OTP5
LA-RFH01RACK2:TI-OEMultPOF/IN1</v>
      </c>
      <c r="R1132" s="45">
        <v>10.0</v>
      </c>
      <c r="S1132" s="45">
        <f t="shared" si="30"/>
        <v>10</v>
      </c>
      <c r="T1132" s="19" t="str">
        <f>Def_Sistemas_Conectores_Cabos!$C$6</f>
        <v>Fibra plástica 1 mm</v>
      </c>
      <c r="U1132" s="45" t="s">
        <v>1205</v>
      </c>
      <c r="V1132" s="33"/>
      <c r="W1132" s="33"/>
      <c r="X1132" s="33"/>
    </row>
    <row r="1133" ht="15.75" customHeight="1">
      <c r="A1133" s="19" t="str">
        <f>Def_Sistemas_Conectores_Cabos!$A$7</f>
        <v>Timing Linac</v>
      </c>
      <c r="B1133" s="22" t="str">
        <f>Datas_Entregas!$A$8</f>
        <v>Finalização LINAC</v>
      </c>
      <c r="C1133" s="25" t="str">
        <f t="array" ref="C1133">INDEX(Datas_Entregas!$B$2:$B$100, MATCH(B1133, Datas_Entregas!$A$2:$A$100, 0), 1)</f>
        <v>?</v>
      </c>
      <c r="D1133" s="22" t="str">
        <f>Def_Status_Montagem!$A$7</f>
        <v>Instalado protótipo/provisório</v>
      </c>
      <c r="E1133" s="35" t="str">
        <f>Def_Status_Montagem!$B$4</f>
        <v>Contratada (inclui etiqueta)</v>
      </c>
      <c r="F1133" s="26" t="str">
        <f t="array" ref="F1133">INDEX(Def_Instancias_Equipamentos!$F$2:$F$1373, MATCH(K1133, Def_Instancias_Equipamentos!$D$2:$D$1373, 0), 1)</f>
        <v>Sala Racks do LINAC</v>
      </c>
      <c r="G1133" s="27" t="str">
        <f t="array" ref="G1133">INDEX(Def_Instancias_Equipamentos!$F$2:$F$1373, MATCH(L1133, Def_Instancias_Equipamentos!$D$2:$D$1373, 0), 1)</f>
        <v>Sala Racks do LINAC</v>
      </c>
      <c r="H1133" s="26" t="str">
        <f t="array" ref="H1133">INDEX(Def_Instancias_Equipamentos!$E$2:$E$1373, MATCH(K1133, Def_Instancias_Equipamentos!$D$2:$D$1373, 0), 1)</f>
        <v>LA-RFH01RACK2</v>
      </c>
      <c r="I1133" s="27" t="str">
        <f t="array" ref="I1133">INDEX(Def_Instancias_Equipamentos!$E$2:$E$1373, MATCH(L1133, Def_Instancias_Equipamentos!$D$2:$D$1373, 0), 1)</f>
        <v>LA-RFH01RACK2</v>
      </c>
      <c r="J1133" s="27" t="str">
        <f t="shared" si="26"/>
        <v>INTERNO</v>
      </c>
      <c r="K1133" s="28" t="str">
        <f>Def_Instancias_Equipamentos!$D$86</f>
        <v>LA-RFH01RACK2:TI-EVR</v>
      </c>
      <c r="L1133" s="19" t="str">
        <f>Def_Instancias_Equipamentos!$D$118</f>
        <v>LA-RFH01RACK2:TI-OEMultPOF</v>
      </c>
      <c r="M1133" s="44" t="s">
        <v>1206</v>
      </c>
      <c r="N1133" s="32" t="s">
        <v>1199</v>
      </c>
      <c r="O1133" s="28" t="str">
        <f>Def_Sistemas_Conectores_Cabos!$B$6</f>
        <v>Simplex (HFBR-4525Z)</v>
      </c>
      <c r="P1133" s="19" t="str">
        <f>Def_Sistemas_Conectores_Cabos!$B$6</f>
        <v>Simplex (HFBR-4525Z)</v>
      </c>
      <c r="Q1133" s="27" t="str">
        <f t="shared" si="27"/>
        <v>LA-RFH01RACK2:TI-EVR/OTP6
LA-RFH01RACK2:TI-OEMultPOF/IN2</v>
      </c>
      <c r="R1133" s="45">
        <v>10.0</v>
      </c>
      <c r="S1133" s="45">
        <f t="shared" si="30"/>
        <v>10</v>
      </c>
      <c r="T1133" s="19" t="str">
        <f>Def_Sistemas_Conectores_Cabos!$C$6</f>
        <v>Fibra plástica 1 mm</v>
      </c>
      <c r="U1133" s="45" t="s">
        <v>1207</v>
      </c>
      <c r="V1133" s="33"/>
      <c r="W1133" s="33"/>
      <c r="X1133" s="33"/>
    </row>
    <row r="1134" ht="15.75" customHeight="1">
      <c r="A1134" s="19" t="str">
        <f>Def_Sistemas_Conectores_Cabos!$A$7</f>
        <v>Timing Linac</v>
      </c>
      <c r="B1134" s="22" t="str">
        <f>Datas_Entregas!$A$8</f>
        <v>Finalização LINAC</v>
      </c>
      <c r="C1134" s="25" t="str">
        <f t="array" ref="C1134">INDEX(Datas_Entregas!$B$2:$B$100, MATCH(B1134, Datas_Entregas!$A$2:$A$100, 0), 1)</f>
        <v>?</v>
      </c>
      <c r="D1134" s="22" t="str">
        <f>Def_Status_Montagem!$A$7</f>
        <v>Instalado protótipo/provisório</v>
      </c>
      <c r="E1134" s="35" t="str">
        <f>Def_Status_Montagem!$B$4</f>
        <v>Contratada (inclui etiqueta)</v>
      </c>
      <c r="F1134" s="26" t="str">
        <f t="array" ref="F1134">INDEX(Def_Instancias_Equipamentos!$F$2:$F$1373, MATCH(K1134, Def_Instancias_Equipamentos!$D$2:$D$1373, 0), 1)</f>
        <v>Sala Racks do LINAC</v>
      </c>
      <c r="G1134" s="27" t="str">
        <f t="array" ref="G1134">INDEX(Def_Instancias_Equipamentos!$F$2:$F$1373, MATCH(L1134, Def_Instancias_Equipamentos!$D$2:$D$1373, 0), 1)</f>
        <v>Sala Racks do LINAC</v>
      </c>
      <c r="H1134" s="26" t="str">
        <f t="array" ref="H1134">INDEX(Def_Instancias_Equipamentos!$E$2:$E$1373, MATCH(K1134, Def_Instancias_Equipamentos!$D$2:$D$1373, 0), 1)</f>
        <v>LA-RFH01RACK2</v>
      </c>
      <c r="I1134" s="27" t="str">
        <f t="array" ref="I1134">INDEX(Def_Instancias_Equipamentos!$E$2:$E$1373, MATCH(L1134, Def_Instancias_Equipamentos!$D$2:$D$1373, 0), 1)</f>
        <v>LA-RFH01RACK2</v>
      </c>
      <c r="J1134" s="27" t="str">
        <f t="shared" si="26"/>
        <v>INTERNO</v>
      </c>
      <c r="K1134" s="28" t="str">
        <f>Def_Instancias_Equipamentos!$D$86</f>
        <v>LA-RFH01RACK2:TI-EVR</v>
      </c>
      <c r="L1134" s="19" t="str">
        <f>Def_Instancias_Equipamentos!$D$118</f>
        <v>LA-RFH01RACK2:TI-OEMultPOF</v>
      </c>
      <c r="M1134" s="44" t="s">
        <v>1208</v>
      </c>
      <c r="N1134" s="32" t="s">
        <v>1202</v>
      </c>
      <c r="O1134" s="28" t="str">
        <f>Def_Sistemas_Conectores_Cabos!$B$6</f>
        <v>Simplex (HFBR-4525Z)</v>
      </c>
      <c r="P1134" s="19" t="str">
        <f>Def_Sistemas_Conectores_Cabos!$B$6</f>
        <v>Simplex (HFBR-4525Z)</v>
      </c>
      <c r="Q1134" s="27" t="str">
        <f t="shared" si="27"/>
        <v>LA-RFH01RACK2:TI-EVR/OTP7
LA-RFH01RACK2:TI-OEMultPOF/IN3</v>
      </c>
      <c r="R1134" s="45">
        <v>10.0</v>
      </c>
      <c r="S1134" s="45">
        <f t="shared" si="30"/>
        <v>10</v>
      </c>
      <c r="T1134" s="19" t="str">
        <f>Def_Sistemas_Conectores_Cabos!$C$6</f>
        <v>Fibra plástica 1 mm</v>
      </c>
      <c r="U1134" s="45" t="s">
        <v>1209</v>
      </c>
      <c r="V1134" s="33"/>
      <c r="W1134" s="33"/>
      <c r="X1134" s="33"/>
    </row>
    <row r="1135" ht="15.75" customHeight="1">
      <c r="A1135" s="19" t="str">
        <f>Def_Sistemas_Conectores_Cabos!$A$9</f>
        <v>Timing Pulsados</v>
      </c>
      <c r="B1135" s="22" t="str">
        <f>Datas_Entregas!$A$2</f>
        <v>Booster/LTB</v>
      </c>
      <c r="C1135" s="25">
        <f t="array" ref="C1135">INDEX(Datas_Entregas!$B$2:$B$100, MATCH(B1135, Datas_Entregas!$A$2:$A$100, 0), 1)</f>
        <v>43266</v>
      </c>
      <c r="D1135" s="22" t="str">
        <f>Def_Status_Montagem!$A$3</f>
        <v>Verficado - Pronto para Produção</v>
      </c>
      <c r="E1135" s="35" t="str">
        <f>Def_Status_Montagem!$B$4</f>
        <v>Contratada (inclui etiqueta)</v>
      </c>
      <c r="F1135" s="26" t="str">
        <f t="array" ref="F1135">INDEX(Def_Instancias_Equipamentos!$F$2:$F$1373, MATCH(K1135, Def_Instancias_Equipamentos!$D$2:$D$1373, 0), 1)</f>
        <v>Sala Racks 1</v>
      </c>
      <c r="G1135" s="27" t="str">
        <f t="array" ref="G1135">INDEX(Def_Instancias_Equipamentos!$F$2:$F$1373, MATCH(L1135, Def_Instancias_Equipamentos!$D$2:$D$1373, 0), 1)</f>
        <v>Sala Racks 1</v>
      </c>
      <c r="H1135" s="26" t="str">
        <f t="array" ref="H1135">INDEX(Def_Instancias_Equipamentos!$E$2:$E$1373, MATCH(K1135, Def_Instancias_Equipamentos!$D$2:$D$1373, 0), 1)</f>
        <v>IA-01RaInj05</v>
      </c>
      <c r="I1135" s="27" t="str">
        <f t="array" ref="I1135">INDEX(Def_Instancias_Equipamentos!$E$2:$E$1373, MATCH(L1135, Def_Instancias_Equipamentos!$D$2:$D$1373, 0), 1)</f>
        <v>IA-01RaInj01</v>
      </c>
      <c r="J1135" s="27" t="str">
        <f t="shared" si="26"/>
        <v>EXTERNO</v>
      </c>
      <c r="K1135" s="28" t="str">
        <f>Def_Instancias_Equipamentos!$D$87</f>
        <v>IA-01RaInj05:TI-EVR</v>
      </c>
      <c r="L1135" s="19" t="str">
        <f>Def_Instancias_Equipamentos!$D$119</f>
        <v>IA-01RaInj01:TI-OEMultPOF</v>
      </c>
      <c r="M1135" s="44" t="s">
        <v>1191</v>
      </c>
      <c r="N1135" s="45" t="s">
        <v>1192</v>
      </c>
      <c r="O1135" s="28" t="str">
        <f>Def_Sistemas_Conectores_Cabos!$B$6</f>
        <v>Simplex (HFBR-4525Z)</v>
      </c>
      <c r="P1135" s="19" t="str">
        <f>Def_Sistemas_Conectores_Cabos!$B$6</f>
        <v>Simplex (HFBR-4525Z)</v>
      </c>
      <c r="Q1135" s="27" t="str">
        <f t="shared" si="27"/>
        <v>IA-01RaInj05:TI-EVR/OTP0
IA-01RaInj01:TI-OEMultPOF/IN1</v>
      </c>
      <c r="R1135" s="45">
        <v>10.0</v>
      </c>
      <c r="S1135" s="45">
        <f t="shared" si="30"/>
        <v>10</v>
      </c>
      <c r="T1135" s="19" t="str">
        <f>Def_Sistemas_Conectores_Cabos!$C$6</f>
        <v>Fibra plástica 1 mm</v>
      </c>
      <c r="U1135" s="45" t="s">
        <v>1210</v>
      </c>
      <c r="V1135" s="33"/>
      <c r="W1135" s="33"/>
      <c r="X1135" s="33"/>
    </row>
    <row r="1136" ht="15.75" customHeight="1">
      <c r="A1136" s="19" t="str">
        <f>Def_Sistemas_Conectores_Cabos!$A$9</f>
        <v>Timing Pulsados</v>
      </c>
      <c r="B1136" s="22" t="str">
        <f>Datas_Entregas!$A$2</f>
        <v>Booster/LTB</v>
      </c>
      <c r="C1136" s="25">
        <f t="array" ref="C1136">INDEX(Datas_Entregas!$B$2:$B$100, MATCH(B1136, Datas_Entregas!$A$2:$A$100, 0), 1)</f>
        <v>43266</v>
      </c>
      <c r="D1136" s="22" t="str">
        <f>Def_Status_Montagem!$A$3</f>
        <v>Verficado - Pronto para Produção</v>
      </c>
      <c r="E1136" s="35" t="str">
        <f>Def_Status_Montagem!$B$4</f>
        <v>Contratada (inclui etiqueta)</v>
      </c>
      <c r="F1136" s="26" t="str">
        <f t="array" ref="F1136">INDEX(Def_Instancias_Equipamentos!$F$2:$F$1373, MATCH(K1136, Def_Instancias_Equipamentos!$D$2:$D$1373, 0), 1)</f>
        <v>Sala Racks 1</v>
      </c>
      <c r="G1136" s="27" t="str">
        <f t="array" ref="G1136">INDEX(Def_Instancias_Equipamentos!$F$2:$F$1373, MATCH(L1136, Def_Instancias_Equipamentos!$D$2:$D$1373, 0), 1)</f>
        <v>Sala Racks 1</v>
      </c>
      <c r="H1136" s="26" t="str">
        <f t="array" ref="H1136">INDEX(Def_Instancias_Equipamentos!$E$2:$E$1373, MATCH(K1136, Def_Instancias_Equipamentos!$D$2:$D$1373, 0), 1)</f>
        <v>IA-01RaInj05</v>
      </c>
      <c r="I1136" s="27" t="str">
        <f t="array" ref="I1136">INDEX(Def_Instancias_Equipamentos!$E$2:$E$1373, MATCH(L1136, Def_Instancias_Equipamentos!$D$2:$D$1373, 0), 1)</f>
        <v>IA-01RaInj01</v>
      </c>
      <c r="J1136" s="27" t="str">
        <f t="shared" si="26"/>
        <v>EXTERNO</v>
      </c>
      <c r="K1136" s="28" t="str">
        <f>Def_Instancias_Equipamentos!$D$87</f>
        <v>IA-01RaInj05:TI-EVR</v>
      </c>
      <c r="L1136" s="19" t="str">
        <f>Def_Instancias_Equipamentos!$D$119</f>
        <v>IA-01RaInj01:TI-OEMultPOF</v>
      </c>
      <c r="M1136" s="44" t="s">
        <v>1194</v>
      </c>
      <c r="N1136" s="45" t="s">
        <v>1199</v>
      </c>
      <c r="O1136" s="28" t="str">
        <f>Def_Sistemas_Conectores_Cabos!$B$6</f>
        <v>Simplex (HFBR-4525Z)</v>
      </c>
      <c r="P1136" s="19" t="str">
        <f>Def_Sistemas_Conectores_Cabos!$B$6</f>
        <v>Simplex (HFBR-4525Z)</v>
      </c>
      <c r="Q1136" s="27" t="str">
        <f t="shared" si="27"/>
        <v>IA-01RaInj05:TI-EVR/OTP1
IA-01RaInj01:TI-OEMultPOF/IN2</v>
      </c>
      <c r="R1136" s="45">
        <v>10.0</v>
      </c>
      <c r="S1136" s="45">
        <f t="shared" si="30"/>
        <v>10</v>
      </c>
      <c r="T1136" s="19" t="str">
        <f>Def_Sistemas_Conectores_Cabos!$C$6</f>
        <v>Fibra plástica 1 mm</v>
      </c>
      <c r="U1136" s="45" t="s">
        <v>1211</v>
      </c>
      <c r="V1136" s="33"/>
      <c r="W1136" s="33"/>
      <c r="X1136" s="33"/>
    </row>
    <row r="1137" ht="15.75" customHeight="1">
      <c r="A1137" s="19" t="str">
        <f>Def_Sistemas_Conectores_Cabos!$A$9</f>
        <v>Timing Pulsados</v>
      </c>
      <c r="B1137" s="22" t="str">
        <f>Datas_Entregas!$A$2</f>
        <v>Booster/LTB</v>
      </c>
      <c r="C1137" s="25">
        <f t="array" ref="C1137">INDEX(Datas_Entregas!$B$2:$B$100, MATCH(B1137, Datas_Entregas!$A$2:$A$100, 0), 1)</f>
        <v>43266</v>
      </c>
      <c r="D1137" s="22" t="str">
        <f>Def_Status_Montagem!$A$3</f>
        <v>Verficado - Pronto para Produção</v>
      </c>
      <c r="E1137" s="35" t="str">
        <f>Def_Status_Montagem!$B$4</f>
        <v>Contratada (inclui etiqueta)</v>
      </c>
      <c r="F1137" s="26" t="str">
        <f t="array" ref="F1137">INDEX(Def_Instancias_Equipamentos!$F$2:$F$1373, MATCH(K1137, Def_Instancias_Equipamentos!$D$2:$D$1373, 0), 1)</f>
        <v>Sala Racks 1</v>
      </c>
      <c r="G1137" s="27" t="str">
        <f t="array" ref="G1137">INDEX(Def_Instancias_Equipamentos!$F$2:$F$1373, MATCH(L1137, Def_Instancias_Equipamentos!$D$2:$D$1373, 0), 1)</f>
        <v>Sala Racks 1</v>
      </c>
      <c r="H1137" s="26" t="str">
        <f t="array" ref="H1137">INDEX(Def_Instancias_Equipamentos!$E$2:$E$1373, MATCH(K1137, Def_Instancias_Equipamentos!$D$2:$D$1373, 0), 1)</f>
        <v>IA-01RaInj05</v>
      </c>
      <c r="I1137" s="27" t="str">
        <f t="array" ref="I1137">INDEX(Def_Instancias_Equipamentos!$E$2:$E$1373, MATCH(L1137, Def_Instancias_Equipamentos!$D$2:$D$1373, 0), 1)</f>
        <v>IA-01RaInj01</v>
      </c>
      <c r="J1137" s="27" t="str">
        <f t="shared" si="26"/>
        <v>EXTERNO</v>
      </c>
      <c r="K1137" s="28" t="str">
        <f>Def_Instancias_Equipamentos!$D$87</f>
        <v>IA-01RaInj05:TI-EVR</v>
      </c>
      <c r="L1137" s="19" t="str">
        <f>Def_Instancias_Equipamentos!$D$119</f>
        <v>IA-01RaInj01:TI-OEMultPOF</v>
      </c>
      <c r="M1137" s="44" t="s">
        <v>1196</v>
      </c>
      <c r="N1137" s="45" t="s">
        <v>1202</v>
      </c>
      <c r="O1137" s="28" t="str">
        <f>Def_Sistemas_Conectores_Cabos!$B$6</f>
        <v>Simplex (HFBR-4525Z)</v>
      </c>
      <c r="P1137" s="19" t="str">
        <f>Def_Sistemas_Conectores_Cabos!$B$6</f>
        <v>Simplex (HFBR-4525Z)</v>
      </c>
      <c r="Q1137" s="27" t="str">
        <f t="shared" si="27"/>
        <v>IA-01RaInj05:TI-EVR/OTP2
IA-01RaInj01:TI-OEMultPOF/IN3</v>
      </c>
      <c r="R1137" s="45">
        <v>10.0</v>
      </c>
      <c r="S1137" s="45">
        <f t="shared" si="30"/>
        <v>10</v>
      </c>
      <c r="T1137" s="19" t="str">
        <f>Def_Sistemas_Conectores_Cabos!$C$6</f>
        <v>Fibra plástica 1 mm</v>
      </c>
      <c r="U1137" s="45" t="s">
        <v>1212</v>
      </c>
      <c r="V1137" s="33"/>
      <c r="W1137" s="33"/>
      <c r="X1137" s="33"/>
    </row>
    <row r="1138" ht="15.75" customHeight="1">
      <c r="A1138" s="19" t="str">
        <f>Def_Sistemas_Conectores_Cabos!$A$9</f>
        <v>Timing Pulsados</v>
      </c>
      <c r="B1138" s="22" t="str">
        <f>Datas_Entregas!$A$2</f>
        <v>Booster/LTB</v>
      </c>
      <c r="C1138" s="25">
        <f t="array" ref="C1138">INDEX(Datas_Entregas!$B$2:$B$100, MATCH(B1138, Datas_Entregas!$A$2:$A$100, 0), 1)</f>
        <v>43266</v>
      </c>
      <c r="D1138" s="22" t="str">
        <f>Def_Status_Montagem!$A$3</f>
        <v>Verficado - Pronto para Produção</v>
      </c>
      <c r="E1138" s="35" t="str">
        <f>Def_Status_Montagem!$B$4</f>
        <v>Contratada (inclui etiqueta)</v>
      </c>
      <c r="F1138" s="26" t="str">
        <f t="array" ref="F1138">INDEX(Def_Instancias_Equipamentos!$F$2:$F$1373, MATCH(K1138, Def_Instancias_Equipamentos!$D$2:$D$1373, 0), 1)</f>
        <v>Sala Racks 1</v>
      </c>
      <c r="G1138" s="27" t="str">
        <f t="array" ref="G1138">INDEX(Def_Instancias_Equipamentos!$F$2:$F$1373, MATCH(L1138, Def_Instancias_Equipamentos!$D$2:$D$1373, 0), 1)</f>
        <v>Sala Racks 1</v>
      </c>
      <c r="H1138" s="26" t="str">
        <f t="array" ref="H1138">INDEX(Def_Instancias_Equipamentos!$E$2:$E$1373, MATCH(K1138, Def_Instancias_Equipamentos!$D$2:$D$1373, 0), 1)</f>
        <v>IA-01RaInj05</v>
      </c>
      <c r="I1138" s="27" t="str">
        <f t="array" ref="I1138">INDEX(Def_Instancias_Equipamentos!$E$2:$E$1373, MATCH(L1138, Def_Instancias_Equipamentos!$D$2:$D$1373, 0), 1)</f>
        <v>IA-01RaInj04</v>
      </c>
      <c r="J1138" s="27" t="str">
        <f t="shared" si="26"/>
        <v>EXTERNO</v>
      </c>
      <c r="K1138" s="28" t="str">
        <f>Def_Instancias_Equipamentos!$D$87</f>
        <v>IA-01RaInj05:TI-EVR</v>
      </c>
      <c r="L1138" s="19" t="str">
        <f>Def_Instancias_Equipamentos!$D$120</f>
        <v>IA-01RaInj04:TI-OEMultPOF</v>
      </c>
      <c r="M1138" s="44" t="s">
        <v>1198</v>
      </c>
      <c r="N1138" s="32" t="s">
        <v>1192</v>
      </c>
      <c r="O1138" s="28" t="str">
        <f>Def_Sistemas_Conectores_Cabos!$B$6</f>
        <v>Simplex (HFBR-4525Z)</v>
      </c>
      <c r="P1138" s="19" t="str">
        <f>Def_Sistemas_Conectores_Cabos!$B$6</f>
        <v>Simplex (HFBR-4525Z)</v>
      </c>
      <c r="Q1138" s="27" t="str">
        <f t="shared" si="27"/>
        <v>IA-01RaInj05:TI-EVR/OTP3
IA-01RaInj04:TI-OEMultPOF/IN1</v>
      </c>
      <c r="R1138" s="45">
        <v>10.0</v>
      </c>
      <c r="S1138" s="45">
        <f t="shared" si="30"/>
        <v>10</v>
      </c>
      <c r="T1138" s="19" t="str">
        <f>Def_Sistemas_Conectores_Cabos!$C$6</f>
        <v>Fibra plástica 1 mm</v>
      </c>
      <c r="U1138" s="32" t="s">
        <v>1213</v>
      </c>
      <c r="V1138" s="33"/>
      <c r="W1138" s="33"/>
      <c r="X1138" s="33"/>
    </row>
    <row r="1139" ht="15.75" customHeight="1">
      <c r="A1139" s="19" t="str">
        <f>Def_Sistemas_Conectores_Cabos!$A$9</f>
        <v>Timing Pulsados</v>
      </c>
      <c r="B1139" s="22" t="str">
        <f>Datas_Entregas!$A$2</f>
        <v>Booster/LTB</v>
      </c>
      <c r="C1139" s="25">
        <f t="array" ref="C1139">INDEX(Datas_Entregas!$B$2:$B$100, MATCH(B1139, Datas_Entregas!$A$2:$A$100, 0), 1)</f>
        <v>43266</v>
      </c>
      <c r="D1139" s="22" t="str">
        <f>Def_Status_Montagem!$A$3</f>
        <v>Verficado - Pronto para Produção</v>
      </c>
      <c r="E1139" s="35" t="str">
        <f>Def_Status_Montagem!$B$4</f>
        <v>Contratada (inclui etiqueta)</v>
      </c>
      <c r="F1139" s="26" t="str">
        <f t="array" ref="F1139">INDEX(Def_Instancias_Equipamentos!$F$2:$F$1373, MATCH(K1139, Def_Instancias_Equipamentos!$D$2:$D$1373, 0), 1)</f>
        <v>Sala Racks 1</v>
      </c>
      <c r="G1139" s="27" t="str">
        <f t="array" ref="G1139">INDEX(Def_Instancias_Equipamentos!$F$2:$F$1373, MATCH(L1139, Def_Instancias_Equipamentos!$D$2:$D$1373, 0), 1)</f>
        <v>Sala Racks 1</v>
      </c>
      <c r="H1139" s="26" t="str">
        <f t="array" ref="H1139">INDEX(Def_Instancias_Equipamentos!$E$2:$E$1373, MATCH(K1139, Def_Instancias_Equipamentos!$D$2:$D$1373, 0), 1)</f>
        <v>IA-01RaInj05</v>
      </c>
      <c r="I1139" s="27" t="str">
        <f t="array" ref="I1139">INDEX(Def_Instancias_Equipamentos!$E$2:$E$1373, MATCH(L1139, Def_Instancias_Equipamentos!$D$2:$D$1373, 0), 1)</f>
        <v>IA-01RaInj04</v>
      </c>
      <c r="J1139" s="27" t="str">
        <f t="shared" si="26"/>
        <v>EXTERNO</v>
      </c>
      <c r="K1139" s="28" t="str">
        <f>Def_Instancias_Equipamentos!$D$87</f>
        <v>IA-01RaInj05:TI-EVR</v>
      </c>
      <c r="L1139" s="19" t="str">
        <f>Def_Instancias_Equipamentos!$D$120</f>
        <v>IA-01RaInj04:TI-OEMultPOF</v>
      </c>
      <c r="M1139" s="44" t="s">
        <v>1201</v>
      </c>
      <c r="N1139" s="32" t="s">
        <v>1199</v>
      </c>
      <c r="O1139" s="28" t="str">
        <f>Def_Sistemas_Conectores_Cabos!$B$6</f>
        <v>Simplex (HFBR-4525Z)</v>
      </c>
      <c r="P1139" s="19" t="str">
        <f>Def_Sistemas_Conectores_Cabos!$B$6</f>
        <v>Simplex (HFBR-4525Z)</v>
      </c>
      <c r="Q1139" s="27" t="str">
        <f t="shared" si="27"/>
        <v>IA-01RaInj05:TI-EVR/OTP4
IA-01RaInj04:TI-OEMultPOF/IN2</v>
      </c>
      <c r="R1139" s="45">
        <v>10.0</v>
      </c>
      <c r="S1139" s="45">
        <f t="shared" si="30"/>
        <v>10</v>
      </c>
      <c r="T1139" s="19" t="str">
        <f>Def_Sistemas_Conectores_Cabos!$C$6</f>
        <v>Fibra plástica 1 mm</v>
      </c>
      <c r="U1139" s="32" t="s">
        <v>1214</v>
      </c>
      <c r="V1139" s="33"/>
      <c r="W1139" s="33"/>
      <c r="X1139" s="33"/>
    </row>
    <row r="1140" ht="15.75" customHeight="1">
      <c r="A1140" s="19" t="str">
        <f>Def_Sistemas_Conectores_Cabos!$A$9</f>
        <v>Timing Pulsados</v>
      </c>
      <c r="B1140" s="22" t="str">
        <f>Datas_Entregas!$A$2</f>
        <v>Booster/LTB</v>
      </c>
      <c r="C1140" s="25">
        <f t="array" ref="C1140">INDEX(Datas_Entregas!$B$2:$B$100, MATCH(B1140, Datas_Entregas!$A$2:$A$100, 0), 1)</f>
        <v>43266</v>
      </c>
      <c r="D1140" s="22" t="str">
        <f>Def_Status_Montagem!$A$3</f>
        <v>Verficado - Pronto para Produção</v>
      </c>
      <c r="E1140" s="35" t="str">
        <f>Def_Status_Montagem!$B$4</f>
        <v>Contratada (inclui etiqueta)</v>
      </c>
      <c r="F1140" s="26" t="str">
        <f t="array" ref="F1140">INDEX(Def_Instancias_Equipamentos!$F$2:$F$1373, MATCH(K1140, Def_Instancias_Equipamentos!$D$2:$D$1373, 0), 1)</f>
        <v>Sala Racks 1</v>
      </c>
      <c r="G1140" s="27" t="str">
        <f t="array" ref="G1140">INDEX(Def_Instancias_Equipamentos!$F$2:$F$1373, MATCH(L1140, Def_Instancias_Equipamentos!$D$2:$D$1373, 0), 1)</f>
        <v>Sala Racks 1</v>
      </c>
      <c r="H1140" s="26" t="str">
        <f t="array" ref="H1140">INDEX(Def_Instancias_Equipamentos!$E$2:$E$1373, MATCH(K1140, Def_Instancias_Equipamentos!$D$2:$D$1373, 0), 1)</f>
        <v>IA-01RaInj05</v>
      </c>
      <c r="I1140" s="27" t="str">
        <f t="array" ref="I1140">INDEX(Def_Instancias_Equipamentos!$E$2:$E$1373, MATCH(L1140, Def_Instancias_Equipamentos!$D$2:$D$1373, 0), 1)</f>
        <v>IA-01RaInj04</v>
      </c>
      <c r="J1140" s="27" t="str">
        <f t="shared" si="26"/>
        <v>EXTERNO</v>
      </c>
      <c r="K1140" s="28" t="str">
        <f>Def_Instancias_Equipamentos!$D$87</f>
        <v>IA-01RaInj05:TI-EVR</v>
      </c>
      <c r="L1140" s="19" t="str">
        <f>Def_Instancias_Equipamentos!$D$120</f>
        <v>IA-01RaInj04:TI-OEMultPOF</v>
      </c>
      <c r="M1140" s="44" t="s">
        <v>1204</v>
      </c>
      <c r="N1140" s="32" t="s">
        <v>1202</v>
      </c>
      <c r="O1140" s="28" t="str">
        <f>Def_Sistemas_Conectores_Cabos!$B$6</f>
        <v>Simplex (HFBR-4525Z)</v>
      </c>
      <c r="P1140" s="19" t="str">
        <f>Def_Sistemas_Conectores_Cabos!$B$6</f>
        <v>Simplex (HFBR-4525Z)</v>
      </c>
      <c r="Q1140" s="27" t="str">
        <f t="shared" si="27"/>
        <v>IA-01RaInj05:TI-EVR/OTP5
IA-01RaInj04:TI-OEMultPOF/IN3</v>
      </c>
      <c r="R1140" s="45">
        <v>10.0</v>
      </c>
      <c r="S1140" s="45">
        <f t="shared" si="30"/>
        <v>10</v>
      </c>
      <c r="T1140" s="19" t="str">
        <f>Def_Sistemas_Conectores_Cabos!$C$6</f>
        <v>Fibra plástica 1 mm</v>
      </c>
      <c r="U1140" s="32" t="s">
        <v>1215</v>
      </c>
      <c r="V1140" s="33"/>
      <c r="W1140" s="33"/>
      <c r="X1140" s="33"/>
    </row>
    <row r="1141" ht="15.75" customHeight="1">
      <c r="A1141" s="19" t="str">
        <f>Def_Sistemas_Conectores_Cabos!$A$9</f>
        <v>Timing Pulsados</v>
      </c>
      <c r="B1141" s="22" t="str">
        <f>Datas_Entregas!$A$2</f>
        <v>Booster/LTB</v>
      </c>
      <c r="C1141" s="25">
        <f t="array" ref="C1141">INDEX(Datas_Entregas!$B$2:$B$100, MATCH(B1141, Datas_Entregas!$A$2:$A$100, 0), 1)</f>
        <v>43266</v>
      </c>
      <c r="D1141" s="22" t="str">
        <f>Def_Status_Montagem!$A$3</f>
        <v>Verficado - Pronto para Produção</v>
      </c>
      <c r="E1141" s="35" t="str">
        <f>Def_Status_Montagem!$B$4</f>
        <v>Contratada (inclui etiqueta)</v>
      </c>
      <c r="F1141" s="26" t="str">
        <f t="array" ref="F1141">INDEX(Def_Instancias_Equipamentos!$F$2:$F$1373, MATCH(K1141, Def_Instancias_Equipamentos!$D$2:$D$1373, 0), 1)</f>
        <v>Sala Racks 1</v>
      </c>
      <c r="G1141" s="27" t="str">
        <f t="array" ref="G1141">INDEX(Def_Instancias_Equipamentos!$F$2:$F$1373, MATCH(L1141, Def_Instancias_Equipamentos!$D$2:$D$1373, 0), 1)</f>
        <v>Sala Racks 1</v>
      </c>
      <c r="H1141" s="26" t="str">
        <f t="array" ref="H1141">INDEX(Def_Instancias_Equipamentos!$E$2:$E$1373, MATCH(K1141, Def_Instancias_Equipamentos!$D$2:$D$1373, 0), 1)</f>
        <v>IA-01RaInj05</v>
      </c>
      <c r="I1141" s="27" t="str">
        <f t="array" ref="I1141">INDEX(Def_Instancias_Equipamentos!$E$2:$E$1373, MATCH(L1141, Def_Instancias_Equipamentos!$D$2:$D$1373, 0), 1)</f>
        <v>IA-01RaInj04</v>
      </c>
      <c r="J1141" s="27" t="str">
        <f t="shared" si="26"/>
        <v>EXTERNO</v>
      </c>
      <c r="K1141" s="28" t="str">
        <f>Def_Instancias_Equipamentos!$D$87</f>
        <v>IA-01RaInj05:TI-EVR</v>
      </c>
      <c r="L1141" s="19" t="str">
        <f>Def_Instancias_Equipamentos!$D$120</f>
        <v>IA-01RaInj04:TI-OEMultPOF</v>
      </c>
      <c r="M1141" s="44" t="s">
        <v>1206</v>
      </c>
      <c r="N1141" s="45" t="s">
        <v>1216</v>
      </c>
      <c r="O1141" s="28" t="str">
        <f>Def_Sistemas_Conectores_Cabos!$B$6</f>
        <v>Simplex (HFBR-4525Z)</v>
      </c>
      <c r="P1141" s="19" t="str">
        <f>Def_Sistemas_Conectores_Cabos!$B$6</f>
        <v>Simplex (HFBR-4525Z)</v>
      </c>
      <c r="Q1141" s="27" t="str">
        <f t="shared" si="27"/>
        <v>IA-01RaInj05:TI-EVR/OTP6
IA-01RaInj04:TI-OEMultPOF/IN4</v>
      </c>
      <c r="R1141" s="45">
        <v>10.0</v>
      </c>
      <c r="S1141" s="45">
        <f t="shared" si="30"/>
        <v>10</v>
      </c>
      <c r="T1141" s="19" t="str">
        <f>Def_Sistemas_Conectores_Cabos!$C$6</f>
        <v>Fibra plástica 1 mm</v>
      </c>
      <c r="U1141" s="45" t="s">
        <v>1217</v>
      </c>
      <c r="V1141" s="33"/>
      <c r="W1141" s="33"/>
      <c r="X1141" s="33"/>
    </row>
    <row r="1142" ht="15.75" customHeight="1">
      <c r="A1142" s="19" t="str">
        <f>Def_Sistemas_Conectores_Cabos!$A$9</f>
        <v>Timing Pulsados</v>
      </c>
      <c r="B1142" s="22" t="str">
        <f>Datas_Entregas!$A$2</f>
        <v>Booster/LTB</v>
      </c>
      <c r="C1142" s="25">
        <f t="array" ref="C1142">INDEX(Datas_Entregas!$B$2:$B$100, MATCH(B1142, Datas_Entregas!$A$2:$A$100, 0), 1)</f>
        <v>43266</v>
      </c>
      <c r="D1142" s="22" t="str">
        <f>Def_Status_Montagem!$A$3</f>
        <v>Verficado - Pronto para Produção</v>
      </c>
      <c r="E1142" s="35" t="str">
        <f>Def_Status_Montagem!$B$4</f>
        <v>Contratada (inclui etiqueta)</v>
      </c>
      <c r="F1142" s="26" t="str">
        <f t="array" ref="F1142">INDEX(Def_Instancias_Equipamentos!$F$2:$F$1373, MATCH(K1142, Def_Instancias_Equipamentos!$D$2:$D$1373, 0), 1)</f>
        <v>Sala Racks 1</v>
      </c>
      <c r="G1142" s="27" t="str">
        <f t="array" ref="G1142">INDEX(Def_Instancias_Equipamentos!$F$2:$F$1373, MATCH(L1142, Def_Instancias_Equipamentos!$D$2:$D$1373, 0), 1)</f>
        <v>Sala Racks 1</v>
      </c>
      <c r="H1142" s="26" t="str">
        <f t="array" ref="H1142">INDEX(Def_Instancias_Equipamentos!$E$2:$E$1373, MATCH(K1142, Def_Instancias_Equipamentos!$D$2:$D$1373, 0), 1)</f>
        <v>IA-01RaInj05</v>
      </c>
      <c r="I1142" s="27" t="str">
        <f t="array" ref="I1142">INDEX(Def_Instancias_Equipamentos!$E$2:$E$1373, MATCH(L1142, Def_Instancias_Equipamentos!$D$2:$D$1373, 0), 1)</f>
        <v>IA-01RaInj05</v>
      </c>
      <c r="J1142" s="27" t="str">
        <f t="shared" si="26"/>
        <v>INTERNO</v>
      </c>
      <c r="K1142" s="28" t="str">
        <f>Def_Instancias_Equipamentos!$D$87</f>
        <v>IA-01RaInj05:TI-EVR</v>
      </c>
      <c r="L1142" s="19" t="str">
        <f>Def_Instancias_Equipamentos!$D$121</f>
        <v>IA-01RaInj05:TI-OEMultPOF</v>
      </c>
      <c r="M1142" s="44" t="s">
        <v>1208</v>
      </c>
      <c r="N1142" s="45" t="s">
        <v>1192</v>
      </c>
      <c r="O1142" s="28" t="str">
        <f>Def_Sistemas_Conectores_Cabos!$B$6</f>
        <v>Simplex (HFBR-4525Z)</v>
      </c>
      <c r="P1142" s="19" t="str">
        <f>Def_Sistemas_Conectores_Cabos!$B$6</f>
        <v>Simplex (HFBR-4525Z)</v>
      </c>
      <c r="Q1142" s="27" t="str">
        <f t="shared" si="27"/>
        <v>IA-01RaInj05:TI-EVR/OTP7
IA-01RaInj05:TI-OEMultPOF/IN1</v>
      </c>
      <c r="R1142" s="45">
        <v>10.0</v>
      </c>
      <c r="S1142" s="45">
        <f t="shared" si="30"/>
        <v>10</v>
      </c>
      <c r="T1142" s="19" t="str">
        <f>Def_Sistemas_Conectores_Cabos!$C$6</f>
        <v>Fibra plástica 1 mm</v>
      </c>
      <c r="U1142" s="32" t="s">
        <v>1218</v>
      </c>
      <c r="V1142" s="33"/>
      <c r="W1142" s="33"/>
      <c r="X1142" s="33"/>
    </row>
    <row r="1143" ht="15.75" customHeight="1">
      <c r="A1143" s="19" t="str">
        <f>Def_Sistemas_Conectores_Cabos!$A$9</f>
        <v>Timing Pulsados</v>
      </c>
      <c r="B1143" s="22" t="str">
        <f>Datas_Entregas!$A$2</f>
        <v>Booster/LTB</v>
      </c>
      <c r="C1143" s="25">
        <f t="array" ref="C1143">INDEX(Datas_Entregas!$B$2:$B$100, MATCH(B1143, Datas_Entregas!$A$2:$A$100, 0), 1)</f>
        <v>43266</v>
      </c>
      <c r="D1143" s="22" t="str">
        <f>Def_Status_Montagem!$A$3</f>
        <v>Verficado - Pronto para Produção</v>
      </c>
      <c r="E1143" s="35" t="str">
        <f>Def_Status_Montagem!$B$4</f>
        <v>Contratada (inclui etiqueta)</v>
      </c>
      <c r="F1143" s="26" t="str">
        <f t="array" ref="F1143">INDEX(Def_Instancias_Equipamentos!$F$2:$F$1373, MATCH(K1143, Def_Instancias_Equipamentos!$D$2:$D$1373, 0), 1)</f>
        <v>Sala Racks 1</v>
      </c>
      <c r="G1143" s="27" t="str">
        <f t="array" ref="G1143">INDEX(Def_Instancias_Equipamentos!$F$2:$F$1373, MATCH(L1143, Def_Instancias_Equipamentos!$D$2:$D$1373, 0), 1)</f>
        <v>Sala Racks 1</v>
      </c>
      <c r="H1143" s="26" t="str">
        <f t="array" ref="H1143">INDEX(Def_Instancias_Equipamentos!$E$2:$E$1373, MATCH(K1143, Def_Instancias_Equipamentos!$D$2:$D$1373, 0), 1)</f>
        <v>IA-01RaInj05</v>
      </c>
      <c r="I1143" s="27" t="str">
        <f t="array" ref="I1143">INDEX(Def_Instancias_Equipamentos!$E$2:$E$1373, MATCH(L1143, Def_Instancias_Equipamentos!$D$2:$D$1373, 0), 1)</f>
        <v>IA-01RaInj05</v>
      </c>
      <c r="J1143" s="27" t="str">
        <f t="shared" si="26"/>
        <v>INTERNO</v>
      </c>
      <c r="K1143" s="28" t="str">
        <f>Def_Instancias_Equipamentos!$D$87</f>
        <v>IA-01RaInj05:TI-EVR</v>
      </c>
      <c r="L1143" s="19" t="str">
        <f>Def_Instancias_Equipamentos!$D$121</f>
        <v>IA-01RaInj05:TI-OEMultPOF</v>
      </c>
      <c r="M1143" s="44" t="s">
        <v>1219</v>
      </c>
      <c r="N1143" s="45" t="s">
        <v>1199</v>
      </c>
      <c r="O1143" s="28" t="str">
        <f>Def_Sistemas_Conectores_Cabos!$B$6</f>
        <v>Simplex (HFBR-4525Z)</v>
      </c>
      <c r="P1143" s="19" t="str">
        <f>Def_Sistemas_Conectores_Cabos!$B$6</f>
        <v>Simplex (HFBR-4525Z)</v>
      </c>
      <c r="Q1143" s="27" t="str">
        <f t="shared" si="27"/>
        <v>IA-01RaInj05:TI-EVR/OTP8
IA-01RaInj05:TI-OEMultPOF/IN2</v>
      </c>
      <c r="R1143" s="45">
        <v>10.0</v>
      </c>
      <c r="S1143" s="45">
        <f t="shared" si="30"/>
        <v>10</v>
      </c>
      <c r="T1143" s="19" t="str">
        <f>Def_Sistemas_Conectores_Cabos!$C$6</f>
        <v>Fibra plástica 1 mm</v>
      </c>
      <c r="U1143" s="32" t="s">
        <v>1220</v>
      </c>
      <c r="V1143" s="33"/>
      <c r="W1143" s="33"/>
      <c r="X1143" s="33"/>
    </row>
    <row r="1144" ht="15.75" customHeight="1">
      <c r="A1144" s="19" t="str">
        <f>Def_Sistemas_Conectores_Cabos!$A$9</f>
        <v>Timing Pulsados</v>
      </c>
      <c r="B1144" s="22" t="str">
        <f>Datas_Entregas!$A$2</f>
        <v>Booster/LTB</v>
      </c>
      <c r="C1144" s="25">
        <f t="array" ref="C1144">INDEX(Datas_Entregas!$B$2:$B$100, MATCH(B1144, Datas_Entregas!$A$2:$A$100, 0), 1)</f>
        <v>43266</v>
      </c>
      <c r="D1144" s="22" t="str">
        <f>Def_Status_Montagem!$A$3</f>
        <v>Verficado - Pronto para Produção</v>
      </c>
      <c r="E1144" s="35" t="str">
        <f>Def_Status_Montagem!$B$4</f>
        <v>Contratada (inclui etiqueta)</v>
      </c>
      <c r="F1144" s="26" t="str">
        <f t="array" ref="F1144">INDEX(Def_Instancias_Equipamentos!$F$2:$F$1373, MATCH(K1144, Def_Instancias_Equipamentos!$D$2:$D$1373, 0), 1)</f>
        <v>Sala Racks 1</v>
      </c>
      <c r="G1144" s="27" t="str">
        <f t="array" ref="G1144">INDEX(Def_Instancias_Equipamentos!$F$2:$F$1373, MATCH(L1144, Def_Instancias_Equipamentos!$D$2:$D$1373, 0), 1)</f>
        <v>Sala Racks 1</v>
      </c>
      <c r="H1144" s="26" t="str">
        <f t="array" ref="H1144">INDEX(Def_Instancias_Equipamentos!$E$2:$E$1373, MATCH(K1144, Def_Instancias_Equipamentos!$D$2:$D$1373, 0), 1)</f>
        <v>IA-01RaInj05</v>
      </c>
      <c r="I1144" s="27" t="str">
        <f t="array" ref="I1144">INDEX(Def_Instancias_Equipamentos!$E$2:$E$1373, MATCH(L1144, Def_Instancias_Equipamentos!$D$2:$D$1373, 0), 1)</f>
        <v>IA-01RaInj05</v>
      </c>
      <c r="J1144" s="27" t="str">
        <f t="shared" si="26"/>
        <v>INTERNO</v>
      </c>
      <c r="K1144" s="28" t="str">
        <f>Def_Instancias_Equipamentos!$D$87</f>
        <v>IA-01RaInj05:TI-EVR</v>
      </c>
      <c r="L1144" s="19" t="str">
        <f>Def_Instancias_Equipamentos!$D$121</f>
        <v>IA-01RaInj05:TI-OEMultPOF</v>
      </c>
      <c r="M1144" s="44" t="s">
        <v>1221</v>
      </c>
      <c r="N1144" s="45" t="s">
        <v>1202</v>
      </c>
      <c r="O1144" s="28" t="str">
        <f>Def_Sistemas_Conectores_Cabos!$B$6</f>
        <v>Simplex (HFBR-4525Z)</v>
      </c>
      <c r="P1144" s="19" t="str">
        <f>Def_Sistemas_Conectores_Cabos!$B$6</f>
        <v>Simplex (HFBR-4525Z)</v>
      </c>
      <c r="Q1144" s="27" t="str">
        <f t="shared" si="27"/>
        <v>IA-01RaInj05:TI-EVR/OTP9
IA-01RaInj05:TI-OEMultPOF/IN3</v>
      </c>
      <c r="R1144" s="45">
        <v>10.0</v>
      </c>
      <c r="S1144" s="45">
        <f t="shared" si="30"/>
        <v>10</v>
      </c>
      <c r="T1144" s="19" t="str">
        <f>Def_Sistemas_Conectores_Cabos!$C$6</f>
        <v>Fibra plástica 1 mm</v>
      </c>
      <c r="U1144" s="32" t="s">
        <v>1222</v>
      </c>
      <c r="V1144" s="33"/>
      <c r="W1144" s="33"/>
      <c r="X1144" s="33"/>
    </row>
    <row r="1145" ht="15.75" customHeight="1">
      <c r="A1145" s="19" t="str">
        <f>Def_Sistemas_Conectores_Cabos!$A$5</f>
        <v>Timing Fontes BO &amp; SI</v>
      </c>
      <c r="B1145" s="22" t="str">
        <f>Datas_Entregas!$A$2</f>
        <v>Booster/LTB</v>
      </c>
      <c r="C1145" s="25">
        <f t="array" ref="C1145">INDEX(Datas_Entregas!$B$2:$B$100, MATCH(B1145, Datas_Entregas!$A$2:$A$100, 0), 1)</f>
        <v>43266</v>
      </c>
      <c r="D1145" s="22" t="str">
        <f>Def_Status_Montagem!$A$2</f>
        <v>A verificar</v>
      </c>
      <c r="E1145" s="35" t="str">
        <f>Def_Status_Montagem!$B$4</f>
        <v>Contratada (inclui etiqueta)</v>
      </c>
      <c r="F1145" s="26" t="str">
        <f t="array" ref="F1145">INDEX(Def_Instancias_Equipamentos!$F$2:$F$1373, MATCH(K1145, Def_Instancias_Equipamentos!$D$2:$D$1373, 0), 1)</f>
        <v>Sala Racks 1</v>
      </c>
      <c r="G1145" s="27" t="str">
        <f t="array" ref="G1145">INDEX(Def_Instancias_Equipamentos!$F$2:$F$1373, MATCH(L1145, Def_Instancias_Equipamentos!$D$2:$D$1373, 0), 1)</f>
        <v>Sala Racks 1</v>
      </c>
      <c r="H1145" s="26" t="str">
        <f t="array" ref="H1145">INDEX(Def_Instancias_Equipamentos!$E$2:$E$1373, MATCH(K1145, Def_Instancias_Equipamentos!$D$2:$D$1373, 0), 1)</f>
        <v>IA-01RaBPM</v>
      </c>
      <c r="I1145" s="27" t="str">
        <f t="array" ref="I1145">INDEX(Def_Instancias_Equipamentos!$E$2:$E$1373, MATCH(L1145, Def_Instancias_Equipamentos!$D$2:$D$1373, 0), 1)</f>
        <v>IA-01RaCtrl</v>
      </c>
      <c r="J1145" s="27" t="str">
        <f t="shared" si="26"/>
        <v>EXTERNO</v>
      </c>
      <c r="K1145" s="28" t="str">
        <f>Def_Instancias_Equipamentos!$D$23</f>
        <v>IA-01RaBPM:TI-AMCFPGAEVR</v>
      </c>
      <c r="L1145" s="19" t="str">
        <f>Def_Instancias_Equipamentos!$D144</f>
        <v>IA-01RaCtrl:CO-PSCtrl-BO</v>
      </c>
      <c r="M1145" s="44" t="s">
        <v>1223</v>
      </c>
      <c r="N1145" s="45" t="s">
        <v>1224</v>
      </c>
      <c r="O1145" s="28" t="str">
        <f>Def_Sistemas_Conectores_Cabos!$B$6</f>
        <v>Simplex (HFBR-4525Z)</v>
      </c>
      <c r="P1145" s="19" t="str">
        <f>Def_Sistemas_Conectores_Cabos!$B$6</f>
        <v>Simplex (HFBR-4525Z)</v>
      </c>
      <c r="Q1145" s="27" t="str">
        <f t="shared" si="27"/>
        <v>IA-01RaBPM:TI-AMCFPGAEVR/FMC1CH1
IA-01RaCtrl:CO-PSCtrl-BO/TimIn</v>
      </c>
      <c r="R1145" s="45">
        <v>15.0</v>
      </c>
      <c r="S1145" s="45">
        <f t="shared" si="30"/>
        <v>15</v>
      </c>
      <c r="T1145" s="19" t="str">
        <f>Def_Sistemas_Conectores_Cabos!$C$6</f>
        <v>Fibra plástica 1 mm</v>
      </c>
      <c r="U1145" s="32" t="s">
        <v>1225</v>
      </c>
      <c r="V1145" s="33"/>
      <c r="W1145" s="33"/>
      <c r="X1145" s="33"/>
    </row>
    <row r="1146" ht="15.75" customHeight="1">
      <c r="A1146" s="19" t="str">
        <f>Def_Sistemas_Conectores_Cabos!$A$5</f>
        <v>Timing Fontes BO &amp; SI</v>
      </c>
      <c r="B1146" s="22" t="str">
        <f>Datas_Entregas!$A$2</f>
        <v>Booster/LTB</v>
      </c>
      <c r="C1146" s="25">
        <f t="array" ref="C1146">INDEX(Datas_Entregas!$B$2:$B$100, MATCH(B1146, Datas_Entregas!$A$2:$A$100, 0), 1)</f>
        <v>43266</v>
      </c>
      <c r="D1146" s="22" t="str">
        <f>Def_Status_Montagem!$A$2</f>
        <v>A verificar</v>
      </c>
      <c r="E1146" s="35" t="str">
        <f>Def_Status_Montagem!$B$4</f>
        <v>Contratada (inclui etiqueta)</v>
      </c>
      <c r="F1146" s="26" t="str">
        <f t="array" ref="F1146">INDEX(Def_Instancias_Equipamentos!$F$2:$F$1373, MATCH(K1146, Def_Instancias_Equipamentos!$D$2:$D$1373, 0), 1)</f>
        <v>Sala Racks 1</v>
      </c>
      <c r="G1146" s="27" t="str">
        <f t="array" ref="G1146">INDEX(Def_Instancias_Equipamentos!$F$2:$F$1373, MATCH(L1146, Def_Instancias_Equipamentos!$D$2:$D$1373, 0), 1)</f>
        <v>Sala Racks 1</v>
      </c>
      <c r="H1146" s="26" t="str">
        <f t="array" ref="H1146">INDEX(Def_Instancias_Equipamentos!$E$2:$E$1373, MATCH(K1146, Def_Instancias_Equipamentos!$D$2:$D$1373, 0), 1)</f>
        <v>IA-01RaBPM</v>
      </c>
      <c r="I1146" s="27" t="str">
        <f t="array" ref="I1146">INDEX(Def_Instancias_Equipamentos!$E$2:$E$1373, MATCH(L1146, Def_Instancias_Equipamentos!$D$2:$D$1373, 0), 1)</f>
        <v>IA-01RaCtrl</v>
      </c>
      <c r="J1146" s="27" t="str">
        <f t="shared" si="26"/>
        <v>EXTERNO</v>
      </c>
      <c r="K1146" s="28" t="str">
        <f>Def_Instancias_Equipamentos!$D$23</f>
        <v>IA-01RaBPM:TI-AMCFPGAEVR</v>
      </c>
      <c r="L1146" s="19" t="str">
        <f>Def_Instancias_Equipamentos!$D145</f>
        <v>IA-01RaCtrl:CO-PSCtrl-SI1</v>
      </c>
      <c r="M1146" s="44" t="s">
        <v>1226</v>
      </c>
      <c r="N1146" s="45" t="s">
        <v>1224</v>
      </c>
      <c r="O1146" s="28" t="str">
        <f>Def_Sistemas_Conectores_Cabos!$B$6</f>
        <v>Simplex (HFBR-4525Z)</v>
      </c>
      <c r="P1146" s="19" t="str">
        <f>Def_Sistemas_Conectores_Cabos!$B$6</f>
        <v>Simplex (HFBR-4525Z)</v>
      </c>
      <c r="Q1146" s="27" t="str">
        <f t="shared" si="27"/>
        <v>IA-01RaBPM:TI-AMCFPGAEVR/FMC1CH2
IA-01RaCtrl:CO-PSCtrl-SI1/TimIn</v>
      </c>
      <c r="R1146" s="45">
        <v>15.0</v>
      </c>
      <c r="S1146" s="45">
        <f t="shared" si="30"/>
        <v>15</v>
      </c>
      <c r="T1146" s="19" t="str">
        <f>Def_Sistemas_Conectores_Cabos!$C$6</f>
        <v>Fibra plástica 1 mm</v>
      </c>
      <c r="U1146" s="32" t="s">
        <v>1225</v>
      </c>
      <c r="V1146" s="33"/>
      <c r="W1146" s="33"/>
      <c r="X1146" s="33"/>
    </row>
    <row r="1147" ht="15.75" customHeight="1">
      <c r="A1147" s="19" t="str">
        <f>Def_Sistemas_Conectores_Cabos!$A$5</f>
        <v>Timing Fontes BO &amp; SI</v>
      </c>
      <c r="B1147" s="22" t="str">
        <f>Datas_Entregas!$A$2</f>
        <v>Booster/LTB</v>
      </c>
      <c r="C1147" s="25">
        <f t="array" ref="C1147">INDEX(Datas_Entregas!$B$2:$B$100, MATCH(B1147, Datas_Entregas!$A$2:$A$100, 0), 1)</f>
        <v>43266</v>
      </c>
      <c r="D1147" s="22" t="str">
        <f>Def_Status_Montagem!$A$2</f>
        <v>A verificar</v>
      </c>
      <c r="E1147" s="35" t="str">
        <f>Def_Status_Montagem!$B$4</f>
        <v>Contratada (inclui etiqueta)</v>
      </c>
      <c r="F1147" s="26" t="str">
        <f t="array" ref="F1147">INDEX(Def_Instancias_Equipamentos!$F$2:$F$1373, MATCH(K1147, Def_Instancias_Equipamentos!$D$2:$D$1373, 0), 1)</f>
        <v>Sala Racks 1</v>
      </c>
      <c r="G1147" s="27" t="str">
        <f t="array" ref="G1147">INDEX(Def_Instancias_Equipamentos!$F$2:$F$1373, MATCH(L1147, Def_Instancias_Equipamentos!$D$2:$D$1373, 0), 1)</f>
        <v>Sala Racks 1</v>
      </c>
      <c r="H1147" s="26" t="str">
        <f t="array" ref="H1147">INDEX(Def_Instancias_Equipamentos!$E$2:$E$1373, MATCH(K1147, Def_Instancias_Equipamentos!$D$2:$D$1373, 0), 1)</f>
        <v>IA-01RaBPM</v>
      </c>
      <c r="I1147" s="27" t="str">
        <f t="array" ref="I1147">INDEX(Def_Instancias_Equipamentos!$E$2:$E$1373, MATCH(L1147, Def_Instancias_Equipamentos!$D$2:$D$1373, 0), 1)</f>
        <v>IA-01RaCtrl</v>
      </c>
      <c r="J1147" s="27" t="str">
        <f t="shared" si="26"/>
        <v>EXTERNO</v>
      </c>
      <c r="K1147" s="28" t="str">
        <f>Def_Instancias_Equipamentos!$D$23</f>
        <v>IA-01RaBPM:TI-AMCFPGAEVR</v>
      </c>
      <c r="L1147" s="19" t="str">
        <f>Def_Instancias_Equipamentos!$D146</f>
        <v>IA-01RaCtrl:CO-PSCtrl-SI2</v>
      </c>
      <c r="M1147" s="44" t="s">
        <v>1227</v>
      </c>
      <c r="N1147" s="45" t="s">
        <v>1224</v>
      </c>
      <c r="O1147" s="28" t="str">
        <f>Def_Sistemas_Conectores_Cabos!$B$6</f>
        <v>Simplex (HFBR-4525Z)</v>
      </c>
      <c r="P1147" s="19" t="str">
        <f>Def_Sistemas_Conectores_Cabos!$B$6</f>
        <v>Simplex (HFBR-4525Z)</v>
      </c>
      <c r="Q1147" s="27" t="str">
        <f t="shared" si="27"/>
        <v>IA-01RaBPM:TI-AMCFPGAEVR/FMC1CH3
IA-01RaCtrl:CO-PSCtrl-SI2/TimIn</v>
      </c>
      <c r="R1147" s="45">
        <v>15.0</v>
      </c>
      <c r="S1147" s="45">
        <f t="shared" si="30"/>
        <v>15</v>
      </c>
      <c r="T1147" s="19" t="str">
        <f>Def_Sistemas_Conectores_Cabos!$C$6</f>
        <v>Fibra plástica 1 mm</v>
      </c>
      <c r="U1147" s="32" t="s">
        <v>1225</v>
      </c>
      <c r="V1147" s="33"/>
      <c r="W1147" s="33"/>
      <c r="X1147" s="33"/>
    </row>
    <row r="1148" ht="15.75" customHeight="1">
      <c r="A1148" s="19" t="str">
        <f>Def_Sistemas_Conectores_Cabos!$A$5</f>
        <v>Timing Fontes BO &amp; SI</v>
      </c>
      <c r="B1148" s="22" t="str">
        <f>Datas_Entregas!$A$2</f>
        <v>Booster/LTB</v>
      </c>
      <c r="C1148" s="25">
        <f t="array" ref="C1148">INDEX(Datas_Entregas!$B$2:$B$100, MATCH(B1148, Datas_Entregas!$A$2:$A$100, 0), 1)</f>
        <v>43266</v>
      </c>
      <c r="D1148" s="22" t="str">
        <f>Def_Status_Montagem!$A$2</f>
        <v>A verificar</v>
      </c>
      <c r="E1148" s="35" t="str">
        <f>Def_Status_Montagem!$B$4</f>
        <v>Contratada (inclui etiqueta)</v>
      </c>
      <c r="F1148" s="26" t="str">
        <f t="array" ref="F1148">INDEX(Def_Instancias_Equipamentos!$F$2:$F$1373, MATCH(K1148, Def_Instancias_Equipamentos!$D$2:$D$1373, 0), 1)</f>
        <v>Sala Racks 1</v>
      </c>
      <c r="G1148" s="27" t="str">
        <f t="array" ref="G1148">INDEX(Def_Instancias_Equipamentos!$F$2:$F$1373, MATCH(L1148, Def_Instancias_Equipamentos!$D$2:$D$1373, 0), 1)</f>
        <v>Sala Racks 1</v>
      </c>
      <c r="H1148" s="26" t="str">
        <f t="array" ref="H1148">INDEX(Def_Instancias_Equipamentos!$E$2:$E$1373, MATCH(K1148, Def_Instancias_Equipamentos!$D$2:$D$1373, 0), 1)</f>
        <v>IA-01RaBPM</v>
      </c>
      <c r="I1148" s="27" t="str">
        <f t="array" ref="I1148">INDEX(Def_Instancias_Equipamentos!$E$2:$E$1373, MATCH(L1148, Def_Instancias_Equipamentos!$D$2:$D$1373, 0), 1)</f>
        <v>IA-01RaCtrl</v>
      </c>
      <c r="J1148" s="27" t="str">
        <f t="shared" si="26"/>
        <v>EXTERNO</v>
      </c>
      <c r="K1148" s="28" t="str">
        <f>Def_Instancias_Equipamentos!$D$23</f>
        <v>IA-01RaBPM:TI-AMCFPGAEVR</v>
      </c>
      <c r="L1148" s="19" t="str">
        <f>Def_Instancias_Equipamentos!$D147</f>
        <v>IA-01RaCtrl:CO-PSCtrl-SI3</v>
      </c>
      <c r="M1148" s="44" t="s">
        <v>1228</v>
      </c>
      <c r="N1148" s="45" t="s">
        <v>1224</v>
      </c>
      <c r="O1148" s="28" t="str">
        <f>Def_Sistemas_Conectores_Cabos!$B$6</f>
        <v>Simplex (HFBR-4525Z)</v>
      </c>
      <c r="P1148" s="19" t="str">
        <f>Def_Sistemas_Conectores_Cabos!$B$6</f>
        <v>Simplex (HFBR-4525Z)</v>
      </c>
      <c r="Q1148" s="27" t="str">
        <f t="shared" si="27"/>
        <v>IA-01RaBPM:TI-AMCFPGAEVR/FMC1CH4
IA-01RaCtrl:CO-PSCtrl-SI3/TimIn</v>
      </c>
      <c r="R1148" s="45">
        <v>15.0</v>
      </c>
      <c r="S1148" s="45">
        <f t="shared" si="30"/>
        <v>15</v>
      </c>
      <c r="T1148" s="19" t="str">
        <f>Def_Sistemas_Conectores_Cabos!$C$6</f>
        <v>Fibra plástica 1 mm</v>
      </c>
      <c r="U1148" s="32" t="s">
        <v>1225</v>
      </c>
      <c r="V1148" s="33"/>
      <c r="W1148" s="33"/>
      <c r="X1148" s="33"/>
    </row>
    <row r="1149" ht="15.75" customHeight="1">
      <c r="A1149" s="19" t="str">
        <f>Def_Sistemas_Conectores_Cabos!$A$5</f>
        <v>Timing Fontes BO &amp; SI</v>
      </c>
      <c r="B1149" s="22" t="str">
        <f>Datas_Entregas!$A$2</f>
        <v>Booster/LTB</v>
      </c>
      <c r="C1149" s="25">
        <f t="array" ref="C1149">INDEX(Datas_Entregas!$B$2:$B$100, MATCH(B1149, Datas_Entregas!$A$2:$A$100, 0), 1)</f>
        <v>43266</v>
      </c>
      <c r="D1149" s="22" t="str">
        <f>Def_Status_Montagem!$A$2</f>
        <v>A verificar</v>
      </c>
      <c r="E1149" s="35" t="str">
        <f>Def_Status_Montagem!$B$4</f>
        <v>Contratada (inclui etiqueta)</v>
      </c>
      <c r="F1149" s="26" t="str">
        <f t="array" ref="F1149">INDEX(Def_Instancias_Equipamentos!$F$2:$F$1373, MATCH(K1149, Def_Instancias_Equipamentos!$D$2:$D$1373, 0), 1)</f>
        <v>Sala Racks 1</v>
      </c>
      <c r="G1149" s="27" t="str">
        <f t="array" ref="G1149">INDEX(Def_Instancias_Equipamentos!$F$2:$F$1373, MATCH(L1149, Def_Instancias_Equipamentos!$D$2:$D$1373, 0), 1)</f>
        <v>Sala Racks 1</v>
      </c>
      <c r="H1149" s="26" t="str">
        <f t="array" ref="H1149">INDEX(Def_Instancias_Equipamentos!$E$2:$E$1373, MATCH(K1149, Def_Instancias_Equipamentos!$D$2:$D$1373, 0), 1)</f>
        <v>IA-01RaBPM</v>
      </c>
      <c r="I1149" s="27" t="str">
        <f t="array" ref="I1149">INDEX(Def_Instancias_Equipamentos!$E$2:$E$1373, MATCH(L1149, Def_Instancias_Equipamentos!$D$2:$D$1373, 0), 1)</f>
        <v>IA-01RaCtrl</v>
      </c>
      <c r="J1149" s="27" t="str">
        <f t="shared" si="26"/>
        <v>EXTERNO</v>
      </c>
      <c r="K1149" s="28" t="str">
        <f>Def_Instancias_Equipamentos!$D$23</f>
        <v>IA-01RaBPM:TI-AMCFPGAEVR</v>
      </c>
      <c r="L1149" s="19" t="str">
        <f>Def_Instancias_Equipamentos!$D148</f>
        <v>IA-01RaCtrl:CO-PSCtrl-SI4</v>
      </c>
      <c r="M1149" s="44" t="s">
        <v>1229</v>
      </c>
      <c r="N1149" s="45" t="s">
        <v>1224</v>
      </c>
      <c r="O1149" s="28" t="str">
        <f>Def_Sistemas_Conectores_Cabos!$B$6</f>
        <v>Simplex (HFBR-4525Z)</v>
      </c>
      <c r="P1149" s="19" t="str">
        <f>Def_Sistemas_Conectores_Cabos!$B$6</f>
        <v>Simplex (HFBR-4525Z)</v>
      </c>
      <c r="Q1149" s="27" t="str">
        <f t="shared" si="27"/>
        <v>IA-01RaBPM:TI-AMCFPGAEVR/FMC1CH5
IA-01RaCtrl:CO-PSCtrl-SI4/TimIn</v>
      </c>
      <c r="R1149" s="45">
        <v>15.0</v>
      </c>
      <c r="S1149" s="45">
        <f t="shared" si="30"/>
        <v>15</v>
      </c>
      <c r="T1149" s="19" t="str">
        <f>Def_Sistemas_Conectores_Cabos!$C$6</f>
        <v>Fibra plástica 1 mm</v>
      </c>
      <c r="U1149" s="32" t="s">
        <v>1225</v>
      </c>
      <c r="V1149" s="33"/>
      <c r="W1149" s="33"/>
      <c r="X1149" s="33"/>
    </row>
    <row r="1150" ht="15.75" customHeight="1">
      <c r="A1150" s="19" t="str">
        <f>Def_Sistemas_Conectores_Cabos!$A$5</f>
        <v>Timing Fontes BO &amp; SI</v>
      </c>
      <c r="B1150" s="22" t="str">
        <f>Datas_Entregas!$A$2</f>
        <v>Booster/LTB</v>
      </c>
      <c r="C1150" s="25">
        <f t="array" ref="C1150">INDEX(Datas_Entregas!$B$2:$B$100, MATCH(B1150, Datas_Entregas!$A$2:$A$100, 0), 1)</f>
        <v>43266</v>
      </c>
      <c r="D1150" s="22" t="str">
        <f>Def_Status_Montagem!$A$2</f>
        <v>A verificar</v>
      </c>
      <c r="E1150" s="35" t="str">
        <f>Def_Status_Montagem!$B$4</f>
        <v>Contratada (inclui etiqueta)</v>
      </c>
      <c r="F1150" s="26" t="str">
        <f t="array" ref="F1150">INDEX(Def_Instancias_Equipamentos!$F$2:$F$1373, MATCH(K1150, Def_Instancias_Equipamentos!$D$2:$D$1373, 0), 1)</f>
        <v>Sala Racks 1</v>
      </c>
      <c r="G1150" s="27" t="str">
        <f t="array" ref="G1150">INDEX(Def_Instancias_Equipamentos!$F$2:$F$1373, MATCH(L1150, Def_Instancias_Equipamentos!$D$2:$D$1373, 0), 1)</f>
        <v>Sala Racks 1</v>
      </c>
      <c r="H1150" s="26" t="str">
        <f t="array" ref="H1150">INDEX(Def_Instancias_Equipamentos!$E$2:$E$1373, MATCH(K1150, Def_Instancias_Equipamentos!$D$2:$D$1373, 0), 1)</f>
        <v>IA-01RaBPM</v>
      </c>
      <c r="I1150" s="27" t="str">
        <f t="array" ref="I1150">INDEX(Def_Instancias_Equipamentos!$E$2:$E$1373, MATCH(L1150, Def_Instancias_Equipamentos!$D$2:$D$1373, 0), 1)</f>
        <v>IA-01RaCtrl</v>
      </c>
      <c r="J1150" s="27" t="str">
        <f t="shared" si="26"/>
        <v>EXTERNO</v>
      </c>
      <c r="K1150" s="28" t="str">
        <f>Def_Instancias_Equipamentos!$D$23</f>
        <v>IA-01RaBPM:TI-AMCFPGAEVR</v>
      </c>
      <c r="L1150" s="19" t="str">
        <f>Def_Instancias_Equipamentos!$D149</f>
        <v>IA-01RaCtrl:CO-PSCtrl-SI5</v>
      </c>
      <c r="M1150" s="44" t="s">
        <v>1230</v>
      </c>
      <c r="N1150" s="45" t="s">
        <v>1224</v>
      </c>
      <c r="O1150" s="28" t="str">
        <f>Def_Sistemas_Conectores_Cabos!$B$6</f>
        <v>Simplex (HFBR-4525Z)</v>
      </c>
      <c r="P1150" s="19" t="str">
        <f>Def_Sistemas_Conectores_Cabos!$B$6</f>
        <v>Simplex (HFBR-4525Z)</v>
      </c>
      <c r="Q1150" s="27" t="str">
        <f t="shared" si="27"/>
        <v>IA-01RaBPM:TI-AMCFPGAEVR/FMC2CH1
IA-01RaCtrl:CO-PSCtrl-SI5/TimIn</v>
      </c>
      <c r="R1150" s="45">
        <v>15.0</v>
      </c>
      <c r="S1150" s="45">
        <f t="shared" si="30"/>
        <v>15</v>
      </c>
      <c r="T1150" s="19" t="str">
        <f>Def_Sistemas_Conectores_Cabos!$C$6</f>
        <v>Fibra plástica 1 mm</v>
      </c>
      <c r="U1150" s="32" t="s">
        <v>1225</v>
      </c>
      <c r="V1150" s="33"/>
      <c r="W1150" s="33"/>
      <c r="X1150" s="33"/>
    </row>
    <row r="1151" ht="15.75" customHeight="1">
      <c r="A1151" s="19" t="str">
        <f>Def_Sistemas_Conectores_Cabos!$A$5</f>
        <v>Timing Fontes BO &amp; SI</v>
      </c>
      <c r="B1151" s="22" t="str">
        <f>Datas_Entregas!$A$2</f>
        <v>Booster/LTB</v>
      </c>
      <c r="C1151" s="25">
        <f t="array" ref="C1151">INDEX(Datas_Entregas!$B$2:$B$100, MATCH(B1151, Datas_Entregas!$A$2:$A$100, 0), 1)</f>
        <v>43266</v>
      </c>
      <c r="D1151" s="22" t="str">
        <f>Def_Status_Montagem!$A$2</f>
        <v>A verificar</v>
      </c>
      <c r="E1151" s="35" t="str">
        <f>Def_Status_Montagem!$B$4</f>
        <v>Contratada (inclui etiqueta)</v>
      </c>
      <c r="F1151" s="26" t="str">
        <f t="array" ref="F1151">INDEX(Def_Instancias_Equipamentos!$F$2:$F$1373, MATCH(K1151, Def_Instancias_Equipamentos!$D$2:$D$1373, 0), 1)</f>
        <v>Sala Racks 1</v>
      </c>
      <c r="G1151" s="27" t="str">
        <f t="array" ref="G1151">INDEX(Def_Instancias_Equipamentos!$F$2:$F$1373, MATCH(L1151, Def_Instancias_Equipamentos!$D$2:$D$1373, 0), 1)</f>
        <v>Sala Racks 1</v>
      </c>
      <c r="H1151" s="26" t="str">
        <f t="array" ref="H1151">INDEX(Def_Instancias_Equipamentos!$E$2:$E$1373, MATCH(K1151, Def_Instancias_Equipamentos!$D$2:$D$1373, 0), 1)</f>
        <v>IA-01RaBPM</v>
      </c>
      <c r="I1151" s="27" t="str">
        <f t="array" ref="I1151">INDEX(Def_Instancias_Equipamentos!$E$2:$E$1373, MATCH(L1151, Def_Instancias_Equipamentos!$D$2:$D$1373, 0), 1)</f>
        <v>IA-01RaCtrl</v>
      </c>
      <c r="J1151" s="27" t="str">
        <f t="shared" si="26"/>
        <v>EXTERNO</v>
      </c>
      <c r="K1151" s="28" t="str">
        <f>Def_Instancias_Equipamentos!$D$23</f>
        <v>IA-01RaBPM:TI-AMCFPGAEVR</v>
      </c>
      <c r="L1151" s="19" t="str">
        <f>Def_Instancias_Equipamentos!$D150</f>
        <v>IA-01RaCtrl:CO-PSCtrl-SI6</v>
      </c>
      <c r="M1151" s="44" t="s">
        <v>1231</v>
      </c>
      <c r="N1151" s="45" t="s">
        <v>1224</v>
      </c>
      <c r="O1151" s="28" t="str">
        <f>Def_Sistemas_Conectores_Cabos!$B$6</f>
        <v>Simplex (HFBR-4525Z)</v>
      </c>
      <c r="P1151" s="19" t="str">
        <f>Def_Sistemas_Conectores_Cabos!$B$6</f>
        <v>Simplex (HFBR-4525Z)</v>
      </c>
      <c r="Q1151" s="27" t="str">
        <f t="shared" si="27"/>
        <v>IA-01RaBPM:TI-AMCFPGAEVR/FMC2CH2
IA-01RaCtrl:CO-PSCtrl-SI6/TimIn</v>
      </c>
      <c r="R1151" s="45">
        <v>15.0</v>
      </c>
      <c r="S1151" s="45">
        <f t="shared" si="30"/>
        <v>15</v>
      </c>
      <c r="T1151" s="19" t="str">
        <f>Def_Sistemas_Conectores_Cabos!$C$6</f>
        <v>Fibra plástica 1 mm</v>
      </c>
      <c r="U1151" s="32" t="s">
        <v>1225</v>
      </c>
      <c r="V1151" s="33"/>
      <c r="W1151" s="33"/>
      <c r="X1151" s="33"/>
    </row>
    <row r="1152" ht="15.75" customHeight="1">
      <c r="A1152" s="19" t="str">
        <f>Def_Sistemas_Conectores_Cabos!$A$5</f>
        <v>Timing Fontes BO &amp; SI</v>
      </c>
      <c r="B1152" s="22" t="str">
        <f>Datas_Entregas!$A$2</f>
        <v>Booster/LTB</v>
      </c>
      <c r="C1152" s="25">
        <f t="array" ref="C1152">INDEX(Datas_Entregas!$B$2:$B$100, MATCH(B1152, Datas_Entregas!$A$2:$A$100, 0), 1)</f>
        <v>43266</v>
      </c>
      <c r="D1152" s="22" t="str">
        <f>Def_Status_Montagem!$A$2</f>
        <v>A verificar</v>
      </c>
      <c r="E1152" s="35" t="str">
        <f>Def_Status_Montagem!$B$4</f>
        <v>Contratada (inclui etiqueta)</v>
      </c>
      <c r="F1152" s="26" t="str">
        <f t="array" ref="F1152">INDEX(Def_Instancias_Equipamentos!$F$2:$F$1373, MATCH(K1152, Def_Instancias_Equipamentos!$D$2:$D$1373, 0), 1)</f>
        <v>Sala Racks 1</v>
      </c>
      <c r="G1152" s="27" t="str">
        <f t="array" ref="G1152">INDEX(Def_Instancias_Equipamentos!$F$2:$F$1373, MATCH(L1152, Def_Instancias_Equipamentos!$D$2:$D$1373, 0), 1)</f>
        <v>Sala Racks 1</v>
      </c>
      <c r="H1152" s="26" t="str">
        <f t="array" ref="H1152">INDEX(Def_Instancias_Equipamentos!$E$2:$E$1373, MATCH(K1152, Def_Instancias_Equipamentos!$D$2:$D$1373, 0), 1)</f>
        <v>IA-01RaBPM</v>
      </c>
      <c r="I1152" s="27" t="str">
        <f t="array" ref="I1152">INDEX(Def_Instancias_Equipamentos!$E$2:$E$1373, MATCH(L1152, Def_Instancias_Equipamentos!$D$2:$D$1373, 0), 1)</f>
        <v>IA-01RaCtrl</v>
      </c>
      <c r="J1152" s="27" t="str">
        <f t="shared" si="26"/>
        <v>EXTERNO</v>
      </c>
      <c r="K1152" s="28" t="str">
        <f>Def_Instancias_Equipamentos!$D$23</f>
        <v>IA-01RaBPM:TI-AMCFPGAEVR</v>
      </c>
      <c r="L1152" s="19" t="str">
        <f>Def_Instancias_Equipamentos!$D151</f>
        <v>IA-01RaCtrl:CO-PSCtrl-SI7</v>
      </c>
      <c r="M1152" s="44" t="s">
        <v>1232</v>
      </c>
      <c r="N1152" s="45" t="s">
        <v>1224</v>
      </c>
      <c r="O1152" s="28" t="str">
        <f>Def_Sistemas_Conectores_Cabos!$B$6</f>
        <v>Simplex (HFBR-4525Z)</v>
      </c>
      <c r="P1152" s="19" t="str">
        <f>Def_Sistemas_Conectores_Cabos!$B$6</f>
        <v>Simplex (HFBR-4525Z)</v>
      </c>
      <c r="Q1152" s="27" t="str">
        <f t="shared" si="27"/>
        <v>IA-01RaBPM:TI-AMCFPGAEVR/FMC2CH3
IA-01RaCtrl:CO-PSCtrl-SI7/TimIn</v>
      </c>
      <c r="R1152" s="45">
        <v>15.0</v>
      </c>
      <c r="S1152" s="45">
        <f t="shared" si="30"/>
        <v>15</v>
      </c>
      <c r="T1152" s="19" t="str">
        <f>Def_Sistemas_Conectores_Cabos!$C$6</f>
        <v>Fibra plástica 1 mm</v>
      </c>
      <c r="U1152" s="32" t="s">
        <v>1225</v>
      </c>
      <c r="V1152" s="33"/>
      <c r="W1152" s="33"/>
      <c r="X1152" s="33"/>
    </row>
    <row r="1153" ht="15.75" customHeight="1">
      <c r="A1153" s="19" t="str">
        <f>Def_Sistemas_Conectores_Cabos!$A$5</f>
        <v>Timing Fontes BO &amp; SI</v>
      </c>
      <c r="B1153" s="22" t="str">
        <f>Datas_Entregas!$A$2</f>
        <v>Booster/LTB</v>
      </c>
      <c r="C1153" s="25">
        <f t="array" ref="C1153">INDEX(Datas_Entregas!$B$2:$B$100, MATCH(B1153, Datas_Entregas!$A$2:$A$100, 0), 1)</f>
        <v>43266</v>
      </c>
      <c r="D1153" s="22" t="str">
        <f>Def_Status_Montagem!$A$2</f>
        <v>A verificar</v>
      </c>
      <c r="E1153" s="35" t="str">
        <f>Def_Status_Montagem!$B$4</f>
        <v>Contratada (inclui etiqueta)</v>
      </c>
      <c r="F1153" s="26" t="str">
        <f t="array" ref="F1153">INDEX(Def_Instancias_Equipamentos!$F$2:$F$1373, MATCH(K1153, Def_Instancias_Equipamentos!$D$2:$D$1373, 0), 1)</f>
        <v>Sala Racks 2</v>
      </c>
      <c r="G1153" s="27" t="str">
        <f t="array" ref="G1153">INDEX(Def_Instancias_Equipamentos!$F$2:$F$1373, MATCH(L1153, Def_Instancias_Equipamentos!$D$2:$D$1373, 0), 1)</f>
        <v>Sala Racks 2</v>
      </c>
      <c r="H1153" s="26" t="str">
        <f t="array" ref="H1153">INDEX(Def_Instancias_Equipamentos!$E$2:$E$1373, MATCH(K1153, Def_Instancias_Equipamentos!$D$2:$D$1373, 0), 1)</f>
        <v>IA-02RaBPM</v>
      </c>
      <c r="I1153" s="27" t="str">
        <f t="array" ref="I1153">INDEX(Def_Instancias_Equipamentos!$E$2:$E$1373, MATCH(L1153, Def_Instancias_Equipamentos!$D$2:$D$1373, 0), 1)</f>
        <v>IA-02RaCtrl</v>
      </c>
      <c r="J1153" s="27" t="str">
        <f t="shared" si="26"/>
        <v>EXTERNO</v>
      </c>
      <c r="K1153" s="28" t="str">
        <f>Def_Instancias_Equipamentos!$D$24</f>
        <v>IA-02RaBPM:TI-AMCFPGAEVR</v>
      </c>
      <c r="L1153" s="19" t="str">
        <f>Def_Instancias_Equipamentos!$D152</f>
        <v>IA-02RaCtrl:CO-PSCtrl-BO</v>
      </c>
      <c r="M1153" s="44" t="s">
        <v>1223</v>
      </c>
      <c r="N1153" s="45" t="s">
        <v>1224</v>
      </c>
      <c r="O1153" s="28" t="str">
        <f>Def_Sistemas_Conectores_Cabos!$B$6</f>
        <v>Simplex (HFBR-4525Z)</v>
      </c>
      <c r="P1153" s="19" t="str">
        <f>Def_Sistemas_Conectores_Cabos!$B$6</f>
        <v>Simplex (HFBR-4525Z)</v>
      </c>
      <c r="Q1153" s="27" t="str">
        <f t="shared" si="27"/>
        <v>IA-02RaBPM:TI-AMCFPGAEVR/FMC1CH1
IA-02RaCtrl:CO-PSCtrl-BO/TimIn</v>
      </c>
      <c r="R1153" s="45">
        <v>15.0</v>
      </c>
      <c r="S1153" s="45">
        <f t="shared" si="30"/>
        <v>15</v>
      </c>
      <c r="T1153" s="19" t="str">
        <f>Def_Sistemas_Conectores_Cabos!$C$6</f>
        <v>Fibra plástica 1 mm</v>
      </c>
      <c r="U1153" s="32" t="s">
        <v>1225</v>
      </c>
      <c r="V1153" s="33"/>
      <c r="W1153" s="33"/>
      <c r="X1153" s="33"/>
    </row>
    <row r="1154" ht="15.75" customHeight="1">
      <c r="A1154" s="19" t="str">
        <f>Def_Sistemas_Conectores_Cabos!$A$5</f>
        <v>Timing Fontes BO &amp; SI</v>
      </c>
      <c r="B1154" s="22" t="str">
        <f>Datas_Entregas!$A$2</f>
        <v>Booster/LTB</v>
      </c>
      <c r="C1154" s="25">
        <f t="array" ref="C1154">INDEX(Datas_Entregas!$B$2:$B$100, MATCH(B1154, Datas_Entregas!$A$2:$A$100, 0), 1)</f>
        <v>43266</v>
      </c>
      <c r="D1154" s="22" t="str">
        <f>Def_Status_Montagem!$A$2</f>
        <v>A verificar</v>
      </c>
      <c r="E1154" s="35" t="str">
        <f>Def_Status_Montagem!$B$4</f>
        <v>Contratada (inclui etiqueta)</v>
      </c>
      <c r="F1154" s="26" t="str">
        <f t="array" ref="F1154">INDEX(Def_Instancias_Equipamentos!$F$2:$F$1373, MATCH(K1154, Def_Instancias_Equipamentos!$D$2:$D$1373, 0), 1)</f>
        <v>Sala Racks 2</v>
      </c>
      <c r="G1154" s="27" t="str">
        <f t="array" ref="G1154">INDEX(Def_Instancias_Equipamentos!$F$2:$F$1373, MATCH(L1154, Def_Instancias_Equipamentos!$D$2:$D$1373, 0), 1)</f>
        <v>Sala Racks 2</v>
      </c>
      <c r="H1154" s="26" t="str">
        <f t="array" ref="H1154">INDEX(Def_Instancias_Equipamentos!$E$2:$E$1373, MATCH(K1154, Def_Instancias_Equipamentos!$D$2:$D$1373, 0), 1)</f>
        <v>IA-02RaBPM</v>
      </c>
      <c r="I1154" s="27" t="str">
        <f t="array" ref="I1154">INDEX(Def_Instancias_Equipamentos!$E$2:$E$1373, MATCH(L1154, Def_Instancias_Equipamentos!$D$2:$D$1373, 0), 1)</f>
        <v>IA-02RaCtrl</v>
      </c>
      <c r="J1154" s="27" t="str">
        <f t="shared" si="26"/>
        <v>EXTERNO</v>
      </c>
      <c r="K1154" s="28" t="str">
        <f>Def_Instancias_Equipamentos!$D$24</f>
        <v>IA-02RaBPM:TI-AMCFPGAEVR</v>
      </c>
      <c r="L1154" s="19" t="str">
        <f>Def_Instancias_Equipamentos!$D153</f>
        <v>IA-02RaCtrl:CO-PSCtrl-SI1</v>
      </c>
      <c r="M1154" s="44" t="s">
        <v>1226</v>
      </c>
      <c r="N1154" s="45" t="s">
        <v>1224</v>
      </c>
      <c r="O1154" s="28" t="str">
        <f>Def_Sistemas_Conectores_Cabos!$B$6</f>
        <v>Simplex (HFBR-4525Z)</v>
      </c>
      <c r="P1154" s="19" t="str">
        <f>Def_Sistemas_Conectores_Cabos!$B$6</f>
        <v>Simplex (HFBR-4525Z)</v>
      </c>
      <c r="Q1154" s="27" t="str">
        <f t="shared" si="27"/>
        <v>IA-02RaBPM:TI-AMCFPGAEVR/FMC1CH2
IA-02RaCtrl:CO-PSCtrl-SI1/TimIn</v>
      </c>
      <c r="R1154" s="45">
        <v>15.0</v>
      </c>
      <c r="S1154" s="45">
        <f t="shared" si="30"/>
        <v>15</v>
      </c>
      <c r="T1154" s="19" t="str">
        <f>Def_Sistemas_Conectores_Cabos!$C$6</f>
        <v>Fibra plástica 1 mm</v>
      </c>
      <c r="U1154" s="32" t="s">
        <v>1225</v>
      </c>
      <c r="V1154" s="33"/>
      <c r="W1154" s="33"/>
      <c r="X1154" s="33"/>
    </row>
    <row r="1155" ht="15.75" customHeight="1">
      <c r="A1155" s="19" t="str">
        <f>Def_Sistemas_Conectores_Cabos!$A$5</f>
        <v>Timing Fontes BO &amp; SI</v>
      </c>
      <c r="B1155" s="22" t="str">
        <f>Datas_Entregas!$A$2</f>
        <v>Booster/LTB</v>
      </c>
      <c r="C1155" s="25">
        <f t="array" ref="C1155">INDEX(Datas_Entregas!$B$2:$B$100, MATCH(B1155, Datas_Entregas!$A$2:$A$100, 0), 1)</f>
        <v>43266</v>
      </c>
      <c r="D1155" s="22" t="str">
        <f>Def_Status_Montagem!$A$2</f>
        <v>A verificar</v>
      </c>
      <c r="E1155" s="35" t="str">
        <f>Def_Status_Montagem!$B$4</f>
        <v>Contratada (inclui etiqueta)</v>
      </c>
      <c r="F1155" s="26" t="str">
        <f t="array" ref="F1155">INDEX(Def_Instancias_Equipamentos!$F$2:$F$1373, MATCH(K1155, Def_Instancias_Equipamentos!$D$2:$D$1373, 0), 1)</f>
        <v>Sala Racks 2</v>
      </c>
      <c r="G1155" s="27" t="str">
        <f t="array" ref="G1155">INDEX(Def_Instancias_Equipamentos!$F$2:$F$1373, MATCH(L1155, Def_Instancias_Equipamentos!$D$2:$D$1373, 0), 1)</f>
        <v>Sala Racks 2</v>
      </c>
      <c r="H1155" s="26" t="str">
        <f t="array" ref="H1155">INDEX(Def_Instancias_Equipamentos!$E$2:$E$1373, MATCH(K1155, Def_Instancias_Equipamentos!$D$2:$D$1373, 0), 1)</f>
        <v>IA-02RaBPM</v>
      </c>
      <c r="I1155" s="27" t="str">
        <f t="array" ref="I1155">INDEX(Def_Instancias_Equipamentos!$E$2:$E$1373, MATCH(L1155, Def_Instancias_Equipamentos!$D$2:$D$1373, 0), 1)</f>
        <v>IA-02RaCtrl</v>
      </c>
      <c r="J1155" s="27" t="str">
        <f t="shared" si="26"/>
        <v>EXTERNO</v>
      </c>
      <c r="K1155" s="28" t="str">
        <f>Def_Instancias_Equipamentos!$D$24</f>
        <v>IA-02RaBPM:TI-AMCFPGAEVR</v>
      </c>
      <c r="L1155" s="19" t="str">
        <f>Def_Instancias_Equipamentos!$D154</f>
        <v>IA-02RaCtrl:CO-PSCtrl-SI2</v>
      </c>
      <c r="M1155" s="44" t="s">
        <v>1227</v>
      </c>
      <c r="N1155" s="45" t="s">
        <v>1224</v>
      </c>
      <c r="O1155" s="28" t="str">
        <f>Def_Sistemas_Conectores_Cabos!$B$6</f>
        <v>Simplex (HFBR-4525Z)</v>
      </c>
      <c r="P1155" s="19" t="str">
        <f>Def_Sistemas_Conectores_Cabos!$B$6</f>
        <v>Simplex (HFBR-4525Z)</v>
      </c>
      <c r="Q1155" s="27" t="str">
        <f t="shared" si="27"/>
        <v>IA-02RaBPM:TI-AMCFPGAEVR/FMC1CH3
IA-02RaCtrl:CO-PSCtrl-SI2/TimIn</v>
      </c>
      <c r="R1155" s="45">
        <v>15.0</v>
      </c>
      <c r="S1155" s="45">
        <f t="shared" si="30"/>
        <v>15</v>
      </c>
      <c r="T1155" s="19" t="str">
        <f>Def_Sistemas_Conectores_Cabos!$C$6</f>
        <v>Fibra plástica 1 mm</v>
      </c>
      <c r="U1155" s="32" t="s">
        <v>1225</v>
      </c>
      <c r="V1155" s="33"/>
      <c r="W1155" s="33"/>
      <c r="X1155" s="33"/>
    </row>
    <row r="1156" ht="15.75" customHeight="1">
      <c r="A1156" s="19" t="str">
        <f>Def_Sistemas_Conectores_Cabos!$A$5</f>
        <v>Timing Fontes BO &amp; SI</v>
      </c>
      <c r="B1156" s="22" t="str">
        <f>Datas_Entregas!$A$2</f>
        <v>Booster/LTB</v>
      </c>
      <c r="C1156" s="25">
        <f t="array" ref="C1156">INDEX(Datas_Entregas!$B$2:$B$100, MATCH(B1156, Datas_Entregas!$A$2:$A$100, 0), 1)</f>
        <v>43266</v>
      </c>
      <c r="D1156" s="22" t="str">
        <f>Def_Status_Montagem!$A$2</f>
        <v>A verificar</v>
      </c>
      <c r="E1156" s="35" t="str">
        <f>Def_Status_Montagem!$B$4</f>
        <v>Contratada (inclui etiqueta)</v>
      </c>
      <c r="F1156" s="26" t="str">
        <f t="array" ref="F1156">INDEX(Def_Instancias_Equipamentos!$F$2:$F$1373, MATCH(K1156, Def_Instancias_Equipamentos!$D$2:$D$1373, 0), 1)</f>
        <v>Sala Racks 2</v>
      </c>
      <c r="G1156" s="27" t="str">
        <f t="array" ref="G1156">INDEX(Def_Instancias_Equipamentos!$F$2:$F$1373, MATCH(L1156, Def_Instancias_Equipamentos!$D$2:$D$1373, 0), 1)</f>
        <v>Sala Racks 2</v>
      </c>
      <c r="H1156" s="26" t="str">
        <f t="array" ref="H1156">INDEX(Def_Instancias_Equipamentos!$E$2:$E$1373, MATCH(K1156, Def_Instancias_Equipamentos!$D$2:$D$1373, 0), 1)</f>
        <v>IA-02RaBPM</v>
      </c>
      <c r="I1156" s="27" t="str">
        <f t="array" ref="I1156">INDEX(Def_Instancias_Equipamentos!$E$2:$E$1373, MATCH(L1156, Def_Instancias_Equipamentos!$D$2:$D$1373, 0), 1)</f>
        <v>IA-02RaCtrl</v>
      </c>
      <c r="J1156" s="27" t="str">
        <f t="shared" si="26"/>
        <v>EXTERNO</v>
      </c>
      <c r="K1156" s="28" t="str">
        <f>Def_Instancias_Equipamentos!$D$24</f>
        <v>IA-02RaBPM:TI-AMCFPGAEVR</v>
      </c>
      <c r="L1156" s="19" t="str">
        <f>Def_Instancias_Equipamentos!$D155</f>
        <v>IA-02RaCtrl:CO-PSCtrl-SI3</v>
      </c>
      <c r="M1156" s="44" t="s">
        <v>1228</v>
      </c>
      <c r="N1156" s="45" t="s">
        <v>1224</v>
      </c>
      <c r="O1156" s="28" t="str">
        <f>Def_Sistemas_Conectores_Cabos!$B$6</f>
        <v>Simplex (HFBR-4525Z)</v>
      </c>
      <c r="P1156" s="19" t="str">
        <f>Def_Sistemas_Conectores_Cabos!$B$6</f>
        <v>Simplex (HFBR-4525Z)</v>
      </c>
      <c r="Q1156" s="27" t="str">
        <f t="shared" si="27"/>
        <v>IA-02RaBPM:TI-AMCFPGAEVR/FMC1CH4
IA-02RaCtrl:CO-PSCtrl-SI3/TimIn</v>
      </c>
      <c r="R1156" s="45">
        <v>15.0</v>
      </c>
      <c r="S1156" s="45">
        <f t="shared" si="30"/>
        <v>15</v>
      </c>
      <c r="T1156" s="19" t="str">
        <f>Def_Sistemas_Conectores_Cabos!$C$6</f>
        <v>Fibra plástica 1 mm</v>
      </c>
      <c r="U1156" s="32" t="s">
        <v>1225</v>
      </c>
      <c r="V1156" s="33"/>
      <c r="W1156" s="33"/>
      <c r="X1156" s="33"/>
    </row>
    <row r="1157" ht="15.75" customHeight="1">
      <c r="A1157" s="19" t="str">
        <f>Def_Sistemas_Conectores_Cabos!$A$5</f>
        <v>Timing Fontes BO &amp; SI</v>
      </c>
      <c r="B1157" s="22" t="str">
        <f>Datas_Entregas!$A$2</f>
        <v>Booster/LTB</v>
      </c>
      <c r="C1157" s="25">
        <f t="array" ref="C1157">INDEX(Datas_Entregas!$B$2:$B$100, MATCH(B1157, Datas_Entregas!$A$2:$A$100, 0), 1)</f>
        <v>43266</v>
      </c>
      <c r="D1157" s="22" t="str">
        <f>Def_Status_Montagem!$A$2</f>
        <v>A verificar</v>
      </c>
      <c r="E1157" s="35" t="str">
        <f>Def_Status_Montagem!$B$4</f>
        <v>Contratada (inclui etiqueta)</v>
      </c>
      <c r="F1157" s="26" t="str">
        <f t="array" ref="F1157">INDEX(Def_Instancias_Equipamentos!$F$2:$F$1373, MATCH(K1157, Def_Instancias_Equipamentos!$D$2:$D$1373, 0), 1)</f>
        <v>Sala Racks 2</v>
      </c>
      <c r="G1157" s="27" t="str">
        <f t="array" ref="G1157">INDEX(Def_Instancias_Equipamentos!$F$2:$F$1373, MATCH(L1157, Def_Instancias_Equipamentos!$D$2:$D$1373, 0), 1)</f>
        <v>Sala Racks 2</v>
      </c>
      <c r="H1157" s="26" t="str">
        <f t="array" ref="H1157">INDEX(Def_Instancias_Equipamentos!$E$2:$E$1373, MATCH(K1157, Def_Instancias_Equipamentos!$D$2:$D$1373, 0), 1)</f>
        <v>IA-02RaBPM</v>
      </c>
      <c r="I1157" s="27" t="str">
        <f t="array" ref="I1157">INDEX(Def_Instancias_Equipamentos!$E$2:$E$1373, MATCH(L1157, Def_Instancias_Equipamentos!$D$2:$D$1373, 0), 1)</f>
        <v>IA-02RaCtrl</v>
      </c>
      <c r="J1157" s="27" t="str">
        <f t="shared" si="26"/>
        <v>EXTERNO</v>
      </c>
      <c r="K1157" s="28" t="str">
        <f>Def_Instancias_Equipamentos!$D$24</f>
        <v>IA-02RaBPM:TI-AMCFPGAEVR</v>
      </c>
      <c r="L1157" s="19" t="str">
        <f>Def_Instancias_Equipamentos!$D156</f>
        <v>IA-02RaCtrl:CO-PSCtrl-SI4</v>
      </c>
      <c r="M1157" s="44" t="s">
        <v>1229</v>
      </c>
      <c r="N1157" s="45" t="s">
        <v>1224</v>
      </c>
      <c r="O1157" s="28" t="str">
        <f>Def_Sistemas_Conectores_Cabos!$B$6</f>
        <v>Simplex (HFBR-4525Z)</v>
      </c>
      <c r="P1157" s="19" t="str">
        <f>Def_Sistemas_Conectores_Cabos!$B$6</f>
        <v>Simplex (HFBR-4525Z)</v>
      </c>
      <c r="Q1157" s="27" t="str">
        <f t="shared" si="27"/>
        <v>IA-02RaBPM:TI-AMCFPGAEVR/FMC1CH5
IA-02RaCtrl:CO-PSCtrl-SI4/TimIn</v>
      </c>
      <c r="R1157" s="45">
        <v>15.0</v>
      </c>
      <c r="S1157" s="45">
        <f t="shared" si="30"/>
        <v>15</v>
      </c>
      <c r="T1157" s="19" t="str">
        <f>Def_Sistemas_Conectores_Cabos!$C$6</f>
        <v>Fibra plástica 1 mm</v>
      </c>
      <c r="U1157" s="32" t="s">
        <v>1225</v>
      </c>
      <c r="V1157" s="33"/>
      <c r="W1157" s="33"/>
      <c r="X1157" s="33"/>
    </row>
    <row r="1158" ht="15.75" customHeight="1">
      <c r="A1158" s="19" t="str">
        <f>Def_Sistemas_Conectores_Cabos!$A$5</f>
        <v>Timing Fontes BO &amp; SI</v>
      </c>
      <c r="B1158" s="22" t="str">
        <f>Datas_Entregas!$A$2</f>
        <v>Booster/LTB</v>
      </c>
      <c r="C1158" s="25">
        <f t="array" ref="C1158">INDEX(Datas_Entregas!$B$2:$B$100, MATCH(B1158, Datas_Entregas!$A$2:$A$100, 0), 1)</f>
        <v>43266</v>
      </c>
      <c r="D1158" s="22" t="str">
        <f>Def_Status_Montagem!$A$2</f>
        <v>A verificar</v>
      </c>
      <c r="E1158" s="35" t="str">
        <f>Def_Status_Montagem!$B$4</f>
        <v>Contratada (inclui etiqueta)</v>
      </c>
      <c r="F1158" s="26" t="str">
        <f t="array" ref="F1158">INDEX(Def_Instancias_Equipamentos!$F$2:$F$1373, MATCH(K1158, Def_Instancias_Equipamentos!$D$2:$D$1373, 0), 1)</f>
        <v>Sala Racks 2</v>
      </c>
      <c r="G1158" s="27" t="str">
        <f t="array" ref="G1158">INDEX(Def_Instancias_Equipamentos!$F$2:$F$1373, MATCH(L1158, Def_Instancias_Equipamentos!$D$2:$D$1373, 0), 1)</f>
        <v>Sala Racks 2</v>
      </c>
      <c r="H1158" s="26" t="str">
        <f t="array" ref="H1158">INDEX(Def_Instancias_Equipamentos!$E$2:$E$1373, MATCH(K1158, Def_Instancias_Equipamentos!$D$2:$D$1373, 0), 1)</f>
        <v>IA-02RaBPM</v>
      </c>
      <c r="I1158" s="27" t="str">
        <f t="array" ref="I1158">INDEX(Def_Instancias_Equipamentos!$E$2:$E$1373, MATCH(L1158, Def_Instancias_Equipamentos!$D$2:$D$1373, 0), 1)</f>
        <v>IA-02RaCtrl</v>
      </c>
      <c r="J1158" s="27" t="str">
        <f t="shared" si="26"/>
        <v>EXTERNO</v>
      </c>
      <c r="K1158" s="28" t="str">
        <f>Def_Instancias_Equipamentos!$D$24</f>
        <v>IA-02RaBPM:TI-AMCFPGAEVR</v>
      </c>
      <c r="L1158" s="19" t="str">
        <f>Def_Instancias_Equipamentos!$D157</f>
        <v>IA-02RaCtrl:CO-PSCtrl-SI5</v>
      </c>
      <c r="M1158" s="44" t="s">
        <v>1230</v>
      </c>
      <c r="N1158" s="45" t="s">
        <v>1224</v>
      </c>
      <c r="O1158" s="28" t="str">
        <f>Def_Sistemas_Conectores_Cabos!$B$6</f>
        <v>Simplex (HFBR-4525Z)</v>
      </c>
      <c r="P1158" s="19" t="str">
        <f>Def_Sistemas_Conectores_Cabos!$B$6</f>
        <v>Simplex (HFBR-4525Z)</v>
      </c>
      <c r="Q1158" s="27" t="str">
        <f t="shared" si="27"/>
        <v>IA-02RaBPM:TI-AMCFPGAEVR/FMC2CH1
IA-02RaCtrl:CO-PSCtrl-SI5/TimIn</v>
      </c>
      <c r="R1158" s="45">
        <v>15.0</v>
      </c>
      <c r="S1158" s="45">
        <f t="shared" si="30"/>
        <v>15</v>
      </c>
      <c r="T1158" s="19" t="str">
        <f>Def_Sistemas_Conectores_Cabos!$C$6</f>
        <v>Fibra plástica 1 mm</v>
      </c>
      <c r="U1158" s="32" t="s">
        <v>1225</v>
      </c>
      <c r="V1158" s="33"/>
      <c r="W1158" s="33"/>
      <c r="X1158" s="33"/>
    </row>
    <row r="1159" ht="15.75" customHeight="1">
      <c r="A1159" s="19" t="str">
        <f>Def_Sistemas_Conectores_Cabos!$A$5</f>
        <v>Timing Fontes BO &amp; SI</v>
      </c>
      <c r="B1159" s="22" t="str">
        <f>Datas_Entregas!$A$2</f>
        <v>Booster/LTB</v>
      </c>
      <c r="C1159" s="25">
        <f t="array" ref="C1159">INDEX(Datas_Entregas!$B$2:$B$100, MATCH(B1159, Datas_Entregas!$A$2:$A$100, 0), 1)</f>
        <v>43266</v>
      </c>
      <c r="D1159" s="22" t="str">
        <f>Def_Status_Montagem!$A$2</f>
        <v>A verificar</v>
      </c>
      <c r="E1159" s="35" t="str">
        <f>Def_Status_Montagem!$B$4</f>
        <v>Contratada (inclui etiqueta)</v>
      </c>
      <c r="F1159" s="26" t="str">
        <f t="array" ref="F1159">INDEX(Def_Instancias_Equipamentos!$F$2:$F$1373, MATCH(K1159, Def_Instancias_Equipamentos!$D$2:$D$1373, 0), 1)</f>
        <v>Sala Racks 2</v>
      </c>
      <c r="G1159" s="27" t="str">
        <f t="array" ref="G1159">INDEX(Def_Instancias_Equipamentos!$F$2:$F$1373, MATCH(L1159, Def_Instancias_Equipamentos!$D$2:$D$1373, 0), 1)</f>
        <v>Sala Racks 2</v>
      </c>
      <c r="H1159" s="26" t="str">
        <f t="array" ref="H1159">INDEX(Def_Instancias_Equipamentos!$E$2:$E$1373, MATCH(K1159, Def_Instancias_Equipamentos!$D$2:$D$1373, 0), 1)</f>
        <v>IA-02RaBPM</v>
      </c>
      <c r="I1159" s="27" t="str">
        <f t="array" ref="I1159">INDEX(Def_Instancias_Equipamentos!$E$2:$E$1373, MATCH(L1159, Def_Instancias_Equipamentos!$D$2:$D$1373, 0), 1)</f>
        <v>IA-02RaCtrl</v>
      </c>
      <c r="J1159" s="27" t="str">
        <f t="shared" si="26"/>
        <v>EXTERNO</v>
      </c>
      <c r="K1159" s="28" t="str">
        <f>Def_Instancias_Equipamentos!$D$24</f>
        <v>IA-02RaBPM:TI-AMCFPGAEVR</v>
      </c>
      <c r="L1159" s="19" t="str">
        <f>Def_Instancias_Equipamentos!$D158</f>
        <v>IA-02RaCtrl:CO-PSCtrl-SI6</v>
      </c>
      <c r="M1159" s="44" t="s">
        <v>1231</v>
      </c>
      <c r="N1159" s="45" t="s">
        <v>1224</v>
      </c>
      <c r="O1159" s="28" t="str">
        <f>Def_Sistemas_Conectores_Cabos!$B$6</f>
        <v>Simplex (HFBR-4525Z)</v>
      </c>
      <c r="P1159" s="19" t="str">
        <f>Def_Sistemas_Conectores_Cabos!$B$6</f>
        <v>Simplex (HFBR-4525Z)</v>
      </c>
      <c r="Q1159" s="27" t="str">
        <f t="shared" si="27"/>
        <v>IA-02RaBPM:TI-AMCFPGAEVR/FMC2CH2
IA-02RaCtrl:CO-PSCtrl-SI6/TimIn</v>
      </c>
      <c r="R1159" s="45">
        <v>15.0</v>
      </c>
      <c r="S1159" s="45">
        <f t="shared" si="30"/>
        <v>15</v>
      </c>
      <c r="T1159" s="19" t="str">
        <f>Def_Sistemas_Conectores_Cabos!$C$6</f>
        <v>Fibra plástica 1 mm</v>
      </c>
      <c r="U1159" s="32" t="s">
        <v>1225</v>
      </c>
      <c r="V1159" s="33"/>
      <c r="W1159" s="33"/>
      <c r="X1159" s="33"/>
    </row>
    <row r="1160" ht="15.75" customHeight="1">
      <c r="A1160" s="19" t="str">
        <f>Def_Sistemas_Conectores_Cabos!$A$5</f>
        <v>Timing Fontes BO &amp; SI</v>
      </c>
      <c r="B1160" s="22" t="str">
        <f>Datas_Entregas!$A$2</f>
        <v>Booster/LTB</v>
      </c>
      <c r="C1160" s="25">
        <f t="array" ref="C1160">INDEX(Datas_Entregas!$B$2:$B$100, MATCH(B1160, Datas_Entregas!$A$2:$A$100, 0), 1)</f>
        <v>43266</v>
      </c>
      <c r="D1160" s="22" t="str">
        <f>Def_Status_Montagem!$A$2</f>
        <v>A verificar</v>
      </c>
      <c r="E1160" s="35" t="str">
        <f>Def_Status_Montagem!$B$4</f>
        <v>Contratada (inclui etiqueta)</v>
      </c>
      <c r="F1160" s="26" t="str">
        <f t="array" ref="F1160">INDEX(Def_Instancias_Equipamentos!$F$2:$F$1373, MATCH(K1160, Def_Instancias_Equipamentos!$D$2:$D$1373, 0), 1)</f>
        <v>Sala Racks 2</v>
      </c>
      <c r="G1160" s="27" t="str">
        <f t="array" ref="G1160">INDEX(Def_Instancias_Equipamentos!$F$2:$F$1373, MATCH(L1160, Def_Instancias_Equipamentos!$D$2:$D$1373, 0), 1)</f>
        <v>Sala Racks 2</v>
      </c>
      <c r="H1160" s="26" t="str">
        <f t="array" ref="H1160">INDEX(Def_Instancias_Equipamentos!$E$2:$E$1373, MATCH(K1160, Def_Instancias_Equipamentos!$D$2:$D$1373, 0), 1)</f>
        <v>IA-02RaBPM</v>
      </c>
      <c r="I1160" s="27" t="str">
        <f t="array" ref="I1160">INDEX(Def_Instancias_Equipamentos!$E$2:$E$1373, MATCH(L1160, Def_Instancias_Equipamentos!$D$2:$D$1373, 0), 1)</f>
        <v>IA-02RaCtrl</v>
      </c>
      <c r="J1160" s="27" t="str">
        <f t="shared" si="26"/>
        <v>EXTERNO</v>
      </c>
      <c r="K1160" s="28" t="str">
        <f>Def_Instancias_Equipamentos!$D$24</f>
        <v>IA-02RaBPM:TI-AMCFPGAEVR</v>
      </c>
      <c r="L1160" s="19" t="str">
        <f>Def_Instancias_Equipamentos!$D159</f>
        <v>IA-02RaCtrl:CO-PSCtrl-SI7</v>
      </c>
      <c r="M1160" s="44" t="s">
        <v>1232</v>
      </c>
      <c r="N1160" s="45" t="s">
        <v>1224</v>
      </c>
      <c r="O1160" s="28" t="str">
        <f>Def_Sistemas_Conectores_Cabos!$B$6</f>
        <v>Simplex (HFBR-4525Z)</v>
      </c>
      <c r="P1160" s="19" t="str">
        <f>Def_Sistemas_Conectores_Cabos!$B$6</f>
        <v>Simplex (HFBR-4525Z)</v>
      </c>
      <c r="Q1160" s="27" t="str">
        <f t="shared" si="27"/>
        <v>IA-02RaBPM:TI-AMCFPGAEVR/FMC2CH3
IA-02RaCtrl:CO-PSCtrl-SI7/TimIn</v>
      </c>
      <c r="R1160" s="45">
        <v>15.0</v>
      </c>
      <c r="S1160" s="45">
        <f t="shared" si="30"/>
        <v>15</v>
      </c>
      <c r="T1160" s="19" t="str">
        <f>Def_Sistemas_Conectores_Cabos!$C$6</f>
        <v>Fibra plástica 1 mm</v>
      </c>
      <c r="U1160" s="32" t="s">
        <v>1225</v>
      </c>
      <c r="V1160" s="33"/>
      <c r="W1160" s="33"/>
      <c r="X1160" s="33"/>
    </row>
    <row r="1161" ht="15.75" customHeight="1">
      <c r="A1161" s="19" t="str">
        <f>Def_Sistemas_Conectores_Cabos!$A$5</f>
        <v>Timing Fontes BO &amp; SI</v>
      </c>
      <c r="B1161" s="22" t="str">
        <f>Datas_Entregas!$A$2</f>
        <v>Booster/LTB</v>
      </c>
      <c r="C1161" s="25">
        <f t="array" ref="C1161">INDEX(Datas_Entregas!$B$2:$B$100, MATCH(B1161, Datas_Entregas!$A$2:$A$100, 0), 1)</f>
        <v>43266</v>
      </c>
      <c r="D1161" s="22" t="str">
        <f>Def_Status_Montagem!$A$2</f>
        <v>A verificar</v>
      </c>
      <c r="E1161" s="35" t="str">
        <f>Def_Status_Montagem!$B$4</f>
        <v>Contratada (inclui etiqueta)</v>
      </c>
      <c r="F1161" s="26" t="str">
        <f t="array" ref="F1161">INDEX(Def_Instancias_Equipamentos!$F$2:$F$1373, MATCH(K1161, Def_Instancias_Equipamentos!$D$2:$D$1373, 0), 1)</f>
        <v>Sala Racks 3</v>
      </c>
      <c r="G1161" s="27" t="str">
        <f t="array" ref="G1161">INDEX(Def_Instancias_Equipamentos!$F$2:$F$1373, MATCH(L1161, Def_Instancias_Equipamentos!$D$2:$D$1373, 0), 1)</f>
        <v>Sala Racks 3</v>
      </c>
      <c r="H1161" s="26" t="str">
        <f t="array" ref="H1161">INDEX(Def_Instancias_Equipamentos!$E$2:$E$1373, MATCH(K1161, Def_Instancias_Equipamentos!$D$2:$D$1373, 0), 1)</f>
        <v>IA-03RaBPM</v>
      </c>
      <c r="I1161" s="27" t="str">
        <f t="array" ref="I1161">INDEX(Def_Instancias_Equipamentos!$E$2:$E$1373, MATCH(L1161, Def_Instancias_Equipamentos!$D$2:$D$1373, 0), 1)</f>
        <v>IA-03RaCtrl</v>
      </c>
      <c r="J1161" s="27" t="str">
        <f t="shared" si="26"/>
        <v>EXTERNO</v>
      </c>
      <c r="K1161" s="28" t="str">
        <f>Def_Instancias_Equipamentos!$D$25</f>
        <v>IA-03RaBPM:TI-AMCFPGAEVR</v>
      </c>
      <c r="L1161" s="19" t="str">
        <f>Def_Instancias_Equipamentos!$D160</f>
        <v>IA-03RaCtrl:CO-PSCtrl-SI1</v>
      </c>
      <c r="M1161" s="44" t="s">
        <v>1223</v>
      </c>
      <c r="N1161" s="45" t="s">
        <v>1224</v>
      </c>
      <c r="O1161" s="28" t="str">
        <f>Def_Sistemas_Conectores_Cabos!$B$6</f>
        <v>Simplex (HFBR-4525Z)</v>
      </c>
      <c r="P1161" s="19" t="str">
        <f>Def_Sistemas_Conectores_Cabos!$B$6</f>
        <v>Simplex (HFBR-4525Z)</v>
      </c>
      <c r="Q1161" s="27" t="str">
        <f t="shared" si="27"/>
        <v>IA-03RaBPM:TI-AMCFPGAEVR/FMC1CH1
IA-03RaCtrl:CO-PSCtrl-SI1/TimIn</v>
      </c>
      <c r="R1161" s="45">
        <v>25.0</v>
      </c>
      <c r="S1161" s="45">
        <f t="shared" si="30"/>
        <v>25</v>
      </c>
      <c r="T1161" s="19" t="str">
        <f>Def_Sistemas_Conectores_Cabos!$C$6</f>
        <v>Fibra plástica 1 mm</v>
      </c>
      <c r="U1161" s="32" t="s">
        <v>1225</v>
      </c>
      <c r="V1161" s="33"/>
      <c r="W1161" s="33"/>
      <c r="X1161" s="33"/>
    </row>
    <row r="1162" ht="15.75" customHeight="1">
      <c r="A1162" s="19" t="str">
        <f>Def_Sistemas_Conectores_Cabos!$A$5</f>
        <v>Timing Fontes BO &amp; SI</v>
      </c>
      <c r="B1162" s="22" t="str">
        <f>Datas_Entregas!$A$2</f>
        <v>Booster/LTB</v>
      </c>
      <c r="C1162" s="25">
        <f t="array" ref="C1162">INDEX(Datas_Entregas!$B$2:$B$100, MATCH(B1162, Datas_Entregas!$A$2:$A$100, 0), 1)</f>
        <v>43266</v>
      </c>
      <c r="D1162" s="22" t="str">
        <f>Def_Status_Montagem!$A$2</f>
        <v>A verificar</v>
      </c>
      <c r="E1162" s="35" t="str">
        <f>Def_Status_Montagem!$B$4</f>
        <v>Contratada (inclui etiqueta)</v>
      </c>
      <c r="F1162" s="26" t="str">
        <f t="array" ref="F1162">INDEX(Def_Instancias_Equipamentos!$F$2:$F$1373, MATCH(K1162, Def_Instancias_Equipamentos!$D$2:$D$1373, 0), 1)</f>
        <v>Sala Racks 3</v>
      </c>
      <c r="G1162" s="27" t="str">
        <f t="array" ref="G1162">INDEX(Def_Instancias_Equipamentos!$F$2:$F$1373, MATCH(L1162, Def_Instancias_Equipamentos!$D$2:$D$1373, 0), 1)</f>
        <v>Sala Racks 3</v>
      </c>
      <c r="H1162" s="26" t="str">
        <f t="array" ref="H1162">INDEX(Def_Instancias_Equipamentos!$E$2:$E$1373, MATCH(K1162, Def_Instancias_Equipamentos!$D$2:$D$1373, 0), 1)</f>
        <v>IA-03RaBPM</v>
      </c>
      <c r="I1162" s="27" t="str">
        <f t="array" ref="I1162">INDEX(Def_Instancias_Equipamentos!$E$2:$E$1373, MATCH(L1162, Def_Instancias_Equipamentos!$D$2:$D$1373, 0), 1)</f>
        <v>IA-03RaCtrl</v>
      </c>
      <c r="J1162" s="27" t="str">
        <f t="shared" si="26"/>
        <v>EXTERNO</v>
      </c>
      <c r="K1162" s="28" t="str">
        <f>Def_Instancias_Equipamentos!$D$25</f>
        <v>IA-03RaBPM:TI-AMCFPGAEVR</v>
      </c>
      <c r="L1162" s="19" t="str">
        <f>Def_Instancias_Equipamentos!$D161</f>
        <v>IA-03RaCtrl:CO-PSCtrl-SI2</v>
      </c>
      <c r="M1162" s="44" t="s">
        <v>1226</v>
      </c>
      <c r="N1162" s="45" t="s">
        <v>1224</v>
      </c>
      <c r="O1162" s="28" t="str">
        <f>Def_Sistemas_Conectores_Cabos!$B$6</f>
        <v>Simplex (HFBR-4525Z)</v>
      </c>
      <c r="P1162" s="19" t="str">
        <f>Def_Sistemas_Conectores_Cabos!$B$6</f>
        <v>Simplex (HFBR-4525Z)</v>
      </c>
      <c r="Q1162" s="27" t="str">
        <f t="shared" si="27"/>
        <v>IA-03RaBPM:TI-AMCFPGAEVR/FMC1CH2
IA-03RaCtrl:CO-PSCtrl-SI2/TimIn</v>
      </c>
      <c r="R1162" s="45">
        <v>25.0</v>
      </c>
      <c r="S1162" s="45">
        <f t="shared" si="30"/>
        <v>25</v>
      </c>
      <c r="T1162" s="19" t="str">
        <f>Def_Sistemas_Conectores_Cabos!$C$6</f>
        <v>Fibra plástica 1 mm</v>
      </c>
      <c r="U1162" s="32" t="s">
        <v>1225</v>
      </c>
      <c r="V1162" s="33"/>
      <c r="W1162" s="33"/>
      <c r="X1162" s="33"/>
    </row>
    <row r="1163" ht="15.75" customHeight="1">
      <c r="A1163" s="19" t="str">
        <f>Def_Sistemas_Conectores_Cabos!$A$5</f>
        <v>Timing Fontes BO &amp; SI</v>
      </c>
      <c r="B1163" s="22" t="str">
        <f>Datas_Entregas!$A$2</f>
        <v>Booster/LTB</v>
      </c>
      <c r="C1163" s="25">
        <f t="array" ref="C1163">INDEX(Datas_Entregas!$B$2:$B$100, MATCH(B1163, Datas_Entregas!$A$2:$A$100, 0), 1)</f>
        <v>43266</v>
      </c>
      <c r="D1163" s="22" t="str">
        <f>Def_Status_Montagem!$A$2</f>
        <v>A verificar</v>
      </c>
      <c r="E1163" s="35" t="str">
        <f>Def_Status_Montagem!$B$4</f>
        <v>Contratada (inclui etiqueta)</v>
      </c>
      <c r="F1163" s="26" t="str">
        <f t="array" ref="F1163">INDEX(Def_Instancias_Equipamentos!$F$2:$F$1373, MATCH(K1163, Def_Instancias_Equipamentos!$D$2:$D$1373, 0), 1)</f>
        <v>Sala Racks 3</v>
      </c>
      <c r="G1163" s="27" t="str">
        <f t="array" ref="G1163">INDEX(Def_Instancias_Equipamentos!$F$2:$F$1373, MATCH(L1163, Def_Instancias_Equipamentos!$D$2:$D$1373, 0), 1)</f>
        <v>Sala Racks 3</v>
      </c>
      <c r="H1163" s="26" t="str">
        <f t="array" ref="H1163">INDEX(Def_Instancias_Equipamentos!$E$2:$E$1373, MATCH(K1163, Def_Instancias_Equipamentos!$D$2:$D$1373, 0), 1)</f>
        <v>IA-03RaBPM</v>
      </c>
      <c r="I1163" s="27" t="str">
        <f t="array" ref="I1163">INDEX(Def_Instancias_Equipamentos!$E$2:$E$1373, MATCH(L1163, Def_Instancias_Equipamentos!$D$2:$D$1373, 0), 1)</f>
        <v>IA-03RaCtrl</v>
      </c>
      <c r="J1163" s="27" t="str">
        <f t="shared" si="26"/>
        <v>EXTERNO</v>
      </c>
      <c r="K1163" s="28" t="str">
        <f>Def_Instancias_Equipamentos!$D$25</f>
        <v>IA-03RaBPM:TI-AMCFPGAEVR</v>
      </c>
      <c r="L1163" s="19" t="str">
        <f>Def_Instancias_Equipamentos!$D162</f>
        <v>IA-03RaCtrl:CO-PSCtrl-SI3</v>
      </c>
      <c r="M1163" s="44" t="s">
        <v>1227</v>
      </c>
      <c r="N1163" s="45" t="s">
        <v>1224</v>
      </c>
      <c r="O1163" s="28" t="str">
        <f>Def_Sistemas_Conectores_Cabos!$B$6</f>
        <v>Simplex (HFBR-4525Z)</v>
      </c>
      <c r="P1163" s="19" t="str">
        <f>Def_Sistemas_Conectores_Cabos!$B$6</f>
        <v>Simplex (HFBR-4525Z)</v>
      </c>
      <c r="Q1163" s="27" t="str">
        <f t="shared" si="27"/>
        <v>IA-03RaBPM:TI-AMCFPGAEVR/FMC1CH3
IA-03RaCtrl:CO-PSCtrl-SI3/TimIn</v>
      </c>
      <c r="R1163" s="45">
        <v>25.0</v>
      </c>
      <c r="S1163" s="45">
        <f t="shared" si="30"/>
        <v>25</v>
      </c>
      <c r="T1163" s="19" t="str">
        <f>Def_Sistemas_Conectores_Cabos!$C$6</f>
        <v>Fibra plástica 1 mm</v>
      </c>
      <c r="U1163" s="32" t="s">
        <v>1225</v>
      </c>
      <c r="V1163" s="33"/>
      <c r="W1163" s="33"/>
      <c r="X1163" s="33"/>
    </row>
    <row r="1164" ht="15.75" customHeight="1">
      <c r="A1164" s="19" t="str">
        <f>Def_Sistemas_Conectores_Cabos!$A$5</f>
        <v>Timing Fontes BO &amp; SI</v>
      </c>
      <c r="B1164" s="22" t="str">
        <f>Datas_Entregas!$A$2</f>
        <v>Booster/LTB</v>
      </c>
      <c r="C1164" s="25">
        <f t="array" ref="C1164">INDEX(Datas_Entregas!$B$2:$B$100, MATCH(B1164, Datas_Entregas!$A$2:$A$100, 0), 1)</f>
        <v>43266</v>
      </c>
      <c r="D1164" s="22" t="str">
        <f>Def_Status_Montagem!$A$2</f>
        <v>A verificar</v>
      </c>
      <c r="E1164" s="35" t="str">
        <f>Def_Status_Montagem!$B$4</f>
        <v>Contratada (inclui etiqueta)</v>
      </c>
      <c r="F1164" s="26" t="str">
        <f t="array" ref="F1164">INDEX(Def_Instancias_Equipamentos!$F$2:$F$1373, MATCH(K1164, Def_Instancias_Equipamentos!$D$2:$D$1373, 0), 1)</f>
        <v>Sala Racks 3</v>
      </c>
      <c r="G1164" s="27" t="str">
        <f t="array" ref="G1164">INDEX(Def_Instancias_Equipamentos!$F$2:$F$1373, MATCH(L1164, Def_Instancias_Equipamentos!$D$2:$D$1373, 0), 1)</f>
        <v>Sala Racks 3</v>
      </c>
      <c r="H1164" s="26" t="str">
        <f t="array" ref="H1164">INDEX(Def_Instancias_Equipamentos!$E$2:$E$1373, MATCH(K1164, Def_Instancias_Equipamentos!$D$2:$D$1373, 0), 1)</f>
        <v>IA-03RaBPM</v>
      </c>
      <c r="I1164" s="27" t="str">
        <f t="array" ref="I1164">INDEX(Def_Instancias_Equipamentos!$E$2:$E$1373, MATCH(L1164, Def_Instancias_Equipamentos!$D$2:$D$1373, 0), 1)</f>
        <v>IA-03RaCtrl</v>
      </c>
      <c r="J1164" s="27" t="str">
        <f t="shared" si="26"/>
        <v>EXTERNO</v>
      </c>
      <c r="K1164" s="28" t="str">
        <f>Def_Instancias_Equipamentos!$D$25</f>
        <v>IA-03RaBPM:TI-AMCFPGAEVR</v>
      </c>
      <c r="L1164" s="19" t="str">
        <f>Def_Instancias_Equipamentos!$D163</f>
        <v>IA-03RaCtrl:CO-PSCtrl-SI4</v>
      </c>
      <c r="M1164" s="44" t="s">
        <v>1228</v>
      </c>
      <c r="N1164" s="45" t="s">
        <v>1224</v>
      </c>
      <c r="O1164" s="28" t="str">
        <f>Def_Sistemas_Conectores_Cabos!$B$6</f>
        <v>Simplex (HFBR-4525Z)</v>
      </c>
      <c r="P1164" s="19" t="str">
        <f>Def_Sistemas_Conectores_Cabos!$B$6</f>
        <v>Simplex (HFBR-4525Z)</v>
      </c>
      <c r="Q1164" s="27" t="str">
        <f t="shared" si="27"/>
        <v>IA-03RaBPM:TI-AMCFPGAEVR/FMC1CH4
IA-03RaCtrl:CO-PSCtrl-SI4/TimIn</v>
      </c>
      <c r="R1164" s="45">
        <v>25.0</v>
      </c>
      <c r="S1164" s="45">
        <f t="shared" si="30"/>
        <v>25</v>
      </c>
      <c r="T1164" s="19" t="str">
        <f>Def_Sistemas_Conectores_Cabos!$C$6</f>
        <v>Fibra plástica 1 mm</v>
      </c>
      <c r="U1164" s="32" t="s">
        <v>1225</v>
      </c>
      <c r="V1164" s="33"/>
      <c r="W1164" s="33"/>
      <c r="X1164" s="33"/>
    </row>
    <row r="1165" ht="15.75" customHeight="1">
      <c r="A1165" s="19" t="str">
        <f>Def_Sistemas_Conectores_Cabos!$A$5</f>
        <v>Timing Fontes BO &amp; SI</v>
      </c>
      <c r="B1165" s="22" t="str">
        <f>Datas_Entregas!$A$2</f>
        <v>Booster/LTB</v>
      </c>
      <c r="C1165" s="25">
        <f t="array" ref="C1165">INDEX(Datas_Entregas!$B$2:$B$100, MATCH(B1165, Datas_Entregas!$A$2:$A$100, 0), 1)</f>
        <v>43266</v>
      </c>
      <c r="D1165" s="22" t="str">
        <f>Def_Status_Montagem!$A$2</f>
        <v>A verificar</v>
      </c>
      <c r="E1165" s="35" t="str">
        <f>Def_Status_Montagem!$B$4</f>
        <v>Contratada (inclui etiqueta)</v>
      </c>
      <c r="F1165" s="26" t="str">
        <f t="array" ref="F1165">INDEX(Def_Instancias_Equipamentos!$F$2:$F$1373, MATCH(K1165, Def_Instancias_Equipamentos!$D$2:$D$1373, 0), 1)</f>
        <v>Sala Racks 3</v>
      </c>
      <c r="G1165" s="27" t="str">
        <f t="array" ref="G1165">INDEX(Def_Instancias_Equipamentos!$F$2:$F$1373, MATCH(L1165, Def_Instancias_Equipamentos!$D$2:$D$1373, 0), 1)</f>
        <v>Sala Racks 3</v>
      </c>
      <c r="H1165" s="26" t="str">
        <f t="array" ref="H1165">INDEX(Def_Instancias_Equipamentos!$E$2:$E$1373, MATCH(K1165, Def_Instancias_Equipamentos!$D$2:$D$1373, 0), 1)</f>
        <v>IA-03RaBPM</v>
      </c>
      <c r="I1165" s="27" t="str">
        <f t="array" ref="I1165">INDEX(Def_Instancias_Equipamentos!$E$2:$E$1373, MATCH(L1165, Def_Instancias_Equipamentos!$D$2:$D$1373, 0), 1)</f>
        <v>IA-03RaCtrl</v>
      </c>
      <c r="J1165" s="27" t="str">
        <f t="shared" si="26"/>
        <v>EXTERNO</v>
      </c>
      <c r="K1165" s="28" t="str">
        <f>Def_Instancias_Equipamentos!$D$25</f>
        <v>IA-03RaBPM:TI-AMCFPGAEVR</v>
      </c>
      <c r="L1165" s="19" t="str">
        <f>Def_Instancias_Equipamentos!$D164</f>
        <v>IA-03RaCtrl:CO-PSCtrl-SI5</v>
      </c>
      <c r="M1165" s="44" t="s">
        <v>1229</v>
      </c>
      <c r="N1165" s="45" t="s">
        <v>1224</v>
      </c>
      <c r="O1165" s="28" t="str">
        <f>Def_Sistemas_Conectores_Cabos!$B$6</f>
        <v>Simplex (HFBR-4525Z)</v>
      </c>
      <c r="P1165" s="19" t="str">
        <f>Def_Sistemas_Conectores_Cabos!$B$6</f>
        <v>Simplex (HFBR-4525Z)</v>
      </c>
      <c r="Q1165" s="27" t="str">
        <f t="shared" si="27"/>
        <v>IA-03RaBPM:TI-AMCFPGAEVR/FMC1CH5
IA-03RaCtrl:CO-PSCtrl-SI5/TimIn</v>
      </c>
      <c r="R1165" s="45">
        <v>25.0</v>
      </c>
      <c r="S1165" s="45">
        <f t="shared" si="30"/>
        <v>25</v>
      </c>
      <c r="T1165" s="19" t="str">
        <f>Def_Sistemas_Conectores_Cabos!$C$6</f>
        <v>Fibra plástica 1 mm</v>
      </c>
      <c r="U1165" s="32" t="s">
        <v>1225</v>
      </c>
      <c r="V1165" s="33"/>
      <c r="W1165" s="33"/>
      <c r="X1165" s="33"/>
    </row>
    <row r="1166" ht="15.75" customHeight="1">
      <c r="A1166" s="19" t="str">
        <f>Def_Sistemas_Conectores_Cabos!$A$5</f>
        <v>Timing Fontes BO &amp; SI</v>
      </c>
      <c r="B1166" s="22" t="str">
        <f>Datas_Entregas!$A$2</f>
        <v>Booster/LTB</v>
      </c>
      <c r="C1166" s="25">
        <f t="array" ref="C1166">INDEX(Datas_Entregas!$B$2:$B$100, MATCH(B1166, Datas_Entregas!$A$2:$A$100, 0), 1)</f>
        <v>43266</v>
      </c>
      <c r="D1166" s="22" t="str">
        <f>Def_Status_Montagem!$A$2</f>
        <v>A verificar</v>
      </c>
      <c r="E1166" s="35" t="str">
        <f>Def_Status_Montagem!$B$4</f>
        <v>Contratada (inclui etiqueta)</v>
      </c>
      <c r="F1166" s="26" t="str">
        <f t="array" ref="F1166">INDEX(Def_Instancias_Equipamentos!$F$2:$F$1373, MATCH(K1166, Def_Instancias_Equipamentos!$D$2:$D$1373, 0), 1)</f>
        <v>Sala Racks 3</v>
      </c>
      <c r="G1166" s="27" t="str">
        <f t="array" ref="G1166">INDEX(Def_Instancias_Equipamentos!$F$2:$F$1373, MATCH(L1166, Def_Instancias_Equipamentos!$D$2:$D$1373, 0), 1)</f>
        <v>Sala Racks 3</v>
      </c>
      <c r="H1166" s="26" t="str">
        <f t="array" ref="H1166">INDEX(Def_Instancias_Equipamentos!$E$2:$E$1373, MATCH(K1166, Def_Instancias_Equipamentos!$D$2:$D$1373, 0), 1)</f>
        <v>IA-03RaBPM</v>
      </c>
      <c r="I1166" s="27" t="str">
        <f t="array" ref="I1166">INDEX(Def_Instancias_Equipamentos!$E$2:$E$1373, MATCH(L1166, Def_Instancias_Equipamentos!$D$2:$D$1373, 0), 1)</f>
        <v>IA-03RaCtrl</v>
      </c>
      <c r="J1166" s="27" t="str">
        <f t="shared" si="26"/>
        <v>EXTERNO</v>
      </c>
      <c r="K1166" s="28" t="str">
        <f>Def_Instancias_Equipamentos!$D$25</f>
        <v>IA-03RaBPM:TI-AMCFPGAEVR</v>
      </c>
      <c r="L1166" s="19" t="str">
        <f>Def_Instancias_Equipamentos!$D165</f>
        <v>IA-03RaCtrl:CO-PSCtrl-SI6</v>
      </c>
      <c r="M1166" s="44" t="s">
        <v>1230</v>
      </c>
      <c r="N1166" s="45" t="s">
        <v>1224</v>
      </c>
      <c r="O1166" s="28" t="str">
        <f>Def_Sistemas_Conectores_Cabos!$B$6</f>
        <v>Simplex (HFBR-4525Z)</v>
      </c>
      <c r="P1166" s="19" t="str">
        <f>Def_Sistemas_Conectores_Cabos!$B$6</f>
        <v>Simplex (HFBR-4525Z)</v>
      </c>
      <c r="Q1166" s="27" t="str">
        <f t="shared" si="27"/>
        <v>IA-03RaBPM:TI-AMCFPGAEVR/FMC2CH1
IA-03RaCtrl:CO-PSCtrl-SI6/TimIn</v>
      </c>
      <c r="R1166" s="45">
        <v>25.0</v>
      </c>
      <c r="S1166" s="45">
        <f t="shared" si="30"/>
        <v>25</v>
      </c>
      <c r="T1166" s="19" t="str">
        <f>Def_Sistemas_Conectores_Cabos!$C$6</f>
        <v>Fibra plástica 1 mm</v>
      </c>
      <c r="U1166" s="32" t="s">
        <v>1225</v>
      </c>
      <c r="V1166" s="33"/>
      <c r="W1166" s="33"/>
      <c r="X1166" s="33"/>
    </row>
    <row r="1167" ht="15.75" customHeight="1">
      <c r="A1167" s="19" t="str">
        <f>Def_Sistemas_Conectores_Cabos!$A$5</f>
        <v>Timing Fontes BO &amp; SI</v>
      </c>
      <c r="B1167" s="22" t="str">
        <f>Datas_Entregas!$A$2</f>
        <v>Booster/LTB</v>
      </c>
      <c r="C1167" s="25">
        <f t="array" ref="C1167">INDEX(Datas_Entregas!$B$2:$B$100, MATCH(B1167, Datas_Entregas!$A$2:$A$100, 0), 1)</f>
        <v>43266</v>
      </c>
      <c r="D1167" s="22" t="str">
        <f>Def_Status_Montagem!$A$2</f>
        <v>A verificar</v>
      </c>
      <c r="E1167" s="35" t="str">
        <f>Def_Status_Montagem!$B$4</f>
        <v>Contratada (inclui etiqueta)</v>
      </c>
      <c r="F1167" s="26" t="str">
        <f t="array" ref="F1167">INDEX(Def_Instancias_Equipamentos!$F$2:$F$1373, MATCH(K1167, Def_Instancias_Equipamentos!$D$2:$D$1373, 0), 1)</f>
        <v>Sala Racks 3</v>
      </c>
      <c r="G1167" s="27" t="str">
        <f t="array" ref="G1167">INDEX(Def_Instancias_Equipamentos!$F$2:$F$1373, MATCH(L1167, Def_Instancias_Equipamentos!$D$2:$D$1373, 0), 1)</f>
        <v>Sala Racks 3</v>
      </c>
      <c r="H1167" s="26" t="str">
        <f t="array" ref="H1167">INDEX(Def_Instancias_Equipamentos!$E$2:$E$1373, MATCH(K1167, Def_Instancias_Equipamentos!$D$2:$D$1373, 0), 1)</f>
        <v>IA-03RaBPM</v>
      </c>
      <c r="I1167" s="27" t="str">
        <f t="array" ref="I1167">INDEX(Def_Instancias_Equipamentos!$E$2:$E$1373, MATCH(L1167, Def_Instancias_Equipamentos!$D$2:$D$1373, 0), 1)</f>
        <v>IA-03RaCtrl</v>
      </c>
      <c r="J1167" s="27" t="str">
        <f t="shared" si="26"/>
        <v>EXTERNO</v>
      </c>
      <c r="K1167" s="28" t="str">
        <f>Def_Instancias_Equipamentos!$D$25</f>
        <v>IA-03RaBPM:TI-AMCFPGAEVR</v>
      </c>
      <c r="L1167" s="19" t="str">
        <f>Def_Instancias_Equipamentos!$D166</f>
        <v>IA-03RaCtrl:CO-PSCtrl-SI7</v>
      </c>
      <c r="M1167" s="44" t="s">
        <v>1231</v>
      </c>
      <c r="N1167" s="45" t="s">
        <v>1224</v>
      </c>
      <c r="O1167" s="28" t="str">
        <f>Def_Sistemas_Conectores_Cabos!$B$6</f>
        <v>Simplex (HFBR-4525Z)</v>
      </c>
      <c r="P1167" s="19" t="str">
        <f>Def_Sistemas_Conectores_Cabos!$B$6</f>
        <v>Simplex (HFBR-4525Z)</v>
      </c>
      <c r="Q1167" s="27" t="str">
        <f t="shared" si="27"/>
        <v>IA-03RaBPM:TI-AMCFPGAEVR/FMC2CH2
IA-03RaCtrl:CO-PSCtrl-SI7/TimIn</v>
      </c>
      <c r="R1167" s="45">
        <v>25.0</v>
      </c>
      <c r="S1167" s="45">
        <f t="shared" si="30"/>
        <v>25</v>
      </c>
      <c r="T1167" s="19" t="str">
        <f>Def_Sistemas_Conectores_Cabos!$C$6</f>
        <v>Fibra plástica 1 mm</v>
      </c>
      <c r="U1167" s="32" t="s">
        <v>1225</v>
      </c>
      <c r="V1167" s="33"/>
      <c r="W1167" s="33"/>
      <c r="X1167" s="33"/>
    </row>
    <row r="1168" ht="15.75" customHeight="1">
      <c r="A1168" s="19" t="str">
        <f>Def_Sistemas_Conectores_Cabos!$A$5</f>
        <v>Timing Fontes BO &amp; SI</v>
      </c>
      <c r="B1168" s="22" t="str">
        <f>Datas_Entregas!$A$2</f>
        <v>Booster/LTB</v>
      </c>
      <c r="C1168" s="25">
        <f t="array" ref="C1168">INDEX(Datas_Entregas!$B$2:$B$100, MATCH(B1168, Datas_Entregas!$A$2:$A$100, 0), 1)</f>
        <v>43266</v>
      </c>
      <c r="D1168" s="22" t="str">
        <f>Def_Status_Montagem!$A$2</f>
        <v>A verificar</v>
      </c>
      <c r="E1168" s="35" t="str">
        <f>Def_Status_Montagem!$B$4</f>
        <v>Contratada (inclui etiqueta)</v>
      </c>
      <c r="F1168" s="26" t="str">
        <f t="array" ref="F1168">INDEX(Def_Instancias_Equipamentos!$F$2:$F$1373, MATCH(K1168, Def_Instancias_Equipamentos!$D$2:$D$1373, 0), 1)</f>
        <v>Sala Racks 4</v>
      </c>
      <c r="G1168" s="27" t="str">
        <f t="array" ref="G1168">INDEX(Def_Instancias_Equipamentos!$F$2:$F$1373, MATCH(L1168, Def_Instancias_Equipamentos!$D$2:$D$1373, 0), 1)</f>
        <v>Sala Racks 4</v>
      </c>
      <c r="H1168" s="26" t="str">
        <f t="array" ref="H1168">INDEX(Def_Instancias_Equipamentos!$E$2:$E$1373, MATCH(K1168, Def_Instancias_Equipamentos!$D$2:$D$1373, 0), 1)</f>
        <v>IA-04RaBPM</v>
      </c>
      <c r="I1168" s="27" t="str">
        <f t="array" ref="I1168">INDEX(Def_Instancias_Equipamentos!$E$2:$E$1373, MATCH(L1168, Def_Instancias_Equipamentos!$D$2:$D$1373, 0), 1)</f>
        <v>IA-04RaCtrl</v>
      </c>
      <c r="J1168" s="27" t="str">
        <f t="shared" si="26"/>
        <v>EXTERNO</v>
      </c>
      <c r="K1168" s="28" t="str">
        <f>Def_Instancias_Equipamentos!$D$26</f>
        <v>IA-04RaBPM:TI-AMCFPGAEVR</v>
      </c>
      <c r="L1168" s="19" t="str">
        <f>Def_Instancias_Equipamentos!$D$167</f>
        <v>IA-04RaCtrl:CO-PSCtrl-BO</v>
      </c>
      <c r="M1168" s="44" t="s">
        <v>1223</v>
      </c>
      <c r="N1168" s="45" t="s">
        <v>1224</v>
      </c>
      <c r="O1168" s="28" t="str">
        <f>Def_Sistemas_Conectores_Cabos!$B$6</f>
        <v>Simplex (HFBR-4525Z)</v>
      </c>
      <c r="P1168" s="19" t="str">
        <f>Def_Sistemas_Conectores_Cabos!$B$6</f>
        <v>Simplex (HFBR-4525Z)</v>
      </c>
      <c r="Q1168" s="27" t="str">
        <f t="shared" si="27"/>
        <v>IA-04RaBPM:TI-AMCFPGAEVR/FMC1CH1
IA-04RaCtrl:CO-PSCtrl-BO/TimIn</v>
      </c>
      <c r="R1168" s="45">
        <v>15.0</v>
      </c>
      <c r="S1168" s="45">
        <f t="shared" si="30"/>
        <v>15</v>
      </c>
      <c r="T1168" s="19" t="str">
        <f>Def_Sistemas_Conectores_Cabos!$C$6</f>
        <v>Fibra plástica 1 mm</v>
      </c>
      <c r="U1168" s="32" t="s">
        <v>1225</v>
      </c>
      <c r="V1168" s="33"/>
      <c r="W1168" s="33"/>
      <c r="X1168" s="33"/>
    </row>
    <row r="1169" ht="15.75" customHeight="1">
      <c r="A1169" s="19" t="str">
        <f>Def_Sistemas_Conectores_Cabos!$A$5</f>
        <v>Timing Fontes BO &amp; SI</v>
      </c>
      <c r="B1169" s="22" t="str">
        <f>Datas_Entregas!$A$2</f>
        <v>Booster/LTB</v>
      </c>
      <c r="C1169" s="25">
        <f t="array" ref="C1169">INDEX(Datas_Entregas!$B$2:$B$100, MATCH(B1169, Datas_Entregas!$A$2:$A$100, 0), 1)</f>
        <v>43266</v>
      </c>
      <c r="D1169" s="22" t="str">
        <f>Def_Status_Montagem!$A$2</f>
        <v>A verificar</v>
      </c>
      <c r="E1169" s="35" t="str">
        <f>Def_Status_Montagem!$B$4</f>
        <v>Contratada (inclui etiqueta)</v>
      </c>
      <c r="F1169" s="26" t="str">
        <f t="array" ref="F1169">INDEX(Def_Instancias_Equipamentos!$F$2:$F$1373, MATCH(K1169, Def_Instancias_Equipamentos!$D$2:$D$1373, 0), 1)</f>
        <v>Sala Racks 4</v>
      </c>
      <c r="G1169" s="27" t="str">
        <f t="array" ref="G1169">INDEX(Def_Instancias_Equipamentos!$F$2:$F$1373, MATCH(L1169, Def_Instancias_Equipamentos!$D$2:$D$1373, 0), 1)</f>
        <v>Sala Racks 4</v>
      </c>
      <c r="H1169" s="26" t="str">
        <f t="array" ref="H1169">INDEX(Def_Instancias_Equipamentos!$E$2:$E$1373, MATCH(K1169, Def_Instancias_Equipamentos!$D$2:$D$1373, 0), 1)</f>
        <v>IA-04RaBPM</v>
      </c>
      <c r="I1169" s="27" t="str">
        <f t="array" ref="I1169">INDEX(Def_Instancias_Equipamentos!$E$2:$E$1373, MATCH(L1169, Def_Instancias_Equipamentos!$D$2:$D$1373, 0), 1)</f>
        <v>IA-04RaCtrl</v>
      </c>
      <c r="J1169" s="27" t="str">
        <f t="shared" si="26"/>
        <v>EXTERNO</v>
      </c>
      <c r="K1169" s="28" t="str">
        <f>Def_Instancias_Equipamentos!$D$26</f>
        <v>IA-04RaBPM:TI-AMCFPGAEVR</v>
      </c>
      <c r="L1169" s="19" t="str">
        <f>Def_Instancias_Equipamentos!$D$168</f>
        <v>IA-04RaCtrl:CO-PSCtrl-SI1</v>
      </c>
      <c r="M1169" s="44" t="s">
        <v>1226</v>
      </c>
      <c r="N1169" s="45" t="s">
        <v>1224</v>
      </c>
      <c r="O1169" s="28" t="str">
        <f>Def_Sistemas_Conectores_Cabos!$B$6</f>
        <v>Simplex (HFBR-4525Z)</v>
      </c>
      <c r="P1169" s="19" t="str">
        <f>Def_Sistemas_Conectores_Cabos!$B$6</f>
        <v>Simplex (HFBR-4525Z)</v>
      </c>
      <c r="Q1169" s="27" t="str">
        <f t="shared" si="27"/>
        <v>IA-04RaBPM:TI-AMCFPGAEVR/FMC1CH2
IA-04RaCtrl:CO-PSCtrl-SI1/TimIn</v>
      </c>
      <c r="R1169" s="45">
        <v>15.0</v>
      </c>
      <c r="S1169" s="45">
        <f t="shared" si="30"/>
        <v>15</v>
      </c>
      <c r="T1169" s="19" t="str">
        <f>Def_Sistemas_Conectores_Cabos!$C$6</f>
        <v>Fibra plástica 1 mm</v>
      </c>
      <c r="U1169" s="32" t="s">
        <v>1225</v>
      </c>
      <c r="V1169" s="33"/>
      <c r="W1169" s="33"/>
      <c r="X1169" s="33"/>
    </row>
    <row r="1170" ht="15.75" customHeight="1">
      <c r="A1170" s="19" t="str">
        <f>Def_Sistemas_Conectores_Cabos!$A$5</f>
        <v>Timing Fontes BO &amp; SI</v>
      </c>
      <c r="B1170" s="22" t="str">
        <f>Datas_Entregas!$A$2</f>
        <v>Booster/LTB</v>
      </c>
      <c r="C1170" s="25">
        <f t="array" ref="C1170">INDEX(Datas_Entregas!$B$2:$B$100, MATCH(B1170, Datas_Entregas!$A$2:$A$100, 0), 1)</f>
        <v>43266</v>
      </c>
      <c r="D1170" s="22" t="str">
        <f>Def_Status_Montagem!$A$2</f>
        <v>A verificar</v>
      </c>
      <c r="E1170" s="35" t="str">
        <f>Def_Status_Montagem!$B$4</f>
        <v>Contratada (inclui etiqueta)</v>
      </c>
      <c r="F1170" s="26" t="str">
        <f t="array" ref="F1170">INDEX(Def_Instancias_Equipamentos!$F$2:$F$1373, MATCH(K1170, Def_Instancias_Equipamentos!$D$2:$D$1373, 0), 1)</f>
        <v>Sala Racks 4</v>
      </c>
      <c r="G1170" s="27" t="str">
        <f t="array" ref="G1170">INDEX(Def_Instancias_Equipamentos!$F$2:$F$1373, MATCH(L1170, Def_Instancias_Equipamentos!$D$2:$D$1373, 0), 1)</f>
        <v>Sala Racks 4</v>
      </c>
      <c r="H1170" s="26" t="str">
        <f t="array" ref="H1170">INDEX(Def_Instancias_Equipamentos!$E$2:$E$1373, MATCH(K1170, Def_Instancias_Equipamentos!$D$2:$D$1373, 0), 1)</f>
        <v>IA-04RaBPM</v>
      </c>
      <c r="I1170" s="27" t="str">
        <f t="array" ref="I1170">INDEX(Def_Instancias_Equipamentos!$E$2:$E$1373, MATCH(L1170, Def_Instancias_Equipamentos!$D$2:$D$1373, 0), 1)</f>
        <v>IA-04RaCtrl</v>
      </c>
      <c r="J1170" s="27" t="str">
        <f t="shared" si="26"/>
        <v>EXTERNO</v>
      </c>
      <c r="K1170" s="28" t="str">
        <f>Def_Instancias_Equipamentos!$D$26</f>
        <v>IA-04RaBPM:TI-AMCFPGAEVR</v>
      </c>
      <c r="L1170" s="19" t="str">
        <f>Def_Instancias_Equipamentos!$D$169</f>
        <v>IA-04RaCtrl:CO-PSCtrl-SI2</v>
      </c>
      <c r="M1170" s="44" t="s">
        <v>1227</v>
      </c>
      <c r="N1170" s="45" t="s">
        <v>1224</v>
      </c>
      <c r="O1170" s="28" t="str">
        <f>Def_Sistemas_Conectores_Cabos!$B$6</f>
        <v>Simplex (HFBR-4525Z)</v>
      </c>
      <c r="P1170" s="19" t="str">
        <f>Def_Sistemas_Conectores_Cabos!$B$6</f>
        <v>Simplex (HFBR-4525Z)</v>
      </c>
      <c r="Q1170" s="27" t="str">
        <f t="shared" si="27"/>
        <v>IA-04RaBPM:TI-AMCFPGAEVR/FMC1CH3
IA-04RaCtrl:CO-PSCtrl-SI2/TimIn</v>
      </c>
      <c r="R1170" s="45">
        <v>15.0</v>
      </c>
      <c r="S1170" s="45">
        <f t="shared" si="30"/>
        <v>15</v>
      </c>
      <c r="T1170" s="19" t="str">
        <f>Def_Sistemas_Conectores_Cabos!$C$6</f>
        <v>Fibra plástica 1 mm</v>
      </c>
      <c r="U1170" s="32" t="s">
        <v>1225</v>
      </c>
      <c r="V1170" s="33"/>
      <c r="W1170" s="33"/>
      <c r="X1170" s="33"/>
    </row>
    <row r="1171" ht="15.75" customHeight="1">
      <c r="A1171" s="19" t="str">
        <f>Def_Sistemas_Conectores_Cabos!$A$5</f>
        <v>Timing Fontes BO &amp; SI</v>
      </c>
      <c r="B1171" s="22" t="str">
        <f>Datas_Entregas!$A$2</f>
        <v>Booster/LTB</v>
      </c>
      <c r="C1171" s="25">
        <f t="array" ref="C1171">INDEX(Datas_Entregas!$B$2:$B$100, MATCH(B1171, Datas_Entregas!$A$2:$A$100, 0), 1)</f>
        <v>43266</v>
      </c>
      <c r="D1171" s="22" t="str">
        <f>Def_Status_Montagem!$A$2</f>
        <v>A verificar</v>
      </c>
      <c r="E1171" s="35" t="str">
        <f>Def_Status_Montagem!$B$4</f>
        <v>Contratada (inclui etiqueta)</v>
      </c>
      <c r="F1171" s="26" t="str">
        <f t="array" ref="F1171">INDEX(Def_Instancias_Equipamentos!$F$2:$F$1373, MATCH(K1171, Def_Instancias_Equipamentos!$D$2:$D$1373, 0), 1)</f>
        <v>Sala Racks 4</v>
      </c>
      <c r="G1171" s="27" t="str">
        <f t="array" ref="G1171">INDEX(Def_Instancias_Equipamentos!$F$2:$F$1373, MATCH(L1171, Def_Instancias_Equipamentos!$D$2:$D$1373, 0), 1)</f>
        <v>Sala Racks 4</v>
      </c>
      <c r="H1171" s="26" t="str">
        <f t="array" ref="H1171">INDEX(Def_Instancias_Equipamentos!$E$2:$E$1373, MATCH(K1171, Def_Instancias_Equipamentos!$D$2:$D$1373, 0), 1)</f>
        <v>IA-04RaBPM</v>
      </c>
      <c r="I1171" s="27" t="str">
        <f t="array" ref="I1171">INDEX(Def_Instancias_Equipamentos!$E$2:$E$1373, MATCH(L1171, Def_Instancias_Equipamentos!$D$2:$D$1373, 0), 1)</f>
        <v>IA-04RaCtrl</v>
      </c>
      <c r="J1171" s="27" t="str">
        <f t="shared" si="26"/>
        <v>EXTERNO</v>
      </c>
      <c r="K1171" s="28" t="str">
        <f>Def_Instancias_Equipamentos!$D$26</f>
        <v>IA-04RaBPM:TI-AMCFPGAEVR</v>
      </c>
      <c r="L1171" s="19" t="str">
        <f>Def_Instancias_Equipamentos!$D$170</f>
        <v>IA-04RaCtrl:CO-PSCtrl-SI3</v>
      </c>
      <c r="M1171" s="44" t="s">
        <v>1228</v>
      </c>
      <c r="N1171" s="45" t="s">
        <v>1224</v>
      </c>
      <c r="O1171" s="28" t="str">
        <f>Def_Sistemas_Conectores_Cabos!$B$6</f>
        <v>Simplex (HFBR-4525Z)</v>
      </c>
      <c r="P1171" s="19" t="str">
        <f>Def_Sistemas_Conectores_Cabos!$B$6</f>
        <v>Simplex (HFBR-4525Z)</v>
      </c>
      <c r="Q1171" s="27" t="str">
        <f t="shared" si="27"/>
        <v>IA-04RaBPM:TI-AMCFPGAEVR/FMC1CH4
IA-04RaCtrl:CO-PSCtrl-SI3/TimIn</v>
      </c>
      <c r="R1171" s="45">
        <v>15.0</v>
      </c>
      <c r="S1171" s="45">
        <f t="shared" si="30"/>
        <v>15</v>
      </c>
      <c r="T1171" s="19" t="str">
        <f>Def_Sistemas_Conectores_Cabos!$C$6</f>
        <v>Fibra plástica 1 mm</v>
      </c>
      <c r="U1171" s="32" t="s">
        <v>1225</v>
      </c>
      <c r="V1171" s="33"/>
      <c r="W1171" s="33"/>
      <c r="X1171" s="33"/>
    </row>
    <row r="1172" ht="15.75" customHeight="1">
      <c r="A1172" s="19" t="str">
        <f>Def_Sistemas_Conectores_Cabos!$A$5</f>
        <v>Timing Fontes BO &amp; SI</v>
      </c>
      <c r="B1172" s="22" t="str">
        <f>Datas_Entregas!$A$2</f>
        <v>Booster/LTB</v>
      </c>
      <c r="C1172" s="25">
        <f t="array" ref="C1172">INDEX(Datas_Entregas!$B$2:$B$100, MATCH(B1172, Datas_Entregas!$A$2:$A$100, 0), 1)</f>
        <v>43266</v>
      </c>
      <c r="D1172" s="22" t="str">
        <f>Def_Status_Montagem!$A$2</f>
        <v>A verificar</v>
      </c>
      <c r="E1172" s="35" t="str">
        <f>Def_Status_Montagem!$B$4</f>
        <v>Contratada (inclui etiqueta)</v>
      </c>
      <c r="F1172" s="26" t="str">
        <f t="array" ref="F1172">INDEX(Def_Instancias_Equipamentos!$F$2:$F$1373, MATCH(K1172, Def_Instancias_Equipamentos!$D$2:$D$1373, 0), 1)</f>
        <v>Sala Racks 4</v>
      </c>
      <c r="G1172" s="27" t="str">
        <f t="array" ref="G1172">INDEX(Def_Instancias_Equipamentos!$F$2:$F$1373, MATCH(L1172, Def_Instancias_Equipamentos!$D$2:$D$1373, 0), 1)</f>
        <v>Sala Racks 4</v>
      </c>
      <c r="H1172" s="26" t="str">
        <f t="array" ref="H1172">INDEX(Def_Instancias_Equipamentos!$E$2:$E$1373, MATCH(K1172, Def_Instancias_Equipamentos!$D$2:$D$1373, 0), 1)</f>
        <v>IA-04RaBPM</v>
      </c>
      <c r="I1172" s="27" t="str">
        <f t="array" ref="I1172">INDEX(Def_Instancias_Equipamentos!$E$2:$E$1373, MATCH(L1172, Def_Instancias_Equipamentos!$D$2:$D$1373, 0), 1)</f>
        <v>IA-04RaCtrl</v>
      </c>
      <c r="J1172" s="27" t="str">
        <f t="shared" si="26"/>
        <v>EXTERNO</v>
      </c>
      <c r="K1172" s="28" t="str">
        <f>Def_Instancias_Equipamentos!$D$26</f>
        <v>IA-04RaBPM:TI-AMCFPGAEVR</v>
      </c>
      <c r="L1172" s="19" t="str">
        <f>Def_Instancias_Equipamentos!$D$171</f>
        <v>IA-04RaCtrl:CO-PSCtrl-SI4</v>
      </c>
      <c r="M1172" s="44" t="s">
        <v>1229</v>
      </c>
      <c r="N1172" s="45" t="s">
        <v>1224</v>
      </c>
      <c r="O1172" s="28" t="str">
        <f>Def_Sistemas_Conectores_Cabos!$B$6</f>
        <v>Simplex (HFBR-4525Z)</v>
      </c>
      <c r="P1172" s="19" t="str">
        <f>Def_Sistemas_Conectores_Cabos!$B$6</f>
        <v>Simplex (HFBR-4525Z)</v>
      </c>
      <c r="Q1172" s="27" t="str">
        <f t="shared" si="27"/>
        <v>IA-04RaBPM:TI-AMCFPGAEVR/FMC1CH5
IA-04RaCtrl:CO-PSCtrl-SI4/TimIn</v>
      </c>
      <c r="R1172" s="45">
        <v>15.0</v>
      </c>
      <c r="S1172" s="45">
        <f t="shared" si="30"/>
        <v>15</v>
      </c>
      <c r="T1172" s="19" t="str">
        <f>Def_Sistemas_Conectores_Cabos!$C$6</f>
        <v>Fibra plástica 1 mm</v>
      </c>
      <c r="U1172" s="32" t="s">
        <v>1225</v>
      </c>
      <c r="V1172" s="33"/>
      <c r="W1172" s="33"/>
      <c r="X1172" s="33"/>
    </row>
    <row r="1173" ht="15.75" customHeight="1">
      <c r="A1173" s="19" t="str">
        <f>Def_Sistemas_Conectores_Cabos!$A$5</f>
        <v>Timing Fontes BO &amp; SI</v>
      </c>
      <c r="B1173" s="22" t="str">
        <f>Datas_Entregas!$A$2</f>
        <v>Booster/LTB</v>
      </c>
      <c r="C1173" s="25">
        <f t="array" ref="C1173">INDEX(Datas_Entregas!$B$2:$B$100, MATCH(B1173, Datas_Entregas!$A$2:$A$100, 0), 1)</f>
        <v>43266</v>
      </c>
      <c r="D1173" s="22" t="str">
        <f>Def_Status_Montagem!$A$2</f>
        <v>A verificar</v>
      </c>
      <c r="E1173" s="35" t="str">
        <f>Def_Status_Montagem!$B$4</f>
        <v>Contratada (inclui etiqueta)</v>
      </c>
      <c r="F1173" s="26" t="str">
        <f t="array" ref="F1173">INDEX(Def_Instancias_Equipamentos!$F$2:$F$1373, MATCH(K1173, Def_Instancias_Equipamentos!$D$2:$D$1373, 0), 1)</f>
        <v>Sala Racks 4</v>
      </c>
      <c r="G1173" s="27" t="str">
        <f t="array" ref="G1173">INDEX(Def_Instancias_Equipamentos!$F$2:$F$1373, MATCH(L1173, Def_Instancias_Equipamentos!$D$2:$D$1373, 0), 1)</f>
        <v>Sala Racks 4</v>
      </c>
      <c r="H1173" s="26" t="str">
        <f t="array" ref="H1173">INDEX(Def_Instancias_Equipamentos!$E$2:$E$1373, MATCH(K1173, Def_Instancias_Equipamentos!$D$2:$D$1373, 0), 1)</f>
        <v>IA-04RaBPM</v>
      </c>
      <c r="I1173" s="27" t="str">
        <f t="array" ref="I1173">INDEX(Def_Instancias_Equipamentos!$E$2:$E$1373, MATCH(L1173, Def_Instancias_Equipamentos!$D$2:$D$1373, 0), 1)</f>
        <v>IA-04RaCtrl</v>
      </c>
      <c r="J1173" s="27" t="str">
        <f t="shared" si="26"/>
        <v>EXTERNO</v>
      </c>
      <c r="K1173" s="28" t="str">
        <f>Def_Instancias_Equipamentos!$D$26</f>
        <v>IA-04RaBPM:TI-AMCFPGAEVR</v>
      </c>
      <c r="L1173" s="19" t="str">
        <f>Def_Instancias_Equipamentos!$D$172</f>
        <v>IA-04RaCtrl:CO-PSCtrl-SI5</v>
      </c>
      <c r="M1173" s="44" t="s">
        <v>1230</v>
      </c>
      <c r="N1173" s="45" t="s">
        <v>1224</v>
      </c>
      <c r="O1173" s="28" t="str">
        <f>Def_Sistemas_Conectores_Cabos!$B$6</f>
        <v>Simplex (HFBR-4525Z)</v>
      </c>
      <c r="P1173" s="19" t="str">
        <f>Def_Sistemas_Conectores_Cabos!$B$6</f>
        <v>Simplex (HFBR-4525Z)</v>
      </c>
      <c r="Q1173" s="27" t="str">
        <f t="shared" si="27"/>
        <v>IA-04RaBPM:TI-AMCFPGAEVR/FMC2CH1
IA-04RaCtrl:CO-PSCtrl-SI5/TimIn</v>
      </c>
      <c r="R1173" s="45">
        <v>15.0</v>
      </c>
      <c r="S1173" s="45">
        <f t="shared" si="30"/>
        <v>15</v>
      </c>
      <c r="T1173" s="19" t="str">
        <f>Def_Sistemas_Conectores_Cabos!$C$6</f>
        <v>Fibra plástica 1 mm</v>
      </c>
      <c r="U1173" s="32" t="s">
        <v>1225</v>
      </c>
      <c r="V1173" s="33"/>
      <c r="W1173" s="33"/>
      <c r="X1173" s="33"/>
    </row>
    <row r="1174" ht="15.75" customHeight="1">
      <c r="A1174" s="19" t="str">
        <f>Def_Sistemas_Conectores_Cabos!$A$5</f>
        <v>Timing Fontes BO &amp; SI</v>
      </c>
      <c r="B1174" s="22" t="str">
        <f>Datas_Entregas!$A$2</f>
        <v>Booster/LTB</v>
      </c>
      <c r="C1174" s="25">
        <f t="array" ref="C1174">INDEX(Datas_Entregas!$B$2:$B$100, MATCH(B1174, Datas_Entregas!$A$2:$A$100, 0), 1)</f>
        <v>43266</v>
      </c>
      <c r="D1174" s="22" t="str">
        <f>Def_Status_Montagem!$A$2</f>
        <v>A verificar</v>
      </c>
      <c r="E1174" s="35" t="str">
        <f>Def_Status_Montagem!$B$4</f>
        <v>Contratada (inclui etiqueta)</v>
      </c>
      <c r="F1174" s="26" t="str">
        <f t="array" ref="F1174">INDEX(Def_Instancias_Equipamentos!$F$2:$F$1373, MATCH(K1174, Def_Instancias_Equipamentos!$D$2:$D$1373, 0), 1)</f>
        <v>Sala Racks 4</v>
      </c>
      <c r="G1174" s="27" t="str">
        <f t="array" ref="G1174">INDEX(Def_Instancias_Equipamentos!$F$2:$F$1373, MATCH(L1174, Def_Instancias_Equipamentos!$D$2:$D$1373, 0), 1)</f>
        <v>Sala Racks 4</v>
      </c>
      <c r="H1174" s="26" t="str">
        <f t="array" ref="H1174">INDEX(Def_Instancias_Equipamentos!$E$2:$E$1373, MATCH(K1174, Def_Instancias_Equipamentos!$D$2:$D$1373, 0), 1)</f>
        <v>IA-04RaBPM</v>
      </c>
      <c r="I1174" s="27" t="str">
        <f t="array" ref="I1174">INDEX(Def_Instancias_Equipamentos!$E$2:$E$1373, MATCH(L1174, Def_Instancias_Equipamentos!$D$2:$D$1373, 0), 1)</f>
        <v>IA-04RaCtrl</v>
      </c>
      <c r="J1174" s="27" t="str">
        <f t="shared" si="26"/>
        <v>EXTERNO</v>
      </c>
      <c r="K1174" s="28" t="str">
        <f>Def_Instancias_Equipamentos!$D$26</f>
        <v>IA-04RaBPM:TI-AMCFPGAEVR</v>
      </c>
      <c r="L1174" s="19" t="str">
        <f>Def_Instancias_Equipamentos!$D$173</f>
        <v>IA-04RaCtrl:CO-PSCtrl-SI6</v>
      </c>
      <c r="M1174" s="44" t="s">
        <v>1231</v>
      </c>
      <c r="N1174" s="45" t="s">
        <v>1224</v>
      </c>
      <c r="O1174" s="28" t="str">
        <f>Def_Sistemas_Conectores_Cabos!$B$6</f>
        <v>Simplex (HFBR-4525Z)</v>
      </c>
      <c r="P1174" s="19" t="str">
        <f>Def_Sistemas_Conectores_Cabos!$B$6</f>
        <v>Simplex (HFBR-4525Z)</v>
      </c>
      <c r="Q1174" s="27" t="str">
        <f t="shared" si="27"/>
        <v>IA-04RaBPM:TI-AMCFPGAEVR/FMC2CH2
IA-04RaCtrl:CO-PSCtrl-SI6/TimIn</v>
      </c>
      <c r="R1174" s="45">
        <v>15.0</v>
      </c>
      <c r="S1174" s="45">
        <f t="shared" si="30"/>
        <v>15</v>
      </c>
      <c r="T1174" s="19" t="str">
        <f>Def_Sistemas_Conectores_Cabos!$C$6</f>
        <v>Fibra plástica 1 mm</v>
      </c>
      <c r="U1174" s="32" t="s">
        <v>1225</v>
      </c>
      <c r="V1174" s="33"/>
      <c r="W1174" s="33"/>
      <c r="X1174" s="33"/>
    </row>
    <row r="1175" ht="15.75" customHeight="1">
      <c r="A1175" s="19" t="str">
        <f>Def_Sistemas_Conectores_Cabos!$A$5</f>
        <v>Timing Fontes BO &amp; SI</v>
      </c>
      <c r="B1175" s="22" t="str">
        <f>Datas_Entregas!$A$2</f>
        <v>Booster/LTB</v>
      </c>
      <c r="C1175" s="25">
        <f t="array" ref="C1175">INDEX(Datas_Entregas!$B$2:$B$100, MATCH(B1175, Datas_Entregas!$A$2:$A$100, 0), 1)</f>
        <v>43266</v>
      </c>
      <c r="D1175" s="22" t="str">
        <f>Def_Status_Montagem!$A$2</f>
        <v>A verificar</v>
      </c>
      <c r="E1175" s="35" t="str">
        <f>Def_Status_Montagem!$B$4</f>
        <v>Contratada (inclui etiqueta)</v>
      </c>
      <c r="F1175" s="26" t="str">
        <f t="array" ref="F1175">INDEX(Def_Instancias_Equipamentos!$F$2:$F$1373, MATCH(K1175, Def_Instancias_Equipamentos!$D$2:$D$1373, 0), 1)</f>
        <v>Sala Racks 4</v>
      </c>
      <c r="G1175" s="27" t="str">
        <f t="array" ref="G1175">INDEX(Def_Instancias_Equipamentos!$F$2:$F$1373, MATCH(L1175, Def_Instancias_Equipamentos!$D$2:$D$1373, 0), 1)</f>
        <v>Sala Racks 4</v>
      </c>
      <c r="H1175" s="26" t="str">
        <f t="array" ref="H1175">INDEX(Def_Instancias_Equipamentos!$E$2:$E$1373, MATCH(K1175, Def_Instancias_Equipamentos!$D$2:$D$1373, 0), 1)</f>
        <v>IA-04RaBPM</v>
      </c>
      <c r="I1175" s="27" t="str">
        <f t="array" ref="I1175">INDEX(Def_Instancias_Equipamentos!$E$2:$E$1373, MATCH(L1175, Def_Instancias_Equipamentos!$D$2:$D$1373, 0), 1)</f>
        <v>IA-04RaCtrl</v>
      </c>
      <c r="J1175" s="27" t="str">
        <f t="shared" si="26"/>
        <v>EXTERNO</v>
      </c>
      <c r="K1175" s="28" t="str">
        <f>Def_Instancias_Equipamentos!$D$26</f>
        <v>IA-04RaBPM:TI-AMCFPGAEVR</v>
      </c>
      <c r="L1175" s="19" t="str">
        <f>Def_Instancias_Equipamentos!$D$174</f>
        <v>IA-04RaCtrl:CO-PSCtrl-SI7</v>
      </c>
      <c r="M1175" s="44" t="s">
        <v>1232</v>
      </c>
      <c r="N1175" s="45" t="s">
        <v>1224</v>
      </c>
      <c r="O1175" s="28" t="str">
        <f>Def_Sistemas_Conectores_Cabos!$B$6</f>
        <v>Simplex (HFBR-4525Z)</v>
      </c>
      <c r="P1175" s="19" t="str">
        <f>Def_Sistemas_Conectores_Cabos!$B$6</f>
        <v>Simplex (HFBR-4525Z)</v>
      </c>
      <c r="Q1175" s="27" t="str">
        <f t="shared" si="27"/>
        <v>IA-04RaBPM:TI-AMCFPGAEVR/FMC2CH3
IA-04RaCtrl:CO-PSCtrl-SI7/TimIn</v>
      </c>
      <c r="R1175" s="45">
        <v>15.0</v>
      </c>
      <c r="S1175" s="45">
        <f t="shared" si="30"/>
        <v>15</v>
      </c>
      <c r="T1175" s="19" t="str">
        <f>Def_Sistemas_Conectores_Cabos!$C$6</f>
        <v>Fibra plástica 1 mm</v>
      </c>
      <c r="U1175" s="32" t="s">
        <v>1225</v>
      </c>
      <c r="V1175" s="33"/>
      <c r="W1175" s="33"/>
      <c r="X1175" s="33"/>
    </row>
    <row r="1176" ht="15.75" customHeight="1">
      <c r="A1176" s="19" t="str">
        <f>Def_Sistemas_Conectores_Cabos!$A$5</f>
        <v>Timing Fontes BO &amp; SI</v>
      </c>
      <c r="B1176" s="22" t="str">
        <f>Datas_Entregas!$A$2</f>
        <v>Booster/LTB</v>
      </c>
      <c r="C1176" s="25">
        <f t="array" ref="C1176">INDEX(Datas_Entregas!$B$2:$B$100, MATCH(B1176, Datas_Entregas!$A$2:$A$100, 0), 1)</f>
        <v>43266</v>
      </c>
      <c r="D1176" s="22" t="str">
        <f>Def_Status_Montagem!$A$2</f>
        <v>A verificar</v>
      </c>
      <c r="E1176" s="35" t="str">
        <f>Def_Status_Montagem!$B$4</f>
        <v>Contratada (inclui etiqueta)</v>
      </c>
      <c r="F1176" s="26" t="str">
        <f t="array" ref="F1176">INDEX(Def_Instancias_Equipamentos!$F$2:$F$1373, MATCH(K1176, Def_Instancias_Equipamentos!$D$2:$D$1373, 0), 1)</f>
        <v>Sala Racks 5</v>
      </c>
      <c r="G1176" s="27" t="str">
        <f t="array" ref="G1176">INDEX(Def_Instancias_Equipamentos!$F$2:$F$1373, MATCH(L1176, Def_Instancias_Equipamentos!$D$2:$D$1373, 0), 1)</f>
        <v>Sala Racks 5</v>
      </c>
      <c r="H1176" s="26" t="str">
        <f t="array" ref="H1176">INDEX(Def_Instancias_Equipamentos!$E$2:$E$1373, MATCH(K1176, Def_Instancias_Equipamentos!$D$2:$D$1373, 0), 1)</f>
        <v>IA-05RaBPM</v>
      </c>
      <c r="I1176" s="27" t="str">
        <f t="array" ref="I1176">INDEX(Def_Instancias_Equipamentos!$E$2:$E$1373, MATCH(L1176, Def_Instancias_Equipamentos!$D$2:$D$1373, 0), 1)</f>
        <v>IA-05RaCtrl</v>
      </c>
      <c r="J1176" s="27" t="str">
        <f t="shared" si="26"/>
        <v>EXTERNO</v>
      </c>
      <c r="K1176" s="28" t="str">
        <f>Def_Instancias_Equipamentos!$D$27</f>
        <v>IA-05RaBPM:TI-AMCFPGAEVR</v>
      </c>
      <c r="L1176" s="19" t="str">
        <f>Def_Instancias_Equipamentos!$D$175</f>
        <v>IA-05RaCtrl:CO-PSCtrl-BO</v>
      </c>
      <c r="M1176" s="44" t="s">
        <v>1223</v>
      </c>
      <c r="N1176" s="45" t="s">
        <v>1224</v>
      </c>
      <c r="O1176" s="28" t="str">
        <f>Def_Sistemas_Conectores_Cabos!$B$6</f>
        <v>Simplex (HFBR-4525Z)</v>
      </c>
      <c r="P1176" s="19" t="str">
        <f>Def_Sistemas_Conectores_Cabos!$B$6</f>
        <v>Simplex (HFBR-4525Z)</v>
      </c>
      <c r="Q1176" s="27" t="str">
        <f t="shared" si="27"/>
        <v>IA-05RaBPM:TI-AMCFPGAEVR/FMC1CH1
IA-05RaCtrl:CO-PSCtrl-BO/TimIn</v>
      </c>
      <c r="R1176" s="45">
        <v>15.0</v>
      </c>
      <c r="S1176" s="45">
        <f t="shared" si="30"/>
        <v>15</v>
      </c>
      <c r="T1176" s="19" t="str">
        <f>Def_Sistemas_Conectores_Cabos!$C$6</f>
        <v>Fibra plástica 1 mm</v>
      </c>
      <c r="U1176" s="32" t="s">
        <v>1225</v>
      </c>
      <c r="V1176" s="33"/>
      <c r="W1176" s="33"/>
      <c r="X1176" s="33"/>
    </row>
    <row r="1177" ht="15.75" customHeight="1">
      <c r="A1177" s="19" t="str">
        <f>Def_Sistemas_Conectores_Cabos!$A$5</f>
        <v>Timing Fontes BO &amp; SI</v>
      </c>
      <c r="B1177" s="22" t="str">
        <f>Datas_Entregas!$A$2</f>
        <v>Booster/LTB</v>
      </c>
      <c r="C1177" s="25">
        <f t="array" ref="C1177">INDEX(Datas_Entregas!$B$2:$B$100, MATCH(B1177, Datas_Entregas!$A$2:$A$100, 0), 1)</f>
        <v>43266</v>
      </c>
      <c r="D1177" s="22" t="str">
        <f>Def_Status_Montagem!$A$2</f>
        <v>A verificar</v>
      </c>
      <c r="E1177" s="35" t="str">
        <f>Def_Status_Montagem!$B$4</f>
        <v>Contratada (inclui etiqueta)</v>
      </c>
      <c r="F1177" s="26" t="str">
        <f t="array" ref="F1177">INDEX(Def_Instancias_Equipamentos!$F$2:$F$1373, MATCH(K1177, Def_Instancias_Equipamentos!$D$2:$D$1373, 0), 1)</f>
        <v>Sala Racks 5</v>
      </c>
      <c r="G1177" s="27" t="str">
        <f t="array" ref="G1177">INDEX(Def_Instancias_Equipamentos!$F$2:$F$1373, MATCH(L1177, Def_Instancias_Equipamentos!$D$2:$D$1373, 0), 1)</f>
        <v>Sala Racks 5</v>
      </c>
      <c r="H1177" s="26" t="str">
        <f t="array" ref="H1177">INDEX(Def_Instancias_Equipamentos!$E$2:$E$1373, MATCH(K1177, Def_Instancias_Equipamentos!$D$2:$D$1373, 0), 1)</f>
        <v>IA-05RaBPM</v>
      </c>
      <c r="I1177" s="27" t="str">
        <f t="array" ref="I1177">INDEX(Def_Instancias_Equipamentos!$E$2:$E$1373, MATCH(L1177, Def_Instancias_Equipamentos!$D$2:$D$1373, 0), 1)</f>
        <v>IA-05RaCtrl</v>
      </c>
      <c r="J1177" s="27" t="str">
        <f t="shared" si="26"/>
        <v>EXTERNO</v>
      </c>
      <c r="K1177" s="28" t="str">
        <f>Def_Instancias_Equipamentos!$D$27</f>
        <v>IA-05RaBPM:TI-AMCFPGAEVR</v>
      </c>
      <c r="L1177" s="19" t="str">
        <f>Def_Instancias_Equipamentos!$D$176</f>
        <v>IA-05RaCtrl:CO-PSCtrl-SI1</v>
      </c>
      <c r="M1177" s="44" t="s">
        <v>1226</v>
      </c>
      <c r="N1177" s="45" t="s">
        <v>1224</v>
      </c>
      <c r="O1177" s="28" t="str">
        <f>Def_Sistemas_Conectores_Cabos!$B$6</f>
        <v>Simplex (HFBR-4525Z)</v>
      </c>
      <c r="P1177" s="19" t="str">
        <f>Def_Sistemas_Conectores_Cabos!$B$6</f>
        <v>Simplex (HFBR-4525Z)</v>
      </c>
      <c r="Q1177" s="27" t="str">
        <f t="shared" si="27"/>
        <v>IA-05RaBPM:TI-AMCFPGAEVR/FMC1CH2
IA-05RaCtrl:CO-PSCtrl-SI1/TimIn</v>
      </c>
      <c r="R1177" s="45">
        <v>15.0</v>
      </c>
      <c r="S1177" s="45">
        <f t="shared" si="30"/>
        <v>15</v>
      </c>
      <c r="T1177" s="19" t="str">
        <f>Def_Sistemas_Conectores_Cabos!$C$6</f>
        <v>Fibra plástica 1 mm</v>
      </c>
      <c r="U1177" s="32" t="s">
        <v>1225</v>
      </c>
      <c r="V1177" s="33"/>
      <c r="W1177" s="33"/>
      <c r="X1177" s="33"/>
    </row>
    <row r="1178" ht="15.75" customHeight="1">
      <c r="A1178" s="19" t="str">
        <f>Def_Sistemas_Conectores_Cabos!$A$5</f>
        <v>Timing Fontes BO &amp; SI</v>
      </c>
      <c r="B1178" s="22" t="str">
        <f>Datas_Entregas!$A$2</f>
        <v>Booster/LTB</v>
      </c>
      <c r="C1178" s="25">
        <f t="array" ref="C1178">INDEX(Datas_Entregas!$B$2:$B$100, MATCH(B1178, Datas_Entregas!$A$2:$A$100, 0), 1)</f>
        <v>43266</v>
      </c>
      <c r="D1178" s="22" t="str">
        <f>Def_Status_Montagem!$A$2</f>
        <v>A verificar</v>
      </c>
      <c r="E1178" s="35" t="str">
        <f>Def_Status_Montagem!$B$4</f>
        <v>Contratada (inclui etiqueta)</v>
      </c>
      <c r="F1178" s="26" t="str">
        <f t="array" ref="F1178">INDEX(Def_Instancias_Equipamentos!$F$2:$F$1373, MATCH(K1178, Def_Instancias_Equipamentos!$D$2:$D$1373, 0), 1)</f>
        <v>Sala Racks 5</v>
      </c>
      <c r="G1178" s="27" t="str">
        <f t="array" ref="G1178">INDEX(Def_Instancias_Equipamentos!$F$2:$F$1373, MATCH(L1178, Def_Instancias_Equipamentos!$D$2:$D$1373, 0), 1)</f>
        <v>Sala Racks 5</v>
      </c>
      <c r="H1178" s="26" t="str">
        <f t="array" ref="H1178">INDEX(Def_Instancias_Equipamentos!$E$2:$E$1373, MATCH(K1178, Def_Instancias_Equipamentos!$D$2:$D$1373, 0), 1)</f>
        <v>IA-05RaBPM</v>
      </c>
      <c r="I1178" s="27" t="str">
        <f t="array" ref="I1178">INDEX(Def_Instancias_Equipamentos!$E$2:$E$1373, MATCH(L1178, Def_Instancias_Equipamentos!$D$2:$D$1373, 0), 1)</f>
        <v>IA-05RaCtrl</v>
      </c>
      <c r="J1178" s="27" t="str">
        <f t="shared" si="26"/>
        <v>EXTERNO</v>
      </c>
      <c r="K1178" s="28" t="str">
        <f>Def_Instancias_Equipamentos!$D$27</f>
        <v>IA-05RaBPM:TI-AMCFPGAEVR</v>
      </c>
      <c r="L1178" s="19" t="str">
        <f>Def_Instancias_Equipamentos!$D$177</f>
        <v>IA-05RaCtrl:CO-PSCtrl-SI2</v>
      </c>
      <c r="M1178" s="44" t="s">
        <v>1227</v>
      </c>
      <c r="N1178" s="45" t="s">
        <v>1224</v>
      </c>
      <c r="O1178" s="28" t="str">
        <f>Def_Sistemas_Conectores_Cabos!$B$6</f>
        <v>Simplex (HFBR-4525Z)</v>
      </c>
      <c r="P1178" s="19" t="str">
        <f>Def_Sistemas_Conectores_Cabos!$B$6</f>
        <v>Simplex (HFBR-4525Z)</v>
      </c>
      <c r="Q1178" s="27" t="str">
        <f t="shared" si="27"/>
        <v>IA-05RaBPM:TI-AMCFPGAEVR/FMC1CH3
IA-05RaCtrl:CO-PSCtrl-SI2/TimIn</v>
      </c>
      <c r="R1178" s="45">
        <v>15.0</v>
      </c>
      <c r="S1178" s="45">
        <f t="shared" si="30"/>
        <v>15</v>
      </c>
      <c r="T1178" s="19" t="str">
        <f>Def_Sistemas_Conectores_Cabos!$C$6</f>
        <v>Fibra plástica 1 mm</v>
      </c>
      <c r="U1178" s="32" t="s">
        <v>1225</v>
      </c>
      <c r="V1178" s="33"/>
      <c r="W1178" s="33"/>
      <c r="X1178" s="33"/>
    </row>
    <row r="1179" ht="15.75" customHeight="1">
      <c r="A1179" s="19" t="str">
        <f>Def_Sistemas_Conectores_Cabos!$A$5</f>
        <v>Timing Fontes BO &amp; SI</v>
      </c>
      <c r="B1179" s="22" t="str">
        <f>Datas_Entregas!$A$2</f>
        <v>Booster/LTB</v>
      </c>
      <c r="C1179" s="25">
        <f t="array" ref="C1179">INDEX(Datas_Entregas!$B$2:$B$100, MATCH(B1179, Datas_Entregas!$A$2:$A$100, 0), 1)</f>
        <v>43266</v>
      </c>
      <c r="D1179" s="22" t="str">
        <f>Def_Status_Montagem!$A$2</f>
        <v>A verificar</v>
      </c>
      <c r="E1179" s="35" t="str">
        <f>Def_Status_Montagem!$B$4</f>
        <v>Contratada (inclui etiqueta)</v>
      </c>
      <c r="F1179" s="26" t="str">
        <f t="array" ref="F1179">INDEX(Def_Instancias_Equipamentos!$F$2:$F$1373, MATCH(K1179, Def_Instancias_Equipamentos!$D$2:$D$1373, 0), 1)</f>
        <v>Sala Racks 5</v>
      </c>
      <c r="G1179" s="27" t="str">
        <f t="array" ref="G1179">INDEX(Def_Instancias_Equipamentos!$F$2:$F$1373, MATCH(L1179, Def_Instancias_Equipamentos!$D$2:$D$1373, 0), 1)</f>
        <v>Sala Racks 5</v>
      </c>
      <c r="H1179" s="26" t="str">
        <f t="array" ref="H1179">INDEX(Def_Instancias_Equipamentos!$E$2:$E$1373, MATCH(K1179, Def_Instancias_Equipamentos!$D$2:$D$1373, 0), 1)</f>
        <v>IA-05RaBPM</v>
      </c>
      <c r="I1179" s="27" t="str">
        <f t="array" ref="I1179">INDEX(Def_Instancias_Equipamentos!$E$2:$E$1373, MATCH(L1179, Def_Instancias_Equipamentos!$D$2:$D$1373, 0), 1)</f>
        <v>IA-05RaCtrl</v>
      </c>
      <c r="J1179" s="27" t="str">
        <f t="shared" si="26"/>
        <v>EXTERNO</v>
      </c>
      <c r="K1179" s="28" t="str">
        <f>Def_Instancias_Equipamentos!$D$27</f>
        <v>IA-05RaBPM:TI-AMCFPGAEVR</v>
      </c>
      <c r="L1179" s="19" t="str">
        <f>Def_Instancias_Equipamentos!$D$178</f>
        <v>IA-05RaCtrl:CO-PSCtrl-SI3</v>
      </c>
      <c r="M1179" s="44" t="s">
        <v>1228</v>
      </c>
      <c r="N1179" s="45" t="s">
        <v>1224</v>
      </c>
      <c r="O1179" s="28" t="str">
        <f>Def_Sistemas_Conectores_Cabos!$B$6</f>
        <v>Simplex (HFBR-4525Z)</v>
      </c>
      <c r="P1179" s="19" t="str">
        <f>Def_Sistemas_Conectores_Cabos!$B$6</f>
        <v>Simplex (HFBR-4525Z)</v>
      </c>
      <c r="Q1179" s="27" t="str">
        <f t="shared" si="27"/>
        <v>IA-05RaBPM:TI-AMCFPGAEVR/FMC1CH4
IA-05RaCtrl:CO-PSCtrl-SI3/TimIn</v>
      </c>
      <c r="R1179" s="45">
        <v>15.0</v>
      </c>
      <c r="S1179" s="45">
        <f t="shared" si="30"/>
        <v>15</v>
      </c>
      <c r="T1179" s="19" t="str">
        <f>Def_Sistemas_Conectores_Cabos!$C$6</f>
        <v>Fibra plástica 1 mm</v>
      </c>
      <c r="U1179" s="32" t="s">
        <v>1225</v>
      </c>
      <c r="V1179" s="33"/>
      <c r="W1179" s="33"/>
      <c r="X1179" s="33"/>
    </row>
    <row r="1180" ht="15.75" customHeight="1">
      <c r="A1180" s="19" t="str">
        <f>Def_Sistemas_Conectores_Cabos!$A$5</f>
        <v>Timing Fontes BO &amp; SI</v>
      </c>
      <c r="B1180" s="22" t="str">
        <f>Datas_Entregas!$A$2</f>
        <v>Booster/LTB</v>
      </c>
      <c r="C1180" s="25">
        <f t="array" ref="C1180">INDEX(Datas_Entregas!$B$2:$B$100, MATCH(B1180, Datas_Entregas!$A$2:$A$100, 0), 1)</f>
        <v>43266</v>
      </c>
      <c r="D1180" s="22" t="str">
        <f>Def_Status_Montagem!$A$2</f>
        <v>A verificar</v>
      </c>
      <c r="E1180" s="35" t="str">
        <f>Def_Status_Montagem!$B$4</f>
        <v>Contratada (inclui etiqueta)</v>
      </c>
      <c r="F1180" s="26" t="str">
        <f t="array" ref="F1180">INDEX(Def_Instancias_Equipamentos!$F$2:$F$1373, MATCH(K1180, Def_Instancias_Equipamentos!$D$2:$D$1373, 0), 1)</f>
        <v>Sala Racks 5</v>
      </c>
      <c r="G1180" s="27" t="str">
        <f t="array" ref="G1180">INDEX(Def_Instancias_Equipamentos!$F$2:$F$1373, MATCH(L1180, Def_Instancias_Equipamentos!$D$2:$D$1373, 0), 1)</f>
        <v>Sala Racks 5</v>
      </c>
      <c r="H1180" s="26" t="str">
        <f t="array" ref="H1180">INDEX(Def_Instancias_Equipamentos!$E$2:$E$1373, MATCH(K1180, Def_Instancias_Equipamentos!$D$2:$D$1373, 0), 1)</f>
        <v>IA-05RaBPM</v>
      </c>
      <c r="I1180" s="27" t="str">
        <f t="array" ref="I1180">INDEX(Def_Instancias_Equipamentos!$E$2:$E$1373, MATCH(L1180, Def_Instancias_Equipamentos!$D$2:$D$1373, 0), 1)</f>
        <v>IA-05RaCtrl</v>
      </c>
      <c r="J1180" s="27" t="str">
        <f t="shared" si="26"/>
        <v>EXTERNO</v>
      </c>
      <c r="K1180" s="28" t="str">
        <f>Def_Instancias_Equipamentos!$D$27</f>
        <v>IA-05RaBPM:TI-AMCFPGAEVR</v>
      </c>
      <c r="L1180" s="19" t="str">
        <f>Def_Instancias_Equipamentos!$D$179</f>
        <v>IA-05RaCtrl:CO-PSCtrl-SI4</v>
      </c>
      <c r="M1180" s="44" t="s">
        <v>1229</v>
      </c>
      <c r="N1180" s="45" t="s">
        <v>1224</v>
      </c>
      <c r="O1180" s="28" t="str">
        <f>Def_Sistemas_Conectores_Cabos!$B$6</f>
        <v>Simplex (HFBR-4525Z)</v>
      </c>
      <c r="P1180" s="19" t="str">
        <f>Def_Sistemas_Conectores_Cabos!$B$6</f>
        <v>Simplex (HFBR-4525Z)</v>
      </c>
      <c r="Q1180" s="27" t="str">
        <f t="shared" si="27"/>
        <v>IA-05RaBPM:TI-AMCFPGAEVR/FMC1CH5
IA-05RaCtrl:CO-PSCtrl-SI4/TimIn</v>
      </c>
      <c r="R1180" s="45">
        <v>15.0</v>
      </c>
      <c r="S1180" s="45">
        <f t="shared" si="30"/>
        <v>15</v>
      </c>
      <c r="T1180" s="19" t="str">
        <f>Def_Sistemas_Conectores_Cabos!$C$6</f>
        <v>Fibra plástica 1 mm</v>
      </c>
      <c r="U1180" s="32" t="s">
        <v>1225</v>
      </c>
      <c r="V1180" s="33"/>
      <c r="W1180" s="33"/>
      <c r="X1180" s="33"/>
    </row>
    <row r="1181" ht="15.75" customHeight="1">
      <c r="A1181" s="19" t="str">
        <f>Def_Sistemas_Conectores_Cabos!$A$5</f>
        <v>Timing Fontes BO &amp; SI</v>
      </c>
      <c r="B1181" s="22" t="str">
        <f>Datas_Entregas!$A$2</f>
        <v>Booster/LTB</v>
      </c>
      <c r="C1181" s="25">
        <f t="array" ref="C1181">INDEX(Datas_Entregas!$B$2:$B$100, MATCH(B1181, Datas_Entregas!$A$2:$A$100, 0), 1)</f>
        <v>43266</v>
      </c>
      <c r="D1181" s="22" t="str">
        <f>Def_Status_Montagem!$A$2</f>
        <v>A verificar</v>
      </c>
      <c r="E1181" s="35" t="str">
        <f>Def_Status_Montagem!$B$4</f>
        <v>Contratada (inclui etiqueta)</v>
      </c>
      <c r="F1181" s="26" t="str">
        <f t="array" ref="F1181">INDEX(Def_Instancias_Equipamentos!$F$2:$F$1373, MATCH(K1181, Def_Instancias_Equipamentos!$D$2:$D$1373, 0), 1)</f>
        <v>Sala Racks 5</v>
      </c>
      <c r="G1181" s="27" t="str">
        <f t="array" ref="G1181">INDEX(Def_Instancias_Equipamentos!$F$2:$F$1373, MATCH(L1181, Def_Instancias_Equipamentos!$D$2:$D$1373, 0), 1)</f>
        <v>Sala Racks 5</v>
      </c>
      <c r="H1181" s="26" t="str">
        <f t="array" ref="H1181">INDEX(Def_Instancias_Equipamentos!$E$2:$E$1373, MATCH(K1181, Def_Instancias_Equipamentos!$D$2:$D$1373, 0), 1)</f>
        <v>IA-05RaBPM</v>
      </c>
      <c r="I1181" s="27" t="str">
        <f t="array" ref="I1181">INDEX(Def_Instancias_Equipamentos!$E$2:$E$1373, MATCH(L1181, Def_Instancias_Equipamentos!$D$2:$D$1373, 0), 1)</f>
        <v>IA-05RaCtrl</v>
      </c>
      <c r="J1181" s="27" t="str">
        <f t="shared" si="26"/>
        <v>EXTERNO</v>
      </c>
      <c r="K1181" s="28" t="str">
        <f>Def_Instancias_Equipamentos!$D$27</f>
        <v>IA-05RaBPM:TI-AMCFPGAEVR</v>
      </c>
      <c r="L1181" s="19" t="str">
        <f>Def_Instancias_Equipamentos!$D$180</f>
        <v>IA-05RaCtrl:CO-PSCtrl-SI5</v>
      </c>
      <c r="M1181" s="44" t="s">
        <v>1230</v>
      </c>
      <c r="N1181" s="45" t="s">
        <v>1224</v>
      </c>
      <c r="O1181" s="28" t="str">
        <f>Def_Sistemas_Conectores_Cabos!$B$6</f>
        <v>Simplex (HFBR-4525Z)</v>
      </c>
      <c r="P1181" s="19" t="str">
        <f>Def_Sistemas_Conectores_Cabos!$B$6</f>
        <v>Simplex (HFBR-4525Z)</v>
      </c>
      <c r="Q1181" s="27" t="str">
        <f t="shared" si="27"/>
        <v>IA-05RaBPM:TI-AMCFPGAEVR/FMC2CH1
IA-05RaCtrl:CO-PSCtrl-SI5/TimIn</v>
      </c>
      <c r="R1181" s="45">
        <v>15.0</v>
      </c>
      <c r="S1181" s="45">
        <f t="shared" si="30"/>
        <v>15</v>
      </c>
      <c r="T1181" s="19" t="str">
        <f>Def_Sistemas_Conectores_Cabos!$C$6</f>
        <v>Fibra plástica 1 mm</v>
      </c>
      <c r="U1181" s="32" t="s">
        <v>1225</v>
      </c>
      <c r="V1181" s="33"/>
      <c r="W1181" s="33"/>
      <c r="X1181" s="33"/>
    </row>
    <row r="1182" ht="15.75" customHeight="1">
      <c r="A1182" s="19" t="str">
        <f>Def_Sistemas_Conectores_Cabos!$A$5</f>
        <v>Timing Fontes BO &amp; SI</v>
      </c>
      <c r="B1182" s="22" t="str">
        <f>Datas_Entregas!$A$2</f>
        <v>Booster/LTB</v>
      </c>
      <c r="C1182" s="25">
        <f t="array" ref="C1182">INDEX(Datas_Entregas!$B$2:$B$100, MATCH(B1182, Datas_Entregas!$A$2:$A$100, 0), 1)</f>
        <v>43266</v>
      </c>
      <c r="D1182" s="22" t="str">
        <f>Def_Status_Montagem!$A$2</f>
        <v>A verificar</v>
      </c>
      <c r="E1182" s="35" t="str">
        <f>Def_Status_Montagem!$B$4</f>
        <v>Contratada (inclui etiqueta)</v>
      </c>
      <c r="F1182" s="26" t="str">
        <f t="array" ref="F1182">INDEX(Def_Instancias_Equipamentos!$F$2:$F$1373, MATCH(K1182, Def_Instancias_Equipamentos!$D$2:$D$1373, 0), 1)</f>
        <v>Sala Racks 5</v>
      </c>
      <c r="G1182" s="27" t="str">
        <f t="array" ref="G1182">INDEX(Def_Instancias_Equipamentos!$F$2:$F$1373, MATCH(L1182, Def_Instancias_Equipamentos!$D$2:$D$1373, 0), 1)</f>
        <v>Sala Racks 5</v>
      </c>
      <c r="H1182" s="26" t="str">
        <f t="array" ref="H1182">INDEX(Def_Instancias_Equipamentos!$E$2:$E$1373, MATCH(K1182, Def_Instancias_Equipamentos!$D$2:$D$1373, 0), 1)</f>
        <v>IA-05RaBPM</v>
      </c>
      <c r="I1182" s="27" t="str">
        <f t="array" ref="I1182">INDEX(Def_Instancias_Equipamentos!$E$2:$E$1373, MATCH(L1182, Def_Instancias_Equipamentos!$D$2:$D$1373, 0), 1)</f>
        <v>IA-05RaCtrl</v>
      </c>
      <c r="J1182" s="27" t="str">
        <f t="shared" si="26"/>
        <v>EXTERNO</v>
      </c>
      <c r="K1182" s="28" t="str">
        <f>Def_Instancias_Equipamentos!$D$27</f>
        <v>IA-05RaBPM:TI-AMCFPGAEVR</v>
      </c>
      <c r="L1182" s="19" t="str">
        <f>Def_Instancias_Equipamentos!$D$181</f>
        <v>IA-05RaCtrl:CO-PSCtrl-SI6</v>
      </c>
      <c r="M1182" s="44" t="s">
        <v>1231</v>
      </c>
      <c r="N1182" s="45" t="s">
        <v>1224</v>
      </c>
      <c r="O1182" s="28" t="str">
        <f>Def_Sistemas_Conectores_Cabos!$B$6</f>
        <v>Simplex (HFBR-4525Z)</v>
      </c>
      <c r="P1182" s="19" t="str">
        <f>Def_Sistemas_Conectores_Cabos!$B$6</f>
        <v>Simplex (HFBR-4525Z)</v>
      </c>
      <c r="Q1182" s="27" t="str">
        <f t="shared" si="27"/>
        <v>IA-05RaBPM:TI-AMCFPGAEVR/FMC2CH2
IA-05RaCtrl:CO-PSCtrl-SI6/TimIn</v>
      </c>
      <c r="R1182" s="45">
        <v>15.0</v>
      </c>
      <c r="S1182" s="45">
        <f t="shared" si="30"/>
        <v>15</v>
      </c>
      <c r="T1182" s="19" t="str">
        <f>Def_Sistemas_Conectores_Cabos!$C$6</f>
        <v>Fibra plástica 1 mm</v>
      </c>
      <c r="U1182" s="32" t="s">
        <v>1225</v>
      </c>
      <c r="V1182" s="33"/>
      <c r="W1182" s="33"/>
      <c r="X1182" s="33"/>
    </row>
    <row r="1183" ht="15.75" customHeight="1">
      <c r="A1183" s="19" t="str">
        <f>Def_Sistemas_Conectores_Cabos!$A$5</f>
        <v>Timing Fontes BO &amp; SI</v>
      </c>
      <c r="B1183" s="22" t="str">
        <f>Datas_Entregas!$A$2</f>
        <v>Booster/LTB</v>
      </c>
      <c r="C1183" s="25">
        <f t="array" ref="C1183">INDEX(Datas_Entregas!$B$2:$B$100, MATCH(B1183, Datas_Entregas!$A$2:$A$100, 0), 1)</f>
        <v>43266</v>
      </c>
      <c r="D1183" s="22" t="str">
        <f>Def_Status_Montagem!$A$2</f>
        <v>A verificar</v>
      </c>
      <c r="E1183" s="35" t="str">
        <f>Def_Status_Montagem!$B$4</f>
        <v>Contratada (inclui etiqueta)</v>
      </c>
      <c r="F1183" s="26" t="str">
        <f t="array" ref="F1183">INDEX(Def_Instancias_Equipamentos!$F$2:$F$1373, MATCH(K1183, Def_Instancias_Equipamentos!$D$2:$D$1373, 0), 1)</f>
        <v>Sala Racks 5</v>
      </c>
      <c r="G1183" s="27" t="str">
        <f t="array" ref="G1183">INDEX(Def_Instancias_Equipamentos!$F$2:$F$1373, MATCH(L1183, Def_Instancias_Equipamentos!$D$2:$D$1373, 0), 1)</f>
        <v>Sala Racks 5</v>
      </c>
      <c r="H1183" s="26" t="str">
        <f t="array" ref="H1183">INDEX(Def_Instancias_Equipamentos!$E$2:$E$1373, MATCH(K1183, Def_Instancias_Equipamentos!$D$2:$D$1373, 0), 1)</f>
        <v>IA-05RaBPM</v>
      </c>
      <c r="I1183" s="27" t="str">
        <f t="array" ref="I1183">INDEX(Def_Instancias_Equipamentos!$E$2:$E$1373, MATCH(L1183, Def_Instancias_Equipamentos!$D$2:$D$1373, 0), 1)</f>
        <v>IA-05RaCtrl</v>
      </c>
      <c r="J1183" s="27" t="str">
        <f t="shared" si="26"/>
        <v>EXTERNO</v>
      </c>
      <c r="K1183" s="28" t="str">
        <f>Def_Instancias_Equipamentos!$D$27</f>
        <v>IA-05RaBPM:TI-AMCFPGAEVR</v>
      </c>
      <c r="L1183" s="19" t="str">
        <f>Def_Instancias_Equipamentos!$D$182</f>
        <v>IA-05RaCtrl:CO-PSCtrl-SI7</v>
      </c>
      <c r="M1183" s="44" t="s">
        <v>1232</v>
      </c>
      <c r="N1183" s="45" t="s">
        <v>1224</v>
      </c>
      <c r="O1183" s="28" t="str">
        <f>Def_Sistemas_Conectores_Cabos!$B$6</f>
        <v>Simplex (HFBR-4525Z)</v>
      </c>
      <c r="P1183" s="19" t="str">
        <f>Def_Sistemas_Conectores_Cabos!$B$6</f>
        <v>Simplex (HFBR-4525Z)</v>
      </c>
      <c r="Q1183" s="27" t="str">
        <f t="shared" si="27"/>
        <v>IA-05RaBPM:TI-AMCFPGAEVR/FMC2CH3
IA-05RaCtrl:CO-PSCtrl-SI7/TimIn</v>
      </c>
      <c r="R1183" s="45">
        <v>15.0</v>
      </c>
      <c r="S1183" s="45">
        <f t="shared" si="30"/>
        <v>15</v>
      </c>
      <c r="T1183" s="19" t="str">
        <f>Def_Sistemas_Conectores_Cabos!$C$6</f>
        <v>Fibra plástica 1 mm</v>
      </c>
      <c r="U1183" s="32" t="s">
        <v>1225</v>
      </c>
      <c r="V1183" s="33"/>
      <c r="W1183" s="33"/>
      <c r="X1183" s="33"/>
    </row>
    <row r="1184" ht="15.75" customHeight="1">
      <c r="A1184" s="19" t="str">
        <f>Def_Sistemas_Conectores_Cabos!$A$5</f>
        <v>Timing Fontes BO &amp; SI</v>
      </c>
      <c r="B1184" s="22" t="str">
        <f>Datas_Entregas!$A$2</f>
        <v>Booster/LTB</v>
      </c>
      <c r="C1184" s="25">
        <f t="array" ref="C1184">INDEX(Datas_Entregas!$B$2:$B$100, MATCH(B1184, Datas_Entregas!$A$2:$A$100, 0), 1)</f>
        <v>43266</v>
      </c>
      <c r="D1184" s="22" t="str">
        <f>Def_Status_Montagem!$A$2</f>
        <v>A verificar</v>
      </c>
      <c r="E1184" s="35" t="str">
        <f>Def_Status_Montagem!$B$4</f>
        <v>Contratada (inclui etiqueta)</v>
      </c>
      <c r="F1184" s="26" t="str">
        <f t="array" ref="F1184">INDEX(Def_Instancias_Equipamentos!$F$2:$F$1373, MATCH(K1184, Def_Instancias_Equipamentos!$D$2:$D$1373, 0), 1)</f>
        <v>Sala Racks 6</v>
      </c>
      <c r="G1184" s="27" t="str">
        <f t="array" ref="G1184">INDEX(Def_Instancias_Equipamentos!$F$2:$F$1373, MATCH(L1184, Def_Instancias_Equipamentos!$D$2:$D$1373, 0), 1)</f>
        <v>Sala Racks 6</v>
      </c>
      <c r="H1184" s="26" t="str">
        <f t="array" ref="H1184">INDEX(Def_Instancias_Equipamentos!$E$2:$E$1373, MATCH(K1184, Def_Instancias_Equipamentos!$D$2:$D$1373, 0), 1)</f>
        <v>IA-06RaBPM</v>
      </c>
      <c r="I1184" s="27" t="str">
        <f t="array" ref="I1184">INDEX(Def_Instancias_Equipamentos!$E$2:$E$1373, MATCH(L1184, Def_Instancias_Equipamentos!$D$2:$D$1373, 0), 1)</f>
        <v>IA-06RaCtrl</v>
      </c>
      <c r="J1184" s="27" t="str">
        <f t="shared" si="26"/>
        <v>EXTERNO</v>
      </c>
      <c r="K1184" s="28" t="str">
        <f>Def_Instancias_Equipamentos!$D$28</f>
        <v>IA-06RaBPM:TI-AMCFPGAEVR</v>
      </c>
      <c r="L1184" s="19" t="str">
        <f>Def_Instancias_Equipamentos!$D$183</f>
        <v>IA-06RaCtrl:CO-PSCtrl-SI1</v>
      </c>
      <c r="M1184" s="44" t="s">
        <v>1223</v>
      </c>
      <c r="N1184" s="45" t="s">
        <v>1224</v>
      </c>
      <c r="O1184" s="28" t="str">
        <f>Def_Sistemas_Conectores_Cabos!$B$6</f>
        <v>Simplex (HFBR-4525Z)</v>
      </c>
      <c r="P1184" s="19" t="str">
        <f>Def_Sistemas_Conectores_Cabos!$B$6</f>
        <v>Simplex (HFBR-4525Z)</v>
      </c>
      <c r="Q1184" s="27" t="str">
        <f t="shared" si="27"/>
        <v>IA-06RaBPM:TI-AMCFPGAEVR/FMC1CH1
IA-06RaCtrl:CO-PSCtrl-SI1/TimIn</v>
      </c>
      <c r="R1184" s="45">
        <v>15.0</v>
      </c>
      <c r="S1184" s="45">
        <f t="shared" si="30"/>
        <v>15</v>
      </c>
      <c r="T1184" s="19" t="str">
        <f>Def_Sistemas_Conectores_Cabos!$C$6</f>
        <v>Fibra plástica 1 mm</v>
      </c>
      <c r="U1184" s="32" t="s">
        <v>1225</v>
      </c>
      <c r="V1184" s="33"/>
      <c r="W1184" s="33"/>
      <c r="X1184" s="33"/>
    </row>
    <row r="1185" ht="15.75" customHeight="1">
      <c r="A1185" s="19" t="str">
        <f>Def_Sistemas_Conectores_Cabos!$A$5</f>
        <v>Timing Fontes BO &amp; SI</v>
      </c>
      <c r="B1185" s="22" t="str">
        <f>Datas_Entregas!$A$2</f>
        <v>Booster/LTB</v>
      </c>
      <c r="C1185" s="25">
        <f t="array" ref="C1185">INDEX(Datas_Entregas!$B$2:$B$100, MATCH(B1185, Datas_Entregas!$A$2:$A$100, 0), 1)</f>
        <v>43266</v>
      </c>
      <c r="D1185" s="22" t="str">
        <f>Def_Status_Montagem!$A$2</f>
        <v>A verificar</v>
      </c>
      <c r="E1185" s="35" t="str">
        <f>Def_Status_Montagem!$B$4</f>
        <v>Contratada (inclui etiqueta)</v>
      </c>
      <c r="F1185" s="26" t="str">
        <f t="array" ref="F1185">INDEX(Def_Instancias_Equipamentos!$F$2:$F$1373, MATCH(K1185, Def_Instancias_Equipamentos!$D$2:$D$1373, 0), 1)</f>
        <v>Sala Racks 6</v>
      </c>
      <c r="G1185" s="27" t="str">
        <f t="array" ref="G1185">INDEX(Def_Instancias_Equipamentos!$F$2:$F$1373, MATCH(L1185, Def_Instancias_Equipamentos!$D$2:$D$1373, 0), 1)</f>
        <v>Sala Racks 6</v>
      </c>
      <c r="H1185" s="26" t="str">
        <f t="array" ref="H1185">INDEX(Def_Instancias_Equipamentos!$E$2:$E$1373, MATCH(K1185, Def_Instancias_Equipamentos!$D$2:$D$1373, 0), 1)</f>
        <v>IA-06RaBPM</v>
      </c>
      <c r="I1185" s="27" t="str">
        <f t="array" ref="I1185">INDEX(Def_Instancias_Equipamentos!$E$2:$E$1373, MATCH(L1185, Def_Instancias_Equipamentos!$D$2:$D$1373, 0), 1)</f>
        <v>IA-06RaCtrl</v>
      </c>
      <c r="J1185" s="27" t="str">
        <f t="shared" si="26"/>
        <v>EXTERNO</v>
      </c>
      <c r="K1185" s="28" t="str">
        <f>Def_Instancias_Equipamentos!$D$28</f>
        <v>IA-06RaBPM:TI-AMCFPGAEVR</v>
      </c>
      <c r="L1185" s="19" t="str">
        <f>Def_Instancias_Equipamentos!$D$184</f>
        <v>IA-06RaCtrl:CO-PSCtrl-SI2</v>
      </c>
      <c r="M1185" s="44" t="s">
        <v>1226</v>
      </c>
      <c r="N1185" s="45" t="s">
        <v>1224</v>
      </c>
      <c r="O1185" s="28" t="str">
        <f>Def_Sistemas_Conectores_Cabos!$B$6</f>
        <v>Simplex (HFBR-4525Z)</v>
      </c>
      <c r="P1185" s="19" t="str">
        <f>Def_Sistemas_Conectores_Cabos!$B$6</f>
        <v>Simplex (HFBR-4525Z)</v>
      </c>
      <c r="Q1185" s="27" t="str">
        <f t="shared" si="27"/>
        <v>IA-06RaBPM:TI-AMCFPGAEVR/FMC1CH2
IA-06RaCtrl:CO-PSCtrl-SI2/TimIn</v>
      </c>
      <c r="R1185" s="45">
        <v>15.0</v>
      </c>
      <c r="S1185" s="45">
        <f t="shared" si="30"/>
        <v>15</v>
      </c>
      <c r="T1185" s="19" t="str">
        <f>Def_Sistemas_Conectores_Cabos!$C$6</f>
        <v>Fibra plástica 1 mm</v>
      </c>
      <c r="U1185" s="32" t="s">
        <v>1225</v>
      </c>
      <c r="V1185" s="33"/>
      <c r="W1185" s="33"/>
      <c r="X1185" s="33"/>
    </row>
    <row r="1186" ht="15.75" customHeight="1">
      <c r="A1186" s="19" t="str">
        <f>Def_Sistemas_Conectores_Cabos!$A$5</f>
        <v>Timing Fontes BO &amp; SI</v>
      </c>
      <c r="B1186" s="22" t="str">
        <f>Datas_Entregas!$A$2</f>
        <v>Booster/LTB</v>
      </c>
      <c r="C1186" s="25">
        <f t="array" ref="C1186">INDEX(Datas_Entregas!$B$2:$B$100, MATCH(B1186, Datas_Entregas!$A$2:$A$100, 0), 1)</f>
        <v>43266</v>
      </c>
      <c r="D1186" s="22" t="str">
        <f>Def_Status_Montagem!$A$2</f>
        <v>A verificar</v>
      </c>
      <c r="E1186" s="35" t="str">
        <f>Def_Status_Montagem!$B$4</f>
        <v>Contratada (inclui etiqueta)</v>
      </c>
      <c r="F1186" s="26" t="str">
        <f t="array" ref="F1186">INDEX(Def_Instancias_Equipamentos!$F$2:$F$1373, MATCH(K1186, Def_Instancias_Equipamentos!$D$2:$D$1373, 0), 1)</f>
        <v>Sala Racks 6</v>
      </c>
      <c r="G1186" s="27" t="str">
        <f t="array" ref="G1186">INDEX(Def_Instancias_Equipamentos!$F$2:$F$1373, MATCH(L1186, Def_Instancias_Equipamentos!$D$2:$D$1373, 0), 1)</f>
        <v>Sala Racks 6</v>
      </c>
      <c r="H1186" s="26" t="str">
        <f t="array" ref="H1186">INDEX(Def_Instancias_Equipamentos!$E$2:$E$1373, MATCH(K1186, Def_Instancias_Equipamentos!$D$2:$D$1373, 0), 1)</f>
        <v>IA-06RaBPM</v>
      </c>
      <c r="I1186" s="27" t="str">
        <f t="array" ref="I1186">INDEX(Def_Instancias_Equipamentos!$E$2:$E$1373, MATCH(L1186, Def_Instancias_Equipamentos!$D$2:$D$1373, 0), 1)</f>
        <v>IA-06RaCtrl</v>
      </c>
      <c r="J1186" s="27" t="str">
        <f t="shared" si="26"/>
        <v>EXTERNO</v>
      </c>
      <c r="K1186" s="28" t="str">
        <f>Def_Instancias_Equipamentos!$D$28</f>
        <v>IA-06RaBPM:TI-AMCFPGAEVR</v>
      </c>
      <c r="L1186" s="19" t="str">
        <f>Def_Instancias_Equipamentos!$D$185</f>
        <v>IA-06RaCtrl:CO-PSCtrl-SI3</v>
      </c>
      <c r="M1186" s="44" t="s">
        <v>1227</v>
      </c>
      <c r="N1186" s="45" t="s">
        <v>1224</v>
      </c>
      <c r="O1186" s="28" t="str">
        <f>Def_Sistemas_Conectores_Cabos!$B$6</f>
        <v>Simplex (HFBR-4525Z)</v>
      </c>
      <c r="P1186" s="19" t="str">
        <f>Def_Sistemas_Conectores_Cabos!$B$6</f>
        <v>Simplex (HFBR-4525Z)</v>
      </c>
      <c r="Q1186" s="27" t="str">
        <f t="shared" si="27"/>
        <v>IA-06RaBPM:TI-AMCFPGAEVR/FMC1CH3
IA-06RaCtrl:CO-PSCtrl-SI3/TimIn</v>
      </c>
      <c r="R1186" s="45">
        <v>15.0</v>
      </c>
      <c r="S1186" s="45">
        <f t="shared" si="30"/>
        <v>15</v>
      </c>
      <c r="T1186" s="19" t="str">
        <f>Def_Sistemas_Conectores_Cabos!$C$6</f>
        <v>Fibra plástica 1 mm</v>
      </c>
      <c r="U1186" s="32" t="s">
        <v>1225</v>
      </c>
      <c r="V1186" s="33"/>
      <c r="W1186" s="33"/>
      <c r="X1186" s="33"/>
    </row>
    <row r="1187" ht="15.75" customHeight="1">
      <c r="A1187" s="19" t="str">
        <f>Def_Sistemas_Conectores_Cabos!$A$5</f>
        <v>Timing Fontes BO &amp; SI</v>
      </c>
      <c r="B1187" s="22" t="str">
        <f>Datas_Entregas!$A$2</f>
        <v>Booster/LTB</v>
      </c>
      <c r="C1187" s="25">
        <f t="array" ref="C1187">INDEX(Datas_Entregas!$B$2:$B$100, MATCH(B1187, Datas_Entregas!$A$2:$A$100, 0), 1)</f>
        <v>43266</v>
      </c>
      <c r="D1187" s="22" t="str">
        <f>Def_Status_Montagem!$A$2</f>
        <v>A verificar</v>
      </c>
      <c r="E1187" s="35" t="str">
        <f>Def_Status_Montagem!$B$4</f>
        <v>Contratada (inclui etiqueta)</v>
      </c>
      <c r="F1187" s="26" t="str">
        <f t="array" ref="F1187">INDEX(Def_Instancias_Equipamentos!$F$2:$F$1373, MATCH(K1187, Def_Instancias_Equipamentos!$D$2:$D$1373, 0), 1)</f>
        <v>Sala Racks 6</v>
      </c>
      <c r="G1187" s="27" t="str">
        <f t="array" ref="G1187">INDEX(Def_Instancias_Equipamentos!$F$2:$F$1373, MATCH(L1187, Def_Instancias_Equipamentos!$D$2:$D$1373, 0), 1)</f>
        <v>Sala Racks 6</v>
      </c>
      <c r="H1187" s="26" t="str">
        <f t="array" ref="H1187">INDEX(Def_Instancias_Equipamentos!$E$2:$E$1373, MATCH(K1187, Def_Instancias_Equipamentos!$D$2:$D$1373, 0), 1)</f>
        <v>IA-06RaBPM</v>
      </c>
      <c r="I1187" s="27" t="str">
        <f t="array" ref="I1187">INDEX(Def_Instancias_Equipamentos!$E$2:$E$1373, MATCH(L1187, Def_Instancias_Equipamentos!$D$2:$D$1373, 0), 1)</f>
        <v>IA-06RaCtrl</v>
      </c>
      <c r="J1187" s="27" t="str">
        <f t="shared" si="26"/>
        <v>EXTERNO</v>
      </c>
      <c r="K1187" s="28" t="str">
        <f>Def_Instancias_Equipamentos!$D$28</f>
        <v>IA-06RaBPM:TI-AMCFPGAEVR</v>
      </c>
      <c r="L1187" s="19" t="str">
        <f>Def_Instancias_Equipamentos!$D$186</f>
        <v>IA-06RaCtrl:CO-PSCtrl-SI4</v>
      </c>
      <c r="M1187" s="44" t="s">
        <v>1228</v>
      </c>
      <c r="N1187" s="45" t="s">
        <v>1224</v>
      </c>
      <c r="O1187" s="28" t="str">
        <f>Def_Sistemas_Conectores_Cabos!$B$6</f>
        <v>Simplex (HFBR-4525Z)</v>
      </c>
      <c r="P1187" s="19" t="str">
        <f>Def_Sistemas_Conectores_Cabos!$B$6</f>
        <v>Simplex (HFBR-4525Z)</v>
      </c>
      <c r="Q1187" s="27" t="str">
        <f t="shared" si="27"/>
        <v>IA-06RaBPM:TI-AMCFPGAEVR/FMC1CH4
IA-06RaCtrl:CO-PSCtrl-SI4/TimIn</v>
      </c>
      <c r="R1187" s="45">
        <v>15.0</v>
      </c>
      <c r="S1187" s="45">
        <f t="shared" si="30"/>
        <v>15</v>
      </c>
      <c r="T1187" s="19" t="str">
        <f>Def_Sistemas_Conectores_Cabos!$C$6</f>
        <v>Fibra plástica 1 mm</v>
      </c>
      <c r="U1187" s="32" t="s">
        <v>1225</v>
      </c>
      <c r="V1187" s="33"/>
      <c r="W1187" s="33"/>
      <c r="X1187" s="33"/>
    </row>
    <row r="1188" ht="15.75" customHeight="1">
      <c r="A1188" s="19" t="str">
        <f>Def_Sistemas_Conectores_Cabos!$A$5</f>
        <v>Timing Fontes BO &amp; SI</v>
      </c>
      <c r="B1188" s="22" t="str">
        <f>Datas_Entregas!$A$2</f>
        <v>Booster/LTB</v>
      </c>
      <c r="C1188" s="25">
        <f t="array" ref="C1188">INDEX(Datas_Entregas!$B$2:$B$100, MATCH(B1188, Datas_Entregas!$A$2:$A$100, 0), 1)</f>
        <v>43266</v>
      </c>
      <c r="D1188" s="22" t="str">
        <f>Def_Status_Montagem!$A$2</f>
        <v>A verificar</v>
      </c>
      <c r="E1188" s="35" t="str">
        <f>Def_Status_Montagem!$B$4</f>
        <v>Contratada (inclui etiqueta)</v>
      </c>
      <c r="F1188" s="26" t="str">
        <f t="array" ref="F1188">INDEX(Def_Instancias_Equipamentos!$F$2:$F$1373, MATCH(K1188, Def_Instancias_Equipamentos!$D$2:$D$1373, 0), 1)</f>
        <v>Sala Racks 6</v>
      </c>
      <c r="G1188" s="27" t="str">
        <f t="array" ref="G1188">INDEX(Def_Instancias_Equipamentos!$F$2:$F$1373, MATCH(L1188, Def_Instancias_Equipamentos!$D$2:$D$1373, 0), 1)</f>
        <v>Sala Racks 6</v>
      </c>
      <c r="H1188" s="26" t="str">
        <f t="array" ref="H1188">INDEX(Def_Instancias_Equipamentos!$E$2:$E$1373, MATCH(K1188, Def_Instancias_Equipamentos!$D$2:$D$1373, 0), 1)</f>
        <v>IA-06RaBPM</v>
      </c>
      <c r="I1188" s="27" t="str">
        <f t="array" ref="I1188">INDEX(Def_Instancias_Equipamentos!$E$2:$E$1373, MATCH(L1188, Def_Instancias_Equipamentos!$D$2:$D$1373, 0), 1)</f>
        <v>IA-06RaCtrl</v>
      </c>
      <c r="J1188" s="27" t="str">
        <f t="shared" si="26"/>
        <v>EXTERNO</v>
      </c>
      <c r="K1188" s="28" t="str">
        <f>Def_Instancias_Equipamentos!$D$28</f>
        <v>IA-06RaBPM:TI-AMCFPGAEVR</v>
      </c>
      <c r="L1188" s="19" t="str">
        <f>Def_Instancias_Equipamentos!$D$187</f>
        <v>IA-06RaCtrl:CO-PSCtrl-SI5</v>
      </c>
      <c r="M1188" s="44" t="s">
        <v>1229</v>
      </c>
      <c r="N1188" s="45" t="s">
        <v>1224</v>
      </c>
      <c r="O1188" s="28" t="str">
        <f>Def_Sistemas_Conectores_Cabos!$B$6</f>
        <v>Simplex (HFBR-4525Z)</v>
      </c>
      <c r="P1188" s="19" t="str">
        <f>Def_Sistemas_Conectores_Cabos!$B$6</f>
        <v>Simplex (HFBR-4525Z)</v>
      </c>
      <c r="Q1188" s="27" t="str">
        <f t="shared" si="27"/>
        <v>IA-06RaBPM:TI-AMCFPGAEVR/FMC1CH5
IA-06RaCtrl:CO-PSCtrl-SI5/TimIn</v>
      </c>
      <c r="R1188" s="45">
        <v>15.0</v>
      </c>
      <c r="S1188" s="45">
        <f t="shared" si="30"/>
        <v>15</v>
      </c>
      <c r="T1188" s="19" t="str">
        <f>Def_Sistemas_Conectores_Cabos!$C$6</f>
        <v>Fibra plástica 1 mm</v>
      </c>
      <c r="U1188" s="32" t="s">
        <v>1225</v>
      </c>
      <c r="V1188" s="33"/>
      <c r="W1188" s="33"/>
      <c r="X1188" s="33"/>
    </row>
    <row r="1189" ht="15.75" customHeight="1">
      <c r="A1189" s="19" t="str">
        <f>Def_Sistemas_Conectores_Cabos!$A$5</f>
        <v>Timing Fontes BO &amp; SI</v>
      </c>
      <c r="B1189" s="22" t="str">
        <f>Datas_Entregas!$A$2</f>
        <v>Booster/LTB</v>
      </c>
      <c r="C1189" s="25">
        <f t="array" ref="C1189">INDEX(Datas_Entregas!$B$2:$B$100, MATCH(B1189, Datas_Entregas!$A$2:$A$100, 0), 1)</f>
        <v>43266</v>
      </c>
      <c r="D1189" s="22" t="str">
        <f>Def_Status_Montagem!$A$2</f>
        <v>A verificar</v>
      </c>
      <c r="E1189" s="35" t="str">
        <f>Def_Status_Montagem!$B$4</f>
        <v>Contratada (inclui etiqueta)</v>
      </c>
      <c r="F1189" s="26" t="str">
        <f t="array" ref="F1189">INDEX(Def_Instancias_Equipamentos!$F$2:$F$1373, MATCH(K1189, Def_Instancias_Equipamentos!$D$2:$D$1373, 0), 1)</f>
        <v>Sala Racks 6</v>
      </c>
      <c r="G1189" s="27" t="str">
        <f t="array" ref="G1189">INDEX(Def_Instancias_Equipamentos!$F$2:$F$1373, MATCH(L1189, Def_Instancias_Equipamentos!$D$2:$D$1373, 0), 1)</f>
        <v>Sala Racks 6</v>
      </c>
      <c r="H1189" s="26" t="str">
        <f t="array" ref="H1189">INDEX(Def_Instancias_Equipamentos!$E$2:$E$1373, MATCH(K1189, Def_Instancias_Equipamentos!$D$2:$D$1373, 0), 1)</f>
        <v>IA-06RaBPM</v>
      </c>
      <c r="I1189" s="27" t="str">
        <f t="array" ref="I1189">INDEX(Def_Instancias_Equipamentos!$E$2:$E$1373, MATCH(L1189, Def_Instancias_Equipamentos!$D$2:$D$1373, 0), 1)</f>
        <v>IA-06RaCtrl</v>
      </c>
      <c r="J1189" s="27" t="str">
        <f t="shared" si="26"/>
        <v>EXTERNO</v>
      </c>
      <c r="K1189" s="28" t="str">
        <f>Def_Instancias_Equipamentos!$D$28</f>
        <v>IA-06RaBPM:TI-AMCFPGAEVR</v>
      </c>
      <c r="L1189" s="19" t="str">
        <f>Def_Instancias_Equipamentos!$D$188</f>
        <v>IA-06RaCtrl:CO-PSCtrl-SI6</v>
      </c>
      <c r="M1189" s="44" t="s">
        <v>1230</v>
      </c>
      <c r="N1189" s="45" t="s">
        <v>1224</v>
      </c>
      <c r="O1189" s="28" t="str">
        <f>Def_Sistemas_Conectores_Cabos!$B$6</f>
        <v>Simplex (HFBR-4525Z)</v>
      </c>
      <c r="P1189" s="19" t="str">
        <f>Def_Sistemas_Conectores_Cabos!$B$6</f>
        <v>Simplex (HFBR-4525Z)</v>
      </c>
      <c r="Q1189" s="27" t="str">
        <f t="shared" si="27"/>
        <v>IA-06RaBPM:TI-AMCFPGAEVR/FMC2CH1
IA-06RaCtrl:CO-PSCtrl-SI6/TimIn</v>
      </c>
      <c r="R1189" s="45">
        <v>15.0</v>
      </c>
      <c r="S1189" s="45">
        <f t="shared" si="30"/>
        <v>15</v>
      </c>
      <c r="T1189" s="19" t="str">
        <f>Def_Sistemas_Conectores_Cabos!$C$6</f>
        <v>Fibra plástica 1 mm</v>
      </c>
      <c r="U1189" s="32" t="s">
        <v>1225</v>
      </c>
      <c r="V1189" s="33"/>
      <c r="W1189" s="33"/>
      <c r="X1189" s="33"/>
    </row>
    <row r="1190" ht="15.75" customHeight="1">
      <c r="A1190" s="19" t="str">
        <f>Def_Sistemas_Conectores_Cabos!$A$5</f>
        <v>Timing Fontes BO &amp; SI</v>
      </c>
      <c r="B1190" s="22" t="str">
        <f>Datas_Entregas!$A$2</f>
        <v>Booster/LTB</v>
      </c>
      <c r="C1190" s="25">
        <f t="array" ref="C1190">INDEX(Datas_Entregas!$B$2:$B$100, MATCH(B1190, Datas_Entregas!$A$2:$A$100, 0), 1)</f>
        <v>43266</v>
      </c>
      <c r="D1190" s="22" t="str">
        <f>Def_Status_Montagem!$A$2</f>
        <v>A verificar</v>
      </c>
      <c r="E1190" s="35" t="str">
        <f>Def_Status_Montagem!$B$4</f>
        <v>Contratada (inclui etiqueta)</v>
      </c>
      <c r="F1190" s="26" t="str">
        <f t="array" ref="F1190">INDEX(Def_Instancias_Equipamentos!$F$2:$F$1373, MATCH(K1190, Def_Instancias_Equipamentos!$D$2:$D$1373, 0), 1)</f>
        <v>Sala Racks 6</v>
      </c>
      <c r="G1190" s="27" t="str">
        <f t="array" ref="G1190">INDEX(Def_Instancias_Equipamentos!$F$2:$F$1373, MATCH(L1190, Def_Instancias_Equipamentos!$D$2:$D$1373, 0), 1)</f>
        <v>Sala Racks 6</v>
      </c>
      <c r="H1190" s="26" t="str">
        <f t="array" ref="H1190">INDEX(Def_Instancias_Equipamentos!$E$2:$E$1373, MATCH(K1190, Def_Instancias_Equipamentos!$D$2:$D$1373, 0), 1)</f>
        <v>IA-06RaBPM</v>
      </c>
      <c r="I1190" s="27" t="str">
        <f t="array" ref="I1190">INDEX(Def_Instancias_Equipamentos!$E$2:$E$1373, MATCH(L1190, Def_Instancias_Equipamentos!$D$2:$D$1373, 0), 1)</f>
        <v>IA-06RaCtrl</v>
      </c>
      <c r="J1190" s="27" t="str">
        <f t="shared" si="26"/>
        <v>EXTERNO</v>
      </c>
      <c r="K1190" s="28" t="str">
        <f>Def_Instancias_Equipamentos!$D$28</f>
        <v>IA-06RaBPM:TI-AMCFPGAEVR</v>
      </c>
      <c r="L1190" s="19" t="str">
        <f>Def_Instancias_Equipamentos!$D$189</f>
        <v>IA-06RaCtrl:CO-PSCtrl-SI7</v>
      </c>
      <c r="M1190" s="44" t="s">
        <v>1231</v>
      </c>
      <c r="N1190" s="45" t="s">
        <v>1224</v>
      </c>
      <c r="O1190" s="28" t="str">
        <f>Def_Sistemas_Conectores_Cabos!$B$6</f>
        <v>Simplex (HFBR-4525Z)</v>
      </c>
      <c r="P1190" s="19" t="str">
        <f>Def_Sistemas_Conectores_Cabos!$B$6</f>
        <v>Simplex (HFBR-4525Z)</v>
      </c>
      <c r="Q1190" s="27" t="str">
        <f t="shared" si="27"/>
        <v>IA-06RaBPM:TI-AMCFPGAEVR/FMC2CH2
IA-06RaCtrl:CO-PSCtrl-SI7/TimIn</v>
      </c>
      <c r="R1190" s="45">
        <v>15.0</v>
      </c>
      <c r="S1190" s="45">
        <f t="shared" si="30"/>
        <v>15</v>
      </c>
      <c r="T1190" s="19" t="str">
        <f>Def_Sistemas_Conectores_Cabos!$C$6</f>
        <v>Fibra plástica 1 mm</v>
      </c>
      <c r="U1190" s="32" t="s">
        <v>1225</v>
      </c>
      <c r="V1190" s="33"/>
      <c r="W1190" s="33"/>
      <c r="X1190" s="33"/>
    </row>
    <row r="1191" ht="15.75" customHeight="1">
      <c r="A1191" s="19" t="str">
        <f>Def_Sistemas_Conectores_Cabos!$A$5</f>
        <v>Timing Fontes BO &amp; SI</v>
      </c>
      <c r="B1191" s="22" t="str">
        <f>Datas_Entregas!$A$2</f>
        <v>Booster/LTB</v>
      </c>
      <c r="C1191" s="25">
        <f t="array" ref="C1191">INDEX(Datas_Entregas!$B$2:$B$100, MATCH(B1191, Datas_Entregas!$A$2:$A$100, 0), 1)</f>
        <v>43266</v>
      </c>
      <c r="D1191" s="22" t="str">
        <f>Def_Status_Montagem!$A$2</f>
        <v>A verificar</v>
      </c>
      <c r="E1191" s="35" t="str">
        <f>Def_Status_Montagem!$B$4</f>
        <v>Contratada (inclui etiqueta)</v>
      </c>
      <c r="F1191" s="26" t="str">
        <f t="array" ref="F1191">INDEX(Def_Instancias_Equipamentos!$F$2:$F$1373, MATCH(K1191, Def_Instancias_Equipamentos!$D$2:$D$1373, 0), 1)</f>
        <v>Sala Racks 7</v>
      </c>
      <c r="G1191" s="27" t="str">
        <f t="array" ref="G1191">INDEX(Def_Instancias_Equipamentos!$F$2:$F$1373, MATCH(L1191, Def_Instancias_Equipamentos!$D$2:$D$1373, 0), 1)</f>
        <v>Sala Racks 7</v>
      </c>
      <c r="H1191" s="26" t="str">
        <f t="array" ref="H1191">INDEX(Def_Instancias_Equipamentos!$E$2:$E$1373, MATCH(K1191, Def_Instancias_Equipamentos!$D$2:$D$1373, 0), 1)</f>
        <v>IA-07RaBPM</v>
      </c>
      <c r="I1191" s="27" t="str">
        <f t="array" ref="I1191">INDEX(Def_Instancias_Equipamentos!$E$2:$E$1373, MATCH(L1191, Def_Instancias_Equipamentos!$D$2:$D$1373, 0), 1)</f>
        <v>IA-07RaCtrl</v>
      </c>
      <c r="J1191" s="27" t="str">
        <f t="shared" si="26"/>
        <v>EXTERNO</v>
      </c>
      <c r="K1191" s="28" t="str">
        <f>Def_Instancias_Equipamentos!$D$29</f>
        <v>IA-07RaBPM:TI-AMCFPGAEVR</v>
      </c>
      <c r="L1191" s="19" t="str">
        <f>Def_Instancias_Equipamentos!$D$190</f>
        <v>IA-07RaCtrl:CO-PSCtrl-BO</v>
      </c>
      <c r="M1191" s="44" t="s">
        <v>1223</v>
      </c>
      <c r="N1191" s="45" t="s">
        <v>1224</v>
      </c>
      <c r="O1191" s="28" t="str">
        <f>Def_Sistemas_Conectores_Cabos!$B$6</f>
        <v>Simplex (HFBR-4525Z)</v>
      </c>
      <c r="P1191" s="19" t="str">
        <f>Def_Sistemas_Conectores_Cabos!$B$6</f>
        <v>Simplex (HFBR-4525Z)</v>
      </c>
      <c r="Q1191" s="27" t="str">
        <f t="shared" si="27"/>
        <v>IA-07RaBPM:TI-AMCFPGAEVR/FMC1CH1
IA-07RaCtrl:CO-PSCtrl-BO/TimIn</v>
      </c>
      <c r="R1191" s="45">
        <v>15.0</v>
      </c>
      <c r="S1191" s="45">
        <f t="shared" si="30"/>
        <v>15</v>
      </c>
      <c r="T1191" s="19" t="str">
        <f>Def_Sistemas_Conectores_Cabos!$C$6</f>
        <v>Fibra plástica 1 mm</v>
      </c>
      <c r="U1191" s="32" t="s">
        <v>1225</v>
      </c>
      <c r="V1191" s="33"/>
      <c r="W1191" s="33"/>
      <c r="X1191" s="33"/>
    </row>
    <row r="1192" ht="15.75" customHeight="1">
      <c r="A1192" s="19" t="str">
        <f>Def_Sistemas_Conectores_Cabos!$A$5</f>
        <v>Timing Fontes BO &amp; SI</v>
      </c>
      <c r="B1192" s="22" t="str">
        <f>Datas_Entregas!$A$2</f>
        <v>Booster/LTB</v>
      </c>
      <c r="C1192" s="25">
        <f t="array" ref="C1192">INDEX(Datas_Entregas!$B$2:$B$100, MATCH(B1192, Datas_Entregas!$A$2:$A$100, 0), 1)</f>
        <v>43266</v>
      </c>
      <c r="D1192" s="22" t="str">
        <f>Def_Status_Montagem!$A$2</f>
        <v>A verificar</v>
      </c>
      <c r="E1192" s="35" t="str">
        <f>Def_Status_Montagem!$B$4</f>
        <v>Contratada (inclui etiqueta)</v>
      </c>
      <c r="F1192" s="26" t="str">
        <f t="array" ref="F1192">INDEX(Def_Instancias_Equipamentos!$F$2:$F$1373, MATCH(K1192, Def_Instancias_Equipamentos!$D$2:$D$1373, 0), 1)</f>
        <v>Sala Racks 7</v>
      </c>
      <c r="G1192" s="27" t="str">
        <f t="array" ref="G1192">INDEX(Def_Instancias_Equipamentos!$F$2:$F$1373, MATCH(L1192, Def_Instancias_Equipamentos!$D$2:$D$1373, 0), 1)</f>
        <v>Sala Racks 7</v>
      </c>
      <c r="H1192" s="26" t="str">
        <f t="array" ref="H1192">INDEX(Def_Instancias_Equipamentos!$E$2:$E$1373, MATCH(K1192, Def_Instancias_Equipamentos!$D$2:$D$1373, 0), 1)</f>
        <v>IA-07RaBPM</v>
      </c>
      <c r="I1192" s="27" t="str">
        <f t="array" ref="I1192">INDEX(Def_Instancias_Equipamentos!$E$2:$E$1373, MATCH(L1192, Def_Instancias_Equipamentos!$D$2:$D$1373, 0), 1)</f>
        <v>IA-07RaCtrl</v>
      </c>
      <c r="J1192" s="27" t="str">
        <f t="shared" si="26"/>
        <v>EXTERNO</v>
      </c>
      <c r="K1192" s="28" t="str">
        <f>Def_Instancias_Equipamentos!$D$29</f>
        <v>IA-07RaBPM:TI-AMCFPGAEVR</v>
      </c>
      <c r="L1192" s="19" t="str">
        <f>Def_Instancias_Equipamentos!$D$191</f>
        <v>IA-07RaCtrl:CO-PSCtrl-SI1</v>
      </c>
      <c r="M1192" s="44" t="s">
        <v>1226</v>
      </c>
      <c r="N1192" s="45" t="s">
        <v>1224</v>
      </c>
      <c r="O1192" s="28" t="str">
        <f>Def_Sistemas_Conectores_Cabos!$B$6</f>
        <v>Simplex (HFBR-4525Z)</v>
      </c>
      <c r="P1192" s="19" t="str">
        <f>Def_Sistemas_Conectores_Cabos!$B$6</f>
        <v>Simplex (HFBR-4525Z)</v>
      </c>
      <c r="Q1192" s="27" t="str">
        <f t="shared" si="27"/>
        <v>IA-07RaBPM:TI-AMCFPGAEVR/FMC1CH2
IA-07RaCtrl:CO-PSCtrl-SI1/TimIn</v>
      </c>
      <c r="R1192" s="45">
        <v>15.0</v>
      </c>
      <c r="S1192" s="45">
        <f t="shared" si="30"/>
        <v>15</v>
      </c>
      <c r="T1192" s="19" t="str">
        <f>Def_Sistemas_Conectores_Cabos!$C$6</f>
        <v>Fibra plástica 1 mm</v>
      </c>
      <c r="U1192" s="32" t="s">
        <v>1225</v>
      </c>
      <c r="V1192" s="33"/>
      <c r="W1192" s="33"/>
      <c r="X1192" s="33"/>
    </row>
    <row r="1193" ht="15.75" customHeight="1">
      <c r="A1193" s="19" t="str">
        <f>Def_Sistemas_Conectores_Cabos!$A$5</f>
        <v>Timing Fontes BO &amp; SI</v>
      </c>
      <c r="B1193" s="22" t="str">
        <f>Datas_Entregas!$A$2</f>
        <v>Booster/LTB</v>
      </c>
      <c r="C1193" s="25">
        <f t="array" ref="C1193">INDEX(Datas_Entregas!$B$2:$B$100, MATCH(B1193, Datas_Entregas!$A$2:$A$100, 0), 1)</f>
        <v>43266</v>
      </c>
      <c r="D1193" s="22" t="str">
        <f>Def_Status_Montagem!$A$2</f>
        <v>A verificar</v>
      </c>
      <c r="E1193" s="35" t="str">
        <f>Def_Status_Montagem!$B$4</f>
        <v>Contratada (inclui etiqueta)</v>
      </c>
      <c r="F1193" s="26" t="str">
        <f t="array" ref="F1193">INDEX(Def_Instancias_Equipamentos!$F$2:$F$1373, MATCH(K1193, Def_Instancias_Equipamentos!$D$2:$D$1373, 0), 1)</f>
        <v>Sala Racks 7</v>
      </c>
      <c r="G1193" s="27" t="str">
        <f t="array" ref="G1193">INDEX(Def_Instancias_Equipamentos!$F$2:$F$1373, MATCH(L1193, Def_Instancias_Equipamentos!$D$2:$D$1373, 0), 1)</f>
        <v>Sala Racks 7</v>
      </c>
      <c r="H1193" s="26" t="str">
        <f t="array" ref="H1193">INDEX(Def_Instancias_Equipamentos!$E$2:$E$1373, MATCH(K1193, Def_Instancias_Equipamentos!$D$2:$D$1373, 0), 1)</f>
        <v>IA-07RaBPM</v>
      </c>
      <c r="I1193" s="27" t="str">
        <f t="array" ref="I1193">INDEX(Def_Instancias_Equipamentos!$E$2:$E$1373, MATCH(L1193, Def_Instancias_Equipamentos!$D$2:$D$1373, 0), 1)</f>
        <v>IA-07RaCtrl</v>
      </c>
      <c r="J1193" s="27" t="str">
        <f t="shared" si="26"/>
        <v>EXTERNO</v>
      </c>
      <c r="K1193" s="28" t="str">
        <f>Def_Instancias_Equipamentos!$D$29</f>
        <v>IA-07RaBPM:TI-AMCFPGAEVR</v>
      </c>
      <c r="L1193" s="19" t="str">
        <f>Def_Instancias_Equipamentos!$D$192</f>
        <v>IA-07RaCtrl:CO-PSCtrl-SI2</v>
      </c>
      <c r="M1193" s="44" t="s">
        <v>1227</v>
      </c>
      <c r="N1193" s="45" t="s">
        <v>1224</v>
      </c>
      <c r="O1193" s="28" t="str">
        <f>Def_Sistemas_Conectores_Cabos!$B$6</f>
        <v>Simplex (HFBR-4525Z)</v>
      </c>
      <c r="P1193" s="19" t="str">
        <f>Def_Sistemas_Conectores_Cabos!$B$6</f>
        <v>Simplex (HFBR-4525Z)</v>
      </c>
      <c r="Q1193" s="27" t="str">
        <f t="shared" si="27"/>
        <v>IA-07RaBPM:TI-AMCFPGAEVR/FMC1CH3
IA-07RaCtrl:CO-PSCtrl-SI2/TimIn</v>
      </c>
      <c r="R1193" s="45">
        <v>15.0</v>
      </c>
      <c r="S1193" s="45">
        <f t="shared" si="30"/>
        <v>15</v>
      </c>
      <c r="T1193" s="19" t="str">
        <f>Def_Sistemas_Conectores_Cabos!$C$6</f>
        <v>Fibra plástica 1 mm</v>
      </c>
      <c r="U1193" s="32" t="s">
        <v>1225</v>
      </c>
      <c r="V1193" s="33"/>
      <c r="W1193" s="33"/>
      <c r="X1193" s="33"/>
    </row>
    <row r="1194" ht="15.75" customHeight="1">
      <c r="A1194" s="19" t="str">
        <f>Def_Sistemas_Conectores_Cabos!$A$5</f>
        <v>Timing Fontes BO &amp; SI</v>
      </c>
      <c r="B1194" s="22" t="str">
        <f>Datas_Entregas!$A$2</f>
        <v>Booster/LTB</v>
      </c>
      <c r="C1194" s="25">
        <f t="array" ref="C1194">INDEX(Datas_Entregas!$B$2:$B$100, MATCH(B1194, Datas_Entregas!$A$2:$A$100, 0), 1)</f>
        <v>43266</v>
      </c>
      <c r="D1194" s="22" t="str">
        <f>Def_Status_Montagem!$A$2</f>
        <v>A verificar</v>
      </c>
      <c r="E1194" s="35" t="str">
        <f>Def_Status_Montagem!$B$4</f>
        <v>Contratada (inclui etiqueta)</v>
      </c>
      <c r="F1194" s="26" t="str">
        <f t="array" ref="F1194">INDEX(Def_Instancias_Equipamentos!$F$2:$F$1373, MATCH(K1194, Def_Instancias_Equipamentos!$D$2:$D$1373, 0), 1)</f>
        <v>Sala Racks 7</v>
      </c>
      <c r="G1194" s="27" t="str">
        <f t="array" ref="G1194">INDEX(Def_Instancias_Equipamentos!$F$2:$F$1373, MATCH(L1194, Def_Instancias_Equipamentos!$D$2:$D$1373, 0), 1)</f>
        <v>Sala Racks 7</v>
      </c>
      <c r="H1194" s="26" t="str">
        <f t="array" ref="H1194">INDEX(Def_Instancias_Equipamentos!$E$2:$E$1373, MATCH(K1194, Def_Instancias_Equipamentos!$D$2:$D$1373, 0), 1)</f>
        <v>IA-07RaBPM</v>
      </c>
      <c r="I1194" s="27" t="str">
        <f t="array" ref="I1194">INDEX(Def_Instancias_Equipamentos!$E$2:$E$1373, MATCH(L1194, Def_Instancias_Equipamentos!$D$2:$D$1373, 0), 1)</f>
        <v>IA-07RaCtrl</v>
      </c>
      <c r="J1194" s="27" t="str">
        <f t="shared" si="26"/>
        <v>EXTERNO</v>
      </c>
      <c r="K1194" s="28" t="str">
        <f>Def_Instancias_Equipamentos!$D$29</f>
        <v>IA-07RaBPM:TI-AMCFPGAEVR</v>
      </c>
      <c r="L1194" s="19" t="str">
        <f>Def_Instancias_Equipamentos!$D$193</f>
        <v>IA-07RaCtrl:CO-PSCtrl-SI3</v>
      </c>
      <c r="M1194" s="44" t="s">
        <v>1228</v>
      </c>
      <c r="N1194" s="45" t="s">
        <v>1224</v>
      </c>
      <c r="O1194" s="28" t="str">
        <f>Def_Sistemas_Conectores_Cabos!$B$6</f>
        <v>Simplex (HFBR-4525Z)</v>
      </c>
      <c r="P1194" s="19" t="str">
        <f>Def_Sistemas_Conectores_Cabos!$B$6</f>
        <v>Simplex (HFBR-4525Z)</v>
      </c>
      <c r="Q1194" s="27" t="str">
        <f t="shared" si="27"/>
        <v>IA-07RaBPM:TI-AMCFPGAEVR/FMC1CH4
IA-07RaCtrl:CO-PSCtrl-SI3/TimIn</v>
      </c>
      <c r="R1194" s="45">
        <v>15.0</v>
      </c>
      <c r="S1194" s="45">
        <f t="shared" si="30"/>
        <v>15</v>
      </c>
      <c r="T1194" s="19" t="str">
        <f>Def_Sistemas_Conectores_Cabos!$C$6</f>
        <v>Fibra plástica 1 mm</v>
      </c>
      <c r="U1194" s="32" t="s">
        <v>1225</v>
      </c>
      <c r="V1194" s="33"/>
      <c r="W1194" s="33"/>
      <c r="X1194" s="33"/>
    </row>
    <row r="1195" ht="15.75" customHeight="1">
      <c r="A1195" s="19" t="str">
        <f>Def_Sistemas_Conectores_Cabos!$A$5</f>
        <v>Timing Fontes BO &amp; SI</v>
      </c>
      <c r="B1195" s="22" t="str">
        <f>Datas_Entregas!$A$2</f>
        <v>Booster/LTB</v>
      </c>
      <c r="C1195" s="25">
        <f t="array" ref="C1195">INDEX(Datas_Entregas!$B$2:$B$100, MATCH(B1195, Datas_Entregas!$A$2:$A$100, 0), 1)</f>
        <v>43266</v>
      </c>
      <c r="D1195" s="22" t="str">
        <f>Def_Status_Montagem!$A$2</f>
        <v>A verificar</v>
      </c>
      <c r="E1195" s="35" t="str">
        <f>Def_Status_Montagem!$B$4</f>
        <v>Contratada (inclui etiqueta)</v>
      </c>
      <c r="F1195" s="26" t="str">
        <f t="array" ref="F1195">INDEX(Def_Instancias_Equipamentos!$F$2:$F$1373, MATCH(K1195, Def_Instancias_Equipamentos!$D$2:$D$1373, 0), 1)</f>
        <v>Sala Racks 7</v>
      </c>
      <c r="G1195" s="27" t="str">
        <f t="array" ref="G1195">INDEX(Def_Instancias_Equipamentos!$F$2:$F$1373, MATCH(L1195, Def_Instancias_Equipamentos!$D$2:$D$1373, 0), 1)</f>
        <v>Sala Racks 7</v>
      </c>
      <c r="H1195" s="26" t="str">
        <f t="array" ref="H1195">INDEX(Def_Instancias_Equipamentos!$E$2:$E$1373, MATCH(K1195, Def_Instancias_Equipamentos!$D$2:$D$1373, 0), 1)</f>
        <v>IA-07RaBPM</v>
      </c>
      <c r="I1195" s="27" t="str">
        <f t="array" ref="I1195">INDEX(Def_Instancias_Equipamentos!$E$2:$E$1373, MATCH(L1195, Def_Instancias_Equipamentos!$D$2:$D$1373, 0), 1)</f>
        <v>IA-07RaCtrl</v>
      </c>
      <c r="J1195" s="27" t="str">
        <f t="shared" si="26"/>
        <v>EXTERNO</v>
      </c>
      <c r="K1195" s="28" t="str">
        <f>Def_Instancias_Equipamentos!$D$29</f>
        <v>IA-07RaBPM:TI-AMCFPGAEVR</v>
      </c>
      <c r="L1195" s="19" t="str">
        <f>Def_Instancias_Equipamentos!$D$194</f>
        <v>IA-07RaCtrl:CO-PSCtrl-SI4</v>
      </c>
      <c r="M1195" s="44" t="s">
        <v>1229</v>
      </c>
      <c r="N1195" s="45" t="s">
        <v>1224</v>
      </c>
      <c r="O1195" s="28" t="str">
        <f>Def_Sistemas_Conectores_Cabos!$B$6</f>
        <v>Simplex (HFBR-4525Z)</v>
      </c>
      <c r="P1195" s="19" t="str">
        <f>Def_Sistemas_Conectores_Cabos!$B$6</f>
        <v>Simplex (HFBR-4525Z)</v>
      </c>
      <c r="Q1195" s="27" t="str">
        <f t="shared" si="27"/>
        <v>IA-07RaBPM:TI-AMCFPGAEVR/FMC1CH5
IA-07RaCtrl:CO-PSCtrl-SI4/TimIn</v>
      </c>
      <c r="R1195" s="45">
        <v>15.0</v>
      </c>
      <c r="S1195" s="45">
        <f t="shared" si="30"/>
        <v>15</v>
      </c>
      <c r="T1195" s="19" t="str">
        <f>Def_Sistemas_Conectores_Cabos!$C$6</f>
        <v>Fibra plástica 1 mm</v>
      </c>
      <c r="U1195" s="32" t="s">
        <v>1225</v>
      </c>
      <c r="V1195" s="33"/>
      <c r="W1195" s="33"/>
      <c r="X1195" s="33"/>
    </row>
    <row r="1196" ht="15.75" customHeight="1">
      <c r="A1196" s="19" t="str">
        <f>Def_Sistemas_Conectores_Cabos!$A$5</f>
        <v>Timing Fontes BO &amp; SI</v>
      </c>
      <c r="B1196" s="22" t="str">
        <f>Datas_Entregas!$A$2</f>
        <v>Booster/LTB</v>
      </c>
      <c r="C1196" s="25">
        <f t="array" ref="C1196">INDEX(Datas_Entregas!$B$2:$B$100, MATCH(B1196, Datas_Entregas!$A$2:$A$100, 0), 1)</f>
        <v>43266</v>
      </c>
      <c r="D1196" s="22" t="str">
        <f>Def_Status_Montagem!$A$2</f>
        <v>A verificar</v>
      </c>
      <c r="E1196" s="35" t="str">
        <f>Def_Status_Montagem!$B$4</f>
        <v>Contratada (inclui etiqueta)</v>
      </c>
      <c r="F1196" s="26" t="str">
        <f t="array" ref="F1196">INDEX(Def_Instancias_Equipamentos!$F$2:$F$1373, MATCH(K1196, Def_Instancias_Equipamentos!$D$2:$D$1373, 0), 1)</f>
        <v>Sala Racks 7</v>
      </c>
      <c r="G1196" s="27" t="str">
        <f t="array" ref="G1196">INDEX(Def_Instancias_Equipamentos!$F$2:$F$1373, MATCH(L1196, Def_Instancias_Equipamentos!$D$2:$D$1373, 0), 1)</f>
        <v>Sala Racks 7</v>
      </c>
      <c r="H1196" s="26" t="str">
        <f t="array" ref="H1196">INDEX(Def_Instancias_Equipamentos!$E$2:$E$1373, MATCH(K1196, Def_Instancias_Equipamentos!$D$2:$D$1373, 0), 1)</f>
        <v>IA-07RaBPM</v>
      </c>
      <c r="I1196" s="27" t="str">
        <f t="array" ref="I1196">INDEX(Def_Instancias_Equipamentos!$E$2:$E$1373, MATCH(L1196, Def_Instancias_Equipamentos!$D$2:$D$1373, 0), 1)</f>
        <v>IA-07RaCtrl</v>
      </c>
      <c r="J1196" s="27" t="str">
        <f t="shared" si="26"/>
        <v>EXTERNO</v>
      </c>
      <c r="K1196" s="28" t="str">
        <f>Def_Instancias_Equipamentos!$D$29</f>
        <v>IA-07RaBPM:TI-AMCFPGAEVR</v>
      </c>
      <c r="L1196" s="19" t="str">
        <f>Def_Instancias_Equipamentos!$D$195</f>
        <v>IA-07RaCtrl:CO-PSCtrl-SI5</v>
      </c>
      <c r="M1196" s="44" t="s">
        <v>1230</v>
      </c>
      <c r="N1196" s="45" t="s">
        <v>1224</v>
      </c>
      <c r="O1196" s="28" t="str">
        <f>Def_Sistemas_Conectores_Cabos!$B$6</f>
        <v>Simplex (HFBR-4525Z)</v>
      </c>
      <c r="P1196" s="19" t="str">
        <f>Def_Sistemas_Conectores_Cabos!$B$6</f>
        <v>Simplex (HFBR-4525Z)</v>
      </c>
      <c r="Q1196" s="27" t="str">
        <f t="shared" si="27"/>
        <v>IA-07RaBPM:TI-AMCFPGAEVR/FMC2CH1
IA-07RaCtrl:CO-PSCtrl-SI5/TimIn</v>
      </c>
      <c r="R1196" s="45">
        <v>15.0</v>
      </c>
      <c r="S1196" s="45">
        <f t="shared" si="30"/>
        <v>15</v>
      </c>
      <c r="T1196" s="19" t="str">
        <f>Def_Sistemas_Conectores_Cabos!$C$6</f>
        <v>Fibra plástica 1 mm</v>
      </c>
      <c r="U1196" s="32" t="s">
        <v>1225</v>
      </c>
      <c r="V1196" s="33"/>
      <c r="W1196" s="33"/>
      <c r="X1196" s="33"/>
    </row>
    <row r="1197" ht="15.75" customHeight="1">
      <c r="A1197" s="19" t="str">
        <f>Def_Sistemas_Conectores_Cabos!$A$5</f>
        <v>Timing Fontes BO &amp; SI</v>
      </c>
      <c r="B1197" s="22" t="str">
        <f>Datas_Entregas!$A$2</f>
        <v>Booster/LTB</v>
      </c>
      <c r="C1197" s="25">
        <f t="array" ref="C1197">INDEX(Datas_Entregas!$B$2:$B$100, MATCH(B1197, Datas_Entregas!$A$2:$A$100, 0), 1)</f>
        <v>43266</v>
      </c>
      <c r="D1197" s="22" t="str">
        <f>Def_Status_Montagem!$A$2</f>
        <v>A verificar</v>
      </c>
      <c r="E1197" s="35" t="str">
        <f>Def_Status_Montagem!$B$4</f>
        <v>Contratada (inclui etiqueta)</v>
      </c>
      <c r="F1197" s="26" t="str">
        <f t="array" ref="F1197">INDEX(Def_Instancias_Equipamentos!$F$2:$F$1373, MATCH(K1197, Def_Instancias_Equipamentos!$D$2:$D$1373, 0), 1)</f>
        <v>Sala Racks 7</v>
      </c>
      <c r="G1197" s="27" t="str">
        <f t="array" ref="G1197">INDEX(Def_Instancias_Equipamentos!$F$2:$F$1373, MATCH(L1197, Def_Instancias_Equipamentos!$D$2:$D$1373, 0), 1)</f>
        <v>Sala Racks 7</v>
      </c>
      <c r="H1197" s="26" t="str">
        <f t="array" ref="H1197">INDEX(Def_Instancias_Equipamentos!$E$2:$E$1373, MATCH(K1197, Def_Instancias_Equipamentos!$D$2:$D$1373, 0), 1)</f>
        <v>IA-07RaBPM</v>
      </c>
      <c r="I1197" s="27" t="str">
        <f t="array" ref="I1197">INDEX(Def_Instancias_Equipamentos!$E$2:$E$1373, MATCH(L1197, Def_Instancias_Equipamentos!$D$2:$D$1373, 0), 1)</f>
        <v>IA-07RaCtrl</v>
      </c>
      <c r="J1197" s="27" t="str">
        <f t="shared" si="26"/>
        <v>EXTERNO</v>
      </c>
      <c r="K1197" s="28" t="str">
        <f>Def_Instancias_Equipamentos!$D$29</f>
        <v>IA-07RaBPM:TI-AMCFPGAEVR</v>
      </c>
      <c r="L1197" s="19" t="str">
        <f>Def_Instancias_Equipamentos!$D$196</f>
        <v>IA-07RaCtrl:CO-PSCtrl-SI6</v>
      </c>
      <c r="M1197" s="44" t="s">
        <v>1231</v>
      </c>
      <c r="N1197" s="45" t="s">
        <v>1224</v>
      </c>
      <c r="O1197" s="28" t="str">
        <f>Def_Sistemas_Conectores_Cabos!$B$6</f>
        <v>Simplex (HFBR-4525Z)</v>
      </c>
      <c r="P1197" s="19" t="str">
        <f>Def_Sistemas_Conectores_Cabos!$B$6</f>
        <v>Simplex (HFBR-4525Z)</v>
      </c>
      <c r="Q1197" s="27" t="str">
        <f t="shared" si="27"/>
        <v>IA-07RaBPM:TI-AMCFPGAEVR/FMC2CH2
IA-07RaCtrl:CO-PSCtrl-SI6/TimIn</v>
      </c>
      <c r="R1197" s="45">
        <v>15.0</v>
      </c>
      <c r="S1197" s="45">
        <f t="shared" si="30"/>
        <v>15</v>
      </c>
      <c r="T1197" s="19" t="str">
        <f>Def_Sistemas_Conectores_Cabos!$C$6</f>
        <v>Fibra plástica 1 mm</v>
      </c>
      <c r="U1197" s="32" t="s">
        <v>1225</v>
      </c>
      <c r="V1197" s="33"/>
      <c r="W1197" s="33"/>
      <c r="X1197" s="33"/>
    </row>
    <row r="1198" ht="15.75" customHeight="1">
      <c r="A1198" s="19" t="str">
        <f>Def_Sistemas_Conectores_Cabos!$A$5</f>
        <v>Timing Fontes BO &amp; SI</v>
      </c>
      <c r="B1198" s="22" t="str">
        <f>Datas_Entregas!$A$2</f>
        <v>Booster/LTB</v>
      </c>
      <c r="C1198" s="25">
        <f t="array" ref="C1198">INDEX(Datas_Entregas!$B$2:$B$100, MATCH(B1198, Datas_Entregas!$A$2:$A$100, 0), 1)</f>
        <v>43266</v>
      </c>
      <c r="D1198" s="22" t="str">
        <f>Def_Status_Montagem!$A$2</f>
        <v>A verificar</v>
      </c>
      <c r="E1198" s="35" t="str">
        <f>Def_Status_Montagem!$B$4</f>
        <v>Contratada (inclui etiqueta)</v>
      </c>
      <c r="F1198" s="26" t="str">
        <f t="array" ref="F1198">INDEX(Def_Instancias_Equipamentos!$F$2:$F$1373, MATCH(K1198, Def_Instancias_Equipamentos!$D$2:$D$1373, 0), 1)</f>
        <v>Sala Racks 7</v>
      </c>
      <c r="G1198" s="27" t="str">
        <f t="array" ref="G1198">INDEX(Def_Instancias_Equipamentos!$F$2:$F$1373, MATCH(L1198, Def_Instancias_Equipamentos!$D$2:$D$1373, 0), 1)</f>
        <v>Sala Racks 7</v>
      </c>
      <c r="H1198" s="26" t="str">
        <f t="array" ref="H1198">INDEX(Def_Instancias_Equipamentos!$E$2:$E$1373, MATCH(K1198, Def_Instancias_Equipamentos!$D$2:$D$1373, 0), 1)</f>
        <v>IA-07RaBPM</v>
      </c>
      <c r="I1198" s="27" t="str">
        <f t="array" ref="I1198">INDEX(Def_Instancias_Equipamentos!$E$2:$E$1373, MATCH(L1198, Def_Instancias_Equipamentos!$D$2:$D$1373, 0), 1)</f>
        <v>IA-07RaCtrl</v>
      </c>
      <c r="J1198" s="27" t="str">
        <f t="shared" si="26"/>
        <v>EXTERNO</v>
      </c>
      <c r="K1198" s="28" t="str">
        <f>Def_Instancias_Equipamentos!$D$29</f>
        <v>IA-07RaBPM:TI-AMCFPGAEVR</v>
      </c>
      <c r="L1198" s="19" t="str">
        <f>Def_Instancias_Equipamentos!$D$197</f>
        <v>IA-07RaCtrl:CO-PSCtrl-SI7</v>
      </c>
      <c r="M1198" s="44" t="s">
        <v>1232</v>
      </c>
      <c r="N1198" s="45" t="s">
        <v>1224</v>
      </c>
      <c r="O1198" s="28" t="str">
        <f>Def_Sistemas_Conectores_Cabos!$B$6</f>
        <v>Simplex (HFBR-4525Z)</v>
      </c>
      <c r="P1198" s="19" t="str">
        <f>Def_Sistemas_Conectores_Cabos!$B$6</f>
        <v>Simplex (HFBR-4525Z)</v>
      </c>
      <c r="Q1198" s="27" t="str">
        <f t="shared" si="27"/>
        <v>IA-07RaBPM:TI-AMCFPGAEVR/FMC2CH3
IA-07RaCtrl:CO-PSCtrl-SI7/TimIn</v>
      </c>
      <c r="R1198" s="45">
        <v>15.0</v>
      </c>
      <c r="S1198" s="45">
        <f t="shared" si="30"/>
        <v>15</v>
      </c>
      <c r="T1198" s="19" t="str">
        <f>Def_Sistemas_Conectores_Cabos!$C$6</f>
        <v>Fibra plástica 1 mm</v>
      </c>
      <c r="U1198" s="32" t="s">
        <v>1225</v>
      </c>
      <c r="V1198" s="33"/>
      <c r="W1198" s="33"/>
      <c r="X1198" s="33"/>
    </row>
    <row r="1199" ht="15.75" customHeight="1">
      <c r="A1199" s="19" t="str">
        <f>Def_Sistemas_Conectores_Cabos!$A$5</f>
        <v>Timing Fontes BO &amp; SI</v>
      </c>
      <c r="B1199" s="22" t="str">
        <f>Datas_Entregas!$A$2</f>
        <v>Booster/LTB</v>
      </c>
      <c r="C1199" s="25">
        <f t="array" ref="C1199">INDEX(Datas_Entregas!$B$2:$B$100, MATCH(B1199, Datas_Entregas!$A$2:$A$100, 0), 1)</f>
        <v>43266</v>
      </c>
      <c r="D1199" s="22" t="str">
        <f>Def_Status_Montagem!$A$2</f>
        <v>A verificar</v>
      </c>
      <c r="E1199" s="35" t="str">
        <f>Def_Status_Montagem!$B$4</f>
        <v>Contratada (inclui etiqueta)</v>
      </c>
      <c r="F1199" s="26" t="str">
        <f t="array" ref="F1199">INDEX(Def_Instancias_Equipamentos!$F$2:$F$1373, MATCH(K1199, Def_Instancias_Equipamentos!$D$2:$D$1373, 0), 1)</f>
        <v>Sala Racks 8</v>
      </c>
      <c r="G1199" s="27" t="str">
        <f t="array" ref="G1199">INDEX(Def_Instancias_Equipamentos!$F$2:$F$1373, MATCH(L1199, Def_Instancias_Equipamentos!$D$2:$D$1373, 0), 1)</f>
        <v>Sala Racks 8</v>
      </c>
      <c r="H1199" s="26" t="str">
        <f t="array" ref="H1199">INDEX(Def_Instancias_Equipamentos!$E$2:$E$1373, MATCH(K1199, Def_Instancias_Equipamentos!$D$2:$D$1373, 0), 1)</f>
        <v>IA-08RaBPM</v>
      </c>
      <c r="I1199" s="27" t="str">
        <f t="array" ref="I1199">INDEX(Def_Instancias_Equipamentos!$E$2:$E$1373, MATCH(L1199, Def_Instancias_Equipamentos!$D$2:$D$1373, 0), 1)</f>
        <v>IA-08RaCtrl</v>
      </c>
      <c r="J1199" s="27" t="str">
        <f t="shared" si="26"/>
        <v>EXTERNO</v>
      </c>
      <c r="K1199" s="28" t="str">
        <f>Def_Instancias_Equipamentos!$D$30</f>
        <v>IA-08RaBPM:TI-AMCFPGAEVR</v>
      </c>
      <c r="L1199" s="19" t="str">
        <f>Def_Instancias_Equipamentos!$D198</f>
        <v>IA-08RaCtrl:CO-PSCtrl-BO</v>
      </c>
      <c r="M1199" s="44" t="s">
        <v>1223</v>
      </c>
      <c r="N1199" s="45" t="s">
        <v>1224</v>
      </c>
      <c r="O1199" s="28" t="str">
        <f>Def_Sistemas_Conectores_Cabos!$B$6</f>
        <v>Simplex (HFBR-4525Z)</v>
      </c>
      <c r="P1199" s="19" t="str">
        <f>Def_Sistemas_Conectores_Cabos!$B$6</f>
        <v>Simplex (HFBR-4525Z)</v>
      </c>
      <c r="Q1199" s="27" t="str">
        <f t="shared" si="27"/>
        <v>IA-08RaBPM:TI-AMCFPGAEVR/FMC1CH1
IA-08RaCtrl:CO-PSCtrl-BO/TimIn</v>
      </c>
      <c r="R1199" s="45">
        <v>15.0</v>
      </c>
      <c r="S1199" s="45">
        <f t="shared" si="30"/>
        <v>15</v>
      </c>
      <c r="T1199" s="19" t="str">
        <f>Def_Sistemas_Conectores_Cabos!$C$6</f>
        <v>Fibra plástica 1 mm</v>
      </c>
      <c r="U1199" s="32" t="s">
        <v>1225</v>
      </c>
      <c r="V1199" s="33"/>
      <c r="W1199" s="33"/>
      <c r="X1199" s="33"/>
    </row>
    <row r="1200" ht="15.75" customHeight="1">
      <c r="A1200" s="19" t="str">
        <f>Def_Sistemas_Conectores_Cabos!$A$5</f>
        <v>Timing Fontes BO &amp; SI</v>
      </c>
      <c r="B1200" s="22" t="str">
        <f>Datas_Entregas!$A$2</f>
        <v>Booster/LTB</v>
      </c>
      <c r="C1200" s="25">
        <f t="array" ref="C1200">INDEX(Datas_Entregas!$B$2:$B$100, MATCH(B1200, Datas_Entregas!$A$2:$A$100, 0), 1)</f>
        <v>43266</v>
      </c>
      <c r="D1200" s="22" t="str">
        <f>Def_Status_Montagem!$A$2</f>
        <v>A verificar</v>
      </c>
      <c r="E1200" s="35" t="str">
        <f>Def_Status_Montagem!$B$4</f>
        <v>Contratada (inclui etiqueta)</v>
      </c>
      <c r="F1200" s="26" t="str">
        <f t="array" ref="F1200">INDEX(Def_Instancias_Equipamentos!$F$2:$F$1373, MATCH(K1200, Def_Instancias_Equipamentos!$D$2:$D$1373, 0), 1)</f>
        <v>Sala Racks 8</v>
      </c>
      <c r="G1200" s="27" t="str">
        <f t="array" ref="G1200">INDEX(Def_Instancias_Equipamentos!$F$2:$F$1373, MATCH(L1200, Def_Instancias_Equipamentos!$D$2:$D$1373, 0), 1)</f>
        <v>Sala Racks 8</v>
      </c>
      <c r="H1200" s="26" t="str">
        <f t="array" ref="H1200">INDEX(Def_Instancias_Equipamentos!$E$2:$E$1373, MATCH(K1200, Def_Instancias_Equipamentos!$D$2:$D$1373, 0), 1)</f>
        <v>IA-08RaBPM</v>
      </c>
      <c r="I1200" s="27" t="str">
        <f t="array" ref="I1200">INDEX(Def_Instancias_Equipamentos!$E$2:$E$1373, MATCH(L1200, Def_Instancias_Equipamentos!$D$2:$D$1373, 0), 1)</f>
        <v>IA-08RaCtrl</v>
      </c>
      <c r="J1200" s="27" t="str">
        <f t="shared" si="26"/>
        <v>EXTERNO</v>
      </c>
      <c r="K1200" s="28" t="str">
        <f>Def_Instancias_Equipamentos!$D$30</f>
        <v>IA-08RaBPM:TI-AMCFPGAEVR</v>
      </c>
      <c r="L1200" s="19" t="str">
        <f>Def_Instancias_Equipamentos!$D199</f>
        <v>IA-08RaCtrl:CO-PSCtrl-SI1</v>
      </c>
      <c r="M1200" s="44" t="s">
        <v>1226</v>
      </c>
      <c r="N1200" s="45" t="s">
        <v>1224</v>
      </c>
      <c r="O1200" s="28" t="str">
        <f>Def_Sistemas_Conectores_Cabos!$B$6</f>
        <v>Simplex (HFBR-4525Z)</v>
      </c>
      <c r="P1200" s="19" t="str">
        <f>Def_Sistemas_Conectores_Cabos!$B$6</f>
        <v>Simplex (HFBR-4525Z)</v>
      </c>
      <c r="Q1200" s="27" t="str">
        <f t="shared" si="27"/>
        <v>IA-08RaBPM:TI-AMCFPGAEVR/FMC1CH2
IA-08RaCtrl:CO-PSCtrl-SI1/TimIn</v>
      </c>
      <c r="R1200" s="45">
        <v>15.0</v>
      </c>
      <c r="S1200" s="45">
        <f t="shared" si="30"/>
        <v>15</v>
      </c>
      <c r="T1200" s="19" t="str">
        <f>Def_Sistemas_Conectores_Cabos!$C$6</f>
        <v>Fibra plástica 1 mm</v>
      </c>
      <c r="U1200" s="32" t="s">
        <v>1225</v>
      </c>
      <c r="V1200" s="33"/>
      <c r="W1200" s="33"/>
      <c r="X1200" s="33"/>
    </row>
    <row r="1201" ht="15.75" customHeight="1">
      <c r="A1201" s="19" t="str">
        <f>Def_Sistemas_Conectores_Cabos!$A$5</f>
        <v>Timing Fontes BO &amp; SI</v>
      </c>
      <c r="B1201" s="22" t="str">
        <f>Datas_Entregas!$A$2</f>
        <v>Booster/LTB</v>
      </c>
      <c r="C1201" s="25">
        <f t="array" ref="C1201">INDEX(Datas_Entregas!$B$2:$B$100, MATCH(B1201, Datas_Entregas!$A$2:$A$100, 0), 1)</f>
        <v>43266</v>
      </c>
      <c r="D1201" s="22" t="str">
        <f>Def_Status_Montagem!$A$2</f>
        <v>A verificar</v>
      </c>
      <c r="E1201" s="35" t="str">
        <f>Def_Status_Montagem!$B$4</f>
        <v>Contratada (inclui etiqueta)</v>
      </c>
      <c r="F1201" s="26" t="str">
        <f t="array" ref="F1201">INDEX(Def_Instancias_Equipamentos!$F$2:$F$1373, MATCH(K1201, Def_Instancias_Equipamentos!$D$2:$D$1373, 0), 1)</f>
        <v>Sala Racks 8</v>
      </c>
      <c r="G1201" s="27" t="str">
        <f t="array" ref="G1201">INDEX(Def_Instancias_Equipamentos!$F$2:$F$1373, MATCH(L1201, Def_Instancias_Equipamentos!$D$2:$D$1373, 0), 1)</f>
        <v>Sala Racks 8</v>
      </c>
      <c r="H1201" s="26" t="str">
        <f t="array" ref="H1201">INDEX(Def_Instancias_Equipamentos!$E$2:$E$1373, MATCH(K1201, Def_Instancias_Equipamentos!$D$2:$D$1373, 0), 1)</f>
        <v>IA-08RaBPM</v>
      </c>
      <c r="I1201" s="27" t="str">
        <f t="array" ref="I1201">INDEX(Def_Instancias_Equipamentos!$E$2:$E$1373, MATCH(L1201, Def_Instancias_Equipamentos!$D$2:$D$1373, 0), 1)</f>
        <v>IA-08RaCtrl</v>
      </c>
      <c r="J1201" s="27" t="str">
        <f t="shared" si="26"/>
        <v>EXTERNO</v>
      </c>
      <c r="K1201" s="28" t="str">
        <f>Def_Instancias_Equipamentos!$D$30</f>
        <v>IA-08RaBPM:TI-AMCFPGAEVR</v>
      </c>
      <c r="L1201" s="19" t="str">
        <f>Def_Instancias_Equipamentos!$D200</f>
        <v>IA-08RaCtrl:CO-PSCtrl-SI2</v>
      </c>
      <c r="M1201" s="44" t="s">
        <v>1227</v>
      </c>
      <c r="N1201" s="45" t="s">
        <v>1224</v>
      </c>
      <c r="O1201" s="28" t="str">
        <f>Def_Sistemas_Conectores_Cabos!$B$6</f>
        <v>Simplex (HFBR-4525Z)</v>
      </c>
      <c r="P1201" s="19" t="str">
        <f>Def_Sistemas_Conectores_Cabos!$B$6</f>
        <v>Simplex (HFBR-4525Z)</v>
      </c>
      <c r="Q1201" s="27" t="str">
        <f t="shared" si="27"/>
        <v>IA-08RaBPM:TI-AMCFPGAEVR/FMC1CH3
IA-08RaCtrl:CO-PSCtrl-SI2/TimIn</v>
      </c>
      <c r="R1201" s="45">
        <v>15.0</v>
      </c>
      <c r="S1201" s="45">
        <f t="shared" si="30"/>
        <v>15</v>
      </c>
      <c r="T1201" s="19" t="str">
        <f>Def_Sistemas_Conectores_Cabos!$C$6</f>
        <v>Fibra plástica 1 mm</v>
      </c>
      <c r="U1201" s="32" t="s">
        <v>1225</v>
      </c>
      <c r="V1201" s="33"/>
      <c r="W1201" s="33"/>
      <c r="X1201" s="33"/>
    </row>
    <row r="1202" ht="15.75" customHeight="1">
      <c r="A1202" s="19" t="str">
        <f>Def_Sistemas_Conectores_Cabos!$A$5</f>
        <v>Timing Fontes BO &amp; SI</v>
      </c>
      <c r="B1202" s="22" t="str">
        <f>Datas_Entregas!$A$2</f>
        <v>Booster/LTB</v>
      </c>
      <c r="C1202" s="25">
        <f t="array" ref="C1202">INDEX(Datas_Entregas!$B$2:$B$100, MATCH(B1202, Datas_Entregas!$A$2:$A$100, 0), 1)</f>
        <v>43266</v>
      </c>
      <c r="D1202" s="22" t="str">
        <f>Def_Status_Montagem!$A$2</f>
        <v>A verificar</v>
      </c>
      <c r="E1202" s="35" t="str">
        <f>Def_Status_Montagem!$B$4</f>
        <v>Contratada (inclui etiqueta)</v>
      </c>
      <c r="F1202" s="26" t="str">
        <f t="array" ref="F1202">INDEX(Def_Instancias_Equipamentos!$F$2:$F$1373, MATCH(K1202, Def_Instancias_Equipamentos!$D$2:$D$1373, 0), 1)</f>
        <v>Sala Racks 8</v>
      </c>
      <c r="G1202" s="27" t="str">
        <f t="array" ref="G1202">INDEX(Def_Instancias_Equipamentos!$F$2:$F$1373, MATCH(L1202, Def_Instancias_Equipamentos!$D$2:$D$1373, 0), 1)</f>
        <v>Sala Racks 8</v>
      </c>
      <c r="H1202" s="26" t="str">
        <f t="array" ref="H1202">INDEX(Def_Instancias_Equipamentos!$E$2:$E$1373, MATCH(K1202, Def_Instancias_Equipamentos!$D$2:$D$1373, 0), 1)</f>
        <v>IA-08RaBPM</v>
      </c>
      <c r="I1202" s="27" t="str">
        <f t="array" ref="I1202">INDEX(Def_Instancias_Equipamentos!$E$2:$E$1373, MATCH(L1202, Def_Instancias_Equipamentos!$D$2:$D$1373, 0), 1)</f>
        <v>IA-08RaCtrl</v>
      </c>
      <c r="J1202" s="27" t="str">
        <f t="shared" si="26"/>
        <v>EXTERNO</v>
      </c>
      <c r="K1202" s="28" t="str">
        <f>Def_Instancias_Equipamentos!$D$30</f>
        <v>IA-08RaBPM:TI-AMCFPGAEVR</v>
      </c>
      <c r="L1202" s="19" t="str">
        <f>Def_Instancias_Equipamentos!$D201</f>
        <v>IA-08RaCtrl:CO-PSCtrl-SI3</v>
      </c>
      <c r="M1202" s="44" t="s">
        <v>1228</v>
      </c>
      <c r="N1202" s="45" t="s">
        <v>1224</v>
      </c>
      <c r="O1202" s="28" t="str">
        <f>Def_Sistemas_Conectores_Cabos!$B$6</f>
        <v>Simplex (HFBR-4525Z)</v>
      </c>
      <c r="P1202" s="19" t="str">
        <f>Def_Sistemas_Conectores_Cabos!$B$6</f>
        <v>Simplex (HFBR-4525Z)</v>
      </c>
      <c r="Q1202" s="27" t="str">
        <f t="shared" si="27"/>
        <v>IA-08RaBPM:TI-AMCFPGAEVR/FMC1CH4
IA-08RaCtrl:CO-PSCtrl-SI3/TimIn</v>
      </c>
      <c r="R1202" s="45">
        <v>15.0</v>
      </c>
      <c r="S1202" s="45">
        <f t="shared" si="30"/>
        <v>15</v>
      </c>
      <c r="T1202" s="19" t="str">
        <f>Def_Sistemas_Conectores_Cabos!$C$6</f>
        <v>Fibra plástica 1 mm</v>
      </c>
      <c r="U1202" s="32" t="s">
        <v>1225</v>
      </c>
      <c r="V1202" s="33"/>
      <c r="W1202" s="33"/>
      <c r="X1202" s="33"/>
    </row>
    <row r="1203" ht="15.75" customHeight="1">
      <c r="A1203" s="19" t="str">
        <f>Def_Sistemas_Conectores_Cabos!$A$5</f>
        <v>Timing Fontes BO &amp; SI</v>
      </c>
      <c r="B1203" s="22" t="str">
        <f>Datas_Entregas!$A$2</f>
        <v>Booster/LTB</v>
      </c>
      <c r="C1203" s="25">
        <f t="array" ref="C1203">INDEX(Datas_Entregas!$B$2:$B$100, MATCH(B1203, Datas_Entregas!$A$2:$A$100, 0), 1)</f>
        <v>43266</v>
      </c>
      <c r="D1203" s="22" t="str">
        <f>Def_Status_Montagem!$A$2</f>
        <v>A verificar</v>
      </c>
      <c r="E1203" s="35" t="str">
        <f>Def_Status_Montagem!$B$4</f>
        <v>Contratada (inclui etiqueta)</v>
      </c>
      <c r="F1203" s="26" t="str">
        <f t="array" ref="F1203">INDEX(Def_Instancias_Equipamentos!$F$2:$F$1373, MATCH(K1203, Def_Instancias_Equipamentos!$D$2:$D$1373, 0), 1)</f>
        <v>Sala Racks 8</v>
      </c>
      <c r="G1203" s="27" t="str">
        <f t="array" ref="G1203">INDEX(Def_Instancias_Equipamentos!$F$2:$F$1373, MATCH(L1203, Def_Instancias_Equipamentos!$D$2:$D$1373, 0), 1)</f>
        <v>Sala Racks 8</v>
      </c>
      <c r="H1203" s="26" t="str">
        <f t="array" ref="H1203">INDEX(Def_Instancias_Equipamentos!$E$2:$E$1373, MATCH(K1203, Def_Instancias_Equipamentos!$D$2:$D$1373, 0), 1)</f>
        <v>IA-08RaBPM</v>
      </c>
      <c r="I1203" s="27" t="str">
        <f t="array" ref="I1203">INDEX(Def_Instancias_Equipamentos!$E$2:$E$1373, MATCH(L1203, Def_Instancias_Equipamentos!$D$2:$D$1373, 0), 1)</f>
        <v>IA-08RaCtrl</v>
      </c>
      <c r="J1203" s="27" t="str">
        <f t="shared" si="26"/>
        <v>EXTERNO</v>
      </c>
      <c r="K1203" s="28" t="str">
        <f>Def_Instancias_Equipamentos!$D$30</f>
        <v>IA-08RaBPM:TI-AMCFPGAEVR</v>
      </c>
      <c r="L1203" s="19" t="str">
        <f>Def_Instancias_Equipamentos!$D202</f>
        <v>IA-08RaCtrl:CO-PSCtrl-SI4</v>
      </c>
      <c r="M1203" s="44" t="s">
        <v>1229</v>
      </c>
      <c r="N1203" s="45" t="s">
        <v>1224</v>
      </c>
      <c r="O1203" s="28" t="str">
        <f>Def_Sistemas_Conectores_Cabos!$B$6</f>
        <v>Simplex (HFBR-4525Z)</v>
      </c>
      <c r="P1203" s="19" t="str">
        <f>Def_Sistemas_Conectores_Cabos!$B$6</f>
        <v>Simplex (HFBR-4525Z)</v>
      </c>
      <c r="Q1203" s="27" t="str">
        <f t="shared" si="27"/>
        <v>IA-08RaBPM:TI-AMCFPGAEVR/FMC1CH5
IA-08RaCtrl:CO-PSCtrl-SI4/TimIn</v>
      </c>
      <c r="R1203" s="45">
        <v>15.0</v>
      </c>
      <c r="S1203" s="45">
        <f t="shared" si="30"/>
        <v>15</v>
      </c>
      <c r="T1203" s="19" t="str">
        <f>Def_Sistemas_Conectores_Cabos!$C$6</f>
        <v>Fibra plástica 1 mm</v>
      </c>
      <c r="U1203" s="32" t="s">
        <v>1225</v>
      </c>
      <c r="V1203" s="33"/>
      <c r="W1203" s="33"/>
      <c r="X1203" s="33"/>
    </row>
    <row r="1204" ht="15.75" customHeight="1">
      <c r="A1204" s="19" t="str">
        <f>Def_Sistemas_Conectores_Cabos!$A$5</f>
        <v>Timing Fontes BO &amp; SI</v>
      </c>
      <c r="B1204" s="22" t="str">
        <f>Datas_Entregas!$A$2</f>
        <v>Booster/LTB</v>
      </c>
      <c r="C1204" s="25">
        <f t="array" ref="C1204">INDEX(Datas_Entregas!$B$2:$B$100, MATCH(B1204, Datas_Entregas!$A$2:$A$100, 0), 1)</f>
        <v>43266</v>
      </c>
      <c r="D1204" s="22" t="str">
        <f>Def_Status_Montagem!$A$2</f>
        <v>A verificar</v>
      </c>
      <c r="E1204" s="35" t="str">
        <f>Def_Status_Montagem!$B$4</f>
        <v>Contratada (inclui etiqueta)</v>
      </c>
      <c r="F1204" s="26" t="str">
        <f t="array" ref="F1204">INDEX(Def_Instancias_Equipamentos!$F$2:$F$1373, MATCH(K1204, Def_Instancias_Equipamentos!$D$2:$D$1373, 0), 1)</f>
        <v>Sala Racks 8</v>
      </c>
      <c r="G1204" s="27" t="str">
        <f t="array" ref="G1204">INDEX(Def_Instancias_Equipamentos!$F$2:$F$1373, MATCH(L1204, Def_Instancias_Equipamentos!$D$2:$D$1373, 0), 1)</f>
        <v>Sala Racks 8</v>
      </c>
      <c r="H1204" s="26" t="str">
        <f t="array" ref="H1204">INDEX(Def_Instancias_Equipamentos!$E$2:$E$1373, MATCH(K1204, Def_Instancias_Equipamentos!$D$2:$D$1373, 0), 1)</f>
        <v>IA-08RaBPM</v>
      </c>
      <c r="I1204" s="27" t="str">
        <f t="array" ref="I1204">INDEX(Def_Instancias_Equipamentos!$E$2:$E$1373, MATCH(L1204, Def_Instancias_Equipamentos!$D$2:$D$1373, 0), 1)</f>
        <v>IA-08RaCtrl</v>
      </c>
      <c r="J1204" s="27" t="str">
        <f t="shared" si="26"/>
        <v>EXTERNO</v>
      </c>
      <c r="K1204" s="28" t="str">
        <f>Def_Instancias_Equipamentos!$D$30</f>
        <v>IA-08RaBPM:TI-AMCFPGAEVR</v>
      </c>
      <c r="L1204" s="19" t="str">
        <f>Def_Instancias_Equipamentos!$D203</f>
        <v>IA-08RaCtrl:CO-PSCtrl-SI5</v>
      </c>
      <c r="M1204" s="44" t="s">
        <v>1230</v>
      </c>
      <c r="N1204" s="45" t="s">
        <v>1224</v>
      </c>
      <c r="O1204" s="28" t="str">
        <f>Def_Sistemas_Conectores_Cabos!$B$6</f>
        <v>Simplex (HFBR-4525Z)</v>
      </c>
      <c r="P1204" s="19" t="str">
        <f>Def_Sistemas_Conectores_Cabos!$B$6</f>
        <v>Simplex (HFBR-4525Z)</v>
      </c>
      <c r="Q1204" s="27" t="str">
        <f t="shared" si="27"/>
        <v>IA-08RaBPM:TI-AMCFPGAEVR/FMC2CH1
IA-08RaCtrl:CO-PSCtrl-SI5/TimIn</v>
      </c>
      <c r="R1204" s="45">
        <v>15.0</v>
      </c>
      <c r="S1204" s="45">
        <f t="shared" si="30"/>
        <v>15</v>
      </c>
      <c r="T1204" s="19" t="str">
        <f>Def_Sistemas_Conectores_Cabos!$C$6</f>
        <v>Fibra plástica 1 mm</v>
      </c>
      <c r="U1204" s="32" t="s">
        <v>1225</v>
      </c>
      <c r="V1204" s="33"/>
      <c r="W1204" s="33"/>
      <c r="X1204" s="33"/>
    </row>
    <row r="1205" ht="15.75" customHeight="1">
      <c r="A1205" s="19" t="str">
        <f>Def_Sistemas_Conectores_Cabos!$A$5</f>
        <v>Timing Fontes BO &amp; SI</v>
      </c>
      <c r="B1205" s="22" t="str">
        <f>Datas_Entregas!$A$2</f>
        <v>Booster/LTB</v>
      </c>
      <c r="C1205" s="25">
        <f t="array" ref="C1205">INDEX(Datas_Entregas!$B$2:$B$100, MATCH(B1205, Datas_Entregas!$A$2:$A$100, 0), 1)</f>
        <v>43266</v>
      </c>
      <c r="D1205" s="22" t="str">
        <f>Def_Status_Montagem!$A$2</f>
        <v>A verificar</v>
      </c>
      <c r="E1205" s="35" t="str">
        <f>Def_Status_Montagem!$B$4</f>
        <v>Contratada (inclui etiqueta)</v>
      </c>
      <c r="F1205" s="26" t="str">
        <f t="array" ref="F1205">INDEX(Def_Instancias_Equipamentos!$F$2:$F$1373, MATCH(K1205, Def_Instancias_Equipamentos!$D$2:$D$1373, 0), 1)</f>
        <v>Sala Racks 8</v>
      </c>
      <c r="G1205" s="27" t="str">
        <f t="array" ref="G1205">INDEX(Def_Instancias_Equipamentos!$F$2:$F$1373, MATCH(L1205, Def_Instancias_Equipamentos!$D$2:$D$1373, 0), 1)</f>
        <v>Sala Racks 8</v>
      </c>
      <c r="H1205" s="26" t="str">
        <f t="array" ref="H1205">INDEX(Def_Instancias_Equipamentos!$E$2:$E$1373, MATCH(K1205, Def_Instancias_Equipamentos!$D$2:$D$1373, 0), 1)</f>
        <v>IA-08RaBPM</v>
      </c>
      <c r="I1205" s="27" t="str">
        <f t="array" ref="I1205">INDEX(Def_Instancias_Equipamentos!$E$2:$E$1373, MATCH(L1205, Def_Instancias_Equipamentos!$D$2:$D$1373, 0), 1)</f>
        <v>IA-08RaCtrl</v>
      </c>
      <c r="J1205" s="27" t="str">
        <f t="shared" si="26"/>
        <v>EXTERNO</v>
      </c>
      <c r="K1205" s="28" t="str">
        <f>Def_Instancias_Equipamentos!$D$30</f>
        <v>IA-08RaBPM:TI-AMCFPGAEVR</v>
      </c>
      <c r="L1205" s="19" t="str">
        <f>Def_Instancias_Equipamentos!$D204</f>
        <v>IA-08RaCtrl:CO-PSCtrl-SI6</v>
      </c>
      <c r="M1205" s="44" t="s">
        <v>1231</v>
      </c>
      <c r="N1205" s="45" t="s">
        <v>1224</v>
      </c>
      <c r="O1205" s="28" t="str">
        <f>Def_Sistemas_Conectores_Cabos!$B$6</f>
        <v>Simplex (HFBR-4525Z)</v>
      </c>
      <c r="P1205" s="19" t="str">
        <f>Def_Sistemas_Conectores_Cabos!$B$6</f>
        <v>Simplex (HFBR-4525Z)</v>
      </c>
      <c r="Q1205" s="27" t="str">
        <f t="shared" si="27"/>
        <v>IA-08RaBPM:TI-AMCFPGAEVR/FMC2CH2
IA-08RaCtrl:CO-PSCtrl-SI6/TimIn</v>
      </c>
      <c r="R1205" s="45">
        <v>15.0</v>
      </c>
      <c r="S1205" s="45">
        <f t="shared" si="30"/>
        <v>15</v>
      </c>
      <c r="T1205" s="19" t="str">
        <f>Def_Sistemas_Conectores_Cabos!$C$6</f>
        <v>Fibra plástica 1 mm</v>
      </c>
      <c r="U1205" s="32" t="s">
        <v>1225</v>
      </c>
      <c r="V1205" s="33"/>
      <c r="W1205" s="33"/>
      <c r="X1205" s="33"/>
    </row>
    <row r="1206" ht="15.75" customHeight="1">
      <c r="A1206" s="19" t="str">
        <f>Def_Sistemas_Conectores_Cabos!$A$5</f>
        <v>Timing Fontes BO &amp; SI</v>
      </c>
      <c r="B1206" s="22" t="str">
        <f>Datas_Entregas!$A$2</f>
        <v>Booster/LTB</v>
      </c>
      <c r="C1206" s="25">
        <f t="array" ref="C1206">INDEX(Datas_Entregas!$B$2:$B$100, MATCH(B1206, Datas_Entregas!$A$2:$A$100, 0), 1)</f>
        <v>43266</v>
      </c>
      <c r="D1206" s="22" t="str">
        <f>Def_Status_Montagem!$A$2</f>
        <v>A verificar</v>
      </c>
      <c r="E1206" s="35" t="str">
        <f>Def_Status_Montagem!$B$4</f>
        <v>Contratada (inclui etiqueta)</v>
      </c>
      <c r="F1206" s="26" t="str">
        <f t="array" ref="F1206">INDEX(Def_Instancias_Equipamentos!$F$2:$F$1373, MATCH(K1206, Def_Instancias_Equipamentos!$D$2:$D$1373, 0), 1)</f>
        <v>Sala Racks 8</v>
      </c>
      <c r="G1206" s="27" t="str">
        <f t="array" ref="G1206">INDEX(Def_Instancias_Equipamentos!$F$2:$F$1373, MATCH(L1206, Def_Instancias_Equipamentos!$D$2:$D$1373, 0), 1)</f>
        <v>Sala Racks 8</v>
      </c>
      <c r="H1206" s="26" t="str">
        <f t="array" ref="H1206">INDEX(Def_Instancias_Equipamentos!$E$2:$E$1373, MATCH(K1206, Def_Instancias_Equipamentos!$D$2:$D$1373, 0), 1)</f>
        <v>IA-08RaBPM</v>
      </c>
      <c r="I1206" s="27" t="str">
        <f t="array" ref="I1206">INDEX(Def_Instancias_Equipamentos!$E$2:$E$1373, MATCH(L1206, Def_Instancias_Equipamentos!$D$2:$D$1373, 0), 1)</f>
        <v>IA-08RaCtrl</v>
      </c>
      <c r="J1206" s="27" t="str">
        <f t="shared" si="26"/>
        <v>EXTERNO</v>
      </c>
      <c r="K1206" s="28" t="str">
        <f>Def_Instancias_Equipamentos!$D$30</f>
        <v>IA-08RaBPM:TI-AMCFPGAEVR</v>
      </c>
      <c r="L1206" s="19" t="str">
        <f>Def_Instancias_Equipamentos!$D205</f>
        <v>IA-08RaCtrl:CO-PSCtrl-SI7</v>
      </c>
      <c r="M1206" s="44" t="s">
        <v>1232</v>
      </c>
      <c r="N1206" s="45" t="s">
        <v>1224</v>
      </c>
      <c r="O1206" s="28" t="str">
        <f>Def_Sistemas_Conectores_Cabos!$B$6</f>
        <v>Simplex (HFBR-4525Z)</v>
      </c>
      <c r="P1206" s="19" t="str">
        <f>Def_Sistemas_Conectores_Cabos!$B$6</f>
        <v>Simplex (HFBR-4525Z)</v>
      </c>
      <c r="Q1206" s="27" t="str">
        <f t="shared" si="27"/>
        <v>IA-08RaBPM:TI-AMCFPGAEVR/FMC2CH3
IA-08RaCtrl:CO-PSCtrl-SI7/TimIn</v>
      </c>
      <c r="R1206" s="45">
        <v>15.0</v>
      </c>
      <c r="S1206" s="45">
        <f t="shared" si="30"/>
        <v>15</v>
      </c>
      <c r="T1206" s="19" t="str">
        <f>Def_Sistemas_Conectores_Cabos!$C$6</f>
        <v>Fibra plástica 1 mm</v>
      </c>
      <c r="U1206" s="32" t="s">
        <v>1225</v>
      </c>
      <c r="V1206" s="33"/>
      <c r="W1206" s="33"/>
      <c r="X1206" s="33"/>
    </row>
    <row r="1207" ht="15.75" customHeight="1">
      <c r="A1207" s="19" t="str">
        <f>Def_Sistemas_Conectores_Cabos!$A$5</f>
        <v>Timing Fontes BO &amp; SI</v>
      </c>
      <c r="B1207" s="22" t="str">
        <f>Datas_Entregas!$A$2</f>
        <v>Booster/LTB</v>
      </c>
      <c r="C1207" s="25">
        <f t="array" ref="C1207">INDEX(Datas_Entregas!$B$2:$B$100, MATCH(B1207, Datas_Entregas!$A$2:$A$100, 0), 1)</f>
        <v>43266</v>
      </c>
      <c r="D1207" s="22" t="str">
        <f>Def_Status_Montagem!$A$2</f>
        <v>A verificar</v>
      </c>
      <c r="E1207" s="35" t="str">
        <f>Def_Status_Montagem!$B$4</f>
        <v>Contratada (inclui etiqueta)</v>
      </c>
      <c r="F1207" s="26" t="str">
        <f t="array" ref="F1207">INDEX(Def_Instancias_Equipamentos!$F$2:$F$1373, MATCH(K1207, Def_Instancias_Equipamentos!$D$2:$D$1373, 0), 1)</f>
        <v>Sala Racks 9</v>
      </c>
      <c r="G1207" s="27" t="str">
        <f t="array" ref="G1207">INDEX(Def_Instancias_Equipamentos!$F$2:$F$1373, MATCH(L1207, Def_Instancias_Equipamentos!$D$2:$D$1373, 0), 1)</f>
        <v>Sala Racks 9</v>
      </c>
      <c r="H1207" s="26" t="str">
        <f t="array" ref="H1207">INDEX(Def_Instancias_Equipamentos!$E$2:$E$1373, MATCH(K1207, Def_Instancias_Equipamentos!$D$2:$D$1373, 0), 1)</f>
        <v>IA-09RaBPM</v>
      </c>
      <c r="I1207" s="27" t="str">
        <f t="array" ref="I1207">INDEX(Def_Instancias_Equipamentos!$E$2:$E$1373, MATCH(L1207, Def_Instancias_Equipamentos!$D$2:$D$1373, 0), 1)</f>
        <v>IA-09RaCtrl</v>
      </c>
      <c r="J1207" s="27" t="str">
        <f t="shared" si="26"/>
        <v>EXTERNO</v>
      </c>
      <c r="K1207" s="28" t="str">
        <f>Def_Instancias_Equipamentos!$D$31</f>
        <v>IA-09RaBPM:TI-AMCFPGAEVR</v>
      </c>
      <c r="L1207" s="19" t="str">
        <f>Def_Instancias_Equipamentos!$D206</f>
        <v>IA-09RaCtrl:CO-PSCtrl-SI1</v>
      </c>
      <c r="M1207" s="44" t="s">
        <v>1223</v>
      </c>
      <c r="N1207" s="45" t="s">
        <v>1224</v>
      </c>
      <c r="O1207" s="28" t="str">
        <f>Def_Sistemas_Conectores_Cabos!$B$6</f>
        <v>Simplex (HFBR-4525Z)</v>
      </c>
      <c r="P1207" s="19" t="str">
        <f>Def_Sistemas_Conectores_Cabos!$B$6</f>
        <v>Simplex (HFBR-4525Z)</v>
      </c>
      <c r="Q1207" s="27" t="str">
        <f t="shared" si="27"/>
        <v>IA-09RaBPM:TI-AMCFPGAEVR/FMC1CH1
IA-09RaCtrl:CO-PSCtrl-SI1/TimIn</v>
      </c>
      <c r="R1207" s="45">
        <v>15.0</v>
      </c>
      <c r="S1207" s="45">
        <f t="shared" si="30"/>
        <v>15</v>
      </c>
      <c r="T1207" s="19" t="str">
        <f>Def_Sistemas_Conectores_Cabos!$C$6</f>
        <v>Fibra plástica 1 mm</v>
      </c>
      <c r="U1207" s="32" t="s">
        <v>1225</v>
      </c>
      <c r="V1207" s="33"/>
      <c r="W1207" s="33"/>
      <c r="X1207" s="33"/>
    </row>
    <row r="1208" ht="15.75" customHeight="1">
      <c r="A1208" s="19" t="str">
        <f>Def_Sistemas_Conectores_Cabos!$A$5</f>
        <v>Timing Fontes BO &amp; SI</v>
      </c>
      <c r="B1208" s="22" t="str">
        <f>Datas_Entregas!$A$2</f>
        <v>Booster/LTB</v>
      </c>
      <c r="C1208" s="25">
        <f t="array" ref="C1208">INDEX(Datas_Entregas!$B$2:$B$100, MATCH(B1208, Datas_Entregas!$A$2:$A$100, 0), 1)</f>
        <v>43266</v>
      </c>
      <c r="D1208" s="22" t="str">
        <f>Def_Status_Montagem!$A$2</f>
        <v>A verificar</v>
      </c>
      <c r="E1208" s="35" t="str">
        <f>Def_Status_Montagem!$B$4</f>
        <v>Contratada (inclui etiqueta)</v>
      </c>
      <c r="F1208" s="26" t="str">
        <f t="array" ref="F1208">INDEX(Def_Instancias_Equipamentos!$F$2:$F$1373, MATCH(K1208, Def_Instancias_Equipamentos!$D$2:$D$1373, 0), 1)</f>
        <v>Sala Racks 9</v>
      </c>
      <c r="G1208" s="27" t="str">
        <f t="array" ref="G1208">INDEX(Def_Instancias_Equipamentos!$F$2:$F$1373, MATCH(L1208, Def_Instancias_Equipamentos!$D$2:$D$1373, 0), 1)</f>
        <v>Sala Racks 9</v>
      </c>
      <c r="H1208" s="26" t="str">
        <f t="array" ref="H1208">INDEX(Def_Instancias_Equipamentos!$E$2:$E$1373, MATCH(K1208, Def_Instancias_Equipamentos!$D$2:$D$1373, 0), 1)</f>
        <v>IA-09RaBPM</v>
      </c>
      <c r="I1208" s="27" t="str">
        <f t="array" ref="I1208">INDEX(Def_Instancias_Equipamentos!$E$2:$E$1373, MATCH(L1208, Def_Instancias_Equipamentos!$D$2:$D$1373, 0), 1)</f>
        <v>IA-09RaCtrl</v>
      </c>
      <c r="J1208" s="27" t="str">
        <f t="shared" si="26"/>
        <v>EXTERNO</v>
      </c>
      <c r="K1208" s="28" t="str">
        <f>Def_Instancias_Equipamentos!$D$31</f>
        <v>IA-09RaBPM:TI-AMCFPGAEVR</v>
      </c>
      <c r="L1208" s="19" t="str">
        <f>Def_Instancias_Equipamentos!$D207</f>
        <v>IA-09RaCtrl:CO-PSCtrl-SI2</v>
      </c>
      <c r="M1208" s="44" t="s">
        <v>1226</v>
      </c>
      <c r="N1208" s="45" t="s">
        <v>1224</v>
      </c>
      <c r="O1208" s="28" t="str">
        <f>Def_Sistemas_Conectores_Cabos!$B$6</f>
        <v>Simplex (HFBR-4525Z)</v>
      </c>
      <c r="P1208" s="19" t="str">
        <f>Def_Sistemas_Conectores_Cabos!$B$6</f>
        <v>Simplex (HFBR-4525Z)</v>
      </c>
      <c r="Q1208" s="27" t="str">
        <f t="shared" si="27"/>
        <v>IA-09RaBPM:TI-AMCFPGAEVR/FMC1CH2
IA-09RaCtrl:CO-PSCtrl-SI2/TimIn</v>
      </c>
      <c r="R1208" s="45">
        <v>15.0</v>
      </c>
      <c r="S1208" s="45">
        <f t="shared" si="30"/>
        <v>15</v>
      </c>
      <c r="T1208" s="19" t="str">
        <f>Def_Sistemas_Conectores_Cabos!$C$6</f>
        <v>Fibra plástica 1 mm</v>
      </c>
      <c r="U1208" s="32" t="s">
        <v>1225</v>
      </c>
      <c r="V1208" s="33"/>
      <c r="W1208" s="33"/>
      <c r="X1208" s="33"/>
    </row>
    <row r="1209" ht="15.75" customHeight="1">
      <c r="A1209" s="19" t="str">
        <f>Def_Sistemas_Conectores_Cabos!$A$5</f>
        <v>Timing Fontes BO &amp; SI</v>
      </c>
      <c r="B1209" s="22" t="str">
        <f>Datas_Entregas!$A$2</f>
        <v>Booster/LTB</v>
      </c>
      <c r="C1209" s="25">
        <f t="array" ref="C1209">INDEX(Datas_Entregas!$B$2:$B$100, MATCH(B1209, Datas_Entregas!$A$2:$A$100, 0), 1)</f>
        <v>43266</v>
      </c>
      <c r="D1209" s="22" t="str">
        <f>Def_Status_Montagem!$A$2</f>
        <v>A verificar</v>
      </c>
      <c r="E1209" s="35" t="str">
        <f>Def_Status_Montagem!$B$4</f>
        <v>Contratada (inclui etiqueta)</v>
      </c>
      <c r="F1209" s="26" t="str">
        <f t="array" ref="F1209">INDEX(Def_Instancias_Equipamentos!$F$2:$F$1373, MATCH(K1209, Def_Instancias_Equipamentos!$D$2:$D$1373, 0), 1)</f>
        <v>Sala Racks 9</v>
      </c>
      <c r="G1209" s="27" t="str">
        <f t="array" ref="G1209">INDEX(Def_Instancias_Equipamentos!$F$2:$F$1373, MATCH(L1209, Def_Instancias_Equipamentos!$D$2:$D$1373, 0), 1)</f>
        <v>Sala Racks 9</v>
      </c>
      <c r="H1209" s="26" t="str">
        <f t="array" ref="H1209">INDEX(Def_Instancias_Equipamentos!$E$2:$E$1373, MATCH(K1209, Def_Instancias_Equipamentos!$D$2:$D$1373, 0), 1)</f>
        <v>IA-09RaBPM</v>
      </c>
      <c r="I1209" s="27" t="str">
        <f t="array" ref="I1209">INDEX(Def_Instancias_Equipamentos!$E$2:$E$1373, MATCH(L1209, Def_Instancias_Equipamentos!$D$2:$D$1373, 0), 1)</f>
        <v>IA-09RaCtrl</v>
      </c>
      <c r="J1209" s="27" t="str">
        <f t="shared" si="26"/>
        <v>EXTERNO</v>
      </c>
      <c r="K1209" s="28" t="str">
        <f>Def_Instancias_Equipamentos!$D$31</f>
        <v>IA-09RaBPM:TI-AMCFPGAEVR</v>
      </c>
      <c r="L1209" s="19" t="str">
        <f>Def_Instancias_Equipamentos!$D208</f>
        <v>IA-09RaCtrl:CO-PSCtrl-SI3</v>
      </c>
      <c r="M1209" s="44" t="s">
        <v>1227</v>
      </c>
      <c r="N1209" s="45" t="s">
        <v>1224</v>
      </c>
      <c r="O1209" s="28" t="str">
        <f>Def_Sistemas_Conectores_Cabos!$B$6</f>
        <v>Simplex (HFBR-4525Z)</v>
      </c>
      <c r="P1209" s="19" t="str">
        <f>Def_Sistemas_Conectores_Cabos!$B$6</f>
        <v>Simplex (HFBR-4525Z)</v>
      </c>
      <c r="Q1209" s="27" t="str">
        <f t="shared" si="27"/>
        <v>IA-09RaBPM:TI-AMCFPGAEVR/FMC1CH3
IA-09RaCtrl:CO-PSCtrl-SI3/TimIn</v>
      </c>
      <c r="R1209" s="45">
        <v>15.0</v>
      </c>
      <c r="S1209" s="45">
        <f t="shared" si="30"/>
        <v>15</v>
      </c>
      <c r="T1209" s="19" t="str">
        <f>Def_Sistemas_Conectores_Cabos!$C$6</f>
        <v>Fibra plástica 1 mm</v>
      </c>
      <c r="U1209" s="32" t="s">
        <v>1225</v>
      </c>
      <c r="V1209" s="33"/>
      <c r="W1209" s="33"/>
      <c r="X1209" s="33"/>
    </row>
    <row r="1210" ht="15.75" customHeight="1">
      <c r="A1210" s="19" t="str">
        <f>Def_Sistemas_Conectores_Cabos!$A$5</f>
        <v>Timing Fontes BO &amp; SI</v>
      </c>
      <c r="B1210" s="22" t="str">
        <f>Datas_Entregas!$A$2</f>
        <v>Booster/LTB</v>
      </c>
      <c r="C1210" s="25">
        <f t="array" ref="C1210">INDEX(Datas_Entregas!$B$2:$B$100, MATCH(B1210, Datas_Entregas!$A$2:$A$100, 0), 1)</f>
        <v>43266</v>
      </c>
      <c r="D1210" s="22" t="str">
        <f>Def_Status_Montagem!$A$2</f>
        <v>A verificar</v>
      </c>
      <c r="E1210" s="35" t="str">
        <f>Def_Status_Montagem!$B$4</f>
        <v>Contratada (inclui etiqueta)</v>
      </c>
      <c r="F1210" s="26" t="str">
        <f t="array" ref="F1210">INDEX(Def_Instancias_Equipamentos!$F$2:$F$1373, MATCH(K1210, Def_Instancias_Equipamentos!$D$2:$D$1373, 0), 1)</f>
        <v>Sala Racks 9</v>
      </c>
      <c r="G1210" s="27" t="str">
        <f t="array" ref="G1210">INDEX(Def_Instancias_Equipamentos!$F$2:$F$1373, MATCH(L1210, Def_Instancias_Equipamentos!$D$2:$D$1373, 0), 1)</f>
        <v>Sala Racks 9</v>
      </c>
      <c r="H1210" s="26" t="str">
        <f t="array" ref="H1210">INDEX(Def_Instancias_Equipamentos!$E$2:$E$1373, MATCH(K1210, Def_Instancias_Equipamentos!$D$2:$D$1373, 0), 1)</f>
        <v>IA-09RaBPM</v>
      </c>
      <c r="I1210" s="27" t="str">
        <f t="array" ref="I1210">INDEX(Def_Instancias_Equipamentos!$E$2:$E$1373, MATCH(L1210, Def_Instancias_Equipamentos!$D$2:$D$1373, 0), 1)</f>
        <v>IA-09RaCtrl</v>
      </c>
      <c r="J1210" s="27" t="str">
        <f t="shared" si="26"/>
        <v>EXTERNO</v>
      </c>
      <c r="K1210" s="28" t="str">
        <f>Def_Instancias_Equipamentos!$D$31</f>
        <v>IA-09RaBPM:TI-AMCFPGAEVR</v>
      </c>
      <c r="L1210" s="19" t="str">
        <f>Def_Instancias_Equipamentos!$D209</f>
        <v>IA-09RaCtrl:CO-PSCtrl-SI4</v>
      </c>
      <c r="M1210" s="44" t="s">
        <v>1228</v>
      </c>
      <c r="N1210" s="45" t="s">
        <v>1224</v>
      </c>
      <c r="O1210" s="28" t="str">
        <f>Def_Sistemas_Conectores_Cabos!$B$6</f>
        <v>Simplex (HFBR-4525Z)</v>
      </c>
      <c r="P1210" s="19" t="str">
        <f>Def_Sistemas_Conectores_Cabos!$B$6</f>
        <v>Simplex (HFBR-4525Z)</v>
      </c>
      <c r="Q1210" s="27" t="str">
        <f t="shared" si="27"/>
        <v>IA-09RaBPM:TI-AMCFPGAEVR/FMC1CH4
IA-09RaCtrl:CO-PSCtrl-SI4/TimIn</v>
      </c>
      <c r="R1210" s="45">
        <v>15.0</v>
      </c>
      <c r="S1210" s="45">
        <f t="shared" si="30"/>
        <v>15</v>
      </c>
      <c r="T1210" s="19" t="str">
        <f>Def_Sistemas_Conectores_Cabos!$C$6</f>
        <v>Fibra plástica 1 mm</v>
      </c>
      <c r="U1210" s="32" t="s">
        <v>1225</v>
      </c>
      <c r="V1210" s="33"/>
      <c r="W1210" s="33"/>
      <c r="X1210" s="33"/>
    </row>
    <row r="1211" ht="15.75" customHeight="1">
      <c r="A1211" s="19" t="str">
        <f>Def_Sistemas_Conectores_Cabos!$A$5</f>
        <v>Timing Fontes BO &amp; SI</v>
      </c>
      <c r="B1211" s="22" t="str">
        <f>Datas_Entregas!$A$2</f>
        <v>Booster/LTB</v>
      </c>
      <c r="C1211" s="25">
        <f t="array" ref="C1211">INDEX(Datas_Entregas!$B$2:$B$100, MATCH(B1211, Datas_Entregas!$A$2:$A$100, 0), 1)</f>
        <v>43266</v>
      </c>
      <c r="D1211" s="22" t="str">
        <f>Def_Status_Montagem!$A$2</f>
        <v>A verificar</v>
      </c>
      <c r="E1211" s="35" t="str">
        <f>Def_Status_Montagem!$B$4</f>
        <v>Contratada (inclui etiqueta)</v>
      </c>
      <c r="F1211" s="26" t="str">
        <f t="array" ref="F1211">INDEX(Def_Instancias_Equipamentos!$F$2:$F$1373, MATCH(K1211, Def_Instancias_Equipamentos!$D$2:$D$1373, 0), 1)</f>
        <v>Sala Racks 9</v>
      </c>
      <c r="G1211" s="27" t="str">
        <f t="array" ref="G1211">INDEX(Def_Instancias_Equipamentos!$F$2:$F$1373, MATCH(L1211, Def_Instancias_Equipamentos!$D$2:$D$1373, 0), 1)</f>
        <v>Sala Racks 9</v>
      </c>
      <c r="H1211" s="26" t="str">
        <f t="array" ref="H1211">INDEX(Def_Instancias_Equipamentos!$E$2:$E$1373, MATCH(K1211, Def_Instancias_Equipamentos!$D$2:$D$1373, 0), 1)</f>
        <v>IA-09RaBPM</v>
      </c>
      <c r="I1211" s="27" t="str">
        <f t="array" ref="I1211">INDEX(Def_Instancias_Equipamentos!$E$2:$E$1373, MATCH(L1211, Def_Instancias_Equipamentos!$D$2:$D$1373, 0), 1)</f>
        <v>IA-09RaCtrl</v>
      </c>
      <c r="J1211" s="27" t="str">
        <f t="shared" si="26"/>
        <v>EXTERNO</v>
      </c>
      <c r="K1211" s="28" t="str">
        <f>Def_Instancias_Equipamentos!$D$31</f>
        <v>IA-09RaBPM:TI-AMCFPGAEVR</v>
      </c>
      <c r="L1211" s="19" t="str">
        <f>Def_Instancias_Equipamentos!$D210</f>
        <v>IA-09RaCtrl:CO-PSCtrl-SI5</v>
      </c>
      <c r="M1211" s="44" t="s">
        <v>1229</v>
      </c>
      <c r="N1211" s="45" t="s">
        <v>1224</v>
      </c>
      <c r="O1211" s="28" t="str">
        <f>Def_Sistemas_Conectores_Cabos!$B$6</f>
        <v>Simplex (HFBR-4525Z)</v>
      </c>
      <c r="P1211" s="19" t="str">
        <f>Def_Sistemas_Conectores_Cabos!$B$6</f>
        <v>Simplex (HFBR-4525Z)</v>
      </c>
      <c r="Q1211" s="27" t="str">
        <f t="shared" si="27"/>
        <v>IA-09RaBPM:TI-AMCFPGAEVR/FMC1CH5
IA-09RaCtrl:CO-PSCtrl-SI5/TimIn</v>
      </c>
      <c r="R1211" s="45">
        <v>15.0</v>
      </c>
      <c r="S1211" s="45">
        <f t="shared" si="30"/>
        <v>15</v>
      </c>
      <c r="T1211" s="19" t="str">
        <f>Def_Sistemas_Conectores_Cabos!$C$6</f>
        <v>Fibra plástica 1 mm</v>
      </c>
      <c r="U1211" s="32" t="s">
        <v>1225</v>
      </c>
      <c r="V1211" s="33"/>
      <c r="W1211" s="33"/>
      <c r="X1211" s="33"/>
    </row>
    <row r="1212" ht="15.75" customHeight="1">
      <c r="A1212" s="19" t="str">
        <f>Def_Sistemas_Conectores_Cabos!$A$5</f>
        <v>Timing Fontes BO &amp; SI</v>
      </c>
      <c r="B1212" s="22" t="str">
        <f>Datas_Entregas!$A$2</f>
        <v>Booster/LTB</v>
      </c>
      <c r="C1212" s="25">
        <f t="array" ref="C1212">INDEX(Datas_Entregas!$B$2:$B$100, MATCH(B1212, Datas_Entregas!$A$2:$A$100, 0), 1)</f>
        <v>43266</v>
      </c>
      <c r="D1212" s="22" t="str">
        <f>Def_Status_Montagem!$A$2</f>
        <v>A verificar</v>
      </c>
      <c r="E1212" s="35" t="str">
        <f>Def_Status_Montagem!$B$4</f>
        <v>Contratada (inclui etiqueta)</v>
      </c>
      <c r="F1212" s="26" t="str">
        <f t="array" ref="F1212">INDEX(Def_Instancias_Equipamentos!$F$2:$F$1373, MATCH(K1212, Def_Instancias_Equipamentos!$D$2:$D$1373, 0), 1)</f>
        <v>Sala Racks 9</v>
      </c>
      <c r="G1212" s="27" t="str">
        <f t="array" ref="G1212">INDEX(Def_Instancias_Equipamentos!$F$2:$F$1373, MATCH(L1212, Def_Instancias_Equipamentos!$D$2:$D$1373, 0), 1)</f>
        <v>Sala Racks 9</v>
      </c>
      <c r="H1212" s="26" t="str">
        <f t="array" ref="H1212">INDEX(Def_Instancias_Equipamentos!$E$2:$E$1373, MATCH(K1212, Def_Instancias_Equipamentos!$D$2:$D$1373, 0), 1)</f>
        <v>IA-09RaBPM</v>
      </c>
      <c r="I1212" s="27" t="str">
        <f t="array" ref="I1212">INDEX(Def_Instancias_Equipamentos!$E$2:$E$1373, MATCH(L1212, Def_Instancias_Equipamentos!$D$2:$D$1373, 0), 1)</f>
        <v>IA-09RaCtrl</v>
      </c>
      <c r="J1212" s="27" t="str">
        <f t="shared" si="26"/>
        <v>EXTERNO</v>
      </c>
      <c r="K1212" s="28" t="str">
        <f>Def_Instancias_Equipamentos!$D$31</f>
        <v>IA-09RaBPM:TI-AMCFPGAEVR</v>
      </c>
      <c r="L1212" s="19" t="str">
        <f>Def_Instancias_Equipamentos!$D211</f>
        <v>IA-09RaCtrl:CO-PSCtrl-SI6</v>
      </c>
      <c r="M1212" s="44" t="s">
        <v>1230</v>
      </c>
      <c r="N1212" s="45" t="s">
        <v>1224</v>
      </c>
      <c r="O1212" s="28" t="str">
        <f>Def_Sistemas_Conectores_Cabos!$B$6</f>
        <v>Simplex (HFBR-4525Z)</v>
      </c>
      <c r="P1212" s="19" t="str">
        <f>Def_Sistemas_Conectores_Cabos!$B$6</f>
        <v>Simplex (HFBR-4525Z)</v>
      </c>
      <c r="Q1212" s="27" t="str">
        <f t="shared" si="27"/>
        <v>IA-09RaBPM:TI-AMCFPGAEVR/FMC2CH1
IA-09RaCtrl:CO-PSCtrl-SI6/TimIn</v>
      </c>
      <c r="R1212" s="45">
        <v>15.0</v>
      </c>
      <c r="S1212" s="45">
        <f t="shared" si="30"/>
        <v>15</v>
      </c>
      <c r="T1212" s="19" t="str">
        <f>Def_Sistemas_Conectores_Cabos!$C$6</f>
        <v>Fibra plástica 1 mm</v>
      </c>
      <c r="U1212" s="32" t="s">
        <v>1225</v>
      </c>
      <c r="V1212" s="33"/>
      <c r="W1212" s="33"/>
      <c r="X1212" s="33"/>
    </row>
    <row r="1213" ht="15.75" customHeight="1">
      <c r="A1213" s="19" t="str">
        <f>Def_Sistemas_Conectores_Cabos!$A$5</f>
        <v>Timing Fontes BO &amp; SI</v>
      </c>
      <c r="B1213" s="22" t="str">
        <f>Datas_Entregas!$A$2</f>
        <v>Booster/LTB</v>
      </c>
      <c r="C1213" s="25">
        <f t="array" ref="C1213">INDEX(Datas_Entregas!$B$2:$B$100, MATCH(B1213, Datas_Entregas!$A$2:$A$100, 0), 1)</f>
        <v>43266</v>
      </c>
      <c r="D1213" s="22" t="str">
        <f>Def_Status_Montagem!$A$2</f>
        <v>A verificar</v>
      </c>
      <c r="E1213" s="35" t="str">
        <f>Def_Status_Montagem!$B$4</f>
        <v>Contratada (inclui etiqueta)</v>
      </c>
      <c r="F1213" s="26" t="str">
        <f t="array" ref="F1213">INDEX(Def_Instancias_Equipamentos!$F$2:$F$1373, MATCH(K1213, Def_Instancias_Equipamentos!$D$2:$D$1373, 0), 1)</f>
        <v>Sala Racks 9</v>
      </c>
      <c r="G1213" s="27" t="str">
        <f t="array" ref="G1213">INDEX(Def_Instancias_Equipamentos!$F$2:$F$1373, MATCH(L1213, Def_Instancias_Equipamentos!$D$2:$D$1373, 0), 1)</f>
        <v>Sala Racks 9</v>
      </c>
      <c r="H1213" s="26" t="str">
        <f t="array" ref="H1213">INDEX(Def_Instancias_Equipamentos!$E$2:$E$1373, MATCH(K1213, Def_Instancias_Equipamentos!$D$2:$D$1373, 0), 1)</f>
        <v>IA-09RaBPM</v>
      </c>
      <c r="I1213" s="27" t="str">
        <f t="array" ref="I1213">INDEX(Def_Instancias_Equipamentos!$E$2:$E$1373, MATCH(L1213, Def_Instancias_Equipamentos!$D$2:$D$1373, 0), 1)</f>
        <v>IA-09RaCtrl</v>
      </c>
      <c r="J1213" s="27" t="str">
        <f t="shared" si="26"/>
        <v>EXTERNO</v>
      </c>
      <c r="K1213" s="28" t="str">
        <f>Def_Instancias_Equipamentos!$D$31</f>
        <v>IA-09RaBPM:TI-AMCFPGAEVR</v>
      </c>
      <c r="L1213" s="19" t="str">
        <f>Def_Instancias_Equipamentos!$D212</f>
        <v>IA-09RaCtrl:CO-PSCtrl-SI7</v>
      </c>
      <c r="M1213" s="44" t="s">
        <v>1231</v>
      </c>
      <c r="N1213" s="45" t="s">
        <v>1224</v>
      </c>
      <c r="O1213" s="28" t="str">
        <f>Def_Sistemas_Conectores_Cabos!$B$6</f>
        <v>Simplex (HFBR-4525Z)</v>
      </c>
      <c r="P1213" s="19" t="str">
        <f>Def_Sistemas_Conectores_Cabos!$B$6</f>
        <v>Simplex (HFBR-4525Z)</v>
      </c>
      <c r="Q1213" s="27" t="str">
        <f t="shared" si="27"/>
        <v>IA-09RaBPM:TI-AMCFPGAEVR/FMC2CH2
IA-09RaCtrl:CO-PSCtrl-SI7/TimIn</v>
      </c>
      <c r="R1213" s="45">
        <v>15.0</v>
      </c>
      <c r="S1213" s="45">
        <f t="shared" si="30"/>
        <v>15</v>
      </c>
      <c r="T1213" s="19" t="str">
        <f>Def_Sistemas_Conectores_Cabos!$C$6</f>
        <v>Fibra plástica 1 mm</v>
      </c>
      <c r="U1213" s="32" t="s">
        <v>1225</v>
      </c>
      <c r="V1213" s="33"/>
      <c r="W1213" s="33"/>
      <c r="X1213" s="33"/>
    </row>
    <row r="1214" ht="15.75" customHeight="1">
      <c r="A1214" s="19" t="str">
        <f>Def_Sistemas_Conectores_Cabos!$A$5</f>
        <v>Timing Fontes BO &amp; SI</v>
      </c>
      <c r="B1214" s="22" t="str">
        <f>Datas_Entregas!$A$2</f>
        <v>Booster/LTB</v>
      </c>
      <c r="C1214" s="25">
        <f t="array" ref="C1214">INDEX(Datas_Entregas!$B$2:$B$100, MATCH(B1214, Datas_Entregas!$A$2:$A$100, 0), 1)</f>
        <v>43266</v>
      </c>
      <c r="D1214" s="22" t="str">
        <f>Def_Status_Montagem!$A$2</f>
        <v>A verificar</v>
      </c>
      <c r="E1214" s="35" t="str">
        <f>Def_Status_Montagem!$B$4</f>
        <v>Contratada (inclui etiqueta)</v>
      </c>
      <c r="F1214" s="26" t="str">
        <f t="array" ref="F1214">INDEX(Def_Instancias_Equipamentos!$F$2:$F$1373, MATCH(K1214, Def_Instancias_Equipamentos!$D$2:$D$1373, 0), 1)</f>
        <v>Sala Racks 10</v>
      </c>
      <c r="G1214" s="27" t="str">
        <f t="array" ref="G1214">INDEX(Def_Instancias_Equipamentos!$F$2:$F$1373, MATCH(L1214, Def_Instancias_Equipamentos!$D$2:$D$1373, 0), 1)</f>
        <v>Sala Racks 10</v>
      </c>
      <c r="H1214" s="26" t="str">
        <f t="array" ref="H1214">INDEX(Def_Instancias_Equipamentos!$E$2:$E$1373, MATCH(K1214, Def_Instancias_Equipamentos!$D$2:$D$1373, 0), 1)</f>
        <v>IA-10RaBPM</v>
      </c>
      <c r="I1214" s="27" t="str">
        <f t="array" ref="I1214">INDEX(Def_Instancias_Equipamentos!$E$2:$E$1373, MATCH(L1214, Def_Instancias_Equipamentos!$D$2:$D$1373, 0), 1)</f>
        <v>IA-10RaCtrl</v>
      </c>
      <c r="J1214" s="27" t="str">
        <f t="shared" si="26"/>
        <v>EXTERNO</v>
      </c>
      <c r="K1214" s="28" t="str">
        <f>Def_Instancias_Equipamentos!$D$32</f>
        <v>IA-10RaBPM:TI-AMCFPGAEVR</v>
      </c>
      <c r="L1214" s="19" t="str">
        <f>Def_Instancias_Equipamentos!$D213</f>
        <v>IA-10RaCtrl:CO-PSCtrl-BO</v>
      </c>
      <c r="M1214" s="44" t="s">
        <v>1223</v>
      </c>
      <c r="N1214" s="45" t="s">
        <v>1224</v>
      </c>
      <c r="O1214" s="28" t="str">
        <f>Def_Sistemas_Conectores_Cabos!$B$6</f>
        <v>Simplex (HFBR-4525Z)</v>
      </c>
      <c r="P1214" s="19" t="str">
        <f>Def_Sistemas_Conectores_Cabos!$B$6</f>
        <v>Simplex (HFBR-4525Z)</v>
      </c>
      <c r="Q1214" s="27" t="str">
        <f t="shared" si="27"/>
        <v>IA-10RaBPM:TI-AMCFPGAEVR/FMC1CH1
IA-10RaCtrl:CO-PSCtrl-BO/TimIn</v>
      </c>
      <c r="R1214" s="45">
        <v>15.0</v>
      </c>
      <c r="S1214" s="45">
        <f t="shared" si="30"/>
        <v>15</v>
      </c>
      <c r="T1214" s="19" t="str">
        <f>Def_Sistemas_Conectores_Cabos!$C$6</f>
        <v>Fibra plástica 1 mm</v>
      </c>
      <c r="U1214" s="32" t="s">
        <v>1225</v>
      </c>
      <c r="V1214" s="33"/>
      <c r="W1214" s="33"/>
      <c r="X1214" s="33"/>
    </row>
    <row r="1215" ht="15.75" customHeight="1">
      <c r="A1215" s="19" t="str">
        <f>Def_Sistemas_Conectores_Cabos!$A$5</f>
        <v>Timing Fontes BO &amp; SI</v>
      </c>
      <c r="B1215" s="22" t="str">
        <f>Datas_Entregas!$A$2</f>
        <v>Booster/LTB</v>
      </c>
      <c r="C1215" s="25">
        <f t="array" ref="C1215">INDEX(Datas_Entregas!$B$2:$B$100, MATCH(B1215, Datas_Entregas!$A$2:$A$100, 0), 1)</f>
        <v>43266</v>
      </c>
      <c r="D1215" s="22" t="str">
        <f>Def_Status_Montagem!$A$2</f>
        <v>A verificar</v>
      </c>
      <c r="E1215" s="35" t="str">
        <f>Def_Status_Montagem!$B$4</f>
        <v>Contratada (inclui etiqueta)</v>
      </c>
      <c r="F1215" s="26" t="str">
        <f t="array" ref="F1215">INDEX(Def_Instancias_Equipamentos!$F$2:$F$1373, MATCH(K1215, Def_Instancias_Equipamentos!$D$2:$D$1373, 0), 1)</f>
        <v>Sala Racks 10</v>
      </c>
      <c r="G1215" s="27" t="str">
        <f t="array" ref="G1215">INDEX(Def_Instancias_Equipamentos!$F$2:$F$1373, MATCH(L1215, Def_Instancias_Equipamentos!$D$2:$D$1373, 0), 1)</f>
        <v>Sala Racks 10</v>
      </c>
      <c r="H1215" s="26" t="str">
        <f t="array" ref="H1215">INDEX(Def_Instancias_Equipamentos!$E$2:$E$1373, MATCH(K1215, Def_Instancias_Equipamentos!$D$2:$D$1373, 0), 1)</f>
        <v>IA-10RaBPM</v>
      </c>
      <c r="I1215" s="27" t="str">
        <f t="array" ref="I1215">INDEX(Def_Instancias_Equipamentos!$E$2:$E$1373, MATCH(L1215, Def_Instancias_Equipamentos!$D$2:$D$1373, 0), 1)</f>
        <v>IA-10RaCtrl</v>
      </c>
      <c r="J1215" s="27" t="str">
        <f t="shared" si="26"/>
        <v>EXTERNO</v>
      </c>
      <c r="K1215" s="28" t="str">
        <f>Def_Instancias_Equipamentos!$D$32</f>
        <v>IA-10RaBPM:TI-AMCFPGAEVR</v>
      </c>
      <c r="L1215" s="19" t="str">
        <f>Def_Instancias_Equipamentos!$D214</f>
        <v>IA-10RaCtrl:CO-PSCtrl-SI1</v>
      </c>
      <c r="M1215" s="44" t="s">
        <v>1226</v>
      </c>
      <c r="N1215" s="45" t="s">
        <v>1224</v>
      </c>
      <c r="O1215" s="28" t="str">
        <f>Def_Sistemas_Conectores_Cabos!$B$6</f>
        <v>Simplex (HFBR-4525Z)</v>
      </c>
      <c r="P1215" s="19" t="str">
        <f>Def_Sistemas_Conectores_Cabos!$B$6</f>
        <v>Simplex (HFBR-4525Z)</v>
      </c>
      <c r="Q1215" s="27" t="str">
        <f t="shared" si="27"/>
        <v>IA-10RaBPM:TI-AMCFPGAEVR/FMC1CH2
IA-10RaCtrl:CO-PSCtrl-SI1/TimIn</v>
      </c>
      <c r="R1215" s="45">
        <v>15.0</v>
      </c>
      <c r="S1215" s="45">
        <f t="shared" si="30"/>
        <v>15</v>
      </c>
      <c r="T1215" s="19" t="str">
        <f>Def_Sistemas_Conectores_Cabos!$C$6</f>
        <v>Fibra plástica 1 mm</v>
      </c>
      <c r="U1215" s="32" t="s">
        <v>1225</v>
      </c>
      <c r="V1215" s="33"/>
      <c r="W1215" s="33"/>
      <c r="X1215" s="33"/>
    </row>
    <row r="1216" ht="15.75" customHeight="1">
      <c r="A1216" s="19" t="str">
        <f>Def_Sistemas_Conectores_Cabos!$A$5</f>
        <v>Timing Fontes BO &amp; SI</v>
      </c>
      <c r="B1216" s="22" t="str">
        <f>Datas_Entregas!$A$2</f>
        <v>Booster/LTB</v>
      </c>
      <c r="C1216" s="25">
        <f t="array" ref="C1216">INDEX(Datas_Entregas!$B$2:$B$100, MATCH(B1216, Datas_Entregas!$A$2:$A$100, 0), 1)</f>
        <v>43266</v>
      </c>
      <c r="D1216" s="22" t="str">
        <f>Def_Status_Montagem!$A$2</f>
        <v>A verificar</v>
      </c>
      <c r="E1216" s="35" t="str">
        <f>Def_Status_Montagem!$B$4</f>
        <v>Contratada (inclui etiqueta)</v>
      </c>
      <c r="F1216" s="26" t="str">
        <f t="array" ref="F1216">INDEX(Def_Instancias_Equipamentos!$F$2:$F$1373, MATCH(K1216, Def_Instancias_Equipamentos!$D$2:$D$1373, 0), 1)</f>
        <v>Sala Racks 10</v>
      </c>
      <c r="G1216" s="27" t="str">
        <f t="array" ref="G1216">INDEX(Def_Instancias_Equipamentos!$F$2:$F$1373, MATCH(L1216, Def_Instancias_Equipamentos!$D$2:$D$1373, 0), 1)</f>
        <v>Sala Racks 10</v>
      </c>
      <c r="H1216" s="26" t="str">
        <f t="array" ref="H1216">INDEX(Def_Instancias_Equipamentos!$E$2:$E$1373, MATCH(K1216, Def_Instancias_Equipamentos!$D$2:$D$1373, 0), 1)</f>
        <v>IA-10RaBPM</v>
      </c>
      <c r="I1216" s="27" t="str">
        <f t="array" ref="I1216">INDEX(Def_Instancias_Equipamentos!$E$2:$E$1373, MATCH(L1216, Def_Instancias_Equipamentos!$D$2:$D$1373, 0), 1)</f>
        <v>IA-10RaCtrl</v>
      </c>
      <c r="J1216" s="27" t="str">
        <f t="shared" si="26"/>
        <v>EXTERNO</v>
      </c>
      <c r="K1216" s="28" t="str">
        <f>Def_Instancias_Equipamentos!$D$32</f>
        <v>IA-10RaBPM:TI-AMCFPGAEVR</v>
      </c>
      <c r="L1216" s="19" t="str">
        <f>Def_Instancias_Equipamentos!$D215</f>
        <v>IA-10RaCtrl:CO-PSCtrl-SI2</v>
      </c>
      <c r="M1216" s="44" t="s">
        <v>1227</v>
      </c>
      <c r="N1216" s="45" t="s">
        <v>1224</v>
      </c>
      <c r="O1216" s="28" t="str">
        <f>Def_Sistemas_Conectores_Cabos!$B$6</f>
        <v>Simplex (HFBR-4525Z)</v>
      </c>
      <c r="P1216" s="19" t="str">
        <f>Def_Sistemas_Conectores_Cabos!$B$6</f>
        <v>Simplex (HFBR-4525Z)</v>
      </c>
      <c r="Q1216" s="27" t="str">
        <f t="shared" si="27"/>
        <v>IA-10RaBPM:TI-AMCFPGAEVR/FMC1CH3
IA-10RaCtrl:CO-PSCtrl-SI2/TimIn</v>
      </c>
      <c r="R1216" s="45">
        <v>15.0</v>
      </c>
      <c r="S1216" s="45">
        <f t="shared" si="30"/>
        <v>15</v>
      </c>
      <c r="T1216" s="19" t="str">
        <f>Def_Sistemas_Conectores_Cabos!$C$6</f>
        <v>Fibra plástica 1 mm</v>
      </c>
      <c r="U1216" s="32" t="s">
        <v>1225</v>
      </c>
      <c r="V1216" s="33"/>
      <c r="W1216" s="33"/>
      <c r="X1216" s="33"/>
    </row>
    <row r="1217" ht="15.75" customHeight="1">
      <c r="A1217" s="19" t="str">
        <f>Def_Sistemas_Conectores_Cabos!$A$5</f>
        <v>Timing Fontes BO &amp; SI</v>
      </c>
      <c r="B1217" s="22" t="str">
        <f>Datas_Entregas!$A$2</f>
        <v>Booster/LTB</v>
      </c>
      <c r="C1217" s="25">
        <f t="array" ref="C1217">INDEX(Datas_Entregas!$B$2:$B$100, MATCH(B1217, Datas_Entregas!$A$2:$A$100, 0), 1)</f>
        <v>43266</v>
      </c>
      <c r="D1217" s="22" t="str">
        <f>Def_Status_Montagem!$A$2</f>
        <v>A verificar</v>
      </c>
      <c r="E1217" s="35" t="str">
        <f>Def_Status_Montagem!$B$4</f>
        <v>Contratada (inclui etiqueta)</v>
      </c>
      <c r="F1217" s="26" t="str">
        <f t="array" ref="F1217">INDEX(Def_Instancias_Equipamentos!$F$2:$F$1373, MATCH(K1217, Def_Instancias_Equipamentos!$D$2:$D$1373, 0), 1)</f>
        <v>Sala Racks 10</v>
      </c>
      <c r="G1217" s="27" t="str">
        <f t="array" ref="G1217">INDEX(Def_Instancias_Equipamentos!$F$2:$F$1373, MATCH(L1217, Def_Instancias_Equipamentos!$D$2:$D$1373, 0), 1)</f>
        <v>Sala Racks 10</v>
      </c>
      <c r="H1217" s="26" t="str">
        <f t="array" ref="H1217">INDEX(Def_Instancias_Equipamentos!$E$2:$E$1373, MATCH(K1217, Def_Instancias_Equipamentos!$D$2:$D$1373, 0), 1)</f>
        <v>IA-10RaBPM</v>
      </c>
      <c r="I1217" s="27" t="str">
        <f t="array" ref="I1217">INDEX(Def_Instancias_Equipamentos!$E$2:$E$1373, MATCH(L1217, Def_Instancias_Equipamentos!$D$2:$D$1373, 0), 1)</f>
        <v>IA-10RaCtrl</v>
      </c>
      <c r="J1217" s="27" t="str">
        <f t="shared" si="26"/>
        <v>EXTERNO</v>
      </c>
      <c r="K1217" s="28" t="str">
        <f>Def_Instancias_Equipamentos!$D$32</f>
        <v>IA-10RaBPM:TI-AMCFPGAEVR</v>
      </c>
      <c r="L1217" s="19" t="str">
        <f>Def_Instancias_Equipamentos!$D216</f>
        <v>IA-10RaCtrl:CO-PSCtrl-SI3</v>
      </c>
      <c r="M1217" s="44" t="s">
        <v>1228</v>
      </c>
      <c r="N1217" s="45" t="s">
        <v>1224</v>
      </c>
      <c r="O1217" s="28" t="str">
        <f>Def_Sistemas_Conectores_Cabos!$B$6</f>
        <v>Simplex (HFBR-4525Z)</v>
      </c>
      <c r="P1217" s="19" t="str">
        <f>Def_Sistemas_Conectores_Cabos!$B$6</f>
        <v>Simplex (HFBR-4525Z)</v>
      </c>
      <c r="Q1217" s="27" t="str">
        <f t="shared" si="27"/>
        <v>IA-10RaBPM:TI-AMCFPGAEVR/FMC1CH4
IA-10RaCtrl:CO-PSCtrl-SI3/TimIn</v>
      </c>
      <c r="R1217" s="45">
        <v>15.0</v>
      </c>
      <c r="S1217" s="45">
        <f t="shared" si="30"/>
        <v>15</v>
      </c>
      <c r="T1217" s="19" t="str">
        <f>Def_Sistemas_Conectores_Cabos!$C$6</f>
        <v>Fibra plástica 1 mm</v>
      </c>
      <c r="U1217" s="32" t="s">
        <v>1225</v>
      </c>
      <c r="V1217" s="33"/>
      <c r="W1217" s="33"/>
      <c r="X1217" s="33"/>
    </row>
    <row r="1218" ht="15.75" customHeight="1">
      <c r="A1218" s="19" t="str">
        <f>Def_Sistemas_Conectores_Cabos!$A$5</f>
        <v>Timing Fontes BO &amp; SI</v>
      </c>
      <c r="B1218" s="22" t="str">
        <f>Datas_Entregas!$A$2</f>
        <v>Booster/LTB</v>
      </c>
      <c r="C1218" s="25">
        <f t="array" ref="C1218">INDEX(Datas_Entregas!$B$2:$B$100, MATCH(B1218, Datas_Entregas!$A$2:$A$100, 0), 1)</f>
        <v>43266</v>
      </c>
      <c r="D1218" s="22" t="str">
        <f>Def_Status_Montagem!$A$2</f>
        <v>A verificar</v>
      </c>
      <c r="E1218" s="35" t="str">
        <f>Def_Status_Montagem!$B$4</f>
        <v>Contratada (inclui etiqueta)</v>
      </c>
      <c r="F1218" s="26" t="str">
        <f t="array" ref="F1218">INDEX(Def_Instancias_Equipamentos!$F$2:$F$1373, MATCH(K1218, Def_Instancias_Equipamentos!$D$2:$D$1373, 0), 1)</f>
        <v>Sala Racks 10</v>
      </c>
      <c r="G1218" s="27" t="str">
        <f t="array" ref="G1218">INDEX(Def_Instancias_Equipamentos!$F$2:$F$1373, MATCH(L1218, Def_Instancias_Equipamentos!$D$2:$D$1373, 0), 1)</f>
        <v>Sala Racks 10</v>
      </c>
      <c r="H1218" s="26" t="str">
        <f t="array" ref="H1218">INDEX(Def_Instancias_Equipamentos!$E$2:$E$1373, MATCH(K1218, Def_Instancias_Equipamentos!$D$2:$D$1373, 0), 1)</f>
        <v>IA-10RaBPM</v>
      </c>
      <c r="I1218" s="27" t="str">
        <f t="array" ref="I1218">INDEX(Def_Instancias_Equipamentos!$E$2:$E$1373, MATCH(L1218, Def_Instancias_Equipamentos!$D$2:$D$1373, 0), 1)</f>
        <v>IA-10RaCtrl</v>
      </c>
      <c r="J1218" s="27" t="str">
        <f t="shared" si="26"/>
        <v>EXTERNO</v>
      </c>
      <c r="K1218" s="28" t="str">
        <f>Def_Instancias_Equipamentos!$D$32</f>
        <v>IA-10RaBPM:TI-AMCFPGAEVR</v>
      </c>
      <c r="L1218" s="19" t="str">
        <f>Def_Instancias_Equipamentos!$D217</f>
        <v>IA-10RaCtrl:CO-PSCtrl-SI4</v>
      </c>
      <c r="M1218" s="44" t="s">
        <v>1229</v>
      </c>
      <c r="N1218" s="45" t="s">
        <v>1224</v>
      </c>
      <c r="O1218" s="28" t="str">
        <f>Def_Sistemas_Conectores_Cabos!$B$6</f>
        <v>Simplex (HFBR-4525Z)</v>
      </c>
      <c r="P1218" s="19" t="str">
        <f>Def_Sistemas_Conectores_Cabos!$B$6</f>
        <v>Simplex (HFBR-4525Z)</v>
      </c>
      <c r="Q1218" s="27" t="str">
        <f t="shared" si="27"/>
        <v>IA-10RaBPM:TI-AMCFPGAEVR/FMC1CH5
IA-10RaCtrl:CO-PSCtrl-SI4/TimIn</v>
      </c>
      <c r="R1218" s="45">
        <v>15.0</v>
      </c>
      <c r="S1218" s="45">
        <f t="shared" si="30"/>
        <v>15</v>
      </c>
      <c r="T1218" s="19" t="str">
        <f>Def_Sistemas_Conectores_Cabos!$C$6</f>
        <v>Fibra plástica 1 mm</v>
      </c>
      <c r="U1218" s="32" t="s">
        <v>1225</v>
      </c>
      <c r="V1218" s="33"/>
      <c r="W1218" s="33"/>
      <c r="X1218" s="33"/>
    </row>
    <row r="1219" ht="15.75" customHeight="1">
      <c r="A1219" s="19" t="str">
        <f>Def_Sistemas_Conectores_Cabos!$A$5</f>
        <v>Timing Fontes BO &amp; SI</v>
      </c>
      <c r="B1219" s="22" t="str">
        <f>Datas_Entregas!$A$2</f>
        <v>Booster/LTB</v>
      </c>
      <c r="C1219" s="25">
        <f t="array" ref="C1219">INDEX(Datas_Entregas!$B$2:$B$100, MATCH(B1219, Datas_Entregas!$A$2:$A$100, 0), 1)</f>
        <v>43266</v>
      </c>
      <c r="D1219" s="22" t="str">
        <f>Def_Status_Montagem!$A$2</f>
        <v>A verificar</v>
      </c>
      <c r="E1219" s="35" t="str">
        <f>Def_Status_Montagem!$B$4</f>
        <v>Contratada (inclui etiqueta)</v>
      </c>
      <c r="F1219" s="26" t="str">
        <f t="array" ref="F1219">INDEX(Def_Instancias_Equipamentos!$F$2:$F$1373, MATCH(K1219, Def_Instancias_Equipamentos!$D$2:$D$1373, 0), 1)</f>
        <v>Sala Racks 10</v>
      </c>
      <c r="G1219" s="27" t="str">
        <f t="array" ref="G1219">INDEX(Def_Instancias_Equipamentos!$F$2:$F$1373, MATCH(L1219, Def_Instancias_Equipamentos!$D$2:$D$1373, 0), 1)</f>
        <v>Sala Racks 10</v>
      </c>
      <c r="H1219" s="26" t="str">
        <f t="array" ref="H1219">INDEX(Def_Instancias_Equipamentos!$E$2:$E$1373, MATCH(K1219, Def_Instancias_Equipamentos!$D$2:$D$1373, 0), 1)</f>
        <v>IA-10RaBPM</v>
      </c>
      <c r="I1219" s="27" t="str">
        <f t="array" ref="I1219">INDEX(Def_Instancias_Equipamentos!$E$2:$E$1373, MATCH(L1219, Def_Instancias_Equipamentos!$D$2:$D$1373, 0), 1)</f>
        <v>IA-10RaCtrl</v>
      </c>
      <c r="J1219" s="27" t="str">
        <f t="shared" si="26"/>
        <v>EXTERNO</v>
      </c>
      <c r="K1219" s="28" t="str">
        <f>Def_Instancias_Equipamentos!$D$32</f>
        <v>IA-10RaBPM:TI-AMCFPGAEVR</v>
      </c>
      <c r="L1219" s="19" t="str">
        <f>Def_Instancias_Equipamentos!$D218</f>
        <v>IA-10RaCtrl:CO-PSCtrl-SI5</v>
      </c>
      <c r="M1219" s="44" t="s">
        <v>1230</v>
      </c>
      <c r="N1219" s="45" t="s">
        <v>1224</v>
      </c>
      <c r="O1219" s="28" t="str">
        <f>Def_Sistemas_Conectores_Cabos!$B$6</f>
        <v>Simplex (HFBR-4525Z)</v>
      </c>
      <c r="P1219" s="19" t="str">
        <f>Def_Sistemas_Conectores_Cabos!$B$6</f>
        <v>Simplex (HFBR-4525Z)</v>
      </c>
      <c r="Q1219" s="27" t="str">
        <f t="shared" si="27"/>
        <v>IA-10RaBPM:TI-AMCFPGAEVR/FMC2CH1
IA-10RaCtrl:CO-PSCtrl-SI5/TimIn</v>
      </c>
      <c r="R1219" s="45">
        <v>15.0</v>
      </c>
      <c r="S1219" s="45">
        <f t="shared" si="30"/>
        <v>15</v>
      </c>
      <c r="T1219" s="19" t="str">
        <f>Def_Sistemas_Conectores_Cabos!$C$6</f>
        <v>Fibra plástica 1 mm</v>
      </c>
      <c r="U1219" s="32" t="s">
        <v>1225</v>
      </c>
      <c r="V1219" s="33"/>
      <c r="W1219" s="33"/>
      <c r="X1219" s="33"/>
    </row>
    <row r="1220" ht="15.75" customHeight="1">
      <c r="A1220" s="19" t="str">
        <f>Def_Sistemas_Conectores_Cabos!$A$5</f>
        <v>Timing Fontes BO &amp; SI</v>
      </c>
      <c r="B1220" s="22" t="str">
        <f>Datas_Entregas!$A$2</f>
        <v>Booster/LTB</v>
      </c>
      <c r="C1220" s="25">
        <f t="array" ref="C1220">INDEX(Datas_Entregas!$B$2:$B$100, MATCH(B1220, Datas_Entregas!$A$2:$A$100, 0), 1)</f>
        <v>43266</v>
      </c>
      <c r="D1220" s="22" t="str">
        <f>Def_Status_Montagem!$A$2</f>
        <v>A verificar</v>
      </c>
      <c r="E1220" s="35" t="str">
        <f>Def_Status_Montagem!$B$4</f>
        <v>Contratada (inclui etiqueta)</v>
      </c>
      <c r="F1220" s="26" t="str">
        <f t="array" ref="F1220">INDEX(Def_Instancias_Equipamentos!$F$2:$F$1373, MATCH(K1220, Def_Instancias_Equipamentos!$D$2:$D$1373, 0), 1)</f>
        <v>Sala Racks 10</v>
      </c>
      <c r="G1220" s="27" t="str">
        <f t="array" ref="G1220">INDEX(Def_Instancias_Equipamentos!$F$2:$F$1373, MATCH(L1220, Def_Instancias_Equipamentos!$D$2:$D$1373, 0), 1)</f>
        <v>Sala Racks 10</v>
      </c>
      <c r="H1220" s="26" t="str">
        <f t="array" ref="H1220">INDEX(Def_Instancias_Equipamentos!$E$2:$E$1373, MATCH(K1220, Def_Instancias_Equipamentos!$D$2:$D$1373, 0), 1)</f>
        <v>IA-10RaBPM</v>
      </c>
      <c r="I1220" s="27" t="str">
        <f t="array" ref="I1220">INDEX(Def_Instancias_Equipamentos!$E$2:$E$1373, MATCH(L1220, Def_Instancias_Equipamentos!$D$2:$D$1373, 0), 1)</f>
        <v>IA-10RaCtrl</v>
      </c>
      <c r="J1220" s="27" t="str">
        <f t="shared" si="26"/>
        <v>EXTERNO</v>
      </c>
      <c r="K1220" s="28" t="str">
        <f>Def_Instancias_Equipamentos!$D$32</f>
        <v>IA-10RaBPM:TI-AMCFPGAEVR</v>
      </c>
      <c r="L1220" s="19" t="str">
        <f>Def_Instancias_Equipamentos!$D219</f>
        <v>IA-10RaCtrl:CO-PSCtrl-SI6</v>
      </c>
      <c r="M1220" s="44" t="s">
        <v>1231</v>
      </c>
      <c r="N1220" s="45" t="s">
        <v>1224</v>
      </c>
      <c r="O1220" s="28" t="str">
        <f>Def_Sistemas_Conectores_Cabos!$B$6</f>
        <v>Simplex (HFBR-4525Z)</v>
      </c>
      <c r="P1220" s="19" t="str">
        <f>Def_Sistemas_Conectores_Cabos!$B$6</f>
        <v>Simplex (HFBR-4525Z)</v>
      </c>
      <c r="Q1220" s="27" t="str">
        <f t="shared" si="27"/>
        <v>IA-10RaBPM:TI-AMCFPGAEVR/FMC2CH2
IA-10RaCtrl:CO-PSCtrl-SI6/TimIn</v>
      </c>
      <c r="R1220" s="45">
        <v>15.0</v>
      </c>
      <c r="S1220" s="45">
        <f t="shared" si="30"/>
        <v>15</v>
      </c>
      <c r="T1220" s="19" t="str">
        <f>Def_Sistemas_Conectores_Cabos!$C$6</f>
        <v>Fibra plástica 1 mm</v>
      </c>
      <c r="U1220" s="32" t="s">
        <v>1225</v>
      </c>
      <c r="V1220" s="33"/>
      <c r="W1220" s="33"/>
      <c r="X1220" s="33"/>
    </row>
    <row r="1221" ht="15.75" customHeight="1">
      <c r="A1221" s="19" t="str">
        <f>Def_Sistemas_Conectores_Cabos!$A$5</f>
        <v>Timing Fontes BO &amp; SI</v>
      </c>
      <c r="B1221" s="22" t="str">
        <f>Datas_Entregas!$A$2</f>
        <v>Booster/LTB</v>
      </c>
      <c r="C1221" s="25">
        <f t="array" ref="C1221">INDEX(Datas_Entregas!$B$2:$B$100, MATCH(B1221, Datas_Entregas!$A$2:$A$100, 0), 1)</f>
        <v>43266</v>
      </c>
      <c r="D1221" s="22" t="str">
        <f>Def_Status_Montagem!$A$2</f>
        <v>A verificar</v>
      </c>
      <c r="E1221" s="35" t="str">
        <f>Def_Status_Montagem!$B$4</f>
        <v>Contratada (inclui etiqueta)</v>
      </c>
      <c r="F1221" s="26" t="str">
        <f t="array" ref="F1221">INDEX(Def_Instancias_Equipamentos!$F$2:$F$1373, MATCH(K1221, Def_Instancias_Equipamentos!$D$2:$D$1373, 0), 1)</f>
        <v>Sala Racks 10</v>
      </c>
      <c r="G1221" s="27" t="str">
        <f t="array" ref="G1221">INDEX(Def_Instancias_Equipamentos!$F$2:$F$1373, MATCH(L1221, Def_Instancias_Equipamentos!$D$2:$D$1373, 0), 1)</f>
        <v>Sala Racks 10</v>
      </c>
      <c r="H1221" s="26" t="str">
        <f t="array" ref="H1221">INDEX(Def_Instancias_Equipamentos!$E$2:$E$1373, MATCH(K1221, Def_Instancias_Equipamentos!$D$2:$D$1373, 0), 1)</f>
        <v>IA-10RaBPM</v>
      </c>
      <c r="I1221" s="27" t="str">
        <f t="array" ref="I1221">INDEX(Def_Instancias_Equipamentos!$E$2:$E$1373, MATCH(L1221, Def_Instancias_Equipamentos!$D$2:$D$1373, 0), 1)</f>
        <v>IA-10RaCtrl</v>
      </c>
      <c r="J1221" s="27" t="str">
        <f t="shared" si="26"/>
        <v>EXTERNO</v>
      </c>
      <c r="K1221" s="28" t="str">
        <f>Def_Instancias_Equipamentos!$D$32</f>
        <v>IA-10RaBPM:TI-AMCFPGAEVR</v>
      </c>
      <c r="L1221" s="19" t="str">
        <f>Def_Instancias_Equipamentos!$D220</f>
        <v>IA-10RaCtrl:CO-PSCtrl-SI7</v>
      </c>
      <c r="M1221" s="44" t="s">
        <v>1232</v>
      </c>
      <c r="N1221" s="45" t="s">
        <v>1224</v>
      </c>
      <c r="O1221" s="28" t="str">
        <f>Def_Sistemas_Conectores_Cabos!$B$6</f>
        <v>Simplex (HFBR-4525Z)</v>
      </c>
      <c r="P1221" s="19" t="str">
        <f>Def_Sistemas_Conectores_Cabos!$B$6</f>
        <v>Simplex (HFBR-4525Z)</v>
      </c>
      <c r="Q1221" s="27" t="str">
        <f t="shared" si="27"/>
        <v>IA-10RaBPM:TI-AMCFPGAEVR/FMC2CH3
IA-10RaCtrl:CO-PSCtrl-SI7/TimIn</v>
      </c>
      <c r="R1221" s="45">
        <v>15.0</v>
      </c>
      <c r="S1221" s="45">
        <f t="shared" si="30"/>
        <v>15</v>
      </c>
      <c r="T1221" s="19" t="str">
        <f>Def_Sistemas_Conectores_Cabos!$C$6</f>
        <v>Fibra plástica 1 mm</v>
      </c>
      <c r="U1221" s="32" t="s">
        <v>1225</v>
      </c>
      <c r="V1221" s="33"/>
      <c r="W1221" s="33"/>
      <c r="X1221" s="33"/>
    </row>
    <row r="1222" ht="15.75" customHeight="1">
      <c r="A1222" s="19" t="str">
        <f>Def_Sistemas_Conectores_Cabos!$A$5</f>
        <v>Timing Fontes BO &amp; SI</v>
      </c>
      <c r="B1222" s="22" t="str">
        <f>Datas_Entregas!$A$2</f>
        <v>Booster/LTB</v>
      </c>
      <c r="C1222" s="25">
        <f t="array" ref="C1222">INDEX(Datas_Entregas!$B$2:$B$100, MATCH(B1222, Datas_Entregas!$A$2:$A$100, 0), 1)</f>
        <v>43266</v>
      </c>
      <c r="D1222" s="22" t="str">
        <f>Def_Status_Montagem!$A$2</f>
        <v>A verificar</v>
      </c>
      <c r="E1222" s="35" t="str">
        <f>Def_Status_Montagem!$B$4</f>
        <v>Contratada (inclui etiqueta)</v>
      </c>
      <c r="F1222" s="26" t="str">
        <f t="array" ref="F1222">INDEX(Def_Instancias_Equipamentos!$F$2:$F$1373, MATCH(K1222, Def_Instancias_Equipamentos!$D$2:$D$1373, 0), 1)</f>
        <v>Sala Racks 11</v>
      </c>
      <c r="G1222" s="27" t="str">
        <f t="array" ref="G1222">INDEX(Def_Instancias_Equipamentos!$F$2:$F$1373, MATCH(L1222, Def_Instancias_Equipamentos!$D$2:$D$1373, 0), 1)</f>
        <v>Sala Racks 11</v>
      </c>
      <c r="H1222" s="26" t="str">
        <f t="array" ref="H1222">INDEX(Def_Instancias_Equipamentos!$E$2:$E$1373, MATCH(K1222, Def_Instancias_Equipamentos!$D$2:$D$1373, 0), 1)</f>
        <v>IA-11RaBPM</v>
      </c>
      <c r="I1222" s="27" t="str">
        <f t="array" ref="I1222">INDEX(Def_Instancias_Equipamentos!$E$2:$E$1373, MATCH(L1222, Def_Instancias_Equipamentos!$D$2:$D$1373, 0), 1)</f>
        <v>IA-11RaCtrl</v>
      </c>
      <c r="J1222" s="27" t="str">
        <f t="shared" si="26"/>
        <v>EXTERNO</v>
      </c>
      <c r="K1222" s="28" t="str">
        <f>Def_Instancias_Equipamentos!$D$33</f>
        <v>IA-11RaBPM:TI-AMCFPGAEVR</v>
      </c>
      <c r="L1222" s="19" t="str">
        <f>Def_Instancias_Equipamentos!$D221</f>
        <v>IA-11RaCtrl:CO-PSCtrl-BO</v>
      </c>
      <c r="M1222" s="44" t="s">
        <v>1223</v>
      </c>
      <c r="N1222" s="45" t="s">
        <v>1224</v>
      </c>
      <c r="O1222" s="28" t="str">
        <f>Def_Sistemas_Conectores_Cabos!$B$6</f>
        <v>Simplex (HFBR-4525Z)</v>
      </c>
      <c r="P1222" s="19" t="str">
        <f>Def_Sistemas_Conectores_Cabos!$B$6</f>
        <v>Simplex (HFBR-4525Z)</v>
      </c>
      <c r="Q1222" s="27" t="str">
        <f t="shared" si="27"/>
        <v>IA-11RaBPM:TI-AMCFPGAEVR/FMC1CH1
IA-11RaCtrl:CO-PSCtrl-BO/TimIn</v>
      </c>
      <c r="R1222" s="45">
        <v>15.0</v>
      </c>
      <c r="S1222" s="45">
        <f t="shared" si="30"/>
        <v>15</v>
      </c>
      <c r="T1222" s="19" t="str">
        <f>Def_Sistemas_Conectores_Cabos!$C$6</f>
        <v>Fibra plástica 1 mm</v>
      </c>
      <c r="U1222" s="32" t="s">
        <v>1225</v>
      </c>
      <c r="V1222" s="33"/>
      <c r="W1222" s="33"/>
      <c r="X1222" s="33"/>
    </row>
    <row r="1223" ht="15.75" customHeight="1">
      <c r="A1223" s="19" t="str">
        <f>Def_Sistemas_Conectores_Cabos!$A$5</f>
        <v>Timing Fontes BO &amp; SI</v>
      </c>
      <c r="B1223" s="22" t="str">
        <f>Datas_Entregas!$A$2</f>
        <v>Booster/LTB</v>
      </c>
      <c r="C1223" s="25">
        <f t="array" ref="C1223">INDEX(Datas_Entregas!$B$2:$B$100, MATCH(B1223, Datas_Entregas!$A$2:$A$100, 0), 1)</f>
        <v>43266</v>
      </c>
      <c r="D1223" s="22" t="str">
        <f>Def_Status_Montagem!$A$2</f>
        <v>A verificar</v>
      </c>
      <c r="E1223" s="35" t="str">
        <f>Def_Status_Montagem!$B$4</f>
        <v>Contratada (inclui etiqueta)</v>
      </c>
      <c r="F1223" s="26" t="str">
        <f t="array" ref="F1223">INDEX(Def_Instancias_Equipamentos!$F$2:$F$1373, MATCH(K1223, Def_Instancias_Equipamentos!$D$2:$D$1373, 0), 1)</f>
        <v>Sala Racks 11</v>
      </c>
      <c r="G1223" s="27" t="str">
        <f t="array" ref="G1223">INDEX(Def_Instancias_Equipamentos!$F$2:$F$1373, MATCH(L1223, Def_Instancias_Equipamentos!$D$2:$D$1373, 0), 1)</f>
        <v>Sala Racks 11</v>
      </c>
      <c r="H1223" s="26" t="str">
        <f t="array" ref="H1223">INDEX(Def_Instancias_Equipamentos!$E$2:$E$1373, MATCH(K1223, Def_Instancias_Equipamentos!$D$2:$D$1373, 0), 1)</f>
        <v>IA-11RaBPM</v>
      </c>
      <c r="I1223" s="27" t="str">
        <f t="array" ref="I1223">INDEX(Def_Instancias_Equipamentos!$E$2:$E$1373, MATCH(L1223, Def_Instancias_Equipamentos!$D$2:$D$1373, 0), 1)</f>
        <v>IA-11RaCtrl</v>
      </c>
      <c r="J1223" s="27" t="str">
        <f t="shared" si="26"/>
        <v>EXTERNO</v>
      </c>
      <c r="K1223" s="28" t="str">
        <f>Def_Instancias_Equipamentos!$D$33</f>
        <v>IA-11RaBPM:TI-AMCFPGAEVR</v>
      </c>
      <c r="L1223" s="19" t="str">
        <f>Def_Instancias_Equipamentos!$D222</f>
        <v>IA-11RaCtrl:CO-PSCtrl-SI1</v>
      </c>
      <c r="M1223" s="44" t="s">
        <v>1226</v>
      </c>
      <c r="N1223" s="45" t="s">
        <v>1224</v>
      </c>
      <c r="O1223" s="28" t="str">
        <f>Def_Sistemas_Conectores_Cabos!$B$6</f>
        <v>Simplex (HFBR-4525Z)</v>
      </c>
      <c r="P1223" s="19" t="str">
        <f>Def_Sistemas_Conectores_Cabos!$B$6</f>
        <v>Simplex (HFBR-4525Z)</v>
      </c>
      <c r="Q1223" s="27" t="str">
        <f t="shared" si="27"/>
        <v>IA-11RaBPM:TI-AMCFPGAEVR/FMC1CH2
IA-11RaCtrl:CO-PSCtrl-SI1/TimIn</v>
      </c>
      <c r="R1223" s="45">
        <v>15.0</v>
      </c>
      <c r="S1223" s="45">
        <f t="shared" si="30"/>
        <v>15</v>
      </c>
      <c r="T1223" s="19" t="str">
        <f>Def_Sistemas_Conectores_Cabos!$C$6</f>
        <v>Fibra plástica 1 mm</v>
      </c>
      <c r="U1223" s="32" t="s">
        <v>1225</v>
      </c>
      <c r="V1223" s="33"/>
      <c r="W1223" s="33"/>
      <c r="X1223" s="33"/>
    </row>
    <row r="1224" ht="15.75" customHeight="1">
      <c r="A1224" s="19" t="str">
        <f>Def_Sistemas_Conectores_Cabos!$A$5</f>
        <v>Timing Fontes BO &amp; SI</v>
      </c>
      <c r="B1224" s="22" t="str">
        <f>Datas_Entregas!$A$2</f>
        <v>Booster/LTB</v>
      </c>
      <c r="C1224" s="25">
        <f t="array" ref="C1224">INDEX(Datas_Entregas!$B$2:$B$100, MATCH(B1224, Datas_Entregas!$A$2:$A$100, 0), 1)</f>
        <v>43266</v>
      </c>
      <c r="D1224" s="22" t="str">
        <f>Def_Status_Montagem!$A$2</f>
        <v>A verificar</v>
      </c>
      <c r="E1224" s="35" t="str">
        <f>Def_Status_Montagem!$B$4</f>
        <v>Contratada (inclui etiqueta)</v>
      </c>
      <c r="F1224" s="26" t="str">
        <f t="array" ref="F1224">INDEX(Def_Instancias_Equipamentos!$F$2:$F$1373, MATCH(K1224, Def_Instancias_Equipamentos!$D$2:$D$1373, 0), 1)</f>
        <v>Sala Racks 11</v>
      </c>
      <c r="G1224" s="27" t="str">
        <f t="array" ref="G1224">INDEX(Def_Instancias_Equipamentos!$F$2:$F$1373, MATCH(L1224, Def_Instancias_Equipamentos!$D$2:$D$1373, 0), 1)</f>
        <v>Sala Racks 11</v>
      </c>
      <c r="H1224" s="26" t="str">
        <f t="array" ref="H1224">INDEX(Def_Instancias_Equipamentos!$E$2:$E$1373, MATCH(K1224, Def_Instancias_Equipamentos!$D$2:$D$1373, 0), 1)</f>
        <v>IA-11RaBPM</v>
      </c>
      <c r="I1224" s="27" t="str">
        <f t="array" ref="I1224">INDEX(Def_Instancias_Equipamentos!$E$2:$E$1373, MATCH(L1224, Def_Instancias_Equipamentos!$D$2:$D$1373, 0), 1)</f>
        <v>IA-11RaCtrl</v>
      </c>
      <c r="J1224" s="27" t="str">
        <f t="shared" si="26"/>
        <v>EXTERNO</v>
      </c>
      <c r="K1224" s="28" t="str">
        <f>Def_Instancias_Equipamentos!$D$33</f>
        <v>IA-11RaBPM:TI-AMCFPGAEVR</v>
      </c>
      <c r="L1224" s="19" t="str">
        <f>Def_Instancias_Equipamentos!$D223</f>
        <v>IA-11RaCtrl:CO-PSCtrl-SI2</v>
      </c>
      <c r="M1224" s="44" t="s">
        <v>1227</v>
      </c>
      <c r="N1224" s="45" t="s">
        <v>1224</v>
      </c>
      <c r="O1224" s="28" t="str">
        <f>Def_Sistemas_Conectores_Cabos!$B$6</f>
        <v>Simplex (HFBR-4525Z)</v>
      </c>
      <c r="P1224" s="19" t="str">
        <f>Def_Sistemas_Conectores_Cabos!$B$6</f>
        <v>Simplex (HFBR-4525Z)</v>
      </c>
      <c r="Q1224" s="27" t="str">
        <f t="shared" si="27"/>
        <v>IA-11RaBPM:TI-AMCFPGAEVR/FMC1CH3
IA-11RaCtrl:CO-PSCtrl-SI2/TimIn</v>
      </c>
      <c r="R1224" s="45">
        <v>15.0</v>
      </c>
      <c r="S1224" s="45">
        <f t="shared" si="30"/>
        <v>15</v>
      </c>
      <c r="T1224" s="19" t="str">
        <f>Def_Sistemas_Conectores_Cabos!$C$6</f>
        <v>Fibra plástica 1 mm</v>
      </c>
      <c r="U1224" s="32" t="s">
        <v>1225</v>
      </c>
      <c r="V1224" s="33"/>
      <c r="W1224" s="33"/>
      <c r="X1224" s="33"/>
    </row>
    <row r="1225" ht="15.75" customHeight="1">
      <c r="A1225" s="19" t="str">
        <f>Def_Sistemas_Conectores_Cabos!$A$5</f>
        <v>Timing Fontes BO &amp; SI</v>
      </c>
      <c r="B1225" s="22" t="str">
        <f>Datas_Entregas!$A$2</f>
        <v>Booster/LTB</v>
      </c>
      <c r="C1225" s="25">
        <f t="array" ref="C1225">INDEX(Datas_Entregas!$B$2:$B$100, MATCH(B1225, Datas_Entregas!$A$2:$A$100, 0), 1)</f>
        <v>43266</v>
      </c>
      <c r="D1225" s="22" t="str">
        <f>Def_Status_Montagem!$A$2</f>
        <v>A verificar</v>
      </c>
      <c r="E1225" s="35" t="str">
        <f>Def_Status_Montagem!$B$4</f>
        <v>Contratada (inclui etiqueta)</v>
      </c>
      <c r="F1225" s="26" t="str">
        <f t="array" ref="F1225">INDEX(Def_Instancias_Equipamentos!$F$2:$F$1373, MATCH(K1225, Def_Instancias_Equipamentos!$D$2:$D$1373, 0), 1)</f>
        <v>Sala Racks 11</v>
      </c>
      <c r="G1225" s="27" t="str">
        <f t="array" ref="G1225">INDEX(Def_Instancias_Equipamentos!$F$2:$F$1373, MATCH(L1225, Def_Instancias_Equipamentos!$D$2:$D$1373, 0), 1)</f>
        <v>Sala Racks 11</v>
      </c>
      <c r="H1225" s="26" t="str">
        <f t="array" ref="H1225">INDEX(Def_Instancias_Equipamentos!$E$2:$E$1373, MATCH(K1225, Def_Instancias_Equipamentos!$D$2:$D$1373, 0), 1)</f>
        <v>IA-11RaBPM</v>
      </c>
      <c r="I1225" s="27" t="str">
        <f t="array" ref="I1225">INDEX(Def_Instancias_Equipamentos!$E$2:$E$1373, MATCH(L1225, Def_Instancias_Equipamentos!$D$2:$D$1373, 0), 1)</f>
        <v>IA-11RaCtrl</v>
      </c>
      <c r="J1225" s="27" t="str">
        <f t="shared" si="26"/>
        <v>EXTERNO</v>
      </c>
      <c r="K1225" s="28" t="str">
        <f>Def_Instancias_Equipamentos!$D$33</f>
        <v>IA-11RaBPM:TI-AMCFPGAEVR</v>
      </c>
      <c r="L1225" s="19" t="str">
        <f>Def_Instancias_Equipamentos!$D224</f>
        <v>IA-11RaCtrl:CO-PSCtrl-SI3</v>
      </c>
      <c r="M1225" s="44" t="s">
        <v>1228</v>
      </c>
      <c r="N1225" s="45" t="s">
        <v>1224</v>
      </c>
      <c r="O1225" s="28" t="str">
        <f>Def_Sistemas_Conectores_Cabos!$B$6</f>
        <v>Simplex (HFBR-4525Z)</v>
      </c>
      <c r="P1225" s="19" t="str">
        <f>Def_Sistemas_Conectores_Cabos!$B$6</f>
        <v>Simplex (HFBR-4525Z)</v>
      </c>
      <c r="Q1225" s="27" t="str">
        <f t="shared" si="27"/>
        <v>IA-11RaBPM:TI-AMCFPGAEVR/FMC1CH4
IA-11RaCtrl:CO-PSCtrl-SI3/TimIn</v>
      </c>
      <c r="R1225" s="45">
        <v>15.0</v>
      </c>
      <c r="S1225" s="45">
        <f t="shared" si="30"/>
        <v>15</v>
      </c>
      <c r="T1225" s="19" t="str">
        <f>Def_Sistemas_Conectores_Cabos!$C$6</f>
        <v>Fibra plástica 1 mm</v>
      </c>
      <c r="U1225" s="32" t="s">
        <v>1225</v>
      </c>
      <c r="V1225" s="33"/>
      <c r="W1225" s="33"/>
      <c r="X1225" s="33"/>
    </row>
    <row r="1226" ht="15.75" customHeight="1">
      <c r="A1226" s="19" t="str">
        <f>Def_Sistemas_Conectores_Cabos!$A$5</f>
        <v>Timing Fontes BO &amp; SI</v>
      </c>
      <c r="B1226" s="22" t="str">
        <f>Datas_Entregas!$A$2</f>
        <v>Booster/LTB</v>
      </c>
      <c r="C1226" s="25">
        <f t="array" ref="C1226">INDEX(Datas_Entregas!$B$2:$B$100, MATCH(B1226, Datas_Entregas!$A$2:$A$100, 0), 1)</f>
        <v>43266</v>
      </c>
      <c r="D1226" s="22" t="str">
        <f>Def_Status_Montagem!$A$2</f>
        <v>A verificar</v>
      </c>
      <c r="E1226" s="35" t="str">
        <f>Def_Status_Montagem!$B$4</f>
        <v>Contratada (inclui etiqueta)</v>
      </c>
      <c r="F1226" s="26" t="str">
        <f t="array" ref="F1226">INDEX(Def_Instancias_Equipamentos!$F$2:$F$1373, MATCH(K1226, Def_Instancias_Equipamentos!$D$2:$D$1373, 0), 1)</f>
        <v>Sala Racks 11</v>
      </c>
      <c r="G1226" s="27" t="str">
        <f t="array" ref="G1226">INDEX(Def_Instancias_Equipamentos!$F$2:$F$1373, MATCH(L1226, Def_Instancias_Equipamentos!$D$2:$D$1373, 0), 1)</f>
        <v>Sala Racks 11</v>
      </c>
      <c r="H1226" s="26" t="str">
        <f t="array" ref="H1226">INDEX(Def_Instancias_Equipamentos!$E$2:$E$1373, MATCH(K1226, Def_Instancias_Equipamentos!$D$2:$D$1373, 0), 1)</f>
        <v>IA-11RaBPM</v>
      </c>
      <c r="I1226" s="27" t="str">
        <f t="array" ref="I1226">INDEX(Def_Instancias_Equipamentos!$E$2:$E$1373, MATCH(L1226, Def_Instancias_Equipamentos!$D$2:$D$1373, 0), 1)</f>
        <v>IA-11RaCtrl</v>
      </c>
      <c r="J1226" s="27" t="str">
        <f t="shared" si="26"/>
        <v>EXTERNO</v>
      </c>
      <c r="K1226" s="28" t="str">
        <f>Def_Instancias_Equipamentos!$D$33</f>
        <v>IA-11RaBPM:TI-AMCFPGAEVR</v>
      </c>
      <c r="L1226" s="19" t="str">
        <f>Def_Instancias_Equipamentos!$D225</f>
        <v>IA-11RaCtrl:CO-PSCtrl-SI4</v>
      </c>
      <c r="M1226" s="44" t="s">
        <v>1229</v>
      </c>
      <c r="N1226" s="45" t="s">
        <v>1224</v>
      </c>
      <c r="O1226" s="28" t="str">
        <f>Def_Sistemas_Conectores_Cabos!$B$6</f>
        <v>Simplex (HFBR-4525Z)</v>
      </c>
      <c r="P1226" s="19" t="str">
        <f>Def_Sistemas_Conectores_Cabos!$B$6</f>
        <v>Simplex (HFBR-4525Z)</v>
      </c>
      <c r="Q1226" s="27" t="str">
        <f t="shared" si="27"/>
        <v>IA-11RaBPM:TI-AMCFPGAEVR/FMC1CH5
IA-11RaCtrl:CO-PSCtrl-SI4/TimIn</v>
      </c>
      <c r="R1226" s="45">
        <v>15.0</v>
      </c>
      <c r="S1226" s="45">
        <f t="shared" si="30"/>
        <v>15</v>
      </c>
      <c r="T1226" s="19" t="str">
        <f>Def_Sistemas_Conectores_Cabos!$C$6</f>
        <v>Fibra plástica 1 mm</v>
      </c>
      <c r="U1226" s="32" t="s">
        <v>1225</v>
      </c>
      <c r="V1226" s="33"/>
      <c r="W1226" s="33"/>
      <c r="X1226" s="33"/>
    </row>
    <row r="1227" ht="15.75" customHeight="1">
      <c r="A1227" s="19" t="str">
        <f>Def_Sistemas_Conectores_Cabos!$A$5</f>
        <v>Timing Fontes BO &amp; SI</v>
      </c>
      <c r="B1227" s="22" t="str">
        <f>Datas_Entregas!$A$2</f>
        <v>Booster/LTB</v>
      </c>
      <c r="C1227" s="25">
        <f t="array" ref="C1227">INDEX(Datas_Entregas!$B$2:$B$100, MATCH(B1227, Datas_Entregas!$A$2:$A$100, 0), 1)</f>
        <v>43266</v>
      </c>
      <c r="D1227" s="22" t="str">
        <f>Def_Status_Montagem!$A$2</f>
        <v>A verificar</v>
      </c>
      <c r="E1227" s="35" t="str">
        <f>Def_Status_Montagem!$B$4</f>
        <v>Contratada (inclui etiqueta)</v>
      </c>
      <c r="F1227" s="26" t="str">
        <f t="array" ref="F1227">INDEX(Def_Instancias_Equipamentos!$F$2:$F$1373, MATCH(K1227, Def_Instancias_Equipamentos!$D$2:$D$1373, 0), 1)</f>
        <v>Sala Racks 11</v>
      </c>
      <c r="G1227" s="27" t="str">
        <f t="array" ref="G1227">INDEX(Def_Instancias_Equipamentos!$F$2:$F$1373, MATCH(L1227, Def_Instancias_Equipamentos!$D$2:$D$1373, 0), 1)</f>
        <v>Sala Racks 11</v>
      </c>
      <c r="H1227" s="26" t="str">
        <f t="array" ref="H1227">INDEX(Def_Instancias_Equipamentos!$E$2:$E$1373, MATCH(K1227, Def_Instancias_Equipamentos!$D$2:$D$1373, 0), 1)</f>
        <v>IA-11RaBPM</v>
      </c>
      <c r="I1227" s="27" t="str">
        <f t="array" ref="I1227">INDEX(Def_Instancias_Equipamentos!$E$2:$E$1373, MATCH(L1227, Def_Instancias_Equipamentos!$D$2:$D$1373, 0), 1)</f>
        <v>IA-11RaCtrl</v>
      </c>
      <c r="J1227" s="27" t="str">
        <f t="shared" si="26"/>
        <v>EXTERNO</v>
      </c>
      <c r="K1227" s="28" t="str">
        <f>Def_Instancias_Equipamentos!$D$33</f>
        <v>IA-11RaBPM:TI-AMCFPGAEVR</v>
      </c>
      <c r="L1227" s="19" t="str">
        <f>Def_Instancias_Equipamentos!$D226</f>
        <v>IA-11RaCtrl:CO-PSCtrl-SI5</v>
      </c>
      <c r="M1227" s="44" t="s">
        <v>1230</v>
      </c>
      <c r="N1227" s="45" t="s">
        <v>1224</v>
      </c>
      <c r="O1227" s="28" t="str">
        <f>Def_Sistemas_Conectores_Cabos!$B$6</f>
        <v>Simplex (HFBR-4525Z)</v>
      </c>
      <c r="P1227" s="19" t="str">
        <f>Def_Sistemas_Conectores_Cabos!$B$6</f>
        <v>Simplex (HFBR-4525Z)</v>
      </c>
      <c r="Q1227" s="27" t="str">
        <f t="shared" si="27"/>
        <v>IA-11RaBPM:TI-AMCFPGAEVR/FMC2CH1
IA-11RaCtrl:CO-PSCtrl-SI5/TimIn</v>
      </c>
      <c r="R1227" s="45">
        <v>15.0</v>
      </c>
      <c r="S1227" s="45">
        <f t="shared" si="30"/>
        <v>15</v>
      </c>
      <c r="T1227" s="19" t="str">
        <f>Def_Sistemas_Conectores_Cabos!$C$6</f>
        <v>Fibra plástica 1 mm</v>
      </c>
      <c r="U1227" s="32" t="s">
        <v>1225</v>
      </c>
      <c r="V1227" s="33"/>
      <c r="W1227" s="33"/>
      <c r="X1227" s="33"/>
    </row>
    <row r="1228" ht="15.75" customHeight="1">
      <c r="A1228" s="19" t="str">
        <f>Def_Sistemas_Conectores_Cabos!$A$5</f>
        <v>Timing Fontes BO &amp; SI</v>
      </c>
      <c r="B1228" s="22" t="str">
        <f>Datas_Entregas!$A$2</f>
        <v>Booster/LTB</v>
      </c>
      <c r="C1228" s="25">
        <f t="array" ref="C1228">INDEX(Datas_Entregas!$B$2:$B$100, MATCH(B1228, Datas_Entregas!$A$2:$A$100, 0), 1)</f>
        <v>43266</v>
      </c>
      <c r="D1228" s="22" t="str">
        <f>Def_Status_Montagem!$A$2</f>
        <v>A verificar</v>
      </c>
      <c r="E1228" s="35" t="str">
        <f>Def_Status_Montagem!$B$4</f>
        <v>Contratada (inclui etiqueta)</v>
      </c>
      <c r="F1228" s="26" t="str">
        <f t="array" ref="F1228">INDEX(Def_Instancias_Equipamentos!$F$2:$F$1373, MATCH(K1228, Def_Instancias_Equipamentos!$D$2:$D$1373, 0), 1)</f>
        <v>Sala Racks 11</v>
      </c>
      <c r="G1228" s="27" t="str">
        <f t="array" ref="G1228">INDEX(Def_Instancias_Equipamentos!$F$2:$F$1373, MATCH(L1228, Def_Instancias_Equipamentos!$D$2:$D$1373, 0), 1)</f>
        <v>Sala Racks 11</v>
      </c>
      <c r="H1228" s="26" t="str">
        <f t="array" ref="H1228">INDEX(Def_Instancias_Equipamentos!$E$2:$E$1373, MATCH(K1228, Def_Instancias_Equipamentos!$D$2:$D$1373, 0), 1)</f>
        <v>IA-11RaBPM</v>
      </c>
      <c r="I1228" s="27" t="str">
        <f t="array" ref="I1228">INDEX(Def_Instancias_Equipamentos!$E$2:$E$1373, MATCH(L1228, Def_Instancias_Equipamentos!$D$2:$D$1373, 0), 1)</f>
        <v>IA-11RaCtrl</v>
      </c>
      <c r="J1228" s="27" t="str">
        <f t="shared" si="26"/>
        <v>EXTERNO</v>
      </c>
      <c r="K1228" s="28" t="str">
        <f>Def_Instancias_Equipamentos!$D$33</f>
        <v>IA-11RaBPM:TI-AMCFPGAEVR</v>
      </c>
      <c r="L1228" s="19" t="str">
        <f>Def_Instancias_Equipamentos!$D227</f>
        <v>IA-11RaCtrl:CO-PSCtrl-SI6</v>
      </c>
      <c r="M1228" s="44" t="s">
        <v>1231</v>
      </c>
      <c r="N1228" s="45" t="s">
        <v>1224</v>
      </c>
      <c r="O1228" s="28" t="str">
        <f>Def_Sistemas_Conectores_Cabos!$B$6</f>
        <v>Simplex (HFBR-4525Z)</v>
      </c>
      <c r="P1228" s="19" t="str">
        <f>Def_Sistemas_Conectores_Cabos!$B$6</f>
        <v>Simplex (HFBR-4525Z)</v>
      </c>
      <c r="Q1228" s="27" t="str">
        <f t="shared" si="27"/>
        <v>IA-11RaBPM:TI-AMCFPGAEVR/FMC2CH2
IA-11RaCtrl:CO-PSCtrl-SI6/TimIn</v>
      </c>
      <c r="R1228" s="45">
        <v>15.0</v>
      </c>
      <c r="S1228" s="45">
        <f t="shared" si="30"/>
        <v>15</v>
      </c>
      <c r="T1228" s="19" t="str">
        <f>Def_Sistemas_Conectores_Cabos!$C$6</f>
        <v>Fibra plástica 1 mm</v>
      </c>
      <c r="U1228" s="32" t="s">
        <v>1225</v>
      </c>
      <c r="V1228" s="33"/>
      <c r="W1228" s="33"/>
      <c r="X1228" s="33"/>
    </row>
    <row r="1229" ht="15.75" customHeight="1">
      <c r="A1229" s="19" t="str">
        <f>Def_Sistemas_Conectores_Cabos!$A$5</f>
        <v>Timing Fontes BO &amp; SI</v>
      </c>
      <c r="B1229" s="22" t="str">
        <f>Datas_Entregas!$A$2</f>
        <v>Booster/LTB</v>
      </c>
      <c r="C1229" s="25">
        <f t="array" ref="C1229">INDEX(Datas_Entregas!$B$2:$B$100, MATCH(B1229, Datas_Entregas!$A$2:$A$100, 0), 1)</f>
        <v>43266</v>
      </c>
      <c r="D1229" s="22" t="str">
        <f>Def_Status_Montagem!$A$2</f>
        <v>A verificar</v>
      </c>
      <c r="E1229" s="35" t="str">
        <f>Def_Status_Montagem!$B$4</f>
        <v>Contratada (inclui etiqueta)</v>
      </c>
      <c r="F1229" s="26" t="str">
        <f t="array" ref="F1229">INDEX(Def_Instancias_Equipamentos!$F$2:$F$1373, MATCH(K1229, Def_Instancias_Equipamentos!$D$2:$D$1373, 0), 1)</f>
        <v>Sala Racks 11</v>
      </c>
      <c r="G1229" s="27" t="str">
        <f t="array" ref="G1229">INDEX(Def_Instancias_Equipamentos!$F$2:$F$1373, MATCH(L1229, Def_Instancias_Equipamentos!$D$2:$D$1373, 0), 1)</f>
        <v>Sala Racks 11</v>
      </c>
      <c r="H1229" s="26" t="str">
        <f t="array" ref="H1229">INDEX(Def_Instancias_Equipamentos!$E$2:$E$1373, MATCH(K1229, Def_Instancias_Equipamentos!$D$2:$D$1373, 0), 1)</f>
        <v>IA-11RaBPM</v>
      </c>
      <c r="I1229" s="27" t="str">
        <f t="array" ref="I1229">INDEX(Def_Instancias_Equipamentos!$E$2:$E$1373, MATCH(L1229, Def_Instancias_Equipamentos!$D$2:$D$1373, 0), 1)</f>
        <v>IA-11RaCtrl</v>
      </c>
      <c r="J1229" s="27" t="str">
        <f t="shared" si="26"/>
        <v>EXTERNO</v>
      </c>
      <c r="K1229" s="28" t="str">
        <f>Def_Instancias_Equipamentos!$D$33</f>
        <v>IA-11RaBPM:TI-AMCFPGAEVR</v>
      </c>
      <c r="L1229" s="19" t="str">
        <f>Def_Instancias_Equipamentos!$D228</f>
        <v>IA-11RaCtrl:CO-PSCtrl-SI7</v>
      </c>
      <c r="M1229" s="44" t="s">
        <v>1232</v>
      </c>
      <c r="N1229" s="45" t="s">
        <v>1224</v>
      </c>
      <c r="O1229" s="28" t="str">
        <f>Def_Sistemas_Conectores_Cabos!$B$6</f>
        <v>Simplex (HFBR-4525Z)</v>
      </c>
      <c r="P1229" s="19" t="str">
        <f>Def_Sistemas_Conectores_Cabos!$B$6</f>
        <v>Simplex (HFBR-4525Z)</v>
      </c>
      <c r="Q1229" s="27" t="str">
        <f t="shared" si="27"/>
        <v>IA-11RaBPM:TI-AMCFPGAEVR/FMC2CH3
IA-11RaCtrl:CO-PSCtrl-SI7/TimIn</v>
      </c>
      <c r="R1229" s="45">
        <v>15.0</v>
      </c>
      <c r="S1229" s="45">
        <f t="shared" si="30"/>
        <v>15</v>
      </c>
      <c r="T1229" s="19" t="str">
        <f>Def_Sistemas_Conectores_Cabos!$C$6</f>
        <v>Fibra plástica 1 mm</v>
      </c>
      <c r="U1229" s="32" t="s">
        <v>1225</v>
      </c>
      <c r="V1229" s="33"/>
      <c r="W1229" s="33"/>
      <c r="X1229" s="33"/>
    </row>
    <row r="1230" ht="15.75" customHeight="1">
      <c r="A1230" s="19" t="str">
        <f>Def_Sistemas_Conectores_Cabos!$A$5</f>
        <v>Timing Fontes BO &amp; SI</v>
      </c>
      <c r="B1230" s="22" t="str">
        <f>Datas_Entregas!$A$2</f>
        <v>Booster/LTB</v>
      </c>
      <c r="C1230" s="25">
        <f t="array" ref="C1230">INDEX(Datas_Entregas!$B$2:$B$100, MATCH(B1230, Datas_Entregas!$A$2:$A$100, 0), 1)</f>
        <v>43266</v>
      </c>
      <c r="D1230" s="22" t="str">
        <f>Def_Status_Montagem!$A$2</f>
        <v>A verificar</v>
      </c>
      <c r="E1230" s="35" t="str">
        <f>Def_Status_Montagem!$B$4</f>
        <v>Contratada (inclui etiqueta)</v>
      </c>
      <c r="F1230" s="26" t="str">
        <f t="array" ref="F1230">INDEX(Def_Instancias_Equipamentos!$F$2:$F$1373, MATCH(K1230, Def_Instancias_Equipamentos!$D$2:$D$1373, 0), 1)</f>
        <v>Sala Racks 12</v>
      </c>
      <c r="G1230" s="27" t="str">
        <f t="array" ref="G1230">INDEX(Def_Instancias_Equipamentos!$F$2:$F$1373, MATCH(L1230, Def_Instancias_Equipamentos!$D$2:$D$1373, 0), 1)</f>
        <v>Sala Racks 12</v>
      </c>
      <c r="H1230" s="26" t="str">
        <f t="array" ref="H1230">INDEX(Def_Instancias_Equipamentos!$E$2:$E$1373, MATCH(K1230, Def_Instancias_Equipamentos!$D$2:$D$1373, 0), 1)</f>
        <v>IA-12RaBPM</v>
      </c>
      <c r="I1230" s="27" t="str">
        <f t="array" ref="I1230">INDEX(Def_Instancias_Equipamentos!$E$2:$E$1373, MATCH(L1230, Def_Instancias_Equipamentos!$D$2:$D$1373, 0), 1)</f>
        <v>IA-12RaCtrl</v>
      </c>
      <c r="J1230" s="27" t="str">
        <f t="shared" si="26"/>
        <v>EXTERNO</v>
      </c>
      <c r="K1230" s="28" t="str">
        <f>Def_Instancias_Equipamentos!$D$34</f>
        <v>IA-12RaBPM:TI-AMCFPGAEVR</v>
      </c>
      <c r="L1230" s="19" t="str">
        <f>Def_Instancias_Equipamentos!$D229</f>
        <v>IA-12RaCtrl:CO-PSCtrl-SI1</v>
      </c>
      <c r="M1230" s="44" t="s">
        <v>1223</v>
      </c>
      <c r="N1230" s="45" t="s">
        <v>1224</v>
      </c>
      <c r="O1230" s="28" t="str">
        <f>Def_Sistemas_Conectores_Cabos!$B$6</f>
        <v>Simplex (HFBR-4525Z)</v>
      </c>
      <c r="P1230" s="19" t="str">
        <f>Def_Sistemas_Conectores_Cabos!$B$6</f>
        <v>Simplex (HFBR-4525Z)</v>
      </c>
      <c r="Q1230" s="27" t="str">
        <f t="shared" si="27"/>
        <v>IA-12RaBPM:TI-AMCFPGAEVR/FMC1CH1
IA-12RaCtrl:CO-PSCtrl-SI1/TimIn</v>
      </c>
      <c r="R1230" s="45">
        <v>15.0</v>
      </c>
      <c r="S1230" s="45">
        <f t="shared" si="30"/>
        <v>15</v>
      </c>
      <c r="T1230" s="19" t="str">
        <f>Def_Sistemas_Conectores_Cabos!$C$6</f>
        <v>Fibra plástica 1 mm</v>
      </c>
      <c r="U1230" s="32" t="s">
        <v>1225</v>
      </c>
      <c r="V1230" s="33"/>
      <c r="W1230" s="33"/>
      <c r="X1230" s="33"/>
    </row>
    <row r="1231" ht="15.75" customHeight="1">
      <c r="A1231" s="19" t="str">
        <f>Def_Sistemas_Conectores_Cabos!$A$5</f>
        <v>Timing Fontes BO &amp; SI</v>
      </c>
      <c r="B1231" s="22" t="str">
        <f>Datas_Entregas!$A$2</f>
        <v>Booster/LTB</v>
      </c>
      <c r="C1231" s="25">
        <f t="array" ref="C1231">INDEX(Datas_Entregas!$B$2:$B$100, MATCH(B1231, Datas_Entregas!$A$2:$A$100, 0), 1)</f>
        <v>43266</v>
      </c>
      <c r="D1231" s="22" t="str">
        <f>Def_Status_Montagem!$A$2</f>
        <v>A verificar</v>
      </c>
      <c r="E1231" s="35" t="str">
        <f>Def_Status_Montagem!$B$4</f>
        <v>Contratada (inclui etiqueta)</v>
      </c>
      <c r="F1231" s="26" t="str">
        <f t="array" ref="F1231">INDEX(Def_Instancias_Equipamentos!$F$2:$F$1373, MATCH(K1231, Def_Instancias_Equipamentos!$D$2:$D$1373, 0), 1)</f>
        <v>Sala Racks 12</v>
      </c>
      <c r="G1231" s="27" t="str">
        <f t="array" ref="G1231">INDEX(Def_Instancias_Equipamentos!$F$2:$F$1373, MATCH(L1231, Def_Instancias_Equipamentos!$D$2:$D$1373, 0), 1)</f>
        <v>Sala Racks 12</v>
      </c>
      <c r="H1231" s="26" t="str">
        <f t="array" ref="H1231">INDEX(Def_Instancias_Equipamentos!$E$2:$E$1373, MATCH(K1231, Def_Instancias_Equipamentos!$D$2:$D$1373, 0), 1)</f>
        <v>IA-12RaBPM</v>
      </c>
      <c r="I1231" s="27" t="str">
        <f t="array" ref="I1231">INDEX(Def_Instancias_Equipamentos!$E$2:$E$1373, MATCH(L1231, Def_Instancias_Equipamentos!$D$2:$D$1373, 0), 1)</f>
        <v>IA-12RaCtrl</v>
      </c>
      <c r="J1231" s="27" t="str">
        <f t="shared" si="26"/>
        <v>EXTERNO</v>
      </c>
      <c r="K1231" s="28" t="str">
        <f>Def_Instancias_Equipamentos!$D$34</f>
        <v>IA-12RaBPM:TI-AMCFPGAEVR</v>
      </c>
      <c r="L1231" s="19" t="str">
        <f>Def_Instancias_Equipamentos!$D230</f>
        <v>IA-12RaCtrl:CO-PSCtrl-SI2</v>
      </c>
      <c r="M1231" s="44" t="s">
        <v>1226</v>
      </c>
      <c r="N1231" s="45" t="s">
        <v>1224</v>
      </c>
      <c r="O1231" s="28" t="str">
        <f>Def_Sistemas_Conectores_Cabos!$B$6</f>
        <v>Simplex (HFBR-4525Z)</v>
      </c>
      <c r="P1231" s="19" t="str">
        <f>Def_Sistemas_Conectores_Cabos!$B$6</f>
        <v>Simplex (HFBR-4525Z)</v>
      </c>
      <c r="Q1231" s="27" t="str">
        <f t="shared" si="27"/>
        <v>IA-12RaBPM:TI-AMCFPGAEVR/FMC1CH2
IA-12RaCtrl:CO-PSCtrl-SI2/TimIn</v>
      </c>
      <c r="R1231" s="45">
        <v>15.0</v>
      </c>
      <c r="S1231" s="45">
        <f t="shared" si="30"/>
        <v>15</v>
      </c>
      <c r="T1231" s="19" t="str">
        <f>Def_Sistemas_Conectores_Cabos!$C$6</f>
        <v>Fibra plástica 1 mm</v>
      </c>
      <c r="U1231" s="32" t="s">
        <v>1225</v>
      </c>
      <c r="V1231" s="33"/>
      <c r="W1231" s="33"/>
      <c r="X1231" s="33"/>
    </row>
    <row r="1232" ht="15.75" customHeight="1">
      <c r="A1232" s="19" t="str">
        <f>Def_Sistemas_Conectores_Cabos!$A$5</f>
        <v>Timing Fontes BO &amp; SI</v>
      </c>
      <c r="B1232" s="22" t="str">
        <f>Datas_Entregas!$A$2</f>
        <v>Booster/LTB</v>
      </c>
      <c r="C1232" s="25">
        <f t="array" ref="C1232">INDEX(Datas_Entregas!$B$2:$B$100, MATCH(B1232, Datas_Entregas!$A$2:$A$100, 0), 1)</f>
        <v>43266</v>
      </c>
      <c r="D1232" s="22" t="str">
        <f>Def_Status_Montagem!$A$2</f>
        <v>A verificar</v>
      </c>
      <c r="E1232" s="35" t="str">
        <f>Def_Status_Montagem!$B$4</f>
        <v>Contratada (inclui etiqueta)</v>
      </c>
      <c r="F1232" s="26" t="str">
        <f t="array" ref="F1232">INDEX(Def_Instancias_Equipamentos!$F$2:$F$1373, MATCH(K1232, Def_Instancias_Equipamentos!$D$2:$D$1373, 0), 1)</f>
        <v>Sala Racks 12</v>
      </c>
      <c r="G1232" s="27" t="str">
        <f t="array" ref="G1232">INDEX(Def_Instancias_Equipamentos!$F$2:$F$1373, MATCH(L1232, Def_Instancias_Equipamentos!$D$2:$D$1373, 0), 1)</f>
        <v>Sala Racks 12</v>
      </c>
      <c r="H1232" s="26" t="str">
        <f t="array" ref="H1232">INDEX(Def_Instancias_Equipamentos!$E$2:$E$1373, MATCH(K1232, Def_Instancias_Equipamentos!$D$2:$D$1373, 0), 1)</f>
        <v>IA-12RaBPM</v>
      </c>
      <c r="I1232" s="27" t="str">
        <f t="array" ref="I1232">INDEX(Def_Instancias_Equipamentos!$E$2:$E$1373, MATCH(L1232, Def_Instancias_Equipamentos!$D$2:$D$1373, 0), 1)</f>
        <v>IA-12RaCtrl</v>
      </c>
      <c r="J1232" s="27" t="str">
        <f t="shared" si="26"/>
        <v>EXTERNO</v>
      </c>
      <c r="K1232" s="28" t="str">
        <f>Def_Instancias_Equipamentos!$D$34</f>
        <v>IA-12RaBPM:TI-AMCFPGAEVR</v>
      </c>
      <c r="L1232" s="19" t="str">
        <f>Def_Instancias_Equipamentos!$D231</f>
        <v>IA-12RaCtrl:CO-PSCtrl-SI3</v>
      </c>
      <c r="M1232" s="44" t="s">
        <v>1227</v>
      </c>
      <c r="N1232" s="45" t="s">
        <v>1224</v>
      </c>
      <c r="O1232" s="28" t="str">
        <f>Def_Sistemas_Conectores_Cabos!$B$6</f>
        <v>Simplex (HFBR-4525Z)</v>
      </c>
      <c r="P1232" s="19" t="str">
        <f>Def_Sistemas_Conectores_Cabos!$B$6</f>
        <v>Simplex (HFBR-4525Z)</v>
      </c>
      <c r="Q1232" s="27" t="str">
        <f t="shared" si="27"/>
        <v>IA-12RaBPM:TI-AMCFPGAEVR/FMC1CH3
IA-12RaCtrl:CO-PSCtrl-SI3/TimIn</v>
      </c>
      <c r="R1232" s="45">
        <v>15.0</v>
      </c>
      <c r="S1232" s="45">
        <f t="shared" si="30"/>
        <v>15</v>
      </c>
      <c r="T1232" s="19" t="str">
        <f>Def_Sistemas_Conectores_Cabos!$C$6</f>
        <v>Fibra plástica 1 mm</v>
      </c>
      <c r="U1232" s="32" t="s">
        <v>1225</v>
      </c>
      <c r="V1232" s="33"/>
      <c r="W1232" s="33"/>
      <c r="X1232" s="33"/>
    </row>
    <row r="1233" ht="15.75" customHeight="1">
      <c r="A1233" s="19" t="str">
        <f>Def_Sistemas_Conectores_Cabos!$A$5</f>
        <v>Timing Fontes BO &amp; SI</v>
      </c>
      <c r="B1233" s="22" t="str">
        <f>Datas_Entregas!$A$2</f>
        <v>Booster/LTB</v>
      </c>
      <c r="C1233" s="25">
        <f t="array" ref="C1233">INDEX(Datas_Entregas!$B$2:$B$100, MATCH(B1233, Datas_Entregas!$A$2:$A$100, 0), 1)</f>
        <v>43266</v>
      </c>
      <c r="D1233" s="22" t="str">
        <f>Def_Status_Montagem!$A$2</f>
        <v>A verificar</v>
      </c>
      <c r="E1233" s="35" t="str">
        <f>Def_Status_Montagem!$B$4</f>
        <v>Contratada (inclui etiqueta)</v>
      </c>
      <c r="F1233" s="26" t="str">
        <f t="array" ref="F1233">INDEX(Def_Instancias_Equipamentos!$F$2:$F$1373, MATCH(K1233, Def_Instancias_Equipamentos!$D$2:$D$1373, 0), 1)</f>
        <v>Sala Racks 12</v>
      </c>
      <c r="G1233" s="27" t="str">
        <f t="array" ref="G1233">INDEX(Def_Instancias_Equipamentos!$F$2:$F$1373, MATCH(L1233, Def_Instancias_Equipamentos!$D$2:$D$1373, 0), 1)</f>
        <v>Sala Racks 12</v>
      </c>
      <c r="H1233" s="26" t="str">
        <f t="array" ref="H1233">INDEX(Def_Instancias_Equipamentos!$E$2:$E$1373, MATCH(K1233, Def_Instancias_Equipamentos!$D$2:$D$1373, 0), 1)</f>
        <v>IA-12RaBPM</v>
      </c>
      <c r="I1233" s="27" t="str">
        <f t="array" ref="I1233">INDEX(Def_Instancias_Equipamentos!$E$2:$E$1373, MATCH(L1233, Def_Instancias_Equipamentos!$D$2:$D$1373, 0), 1)</f>
        <v>IA-12RaCtrl</v>
      </c>
      <c r="J1233" s="27" t="str">
        <f t="shared" si="26"/>
        <v>EXTERNO</v>
      </c>
      <c r="K1233" s="28" t="str">
        <f>Def_Instancias_Equipamentos!$D$34</f>
        <v>IA-12RaBPM:TI-AMCFPGAEVR</v>
      </c>
      <c r="L1233" s="19" t="str">
        <f>Def_Instancias_Equipamentos!$D232</f>
        <v>IA-12RaCtrl:CO-PSCtrl-SI4</v>
      </c>
      <c r="M1233" s="44" t="s">
        <v>1228</v>
      </c>
      <c r="N1233" s="45" t="s">
        <v>1224</v>
      </c>
      <c r="O1233" s="28" t="str">
        <f>Def_Sistemas_Conectores_Cabos!$B$6</f>
        <v>Simplex (HFBR-4525Z)</v>
      </c>
      <c r="P1233" s="19" t="str">
        <f>Def_Sistemas_Conectores_Cabos!$B$6</f>
        <v>Simplex (HFBR-4525Z)</v>
      </c>
      <c r="Q1233" s="27" t="str">
        <f t="shared" si="27"/>
        <v>IA-12RaBPM:TI-AMCFPGAEVR/FMC1CH4
IA-12RaCtrl:CO-PSCtrl-SI4/TimIn</v>
      </c>
      <c r="R1233" s="45">
        <v>15.0</v>
      </c>
      <c r="S1233" s="45">
        <f t="shared" si="30"/>
        <v>15</v>
      </c>
      <c r="T1233" s="19" t="str">
        <f>Def_Sistemas_Conectores_Cabos!$C$6</f>
        <v>Fibra plástica 1 mm</v>
      </c>
      <c r="U1233" s="32" t="s">
        <v>1225</v>
      </c>
      <c r="V1233" s="33"/>
      <c r="W1233" s="33"/>
      <c r="X1233" s="33"/>
    </row>
    <row r="1234" ht="15.75" customHeight="1">
      <c r="A1234" s="19" t="str">
        <f>Def_Sistemas_Conectores_Cabos!$A$5</f>
        <v>Timing Fontes BO &amp; SI</v>
      </c>
      <c r="B1234" s="22" t="str">
        <f>Datas_Entregas!$A$2</f>
        <v>Booster/LTB</v>
      </c>
      <c r="C1234" s="25">
        <f t="array" ref="C1234">INDEX(Datas_Entregas!$B$2:$B$100, MATCH(B1234, Datas_Entregas!$A$2:$A$100, 0), 1)</f>
        <v>43266</v>
      </c>
      <c r="D1234" s="22" t="str">
        <f>Def_Status_Montagem!$A$2</f>
        <v>A verificar</v>
      </c>
      <c r="E1234" s="35" t="str">
        <f>Def_Status_Montagem!$B$4</f>
        <v>Contratada (inclui etiqueta)</v>
      </c>
      <c r="F1234" s="26" t="str">
        <f t="array" ref="F1234">INDEX(Def_Instancias_Equipamentos!$F$2:$F$1373, MATCH(K1234, Def_Instancias_Equipamentos!$D$2:$D$1373, 0), 1)</f>
        <v>Sala Racks 12</v>
      </c>
      <c r="G1234" s="27" t="str">
        <f t="array" ref="G1234">INDEX(Def_Instancias_Equipamentos!$F$2:$F$1373, MATCH(L1234, Def_Instancias_Equipamentos!$D$2:$D$1373, 0), 1)</f>
        <v>Sala Racks 12</v>
      </c>
      <c r="H1234" s="26" t="str">
        <f t="array" ref="H1234">INDEX(Def_Instancias_Equipamentos!$E$2:$E$1373, MATCH(K1234, Def_Instancias_Equipamentos!$D$2:$D$1373, 0), 1)</f>
        <v>IA-12RaBPM</v>
      </c>
      <c r="I1234" s="27" t="str">
        <f t="array" ref="I1234">INDEX(Def_Instancias_Equipamentos!$E$2:$E$1373, MATCH(L1234, Def_Instancias_Equipamentos!$D$2:$D$1373, 0), 1)</f>
        <v>IA-12RaCtrl</v>
      </c>
      <c r="J1234" s="27" t="str">
        <f t="shared" si="26"/>
        <v>EXTERNO</v>
      </c>
      <c r="K1234" s="28" t="str">
        <f>Def_Instancias_Equipamentos!$D$34</f>
        <v>IA-12RaBPM:TI-AMCFPGAEVR</v>
      </c>
      <c r="L1234" s="19" t="str">
        <f>Def_Instancias_Equipamentos!$D233</f>
        <v>IA-12RaCtrl:CO-PSCtrl-SI5</v>
      </c>
      <c r="M1234" s="44" t="s">
        <v>1229</v>
      </c>
      <c r="N1234" s="45" t="s">
        <v>1224</v>
      </c>
      <c r="O1234" s="28" t="str">
        <f>Def_Sistemas_Conectores_Cabos!$B$6</f>
        <v>Simplex (HFBR-4525Z)</v>
      </c>
      <c r="P1234" s="19" t="str">
        <f>Def_Sistemas_Conectores_Cabos!$B$6</f>
        <v>Simplex (HFBR-4525Z)</v>
      </c>
      <c r="Q1234" s="27" t="str">
        <f t="shared" si="27"/>
        <v>IA-12RaBPM:TI-AMCFPGAEVR/FMC1CH5
IA-12RaCtrl:CO-PSCtrl-SI5/TimIn</v>
      </c>
      <c r="R1234" s="45">
        <v>15.0</v>
      </c>
      <c r="S1234" s="45">
        <f t="shared" si="30"/>
        <v>15</v>
      </c>
      <c r="T1234" s="19" t="str">
        <f>Def_Sistemas_Conectores_Cabos!$C$6</f>
        <v>Fibra plástica 1 mm</v>
      </c>
      <c r="U1234" s="32" t="s">
        <v>1225</v>
      </c>
      <c r="V1234" s="33"/>
      <c r="W1234" s="33"/>
      <c r="X1234" s="33"/>
    </row>
    <row r="1235" ht="15.75" customHeight="1">
      <c r="A1235" s="19" t="str">
        <f>Def_Sistemas_Conectores_Cabos!$A$5</f>
        <v>Timing Fontes BO &amp; SI</v>
      </c>
      <c r="B1235" s="22" t="str">
        <f>Datas_Entregas!$A$2</f>
        <v>Booster/LTB</v>
      </c>
      <c r="C1235" s="25">
        <f t="array" ref="C1235">INDEX(Datas_Entregas!$B$2:$B$100, MATCH(B1235, Datas_Entregas!$A$2:$A$100, 0), 1)</f>
        <v>43266</v>
      </c>
      <c r="D1235" s="22" t="str">
        <f>Def_Status_Montagem!$A$2</f>
        <v>A verificar</v>
      </c>
      <c r="E1235" s="35" t="str">
        <f>Def_Status_Montagem!$B$4</f>
        <v>Contratada (inclui etiqueta)</v>
      </c>
      <c r="F1235" s="26" t="str">
        <f t="array" ref="F1235">INDEX(Def_Instancias_Equipamentos!$F$2:$F$1373, MATCH(K1235, Def_Instancias_Equipamentos!$D$2:$D$1373, 0), 1)</f>
        <v>Sala Racks 12</v>
      </c>
      <c r="G1235" s="27" t="str">
        <f t="array" ref="G1235">INDEX(Def_Instancias_Equipamentos!$F$2:$F$1373, MATCH(L1235, Def_Instancias_Equipamentos!$D$2:$D$1373, 0), 1)</f>
        <v>Sala Racks 12</v>
      </c>
      <c r="H1235" s="26" t="str">
        <f t="array" ref="H1235">INDEX(Def_Instancias_Equipamentos!$E$2:$E$1373, MATCH(K1235, Def_Instancias_Equipamentos!$D$2:$D$1373, 0), 1)</f>
        <v>IA-12RaBPM</v>
      </c>
      <c r="I1235" s="27" t="str">
        <f t="array" ref="I1235">INDEX(Def_Instancias_Equipamentos!$E$2:$E$1373, MATCH(L1235, Def_Instancias_Equipamentos!$D$2:$D$1373, 0), 1)</f>
        <v>IA-12RaCtrl</v>
      </c>
      <c r="J1235" s="27" t="str">
        <f t="shared" si="26"/>
        <v>EXTERNO</v>
      </c>
      <c r="K1235" s="28" t="str">
        <f>Def_Instancias_Equipamentos!$D$34</f>
        <v>IA-12RaBPM:TI-AMCFPGAEVR</v>
      </c>
      <c r="L1235" s="19" t="str">
        <f>Def_Instancias_Equipamentos!$D234</f>
        <v>IA-12RaCtrl:CO-PSCtrl-SI6</v>
      </c>
      <c r="M1235" s="44" t="s">
        <v>1230</v>
      </c>
      <c r="N1235" s="45" t="s">
        <v>1224</v>
      </c>
      <c r="O1235" s="28" t="str">
        <f>Def_Sistemas_Conectores_Cabos!$B$6</f>
        <v>Simplex (HFBR-4525Z)</v>
      </c>
      <c r="P1235" s="19" t="str">
        <f>Def_Sistemas_Conectores_Cabos!$B$6</f>
        <v>Simplex (HFBR-4525Z)</v>
      </c>
      <c r="Q1235" s="27" t="str">
        <f t="shared" si="27"/>
        <v>IA-12RaBPM:TI-AMCFPGAEVR/FMC2CH1
IA-12RaCtrl:CO-PSCtrl-SI6/TimIn</v>
      </c>
      <c r="R1235" s="45">
        <v>15.0</v>
      </c>
      <c r="S1235" s="45">
        <f t="shared" si="30"/>
        <v>15</v>
      </c>
      <c r="T1235" s="19" t="str">
        <f>Def_Sistemas_Conectores_Cabos!$C$6</f>
        <v>Fibra plástica 1 mm</v>
      </c>
      <c r="U1235" s="32" t="s">
        <v>1225</v>
      </c>
      <c r="V1235" s="33"/>
      <c r="W1235" s="33"/>
      <c r="X1235" s="33"/>
    </row>
    <row r="1236" ht="15.75" customHeight="1">
      <c r="A1236" s="19" t="str">
        <f>Def_Sistemas_Conectores_Cabos!$A$5</f>
        <v>Timing Fontes BO &amp; SI</v>
      </c>
      <c r="B1236" s="22" t="str">
        <f>Datas_Entregas!$A$2</f>
        <v>Booster/LTB</v>
      </c>
      <c r="C1236" s="25">
        <f t="array" ref="C1236">INDEX(Datas_Entregas!$B$2:$B$100, MATCH(B1236, Datas_Entregas!$A$2:$A$100, 0), 1)</f>
        <v>43266</v>
      </c>
      <c r="D1236" s="22" t="str">
        <f>Def_Status_Montagem!$A$2</f>
        <v>A verificar</v>
      </c>
      <c r="E1236" s="35" t="str">
        <f>Def_Status_Montagem!$B$4</f>
        <v>Contratada (inclui etiqueta)</v>
      </c>
      <c r="F1236" s="26" t="str">
        <f t="array" ref="F1236">INDEX(Def_Instancias_Equipamentos!$F$2:$F$1373, MATCH(K1236, Def_Instancias_Equipamentos!$D$2:$D$1373, 0), 1)</f>
        <v>Sala Racks 12</v>
      </c>
      <c r="G1236" s="27" t="str">
        <f t="array" ref="G1236">INDEX(Def_Instancias_Equipamentos!$F$2:$F$1373, MATCH(L1236, Def_Instancias_Equipamentos!$D$2:$D$1373, 0), 1)</f>
        <v>Sala Racks 12</v>
      </c>
      <c r="H1236" s="26" t="str">
        <f t="array" ref="H1236">INDEX(Def_Instancias_Equipamentos!$E$2:$E$1373, MATCH(K1236, Def_Instancias_Equipamentos!$D$2:$D$1373, 0), 1)</f>
        <v>IA-12RaBPM</v>
      </c>
      <c r="I1236" s="27" t="str">
        <f t="array" ref="I1236">INDEX(Def_Instancias_Equipamentos!$E$2:$E$1373, MATCH(L1236, Def_Instancias_Equipamentos!$D$2:$D$1373, 0), 1)</f>
        <v>IA-12RaCtrl</v>
      </c>
      <c r="J1236" s="27" t="str">
        <f t="shared" si="26"/>
        <v>EXTERNO</v>
      </c>
      <c r="K1236" s="28" t="str">
        <f>Def_Instancias_Equipamentos!$D$34</f>
        <v>IA-12RaBPM:TI-AMCFPGAEVR</v>
      </c>
      <c r="L1236" s="19" t="str">
        <f>Def_Instancias_Equipamentos!$D235</f>
        <v>IA-12RaCtrl:CO-PSCtrl-SI7</v>
      </c>
      <c r="M1236" s="44" t="s">
        <v>1231</v>
      </c>
      <c r="N1236" s="45" t="s">
        <v>1224</v>
      </c>
      <c r="O1236" s="28" t="str">
        <f>Def_Sistemas_Conectores_Cabos!$B$6</f>
        <v>Simplex (HFBR-4525Z)</v>
      </c>
      <c r="P1236" s="19" t="str">
        <f>Def_Sistemas_Conectores_Cabos!$B$6</f>
        <v>Simplex (HFBR-4525Z)</v>
      </c>
      <c r="Q1236" s="27" t="str">
        <f t="shared" si="27"/>
        <v>IA-12RaBPM:TI-AMCFPGAEVR/FMC2CH2
IA-12RaCtrl:CO-PSCtrl-SI7/TimIn</v>
      </c>
      <c r="R1236" s="45">
        <v>15.0</v>
      </c>
      <c r="S1236" s="45">
        <f t="shared" si="30"/>
        <v>15</v>
      </c>
      <c r="T1236" s="19" t="str">
        <f>Def_Sistemas_Conectores_Cabos!$C$6</f>
        <v>Fibra plástica 1 mm</v>
      </c>
      <c r="U1236" s="32" t="s">
        <v>1225</v>
      </c>
      <c r="V1236" s="33"/>
      <c r="W1236" s="33"/>
      <c r="X1236" s="33"/>
    </row>
    <row r="1237" ht="15.75" customHeight="1">
      <c r="A1237" s="19" t="str">
        <f>Def_Sistemas_Conectores_Cabos!$A$5</f>
        <v>Timing Fontes BO &amp; SI</v>
      </c>
      <c r="B1237" s="22" t="str">
        <f>Datas_Entregas!$A$2</f>
        <v>Booster/LTB</v>
      </c>
      <c r="C1237" s="25">
        <f t="array" ref="C1237">INDEX(Datas_Entregas!$B$2:$B$100, MATCH(B1237, Datas_Entregas!$A$2:$A$100, 0), 1)</f>
        <v>43266</v>
      </c>
      <c r="D1237" s="22" t="str">
        <f>Def_Status_Montagem!$A$2</f>
        <v>A verificar</v>
      </c>
      <c r="E1237" s="35" t="str">
        <f>Def_Status_Montagem!$B$4</f>
        <v>Contratada (inclui etiqueta)</v>
      </c>
      <c r="F1237" s="26" t="str">
        <f t="array" ref="F1237">INDEX(Def_Instancias_Equipamentos!$F$2:$F$1373, MATCH(K1237, Def_Instancias_Equipamentos!$D$2:$D$1373, 0), 1)</f>
        <v>Sala Racks 13</v>
      </c>
      <c r="G1237" s="27" t="str">
        <f t="array" ref="G1237">INDEX(Def_Instancias_Equipamentos!$F$2:$F$1373, MATCH(L1237, Def_Instancias_Equipamentos!$D$2:$D$1373, 0), 1)</f>
        <v>Sala Racks 13</v>
      </c>
      <c r="H1237" s="26" t="str">
        <f t="array" ref="H1237">INDEX(Def_Instancias_Equipamentos!$E$2:$E$1373, MATCH(K1237, Def_Instancias_Equipamentos!$D$2:$D$1373, 0), 1)</f>
        <v>IA-13RaBPM</v>
      </c>
      <c r="I1237" s="27" t="str">
        <f t="array" ref="I1237">INDEX(Def_Instancias_Equipamentos!$E$2:$E$1373, MATCH(L1237, Def_Instancias_Equipamentos!$D$2:$D$1373, 0), 1)</f>
        <v>IA-13RaCtrl</v>
      </c>
      <c r="J1237" s="27" t="str">
        <f t="shared" si="26"/>
        <v>EXTERNO</v>
      </c>
      <c r="K1237" s="28" t="str">
        <f>Def_Instancias_Equipamentos!$D$35</f>
        <v>IA-13RaBPM:TI-AMCFPGAEVR</v>
      </c>
      <c r="L1237" s="19" t="str">
        <f>Def_Instancias_Equipamentos!$D236</f>
        <v>IA-13RaCtrl:CO-PSCtrl-BO</v>
      </c>
      <c r="M1237" s="44" t="s">
        <v>1223</v>
      </c>
      <c r="N1237" s="45" t="s">
        <v>1224</v>
      </c>
      <c r="O1237" s="28" t="str">
        <f>Def_Sistemas_Conectores_Cabos!$B$6</f>
        <v>Simplex (HFBR-4525Z)</v>
      </c>
      <c r="P1237" s="19" t="str">
        <f>Def_Sistemas_Conectores_Cabos!$B$6</f>
        <v>Simplex (HFBR-4525Z)</v>
      </c>
      <c r="Q1237" s="27" t="str">
        <f t="shared" si="27"/>
        <v>IA-13RaBPM:TI-AMCFPGAEVR/FMC1CH1
IA-13RaCtrl:CO-PSCtrl-BO/TimIn</v>
      </c>
      <c r="R1237" s="45">
        <v>15.0</v>
      </c>
      <c r="S1237" s="45">
        <f t="shared" si="30"/>
        <v>15</v>
      </c>
      <c r="T1237" s="19" t="str">
        <f>Def_Sistemas_Conectores_Cabos!$C$6</f>
        <v>Fibra plástica 1 mm</v>
      </c>
      <c r="U1237" s="32" t="s">
        <v>1225</v>
      </c>
      <c r="V1237" s="33"/>
      <c r="W1237" s="33"/>
      <c r="X1237" s="33"/>
    </row>
    <row r="1238" ht="15.75" customHeight="1">
      <c r="A1238" s="19" t="str">
        <f>Def_Sistemas_Conectores_Cabos!$A$5</f>
        <v>Timing Fontes BO &amp; SI</v>
      </c>
      <c r="B1238" s="22" t="str">
        <f>Datas_Entregas!$A$2</f>
        <v>Booster/LTB</v>
      </c>
      <c r="C1238" s="25">
        <f t="array" ref="C1238">INDEX(Datas_Entregas!$B$2:$B$100, MATCH(B1238, Datas_Entregas!$A$2:$A$100, 0), 1)</f>
        <v>43266</v>
      </c>
      <c r="D1238" s="22" t="str">
        <f>Def_Status_Montagem!$A$2</f>
        <v>A verificar</v>
      </c>
      <c r="E1238" s="35" t="str">
        <f>Def_Status_Montagem!$B$4</f>
        <v>Contratada (inclui etiqueta)</v>
      </c>
      <c r="F1238" s="26" t="str">
        <f t="array" ref="F1238">INDEX(Def_Instancias_Equipamentos!$F$2:$F$1373, MATCH(K1238, Def_Instancias_Equipamentos!$D$2:$D$1373, 0), 1)</f>
        <v>Sala Racks 13</v>
      </c>
      <c r="G1238" s="27" t="str">
        <f t="array" ref="G1238">INDEX(Def_Instancias_Equipamentos!$F$2:$F$1373, MATCH(L1238, Def_Instancias_Equipamentos!$D$2:$D$1373, 0), 1)</f>
        <v>Sala Racks 13</v>
      </c>
      <c r="H1238" s="26" t="str">
        <f t="array" ref="H1238">INDEX(Def_Instancias_Equipamentos!$E$2:$E$1373, MATCH(K1238, Def_Instancias_Equipamentos!$D$2:$D$1373, 0), 1)</f>
        <v>IA-13RaBPM</v>
      </c>
      <c r="I1238" s="27" t="str">
        <f t="array" ref="I1238">INDEX(Def_Instancias_Equipamentos!$E$2:$E$1373, MATCH(L1238, Def_Instancias_Equipamentos!$D$2:$D$1373, 0), 1)</f>
        <v>IA-13RaCtrl</v>
      </c>
      <c r="J1238" s="27" t="str">
        <f t="shared" si="26"/>
        <v>EXTERNO</v>
      </c>
      <c r="K1238" s="28" t="str">
        <f>Def_Instancias_Equipamentos!$D$35</f>
        <v>IA-13RaBPM:TI-AMCFPGAEVR</v>
      </c>
      <c r="L1238" s="19" t="str">
        <f>Def_Instancias_Equipamentos!$D237</f>
        <v>IA-13RaCtrl:CO-PSCtrl-SI1</v>
      </c>
      <c r="M1238" s="44" t="s">
        <v>1226</v>
      </c>
      <c r="N1238" s="45" t="s">
        <v>1224</v>
      </c>
      <c r="O1238" s="28" t="str">
        <f>Def_Sistemas_Conectores_Cabos!$B$6</f>
        <v>Simplex (HFBR-4525Z)</v>
      </c>
      <c r="P1238" s="19" t="str">
        <f>Def_Sistemas_Conectores_Cabos!$B$6</f>
        <v>Simplex (HFBR-4525Z)</v>
      </c>
      <c r="Q1238" s="27" t="str">
        <f t="shared" si="27"/>
        <v>IA-13RaBPM:TI-AMCFPGAEVR/FMC1CH2
IA-13RaCtrl:CO-PSCtrl-SI1/TimIn</v>
      </c>
      <c r="R1238" s="45">
        <v>15.0</v>
      </c>
      <c r="S1238" s="45">
        <f t="shared" si="30"/>
        <v>15</v>
      </c>
      <c r="T1238" s="19" t="str">
        <f>Def_Sistemas_Conectores_Cabos!$C$6</f>
        <v>Fibra plástica 1 mm</v>
      </c>
      <c r="U1238" s="32" t="s">
        <v>1225</v>
      </c>
      <c r="V1238" s="33"/>
      <c r="W1238" s="33"/>
      <c r="X1238" s="33"/>
    </row>
    <row r="1239" ht="15.75" customHeight="1">
      <c r="A1239" s="19" t="str">
        <f>Def_Sistemas_Conectores_Cabos!$A$5</f>
        <v>Timing Fontes BO &amp; SI</v>
      </c>
      <c r="B1239" s="22" t="str">
        <f>Datas_Entregas!$A$2</f>
        <v>Booster/LTB</v>
      </c>
      <c r="C1239" s="25">
        <f t="array" ref="C1239">INDEX(Datas_Entregas!$B$2:$B$100, MATCH(B1239, Datas_Entregas!$A$2:$A$100, 0), 1)</f>
        <v>43266</v>
      </c>
      <c r="D1239" s="22" t="str">
        <f>Def_Status_Montagem!$A$2</f>
        <v>A verificar</v>
      </c>
      <c r="E1239" s="35" t="str">
        <f>Def_Status_Montagem!$B$4</f>
        <v>Contratada (inclui etiqueta)</v>
      </c>
      <c r="F1239" s="26" t="str">
        <f t="array" ref="F1239">INDEX(Def_Instancias_Equipamentos!$F$2:$F$1373, MATCH(K1239, Def_Instancias_Equipamentos!$D$2:$D$1373, 0), 1)</f>
        <v>Sala Racks 13</v>
      </c>
      <c r="G1239" s="27" t="str">
        <f t="array" ref="G1239">INDEX(Def_Instancias_Equipamentos!$F$2:$F$1373, MATCH(L1239, Def_Instancias_Equipamentos!$D$2:$D$1373, 0), 1)</f>
        <v>Sala Racks 13</v>
      </c>
      <c r="H1239" s="26" t="str">
        <f t="array" ref="H1239">INDEX(Def_Instancias_Equipamentos!$E$2:$E$1373, MATCH(K1239, Def_Instancias_Equipamentos!$D$2:$D$1373, 0), 1)</f>
        <v>IA-13RaBPM</v>
      </c>
      <c r="I1239" s="27" t="str">
        <f t="array" ref="I1239">INDEX(Def_Instancias_Equipamentos!$E$2:$E$1373, MATCH(L1239, Def_Instancias_Equipamentos!$D$2:$D$1373, 0), 1)</f>
        <v>IA-13RaCtrl</v>
      </c>
      <c r="J1239" s="27" t="str">
        <f t="shared" si="26"/>
        <v>EXTERNO</v>
      </c>
      <c r="K1239" s="28" t="str">
        <f>Def_Instancias_Equipamentos!$D$35</f>
        <v>IA-13RaBPM:TI-AMCFPGAEVR</v>
      </c>
      <c r="L1239" s="19" t="str">
        <f>Def_Instancias_Equipamentos!$D238</f>
        <v>IA-13RaCtrl:CO-PSCtrl-SI2</v>
      </c>
      <c r="M1239" s="44" t="s">
        <v>1227</v>
      </c>
      <c r="N1239" s="45" t="s">
        <v>1224</v>
      </c>
      <c r="O1239" s="28" t="str">
        <f>Def_Sistemas_Conectores_Cabos!$B$6</f>
        <v>Simplex (HFBR-4525Z)</v>
      </c>
      <c r="P1239" s="19" t="str">
        <f>Def_Sistemas_Conectores_Cabos!$B$6</f>
        <v>Simplex (HFBR-4525Z)</v>
      </c>
      <c r="Q1239" s="27" t="str">
        <f t="shared" si="27"/>
        <v>IA-13RaBPM:TI-AMCFPGAEVR/FMC1CH3
IA-13RaCtrl:CO-PSCtrl-SI2/TimIn</v>
      </c>
      <c r="R1239" s="45">
        <v>15.0</v>
      </c>
      <c r="S1239" s="45">
        <f t="shared" si="30"/>
        <v>15</v>
      </c>
      <c r="T1239" s="19" t="str">
        <f>Def_Sistemas_Conectores_Cabos!$C$6</f>
        <v>Fibra plástica 1 mm</v>
      </c>
      <c r="U1239" s="32" t="s">
        <v>1225</v>
      </c>
      <c r="V1239" s="33"/>
      <c r="W1239" s="33"/>
      <c r="X1239" s="33"/>
    </row>
    <row r="1240" ht="15.75" customHeight="1">
      <c r="A1240" s="19" t="str">
        <f>Def_Sistemas_Conectores_Cabos!$A$5</f>
        <v>Timing Fontes BO &amp; SI</v>
      </c>
      <c r="B1240" s="22" t="str">
        <f>Datas_Entregas!$A$2</f>
        <v>Booster/LTB</v>
      </c>
      <c r="C1240" s="25">
        <f t="array" ref="C1240">INDEX(Datas_Entregas!$B$2:$B$100, MATCH(B1240, Datas_Entregas!$A$2:$A$100, 0), 1)</f>
        <v>43266</v>
      </c>
      <c r="D1240" s="22" t="str">
        <f>Def_Status_Montagem!$A$2</f>
        <v>A verificar</v>
      </c>
      <c r="E1240" s="35" t="str">
        <f>Def_Status_Montagem!$B$4</f>
        <v>Contratada (inclui etiqueta)</v>
      </c>
      <c r="F1240" s="26" t="str">
        <f t="array" ref="F1240">INDEX(Def_Instancias_Equipamentos!$F$2:$F$1373, MATCH(K1240, Def_Instancias_Equipamentos!$D$2:$D$1373, 0), 1)</f>
        <v>Sala Racks 13</v>
      </c>
      <c r="G1240" s="27" t="str">
        <f t="array" ref="G1240">INDEX(Def_Instancias_Equipamentos!$F$2:$F$1373, MATCH(L1240, Def_Instancias_Equipamentos!$D$2:$D$1373, 0), 1)</f>
        <v>Sala Racks 13</v>
      </c>
      <c r="H1240" s="26" t="str">
        <f t="array" ref="H1240">INDEX(Def_Instancias_Equipamentos!$E$2:$E$1373, MATCH(K1240, Def_Instancias_Equipamentos!$D$2:$D$1373, 0), 1)</f>
        <v>IA-13RaBPM</v>
      </c>
      <c r="I1240" s="27" t="str">
        <f t="array" ref="I1240">INDEX(Def_Instancias_Equipamentos!$E$2:$E$1373, MATCH(L1240, Def_Instancias_Equipamentos!$D$2:$D$1373, 0), 1)</f>
        <v>IA-13RaCtrl</v>
      </c>
      <c r="J1240" s="27" t="str">
        <f t="shared" si="26"/>
        <v>EXTERNO</v>
      </c>
      <c r="K1240" s="28" t="str">
        <f>Def_Instancias_Equipamentos!$D$35</f>
        <v>IA-13RaBPM:TI-AMCFPGAEVR</v>
      </c>
      <c r="L1240" s="19" t="str">
        <f>Def_Instancias_Equipamentos!$D239</f>
        <v>IA-13RaCtrl:CO-PSCtrl-SI3</v>
      </c>
      <c r="M1240" s="44" t="s">
        <v>1228</v>
      </c>
      <c r="N1240" s="45" t="s">
        <v>1224</v>
      </c>
      <c r="O1240" s="28" t="str">
        <f>Def_Sistemas_Conectores_Cabos!$B$6</f>
        <v>Simplex (HFBR-4525Z)</v>
      </c>
      <c r="P1240" s="19" t="str">
        <f>Def_Sistemas_Conectores_Cabos!$B$6</f>
        <v>Simplex (HFBR-4525Z)</v>
      </c>
      <c r="Q1240" s="27" t="str">
        <f t="shared" si="27"/>
        <v>IA-13RaBPM:TI-AMCFPGAEVR/FMC1CH4
IA-13RaCtrl:CO-PSCtrl-SI3/TimIn</v>
      </c>
      <c r="R1240" s="45">
        <v>15.0</v>
      </c>
      <c r="S1240" s="45">
        <f t="shared" si="30"/>
        <v>15</v>
      </c>
      <c r="T1240" s="19" t="str">
        <f>Def_Sistemas_Conectores_Cabos!$C$6</f>
        <v>Fibra plástica 1 mm</v>
      </c>
      <c r="U1240" s="32" t="s">
        <v>1225</v>
      </c>
      <c r="V1240" s="33"/>
      <c r="W1240" s="33"/>
      <c r="X1240" s="33"/>
    </row>
    <row r="1241" ht="15.75" customHeight="1">
      <c r="A1241" s="19" t="str">
        <f>Def_Sistemas_Conectores_Cabos!$A$5</f>
        <v>Timing Fontes BO &amp; SI</v>
      </c>
      <c r="B1241" s="22" t="str">
        <f>Datas_Entregas!$A$2</f>
        <v>Booster/LTB</v>
      </c>
      <c r="C1241" s="25">
        <f t="array" ref="C1241">INDEX(Datas_Entregas!$B$2:$B$100, MATCH(B1241, Datas_Entregas!$A$2:$A$100, 0), 1)</f>
        <v>43266</v>
      </c>
      <c r="D1241" s="22" t="str">
        <f>Def_Status_Montagem!$A$2</f>
        <v>A verificar</v>
      </c>
      <c r="E1241" s="35" t="str">
        <f>Def_Status_Montagem!$B$4</f>
        <v>Contratada (inclui etiqueta)</v>
      </c>
      <c r="F1241" s="26" t="str">
        <f t="array" ref="F1241">INDEX(Def_Instancias_Equipamentos!$F$2:$F$1373, MATCH(K1241, Def_Instancias_Equipamentos!$D$2:$D$1373, 0), 1)</f>
        <v>Sala Racks 13</v>
      </c>
      <c r="G1241" s="27" t="str">
        <f t="array" ref="G1241">INDEX(Def_Instancias_Equipamentos!$F$2:$F$1373, MATCH(L1241, Def_Instancias_Equipamentos!$D$2:$D$1373, 0), 1)</f>
        <v>Sala Racks 13</v>
      </c>
      <c r="H1241" s="26" t="str">
        <f t="array" ref="H1241">INDEX(Def_Instancias_Equipamentos!$E$2:$E$1373, MATCH(K1241, Def_Instancias_Equipamentos!$D$2:$D$1373, 0), 1)</f>
        <v>IA-13RaBPM</v>
      </c>
      <c r="I1241" s="27" t="str">
        <f t="array" ref="I1241">INDEX(Def_Instancias_Equipamentos!$E$2:$E$1373, MATCH(L1241, Def_Instancias_Equipamentos!$D$2:$D$1373, 0), 1)</f>
        <v>IA-13RaCtrl</v>
      </c>
      <c r="J1241" s="27" t="str">
        <f t="shared" si="26"/>
        <v>EXTERNO</v>
      </c>
      <c r="K1241" s="28" t="str">
        <f>Def_Instancias_Equipamentos!$D$35</f>
        <v>IA-13RaBPM:TI-AMCFPGAEVR</v>
      </c>
      <c r="L1241" s="19" t="str">
        <f>Def_Instancias_Equipamentos!$D240</f>
        <v>IA-13RaCtrl:CO-PSCtrl-SI4</v>
      </c>
      <c r="M1241" s="44" t="s">
        <v>1229</v>
      </c>
      <c r="N1241" s="45" t="s">
        <v>1224</v>
      </c>
      <c r="O1241" s="28" t="str">
        <f>Def_Sistemas_Conectores_Cabos!$B$6</f>
        <v>Simplex (HFBR-4525Z)</v>
      </c>
      <c r="P1241" s="19" t="str">
        <f>Def_Sistemas_Conectores_Cabos!$B$6</f>
        <v>Simplex (HFBR-4525Z)</v>
      </c>
      <c r="Q1241" s="27" t="str">
        <f t="shared" si="27"/>
        <v>IA-13RaBPM:TI-AMCFPGAEVR/FMC1CH5
IA-13RaCtrl:CO-PSCtrl-SI4/TimIn</v>
      </c>
      <c r="R1241" s="45">
        <v>15.0</v>
      </c>
      <c r="S1241" s="45">
        <f t="shared" si="30"/>
        <v>15</v>
      </c>
      <c r="T1241" s="19" t="str">
        <f>Def_Sistemas_Conectores_Cabos!$C$6</f>
        <v>Fibra plástica 1 mm</v>
      </c>
      <c r="U1241" s="32" t="s">
        <v>1225</v>
      </c>
      <c r="V1241" s="33"/>
      <c r="W1241" s="33"/>
      <c r="X1241" s="33"/>
    </row>
    <row r="1242" ht="15.75" customHeight="1">
      <c r="A1242" s="19" t="str">
        <f>Def_Sistemas_Conectores_Cabos!$A$5</f>
        <v>Timing Fontes BO &amp; SI</v>
      </c>
      <c r="B1242" s="22" t="str">
        <f>Datas_Entregas!$A$2</f>
        <v>Booster/LTB</v>
      </c>
      <c r="C1242" s="25">
        <f t="array" ref="C1242">INDEX(Datas_Entregas!$B$2:$B$100, MATCH(B1242, Datas_Entregas!$A$2:$A$100, 0), 1)</f>
        <v>43266</v>
      </c>
      <c r="D1242" s="22" t="str">
        <f>Def_Status_Montagem!$A$2</f>
        <v>A verificar</v>
      </c>
      <c r="E1242" s="35" t="str">
        <f>Def_Status_Montagem!$B$4</f>
        <v>Contratada (inclui etiqueta)</v>
      </c>
      <c r="F1242" s="26" t="str">
        <f t="array" ref="F1242">INDEX(Def_Instancias_Equipamentos!$F$2:$F$1373, MATCH(K1242, Def_Instancias_Equipamentos!$D$2:$D$1373, 0), 1)</f>
        <v>Sala Racks 13</v>
      </c>
      <c r="G1242" s="27" t="str">
        <f t="array" ref="G1242">INDEX(Def_Instancias_Equipamentos!$F$2:$F$1373, MATCH(L1242, Def_Instancias_Equipamentos!$D$2:$D$1373, 0), 1)</f>
        <v>Sala Racks 13</v>
      </c>
      <c r="H1242" s="26" t="str">
        <f t="array" ref="H1242">INDEX(Def_Instancias_Equipamentos!$E$2:$E$1373, MATCH(K1242, Def_Instancias_Equipamentos!$D$2:$D$1373, 0), 1)</f>
        <v>IA-13RaBPM</v>
      </c>
      <c r="I1242" s="27" t="str">
        <f t="array" ref="I1242">INDEX(Def_Instancias_Equipamentos!$E$2:$E$1373, MATCH(L1242, Def_Instancias_Equipamentos!$D$2:$D$1373, 0), 1)</f>
        <v>IA-13RaCtrl</v>
      </c>
      <c r="J1242" s="27" t="str">
        <f t="shared" si="26"/>
        <v>EXTERNO</v>
      </c>
      <c r="K1242" s="28" t="str">
        <f>Def_Instancias_Equipamentos!$D$35</f>
        <v>IA-13RaBPM:TI-AMCFPGAEVR</v>
      </c>
      <c r="L1242" s="19" t="str">
        <f>Def_Instancias_Equipamentos!$D241</f>
        <v>IA-13RaCtrl:CO-PSCtrl-SI5</v>
      </c>
      <c r="M1242" s="44" t="s">
        <v>1230</v>
      </c>
      <c r="N1242" s="45" t="s">
        <v>1224</v>
      </c>
      <c r="O1242" s="28" t="str">
        <f>Def_Sistemas_Conectores_Cabos!$B$6</f>
        <v>Simplex (HFBR-4525Z)</v>
      </c>
      <c r="P1242" s="19" t="str">
        <f>Def_Sistemas_Conectores_Cabos!$B$6</f>
        <v>Simplex (HFBR-4525Z)</v>
      </c>
      <c r="Q1242" s="27" t="str">
        <f t="shared" si="27"/>
        <v>IA-13RaBPM:TI-AMCFPGAEVR/FMC2CH1
IA-13RaCtrl:CO-PSCtrl-SI5/TimIn</v>
      </c>
      <c r="R1242" s="45">
        <v>15.0</v>
      </c>
      <c r="S1242" s="45">
        <f t="shared" si="30"/>
        <v>15</v>
      </c>
      <c r="T1242" s="19" t="str">
        <f>Def_Sistemas_Conectores_Cabos!$C$6</f>
        <v>Fibra plástica 1 mm</v>
      </c>
      <c r="U1242" s="32" t="s">
        <v>1225</v>
      </c>
      <c r="V1242" s="33"/>
      <c r="W1242" s="33"/>
      <c r="X1242" s="33"/>
    </row>
    <row r="1243" ht="15.75" customHeight="1">
      <c r="A1243" s="19" t="str">
        <f>Def_Sistemas_Conectores_Cabos!$A$5</f>
        <v>Timing Fontes BO &amp; SI</v>
      </c>
      <c r="B1243" s="22" t="str">
        <f>Datas_Entregas!$A$2</f>
        <v>Booster/LTB</v>
      </c>
      <c r="C1243" s="25">
        <f t="array" ref="C1243">INDEX(Datas_Entregas!$B$2:$B$100, MATCH(B1243, Datas_Entregas!$A$2:$A$100, 0), 1)</f>
        <v>43266</v>
      </c>
      <c r="D1243" s="22" t="str">
        <f>Def_Status_Montagem!$A$2</f>
        <v>A verificar</v>
      </c>
      <c r="E1243" s="35" t="str">
        <f>Def_Status_Montagem!$B$4</f>
        <v>Contratada (inclui etiqueta)</v>
      </c>
      <c r="F1243" s="26" t="str">
        <f t="array" ref="F1243">INDEX(Def_Instancias_Equipamentos!$F$2:$F$1373, MATCH(K1243, Def_Instancias_Equipamentos!$D$2:$D$1373, 0), 1)</f>
        <v>Sala Racks 13</v>
      </c>
      <c r="G1243" s="27" t="str">
        <f t="array" ref="G1243">INDEX(Def_Instancias_Equipamentos!$F$2:$F$1373, MATCH(L1243, Def_Instancias_Equipamentos!$D$2:$D$1373, 0), 1)</f>
        <v>Sala Racks 13</v>
      </c>
      <c r="H1243" s="26" t="str">
        <f t="array" ref="H1243">INDEX(Def_Instancias_Equipamentos!$E$2:$E$1373, MATCH(K1243, Def_Instancias_Equipamentos!$D$2:$D$1373, 0), 1)</f>
        <v>IA-13RaBPM</v>
      </c>
      <c r="I1243" s="27" t="str">
        <f t="array" ref="I1243">INDEX(Def_Instancias_Equipamentos!$E$2:$E$1373, MATCH(L1243, Def_Instancias_Equipamentos!$D$2:$D$1373, 0), 1)</f>
        <v>IA-13RaCtrl</v>
      </c>
      <c r="J1243" s="27" t="str">
        <f t="shared" si="26"/>
        <v>EXTERNO</v>
      </c>
      <c r="K1243" s="28" t="str">
        <f>Def_Instancias_Equipamentos!$D$35</f>
        <v>IA-13RaBPM:TI-AMCFPGAEVR</v>
      </c>
      <c r="L1243" s="19" t="str">
        <f>Def_Instancias_Equipamentos!$D242</f>
        <v>IA-13RaCtrl:CO-PSCtrl-SI6</v>
      </c>
      <c r="M1243" s="44" t="s">
        <v>1231</v>
      </c>
      <c r="N1243" s="45" t="s">
        <v>1224</v>
      </c>
      <c r="O1243" s="28" t="str">
        <f>Def_Sistemas_Conectores_Cabos!$B$6</f>
        <v>Simplex (HFBR-4525Z)</v>
      </c>
      <c r="P1243" s="19" t="str">
        <f>Def_Sistemas_Conectores_Cabos!$B$6</f>
        <v>Simplex (HFBR-4525Z)</v>
      </c>
      <c r="Q1243" s="27" t="str">
        <f t="shared" si="27"/>
        <v>IA-13RaBPM:TI-AMCFPGAEVR/FMC2CH2
IA-13RaCtrl:CO-PSCtrl-SI6/TimIn</v>
      </c>
      <c r="R1243" s="45">
        <v>15.0</v>
      </c>
      <c r="S1243" s="45">
        <f t="shared" si="30"/>
        <v>15</v>
      </c>
      <c r="T1243" s="19" t="str">
        <f>Def_Sistemas_Conectores_Cabos!$C$6</f>
        <v>Fibra plástica 1 mm</v>
      </c>
      <c r="U1243" s="32" t="s">
        <v>1225</v>
      </c>
      <c r="V1243" s="33"/>
      <c r="W1243" s="33"/>
      <c r="X1243" s="33"/>
    </row>
    <row r="1244" ht="15.75" customHeight="1">
      <c r="A1244" s="19" t="str">
        <f>Def_Sistemas_Conectores_Cabos!$A$5</f>
        <v>Timing Fontes BO &amp; SI</v>
      </c>
      <c r="B1244" s="22" t="str">
        <f>Datas_Entregas!$A$2</f>
        <v>Booster/LTB</v>
      </c>
      <c r="C1244" s="25">
        <f t="array" ref="C1244">INDEX(Datas_Entregas!$B$2:$B$100, MATCH(B1244, Datas_Entregas!$A$2:$A$100, 0), 1)</f>
        <v>43266</v>
      </c>
      <c r="D1244" s="22" t="str">
        <f>Def_Status_Montagem!$A$2</f>
        <v>A verificar</v>
      </c>
      <c r="E1244" s="35" t="str">
        <f>Def_Status_Montagem!$B$4</f>
        <v>Contratada (inclui etiqueta)</v>
      </c>
      <c r="F1244" s="26" t="str">
        <f t="array" ref="F1244">INDEX(Def_Instancias_Equipamentos!$F$2:$F$1373, MATCH(K1244, Def_Instancias_Equipamentos!$D$2:$D$1373, 0), 1)</f>
        <v>Sala Racks 13</v>
      </c>
      <c r="G1244" s="27" t="str">
        <f t="array" ref="G1244">INDEX(Def_Instancias_Equipamentos!$F$2:$F$1373, MATCH(L1244, Def_Instancias_Equipamentos!$D$2:$D$1373, 0), 1)</f>
        <v>Sala Racks 13</v>
      </c>
      <c r="H1244" s="26" t="str">
        <f t="array" ref="H1244">INDEX(Def_Instancias_Equipamentos!$E$2:$E$1373, MATCH(K1244, Def_Instancias_Equipamentos!$D$2:$D$1373, 0), 1)</f>
        <v>IA-13RaBPM</v>
      </c>
      <c r="I1244" s="27" t="str">
        <f t="array" ref="I1244">INDEX(Def_Instancias_Equipamentos!$E$2:$E$1373, MATCH(L1244, Def_Instancias_Equipamentos!$D$2:$D$1373, 0), 1)</f>
        <v>IA-13RaCtrl</v>
      </c>
      <c r="J1244" s="27" t="str">
        <f t="shared" si="26"/>
        <v>EXTERNO</v>
      </c>
      <c r="K1244" s="28" t="str">
        <f>Def_Instancias_Equipamentos!$D$35</f>
        <v>IA-13RaBPM:TI-AMCFPGAEVR</v>
      </c>
      <c r="L1244" s="19" t="str">
        <f>Def_Instancias_Equipamentos!$D243</f>
        <v>IA-13RaCtrl:CO-PSCtrl-SI7</v>
      </c>
      <c r="M1244" s="44" t="s">
        <v>1232</v>
      </c>
      <c r="N1244" s="45" t="s">
        <v>1224</v>
      </c>
      <c r="O1244" s="28" t="str">
        <f>Def_Sistemas_Conectores_Cabos!$B$6</f>
        <v>Simplex (HFBR-4525Z)</v>
      </c>
      <c r="P1244" s="19" t="str">
        <f>Def_Sistemas_Conectores_Cabos!$B$6</f>
        <v>Simplex (HFBR-4525Z)</v>
      </c>
      <c r="Q1244" s="27" t="str">
        <f t="shared" si="27"/>
        <v>IA-13RaBPM:TI-AMCFPGAEVR/FMC2CH3
IA-13RaCtrl:CO-PSCtrl-SI7/TimIn</v>
      </c>
      <c r="R1244" s="45">
        <v>15.0</v>
      </c>
      <c r="S1244" s="45">
        <f t="shared" si="30"/>
        <v>15</v>
      </c>
      <c r="T1244" s="19" t="str">
        <f>Def_Sistemas_Conectores_Cabos!$C$6</f>
        <v>Fibra plástica 1 mm</v>
      </c>
      <c r="U1244" s="32" t="s">
        <v>1225</v>
      </c>
      <c r="V1244" s="33"/>
      <c r="W1244" s="33"/>
      <c r="X1244" s="33"/>
    </row>
    <row r="1245" ht="15.75" customHeight="1">
      <c r="A1245" s="19" t="str">
        <f>Def_Sistemas_Conectores_Cabos!$A$5</f>
        <v>Timing Fontes BO &amp; SI</v>
      </c>
      <c r="B1245" s="22" t="str">
        <f>Datas_Entregas!$A$2</f>
        <v>Booster/LTB</v>
      </c>
      <c r="C1245" s="25">
        <f t="array" ref="C1245">INDEX(Datas_Entregas!$B$2:$B$100, MATCH(B1245, Datas_Entregas!$A$2:$A$100, 0), 1)</f>
        <v>43266</v>
      </c>
      <c r="D1245" s="22" t="str">
        <f>Def_Status_Montagem!$A$2</f>
        <v>A verificar</v>
      </c>
      <c r="E1245" s="35" t="str">
        <f>Def_Status_Montagem!$B$4</f>
        <v>Contratada (inclui etiqueta)</v>
      </c>
      <c r="F1245" s="26" t="str">
        <f t="array" ref="F1245">INDEX(Def_Instancias_Equipamentos!$F$2:$F$1373, MATCH(K1245, Def_Instancias_Equipamentos!$D$2:$D$1373, 0), 1)</f>
        <v>Sala Racks 14</v>
      </c>
      <c r="G1245" s="27" t="str">
        <f t="array" ref="G1245">INDEX(Def_Instancias_Equipamentos!$F$2:$F$1373, MATCH(L1245, Def_Instancias_Equipamentos!$D$2:$D$1373, 0), 1)</f>
        <v>Sala Racks 14</v>
      </c>
      <c r="H1245" s="26" t="str">
        <f t="array" ref="H1245">INDEX(Def_Instancias_Equipamentos!$E$2:$E$1373, MATCH(K1245, Def_Instancias_Equipamentos!$D$2:$D$1373, 0), 1)</f>
        <v>IA-14RaBPM</v>
      </c>
      <c r="I1245" s="27" t="str">
        <f t="array" ref="I1245">INDEX(Def_Instancias_Equipamentos!$E$2:$E$1373, MATCH(L1245, Def_Instancias_Equipamentos!$D$2:$D$1373, 0), 1)</f>
        <v>IA-14RaCtrl</v>
      </c>
      <c r="J1245" s="27" t="str">
        <f t="shared" si="26"/>
        <v>EXTERNO</v>
      </c>
      <c r="K1245" s="28" t="str">
        <f>Def_Instancias_Equipamentos!$D$36</f>
        <v>IA-14RaBPM:TI-AMCFPGAEVR</v>
      </c>
      <c r="L1245" s="19" t="str">
        <f>Def_Instancias_Equipamentos!$D244</f>
        <v>IA-14RaCtrl:CO-PSCtrl-BO</v>
      </c>
      <c r="M1245" s="44" t="s">
        <v>1223</v>
      </c>
      <c r="N1245" s="45" t="s">
        <v>1224</v>
      </c>
      <c r="O1245" s="28" t="str">
        <f>Def_Sistemas_Conectores_Cabos!$B$6</f>
        <v>Simplex (HFBR-4525Z)</v>
      </c>
      <c r="P1245" s="19" t="str">
        <f>Def_Sistemas_Conectores_Cabos!$B$6</f>
        <v>Simplex (HFBR-4525Z)</v>
      </c>
      <c r="Q1245" s="27" t="str">
        <f t="shared" si="27"/>
        <v>IA-14RaBPM:TI-AMCFPGAEVR/FMC1CH1
IA-14RaCtrl:CO-PSCtrl-BO/TimIn</v>
      </c>
      <c r="R1245" s="45">
        <v>15.0</v>
      </c>
      <c r="S1245" s="45">
        <f t="shared" si="30"/>
        <v>15</v>
      </c>
      <c r="T1245" s="19" t="str">
        <f>Def_Sistemas_Conectores_Cabos!$C$6</f>
        <v>Fibra plástica 1 mm</v>
      </c>
      <c r="U1245" s="32" t="s">
        <v>1225</v>
      </c>
      <c r="V1245" s="33"/>
      <c r="W1245" s="33"/>
      <c r="X1245" s="33"/>
    </row>
    <row r="1246" ht="15.75" customHeight="1">
      <c r="A1246" s="19" t="str">
        <f>Def_Sistemas_Conectores_Cabos!$A$5</f>
        <v>Timing Fontes BO &amp; SI</v>
      </c>
      <c r="B1246" s="22" t="str">
        <f>Datas_Entregas!$A$2</f>
        <v>Booster/LTB</v>
      </c>
      <c r="C1246" s="25">
        <f t="array" ref="C1246">INDEX(Datas_Entregas!$B$2:$B$100, MATCH(B1246, Datas_Entregas!$A$2:$A$100, 0), 1)</f>
        <v>43266</v>
      </c>
      <c r="D1246" s="22" t="str">
        <f>Def_Status_Montagem!$A$2</f>
        <v>A verificar</v>
      </c>
      <c r="E1246" s="35" t="str">
        <f>Def_Status_Montagem!$B$4</f>
        <v>Contratada (inclui etiqueta)</v>
      </c>
      <c r="F1246" s="26" t="str">
        <f t="array" ref="F1246">INDEX(Def_Instancias_Equipamentos!$F$2:$F$1373, MATCH(K1246, Def_Instancias_Equipamentos!$D$2:$D$1373, 0), 1)</f>
        <v>Sala Racks 14</v>
      </c>
      <c r="G1246" s="27" t="str">
        <f t="array" ref="G1246">INDEX(Def_Instancias_Equipamentos!$F$2:$F$1373, MATCH(L1246, Def_Instancias_Equipamentos!$D$2:$D$1373, 0), 1)</f>
        <v>Sala Racks 14</v>
      </c>
      <c r="H1246" s="26" t="str">
        <f t="array" ref="H1246">INDEX(Def_Instancias_Equipamentos!$E$2:$E$1373, MATCH(K1246, Def_Instancias_Equipamentos!$D$2:$D$1373, 0), 1)</f>
        <v>IA-14RaBPM</v>
      </c>
      <c r="I1246" s="27" t="str">
        <f t="array" ref="I1246">INDEX(Def_Instancias_Equipamentos!$E$2:$E$1373, MATCH(L1246, Def_Instancias_Equipamentos!$D$2:$D$1373, 0), 1)</f>
        <v>IA-14RaCtrl</v>
      </c>
      <c r="J1246" s="27" t="str">
        <f t="shared" si="26"/>
        <v>EXTERNO</v>
      </c>
      <c r="K1246" s="28" t="str">
        <f>Def_Instancias_Equipamentos!$D$36</f>
        <v>IA-14RaBPM:TI-AMCFPGAEVR</v>
      </c>
      <c r="L1246" s="19" t="str">
        <f>Def_Instancias_Equipamentos!$D245</f>
        <v>IA-14RaCtrl:CO-PSCtrl-SI1</v>
      </c>
      <c r="M1246" s="44" t="s">
        <v>1226</v>
      </c>
      <c r="N1246" s="45" t="s">
        <v>1224</v>
      </c>
      <c r="O1246" s="28" t="str">
        <f>Def_Sistemas_Conectores_Cabos!$B$6</f>
        <v>Simplex (HFBR-4525Z)</v>
      </c>
      <c r="P1246" s="19" t="str">
        <f>Def_Sistemas_Conectores_Cabos!$B$6</f>
        <v>Simplex (HFBR-4525Z)</v>
      </c>
      <c r="Q1246" s="27" t="str">
        <f t="shared" si="27"/>
        <v>IA-14RaBPM:TI-AMCFPGAEVR/FMC1CH2
IA-14RaCtrl:CO-PSCtrl-SI1/TimIn</v>
      </c>
      <c r="R1246" s="45">
        <v>15.0</v>
      </c>
      <c r="S1246" s="45">
        <f t="shared" si="30"/>
        <v>15</v>
      </c>
      <c r="T1246" s="19" t="str">
        <f>Def_Sistemas_Conectores_Cabos!$C$6</f>
        <v>Fibra plástica 1 mm</v>
      </c>
      <c r="U1246" s="32" t="s">
        <v>1225</v>
      </c>
      <c r="V1246" s="33"/>
      <c r="W1246" s="33"/>
      <c r="X1246" s="33"/>
    </row>
    <row r="1247" ht="15.75" customHeight="1">
      <c r="A1247" s="19" t="str">
        <f>Def_Sistemas_Conectores_Cabos!$A$5</f>
        <v>Timing Fontes BO &amp; SI</v>
      </c>
      <c r="B1247" s="22" t="str">
        <f>Datas_Entregas!$A$2</f>
        <v>Booster/LTB</v>
      </c>
      <c r="C1247" s="25">
        <f t="array" ref="C1247">INDEX(Datas_Entregas!$B$2:$B$100, MATCH(B1247, Datas_Entregas!$A$2:$A$100, 0), 1)</f>
        <v>43266</v>
      </c>
      <c r="D1247" s="22" t="str">
        <f>Def_Status_Montagem!$A$2</f>
        <v>A verificar</v>
      </c>
      <c r="E1247" s="35" t="str">
        <f>Def_Status_Montagem!$B$4</f>
        <v>Contratada (inclui etiqueta)</v>
      </c>
      <c r="F1247" s="26" t="str">
        <f t="array" ref="F1247">INDEX(Def_Instancias_Equipamentos!$F$2:$F$1373, MATCH(K1247, Def_Instancias_Equipamentos!$D$2:$D$1373, 0), 1)</f>
        <v>Sala Racks 14</v>
      </c>
      <c r="G1247" s="27" t="str">
        <f t="array" ref="G1247">INDEX(Def_Instancias_Equipamentos!$F$2:$F$1373, MATCH(L1247, Def_Instancias_Equipamentos!$D$2:$D$1373, 0), 1)</f>
        <v>Sala Racks 14</v>
      </c>
      <c r="H1247" s="26" t="str">
        <f t="array" ref="H1247">INDEX(Def_Instancias_Equipamentos!$E$2:$E$1373, MATCH(K1247, Def_Instancias_Equipamentos!$D$2:$D$1373, 0), 1)</f>
        <v>IA-14RaBPM</v>
      </c>
      <c r="I1247" s="27" t="str">
        <f t="array" ref="I1247">INDEX(Def_Instancias_Equipamentos!$E$2:$E$1373, MATCH(L1247, Def_Instancias_Equipamentos!$D$2:$D$1373, 0), 1)</f>
        <v>IA-14RaCtrl</v>
      </c>
      <c r="J1247" s="27" t="str">
        <f t="shared" si="26"/>
        <v>EXTERNO</v>
      </c>
      <c r="K1247" s="28" t="str">
        <f>Def_Instancias_Equipamentos!$D$36</f>
        <v>IA-14RaBPM:TI-AMCFPGAEVR</v>
      </c>
      <c r="L1247" s="19" t="str">
        <f>Def_Instancias_Equipamentos!$D246</f>
        <v>IA-14RaCtrl:CO-PSCtrl-SI2</v>
      </c>
      <c r="M1247" s="44" t="s">
        <v>1227</v>
      </c>
      <c r="N1247" s="45" t="s">
        <v>1224</v>
      </c>
      <c r="O1247" s="28" t="str">
        <f>Def_Sistemas_Conectores_Cabos!$B$6</f>
        <v>Simplex (HFBR-4525Z)</v>
      </c>
      <c r="P1247" s="19" t="str">
        <f>Def_Sistemas_Conectores_Cabos!$B$6</f>
        <v>Simplex (HFBR-4525Z)</v>
      </c>
      <c r="Q1247" s="27" t="str">
        <f t="shared" si="27"/>
        <v>IA-14RaBPM:TI-AMCFPGAEVR/FMC1CH3
IA-14RaCtrl:CO-PSCtrl-SI2/TimIn</v>
      </c>
      <c r="R1247" s="45">
        <v>15.0</v>
      </c>
      <c r="S1247" s="45">
        <f t="shared" si="30"/>
        <v>15</v>
      </c>
      <c r="T1247" s="19" t="str">
        <f>Def_Sistemas_Conectores_Cabos!$C$6</f>
        <v>Fibra plástica 1 mm</v>
      </c>
      <c r="U1247" s="32" t="s">
        <v>1225</v>
      </c>
      <c r="V1247" s="33"/>
      <c r="W1247" s="33"/>
      <c r="X1247" s="33"/>
    </row>
    <row r="1248" ht="15.75" customHeight="1">
      <c r="A1248" s="19" t="str">
        <f>Def_Sistemas_Conectores_Cabos!$A$5</f>
        <v>Timing Fontes BO &amp; SI</v>
      </c>
      <c r="B1248" s="22" t="str">
        <f>Datas_Entregas!$A$2</f>
        <v>Booster/LTB</v>
      </c>
      <c r="C1248" s="25">
        <f t="array" ref="C1248">INDEX(Datas_Entregas!$B$2:$B$100, MATCH(B1248, Datas_Entregas!$A$2:$A$100, 0), 1)</f>
        <v>43266</v>
      </c>
      <c r="D1248" s="22" t="str">
        <f>Def_Status_Montagem!$A$2</f>
        <v>A verificar</v>
      </c>
      <c r="E1248" s="35" t="str">
        <f>Def_Status_Montagem!$B$4</f>
        <v>Contratada (inclui etiqueta)</v>
      </c>
      <c r="F1248" s="26" t="str">
        <f t="array" ref="F1248">INDEX(Def_Instancias_Equipamentos!$F$2:$F$1373, MATCH(K1248, Def_Instancias_Equipamentos!$D$2:$D$1373, 0), 1)</f>
        <v>Sala Racks 14</v>
      </c>
      <c r="G1248" s="27" t="str">
        <f t="array" ref="G1248">INDEX(Def_Instancias_Equipamentos!$F$2:$F$1373, MATCH(L1248, Def_Instancias_Equipamentos!$D$2:$D$1373, 0), 1)</f>
        <v>Sala Racks 14</v>
      </c>
      <c r="H1248" s="26" t="str">
        <f t="array" ref="H1248">INDEX(Def_Instancias_Equipamentos!$E$2:$E$1373, MATCH(K1248, Def_Instancias_Equipamentos!$D$2:$D$1373, 0), 1)</f>
        <v>IA-14RaBPM</v>
      </c>
      <c r="I1248" s="27" t="str">
        <f t="array" ref="I1248">INDEX(Def_Instancias_Equipamentos!$E$2:$E$1373, MATCH(L1248, Def_Instancias_Equipamentos!$D$2:$D$1373, 0), 1)</f>
        <v>IA-14RaCtrl</v>
      </c>
      <c r="J1248" s="27" t="str">
        <f t="shared" si="26"/>
        <v>EXTERNO</v>
      </c>
      <c r="K1248" s="28" t="str">
        <f>Def_Instancias_Equipamentos!$D$36</f>
        <v>IA-14RaBPM:TI-AMCFPGAEVR</v>
      </c>
      <c r="L1248" s="19" t="str">
        <f>Def_Instancias_Equipamentos!$D247</f>
        <v>IA-14RaCtrl:CO-PSCtrl-SI3</v>
      </c>
      <c r="M1248" s="44" t="s">
        <v>1228</v>
      </c>
      <c r="N1248" s="45" t="s">
        <v>1224</v>
      </c>
      <c r="O1248" s="28" t="str">
        <f>Def_Sistemas_Conectores_Cabos!$B$6</f>
        <v>Simplex (HFBR-4525Z)</v>
      </c>
      <c r="P1248" s="19" t="str">
        <f>Def_Sistemas_Conectores_Cabos!$B$6</f>
        <v>Simplex (HFBR-4525Z)</v>
      </c>
      <c r="Q1248" s="27" t="str">
        <f t="shared" si="27"/>
        <v>IA-14RaBPM:TI-AMCFPGAEVR/FMC1CH4
IA-14RaCtrl:CO-PSCtrl-SI3/TimIn</v>
      </c>
      <c r="R1248" s="45">
        <v>15.0</v>
      </c>
      <c r="S1248" s="45">
        <f t="shared" si="30"/>
        <v>15</v>
      </c>
      <c r="T1248" s="19" t="str">
        <f>Def_Sistemas_Conectores_Cabos!$C$6</f>
        <v>Fibra plástica 1 mm</v>
      </c>
      <c r="U1248" s="32" t="s">
        <v>1225</v>
      </c>
      <c r="V1248" s="33"/>
      <c r="W1248" s="33"/>
      <c r="X1248" s="33"/>
    </row>
    <row r="1249" ht="15.75" customHeight="1">
      <c r="A1249" s="19" t="str">
        <f>Def_Sistemas_Conectores_Cabos!$A$5</f>
        <v>Timing Fontes BO &amp; SI</v>
      </c>
      <c r="B1249" s="22" t="str">
        <f>Datas_Entregas!$A$2</f>
        <v>Booster/LTB</v>
      </c>
      <c r="C1249" s="25">
        <f t="array" ref="C1249">INDEX(Datas_Entregas!$B$2:$B$100, MATCH(B1249, Datas_Entregas!$A$2:$A$100, 0), 1)</f>
        <v>43266</v>
      </c>
      <c r="D1249" s="22" t="str">
        <f>Def_Status_Montagem!$A$2</f>
        <v>A verificar</v>
      </c>
      <c r="E1249" s="35" t="str">
        <f>Def_Status_Montagem!$B$4</f>
        <v>Contratada (inclui etiqueta)</v>
      </c>
      <c r="F1249" s="26" t="str">
        <f t="array" ref="F1249">INDEX(Def_Instancias_Equipamentos!$F$2:$F$1373, MATCH(K1249, Def_Instancias_Equipamentos!$D$2:$D$1373, 0), 1)</f>
        <v>Sala Racks 14</v>
      </c>
      <c r="G1249" s="27" t="str">
        <f t="array" ref="G1249">INDEX(Def_Instancias_Equipamentos!$F$2:$F$1373, MATCH(L1249, Def_Instancias_Equipamentos!$D$2:$D$1373, 0), 1)</f>
        <v>Sala Racks 14</v>
      </c>
      <c r="H1249" s="26" t="str">
        <f t="array" ref="H1249">INDEX(Def_Instancias_Equipamentos!$E$2:$E$1373, MATCH(K1249, Def_Instancias_Equipamentos!$D$2:$D$1373, 0), 1)</f>
        <v>IA-14RaBPM</v>
      </c>
      <c r="I1249" s="27" t="str">
        <f t="array" ref="I1249">INDEX(Def_Instancias_Equipamentos!$E$2:$E$1373, MATCH(L1249, Def_Instancias_Equipamentos!$D$2:$D$1373, 0), 1)</f>
        <v>IA-14RaCtrl</v>
      </c>
      <c r="J1249" s="27" t="str">
        <f t="shared" si="26"/>
        <v>EXTERNO</v>
      </c>
      <c r="K1249" s="28" t="str">
        <f>Def_Instancias_Equipamentos!$D$36</f>
        <v>IA-14RaBPM:TI-AMCFPGAEVR</v>
      </c>
      <c r="L1249" s="19" t="str">
        <f>Def_Instancias_Equipamentos!$D248</f>
        <v>IA-14RaCtrl:CO-PSCtrl-SI4</v>
      </c>
      <c r="M1249" s="44" t="s">
        <v>1229</v>
      </c>
      <c r="N1249" s="45" t="s">
        <v>1224</v>
      </c>
      <c r="O1249" s="28" t="str">
        <f>Def_Sistemas_Conectores_Cabos!$B$6</f>
        <v>Simplex (HFBR-4525Z)</v>
      </c>
      <c r="P1249" s="19" t="str">
        <f>Def_Sistemas_Conectores_Cabos!$B$6</f>
        <v>Simplex (HFBR-4525Z)</v>
      </c>
      <c r="Q1249" s="27" t="str">
        <f t="shared" si="27"/>
        <v>IA-14RaBPM:TI-AMCFPGAEVR/FMC1CH5
IA-14RaCtrl:CO-PSCtrl-SI4/TimIn</v>
      </c>
      <c r="R1249" s="45">
        <v>15.0</v>
      </c>
      <c r="S1249" s="45">
        <f t="shared" si="30"/>
        <v>15</v>
      </c>
      <c r="T1249" s="19" t="str">
        <f>Def_Sistemas_Conectores_Cabos!$C$6</f>
        <v>Fibra plástica 1 mm</v>
      </c>
      <c r="U1249" s="32" t="s">
        <v>1225</v>
      </c>
      <c r="V1249" s="33"/>
      <c r="W1249" s="33"/>
      <c r="X1249" s="33"/>
    </row>
    <row r="1250" ht="15.75" customHeight="1">
      <c r="A1250" s="19" t="str">
        <f>Def_Sistemas_Conectores_Cabos!$A$5</f>
        <v>Timing Fontes BO &amp; SI</v>
      </c>
      <c r="B1250" s="22" t="str">
        <f>Datas_Entregas!$A$2</f>
        <v>Booster/LTB</v>
      </c>
      <c r="C1250" s="25">
        <f t="array" ref="C1250">INDEX(Datas_Entregas!$B$2:$B$100, MATCH(B1250, Datas_Entregas!$A$2:$A$100, 0), 1)</f>
        <v>43266</v>
      </c>
      <c r="D1250" s="22" t="str">
        <f>Def_Status_Montagem!$A$2</f>
        <v>A verificar</v>
      </c>
      <c r="E1250" s="35" t="str">
        <f>Def_Status_Montagem!$B$4</f>
        <v>Contratada (inclui etiqueta)</v>
      </c>
      <c r="F1250" s="26" t="str">
        <f t="array" ref="F1250">INDEX(Def_Instancias_Equipamentos!$F$2:$F$1373, MATCH(K1250, Def_Instancias_Equipamentos!$D$2:$D$1373, 0), 1)</f>
        <v>Sala Racks 14</v>
      </c>
      <c r="G1250" s="27" t="str">
        <f t="array" ref="G1250">INDEX(Def_Instancias_Equipamentos!$F$2:$F$1373, MATCH(L1250, Def_Instancias_Equipamentos!$D$2:$D$1373, 0), 1)</f>
        <v>Sala Racks 14</v>
      </c>
      <c r="H1250" s="26" t="str">
        <f t="array" ref="H1250">INDEX(Def_Instancias_Equipamentos!$E$2:$E$1373, MATCH(K1250, Def_Instancias_Equipamentos!$D$2:$D$1373, 0), 1)</f>
        <v>IA-14RaBPM</v>
      </c>
      <c r="I1250" s="27" t="str">
        <f t="array" ref="I1250">INDEX(Def_Instancias_Equipamentos!$E$2:$E$1373, MATCH(L1250, Def_Instancias_Equipamentos!$D$2:$D$1373, 0), 1)</f>
        <v>IA-14RaCtrl</v>
      </c>
      <c r="J1250" s="27" t="str">
        <f t="shared" si="26"/>
        <v>EXTERNO</v>
      </c>
      <c r="K1250" s="28" t="str">
        <f>Def_Instancias_Equipamentos!$D$36</f>
        <v>IA-14RaBPM:TI-AMCFPGAEVR</v>
      </c>
      <c r="L1250" s="19" t="str">
        <f>Def_Instancias_Equipamentos!$D249</f>
        <v>IA-14RaCtrl:CO-PSCtrl-SI5</v>
      </c>
      <c r="M1250" s="44" t="s">
        <v>1230</v>
      </c>
      <c r="N1250" s="45" t="s">
        <v>1224</v>
      </c>
      <c r="O1250" s="28" t="str">
        <f>Def_Sistemas_Conectores_Cabos!$B$6</f>
        <v>Simplex (HFBR-4525Z)</v>
      </c>
      <c r="P1250" s="19" t="str">
        <f>Def_Sistemas_Conectores_Cabos!$B$6</f>
        <v>Simplex (HFBR-4525Z)</v>
      </c>
      <c r="Q1250" s="27" t="str">
        <f t="shared" si="27"/>
        <v>IA-14RaBPM:TI-AMCFPGAEVR/FMC2CH1
IA-14RaCtrl:CO-PSCtrl-SI5/TimIn</v>
      </c>
      <c r="R1250" s="45">
        <v>15.0</v>
      </c>
      <c r="S1250" s="45">
        <f t="shared" si="30"/>
        <v>15</v>
      </c>
      <c r="T1250" s="19" t="str">
        <f>Def_Sistemas_Conectores_Cabos!$C$6</f>
        <v>Fibra plástica 1 mm</v>
      </c>
      <c r="U1250" s="32" t="s">
        <v>1225</v>
      </c>
      <c r="V1250" s="33"/>
      <c r="W1250" s="33"/>
      <c r="X1250" s="33"/>
    </row>
    <row r="1251" ht="15.75" customHeight="1">
      <c r="A1251" s="19" t="str">
        <f>Def_Sistemas_Conectores_Cabos!$A$5</f>
        <v>Timing Fontes BO &amp; SI</v>
      </c>
      <c r="B1251" s="22" t="str">
        <f>Datas_Entregas!$A$2</f>
        <v>Booster/LTB</v>
      </c>
      <c r="C1251" s="25">
        <f t="array" ref="C1251">INDEX(Datas_Entregas!$B$2:$B$100, MATCH(B1251, Datas_Entregas!$A$2:$A$100, 0), 1)</f>
        <v>43266</v>
      </c>
      <c r="D1251" s="22" t="str">
        <f>Def_Status_Montagem!$A$2</f>
        <v>A verificar</v>
      </c>
      <c r="E1251" s="35" t="str">
        <f>Def_Status_Montagem!$B$4</f>
        <v>Contratada (inclui etiqueta)</v>
      </c>
      <c r="F1251" s="26" t="str">
        <f t="array" ref="F1251">INDEX(Def_Instancias_Equipamentos!$F$2:$F$1373, MATCH(K1251, Def_Instancias_Equipamentos!$D$2:$D$1373, 0), 1)</f>
        <v>Sala Racks 14</v>
      </c>
      <c r="G1251" s="27" t="str">
        <f t="array" ref="G1251">INDEX(Def_Instancias_Equipamentos!$F$2:$F$1373, MATCH(L1251, Def_Instancias_Equipamentos!$D$2:$D$1373, 0), 1)</f>
        <v>Sala Racks 14</v>
      </c>
      <c r="H1251" s="26" t="str">
        <f t="array" ref="H1251">INDEX(Def_Instancias_Equipamentos!$E$2:$E$1373, MATCH(K1251, Def_Instancias_Equipamentos!$D$2:$D$1373, 0), 1)</f>
        <v>IA-14RaBPM</v>
      </c>
      <c r="I1251" s="27" t="str">
        <f t="array" ref="I1251">INDEX(Def_Instancias_Equipamentos!$E$2:$E$1373, MATCH(L1251, Def_Instancias_Equipamentos!$D$2:$D$1373, 0), 1)</f>
        <v>IA-14RaCtrl</v>
      </c>
      <c r="J1251" s="27" t="str">
        <f t="shared" si="26"/>
        <v>EXTERNO</v>
      </c>
      <c r="K1251" s="28" t="str">
        <f>Def_Instancias_Equipamentos!$D$36</f>
        <v>IA-14RaBPM:TI-AMCFPGAEVR</v>
      </c>
      <c r="L1251" s="19" t="str">
        <f>Def_Instancias_Equipamentos!$D250</f>
        <v>IA-14RaCtrl:CO-PSCtrl-SI6</v>
      </c>
      <c r="M1251" s="44" t="s">
        <v>1231</v>
      </c>
      <c r="N1251" s="45" t="s">
        <v>1224</v>
      </c>
      <c r="O1251" s="28" t="str">
        <f>Def_Sistemas_Conectores_Cabos!$B$6</f>
        <v>Simplex (HFBR-4525Z)</v>
      </c>
      <c r="P1251" s="19" t="str">
        <f>Def_Sistemas_Conectores_Cabos!$B$6</f>
        <v>Simplex (HFBR-4525Z)</v>
      </c>
      <c r="Q1251" s="27" t="str">
        <f t="shared" si="27"/>
        <v>IA-14RaBPM:TI-AMCFPGAEVR/FMC2CH2
IA-14RaCtrl:CO-PSCtrl-SI6/TimIn</v>
      </c>
      <c r="R1251" s="45">
        <v>15.0</v>
      </c>
      <c r="S1251" s="45">
        <f t="shared" si="30"/>
        <v>15</v>
      </c>
      <c r="T1251" s="19" t="str">
        <f>Def_Sistemas_Conectores_Cabos!$C$6</f>
        <v>Fibra plástica 1 mm</v>
      </c>
      <c r="U1251" s="32" t="s">
        <v>1225</v>
      </c>
      <c r="V1251" s="33"/>
      <c r="W1251" s="33"/>
      <c r="X1251" s="33"/>
    </row>
    <row r="1252" ht="15.75" customHeight="1">
      <c r="A1252" s="19" t="str">
        <f>Def_Sistemas_Conectores_Cabos!$A$5</f>
        <v>Timing Fontes BO &amp; SI</v>
      </c>
      <c r="B1252" s="22" t="str">
        <f>Datas_Entregas!$A$2</f>
        <v>Booster/LTB</v>
      </c>
      <c r="C1252" s="25">
        <f t="array" ref="C1252">INDEX(Datas_Entregas!$B$2:$B$100, MATCH(B1252, Datas_Entregas!$A$2:$A$100, 0), 1)</f>
        <v>43266</v>
      </c>
      <c r="D1252" s="22" t="str">
        <f>Def_Status_Montagem!$A$2</f>
        <v>A verificar</v>
      </c>
      <c r="E1252" s="35" t="str">
        <f>Def_Status_Montagem!$B$4</f>
        <v>Contratada (inclui etiqueta)</v>
      </c>
      <c r="F1252" s="26" t="str">
        <f t="array" ref="F1252">INDEX(Def_Instancias_Equipamentos!$F$2:$F$1373, MATCH(K1252, Def_Instancias_Equipamentos!$D$2:$D$1373, 0), 1)</f>
        <v>Sala Racks 14</v>
      </c>
      <c r="G1252" s="27" t="str">
        <f t="array" ref="G1252">INDEX(Def_Instancias_Equipamentos!$F$2:$F$1373, MATCH(L1252, Def_Instancias_Equipamentos!$D$2:$D$1373, 0), 1)</f>
        <v>Sala Racks 14</v>
      </c>
      <c r="H1252" s="26" t="str">
        <f t="array" ref="H1252">INDEX(Def_Instancias_Equipamentos!$E$2:$E$1373, MATCH(K1252, Def_Instancias_Equipamentos!$D$2:$D$1373, 0), 1)</f>
        <v>IA-14RaBPM</v>
      </c>
      <c r="I1252" s="27" t="str">
        <f t="array" ref="I1252">INDEX(Def_Instancias_Equipamentos!$E$2:$E$1373, MATCH(L1252, Def_Instancias_Equipamentos!$D$2:$D$1373, 0), 1)</f>
        <v>IA-14RaCtrl</v>
      </c>
      <c r="J1252" s="27" t="str">
        <f t="shared" si="26"/>
        <v>EXTERNO</v>
      </c>
      <c r="K1252" s="28" t="str">
        <f>Def_Instancias_Equipamentos!$D$36</f>
        <v>IA-14RaBPM:TI-AMCFPGAEVR</v>
      </c>
      <c r="L1252" s="19" t="str">
        <f>Def_Instancias_Equipamentos!$D251</f>
        <v>IA-14RaCtrl:CO-PSCtrl-SI7</v>
      </c>
      <c r="M1252" s="44" t="s">
        <v>1232</v>
      </c>
      <c r="N1252" s="45" t="s">
        <v>1224</v>
      </c>
      <c r="O1252" s="28" t="str">
        <f>Def_Sistemas_Conectores_Cabos!$B$6</f>
        <v>Simplex (HFBR-4525Z)</v>
      </c>
      <c r="P1252" s="19" t="str">
        <f>Def_Sistemas_Conectores_Cabos!$B$6</f>
        <v>Simplex (HFBR-4525Z)</v>
      </c>
      <c r="Q1252" s="27" t="str">
        <f t="shared" si="27"/>
        <v>IA-14RaBPM:TI-AMCFPGAEVR/FMC2CH3
IA-14RaCtrl:CO-PSCtrl-SI7/TimIn</v>
      </c>
      <c r="R1252" s="45">
        <v>15.0</v>
      </c>
      <c r="S1252" s="45">
        <f t="shared" si="30"/>
        <v>15</v>
      </c>
      <c r="T1252" s="19" t="str">
        <f>Def_Sistemas_Conectores_Cabos!$C$6</f>
        <v>Fibra plástica 1 mm</v>
      </c>
      <c r="U1252" s="32" t="s">
        <v>1225</v>
      </c>
      <c r="V1252" s="33"/>
      <c r="W1252" s="33"/>
      <c r="X1252" s="33"/>
    </row>
    <row r="1253" ht="15.75" customHeight="1">
      <c r="A1253" s="19" t="str">
        <f>Def_Sistemas_Conectores_Cabos!$A$5</f>
        <v>Timing Fontes BO &amp; SI</v>
      </c>
      <c r="B1253" s="22" t="str">
        <f>Datas_Entregas!$A$2</f>
        <v>Booster/LTB</v>
      </c>
      <c r="C1253" s="25">
        <f t="array" ref="C1253">INDEX(Datas_Entregas!$B$2:$B$100, MATCH(B1253, Datas_Entregas!$A$2:$A$100, 0), 1)</f>
        <v>43266</v>
      </c>
      <c r="D1253" s="22" t="str">
        <f>Def_Status_Montagem!$A$2</f>
        <v>A verificar</v>
      </c>
      <c r="E1253" s="35" t="str">
        <f>Def_Status_Montagem!$B$4</f>
        <v>Contratada (inclui etiqueta)</v>
      </c>
      <c r="F1253" s="26" t="str">
        <f t="array" ref="F1253">INDEX(Def_Instancias_Equipamentos!$F$2:$F$1373, MATCH(K1253, Def_Instancias_Equipamentos!$D$2:$D$1373, 0), 1)</f>
        <v>Sala Racks 15</v>
      </c>
      <c r="G1253" s="27" t="str">
        <f t="array" ref="G1253">INDEX(Def_Instancias_Equipamentos!$F$2:$F$1373, MATCH(L1253, Def_Instancias_Equipamentos!$D$2:$D$1373, 0), 1)</f>
        <v>Sala Racks 15</v>
      </c>
      <c r="H1253" s="26" t="str">
        <f t="array" ref="H1253">INDEX(Def_Instancias_Equipamentos!$E$2:$E$1373, MATCH(K1253, Def_Instancias_Equipamentos!$D$2:$D$1373, 0), 1)</f>
        <v>IA-15RaBPM</v>
      </c>
      <c r="I1253" s="27" t="str">
        <f t="array" ref="I1253">INDEX(Def_Instancias_Equipamentos!$E$2:$E$1373, MATCH(L1253, Def_Instancias_Equipamentos!$D$2:$D$1373, 0), 1)</f>
        <v>IA-15RaCtrl</v>
      </c>
      <c r="J1253" s="27" t="str">
        <f t="shared" si="26"/>
        <v>EXTERNO</v>
      </c>
      <c r="K1253" s="28" t="str">
        <f>Def_Instancias_Equipamentos!$D$37</f>
        <v>IA-15RaBPM:TI-AMCFPGAEVR</v>
      </c>
      <c r="L1253" s="19" t="str">
        <f>Def_Instancias_Equipamentos!$D252</f>
        <v>IA-15RaCtrl:CO-PSCtrl-SI1</v>
      </c>
      <c r="M1253" s="44" t="s">
        <v>1223</v>
      </c>
      <c r="N1253" s="45" t="s">
        <v>1224</v>
      </c>
      <c r="O1253" s="28" t="str">
        <f>Def_Sistemas_Conectores_Cabos!$B$6</f>
        <v>Simplex (HFBR-4525Z)</v>
      </c>
      <c r="P1253" s="19" t="str">
        <f>Def_Sistemas_Conectores_Cabos!$B$6</f>
        <v>Simplex (HFBR-4525Z)</v>
      </c>
      <c r="Q1253" s="27" t="str">
        <f t="shared" si="27"/>
        <v>IA-15RaBPM:TI-AMCFPGAEVR/FMC1CH1
IA-15RaCtrl:CO-PSCtrl-SI1/TimIn</v>
      </c>
      <c r="R1253" s="45">
        <v>15.0</v>
      </c>
      <c r="S1253" s="45">
        <f t="shared" si="30"/>
        <v>15</v>
      </c>
      <c r="T1253" s="19" t="str">
        <f>Def_Sistemas_Conectores_Cabos!$C$6</f>
        <v>Fibra plástica 1 mm</v>
      </c>
      <c r="U1253" s="32" t="s">
        <v>1225</v>
      </c>
      <c r="V1253" s="33"/>
      <c r="W1253" s="33"/>
      <c r="X1253" s="33"/>
    </row>
    <row r="1254" ht="15.75" customHeight="1">
      <c r="A1254" s="19" t="str">
        <f>Def_Sistemas_Conectores_Cabos!$A$5</f>
        <v>Timing Fontes BO &amp; SI</v>
      </c>
      <c r="B1254" s="22" t="str">
        <f>Datas_Entregas!$A$2</f>
        <v>Booster/LTB</v>
      </c>
      <c r="C1254" s="25">
        <f t="array" ref="C1254">INDEX(Datas_Entregas!$B$2:$B$100, MATCH(B1254, Datas_Entregas!$A$2:$A$100, 0), 1)</f>
        <v>43266</v>
      </c>
      <c r="D1254" s="22" t="str">
        <f>Def_Status_Montagem!$A$2</f>
        <v>A verificar</v>
      </c>
      <c r="E1254" s="35" t="str">
        <f>Def_Status_Montagem!$B$4</f>
        <v>Contratada (inclui etiqueta)</v>
      </c>
      <c r="F1254" s="26" t="str">
        <f t="array" ref="F1254">INDEX(Def_Instancias_Equipamentos!$F$2:$F$1373, MATCH(K1254, Def_Instancias_Equipamentos!$D$2:$D$1373, 0), 1)</f>
        <v>Sala Racks 15</v>
      </c>
      <c r="G1254" s="27" t="str">
        <f t="array" ref="G1254">INDEX(Def_Instancias_Equipamentos!$F$2:$F$1373, MATCH(L1254, Def_Instancias_Equipamentos!$D$2:$D$1373, 0), 1)</f>
        <v>Sala Racks 15</v>
      </c>
      <c r="H1254" s="26" t="str">
        <f t="array" ref="H1254">INDEX(Def_Instancias_Equipamentos!$E$2:$E$1373, MATCH(K1254, Def_Instancias_Equipamentos!$D$2:$D$1373, 0), 1)</f>
        <v>IA-15RaBPM</v>
      </c>
      <c r="I1254" s="27" t="str">
        <f t="array" ref="I1254">INDEX(Def_Instancias_Equipamentos!$E$2:$E$1373, MATCH(L1254, Def_Instancias_Equipamentos!$D$2:$D$1373, 0), 1)</f>
        <v>IA-15RaCtrl</v>
      </c>
      <c r="J1254" s="27" t="str">
        <f t="shared" si="26"/>
        <v>EXTERNO</v>
      </c>
      <c r="K1254" s="28" t="str">
        <f>Def_Instancias_Equipamentos!$D$37</f>
        <v>IA-15RaBPM:TI-AMCFPGAEVR</v>
      </c>
      <c r="L1254" s="19" t="str">
        <f>Def_Instancias_Equipamentos!$D253</f>
        <v>IA-15RaCtrl:CO-PSCtrl-SI2</v>
      </c>
      <c r="M1254" s="44" t="s">
        <v>1226</v>
      </c>
      <c r="N1254" s="45" t="s">
        <v>1224</v>
      </c>
      <c r="O1254" s="28" t="str">
        <f>Def_Sistemas_Conectores_Cabos!$B$6</f>
        <v>Simplex (HFBR-4525Z)</v>
      </c>
      <c r="P1254" s="19" t="str">
        <f>Def_Sistemas_Conectores_Cabos!$B$6</f>
        <v>Simplex (HFBR-4525Z)</v>
      </c>
      <c r="Q1254" s="27" t="str">
        <f t="shared" si="27"/>
        <v>IA-15RaBPM:TI-AMCFPGAEVR/FMC1CH2
IA-15RaCtrl:CO-PSCtrl-SI2/TimIn</v>
      </c>
      <c r="R1254" s="45">
        <v>15.0</v>
      </c>
      <c r="S1254" s="45">
        <f t="shared" si="30"/>
        <v>15</v>
      </c>
      <c r="T1254" s="19" t="str">
        <f>Def_Sistemas_Conectores_Cabos!$C$6</f>
        <v>Fibra plástica 1 mm</v>
      </c>
      <c r="U1254" s="32" t="s">
        <v>1225</v>
      </c>
      <c r="V1254" s="33"/>
      <c r="W1254" s="33"/>
      <c r="X1254" s="33"/>
    </row>
    <row r="1255" ht="15.75" customHeight="1">
      <c r="A1255" s="19" t="str">
        <f>Def_Sistemas_Conectores_Cabos!$A$5</f>
        <v>Timing Fontes BO &amp; SI</v>
      </c>
      <c r="B1255" s="22" t="str">
        <f>Datas_Entregas!$A$2</f>
        <v>Booster/LTB</v>
      </c>
      <c r="C1255" s="25">
        <f t="array" ref="C1255">INDEX(Datas_Entregas!$B$2:$B$100, MATCH(B1255, Datas_Entregas!$A$2:$A$100, 0), 1)</f>
        <v>43266</v>
      </c>
      <c r="D1255" s="22" t="str">
        <f>Def_Status_Montagem!$A$2</f>
        <v>A verificar</v>
      </c>
      <c r="E1255" s="35" t="str">
        <f>Def_Status_Montagem!$B$4</f>
        <v>Contratada (inclui etiqueta)</v>
      </c>
      <c r="F1255" s="26" t="str">
        <f t="array" ref="F1255">INDEX(Def_Instancias_Equipamentos!$F$2:$F$1373, MATCH(K1255, Def_Instancias_Equipamentos!$D$2:$D$1373, 0), 1)</f>
        <v>Sala Racks 15</v>
      </c>
      <c r="G1255" s="27" t="str">
        <f t="array" ref="G1255">INDEX(Def_Instancias_Equipamentos!$F$2:$F$1373, MATCH(L1255, Def_Instancias_Equipamentos!$D$2:$D$1373, 0), 1)</f>
        <v>Sala Racks 15</v>
      </c>
      <c r="H1255" s="26" t="str">
        <f t="array" ref="H1255">INDEX(Def_Instancias_Equipamentos!$E$2:$E$1373, MATCH(K1255, Def_Instancias_Equipamentos!$D$2:$D$1373, 0), 1)</f>
        <v>IA-15RaBPM</v>
      </c>
      <c r="I1255" s="27" t="str">
        <f t="array" ref="I1255">INDEX(Def_Instancias_Equipamentos!$E$2:$E$1373, MATCH(L1255, Def_Instancias_Equipamentos!$D$2:$D$1373, 0), 1)</f>
        <v>IA-15RaCtrl</v>
      </c>
      <c r="J1255" s="27" t="str">
        <f t="shared" si="26"/>
        <v>EXTERNO</v>
      </c>
      <c r="K1255" s="28" t="str">
        <f>Def_Instancias_Equipamentos!$D$37</f>
        <v>IA-15RaBPM:TI-AMCFPGAEVR</v>
      </c>
      <c r="L1255" s="19" t="str">
        <f>Def_Instancias_Equipamentos!$D254</f>
        <v>IA-15RaCtrl:CO-PSCtrl-SI3</v>
      </c>
      <c r="M1255" s="44" t="s">
        <v>1227</v>
      </c>
      <c r="N1255" s="45" t="s">
        <v>1224</v>
      </c>
      <c r="O1255" s="28" t="str">
        <f>Def_Sistemas_Conectores_Cabos!$B$6</f>
        <v>Simplex (HFBR-4525Z)</v>
      </c>
      <c r="P1255" s="19" t="str">
        <f>Def_Sistemas_Conectores_Cabos!$B$6</f>
        <v>Simplex (HFBR-4525Z)</v>
      </c>
      <c r="Q1255" s="27" t="str">
        <f t="shared" si="27"/>
        <v>IA-15RaBPM:TI-AMCFPGAEVR/FMC1CH3
IA-15RaCtrl:CO-PSCtrl-SI3/TimIn</v>
      </c>
      <c r="R1255" s="45">
        <v>15.0</v>
      </c>
      <c r="S1255" s="45">
        <f t="shared" si="30"/>
        <v>15</v>
      </c>
      <c r="T1255" s="19" t="str">
        <f>Def_Sistemas_Conectores_Cabos!$C$6</f>
        <v>Fibra plástica 1 mm</v>
      </c>
      <c r="U1255" s="32" t="s">
        <v>1225</v>
      </c>
      <c r="V1255" s="33"/>
      <c r="W1255" s="33"/>
      <c r="X1255" s="33"/>
    </row>
    <row r="1256" ht="15.75" customHeight="1">
      <c r="A1256" s="19" t="str">
        <f>Def_Sistemas_Conectores_Cabos!$A$5</f>
        <v>Timing Fontes BO &amp; SI</v>
      </c>
      <c r="B1256" s="22" t="str">
        <f>Datas_Entregas!$A$2</f>
        <v>Booster/LTB</v>
      </c>
      <c r="C1256" s="25">
        <f t="array" ref="C1256">INDEX(Datas_Entregas!$B$2:$B$100, MATCH(B1256, Datas_Entregas!$A$2:$A$100, 0), 1)</f>
        <v>43266</v>
      </c>
      <c r="D1256" s="22" t="str">
        <f>Def_Status_Montagem!$A$2</f>
        <v>A verificar</v>
      </c>
      <c r="E1256" s="35" t="str">
        <f>Def_Status_Montagem!$B$4</f>
        <v>Contratada (inclui etiqueta)</v>
      </c>
      <c r="F1256" s="26" t="str">
        <f t="array" ref="F1256">INDEX(Def_Instancias_Equipamentos!$F$2:$F$1373, MATCH(K1256, Def_Instancias_Equipamentos!$D$2:$D$1373, 0), 1)</f>
        <v>Sala Racks 15</v>
      </c>
      <c r="G1256" s="27" t="str">
        <f t="array" ref="G1256">INDEX(Def_Instancias_Equipamentos!$F$2:$F$1373, MATCH(L1256, Def_Instancias_Equipamentos!$D$2:$D$1373, 0), 1)</f>
        <v>Sala Racks 15</v>
      </c>
      <c r="H1256" s="26" t="str">
        <f t="array" ref="H1256">INDEX(Def_Instancias_Equipamentos!$E$2:$E$1373, MATCH(K1256, Def_Instancias_Equipamentos!$D$2:$D$1373, 0), 1)</f>
        <v>IA-15RaBPM</v>
      </c>
      <c r="I1256" s="27" t="str">
        <f t="array" ref="I1256">INDEX(Def_Instancias_Equipamentos!$E$2:$E$1373, MATCH(L1256, Def_Instancias_Equipamentos!$D$2:$D$1373, 0), 1)</f>
        <v>IA-15RaCtrl</v>
      </c>
      <c r="J1256" s="27" t="str">
        <f t="shared" si="26"/>
        <v>EXTERNO</v>
      </c>
      <c r="K1256" s="28" t="str">
        <f>Def_Instancias_Equipamentos!$D$37</f>
        <v>IA-15RaBPM:TI-AMCFPGAEVR</v>
      </c>
      <c r="L1256" s="19" t="str">
        <f>Def_Instancias_Equipamentos!$D255</f>
        <v>IA-15RaCtrl:CO-PSCtrl-SI4</v>
      </c>
      <c r="M1256" s="44" t="s">
        <v>1228</v>
      </c>
      <c r="N1256" s="45" t="s">
        <v>1224</v>
      </c>
      <c r="O1256" s="28" t="str">
        <f>Def_Sistemas_Conectores_Cabos!$B$6</f>
        <v>Simplex (HFBR-4525Z)</v>
      </c>
      <c r="P1256" s="19" t="str">
        <f>Def_Sistemas_Conectores_Cabos!$B$6</f>
        <v>Simplex (HFBR-4525Z)</v>
      </c>
      <c r="Q1256" s="27" t="str">
        <f t="shared" si="27"/>
        <v>IA-15RaBPM:TI-AMCFPGAEVR/FMC1CH4
IA-15RaCtrl:CO-PSCtrl-SI4/TimIn</v>
      </c>
      <c r="R1256" s="45">
        <v>15.0</v>
      </c>
      <c r="S1256" s="45">
        <f t="shared" si="30"/>
        <v>15</v>
      </c>
      <c r="T1256" s="19" t="str">
        <f>Def_Sistemas_Conectores_Cabos!$C$6</f>
        <v>Fibra plástica 1 mm</v>
      </c>
      <c r="U1256" s="32" t="s">
        <v>1225</v>
      </c>
      <c r="V1256" s="33"/>
      <c r="W1256" s="33"/>
      <c r="X1256" s="33"/>
    </row>
    <row r="1257" ht="15.75" customHeight="1">
      <c r="A1257" s="19" t="str">
        <f>Def_Sistemas_Conectores_Cabos!$A$5</f>
        <v>Timing Fontes BO &amp; SI</v>
      </c>
      <c r="B1257" s="22" t="str">
        <f>Datas_Entregas!$A$2</f>
        <v>Booster/LTB</v>
      </c>
      <c r="C1257" s="25">
        <f t="array" ref="C1257">INDEX(Datas_Entregas!$B$2:$B$100, MATCH(B1257, Datas_Entregas!$A$2:$A$100, 0), 1)</f>
        <v>43266</v>
      </c>
      <c r="D1257" s="22" t="str">
        <f>Def_Status_Montagem!$A$2</f>
        <v>A verificar</v>
      </c>
      <c r="E1257" s="35" t="str">
        <f>Def_Status_Montagem!$B$4</f>
        <v>Contratada (inclui etiqueta)</v>
      </c>
      <c r="F1257" s="26" t="str">
        <f t="array" ref="F1257">INDEX(Def_Instancias_Equipamentos!$F$2:$F$1373, MATCH(K1257, Def_Instancias_Equipamentos!$D$2:$D$1373, 0), 1)</f>
        <v>Sala Racks 15</v>
      </c>
      <c r="G1257" s="27" t="str">
        <f t="array" ref="G1257">INDEX(Def_Instancias_Equipamentos!$F$2:$F$1373, MATCH(L1257, Def_Instancias_Equipamentos!$D$2:$D$1373, 0), 1)</f>
        <v>Sala Racks 15</v>
      </c>
      <c r="H1257" s="26" t="str">
        <f t="array" ref="H1257">INDEX(Def_Instancias_Equipamentos!$E$2:$E$1373, MATCH(K1257, Def_Instancias_Equipamentos!$D$2:$D$1373, 0), 1)</f>
        <v>IA-15RaBPM</v>
      </c>
      <c r="I1257" s="27" t="str">
        <f t="array" ref="I1257">INDEX(Def_Instancias_Equipamentos!$E$2:$E$1373, MATCH(L1257, Def_Instancias_Equipamentos!$D$2:$D$1373, 0), 1)</f>
        <v>IA-15RaCtrl</v>
      </c>
      <c r="J1257" s="27" t="str">
        <f t="shared" si="26"/>
        <v>EXTERNO</v>
      </c>
      <c r="K1257" s="28" t="str">
        <f>Def_Instancias_Equipamentos!$D$37</f>
        <v>IA-15RaBPM:TI-AMCFPGAEVR</v>
      </c>
      <c r="L1257" s="19" t="str">
        <f>Def_Instancias_Equipamentos!$D256</f>
        <v>IA-15RaCtrl:CO-PSCtrl-SI5</v>
      </c>
      <c r="M1257" s="44" t="s">
        <v>1229</v>
      </c>
      <c r="N1257" s="45" t="s">
        <v>1224</v>
      </c>
      <c r="O1257" s="28" t="str">
        <f>Def_Sistemas_Conectores_Cabos!$B$6</f>
        <v>Simplex (HFBR-4525Z)</v>
      </c>
      <c r="P1257" s="19" t="str">
        <f>Def_Sistemas_Conectores_Cabos!$B$6</f>
        <v>Simplex (HFBR-4525Z)</v>
      </c>
      <c r="Q1257" s="27" t="str">
        <f t="shared" si="27"/>
        <v>IA-15RaBPM:TI-AMCFPGAEVR/FMC1CH5
IA-15RaCtrl:CO-PSCtrl-SI5/TimIn</v>
      </c>
      <c r="R1257" s="45">
        <v>15.0</v>
      </c>
      <c r="S1257" s="45">
        <f t="shared" si="30"/>
        <v>15</v>
      </c>
      <c r="T1257" s="19" t="str">
        <f>Def_Sistemas_Conectores_Cabos!$C$6</f>
        <v>Fibra plástica 1 mm</v>
      </c>
      <c r="U1257" s="32" t="s">
        <v>1225</v>
      </c>
      <c r="V1257" s="33"/>
      <c r="W1257" s="33"/>
      <c r="X1257" s="33"/>
    </row>
    <row r="1258" ht="15.75" customHeight="1">
      <c r="A1258" s="19" t="str">
        <f>Def_Sistemas_Conectores_Cabos!$A$5</f>
        <v>Timing Fontes BO &amp; SI</v>
      </c>
      <c r="B1258" s="22" t="str">
        <f>Datas_Entregas!$A$2</f>
        <v>Booster/LTB</v>
      </c>
      <c r="C1258" s="25">
        <f t="array" ref="C1258">INDEX(Datas_Entregas!$B$2:$B$100, MATCH(B1258, Datas_Entregas!$A$2:$A$100, 0), 1)</f>
        <v>43266</v>
      </c>
      <c r="D1258" s="22" t="str">
        <f>Def_Status_Montagem!$A$2</f>
        <v>A verificar</v>
      </c>
      <c r="E1258" s="35" t="str">
        <f>Def_Status_Montagem!$B$4</f>
        <v>Contratada (inclui etiqueta)</v>
      </c>
      <c r="F1258" s="26" t="str">
        <f t="array" ref="F1258">INDEX(Def_Instancias_Equipamentos!$F$2:$F$1373, MATCH(K1258, Def_Instancias_Equipamentos!$D$2:$D$1373, 0), 1)</f>
        <v>Sala Racks 15</v>
      </c>
      <c r="G1258" s="27" t="str">
        <f t="array" ref="G1258">INDEX(Def_Instancias_Equipamentos!$F$2:$F$1373, MATCH(L1258, Def_Instancias_Equipamentos!$D$2:$D$1373, 0), 1)</f>
        <v>Sala Racks 15</v>
      </c>
      <c r="H1258" s="26" t="str">
        <f t="array" ref="H1258">INDEX(Def_Instancias_Equipamentos!$E$2:$E$1373, MATCH(K1258, Def_Instancias_Equipamentos!$D$2:$D$1373, 0), 1)</f>
        <v>IA-15RaBPM</v>
      </c>
      <c r="I1258" s="27" t="str">
        <f t="array" ref="I1258">INDEX(Def_Instancias_Equipamentos!$E$2:$E$1373, MATCH(L1258, Def_Instancias_Equipamentos!$D$2:$D$1373, 0), 1)</f>
        <v>IA-15RaCtrl</v>
      </c>
      <c r="J1258" s="27" t="str">
        <f t="shared" si="26"/>
        <v>EXTERNO</v>
      </c>
      <c r="K1258" s="28" t="str">
        <f>Def_Instancias_Equipamentos!$D$37</f>
        <v>IA-15RaBPM:TI-AMCFPGAEVR</v>
      </c>
      <c r="L1258" s="19" t="str">
        <f>Def_Instancias_Equipamentos!$D257</f>
        <v>IA-15RaCtrl:CO-PSCtrl-SI6</v>
      </c>
      <c r="M1258" s="44" t="s">
        <v>1230</v>
      </c>
      <c r="N1258" s="45" t="s">
        <v>1224</v>
      </c>
      <c r="O1258" s="28" t="str">
        <f>Def_Sistemas_Conectores_Cabos!$B$6</f>
        <v>Simplex (HFBR-4525Z)</v>
      </c>
      <c r="P1258" s="19" t="str">
        <f>Def_Sistemas_Conectores_Cabos!$B$6</f>
        <v>Simplex (HFBR-4525Z)</v>
      </c>
      <c r="Q1258" s="27" t="str">
        <f t="shared" si="27"/>
        <v>IA-15RaBPM:TI-AMCFPGAEVR/FMC2CH1
IA-15RaCtrl:CO-PSCtrl-SI6/TimIn</v>
      </c>
      <c r="R1258" s="45">
        <v>15.0</v>
      </c>
      <c r="S1258" s="45">
        <f t="shared" si="30"/>
        <v>15</v>
      </c>
      <c r="T1258" s="19" t="str">
        <f>Def_Sistemas_Conectores_Cabos!$C$6</f>
        <v>Fibra plástica 1 mm</v>
      </c>
      <c r="U1258" s="32" t="s">
        <v>1225</v>
      </c>
      <c r="V1258" s="33"/>
      <c r="W1258" s="33"/>
      <c r="X1258" s="33"/>
    </row>
    <row r="1259" ht="15.75" customHeight="1">
      <c r="A1259" s="19" t="str">
        <f>Def_Sistemas_Conectores_Cabos!$A$5</f>
        <v>Timing Fontes BO &amp; SI</v>
      </c>
      <c r="B1259" s="22" t="str">
        <f>Datas_Entregas!$A$2</f>
        <v>Booster/LTB</v>
      </c>
      <c r="C1259" s="25">
        <f t="array" ref="C1259">INDEX(Datas_Entregas!$B$2:$B$100, MATCH(B1259, Datas_Entregas!$A$2:$A$100, 0), 1)</f>
        <v>43266</v>
      </c>
      <c r="D1259" s="22" t="str">
        <f>Def_Status_Montagem!$A$2</f>
        <v>A verificar</v>
      </c>
      <c r="E1259" s="35" t="str">
        <f>Def_Status_Montagem!$B$4</f>
        <v>Contratada (inclui etiqueta)</v>
      </c>
      <c r="F1259" s="26" t="str">
        <f t="array" ref="F1259">INDEX(Def_Instancias_Equipamentos!$F$2:$F$1373, MATCH(K1259, Def_Instancias_Equipamentos!$D$2:$D$1373, 0), 1)</f>
        <v>Sala Racks 15</v>
      </c>
      <c r="G1259" s="27" t="str">
        <f t="array" ref="G1259">INDEX(Def_Instancias_Equipamentos!$F$2:$F$1373, MATCH(L1259, Def_Instancias_Equipamentos!$D$2:$D$1373, 0), 1)</f>
        <v>Sala Racks 15</v>
      </c>
      <c r="H1259" s="26" t="str">
        <f t="array" ref="H1259">INDEX(Def_Instancias_Equipamentos!$E$2:$E$1373, MATCH(K1259, Def_Instancias_Equipamentos!$D$2:$D$1373, 0), 1)</f>
        <v>IA-15RaBPM</v>
      </c>
      <c r="I1259" s="27" t="str">
        <f t="array" ref="I1259">INDEX(Def_Instancias_Equipamentos!$E$2:$E$1373, MATCH(L1259, Def_Instancias_Equipamentos!$D$2:$D$1373, 0), 1)</f>
        <v>IA-15RaCtrl</v>
      </c>
      <c r="J1259" s="27" t="str">
        <f t="shared" si="26"/>
        <v>EXTERNO</v>
      </c>
      <c r="K1259" s="28" t="str">
        <f>Def_Instancias_Equipamentos!$D$37</f>
        <v>IA-15RaBPM:TI-AMCFPGAEVR</v>
      </c>
      <c r="L1259" s="19" t="str">
        <f>Def_Instancias_Equipamentos!$D258</f>
        <v>IA-15RaCtrl:CO-PSCtrl-SI7</v>
      </c>
      <c r="M1259" s="44" t="s">
        <v>1231</v>
      </c>
      <c r="N1259" s="45" t="s">
        <v>1224</v>
      </c>
      <c r="O1259" s="28" t="str">
        <f>Def_Sistemas_Conectores_Cabos!$B$6</f>
        <v>Simplex (HFBR-4525Z)</v>
      </c>
      <c r="P1259" s="19" t="str">
        <f>Def_Sistemas_Conectores_Cabos!$B$6</f>
        <v>Simplex (HFBR-4525Z)</v>
      </c>
      <c r="Q1259" s="27" t="str">
        <f t="shared" si="27"/>
        <v>IA-15RaBPM:TI-AMCFPGAEVR/FMC2CH2
IA-15RaCtrl:CO-PSCtrl-SI7/TimIn</v>
      </c>
      <c r="R1259" s="45">
        <v>15.0</v>
      </c>
      <c r="S1259" s="45">
        <f t="shared" si="30"/>
        <v>15</v>
      </c>
      <c r="T1259" s="19" t="str">
        <f>Def_Sistemas_Conectores_Cabos!$C$6</f>
        <v>Fibra plástica 1 mm</v>
      </c>
      <c r="U1259" s="32" t="s">
        <v>1225</v>
      </c>
      <c r="V1259" s="33"/>
      <c r="W1259" s="33"/>
      <c r="X1259" s="33"/>
    </row>
    <row r="1260" ht="15.75" customHeight="1">
      <c r="A1260" s="19" t="str">
        <f>Def_Sistemas_Conectores_Cabos!$A$5</f>
        <v>Timing Fontes BO &amp; SI</v>
      </c>
      <c r="B1260" s="22" t="str">
        <f>Datas_Entregas!$A$2</f>
        <v>Booster/LTB</v>
      </c>
      <c r="C1260" s="25">
        <f t="array" ref="C1260">INDEX(Datas_Entregas!$B$2:$B$100, MATCH(B1260, Datas_Entregas!$A$2:$A$100, 0), 1)</f>
        <v>43266</v>
      </c>
      <c r="D1260" s="22" t="str">
        <f>Def_Status_Montagem!$A$2</f>
        <v>A verificar</v>
      </c>
      <c r="E1260" s="35" t="str">
        <f>Def_Status_Montagem!$B$4</f>
        <v>Contratada (inclui etiqueta)</v>
      </c>
      <c r="F1260" s="26" t="str">
        <f t="array" ref="F1260">INDEX(Def_Instancias_Equipamentos!$F$2:$F$1373, MATCH(K1260, Def_Instancias_Equipamentos!$D$2:$D$1373, 0), 1)</f>
        <v>Sala Racks 16</v>
      </c>
      <c r="G1260" s="27" t="str">
        <f t="array" ref="G1260">INDEX(Def_Instancias_Equipamentos!$F$2:$F$1373, MATCH(L1260, Def_Instancias_Equipamentos!$D$2:$D$1373, 0), 1)</f>
        <v>Sala Racks 16</v>
      </c>
      <c r="H1260" s="26" t="str">
        <f t="array" ref="H1260">INDEX(Def_Instancias_Equipamentos!$E$2:$E$1373, MATCH(K1260, Def_Instancias_Equipamentos!$D$2:$D$1373, 0), 1)</f>
        <v>IA-16RaBPM</v>
      </c>
      <c r="I1260" s="27" t="str">
        <f t="array" ref="I1260">INDEX(Def_Instancias_Equipamentos!$E$2:$E$1373, MATCH(L1260, Def_Instancias_Equipamentos!$D$2:$D$1373, 0), 1)</f>
        <v>IA-16RaCtrl</v>
      </c>
      <c r="J1260" s="27" t="str">
        <f t="shared" si="26"/>
        <v>EXTERNO</v>
      </c>
      <c r="K1260" s="28" t="str">
        <f>Def_Instancias_Equipamentos!$D$38</f>
        <v>IA-16RaBPM:TI-AMCFPGAEVR</v>
      </c>
      <c r="L1260" s="19" t="str">
        <f>Def_Instancias_Equipamentos!$D259</f>
        <v>IA-16RaCtrl:CO-PSCtrl-BO</v>
      </c>
      <c r="M1260" s="44" t="s">
        <v>1223</v>
      </c>
      <c r="N1260" s="45" t="s">
        <v>1224</v>
      </c>
      <c r="O1260" s="28" t="str">
        <f>Def_Sistemas_Conectores_Cabos!$B$6</f>
        <v>Simplex (HFBR-4525Z)</v>
      </c>
      <c r="P1260" s="19" t="str">
        <f>Def_Sistemas_Conectores_Cabos!$B$6</f>
        <v>Simplex (HFBR-4525Z)</v>
      </c>
      <c r="Q1260" s="27" t="str">
        <f t="shared" si="27"/>
        <v>IA-16RaBPM:TI-AMCFPGAEVR/FMC1CH1
IA-16RaCtrl:CO-PSCtrl-BO/TimIn</v>
      </c>
      <c r="R1260" s="45">
        <v>15.0</v>
      </c>
      <c r="S1260" s="45">
        <f t="shared" si="30"/>
        <v>15</v>
      </c>
      <c r="T1260" s="19" t="str">
        <f>Def_Sistemas_Conectores_Cabos!$C$6</f>
        <v>Fibra plástica 1 mm</v>
      </c>
      <c r="U1260" s="32" t="s">
        <v>1225</v>
      </c>
      <c r="V1260" s="33"/>
      <c r="W1260" s="33"/>
      <c r="X1260" s="33"/>
    </row>
    <row r="1261" ht="15.75" customHeight="1">
      <c r="A1261" s="19" t="str">
        <f>Def_Sistemas_Conectores_Cabos!$A$5</f>
        <v>Timing Fontes BO &amp; SI</v>
      </c>
      <c r="B1261" s="22" t="str">
        <f>Datas_Entregas!$A$2</f>
        <v>Booster/LTB</v>
      </c>
      <c r="C1261" s="25">
        <f t="array" ref="C1261">INDEX(Datas_Entregas!$B$2:$B$100, MATCH(B1261, Datas_Entregas!$A$2:$A$100, 0), 1)</f>
        <v>43266</v>
      </c>
      <c r="D1261" s="22" t="str">
        <f>Def_Status_Montagem!$A$2</f>
        <v>A verificar</v>
      </c>
      <c r="E1261" s="35" t="str">
        <f>Def_Status_Montagem!$B$4</f>
        <v>Contratada (inclui etiqueta)</v>
      </c>
      <c r="F1261" s="26" t="str">
        <f t="array" ref="F1261">INDEX(Def_Instancias_Equipamentos!$F$2:$F$1373, MATCH(K1261, Def_Instancias_Equipamentos!$D$2:$D$1373, 0), 1)</f>
        <v>Sala Racks 16</v>
      </c>
      <c r="G1261" s="27" t="str">
        <f t="array" ref="G1261">INDEX(Def_Instancias_Equipamentos!$F$2:$F$1373, MATCH(L1261, Def_Instancias_Equipamentos!$D$2:$D$1373, 0), 1)</f>
        <v>Sala Racks 16</v>
      </c>
      <c r="H1261" s="26" t="str">
        <f t="array" ref="H1261">INDEX(Def_Instancias_Equipamentos!$E$2:$E$1373, MATCH(K1261, Def_Instancias_Equipamentos!$D$2:$D$1373, 0), 1)</f>
        <v>IA-16RaBPM</v>
      </c>
      <c r="I1261" s="27" t="str">
        <f t="array" ref="I1261">INDEX(Def_Instancias_Equipamentos!$E$2:$E$1373, MATCH(L1261, Def_Instancias_Equipamentos!$D$2:$D$1373, 0), 1)</f>
        <v>IA-16RaCtrl</v>
      </c>
      <c r="J1261" s="27" t="str">
        <f t="shared" si="26"/>
        <v>EXTERNO</v>
      </c>
      <c r="K1261" s="28" t="str">
        <f>Def_Instancias_Equipamentos!$D$38</f>
        <v>IA-16RaBPM:TI-AMCFPGAEVR</v>
      </c>
      <c r="L1261" s="19" t="str">
        <f>Def_Instancias_Equipamentos!$D260</f>
        <v>IA-16RaCtrl:CO-PSCtrl-SI1</v>
      </c>
      <c r="M1261" s="44" t="s">
        <v>1226</v>
      </c>
      <c r="N1261" s="45" t="s">
        <v>1224</v>
      </c>
      <c r="O1261" s="28" t="str">
        <f>Def_Sistemas_Conectores_Cabos!$B$6</f>
        <v>Simplex (HFBR-4525Z)</v>
      </c>
      <c r="P1261" s="19" t="str">
        <f>Def_Sistemas_Conectores_Cabos!$B$6</f>
        <v>Simplex (HFBR-4525Z)</v>
      </c>
      <c r="Q1261" s="27" t="str">
        <f t="shared" si="27"/>
        <v>IA-16RaBPM:TI-AMCFPGAEVR/FMC1CH2
IA-16RaCtrl:CO-PSCtrl-SI1/TimIn</v>
      </c>
      <c r="R1261" s="45">
        <v>15.0</v>
      </c>
      <c r="S1261" s="45">
        <f t="shared" si="30"/>
        <v>15</v>
      </c>
      <c r="T1261" s="19" t="str">
        <f>Def_Sistemas_Conectores_Cabos!$C$6</f>
        <v>Fibra plástica 1 mm</v>
      </c>
      <c r="U1261" s="32" t="s">
        <v>1225</v>
      </c>
      <c r="V1261" s="33"/>
      <c r="W1261" s="33"/>
      <c r="X1261" s="33"/>
    </row>
    <row r="1262" ht="15.75" customHeight="1">
      <c r="A1262" s="19" t="str">
        <f>Def_Sistemas_Conectores_Cabos!$A$5</f>
        <v>Timing Fontes BO &amp; SI</v>
      </c>
      <c r="B1262" s="22" t="str">
        <f>Datas_Entregas!$A$2</f>
        <v>Booster/LTB</v>
      </c>
      <c r="C1262" s="25">
        <f t="array" ref="C1262">INDEX(Datas_Entregas!$B$2:$B$100, MATCH(B1262, Datas_Entregas!$A$2:$A$100, 0), 1)</f>
        <v>43266</v>
      </c>
      <c r="D1262" s="22" t="str">
        <f>Def_Status_Montagem!$A$2</f>
        <v>A verificar</v>
      </c>
      <c r="E1262" s="35" t="str">
        <f>Def_Status_Montagem!$B$4</f>
        <v>Contratada (inclui etiqueta)</v>
      </c>
      <c r="F1262" s="26" t="str">
        <f t="array" ref="F1262">INDEX(Def_Instancias_Equipamentos!$F$2:$F$1373, MATCH(K1262, Def_Instancias_Equipamentos!$D$2:$D$1373, 0), 1)</f>
        <v>Sala Racks 16</v>
      </c>
      <c r="G1262" s="27" t="str">
        <f t="array" ref="G1262">INDEX(Def_Instancias_Equipamentos!$F$2:$F$1373, MATCH(L1262, Def_Instancias_Equipamentos!$D$2:$D$1373, 0), 1)</f>
        <v>Sala Racks 16</v>
      </c>
      <c r="H1262" s="26" t="str">
        <f t="array" ref="H1262">INDEX(Def_Instancias_Equipamentos!$E$2:$E$1373, MATCH(K1262, Def_Instancias_Equipamentos!$D$2:$D$1373, 0), 1)</f>
        <v>IA-16RaBPM</v>
      </c>
      <c r="I1262" s="27" t="str">
        <f t="array" ref="I1262">INDEX(Def_Instancias_Equipamentos!$E$2:$E$1373, MATCH(L1262, Def_Instancias_Equipamentos!$D$2:$D$1373, 0), 1)</f>
        <v>IA-16RaCtrl</v>
      </c>
      <c r="J1262" s="27" t="str">
        <f t="shared" si="26"/>
        <v>EXTERNO</v>
      </c>
      <c r="K1262" s="28" t="str">
        <f>Def_Instancias_Equipamentos!$D$38</f>
        <v>IA-16RaBPM:TI-AMCFPGAEVR</v>
      </c>
      <c r="L1262" s="19" t="str">
        <f>Def_Instancias_Equipamentos!$D261</f>
        <v>IA-16RaCtrl:CO-PSCtrl-SI2</v>
      </c>
      <c r="M1262" s="44" t="s">
        <v>1227</v>
      </c>
      <c r="N1262" s="45" t="s">
        <v>1224</v>
      </c>
      <c r="O1262" s="28" t="str">
        <f>Def_Sistemas_Conectores_Cabos!$B$6</f>
        <v>Simplex (HFBR-4525Z)</v>
      </c>
      <c r="P1262" s="19" t="str">
        <f>Def_Sistemas_Conectores_Cabos!$B$6</f>
        <v>Simplex (HFBR-4525Z)</v>
      </c>
      <c r="Q1262" s="27" t="str">
        <f t="shared" si="27"/>
        <v>IA-16RaBPM:TI-AMCFPGAEVR/FMC1CH3
IA-16RaCtrl:CO-PSCtrl-SI2/TimIn</v>
      </c>
      <c r="R1262" s="45">
        <v>15.0</v>
      </c>
      <c r="S1262" s="45">
        <f t="shared" si="30"/>
        <v>15</v>
      </c>
      <c r="T1262" s="19" t="str">
        <f>Def_Sistemas_Conectores_Cabos!$C$6</f>
        <v>Fibra plástica 1 mm</v>
      </c>
      <c r="U1262" s="32" t="s">
        <v>1225</v>
      </c>
      <c r="V1262" s="33"/>
      <c r="W1262" s="33"/>
      <c r="X1262" s="33"/>
    </row>
    <row r="1263" ht="15.75" customHeight="1">
      <c r="A1263" s="19" t="str">
        <f>Def_Sistemas_Conectores_Cabos!$A$5</f>
        <v>Timing Fontes BO &amp; SI</v>
      </c>
      <c r="B1263" s="22" t="str">
        <f>Datas_Entregas!$A$2</f>
        <v>Booster/LTB</v>
      </c>
      <c r="C1263" s="25">
        <f t="array" ref="C1263">INDEX(Datas_Entregas!$B$2:$B$100, MATCH(B1263, Datas_Entregas!$A$2:$A$100, 0), 1)</f>
        <v>43266</v>
      </c>
      <c r="D1263" s="22" t="str">
        <f>Def_Status_Montagem!$A$2</f>
        <v>A verificar</v>
      </c>
      <c r="E1263" s="35" t="str">
        <f>Def_Status_Montagem!$B$4</f>
        <v>Contratada (inclui etiqueta)</v>
      </c>
      <c r="F1263" s="26" t="str">
        <f t="array" ref="F1263">INDEX(Def_Instancias_Equipamentos!$F$2:$F$1373, MATCH(K1263, Def_Instancias_Equipamentos!$D$2:$D$1373, 0), 1)</f>
        <v>Sala Racks 16</v>
      </c>
      <c r="G1263" s="27" t="str">
        <f t="array" ref="G1263">INDEX(Def_Instancias_Equipamentos!$F$2:$F$1373, MATCH(L1263, Def_Instancias_Equipamentos!$D$2:$D$1373, 0), 1)</f>
        <v>Sala Racks 16</v>
      </c>
      <c r="H1263" s="26" t="str">
        <f t="array" ref="H1263">INDEX(Def_Instancias_Equipamentos!$E$2:$E$1373, MATCH(K1263, Def_Instancias_Equipamentos!$D$2:$D$1373, 0), 1)</f>
        <v>IA-16RaBPM</v>
      </c>
      <c r="I1263" s="27" t="str">
        <f t="array" ref="I1263">INDEX(Def_Instancias_Equipamentos!$E$2:$E$1373, MATCH(L1263, Def_Instancias_Equipamentos!$D$2:$D$1373, 0), 1)</f>
        <v>IA-16RaCtrl</v>
      </c>
      <c r="J1263" s="27" t="str">
        <f t="shared" si="26"/>
        <v>EXTERNO</v>
      </c>
      <c r="K1263" s="28" t="str">
        <f>Def_Instancias_Equipamentos!$D$38</f>
        <v>IA-16RaBPM:TI-AMCFPGAEVR</v>
      </c>
      <c r="L1263" s="19" t="str">
        <f>Def_Instancias_Equipamentos!$D262</f>
        <v>IA-16RaCtrl:CO-PSCtrl-SI3</v>
      </c>
      <c r="M1263" s="44" t="s">
        <v>1228</v>
      </c>
      <c r="N1263" s="45" t="s">
        <v>1224</v>
      </c>
      <c r="O1263" s="28" t="str">
        <f>Def_Sistemas_Conectores_Cabos!$B$6</f>
        <v>Simplex (HFBR-4525Z)</v>
      </c>
      <c r="P1263" s="19" t="str">
        <f>Def_Sistemas_Conectores_Cabos!$B$6</f>
        <v>Simplex (HFBR-4525Z)</v>
      </c>
      <c r="Q1263" s="27" t="str">
        <f t="shared" si="27"/>
        <v>IA-16RaBPM:TI-AMCFPGAEVR/FMC1CH4
IA-16RaCtrl:CO-PSCtrl-SI3/TimIn</v>
      </c>
      <c r="R1263" s="45">
        <v>15.0</v>
      </c>
      <c r="S1263" s="45">
        <f t="shared" si="30"/>
        <v>15</v>
      </c>
      <c r="T1263" s="19" t="str">
        <f>Def_Sistemas_Conectores_Cabos!$C$6</f>
        <v>Fibra plástica 1 mm</v>
      </c>
      <c r="U1263" s="32" t="s">
        <v>1225</v>
      </c>
      <c r="V1263" s="33"/>
      <c r="W1263" s="33"/>
      <c r="X1263" s="33"/>
    </row>
    <row r="1264" ht="15.75" customHeight="1">
      <c r="A1264" s="19" t="str">
        <f>Def_Sistemas_Conectores_Cabos!$A$5</f>
        <v>Timing Fontes BO &amp; SI</v>
      </c>
      <c r="B1264" s="22" t="str">
        <f>Datas_Entregas!$A$2</f>
        <v>Booster/LTB</v>
      </c>
      <c r="C1264" s="25">
        <f t="array" ref="C1264">INDEX(Datas_Entregas!$B$2:$B$100, MATCH(B1264, Datas_Entregas!$A$2:$A$100, 0), 1)</f>
        <v>43266</v>
      </c>
      <c r="D1264" s="22" t="str">
        <f>Def_Status_Montagem!$A$2</f>
        <v>A verificar</v>
      </c>
      <c r="E1264" s="35" t="str">
        <f>Def_Status_Montagem!$B$4</f>
        <v>Contratada (inclui etiqueta)</v>
      </c>
      <c r="F1264" s="26" t="str">
        <f t="array" ref="F1264">INDEX(Def_Instancias_Equipamentos!$F$2:$F$1373, MATCH(K1264, Def_Instancias_Equipamentos!$D$2:$D$1373, 0), 1)</f>
        <v>Sala Racks 16</v>
      </c>
      <c r="G1264" s="27" t="str">
        <f t="array" ref="G1264">INDEX(Def_Instancias_Equipamentos!$F$2:$F$1373, MATCH(L1264, Def_Instancias_Equipamentos!$D$2:$D$1373, 0), 1)</f>
        <v>Sala Racks 16</v>
      </c>
      <c r="H1264" s="26" t="str">
        <f t="array" ref="H1264">INDEX(Def_Instancias_Equipamentos!$E$2:$E$1373, MATCH(K1264, Def_Instancias_Equipamentos!$D$2:$D$1373, 0), 1)</f>
        <v>IA-16RaBPM</v>
      </c>
      <c r="I1264" s="27" t="str">
        <f t="array" ref="I1264">INDEX(Def_Instancias_Equipamentos!$E$2:$E$1373, MATCH(L1264, Def_Instancias_Equipamentos!$D$2:$D$1373, 0), 1)</f>
        <v>IA-16RaCtrl</v>
      </c>
      <c r="J1264" s="27" t="str">
        <f t="shared" si="26"/>
        <v>EXTERNO</v>
      </c>
      <c r="K1264" s="28" t="str">
        <f>Def_Instancias_Equipamentos!$D$38</f>
        <v>IA-16RaBPM:TI-AMCFPGAEVR</v>
      </c>
      <c r="L1264" s="19" t="str">
        <f>Def_Instancias_Equipamentos!$D263</f>
        <v>IA-16RaCtrl:CO-PSCtrl-SI4</v>
      </c>
      <c r="M1264" s="44" t="s">
        <v>1229</v>
      </c>
      <c r="N1264" s="45" t="s">
        <v>1224</v>
      </c>
      <c r="O1264" s="28" t="str">
        <f>Def_Sistemas_Conectores_Cabos!$B$6</f>
        <v>Simplex (HFBR-4525Z)</v>
      </c>
      <c r="P1264" s="19" t="str">
        <f>Def_Sistemas_Conectores_Cabos!$B$6</f>
        <v>Simplex (HFBR-4525Z)</v>
      </c>
      <c r="Q1264" s="27" t="str">
        <f t="shared" si="27"/>
        <v>IA-16RaBPM:TI-AMCFPGAEVR/FMC1CH5
IA-16RaCtrl:CO-PSCtrl-SI4/TimIn</v>
      </c>
      <c r="R1264" s="45">
        <v>15.0</v>
      </c>
      <c r="S1264" s="45">
        <f t="shared" si="30"/>
        <v>15</v>
      </c>
      <c r="T1264" s="19" t="str">
        <f>Def_Sistemas_Conectores_Cabos!$C$6</f>
        <v>Fibra plástica 1 mm</v>
      </c>
      <c r="U1264" s="32" t="s">
        <v>1225</v>
      </c>
      <c r="V1264" s="33"/>
      <c r="W1264" s="33"/>
      <c r="X1264" s="33"/>
    </row>
    <row r="1265" ht="15.75" customHeight="1">
      <c r="A1265" s="19" t="str">
        <f>Def_Sistemas_Conectores_Cabos!$A$5</f>
        <v>Timing Fontes BO &amp; SI</v>
      </c>
      <c r="B1265" s="22" t="str">
        <f>Datas_Entregas!$A$2</f>
        <v>Booster/LTB</v>
      </c>
      <c r="C1265" s="25">
        <f t="array" ref="C1265">INDEX(Datas_Entregas!$B$2:$B$100, MATCH(B1265, Datas_Entregas!$A$2:$A$100, 0), 1)</f>
        <v>43266</v>
      </c>
      <c r="D1265" s="22" t="str">
        <f>Def_Status_Montagem!$A$2</f>
        <v>A verificar</v>
      </c>
      <c r="E1265" s="35" t="str">
        <f>Def_Status_Montagem!$B$4</f>
        <v>Contratada (inclui etiqueta)</v>
      </c>
      <c r="F1265" s="26" t="str">
        <f t="array" ref="F1265">INDEX(Def_Instancias_Equipamentos!$F$2:$F$1373, MATCH(K1265, Def_Instancias_Equipamentos!$D$2:$D$1373, 0), 1)</f>
        <v>Sala Racks 16</v>
      </c>
      <c r="G1265" s="27" t="str">
        <f t="array" ref="G1265">INDEX(Def_Instancias_Equipamentos!$F$2:$F$1373, MATCH(L1265, Def_Instancias_Equipamentos!$D$2:$D$1373, 0), 1)</f>
        <v>Sala Racks 16</v>
      </c>
      <c r="H1265" s="26" t="str">
        <f t="array" ref="H1265">INDEX(Def_Instancias_Equipamentos!$E$2:$E$1373, MATCH(K1265, Def_Instancias_Equipamentos!$D$2:$D$1373, 0), 1)</f>
        <v>IA-16RaBPM</v>
      </c>
      <c r="I1265" s="27" t="str">
        <f t="array" ref="I1265">INDEX(Def_Instancias_Equipamentos!$E$2:$E$1373, MATCH(L1265, Def_Instancias_Equipamentos!$D$2:$D$1373, 0), 1)</f>
        <v>IA-16RaCtrl</v>
      </c>
      <c r="J1265" s="27" t="str">
        <f t="shared" si="26"/>
        <v>EXTERNO</v>
      </c>
      <c r="K1265" s="28" t="str">
        <f>Def_Instancias_Equipamentos!$D$38</f>
        <v>IA-16RaBPM:TI-AMCFPGAEVR</v>
      </c>
      <c r="L1265" s="19" t="str">
        <f>Def_Instancias_Equipamentos!$D264</f>
        <v>IA-16RaCtrl:CO-PSCtrl-SI5</v>
      </c>
      <c r="M1265" s="44" t="s">
        <v>1230</v>
      </c>
      <c r="N1265" s="45" t="s">
        <v>1224</v>
      </c>
      <c r="O1265" s="28" t="str">
        <f>Def_Sistemas_Conectores_Cabos!$B$6</f>
        <v>Simplex (HFBR-4525Z)</v>
      </c>
      <c r="P1265" s="19" t="str">
        <f>Def_Sistemas_Conectores_Cabos!$B$6</f>
        <v>Simplex (HFBR-4525Z)</v>
      </c>
      <c r="Q1265" s="27" t="str">
        <f t="shared" si="27"/>
        <v>IA-16RaBPM:TI-AMCFPGAEVR/FMC2CH1
IA-16RaCtrl:CO-PSCtrl-SI5/TimIn</v>
      </c>
      <c r="R1265" s="45">
        <v>15.0</v>
      </c>
      <c r="S1265" s="45">
        <f t="shared" si="30"/>
        <v>15</v>
      </c>
      <c r="T1265" s="19" t="str">
        <f>Def_Sistemas_Conectores_Cabos!$C$6</f>
        <v>Fibra plástica 1 mm</v>
      </c>
      <c r="U1265" s="32" t="s">
        <v>1225</v>
      </c>
      <c r="V1265" s="33"/>
      <c r="W1265" s="33"/>
      <c r="X1265" s="33"/>
    </row>
    <row r="1266" ht="15.75" customHeight="1">
      <c r="A1266" s="19" t="str">
        <f>Def_Sistemas_Conectores_Cabos!$A$5</f>
        <v>Timing Fontes BO &amp; SI</v>
      </c>
      <c r="B1266" s="22" t="str">
        <f>Datas_Entregas!$A$2</f>
        <v>Booster/LTB</v>
      </c>
      <c r="C1266" s="25">
        <f t="array" ref="C1266">INDEX(Datas_Entregas!$B$2:$B$100, MATCH(B1266, Datas_Entregas!$A$2:$A$100, 0), 1)</f>
        <v>43266</v>
      </c>
      <c r="D1266" s="22" t="str">
        <f>Def_Status_Montagem!$A$2</f>
        <v>A verificar</v>
      </c>
      <c r="E1266" s="35" t="str">
        <f>Def_Status_Montagem!$B$4</f>
        <v>Contratada (inclui etiqueta)</v>
      </c>
      <c r="F1266" s="26" t="str">
        <f t="array" ref="F1266">INDEX(Def_Instancias_Equipamentos!$F$2:$F$1373, MATCH(K1266, Def_Instancias_Equipamentos!$D$2:$D$1373, 0), 1)</f>
        <v>Sala Racks 16</v>
      </c>
      <c r="G1266" s="27" t="str">
        <f t="array" ref="G1266">INDEX(Def_Instancias_Equipamentos!$F$2:$F$1373, MATCH(L1266, Def_Instancias_Equipamentos!$D$2:$D$1373, 0), 1)</f>
        <v>Sala Racks 16</v>
      </c>
      <c r="H1266" s="26" t="str">
        <f t="array" ref="H1266">INDEX(Def_Instancias_Equipamentos!$E$2:$E$1373, MATCH(K1266, Def_Instancias_Equipamentos!$D$2:$D$1373, 0), 1)</f>
        <v>IA-16RaBPM</v>
      </c>
      <c r="I1266" s="27" t="str">
        <f t="array" ref="I1266">INDEX(Def_Instancias_Equipamentos!$E$2:$E$1373, MATCH(L1266, Def_Instancias_Equipamentos!$D$2:$D$1373, 0), 1)</f>
        <v>IA-16RaCtrl</v>
      </c>
      <c r="J1266" s="27" t="str">
        <f t="shared" si="26"/>
        <v>EXTERNO</v>
      </c>
      <c r="K1266" s="28" t="str">
        <f>Def_Instancias_Equipamentos!$D$38</f>
        <v>IA-16RaBPM:TI-AMCFPGAEVR</v>
      </c>
      <c r="L1266" s="19" t="str">
        <f>Def_Instancias_Equipamentos!$D265</f>
        <v>IA-16RaCtrl:CO-PSCtrl-SI6</v>
      </c>
      <c r="M1266" s="44" t="s">
        <v>1231</v>
      </c>
      <c r="N1266" s="45" t="s">
        <v>1224</v>
      </c>
      <c r="O1266" s="28" t="str">
        <f>Def_Sistemas_Conectores_Cabos!$B$6</f>
        <v>Simplex (HFBR-4525Z)</v>
      </c>
      <c r="P1266" s="19" t="str">
        <f>Def_Sistemas_Conectores_Cabos!$B$6</f>
        <v>Simplex (HFBR-4525Z)</v>
      </c>
      <c r="Q1266" s="27" t="str">
        <f t="shared" si="27"/>
        <v>IA-16RaBPM:TI-AMCFPGAEVR/FMC2CH2
IA-16RaCtrl:CO-PSCtrl-SI6/TimIn</v>
      </c>
      <c r="R1266" s="45">
        <v>15.0</v>
      </c>
      <c r="S1266" s="45">
        <f t="shared" si="30"/>
        <v>15</v>
      </c>
      <c r="T1266" s="19" t="str">
        <f>Def_Sistemas_Conectores_Cabos!$C$6</f>
        <v>Fibra plástica 1 mm</v>
      </c>
      <c r="U1266" s="32" t="s">
        <v>1225</v>
      </c>
      <c r="V1266" s="33"/>
      <c r="W1266" s="33"/>
      <c r="X1266" s="33"/>
    </row>
    <row r="1267" ht="15.75" customHeight="1">
      <c r="A1267" s="19" t="str">
        <f>Def_Sistemas_Conectores_Cabos!$A$5</f>
        <v>Timing Fontes BO &amp; SI</v>
      </c>
      <c r="B1267" s="22" t="str">
        <f>Datas_Entregas!$A$2</f>
        <v>Booster/LTB</v>
      </c>
      <c r="C1267" s="25">
        <f t="array" ref="C1267">INDEX(Datas_Entregas!$B$2:$B$100, MATCH(B1267, Datas_Entregas!$A$2:$A$100, 0), 1)</f>
        <v>43266</v>
      </c>
      <c r="D1267" s="22" t="str">
        <f>Def_Status_Montagem!$A$2</f>
        <v>A verificar</v>
      </c>
      <c r="E1267" s="35" t="str">
        <f>Def_Status_Montagem!$B$4</f>
        <v>Contratada (inclui etiqueta)</v>
      </c>
      <c r="F1267" s="26" t="str">
        <f t="array" ref="F1267">INDEX(Def_Instancias_Equipamentos!$F$2:$F$1373, MATCH(K1267, Def_Instancias_Equipamentos!$D$2:$D$1373, 0), 1)</f>
        <v>Sala Racks 16</v>
      </c>
      <c r="G1267" s="27" t="str">
        <f t="array" ref="G1267">INDEX(Def_Instancias_Equipamentos!$F$2:$F$1373, MATCH(L1267, Def_Instancias_Equipamentos!$D$2:$D$1373, 0), 1)</f>
        <v>Sala Racks 16</v>
      </c>
      <c r="H1267" s="26" t="str">
        <f t="array" ref="H1267">INDEX(Def_Instancias_Equipamentos!$E$2:$E$1373, MATCH(K1267, Def_Instancias_Equipamentos!$D$2:$D$1373, 0), 1)</f>
        <v>IA-16RaBPM</v>
      </c>
      <c r="I1267" s="27" t="str">
        <f t="array" ref="I1267">INDEX(Def_Instancias_Equipamentos!$E$2:$E$1373, MATCH(L1267, Def_Instancias_Equipamentos!$D$2:$D$1373, 0), 1)</f>
        <v>IA-16RaCtrl</v>
      </c>
      <c r="J1267" s="27" t="str">
        <f t="shared" si="26"/>
        <v>EXTERNO</v>
      </c>
      <c r="K1267" s="28" t="str">
        <f>Def_Instancias_Equipamentos!$D$38</f>
        <v>IA-16RaBPM:TI-AMCFPGAEVR</v>
      </c>
      <c r="L1267" s="19" t="str">
        <f>Def_Instancias_Equipamentos!$D266</f>
        <v>IA-16RaCtrl:CO-PSCtrl-SI7</v>
      </c>
      <c r="M1267" s="44" t="s">
        <v>1232</v>
      </c>
      <c r="N1267" s="45" t="s">
        <v>1224</v>
      </c>
      <c r="O1267" s="28" t="str">
        <f>Def_Sistemas_Conectores_Cabos!$B$6</f>
        <v>Simplex (HFBR-4525Z)</v>
      </c>
      <c r="P1267" s="19" t="str">
        <f>Def_Sistemas_Conectores_Cabos!$B$6</f>
        <v>Simplex (HFBR-4525Z)</v>
      </c>
      <c r="Q1267" s="27" t="str">
        <f t="shared" si="27"/>
        <v>IA-16RaBPM:TI-AMCFPGAEVR/FMC2CH3
IA-16RaCtrl:CO-PSCtrl-SI7/TimIn</v>
      </c>
      <c r="R1267" s="45">
        <v>15.0</v>
      </c>
      <c r="S1267" s="45">
        <f t="shared" si="30"/>
        <v>15</v>
      </c>
      <c r="T1267" s="19" t="str">
        <f>Def_Sistemas_Conectores_Cabos!$C$6</f>
        <v>Fibra plástica 1 mm</v>
      </c>
      <c r="U1267" s="32" t="s">
        <v>1225</v>
      </c>
      <c r="V1267" s="33"/>
      <c r="W1267" s="33"/>
      <c r="X1267" s="33"/>
    </row>
    <row r="1268" ht="15.75" customHeight="1">
      <c r="A1268" s="19" t="str">
        <f>Def_Sistemas_Conectores_Cabos!$A$5</f>
        <v>Timing Fontes BO &amp; SI</v>
      </c>
      <c r="B1268" s="22" t="str">
        <f>Datas_Entregas!$A$2</f>
        <v>Booster/LTB</v>
      </c>
      <c r="C1268" s="25">
        <f t="array" ref="C1268">INDEX(Datas_Entregas!$B$2:$B$100, MATCH(B1268, Datas_Entregas!$A$2:$A$100, 0), 1)</f>
        <v>43266</v>
      </c>
      <c r="D1268" s="22" t="str">
        <f>Def_Status_Montagem!$A$2</f>
        <v>A verificar</v>
      </c>
      <c r="E1268" s="35" t="str">
        <f>Def_Status_Montagem!$B$4</f>
        <v>Contratada (inclui etiqueta)</v>
      </c>
      <c r="F1268" s="26" t="str">
        <f t="array" ref="F1268">INDEX(Def_Instancias_Equipamentos!$F$2:$F$1373, MATCH(K1268, Def_Instancias_Equipamentos!$D$2:$D$1373, 0), 1)</f>
        <v>Sala Racks 17</v>
      </c>
      <c r="G1268" s="27" t="str">
        <f t="array" ref="G1268">INDEX(Def_Instancias_Equipamentos!$F$2:$F$1373, MATCH(L1268, Def_Instancias_Equipamentos!$D$2:$D$1373, 0), 1)</f>
        <v>Sala Racks 17</v>
      </c>
      <c r="H1268" s="26" t="str">
        <f t="array" ref="H1268">INDEX(Def_Instancias_Equipamentos!$E$2:$E$1373, MATCH(K1268, Def_Instancias_Equipamentos!$D$2:$D$1373, 0), 1)</f>
        <v>IA-17RaBPM</v>
      </c>
      <c r="I1268" s="27" t="str">
        <f t="array" ref="I1268">INDEX(Def_Instancias_Equipamentos!$E$2:$E$1373, MATCH(L1268, Def_Instancias_Equipamentos!$D$2:$D$1373, 0), 1)</f>
        <v>IA-17RaCtrl</v>
      </c>
      <c r="J1268" s="27" t="str">
        <f t="shared" si="26"/>
        <v>EXTERNO</v>
      </c>
      <c r="K1268" s="28" t="str">
        <f>Def_Instancias_Equipamentos!$D$39</f>
        <v>IA-17RaBPM:TI-AMCFPGAEVR</v>
      </c>
      <c r="L1268" s="19" t="str">
        <f>Def_Instancias_Equipamentos!$D267</f>
        <v>IA-17RaCtrl:CO-PSCtrl-BO</v>
      </c>
      <c r="M1268" s="44" t="s">
        <v>1223</v>
      </c>
      <c r="N1268" s="45" t="s">
        <v>1224</v>
      </c>
      <c r="O1268" s="28" t="str">
        <f>Def_Sistemas_Conectores_Cabos!$B$6</f>
        <v>Simplex (HFBR-4525Z)</v>
      </c>
      <c r="P1268" s="19" t="str">
        <f>Def_Sistemas_Conectores_Cabos!$B$6</f>
        <v>Simplex (HFBR-4525Z)</v>
      </c>
      <c r="Q1268" s="27" t="str">
        <f t="shared" si="27"/>
        <v>IA-17RaBPM:TI-AMCFPGAEVR/FMC1CH1
IA-17RaCtrl:CO-PSCtrl-BO/TimIn</v>
      </c>
      <c r="R1268" s="45">
        <v>15.0</v>
      </c>
      <c r="S1268" s="45">
        <f t="shared" si="30"/>
        <v>15</v>
      </c>
      <c r="T1268" s="19" t="str">
        <f>Def_Sistemas_Conectores_Cabos!$C$6</f>
        <v>Fibra plástica 1 mm</v>
      </c>
      <c r="U1268" s="32" t="s">
        <v>1225</v>
      </c>
      <c r="V1268" s="33"/>
      <c r="W1268" s="33"/>
      <c r="X1268" s="33"/>
    </row>
    <row r="1269" ht="15.75" customHeight="1">
      <c r="A1269" s="19" t="str">
        <f>Def_Sistemas_Conectores_Cabos!$A$5</f>
        <v>Timing Fontes BO &amp; SI</v>
      </c>
      <c r="B1269" s="22" t="str">
        <f>Datas_Entregas!$A$2</f>
        <v>Booster/LTB</v>
      </c>
      <c r="C1269" s="25">
        <f t="array" ref="C1269">INDEX(Datas_Entregas!$B$2:$B$100, MATCH(B1269, Datas_Entregas!$A$2:$A$100, 0), 1)</f>
        <v>43266</v>
      </c>
      <c r="D1269" s="22" t="str">
        <f>Def_Status_Montagem!$A$2</f>
        <v>A verificar</v>
      </c>
      <c r="E1269" s="35" t="str">
        <f>Def_Status_Montagem!$B$4</f>
        <v>Contratada (inclui etiqueta)</v>
      </c>
      <c r="F1269" s="26" t="str">
        <f t="array" ref="F1269">INDEX(Def_Instancias_Equipamentos!$F$2:$F$1373, MATCH(K1269, Def_Instancias_Equipamentos!$D$2:$D$1373, 0), 1)</f>
        <v>Sala Racks 17</v>
      </c>
      <c r="G1269" s="27" t="str">
        <f t="array" ref="G1269">INDEX(Def_Instancias_Equipamentos!$F$2:$F$1373, MATCH(L1269, Def_Instancias_Equipamentos!$D$2:$D$1373, 0), 1)</f>
        <v>Sala Racks 17</v>
      </c>
      <c r="H1269" s="26" t="str">
        <f t="array" ref="H1269">INDEX(Def_Instancias_Equipamentos!$E$2:$E$1373, MATCH(K1269, Def_Instancias_Equipamentos!$D$2:$D$1373, 0), 1)</f>
        <v>IA-17RaBPM</v>
      </c>
      <c r="I1269" s="27" t="str">
        <f t="array" ref="I1269">INDEX(Def_Instancias_Equipamentos!$E$2:$E$1373, MATCH(L1269, Def_Instancias_Equipamentos!$D$2:$D$1373, 0), 1)</f>
        <v>IA-17RaCtrl</v>
      </c>
      <c r="J1269" s="27" t="str">
        <f t="shared" si="26"/>
        <v>EXTERNO</v>
      </c>
      <c r="K1269" s="28" t="str">
        <f>Def_Instancias_Equipamentos!$D$39</f>
        <v>IA-17RaBPM:TI-AMCFPGAEVR</v>
      </c>
      <c r="L1269" s="19" t="str">
        <f>Def_Instancias_Equipamentos!$D268</f>
        <v>IA-17RaCtrl:CO-PSCtrl-SI1</v>
      </c>
      <c r="M1269" s="44" t="s">
        <v>1226</v>
      </c>
      <c r="N1269" s="45" t="s">
        <v>1224</v>
      </c>
      <c r="O1269" s="28" t="str">
        <f>Def_Sistemas_Conectores_Cabos!$B$6</f>
        <v>Simplex (HFBR-4525Z)</v>
      </c>
      <c r="P1269" s="19" t="str">
        <f>Def_Sistemas_Conectores_Cabos!$B$6</f>
        <v>Simplex (HFBR-4525Z)</v>
      </c>
      <c r="Q1269" s="27" t="str">
        <f t="shared" si="27"/>
        <v>IA-17RaBPM:TI-AMCFPGAEVR/FMC1CH2
IA-17RaCtrl:CO-PSCtrl-SI1/TimIn</v>
      </c>
      <c r="R1269" s="45">
        <v>15.0</v>
      </c>
      <c r="S1269" s="45">
        <f t="shared" si="30"/>
        <v>15</v>
      </c>
      <c r="T1269" s="19" t="str">
        <f>Def_Sistemas_Conectores_Cabos!$C$6</f>
        <v>Fibra plástica 1 mm</v>
      </c>
      <c r="U1269" s="32" t="s">
        <v>1225</v>
      </c>
      <c r="V1269" s="33"/>
      <c r="W1269" s="33"/>
      <c r="X1269" s="33"/>
    </row>
    <row r="1270" ht="15.75" customHeight="1">
      <c r="A1270" s="19" t="str">
        <f>Def_Sistemas_Conectores_Cabos!$A$5</f>
        <v>Timing Fontes BO &amp; SI</v>
      </c>
      <c r="B1270" s="22" t="str">
        <f>Datas_Entregas!$A$2</f>
        <v>Booster/LTB</v>
      </c>
      <c r="C1270" s="25">
        <f t="array" ref="C1270">INDEX(Datas_Entregas!$B$2:$B$100, MATCH(B1270, Datas_Entregas!$A$2:$A$100, 0), 1)</f>
        <v>43266</v>
      </c>
      <c r="D1270" s="22" t="str">
        <f>Def_Status_Montagem!$A$2</f>
        <v>A verificar</v>
      </c>
      <c r="E1270" s="35" t="str">
        <f>Def_Status_Montagem!$B$4</f>
        <v>Contratada (inclui etiqueta)</v>
      </c>
      <c r="F1270" s="26" t="str">
        <f t="array" ref="F1270">INDEX(Def_Instancias_Equipamentos!$F$2:$F$1373, MATCH(K1270, Def_Instancias_Equipamentos!$D$2:$D$1373, 0), 1)</f>
        <v>Sala Racks 17</v>
      </c>
      <c r="G1270" s="27" t="str">
        <f t="array" ref="G1270">INDEX(Def_Instancias_Equipamentos!$F$2:$F$1373, MATCH(L1270, Def_Instancias_Equipamentos!$D$2:$D$1373, 0), 1)</f>
        <v>Sala Racks 17</v>
      </c>
      <c r="H1270" s="26" t="str">
        <f t="array" ref="H1270">INDEX(Def_Instancias_Equipamentos!$E$2:$E$1373, MATCH(K1270, Def_Instancias_Equipamentos!$D$2:$D$1373, 0), 1)</f>
        <v>IA-17RaBPM</v>
      </c>
      <c r="I1270" s="27" t="str">
        <f t="array" ref="I1270">INDEX(Def_Instancias_Equipamentos!$E$2:$E$1373, MATCH(L1270, Def_Instancias_Equipamentos!$D$2:$D$1373, 0), 1)</f>
        <v>IA-17RaCtrl</v>
      </c>
      <c r="J1270" s="27" t="str">
        <f t="shared" si="26"/>
        <v>EXTERNO</v>
      </c>
      <c r="K1270" s="28" t="str">
        <f>Def_Instancias_Equipamentos!$D$39</f>
        <v>IA-17RaBPM:TI-AMCFPGAEVR</v>
      </c>
      <c r="L1270" s="19" t="str">
        <f>Def_Instancias_Equipamentos!$D269</f>
        <v>IA-17RaCtrl:CO-PSCtrl-SI2</v>
      </c>
      <c r="M1270" s="44" t="s">
        <v>1227</v>
      </c>
      <c r="N1270" s="45" t="s">
        <v>1224</v>
      </c>
      <c r="O1270" s="28" t="str">
        <f>Def_Sistemas_Conectores_Cabos!$B$6</f>
        <v>Simplex (HFBR-4525Z)</v>
      </c>
      <c r="P1270" s="19" t="str">
        <f>Def_Sistemas_Conectores_Cabos!$B$6</f>
        <v>Simplex (HFBR-4525Z)</v>
      </c>
      <c r="Q1270" s="27" t="str">
        <f t="shared" si="27"/>
        <v>IA-17RaBPM:TI-AMCFPGAEVR/FMC1CH3
IA-17RaCtrl:CO-PSCtrl-SI2/TimIn</v>
      </c>
      <c r="R1270" s="45">
        <v>15.0</v>
      </c>
      <c r="S1270" s="45">
        <f t="shared" si="30"/>
        <v>15</v>
      </c>
      <c r="T1270" s="19" t="str">
        <f>Def_Sistemas_Conectores_Cabos!$C$6</f>
        <v>Fibra plástica 1 mm</v>
      </c>
      <c r="U1270" s="32" t="s">
        <v>1225</v>
      </c>
      <c r="V1270" s="33"/>
      <c r="W1270" s="33"/>
      <c r="X1270" s="33"/>
    </row>
    <row r="1271" ht="15.75" customHeight="1">
      <c r="A1271" s="19" t="str">
        <f>Def_Sistemas_Conectores_Cabos!$A$5</f>
        <v>Timing Fontes BO &amp; SI</v>
      </c>
      <c r="B1271" s="22" t="str">
        <f>Datas_Entregas!$A$2</f>
        <v>Booster/LTB</v>
      </c>
      <c r="C1271" s="25">
        <f t="array" ref="C1271">INDEX(Datas_Entregas!$B$2:$B$100, MATCH(B1271, Datas_Entregas!$A$2:$A$100, 0), 1)</f>
        <v>43266</v>
      </c>
      <c r="D1271" s="22" t="str">
        <f>Def_Status_Montagem!$A$2</f>
        <v>A verificar</v>
      </c>
      <c r="E1271" s="35" t="str">
        <f>Def_Status_Montagem!$B$4</f>
        <v>Contratada (inclui etiqueta)</v>
      </c>
      <c r="F1271" s="26" t="str">
        <f t="array" ref="F1271">INDEX(Def_Instancias_Equipamentos!$F$2:$F$1373, MATCH(K1271, Def_Instancias_Equipamentos!$D$2:$D$1373, 0), 1)</f>
        <v>Sala Racks 17</v>
      </c>
      <c r="G1271" s="27" t="str">
        <f t="array" ref="G1271">INDEX(Def_Instancias_Equipamentos!$F$2:$F$1373, MATCH(L1271, Def_Instancias_Equipamentos!$D$2:$D$1373, 0), 1)</f>
        <v>Sala Racks 17</v>
      </c>
      <c r="H1271" s="26" t="str">
        <f t="array" ref="H1271">INDEX(Def_Instancias_Equipamentos!$E$2:$E$1373, MATCH(K1271, Def_Instancias_Equipamentos!$D$2:$D$1373, 0), 1)</f>
        <v>IA-17RaBPM</v>
      </c>
      <c r="I1271" s="27" t="str">
        <f t="array" ref="I1271">INDEX(Def_Instancias_Equipamentos!$E$2:$E$1373, MATCH(L1271, Def_Instancias_Equipamentos!$D$2:$D$1373, 0), 1)</f>
        <v>IA-17RaCtrl</v>
      </c>
      <c r="J1271" s="27" t="str">
        <f t="shared" si="26"/>
        <v>EXTERNO</v>
      </c>
      <c r="K1271" s="28" t="str">
        <f>Def_Instancias_Equipamentos!$D$39</f>
        <v>IA-17RaBPM:TI-AMCFPGAEVR</v>
      </c>
      <c r="L1271" s="19" t="str">
        <f>Def_Instancias_Equipamentos!$D270</f>
        <v>IA-17RaCtrl:CO-PSCtrl-SI3</v>
      </c>
      <c r="M1271" s="44" t="s">
        <v>1228</v>
      </c>
      <c r="N1271" s="45" t="s">
        <v>1224</v>
      </c>
      <c r="O1271" s="28" t="str">
        <f>Def_Sistemas_Conectores_Cabos!$B$6</f>
        <v>Simplex (HFBR-4525Z)</v>
      </c>
      <c r="P1271" s="19" t="str">
        <f>Def_Sistemas_Conectores_Cabos!$B$6</f>
        <v>Simplex (HFBR-4525Z)</v>
      </c>
      <c r="Q1271" s="27" t="str">
        <f t="shared" si="27"/>
        <v>IA-17RaBPM:TI-AMCFPGAEVR/FMC1CH4
IA-17RaCtrl:CO-PSCtrl-SI3/TimIn</v>
      </c>
      <c r="R1271" s="45">
        <v>15.0</v>
      </c>
      <c r="S1271" s="45">
        <f t="shared" si="30"/>
        <v>15</v>
      </c>
      <c r="T1271" s="19" t="str">
        <f>Def_Sistemas_Conectores_Cabos!$C$6</f>
        <v>Fibra plástica 1 mm</v>
      </c>
      <c r="U1271" s="32" t="s">
        <v>1225</v>
      </c>
      <c r="V1271" s="33"/>
      <c r="W1271" s="33"/>
      <c r="X1271" s="33"/>
    </row>
    <row r="1272" ht="15.75" customHeight="1">
      <c r="A1272" s="19" t="str">
        <f>Def_Sistemas_Conectores_Cabos!$A$5</f>
        <v>Timing Fontes BO &amp; SI</v>
      </c>
      <c r="B1272" s="22" t="str">
        <f>Datas_Entregas!$A$2</f>
        <v>Booster/LTB</v>
      </c>
      <c r="C1272" s="25">
        <f t="array" ref="C1272">INDEX(Datas_Entregas!$B$2:$B$100, MATCH(B1272, Datas_Entregas!$A$2:$A$100, 0), 1)</f>
        <v>43266</v>
      </c>
      <c r="D1272" s="22" t="str">
        <f>Def_Status_Montagem!$A$2</f>
        <v>A verificar</v>
      </c>
      <c r="E1272" s="35" t="str">
        <f>Def_Status_Montagem!$B$4</f>
        <v>Contratada (inclui etiqueta)</v>
      </c>
      <c r="F1272" s="26" t="str">
        <f t="array" ref="F1272">INDEX(Def_Instancias_Equipamentos!$F$2:$F$1373, MATCH(K1272, Def_Instancias_Equipamentos!$D$2:$D$1373, 0), 1)</f>
        <v>Sala Racks 17</v>
      </c>
      <c r="G1272" s="27" t="str">
        <f t="array" ref="G1272">INDEX(Def_Instancias_Equipamentos!$F$2:$F$1373, MATCH(L1272, Def_Instancias_Equipamentos!$D$2:$D$1373, 0), 1)</f>
        <v>Sala Racks 17</v>
      </c>
      <c r="H1272" s="26" t="str">
        <f t="array" ref="H1272">INDEX(Def_Instancias_Equipamentos!$E$2:$E$1373, MATCH(K1272, Def_Instancias_Equipamentos!$D$2:$D$1373, 0), 1)</f>
        <v>IA-17RaBPM</v>
      </c>
      <c r="I1272" s="27" t="str">
        <f t="array" ref="I1272">INDEX(Def_Instancias_Equipamentos!$E$2:$E$1373, MATCH(L1272, Def_Instancias_Equipamentos!$D$2:$D$1373, 0), 1)</f>
        <v>IA-17RaCtrl</v>
      </c>
      <c r="J1272" s="27" t="str">
        <f t="shared" si="26"/>
        <v>EXTERNO</v>
      </c>
      <c r="K1272" s="28" t="str">
        <f>Def_Instancias_Equipamentos!$D$39</f>
        <v>IA-17RaBPM:TI-AMCFPGAEVR</v>
      </c>
      <c r="L1272" s="19" t="str">
        <f>Def_Instancias_Equipamentos!$D271</f>
        <v>IA-17RaCtrl:CO-PSCtrl-SI4</v>
      </c>
      <c r="M1272" s="44" t="s">
        <v>1229</v>
      </c>
      <c r="N1272" s="45" t="s">
        <v>1224</v>
      </c>
      <c r="O1272" s="28" t="str">
        <f>Def_Sistemas_Conectores_Cabos!$B$6</f>
        <v>Simplex (HFBR-4525Z)</v>
      </c>
      <c r="P1272" s="19" t="str">
        <f>Def_Sistemas_Conectores_Cabos!$B$6</f>
        <v>Simplex (HFBR-4525Z)</v>
      </c>
      <c r="Q1272" s="27" t="str">
        <f t="shared" si="27"/>
        <v>IA-17RaBPM:TI-AMCFPGAEVR/FMC1CH5
IA-17RaCtrl:CO-PSCtrl-SI4/TimIn</v>
      </c>
      <c r="R1272" s="45">
        <v>15.0</v>
      </c>
      <c r="S1272" s="45">
        <f t="shared" si="30"/>
        <v>15</v>
      </c>
      <c r="T1272" s="19" t="str">
        <f>Def_Sistemas_Conectores_Cabos!$C$6</f>
        <v>Fibra plástica 1 mm</v>
      </c>
      <c r="U1272" s="32" t="s">
        <v>1225</v>
      </c>
      <c r="V1272" s="33"/>
      <c r="W1272" s="33"/>
      <c r="X1272" s="33"/>
    </row>
    <row r="1273" ht="15.75" customHeight="1">
      <c r="A1273" s="19" t="str">
        <f>Def_Sistemas_Conectores_Cabos!$A$5</f>
        <v>Timing Fontes BO &amp; SI</v>
      </c>
      <c r="B1273" s="22" t="str">
        <f>Datas_Entregas!$A$2</f>
        <v>Booster/LTB</v>
      </c>
      <c r="C1273" s="25">
        <f t="array" ref="C1273">INDEX(Datas_Entregas!$B$2:$B$100, MATCH(B1273, Datas_Entregas!$A$2:$A$100, 0), 1)</f>
        <v>43266</v>
      </c>
      <c r="D1273" s="22" t="str">
        <f>Def_Status_Montagem!$A$2</f>
        <v>A verificar</v>
      </c>
      <c r="E1273" s="35" t="str">
        <f>Def_Status_Montagem!$B$4</f>
        <v>Contratada (inclui etiqueta)</v>
      </c>
      <c r="F1273" s="26" t="str">
        <f t="array" ref="F1273">INDEX(Def_Instancias_Equipamentos!$F$2:$F$1373, MATCH(K1273, Def_Instancias_Equipamentos!$D$2:$D$1373, 0), 1)</f>
        <v>Sala Racks 17</v>
      </c>
      <c r="G1273" s="27" t="str">
        <f t="array" ref="G1273">INDEX(Def_Instancias_Equipamentos!$F$2:$F$1373, MATCH(L1273, Def_Instancias_Equipamentos!$D$2:$D$1373, 0), 1)</f>
        <v>Sala Racks 17</v>
      </c>
      <c r="H1273" s="26" t="str">
        <f t="array" ref="H1273">INDEX(Def_Instancias_Equipamentos!$E$2:$E$1373, MATCH(K1273, Def_Instancias_Equipamentos!$D$2:$D$1373, 0), 1)</f>
        <v>IA-17RaBPM</v>
      </c>
      <c r="I1273" s="27" t="str">
        <f t="array" ref="I1273">INDEX(Def_Instancias_Equipamentos!$E$2:$E$1373, MATCH(L1273, Def_Instancias_Equipamentos!$D$2:$D$1373, 0), 1)</f>
        <v>IA-17RaCtrl</v>
      </c>
      <c r="J1273" s="27" t="str">
        <f t="shared" si="26"/>
        <v>EXTERNO</v>
      </c>
      <c r="K1273" s="28" t="str">
        <f>Def_Instancias_Equipamentos!$D$39</f>
        <v>IA-17RaBPM:TI-AMCFPGAEVR</v>
      </c>
      <c r="L1273" s="19" t="str">
        <f>Def_Instancias_Equipamentos!$D272</f>
        <v>IA-17RaCtrl:CO-PSCtrl-SI5</v>
      </c>
      <c r="M1273" s="44" t="s">
        <v>1230</v>
      </c>
      <c r="N1273" s="45" t="s">
        <v>1224</v>
      </c>
      <c r="O1273" s="28" t="str">
        <f>Def_Sistemas_Conectores_Cabos!$B$6</f>
        <v>Simplex (HFBR-4525Z)</v>
      </c>
      <c r="P1273" s="19" t="str">
        <f>Def_Sistemas_Conectores_Cabos!$B$6</f>
        <v>Simplex (HFBR-4525Z)</v>
      </c>
      <c r="Q1273" s="27" t="str">
        <f t="shared" si="27"/>
        <v>IA-17RaBPM:TI-AMCFPGAEVR/FMC2CH1
IA-17RaCtrl:CO-PSCtrl-SI5/TimIn</v>
      </c>
      <c r="R1273" s="45">
        <v>15.0</v>
      </c>
      <c r="S1273" s="45">
        <f t="shared" si="30"/>
        <v>15</v>
      </c>
      <c r="T1273" s="19" t="str">
        <f>Def_Sistemas_Conectores_Cabos!$C$6</f>
        <v>Fibra plástica 1 mm</v>
      </c>
      <c r="U1273" s="32" t="s">
        <v>1225</v>
      </c>
      <c r="V1273" s="33"/>
      <c r="W1273" s="33"/>
      <c r="X1273" s="33"/>
    </row>
    <row r="1274" ht="15.75" customHeight="1">
      <c r="A1274" s="19" t="str">
        <f>Def_Sistemas_Conectores_Cabos!$A$5</f>
        <v>Timing Fontes BO &amp; SI</v>
      </c>
      <c r="B1274" s="22" t="str">
        <f>Datas_Entregas!$A$2</f>
        <v>Booster/LTB</v>
      </c>
      <c r="C1274" s="25">
        <f t="array" ref="C1274">INDEX(Datas_Entregas!$B$2:$B$100, MATCH(B1274, Datas_Entregas!$A$2:$A$100, 0), 1)</f>
        <v>43266</v>
      </c>
      <c r="D1274" s="22" t="str">
        <f>Def_Status_Montagem!$A$2</f>
        <v>A verificar</v>
      </c>
      <c r="E1274" s="35" t="str">
        <f>Def_Status_Montagem!$B$4</f>
        <v>Contratada (inclui etiqueta)</v>
      </c>
      <c r="F1274" s="26" t="str">
        <f t="array" ref="F1274">INDEX(Def_Instancias_Equipamentos!$F$2:$F$1373, MATCH(K1274, Def_Instancias_Equipamentos!$D$2:$D$1373, 0), 1)</f>
        <v>Sala Racks 17</v>
      </c>
      <c r="G1274" s="27" t="str">
        <f t="array" ref="G1274">INDEX(Def_Instancias_Equipamentos!$F$2:$F$1373, MATCH(L1274, Def_Instancias_Equipamentos!$D$2:$D$1373, 0), 1)</f>
        <v>Sala Racks 17</v>
      </c>
      <c r="H1274" s="26" t="str">
        <f t="array" ref="H1274">INDEX(Def_Instancias_Equipamentos!$E$2:$E$1373, MATCH(K1274, Def_Instancias_Equipamentos!$D$2:$D$1373, 0), 1)</f>
        <v>IA-17RaBPM</v>
      </c>
      <c r="I1274" s="27" t="str">
        <f t="array" ref="I1274">INDEX(Def_Instancias_Equipamentos!$E$2:$E$1373, MATCH(L1274, Def_Instancias_Equipamentos!$D$2:$D$1373, 0), 1)</f>
        <v>IA-17RaCtrl</v>
      </c>
      <c r="J1274" s="27" t="str">
        <f t="shared" si="26"/>
        <v>EXTERNO</v>
      </c>
      <c r="K1274" s="28" t="str">
        <f>Def_Instancias_Equipamentos!$D$39</f>
        <v>IA-17RaBPM:TI-AMCFPGAEVR</v>
      </c>
      <c r="L1274" s="19" t="str">
        <f>Def_Instancias_Equipamentos!$D273</f>
        <v>IA-17RaCtrl:CO-PSCtrl-SI6</v>
      </c>
      <c r="M1274" s="44" t="s">
        <v>1231</v>
      </c>
      <c r="N1274" s="45" t="s">
        <v>1224</v>
      </c>
      <c r="O1274" s="28" t="str">
        <f>Def_Sistemas_Conectores_Cabos!$B$6</f>
        <v>Simplex (HFBR-4525Z)</v>
      </c>
      <c r="P1274" s="19" t="str">
        <f>Def_Sistemas_Conectores_Cabos!$B$6</f>
        <v>Simplex (HFBR-4525Z)</v>
      </c>
      <c r="Q1274" s="27" t="str">
        <f t="shared" si="27"/>
        <v>IA-17RaBPM:TI-AMCFPGAEVR/FMC2CH2
IA-17RaCtrl:CO-PSCtrl-SI6/TimIn</v>
      </c>
      <c r="R1274" s="45">
        <v>15.0</v>
      </c>
      <c r="S1274" s="45">
        <f t="shared" si="30"/>
        <v>15</v>
      </c>
      <c r="T1274" s="19" t="str">
        <f>Def_Sistemas_Conectores_Cabos!$C$6</f>
        <v>Fibra plástica 1 mm</v>
      </c>
      <c r="U1274" s="32" t="s">
        <v>1225</v>
      </c>
      <c r="V1274" s="33"/>
      <c r="W1274" s="33"/>
      <c r="X1274" s="33"/>
    </row>
    <row r="1275" ht="15.75" customHeight="1">
      <c r="A1275" s="19" t="str">
        <f>Def_Sistemas_Conectores_Cabos!$A$5</f>
        <v>Timing Fontes BO &amp; SI</v>
      </c>
      <c r="B1275" s="22" t="str">
        <f>Datas_Entregas!$A$2</f>
        <v>Booster/LTB</v>
      </c>
      <c r="C1275" s="25">
        <f t="array" ref="C1275">INDEX(Datas_Entregas!$B$2:$B$100, MATCH(B1275, Datas_Entregas!$A$2:$A$100, 0), 1)</f>
        <v>43266</v>
      </c>
      <c r="D1275" s="22" t="str">
        <f>Def_Status_Montagem!$A$2</f>
        <v>A verificar</v>
      </c>
      <c r="E1275" s="35" t="str">
        <f>Def_Status_Montagem!$B$4</f>
        <v>Contratada (inclui etiqueta)</v>
      </c>
      <c r="F1275" s="26" t="str">
        <f t="array" ref="F1275">INDEX(Def_Instancias_Equipamentos!$F$2:$F$1373, MATCH(K1275, Def_Instancias_Equipamentos!$D$2:$D$1373, 0), 1)</f>
        <v>Sala Racks 17</v>
      </c>
      <c r="G1275" s="27" t="str">
        <f t="array" ref="G1275">INDEX(Def_Instancias_Equipamentos!$F$2:$F$1373, MATCH(L1275, Def_Instancias_Equipamentos!$D$2:$D$1373, 0), 1)</f>
        <v>Sala Racks 17</v>
      </c>
      <c r="H1275" s="26" t="str">
        <f t="array" ref="H1275">INDEX(Def_Instancias_Equipamentos!$E$2:$E$1373, MATCH(K1275, Def_Instancias_Equipamentos!$D$2:$D$1373, 0), 1)</f>
        <v>IA-17RaBPM</v>
      </c>
      <c r="I1275" s="27" t="str">
        <f t="array" ref="I1275">INDEX(Def_Instancias_Equipamentos!$E$2:$E$1373, MATCH(L1275, Def_Instancias_Equipamentos!$D$2:$D$1373, 0), 1)</f>
        <v>IA-17RaCtrl</v>
      </c>
      <c r="J1275" s="27" t="str">
        <f t="shared" si="26"/>
        <v>EXTERNO</v>
      </c>
      <c r="K1275" s="28" t="str">
        <f>Def_Instancias_Equipamentos!$D$39</f>
        <v>IA-17RaBPM:TI-AMCFPGAEVR</v>
      </c>
      <c r="L1275" s="19" t="str">
        <f>Def_Instancias_Equipamentos!$D274</f>
        <v>IA-17RaCtrl:CO-PSCtrl-SI7</v>
      </c>
      <c r="M1275" s="44" t="s">
        <v>1232</v>
      </c>
      <c r="N1275" s="45" t="s">
        <v>1224</v>
      </c>
      <c r="O1275" s="28" t="str">
        <f>Def_Sistemas_Conectores_Cabos!$B$6</f>
        <v>Simplex (HFBR-4525Z)</v>
      </c>
      <c r="P1275" s="19" t="str">
        <f>Def_Sistemas_Conectores_Cabos!$B$6</f>
        <v>Simplex (HFBR-4525Z)</v>
      </c>
      <c r="Q1275" s="27" t="str">
        <f t="shared" si="27"/>
        <v>IA-17RaBPM:TI-AMCFPGAEVR/FMC2CH3
IA-17RaCtrl:CO-PSCtrl-SI7/TimIn</v>
      </c>
      <c r="R1275" s="45">
        <v>15.0</v>
      </c>
      <c r="S1275" s="45">
        <f t="shared" si="30"/>
        <v>15</v>
      </c>
      <c r="T1275" s="19" t="str">
        <f>Def_Sistemas_Conectores_Cabos!$C$6</f>
        <v>Fibra plástica 1 mm</v>
      </c>
      <c r="U1275" s="32" t="s">
        <v>1225</v>
      </c>
      <c r="V1275" s="33"/>
      <c r="W1275" s="33"/>
      <c r="X1275" s="33"/>
    </row>
    <row r="1276" ht="15.75" customHeight="1">
      <c r="A1276" s="19" t="str">
        <f>Def_Sistemas_Conectores_Cabos!$A$5</f>
        <v>Timing Fontes BO &amp; SI</v>
      </c>
      <c r="B1276" s="22" t="str">
        <f>Datas_Entregas!$A$2</f>
        <v>Booster/LTB</v>
      </c>
      <c r="C1276" s="25">
        <f t="array" ref="C1276">INDEX(Datas_Entregas!$B$2:$B$100, MATCH(B1276, Datas_Entregas!$A$2:$A$100, 0), 1)</f>
        <v>43266</v>
      </c>
      <c r="D1276" s="22" t="str">
        <f>Def_Status_Montagem!$A$2</f>
        <v>A verificar</v>
      </c>
      <c r="E1276" s="35" t="str">
        <f>Def_Status_Montagem!$B$4</f>
        <v>Contratada (inclui etiqueta)</v>
      </c>
      <c r="F1276" s="26" t="str">
        <f t="array" ref="F1276">INDEX(Def_Instancias_Equipamentos!$F$2:$F$1373, MATCH(K1276, Def_Instancias_Equipamentos!$D$2:$D$1373, 0), 1)</f>
        <v>Sala Racks 18 parte 1</v>
      </c>
      <c r="G1276" s="27" t="str">
        <f t="array" ref="G1276">INDEX(Def_Instancias_Equipamentos!$F$2:$F$1373, MATCH(L1276, Def_Instancias_Equipamentos!$D$2:$D$1373, 0), 1)</f>
        <v>Sala Racks 18 parte 1</v>
      </c>
      <c r="H1276" s="26" t="str">
        <f t="array" ref="H1276">INDEX(Def_Instancias_Equipamentos!$E$2:$E$1373, MATCH(K1276, Def_Instancias_Equipamentos!$D$2:$D$1373, 0), 1)</f>
        <v>IA-18RaBPM</v>
      </c>
      <c r="I1276" s="27" t="str">
        <f t="array" ref="I1276">INDEX(Def_Instancias_Equipamentos!$E$2:$E$1373, MATCH(L1276, Def_Instancias_Equipamentos!$D$2:$D$1373, 0), 1)</f>
        <v>IA-18RaCtrl</v>
      </c>
      <c r="J1276" s="27" t="str">
        <f t="shared" si="26"/>
        <v>EXTERNO</v>
      </c>
      <c r="K1276" s="28" t="str">
        <f>Def_Instancias_Equipamentos!$D$40</f>
        <v>IA-18RaBPM:TI-AMCFPGAEVR</v>
      </c>
      <c r="L1276" s="19" t="str">
        <f>Def_Instancias_Equipamentos!$D275</f>
        <v>IA-18RaCtrl:CO-PSCtrl-SI1</v>
      </c>
      <c r="M1276" s="44" t="s">
        <v>1223</v>
      </c>
      <c r="N1276" s="45" t="s">
        <v>1224</v>
      </c>
      <c r="O1276" s="28" t="str">
        <f>Def_Sistemas_Conectores_Cabos!$B$6</f>
        <v>Simplex (HFBR-4525Z)</v>
      </c>
      <c r="P1276" s="19" t="str">
        <f>Def_Sistemas_Conectores_Cabos!$B$6</f>
        <v>Simplex (HFBR-4525Z)</v>
      </c>
      <c r="Q1276" s="27" t="str">
        <f t="shared" si="27"/>
        <v>IA-18RaBPM:TI-AMCFPGAEVR/FMC1CH1
IA-18RaCtrl:CO-PSCtrl-SI1/TimIn</v>
      </c>
      <c r="R1276" s="45">
        <v>15.0</v>
      </c>
      <c r="S1276" s="45">
        <f t="shared" si="30"/>
        <v>15</v>
      </c>
      <c r="T1276" s="19" t="str">
        <f>Def_Sistemas_Conectores_Cabos!$C$6</f>
        <v>Fibra plástica 1 mm</v>
      </c>
      <c r="U1276" s="32" t="s">
        <v>1225</v>
      </c>
      <c r="V1276" s="33"/>
      <c r="W1276" s="33"/>
      <c r="X1276" s="33"/>
    </row>
    <row r="1277" ht="15.75" customHeight="1">
      <c r="A1277" s="19" t="str">
        <f>Def_Sistemas_Conectores_Cabos!$A$5</f>
        <v>Timing Fontes BO &amp; SI</v>
      </c>
      <c r="B1277" s="22" t="str">
        <f>Datas_Entregas!$A$2</f>
        <v>Booster/LTB</v>
      </c>
      <c r="C1277" s="25">
        <f t="array" ref="C1277">INDEX(Datas_Entregas!$B$2:$B$100, MATCH(B1277, Datas_Entregas!$A$2:$A$100, 0), 1)</f>
        <v>43266</v>
      </c>
      <c r="D1277" s="22" t="str">
        <f>Def_Status_Montagem!$A$2</f>
        <v>A verificar</v>
      </c>
      <c r="E1277" s="35" t="str">
        <f>Def_Status_Montagem!$B$4</f>
        <v>Contratada (inclui etiqueta)</v>
      </c>
      <c r="F1277" s="26" t="str">
        <f t="array" ref="F1277">INDEX(Def_Instancias_Equipamentos!$F$2:$F$1373, MATCH(K1277, Def_Instancias_Equipamentos!$D$2:$D$1373, 0), 1)</f>
        <v>Sala Racks 18 parte 1</v>
      </c>
      <c r="G1277" s="27" t="str">
        <f t="array" ref="G1277">INDEX(Def_Instancias_Equipamentos!$F$2:$F$1373, MATCH(L1277, Def_Instancias_Equipamentos!$D$2:$D$1373, 0), 1)</f>
        <v>Sala Racks 18 parte 1</v>
      </c>
      <c r="H1277" s="26" t="str">
        <f t="array" ref="H1277">INDEX(Def_Instancias_Equipamentos!$E$2:$E$1373, MATCH(K1277, Def_Instancias_Equipamentos!$D$2:$D$1373, 0), 1)</f>
        <v>IA-18RaBPM</v>
      </c>
      <c r="I1277" s="27" t="str">
        <f t="array" ref="I1277">INDEX(Def_Instancias_Equipamentos!$E$2:$E$1373, MATCH(L1277, Def_Instancias_Equipamentos!$D$2:$D$1373, 0), 1)</f>
        <v>IA-18RaCtrl</v>
      </c>
      <c r="J1277" s="27" t="str">
        <f t="shared" si="26"/>
        <v>EXTERNO</v>
      </c>
      <c r="K1277" s="28" t="str">
        <f>Def_Instancias_Equipamentos!$D$40</f>
        <v>IA-18RaBPM:TI-AMCFPGAEVR</v>
      </c>
      <c r="L1277" s="19" t="str">
        <f>Def_Instancias_Equipamentos!$D276</f>
        <v>IA-18RaCtrl:CO-PSCtrl-SI2</v>
      </c>
      <c r="M1277" s="44" t="s">
        <v>1226</v>
      </c>
      <c r="N1277" s="45" t="s">
        <v>1224</v>
      </c>
      <c r="O1277" s="28" t="str">
        <f>Def_Sistemas_Conectores_Cabos!$B$6</f>
        <v>Simplex (HFBR-4525Z)</v>
      </c>
      <c r="P1277" s="19" t="str">
        <f>Def_Sistemas_Conectores_Cabos!$B$6</f>
        <v>Simplex (HFBR-4525Z)</v>
      </c>
      <c r="Q1277" s="27" t="str">
        <f t="shared" si="27"/>
        <v>IA-18RaBPM:TI-AMCFPGAEVR/FMC1CH2
IA-18RaCtrl:CO-PSCtrl-SI2/TimIn</v>
      </c>
      <c r="R1277" s="45">
        <v>15.0</v>
      </c>
      <c r="S1277" s="45">
        <f t="shared" si="30"/>
        <v>15</v>
      </c>
      <c r="T1277" s="19" t="str">
        <f>Def_Sistemas_Conectores_Cabos!$C$6</f>
        <v>Fibra plástica 1 mm</v>
      </c>
      <c r="U1277" s="32" t="s">
        <v>1225</v>
      </c>
      <c r="V1277" s="33"/>
      <c r="W1277" s="33"/>
      <c r="X1277" s="33"/>
    </row>
    <row r="1278" ht="15.75" customHeight="1">
      <c r="A1278" s="19" t="str">
        <f>Def_Sistemas_Conectores_Cabos!$A$5</f>
        <v>Timing Fontes BO &amp; SI</v>
      </c>
      <c r="B1278" s="22" t="str">
        <f>Datas_Entregas!$A$2</f>
        <v>Booster/LTB</v>
      </c>
      <c r="C1278" s="25">
        <f t="array" ref="C1278">INDEX(Datas_Entregas!$B$2:$B$100, MATCH(B1278, Datas_Entregas!$A$2:$A$100, 0), 1)</f>
        <v>43266</v>
      </c>
      <c r="D1278" s="22" t="str">
        <f>Def_Status_Montagem!$A$2</f>
        <v>A verificar</v>
      </c>
      <c r="E1278" s="35" t="str">
        <f>Def_Status_Montagem!$B$4</f>
        <v>Contratada (inclui etiqueta)</v>
      </c>
      <c r="F1278" s="26" t="str">
        <f t="array" ref="F1278">INDEX(Def_Instancias_Equipamentos!$F$2:$F$1373, MATCH(K1278, Def_Instancias_Equipamentos!$D$2:$D$1373, 0), 1)</f>
        <v>Sala Racks 18 parte 1</v>
      </c>
      <c r="G1278" s="27" t="str">
        <f t="array" ref="G1278">INDEX(Def_Instancias_Equipamentos!$F$2:$F$1373, MATCH(L1278, Def_Instancias_Equipamentos!$D$2:$D$1373, 0), 1)</f>
        <v>Sala Racks 18 parte 1</v>
      </c>
      <c r="H1278" s="26" t="str">
        <f t="array" ref="H1278">INDEX(Def_Instancias_Equipamentos!$E$2:$E$1373, MATCH(K1278, Def_Instancias_Equipamentos!$D$2:$D$1373, 0), 1)</f>
        <v>IA-18RaBPM</v>
      </c>
      <c r="I1278" s="27" t="str">
        <f t="array" ref="I1278">INDEX(Def_Instancias_Equipamentos!$E$2:$E$1373, MATCH(L1278, Def_Instancias_Equipamentos!$D$2:$D$1373, 0), 1)</f>
        <v>IA-18RaCtrl</v>
      </c>
      <c r="J1278" s="27" t="str">
        <f t="shared" si="26"/>
        <v>EXTERNO</v>
      </c>
      <c r="K1278" s="28" t="str">
        <f>Def_Instancias_Equipamentos!$D$40</f>
        <v>IA-18RaBPM:TI-AMCFPGAEVR</v>
      </c>
      <c r="L1278" s="19" t="str">
        <f>Def_Instancias_Equipamentos!$D277</f>
        <v>IA-18RaCtrl:CO-PSCtrl-SI3</v>
      </c>
      <c r="M1278" s="44" t="s">
        <v>1227</v>
      </c>
      <c r="N1278" s="45" t="s">
        <v>1224</v>
      </c>
      <c r="O1278" s="28" t="str">
        <f>Def_Sistemas_Conectores_Cabos!$B$6</f>
        <v>Simplex (HFBR-4525Z)</v>
      </c>
      <c r="P1278" s="19" t="str">
        <f>Def_Sistemas_Conectores_Cabos!$B$6</f>
        <v>Simplex (HFBR-4525Z)</v>
      </c>
      <c r="Q1278" s="27" t="str">
        <f t="shared" si="27"/>
        <v>IA-18RaBPM:TI-AMCFPGAEVR/FMC1CH3
IA-18RaCtrl:CO-PSCtrl-SI3/TimIn</v>
      </c>
      <c r="R1278" s="45">
        <v>15.0</v>
      </c>
      <c r="S1278" s="45">
        <f t="shared" si="30"/>
        <v>15</v>
      </c>
      <c r="T1278" s="19" t="str">
        <f>Def_Sistemas_Conectores_Cabos!$C$6</f>
        <v>Fibra plástica 1 mm</v>
      </c>
      <c r="U1278" s="32" t="s">
        <v>1225</v>
      </c>
      <c r="V1278" s="33"/>
      <c r="W1278" s="33"/>
      <c r="X1278" s="33"/>
    </row>
    <row r="1279" ht="15.75" customHeight="1">
      <c r="A1279" s="19" t="str">
        <f>Def_Sistemas_Conectores_Cabos!$A$5</f>
        <v>Timing Fontes BO &amp; SI</v>
      </c>
      <c r="B1279" s="22" t="str">
        <f>Datas_Entregas!$A$2</f>
        <v>Booster/LTB</v>
      </c>
      <c r="C1279" s="25">
        <f t="array" ref="C1279">INDEX(Datas_Entregas!$B$2:$B$100, MATCH(B1279, Datas_Entregas!$A$2:$A$100, 0), 1)</f>
        <v>43266</v>
      </c>
      <c r="D1279" s="22" t="str">
        <f>Def_Status_Montagem!$A$2</f>
        <v>A verificar</v>
      </c>
      <c r="E1279" s="35" t="str">
        <f>Def_Status_Montagem!$B$4</f>
        <v>Contratada (inclui etiqueta)</v>
      </c>
      <c r="F1279" s="26" t="str">
        <f t="array" ref="F1279">INDEX(Def_Instancias_Equipamentos!$F$2:$F$1373, MATCH(K1279, Def_Instancias_Equipamentos!$D$2:$D$1373, 0), 1)</f>
        <v>Sala Racks 18 parte 1</v>
      </c>
      <c r="G1279" s="27" t="str">
        <f t="array" ref="G1279">INDEX(Def_Instancias_Equipamentos!$F$2:$F$1373, MATCH(L1279, Def_Instancias_Equipamentos!$D$2:$D$1373, 0), 1)</f>
        <v>Sala Racks 18 parte 1</v>
      </c>
      <c r="H1279" s="26" t="str">
        <f t="array" ref="H1279">INDEX(Def_Instancias_Equipamentos!$E$2:$E$1373, MATCH(K1279, Def_Instancias_Equipamentos!$D$2:$D$1373, 0), 1)</f>
        <v>IA-18RaBPM</v>
      </c>
      <c r="I1279" s="27" t="str">
        <f t="array" ref="I1279">INDEX(Def_Instancias_Equipamentos!$E$2:$E$1373, MATCH(L1279, Def_Instancias_Equipamentos!$D$2:$D$1373, 0), 1)</f>
        <v>IA-18RaCtrl</v>
      </c>
      <c r="J1279" s="27" t="str">
        <f t="shared" si="26"/>
        <v>EXTERNO</v>
      </c>
      <c r="K1279" s="28" t="str">
        <f>Def_Instancias_Equipamentos!$D$40</f>
        <v>IA-18RaBPM:TI-AMCFPGAEVR</v>
      </c>
      <c r="L1279" s="19" t="str">
        <f>Def_Instancias_Equipamentos!$D278</f>
        <v>IA-18RaCtrl:CO-PSCtrl-SI4</v>
      </c>
      <c r="M1279" s="44" t="s">
        <v>1228</v>
      </c>
      <c r="N1279" s="45" t="s">
        <v>1224</v>
      </c>
      <c r="O1279" s="28" t="str">
        <f>Def_Sistemas_Conectores_Cabos!$B$6</f>
        <v>Simplex (HFBR-4525Z)</v>
      </c>
      <c r="P1279" s="19" t="str">
        <f>Def_Sistemas_Conectores_Cabos!$B$6</f>
        <v>Simplex (HFBR-4525Z)</v>
      </c>
      <c r="Q1279" s="27" t="str">
        <f t="shared" si="27"/>
        <v>IA-18RaBPM:TI-AMCFPGAEVR/FMC1CH4
IA-18RaCtrl:CO-PSCtrl-SI4/TimIn</v>
      </c>
      <c r="R1279" s="45">
        <v>15.0</v>
      </c>
      <c r="S1279" s="45">
        <f t="shared" si="30"/>
        <v>15</v>
      </c>
      <c r="T1279" s="19" t="str">
        <f>Def_Sistemas_Conectores_Cabos!$C$6</f>
        <v>Fibra plástica 1 mm</v>
      </c>
      <c r="U1279" s="32" t="s">
        <v>1225</v>
      </c>
      <c r="V1279" s="33"/>
      <c r="W1279" s="33"/>
      <c r="X1279" s="33"/>
    </row>
    <row r="1280" ht="15.75" customHeight="1">
      <c r="A1280" s="19" t="str">
        <f>Def_Sistemas_Conectores_Cabos!$A$5</f>
        <v>Timing Fontes BO &amp; SI</v>
      </c>
      <c r="B1280" s="22" t="str">
        <f>Datas_Entregas!$A$2</f>
        <v>Booster/LTB</v>
      </c>
      <c r="C1280" s="25">
        <f t="array" ref="C1280">INDEX(Datas_Entregas!$B$2:$B$100, MATCH(B1280, Datas_Entregas!$A$2:$A$100, 0), 1)</f>
        <v>43266</v>
      </c>
      <c r="D1280" s="22" t="str">
        <f>Def_Status_Montagem!$A$2</f>
        <v>A verificar</v>
      </c>
      <c r="E1280" s="35" t="str">
        <f>Def_Status_Montagem!$B$4</f>
        <v>Contratada (inclui etiqueta)</v>
      </c>
      <c r="F1280" s="26" t="str">
        <f t="array" ref="F1280">INDEX(Def_Instancias_Equipamentos!$F$2:$F$1373, MATCH(K1280, Def_Instancias_Equipamentos!$D$2:$D$1373, 0), 1)</f>
        <v>Sala Racks 18 parte 1</v>
      </c>
      <c r="G1280" s="27" t="str">
        <f t="array" ref="G1280">INDEX(Def_Instancias_Equipamentos!$F$2:$F$1373, MATCH(L1280, Def_Instancias_Equipamentos!$D$2:$D$1373, 0), 1)</f>
        <v>Sala Racks 18 parte 1</v>
      </c>
      <c r="H1280" s="26" t="str">
        <f t="array" ref="H1280">INDEX(Def_Instancias_Equipamentos!$E$2:$E$1373, MATCH(K1280, Def_Instancias_Equipamentos!$D$2:$D$1373, 0), 1)</f>
        <v>IA-18RaBPM</v>
      </c>
      <c r="I1280" s="27" t="str">
        <f t="array" ref="I1280">INDEX(Def_Instancias_Equipamentos!$E$2:$E$1373, MATCH(L1280, Def_Instancias_Equipamentos!$D$2:$D$1373, 0), 1)</f>
        <v>IA-18RaCtrl</v>
      </c>
      <c r="J1280" s="27" t="str">
        <f t="shared" si="26"/>
        <v>EXTERNO</v>
      </c>
      <c r="K1280" s="28" t="str">
        <f>Def_Instancias_Equipamentos!$D$40</f>
        <v>IA-18RaBPM:TI-AMCFPGAEVR</v>
      </c>
      <c r="L1280" s="19" t="str">
        <f>Def_Instancias_Equipamentos!$D279</f>
        <v>IA-18RaCtrl:CO-PSCtrl-SI5</v>
      </c>
      <c r="M1280" s="44" t="s">
        <v>1229</v>
      </c>
      <c r="N1280" s="45" t="s">
        <v>1224</v>
      </c>
      <c r="O1280" s="28" t="str">
        <f>Def_Sistemas_Conectores_Cabos!$B$6</f>
        <v>Simplex (HFBR-4525Z)</v>
      </c>
      <c r="P1280" s="19" t="str">
        <f>Def_Sistemas_Conectores_Cabos!$B$6</f>
        <v>Simplex (HFBR-4525Z)</v>
      </c>
      <c r="Q1280" s="27" t="str">
        <f t="shared" si="27"/>
        <v>IA-18RaBPM:TI-AMCFPGAEVR/FMC1CH5
IA-18RaCtrl:CO-PSCtrl-SI5/TimIn</v>
      </c>
      <c r="R1280" s="45">
        <v>15.0</v>
      </c>
      <c r="S1280" s="45">
        <f t="shared" si="30"/>
        <v>15</v>
      </c>
      <c r="T1280" s="19" t="str">
        <f>Def_Sistemas_Conectores_Cabos!$C$6</f>
        <v>Fibra plástica 1 mm</v>
      </c>
      <c r="U1280" s="32" t="s">
        <v>1225</v>
      </c>
      <c r="V1280" s="33"/>
      <c r="W1280" s="33"/>
      <c r="X1280" s="33"/>
    </row>
    <row r="1281" ht="15.75" customHeight="1">
      <c r="A1281" s="19" t="str">
        <f>Def_Sistemas_Conectores_Cabos!$A$5</f>
        <v>Timing Fontes BO &amp; SI</v>
      </c>
      <c r="B1281" s="22" t="str">
        <f>Datas_Entregas!$A$2</f>
        <v>Booster/LTB</v>
      </c>
      <c r="C1281" s="25">
        <f t="array" ref="C1281">INDEX(Datas_Entregas!$B$2:$B$100, MATCH(B1281, Datas_Entregas!$A$2:$A$100, 0), 1)</f>
        <v>43266</v>
      </c>
      <c r="D1281" s="22" t="str">
        <f>Def_Status_Montagem!$A$2</f>
        <v>A verificar</v>
      </c>
      <c r="E1281" s="35" t="str">
        <f>Def_Status_Montagem!$B$4</f>
        <v>Contratada (inclui etiqueta)</v>
      </c>
      <c r="F1281" s="26" t="str">
        <f t="array" ref="F1281">INDEX(Def_Instancias_Equipamentos!$F$2:$F$1373, MATCH(K1281, Def_Instancias_Equipamentos!$D$2:$D$1373, 0), 1)</f>
        <v>Sala Racks 18 parte 1</v>
      </c>
      <c r="G1281" s="27" t="str">
        <f t="array" ref="G1281">INDEX(Def_Instancias_Equipamentos!$F$2:$F$1373, MATCH(L1281, Def_Instancias_Equipamentos!$D$2:$D$1373, 0), 1)</f>
        <v>Sala Racks 18 parte 1</v>
      </c>
      <c r="H1281" s="26" t="str">
        <f t="array" ref="H1281">INDEX(Def_Instancias_Equipamentos!$E$2:$E$1373, MATCH(K1281, Def_Instancias_Equipamentos!$D$2:$D$1373, 0), 1)</f>
        <v>IA-18RaBPM</v>
      </c>
      <c r="I1281" s="27" t="str">
        <f t="array" ref="I1281">INDEX(Def_Instancias_Equipamentos!$E$2:$E$1373, MATCH(L1281, Def_Instancias_Equipamentos!$D$2:$D$1373, 0), 1)</f>
        <v>IA-18RaCtrl</v>
      </c>
      <c r="J1281" s="27" t="str">
        <f t="shared" si="26"/>
        <v>EXTERNO</v>
      </c>
      <c r="K1281" s="28" t="str">
        <f>Def_Instancias_Equipamentos!$D$40</f>
        <v>IA-18RaBPM:TI-AMCFPGAEVR</v>
      </c>
      <c r="L1281" s="19" t="str">
        <f>Def_Instancias_Equipamentos!$D280</f>
        <v>IA-18RaCtrl:CO-PSCtrl-SI6</v>
      </c>
      <c r="M1281" s="44" t="s">
        <v>1230</v>
      </c>
      <c r="N1281" s="45" t="s">
        <v>1224</v>
      </c>
      <c r="O1281" s="28" t="str">
        <f>Def_Sistemas_Conectores_Cabos!$B$6</f>
        <v>Simplex (HFBR-4525Z)</v>
      </c>
      <c r="P1281" s="19" t="str">
        <f>Def_Sistemas_Conectores_Cabos!$B$6</f>
        <v>Simplex (HFBR-4525Z)</v>
      </c>
      <c r="Q1281" s="27" t="str">
        <f t="shared" si="27"/>
        <v>IA-18RaBPM:TI-AMCFPGAEVR/FMC2CH1
IA-18RaCtrl:CO-PSCtrl-SI6/TimIn</v>
      </c>
      <c r="R1281" s="45">
        <v>15.0</v>
      </c>
      <c r="S1281" s="45">
        <f t="shared" si="30"/>
        <v>15</v>
      </c>
      <c r="T1281" s="19" t="str">
        <f>Def_Sistemas_Conectores_Cabos!$C$6</f>
        <v>Fibra plástica 1 mm</v>
      </c>
      <c r="U1281" s="32" t="s">
        <v>1225</v>
      </c>
      <c r="V1281" s="33"/>
      <c r="W1281" s="33"/>
      <c r="X1281" s="33"/>
    </row>
    <row r="1282" ht="15.75" customHeight="1">
      <c r="A1282" s="19" t="str">
        <f>Def_Sistemas_Conectores_Cabos!$A$5</f>
        <v>Timing Fontes BO &amp; SI</v>
      </c>
      <c r="B1282" s="22" t="str">
        <f>Datas_Entregas!$A$2</f>
        <v>Booster/LTB</v>
      </c>
      <c r="C1282" s="25">
        <f t="array" ref="C1282">INDEX(Datas_Entregas!$B$2:$B$100, MATCH(B1282, Datas_Entregas!$A$2:$A$100, 0), 1)</f>
        <v>43266</v>
      </c>
      <c r="D1282" s="22" t="str">
        <f>Def_Status_Montagem!$A$2</f>
        <v>A verificar</v>
      </c>
      <c r="E1282" s="35" t="str">
        <f>Def_Status_Montagem!$B$4</f>
        <v>Contratada (inclui etiqueta)</v>
      </c>
      <c r="F1282" s="26" t="str">
        <f t="array" ref="F1282">INDEX(Def_Instancias_Equipamentos!$F$2:$F$1373, MATCH(K1282, Def_Instancias_Equipamentos!$D$2:$D$1373, 0), 1)</f>
        <v>Sala Racks 18 parte 1</v>
      </c>
      <c r="G1282" s="27" t="str">
        <f t="array" ref="G1282">INDEX(Def_Instancias_Equipamentos!$F$2:$F$1373, MATCH(L1282, Def_Instancias_Equipamentos!$D$2:$D$1373, 0), 1)</f>
        <v>Sala Racks 18 parte 1</v>
      </c>
      <c r="H1282" s="26" t="str">
        <f t="array" ref="H1282">INDEX(Def_Instancias_Equipamentos!$E$2:$E$1373, MATCH(K1282, Def_Instancias_Equipamentos!$D$2:$D$1373, 0), 1)</f>
        <v>IA-18RaBPM</v>
      </c>
      <c r="I1282" s="27" t="str">
        <f t="array" ref="I1282">INDEX(Def_Instancias_Equipamentos!$E$2:$E$1373, MATCH(L1282, Def_Instancias_Equipamentos!$D$2:$D$1373, 0), 1)</f>
        <v>IA-18RaCtrl</v>
      </c>
      <c r="J1282" s="27" t="str">
        <f t="shared" si="26"/>
        <v>EXTERNO</v>
      </c>
      <c r="K1282" s="28" t="str">
        <f>Def_Instancias_Equipamentos!$D$40</f>
        <v>IA-18RaBPM:TI-AMCFPGAEVR</v>
      </c>
      <c r="L1282" s="19" t="str">
        <f>Def_Instancias_Equipamentos!$D281</f>
        <v>IA-18RaCtrl:CO-PSCtrl-SI7</v>
      </c>
      <c r="M1282" s="44" t="s">
        <v>1231</v>
      </c>
      <c r="N1282" s="45" t="s">
        <v>1224</v>
      </c>
      <c r="O1282" s="28" t="str">
        <f>Def_Sistemas_Conectores_Cabos!$B$6</f>
        <v>Simplex (HFBR-4525Z)</v>
      </c>
      <c r="P1282" s="19" t="str">
        <f>Def_Sistemas_Conectores_Cabos!$B$6</f>
        <v>Simplex (HFBR-4525Z)</v>
      </c>
      <c r="Q1282" s="27" t="str">
        <f t="shared" si="27"/>
        <v>IA-18RaBPM:TI-AMCFPGAEVR/FMC2CH2
IA-18RaCtrl:CO-PSCtrl-SI7/TimIn</v>
      </c>
      <c r="R1282" s="45">
        <v>15.0</v>
      </c>
      <c r="S1282" s="45">
        <f t="shared" si="30"/>
        <v>15</v>
      </c>
      <c r="T1282" s="19" t="str">
        <f>Def_Sistemas_Conectores_Cabos!$C$6</f>
        <v>Fibra plástica 1 mm</v>
      </c>
      <c r="U1282" s="32" t="s">
        <v>1225</v>
      </c>
      <c r="V1282" s="33"/>
      <c r="W1282" s="33"/>
      <c r="X1282" s="33"/>
    </row>
    <row r="1283" ht="15.75" customHeight="1">
      <c r="A1283" s="19" t="str">
        <f>Def_Sistemas_Conectores_Cabos!$A$5</f>
        <v>Timing Fontes BO &amp; SI</v>
      </c>
      <c r="B1283" s="22" t="str">
        <f>Datas_Entregas!$A$2</f>
        <v>Booster/LTB</v>
      </c>
      <c r="C1283" s="25">
        <f t="array" ref="C1283">INDEX(Datas_Entregas!$B$2:$B$100, MATCH(B1283, Datas_Entregas!$A$2:$A$100, 0), 1)</f>
        <v>43266</v>
      </c>
      <c r="D1283" s="22" t="str">
        <f>Def_Status_Montagem!$A$2</f>
        <v>A verificar</v>
      </c>
      <c r="E1283" s="35" t="str">
        <f>Def_Status_Montagem!$B$4</f>
        <v>Contratada (inclui etiqueta)</v>
      </c>
      <c r="F1283" s="26" t="str">
        <f t="array" ref="F1283">INDEX(Def_Instancias_Equipamentos!$F$2:$F$1373, MATCH(K1283, Def_Instancias_Equipamentos!$D$2:$D$1373, 0), 1)</f>
        <v>Sala Racks 18 parte 2</v>
      </c>
      <c r="G1283" s="27" t="str">
        <f t="array" ref="G1283">INDEX(Def_Instancias_Equipamentos!$F$2:$F$1373, MATCH(L1283, Def_Instancias_Equipamentos!$D$2:$D$1373, 0), 1)</f>
        <v>Sala Racks 18 parte 2</v>
      </c>
      <c r="H1283" s="26" t="str">
        <f t="array" ref="H1283">INDEX(Def_Instancias_Equipamentos!$E$2:$E$1373, MATCH(K1283, Def_Instancias_Equipamentos!$D$2:$D$1373, 0), 1)</f>
        <v>IA-19RaBPM</v>
      </c>
      <c r="I1283" s="27" t="str">
        <f t="array" ref="I1283">INDEX(Def_Instancias_Equipamentos!$E$2:$E$1373, MATCH(L1283, Def_Instancias_Equipamentos!$D$2:$D$1373, 0), 1)</f>
        <v>IA-19RaCtrl</v>
      </c>
      <c r="J1283" s="27" t="str">
        <f t="shared" si="26"/>
        <v>EXTERNO</v>
      </c>
      <c r="K1283" s="28" t="str">
        <f>Def_Instancias_Equipamentos!$D$41</f>
        <v>IA-19RaBPM:TI-AMCFPGAEVR</v>
      </c>
      <c r="L1283" s="19" t="str">
        <f>Def_Instancias_Equipamentos!$D282</f>
        <v>IA-19RaCtrl:CO-PSCtrl-BO</v>
      </c>
      <c r="M1283" s="44" t="s">
        <v>1223</v>
      </c>
      <c r="N1283" s="45" t="s">
        <v>1224</v>
      </c>
      <c r="O1283" s="28" t="str">
        <f>Def_Sistemas_Conectores_Cabos!$B$6</f>
        <v>Simplex (HFBR-4525Z)</v>
      </c>
      <c r="P1283" s="19" t="str">
        <f>Def_Sistemas_Conectores_Cabos!$B$6</f>
        <v>Simplex (HFBR-4525Z)</v>
      </c>
      <c r="Q1283" s="27" t="str">
        <f t="shared" si="27"/>
        <v>IA-19RaBPM:TI-AMCFPGAEVR/FMC1CH1
IA-19RaCtrl:CO-PSCtrl-BO/TimIn</v>
      </c>
      <c r="R1283" s="45">
        <v>15.0</v>
      </c>
      <c r="S1283" s="45">
        <f t="shared" si="30"/>
        <v>15</v>
      </c>
      <c r="T1283" s="19" t="str">
        <f>Def_Sistemas_Conectores_Cabos!$C$6</f>
        <v>Fibra plástica 1 mm</v>
      </c>
      <c r="U1283" s="32" t="s">
        <v>1225</v>
      </c>
      <c r="V1283" s="33"/>
      <c r="W1283" s="33"/>
      <c r="X1283" s="33"/>
    </row>
    <row r="1284" ht="15.75" customHeight="1">
      <c r="A1284" s="19" t="str">
        <f>Def_Sistemas_Conectores_Cabos!$A$5</f>
        <v>Timing Fontes BO &amp; SI</v>
      </c>
      <c r="B1284" s="22" t="str">
        <f>Datas_Entregas!$A$2</f>
        <v>Booster/LTB</v>
      </c>
      <c r="C1284" s="25">
        <f t="array" ref="C1284">INDEX(Datas_Entregas!$B$2:$B$100, MATCH(B1284, Datas_Entregas!$A$2:$A$100, 0), 1)</f>
        <v>43266</v>
      </c>
      <c r="D1284" s="22" t="str">
        <f>Def_Status_Montagem!$A$2</f>
        <v>A verificar</v>
      </c>
      <c r="E1284" s="35" t="str">
        <f>Def_Status_Montagem!$B$4</f>
        <v>Contratada (inclui etiqueta)</v>
      </c>
      <c r="F1284" s="26" t="str">
        <f t="array" ref="F1284">INDEX(Def_Instancias_Equipamentos!$F$2:$F$1373, MATCH(K1284, Def_Instancias_Equipamentos!$D$2:$D$1373, 0), 1)</f>
        <v>Sala Racks 18 parte 2</v>
      </c>
      <c r="G1284" s="27" t="str">
        <f t="array" ref="G1284">INDEX(Def_Instancias_Equipamentos!$F$2:$F$1373, MATCH(L1284, Def_Instancias_Equipamentos!$D$2:$D$1373, 0), 1)</f>
        <v>Sala Racks 18 parte 2</v>
      </c>
      <c r="H1284" s="26" t="str">
        <f t="array" ref="H1284">INDEX(Def_Instancias_Equipamentos!$E$2:$E$1373, MATCH(K1284, Def_Instancias_Equipamentos!$D$2:$D$1373, 0), 1)</f>
        <v>IA-19RaBPM</v>
      </c>
      <c r="I1284" s="27" t="str">
        <f t="array" ref="I1284">INDEX(Def_Instancias_Equipamentos!$E$2:$E$1373, MATCH(L1284, Def_Instancias_Equipamentos!$D$2:$D$1373, 0), 1)</f>
        <v>IA-19RaCtrl</v>
      </c>
      <c r="J1284" s="27" t="str">
        <f t="shared" si="26"/>
        <v>EXTERNO</v>
      </c>
      <c r="K1284" s="28" t="str">
        <f>Def_Instancias_Equipamentos!$D$41</f>
        <v>IA-19RaBPM:TI-AMCFPGAEVR</v>
      </c>
      <c r="L1284" s="19" t="str">
        <f>Def_Instancias_Equipamentos!$D283</f>
        <v>IA-19RaCtrl:CO-PSCtrl-SI1</v>
      </c>
      <c r="M1284" s="44" t="s">
        <v>1226</v>
      </c>
      <c r="N1284" s="45" t="s">
        <v>1224</v>
      </c>
      <c r="O1284" s="28" t="str">
        <f>Def_Sistemas_Conectores_Cabos!$B$6</f>
        <v>Simplex (HFBR-4525Z)</v>
      </c>
      <c r="P1284" s="19" t="str">
        <f>Def_Sistemas_Conectores_Cabos!$B$6</f>
        <v>Simplex (HFBR-4525Z)</v>
      </c>
      <c r="Q1284" s="27" t="str">
        <f t="shared" si="27"/>
        <v>IA-19RaBPM:TI-AMCFPGAEVR/FMC1CH2
IA-19RaCtrl:CO-PSCtrl-SI1/TimIn</v>
      </c>
      <c r="R1284" s="45">
        <v>15.0</v>
      </c>
      <c r="S1284" s="45">
        <f t="shared" si="30"/>
        <v>15</v>
      </c>
      <c r="T1284" s="19" t="str">
        <f>Def_Sistemas_Conectores_Cabos!$C$6</f>
        <v>Fibra plástica 1 mm</v>
      </c>
      <c r="U1284" s="32" t="s">
        <v>1225</v>
      </c>
      <c r="V1284" s="33"/>
      <c r="W1284" s="33"/>
      <c r="X1284" s="33"/>
    </row>
    <row r="1285" ht="15.75" customHeight="1">
      <c r="A1285" s="19" t="str">
        <f>Def_Sistemas_Conectores_Cabos!$A$5</f>
        <v>Timing Fontes BO &amp; SI</v>
      </c>
      <c r="B1285" s="22" t="str">
        <f>Datas_Entregas!$A$2</f>
        <v>Booster/LTB</v>
      </c>
      <c r="C1285" s="25">
        <f t="array" ref="C1285">INDEX(Datas_Entregas!$B$2:$B$100, MATCH(B1285, Datas_Entregas!$A$2:$A$100, 0), 1)</f>
        <v>43266</v>
      </c>
      <c r="D1285" s="22" t="str">
        <f>Def_Status_Montagem!$A$2</f>
        <v>A verificar</v>
      </c>
      <c r="E1285" s="35" t="str">
        <f>Def_Status_Montagem!$B$4</f>
        <v>Contratada (inclui etiqueta)</v>
      </c>
      <c r="F1285" s="26" t="str">
        <f t="array" ref="F1285">INDEX(Def_Instancias_Equipamentos!$F$2:$F$1373, MATCH(K1285, Def_Instancias_Equipamentos!$D$2:$D$1373, 0), 1)</f>
        <v>Sala Racks 18 parte 2</v>
      </c>
      <c r="G1285" s="27" t="str">
        <f t="array" ref="G1285">INDEX(Def_Instancias_Equipamentos!$F$2:$F$1373, MATCH(L1285, Def_Instancias_Equipamentos!$D$2:$D$1373, 0), 1)</f>
        <v>Sala Racks 18 parte 2</v>
      </c>
      <c r="H1285" s="26" t="str">
        <f t="array" ref="H1285">INDEX(Def_Instancias_Equipamentos!$E$2:$E$1373, MATCH(K1285, Def_Instancias_Equipamentos!$D$2:$D$1373, 0), 1)</f>
        <v>IA-19RaBPM</v>
      </c>
      <c r="I1285" s="27" t="str">
        <f t="array" ref="I1285">INDEX(Def_Instancias_Equipamentos!$E$2:$E$1373, MATCH(L1285, Def_Instancias_Equipamentos!$D$2:$D$1373, 0), 1)</f>
        <v>IA-19RaCtrl</v>
      </c>
      <c r="J1285" s="27" t="str">
        <f t="shared" si="26"/>
        <v>EXTERNO</v>
      </c>
      <c r="K1285" s="28" t="str">
        <f>Def_Instancias_Equipamentos!$D$41</f>
        <v>IA-19RaBPM:TI-AMCFPGAEVR</v>
      </c>
      <c r="L1285" s="19" t="str">
        <f>Def_Instancias_Equipamentos!$D284</f>
        <v>IA-19RaCtrl:CO-PSCtrl-SI2</v>
      </c>
      <c r="M1285" s="44" t="s">
        <v>1227</v>
      </c>
      <c r="N1285" s="45" t="s">
        <v>1224</v>
      </c>
      <c r="O1285" s="28" t="str">
        <f>Def_Sistemas_Conectores_Cabos!$B$6</f>
        <v>Simplex (HFBR-4525Z)</v>
      </c>
      <c r="P1285" s="19" t="str">
        <f>Def_Sistemas_Conectores_Cabos!$B$6</f>
        <v>Simplex (HFBR-4525Z)</v>
      </c>
      <c r="Q1285" s="27" t="str">
        <f t="shared" si="27"/>
        <v>IA-19RaBPM:TI-AMCFPGAEVR/FMC1CH3
IA-19RaCtrl:CO-PSCtrl-SI2/TimIn</v>
      </c>
      <c r="R1285" s="45">
        <v>15.0</v>
      </c>
      <c r="S1285" s="45">
        <f t="shared" si="30"/>
        <v>15</v>
      </c>
      <c r="T1285" s="19" t="str">
        <f>Def_Sistemas_Conectores_Cabos!$C$6</f>
        <v>Fibra plástica 1 mm</v>
      </c>
      <c r="U1285" s="32" t="s">
        <v>1225</v>
      </c>
      <c r="V1285" s="33"/>
      <c r="W1285" s="33"/>
      <c r="X1285" s="33"/>
    </row>
    <row r="1286" ht="15.75" customHeight="1">
      <c r="A1286" s="19" t="str">
        <f>Def_Sistemas_Conectores_Cabos!$A$5</f>
        <v>Timing Fontes BO &amp; SI</v>
      </c>
      <c r="B1286" s="22" t="str">
        <f>Datas_Entregas!$A$2</f>
        <v>Booster/LTB</v>
      </c>
      <c r="C1286" s="25">
        <f t="array" ref="C1286">INDEX(Datas_Entregas!$B$2:$B$100, MATCH(B1286, Datas_Entregas!$A$2:$A$100, 0), 1)</f>
        <v>43266</v>
      </c>
      <c r="D1286" s="22" t="str">
        <f>Def_Status_Montagem!$A$2</f>
        <v>A verificar</v>
      </c>
      <c r="E1286" s="35" t="str">
        <f>Def_Status_Montagem!$B$4</f>
        <v>Contratada (inclui etiqueta)</v>
      </c>
      <c r="F1286" s="26" t="str">
        <f t="array" ref="F1286">INDEX(Def_Instancias_Equipamentos!$F$2:$F$1373, MATCH(K1286, Def_Instancias_Equipamentos!$D$2:$D$1373, 0), 1)</f>
        <v>Sala Racks 18 parte 2</v>
      </c>
      <c r="G1286" s="27" t="str">
        <f t="array" ref="G1286">INDEX(Def_Instancias_Equipamentos!$F$2:$F$1373, MATCH(L1286, Def_Instancias_Equipamentos!$D$2:$D$1373, 0), 1)</f>
        <v>Sala Racks 18 parte 2</v>
      </c>
      <c r="H1286" s="26" t="str">
        <f t="array" ref="H1286">INDEX(Def_Instancias_Equipamentos!$E$2:$E$1373, MATCH(K1286, Def_Instancias_Equipamentos!$D$2:$D$1373, 0), 1)</f>
        <v>IA-19RaBPM</v>
      </c>
      <c r="I1286" s="27" t="str">
        <f t="array" ref="I1286">INDEX(Def_Instancias_Equipamentos!$E$2:$E$1373, MATCH(L1286, Def_Instancias_Equipamentos!$D$2:$D$1373, 0), 1)</f>
        <v>IA-19RaCtrl</v>
      </c>
      <c r="J1286" s="27" t="str">
        <f t="shared" si="26"/>
        <v>EXTERNO</v>
      </c>
      <c r="K1286" s="28" t="str">
        <f>Def_Instancias_Equipamentos!$D$41</f>
        <v>IA-19RaBPM:TI-AMCFPGAEVR</v>
      </c>
      <c r="L1286" s="19" t="str">
        <f>Def_Instancias_Equipamentos!$D285</f>
        <v>IA-19RaCtrl:CO-PSCtrl-SI3</v>
      </c>
      <c r="M1286" s="44" t="s">
        <v>1228</v>
      </c>
      <c r="N1286" s="45" t="s">
        <v>1224</v>
      </c>
      <c r="O1286" s="28" t="str">
        <f>Def_Sistemas_Conectores_Cabos!$B$6</f>
        <v>Simplex (HFBR-4525Z)</v>
      </c>
      <c r="P1286" s="19" t="str">
        <f>Def_Sistemas_Conectores_Cabos!$B$6</f>
        <v>Simplex (HFBR-4525Z)</v>
      </c>
      <c r="Q1286" s="27" t="str">
        <f t="shared" si="27"/>
        <v>IA-19RaBPM:TI-AMCFPGAEVR/FMC1CH4
IA-19RaCtrl:CO-PSCtrl-SI3/TimIn</v>
      </c>
      <c r="R1286" s="45">
        <v>15.0</v>
      </c>
      <c r="S1286" s="45">
        <f t="shared" si="30"/>
        <v>15</v>
      </c>
      <c r="T1286" s="19" t="str">
        <f>Def_Sistemas_Conectores_Cabos!$C$6</f>
        <v>Fibra plástica 1 mm</v>
      </c>
      <c r="U1286" s="32" t="s">
        <v>1225</v>
      </c>
      <c r="V1286" s="33"/>
      <c r="W1286" s="33"/>
      <c r="X1286" s="33"/>
    </row>
    <row r="1287" ht="15.75" customHeight="1">
      <c r="A1287" s="19" t="str">
        <f>Def_Sistemas_Conectores_Cabos!$A$5</f>
        <v>Timing Fontes BO &amp; SI</v>
      </c>
      <c r="B1287" s="22" t="str">
        <f>Datas_Entregas!$A$2</f>
        <v>Booster/LTB</v>
      </c>
      <c r="C1287" s="25">
        <f t="array" ref="C1287">INDEX(Datas_Entregas!$B$2:$B$100, MATCH(B1287, Datas_Entregas!$A$2:$A$100, 0), 1)</f>
        <v>43266</v>
      </c>
      <c r="D1287" s="22" t="str">
        <f>Def_Status_Montagem!$A$2</f>
        <v>A verificar</v>
      </c>
      <c r="E1287" s="35" t="str">
        <f>Def_Status_Montagem!$B$4</f>
        <v>Contratada (inclui etiqueta)</v>
      </c>
      <c r="F1287" s="26" t="str">
        <f t="array" ref="F1287">INDEX(Def_Instancias_Equipamentos!$F$2:$F$1373, MATCH(K1287, Def_Instancias_Equipamentos!$D$2:$D$1373, 0), 1)</f>
        <v>Sala Racks 18 parte 2</v>
      </c>
      <c r="G1287" s="27" t="str">
        <f t="array" ref="G1287">INDEX(Def_Instancias_Equipamentos!$F$2:$F$1373, MATCH(L1287, Def_Instancias_Equipamentos!$D$2:$D$1373, 0), 1)</f>
        <v>Sala Racks 18 parte 2</v>
      </c>
      <c r="H1287" s="26" t="str">
        <f t="array" ref="H1287">INDEX(Def_Instancias_Equipamentos!$E$2:$E$1373, MATCH(K1287, Def_Instancias_Equipamentos!$D$2:$D$1373, 0), 1)</f>
        <v>IA-19RaBPM</v>
      </c>
      <c r="I1287" s="27" t="str">
        <f t="array" ref="I1287">INDEX(Def_Instancias_Equipamentos!$E$2:$E$1373, MATCH(L1287, Def_Instancias_Equipamentos!$D$2:$D$1373, 0), 1)</f>
        <v>IA-19RaCtrl</v>
      </c>
      <c r="J1287" s="27" t="str">
        <f t="shared" si="26"/>
        <v>EXTERNO</v>
      </c>
      <c r="K1287" s="28" t="str">
        <f>Def_Instancias_Equipamentos!$D$41</f>
        <v>IA-19RaBPM:TI-AMCFPGAEVR</v>
      </c>
      <c r="L1287" s="19" t="str">
        <f>Def_Instancias_Equipamentos!$D286</f>
        <v>IA-19RaCtrl:CO-PSCtrl-SI4</v>
      </c>
      <c r="M1287" s="44" t="s">
        <v>1229</v>
      </c>
      <c r="N1287" s="45" t="s">
        <v>1224</v>
      </c>
      <c r="O1287" s="28" t="str">
        <f>Def_Sistemas_Conectores_Cabos!$B$6</f>
        <v>Simplex (HFBR-4525Z)</v>
      </c>
      <c r="P1287" s="19" t="str">
        <f>Def_Sistemas_Conectores_Cabos!$B$6</f>
        <v>Simplex (HFBR-4525Z)</v>
      </c>
      <c r="Q1287" s="27" t="str">
        <f t="shared" si="27"/>
        <v>IA-19RaBPM:TI-AMCFPGAEVR/FMC1CH5
IA-19RaCtrl:CO-PSCtrl-SI4/TimIn</v>
      </c>
      <c r="R1287" s="45">
        <v>15.0</v>
      </c>
      <c r="S1287" s="45">
        <f t="shared" si="30"/>
        <v>15</v>
      </c>
      <c r="T1287" s="19" t="str">
        <f>Def_Sistemas_Conectores_Cabos!$C$6</f>
        <v>Fibra plástica 1 mm</v>
      </c>
      <c r="U1287" s="32" t="s">
        <v>1225</v>
      </c>
      <c r="V1287" s="33"/>
      <c r="W1287" s="33"/>
      <c r="X1287" s="33"/>
    </row>
    <row r="1288" ht="15.75" customHeight="1">
      <c r="A1288" s="19" t="str">
        <f>Def_Sistemas_Conectores_Cabos!$A$5</f>
        <v>Timing Fontes BO &amp; SI</v>
      </c>
      <c r="B1288" s="22" t="str">
        <f>Datas_Entregas!$A$2</f>
        <v>Booster/LTB</v>
      </c>
      <c r="C1288" s="25">
        <f t="array" ref="C1288">INDEX(Datas_Entregas!$B$2:$B$100, MATCH(B1288, Datas_Entregas!$A$2:$A$100, 0), 1)</f>
        <v>43266</v>
      </c>
      <c r="D1288" s="22" t="str">
        <f>Def_Status_Montagem!$A$2</f>
        <v>A verificar</v>
      </c>
      <c r="E1288" s="35" t="str">
        <f>Def_Status_Montagem!$B$4</f>
        <v>Contratada (inclui etiqueta)</v>
      </c>
      <c r="F1288" s="26" t="str">
        <f t="array" ref="F1288">INDEX(Def_Instancias_Equipamentos!$F$2:$F$1373, MATCH(K1288, Def_Instancias_Equipamentos!$D$2:$D$1373, 0), 1)</f>
        <v>Sala Racks 18 parte 2</v>
      </c>
      <c r="G1288" s="27" t="str">
        <f t="array" ref="G1288">INDEX(Def_Instancias_Equipamentos!$F$2:$F$1373, MATCH(L1288, Def_Instancias_Equipamentos!$D$2:$D$1373, 0), 1)</f>
        <v>Sala Racks 18 parte 2</v>
      </c>
      <c r="H1288" s="26" t="str">
        <f t="array" ref="H1288">INDEX(Def_Instancias_Equipamentos!$E$2:$E$1373, MATCH(K1288, Def_Instancias_Equipamentos!$D$2:$D$1373, 0), 1)</f>
        <v>IA-19RaBPM</v>
      </c>
      <c r="I1288" s="27" t="str">
        <f t="array" ref="I1288">INDEX(Def_Instancias_Equipamentos!$E$2:$E$1373, MATCH(L1288, Def_Instancias_Equipamentos!$D$2:$D$1373, 0), 1)</f>
        <v>IA-19RaCtrl</v>
      </c>
      <c r="J1288" s="27" t="str">
        <f t="shared" si="26"/>
        <v>EXTERNO</v>
      </c>
      <c r="K1288" s="28" t="str">
        <f>Def_Instancias_Equipamentos!$D$41</f>
        <v>IA-19RaBPM:TI-AMCFPGAEVR</v>
      </c>
      <c r="L1288" s="19" t="str">
        <f>Def_Instancias_Equipamentos!$D287</f>
        <v>IA-19RaCtrl:CO-PSCtrl-SI5</v>
      </c>
      <c r="M1288" s="44" t="s">
        <v>1230</v>
      </c>
      <c r="N1288" s="45" t="s">
        <v>1224</v>
      </c>
      <c r="O1288" s="28" t="str">
        <f>Def_Sistemas_Conectores_Cabos!$B$6</f>
        <v>Simplex (HFBR-4525Z)</v>
      </c>
      <c r="P1288" s="19" t="str">
        <f>Def_Sistemas_Conectores_Cabos!$B$6</f>
        <v>Simplex (HFBR-4525Z)</v>
      </c>
      <c r="Q1288" s="27" t="str">
        <f t="shared" si="27"/>
        <v>IA-19RaBPM:TI-AMCFPGAEVR/FMC2CH1
IA-19RaCtrl:CO-PSCtrl-SI5/TimIn</v>
      </c>
      <c r="R1288" s="45">
        <v>15.0</v>
      </c>
      <c r="S1288" s="45">
        <f t="shared" si="30"/>
        <v>15</v>
      </c>
      <c r="T1288" s="19" t="str">
        <f>Def_Sistemas_Conectores_Cabos!$C$6</f>
        <v>Fibra plástica 1 mm</v>
      </c>
      <c r="U1288" s="32" t="s">
        <v>1225</v>
      </c>
      <c r="V1288" s="33"/>
      <c r="W1288" s="33"/>
      <c r="X1288" s="33"/>
    </row>
    <row r="1289" ht="15.75" customHeight="1">
      <c r="A1289" s="19" t="str">
        <f>Def_Sistemas_Conectores_Cabos!$A$5</f>
        <v>Timing Fontes BO &amp; SI</v>
      </c>
      <c r="B1289" s="22" t="str">
        <f>Datas_Entregas!$A$2</f>
        <v>Booster/LTB</v>
      </c>
      <c r="C1289" s="25">
        <f t="array" ref="C1289">INDEX(Datas_Entregas!$B$2:$B$100, MATCH(B1289, Datas_Entregas!$A$2:$A$100, 0), 1)</f>
        <v>43266</v>
      </c>
      <c r="D1289" s="22" t="str">
        <f>Def_Status_Montagem!$A$2</f>
        <v>A verificar</v>
      </c>
      <c r="E1289" s="35" t="str">
        <f>Def_Status_Montagem!$B$4</f>
        <v>Contratada (inclui etiqueta)</v>
      </c>
      <c r="F1289" s="26" t="str">
        <f t="array" ref="F1289">INDEX(Def_Instancias_Equipamentos!$F$2:$F$1373, MATCH(K1289, Def_Instancias_Equipamentos!$D$2:$D$1373, 0), 1)</f>
        <v>Sala Racks 18 parte 2</v>
      </c>
      <c r="G1289" s="27" t="str">
        <f t="array" ref="G1289">INDEX(Def_Instancias_Equipamentos!$F$2:$F$1373, MATCH(L1289, Def_Instancias_Equipamentos!$D$2:$D$1373, 0), 1)</f>
        <v>Sala Racks 18 parte 2</v>
      </c>
      <c r="H1289" s="26" t="str">
        <f t="array" ref="H1289">INDEX(Def_Instancias_Equipamentos!$E$2:$E$1373, MATCH(K1289, Def_Instancias_Equipamentos!$D$2:$D$1373, 0), 1)</f>
        <v>IA-19RaBPM</v>
      </c>
      <c r="I1289" s="27" t="str">
        <f t="array" ref="I1289">INDEX(Def_Instancias_Equipamentos!$E$2:$E$1373, MATCH(L1289, Def_Instancias_Equipamentos!$D$2:$D$1373, 0), 1)</f>
        <v>IA-19RaCtrl</v>
      </c>
      <c r="J1289" s="27" t="str">
        <f t="shared" si="26"/>
        <v>EXTERNO</v>
      </c>
      <c r="K1289" s="28" t="str">
        <f>Def_Instancias_Equipamentos!$D$41</f>
        <v>IA-19RaBPM:TI-AMCFPGAEVR</v>
      </c>
      <c r="L1289" s="19" t="str">
        <f>Def_Instancias_Equipamentos!$D288</f>
        <v>IA-19RaCtrl:CO-PSCtrl-SI6</v>
      </c>
      <c r="M1289" s="44" t="s">
        <v>1231</v>
      </c>
      <c r="N1289" s="45" t="s">
        <v>1224</v>
      </c>
      <c r="O1289" s="28" t="str">
        <f>Def_Sistemas_Conectores_Cabos!$B$6</f>
        <v>Simplex (HFBR-4525Z)</v>
      </c>
      <c r="P1289" s="19" t="str">
        <f>Def_Sistemas_Conectores_Cabos!$B$6</f>
        <v>Simplex (HFBR-4525Z)</v>
      </c>
      <c r="Q1289" s="27" t="str">
        <f t="shared" si="27"/>
        <v>IA-19RaBPM:TI-AMCFPGAEVR/FMC2CH2
IA-19RaCtrl:CO-PSCtrl-SI6/TimIn</v>
      </c>
      <c r="R1289" s="45">
        <v>15.0</v>
      </c>
      <c r="S1289" s="45">
        <f t="shared" si="30"/>
        <v>15</v>
      </c>
      <c r="T1289" s="19" t="str">
        <f>Def_Sistemas_Conectores_Cabos!$C$6</f>
        <v>Fibra plástica 1 mm</v>
      </c>
      <c r="U1289" s="32" t="s">
        <v>1225</v>
      </c>
      <c r="V1289" s="33"/>
      <c r="W1289" s="33"/>
      <c r="X1289" s="33"/>
    </row>
    <row r="1290" ht="15.75" customHeight="1">
      <c r="A1290" s="19" t="str">
        <f>Def_Sistemas_Conectores_Cabos!$A$5</f>
        <v>Timing Fontes BO &amp; SI</v>
      </c>
      <c r="B1290" s="22" t="str">
        <f>Datas_Entregas!$A$2</f>
        <v>Booster/LTB</v>
      </c>
      <c r="C1290" s="25">
        <f t="array" ref="C1290">INDEX(Datas_Entregas!$B$2:$B$100, MATCH(B1290, Datas_Entregas!$A$2:$A$100, 0), 1)</f>
        <v>43266</v>
      </c>
      <c r="D1290" s="22" t="str">
        <f>Def_Status_Montagem!$A$2</f>
        <v>A verificar</v>
      </c>
      <c r="E1290" s="35" t="str">
        <f>Def_Status_Montagem!$B$4</f>
        <v>Contratada (inclui etiqueta)</v>
      </c>
      <c r="F1290" s="26" t="str">
        <f t="array" ref="F1290">INDEX(Def_Instancias_Equipamentos!$F$2:$F$1373, MATCH(K1290, Def_Instancias_Equipamentos!$D$2:$D$1373, 0), 1)</f>
        <v>Sala Racks 18 parte 2</v>
      </c>
      <c r="G1290" s="27" t="str">
        <f t="array" ref="G1290">INDEX(Def_Instancias_Equipamentos!$F$2:$F$1373, MATCH(L1290, Def_Instancias_Equipamentos!$D$2:$D$1373, 0), 1)</f>
        <v>Sala Racks 18 parte 2</v>
      </c>
      <c r="H1290" s="26" t="str">
        <f t="array" ref="H1290">INDEX(Def_Instancias_Equipamentos!$E$2:$E$1373, MATCH(K1290, Def_Instancias_Equipamentos!$D$2:$D$1373, 0), 1)</f>
        <v>IA-19RaBPM</v>
      </c>
      <c r="I1290" s="27" t="str">
        <f t="array" ref="I1290">INDEX(Def_Instancias_Equipamentos!$E$2:$E$1373, MATCH(L1290, Def_Instancias_Equipamentos!$D$2:$D$1373, 0), 1)</f>
        <v>IA-19RaCtrl</v>
      </c>
      <c r="J1290" s="27" t="str">
        <f t="shared" si="26"/>
        <v>EXTERNO</v>
      </c>
      <c r="K1290" s="28" t="str">
        <f>Def_Instancias_Equipamentos!$D$41</f>
        <v>IA-19RaBPM:TI-AMCFPGAEVR</v>
      </c>
      <c r="L1290" s="19" t="str">
        <f>Def_Instancias_Equipamentos!$D289</f>
        <v>IA-19RaCtrl:CO-PSCtrl-SI7</v>
      </c>
      <c r="M1290" s="44" t="s">
        <v>1232</v>
      </c>
      <c r="N1290" s="45" t="s">
        <v>1224</v>
      </c>
      <c r="O1290" s="28" t="str">
        <f>Def_Sistemas_Conectores_Cabos!$B$6</f>
        <v>Simplex (HFBR-4525Z)</v>
      </c>
      <c r="P1290" s="19" t="str">
        <f>Def_Sistemas_Conectores_Cabos!$B$6</f>
        <v>Simplex (HFBR-4525Z)</v>
      </c>
      <c r="Q1290" s="27" t="str">
        <f t="shared" si="27"/>
        <v>IA-19RaBPM:TI-AMCFPGAEVR/FMC2CH3
IA-19RaCtrl:CO-PSCtrl-SI7/TimIn</v>
      </c>
      <c r="R1290" s="45">
        <v>15.0</v>
      </c>
      <c r="S1290" s="45">
        <f t="shared" si="30"/>
        <v>15</v>
      </c>
      <c r="T1290" s="19" t="str">
        <f>Def_Sistemas_Conectores_Cabos!$C$6</f>
        <v>Fibra plástica 1 mm</v>
      </c>
      <c r="U1290" s="32" t="s">
        <v>1225</v>
      </c>
      <c r="V1290" s="33"/>
      <c r="W1290" s="33"/>
      <c r="X1290" s="33"/>
    </row>
    <row r="1291" ht="15.75" customHeight="1">
      <c r="A1291" s="19" t="str">
        <f>Def_Sistemas_Conectores_Cabos!$A$5</f>
        <v>Timing Fontes BO &amp; SI</v>
      </c>
      <c r="B1291" s="22" t="str">
        <f>Datas_Entregas!$A$2</f>
        <v>Booster/LTB</v>
      </c>
      <c r="C1291" s="25">
        <f t="array" ref="C1291">INDEX(Datas_Entregas!$B$2:$B$100, MATCH(B1291, Datas_Entregas!$A$2:$A$100, 0), 1)</f>
        <v>43266</v>
      </c>
      <c r="D1291" s="22" t="str">
        <f>Def_Status_Montagem!$A$2</f>
        <v>A verificar</v>
      </c>
      <c r="E1291" s="35" t="str">
        <f>Def_Status_Montagem!$B$4</f>
        <v>Contratada (inclui etiqueta)</v>
      </c>
      <c r="F1291" s="26" t="str">
        <f t="array" ref="F1291">INDEX(Def_Instancias_Equipamentos!$F$2:$F$1373, MATCH(K1291, Def_Instancias_Equipamentos!$D$2:$D$1373, 0), 1)</f>
        <v>Sala Racks 19&amp;20</v>
      </c>
      <c r="G1291" s="27" t="str">
        <f t="array" ref="G1291">INDEX(Def_Instancias_Equipamentos!$F$2:$F$1373, MATCH(L1291, Def_Instancias_Equipamentos!$D$2:$D$1373, 0), 1)</f>
        <v>Sala Racks 19&amp;20</v>
      </c>
      <c r="H1291" s="26" t="str">
        <f t="array" ref="H1291">INDEX(Def_Instancias_Equipamentos!$E$2:$E$1373, MATCH(K1291, Def_Instancias_Equipamentos!$D$2:$D$1373, 0), 1)</f>
        <v>IA-20RaBPM</v>
      </c>
      <c r="I1291" s="27" t="str">
        <f t="array" ref="I1291">INDEX(Def_Instancias_Equipamentos!$E$2:$E$1373, MATCH(L1291, Def_Instancias_Equipamentos!$D$2:$D$1373, 0), 1)</f>
        <v>IA-20RaCtrl</v>
      </c>
      <c r="J1291" s="27" t="str">
        <f t="shared" si="26"/>
        <v>EXTERNO</v>
      </c>
      <c r="K1291" s="28" t="str">
        <f>Def_Instancias_Equipamentos!$D$42</f>
        <v>IA-20RaBPM:TI-AMCFPGAEVR</v>
      </c>
      <c r="L1291" s="19" t="str">
        <f>Def_Instancias_Equipamentos!$D290</f>
        <v>IA-20RaCtrl:CO-PSCtrl-SI1</v>
      </c>
      <c r="M1291" s="44" t="s">
        <v>1223</v>
      </c>
      <c r="N1291" s="45" t="s">
        <v>1224</v>
      </c>
      <c r="O1291" s="28" t="str">
        <f>Def_Sistemas_Conectores_Cabos!$B$6</f>
        <v>Simplex (HFBR-4525Z)</v>
      </c>
      <c r="P1291" s="19" t="str">
        <f>Def_Sistemas_Conectores_Cabos!$B$6</f>
        <v>Simplex (HFBR-4525Z)</v>
      </c>
      <c r="Q1291" s="27" t="str">
        <f t="shared" si="27"/>
        <v>IA-20RaBPM:TI-AMCFPGAEVR/FMC1CH1
IA-20RaCtrl:CO-PSCtrl-SI1/TimIn</v>
      </c>
      <c r="R1291" s="45">
        <v>20.0</v>
      </c>
      <c r="S1291" s="45">
        <f t="shared" si="30"/>
        <v>20</v>
      </c>
      <c r="T1291" s="19" t="str">
        <f>Def_Sistemas_Conectores_Cabos!$C$6</f>
        <v>Fibra plástica 1 mm</v>
      </c>
      <c r="U1291" s="32" t="s">
        <v>1225</v>
      </c>
      <c r="V1291" s="33"/>
      <c r="W1291" s="33"/>
      <c r="X1291" s="33"/>
    </row>
    <row r="1292" ht="15.75" customHeight="1">
      <c r="A1292" s="19" t="str">
        <f>Def_Sistemas_Conectores_Cabos!$A$5</f>
        <v>Timing Fontes BO &amp; SI</v>
      </c>
      <c r="B1292" s="22" t="str">
        <f>Datas_Entregas!$A$2</f>
        <v>Booster/LTB</v>
      </c>
      <c r="C1292" s="25">
        <f t="array" ref="C1292">INDEX(Datas_Entregas!$B$2:$B$100, MATCH(B1292, Datas_Entregas!$A$2:$A$100, 0), 1)</f>
        <v>43266</v>
      </c>
      <c r="D1292" s="22" t="str">
        <f>Def_Status_Montagem!$A$2</f>
        <v>A verificar</v>
      </c>
      <c r="E1292" s="35" t="str">
        <f>Def_Status_Montagem!$B$4</f>
        <v>Contratada (inclui etiqueta)</v>
      </c>
      <c r="F1292" s="26" t="str">
        <f t="array" ref="F1292">INDEX(Def_Instancias_Equipamentos!$F$2:$F$1373, MATCH(K1292, Def_Instancias_Equipamentos!$D$2:$D$1373, 0), 1)</f>
        <v>Sala Racks 19&amp;20</v>
      </c>
      <c r="G1292" s="27" t="str">
        <f t="array" ref="G1292">INDEX(Def_Instancias_Equipamentos!$F$2:$F$1373, MATCH(L1292, Def_Instancias_Equipamentos!$D$2:$D$1373, 0), 1)</f>
        <v>Sala Racks 19&amp;20</v>
      </c>
      <c r="H1292" s="26" t="str">
        <f t="array" ref="H1292">INDEX(Def_Instancias_Equipamentos!$E$2:$E$1373, MATCH(K1292, Def_Instancias_Equipamentos!$D$2:$D$1373, 0), 1)</f>
        <v>IA-20RaBPM</v>
      </c>
      <c r="I1292" s="27" t="str">
        <f t="array" ref="I1292">INDEX(Def_Instancias_Equipamentos!$E$2:$E$1373, MATCH(L1292, Def_Instancias_Equipamentos!$D$2:$D$1373, 0), 1)</f>
        <v>IA-20RaCtrl</v>
      </c>
      <c r="J1292" s="27" t="str">
        <f t="shared" si="26"/>
        <v>EXTERNO</v>
      </c>
      <c r="K1292" s="28" t="str">
        <f>Def_Instancias_Equipamentos!$D$42</f>
        <v>IA-20RaBPM:TI-AMCFPGAEVR</v>
      </c>
      <c r="L1292" s="19" t="str">
        <f>Def_Instancias_Equipamentos!$D291</f>
        <v>IA-20RaCtrl:CO-PSCtrl-SI2</v>
      </c>
      <c r="M1292" s="44" t="s">
        <v>1226</v>
      </c>
      <c r="N1292" s="45" t="s">
        <v>1224</v>
      </c>
      <c r="O1292" s="28" t="str">
        <f>Def_Sistemas_Conectores_Cabos!$B$6</f>
        <v>Simplex (HFBR-4525Z)</v>
      </c>
      <c r="P1292" s="19" t="str">
        <f>Def_Sistemas_Conectores_Cabos!$B$6</f>
        <v>Simplex (HFBR-4525Z)</v>
      </c>
      <c r="Q1292" s="27" t="str">
        <f t="shared" si="27"/>
        <v>IA-20RaBPM:TI-AMCFPGAEVR/FMC1CH2
IA-20RaCtrl:CO-PSCtrl-SI2/TimIn</v>
      </c>
      <c r="R1292" s="45">
        <v>20.0</v>
      </c>
      <c r="S1292" s="45">
        <f t="shared" si="30"/>
        <v>20</v>
      </c>
      <c r="T1292" s="19" t="str">
        <f>Def_Sistemas_Conectores_Cabos!$C$6</f>
        <v>Fibra plástica 1 mm</v>
      </c>
      <c r="U1292" s="32" t="s">
        <v>1225</v>
      </c>
      <c r="V1292" s="33"/>
      <c r="W1292" s="33"/>
      <c r="X1292" s="33"/>
    </row>
    <row r="1293" ht="15.75" customHeight="1">
      <c r="A1293" s="19" t="str">
        <f>Def_Sistemas_Conectores_Cabos!$A$5</f>
        <v>Timing Fontes BO &amp; SI</v>
      </c>
      <c r="B1293" s="22" t="str">
        <f>Datas_Entregas!$A$2</f>
        <v>Booster/LTB</v>
      </c>
      <c r="C1293" s="25">
        <f t="array" ref="C1293">INDEX(Datas_Entregas!$B$2:$B$100, MATCH(B1293, Datas_Entregas!$A$2:$A$100, 0), 1)</f>
        <v>43266</v>
      </c>
      <c r="D1293" s="22" t="str">
        <f>Def_Status_Montagem!$A$2</f>
        <v>A verificar</v>
      </c>
      <c r="E1293" s="35" t="str">
        <f>Def_Status_Montagem!$B$4</f>
        <v>Contratada (inclui etiqueta)</v>
      </c>
      <c r="F1293" s="26" t="str">
        <f t="array" ref="F1293">INDEX(Def_Instancias_Equipamentos!$F$2:$F$1373, MATCH(K1293, Def_Instancias_Equipamentos!$D$2:$D$1373, 0), 1)</f>
        <v>Sala Racks 19&amp;20</v>
      </c>
      <c r="G1293" s="27" t="str">
        <f t="array" ref="G1293">INDEX(Def_Instancias_Equipamentos!$F$2:$F$1373, MATCH(L1293, Def_Instancias_Equipamentos!$D$2:$D$1373, 0), 1)</f>
        <v>Sala Racks 19&amp;20</v>
      </c>
      <c r="H1293" s="26" t="str">
        <f t="array" ref="H1293">INDEX(Def_Instancias_Equipamentos!$E$2:$E$1373, MATCH(K1293, Def_Instancias_Equipamentos!$D$2:$D$1373, 0), 1)</f>
        <v>IA-20RaBPM</v>
      </c>
      <c r="I1293" s="27" t="str">
        <f t="array" ref="I1293">INDEX(Def_Instancias_Equipamentos!$E$2:$E$1373, MATCH(L1293, Def_Instancias_Equipamentos!$D$2:$D$1373, 0), 1)</f>
        <v>IA-20RaCtrl</v>
      </c>
      <c r="J1293" s="27" t="str">
        <f t="shared" si="26"/>
        <v>EXTERNO</v>
      </c>
      <c r="K1293" s="28" t="str">
        <f>Def_Instancias_Equipamentos!$D$42</f>
        <v>IA-20RaBPM:TI-AMCFPGAEVR</v>
      </c>
      <c r="L1293" s="19" t="str">
        <f>Def_Instancias_Equipamentos!$D292</f>
        <v>IA-20RaCtrl:CO-PSCtrl-SI3</v>
      </c>
      <c r="M1293" s="44" t="s">
        <v>1227</v>
      </c>
      <c r="N1293" s="45" t="s">
        <v>1224</v>
      </c>
      <c r="O1293" s="28" t="str">
        <f>Def_Sistemas_Conectores_Cabos!$B$6</f>
        <v>Simplex (HFBR-4525Z)</v>
      </c>
      <c r="P1293" s="19" t="str">
        <f>Def_Sistemas_Conectores_Cabos!$B$6</f>
        <v>Simplex (HFBR-4525Z)</v>
      </c>
      <c r="Q1293" s="27" t="str">
        <f t="shared" si="27"/>
        <v>IA-20RaBPM:TI-AMCFPGAEVR/FMC1CH3
IA-20RaCtrl:CO-PSCtrl-SI3/TimIn</v>
      </c>
      <c r="R1293" s="45">
        <v>20.0</v>
      </c>
      <c r="S1293" s="45">
        <f t="shared" si="30"/>
        <v>20</v>
      </c>
      <c r="T1293" s="19" t="str">
        <f>Def_Sistemas_Conectores_Cabos!$C$6</f>
        <v>Fibra plástica 1 mm</v>
      </c>
      <c r="U1293" s="32" t="s">
        <v>1225</v>
      </c>
      <c r="V1293" s="33"/>
      <c r="W1293" s="33"/>
      <c r="X1293" s="33"/>
    </row>
    <row r="1294" ht="15.75" customHeight="1">
      <c r="A1294" s="19" t="str">
        <f>Def_Sistemas_Conectores_Cabos!$A$5</f>
        <v>Timing Fontes BO &amp; SI</v>
      </c>
      <c r="B1294" s="22" t="str">
        <f>Datas_Entregas!$A$2</f>
        <v>Booster/LTB</v>
      </c>
      <c r="C1294" s="25">
        <f t="array" ref="C1294">INDEX(Datas_Entregas!$B$2:$B$100, MATCH(B1294, Datas_Entregas!$A$2:$A$100, 0), 1)</f>
        <v>43266</v>
      </c>
      <c r="D1294" s="22" t="str">
        <f>Def_Status_Montagem!$A$2</f>
        <v>A verificar</v>
      </c>
      <c r="E1294" s="35" t="str">
        <f>Def_Status_Montagem!$B$4</f>
        <v>Contratada (inclui etiqueta)</v>
      </c>
      <c r="F1294" s="26" t="str">
        <f t="array" ref="F1294">INDEX(Def_Instancias_Equipamentos!$F$2:$F$1373, MATCH(K1294, Def_Instancias_Equipamentos!$D$2:$D$1373, 0), 1)</f>
        <v>Sala Racks 19&amp;20</v>
      </c>
      <c r="G1294" s="27" t="str">
        <f t="array" ref="G1294">INDEX(Def_Instancias_Equipamentos!$F$2:$F$1373, MATCH(L1294, Def_Instancias_Equipamentos!$D$2:$D$1373, 0), 1)</f>
        <v>Sala Racks 19&amp;20</v>
      </c>
      <c r="H1294" s="26" t="str">
        <f t="array" ref="H1294">INDEX(Def_Instancias_Equipamentos!$E$2:$E$1373, MATCH(K1294, Def_Instancias_Equipamentos!$D$2:$D$1373, 0), 1)</f>
        <v>IA-20RaBPM</v>
      </c>
      <c r="I1294" s="27" t="str">
        <f t="array" ref="I1294">INDEX(Def_Instancias_Equipamentos!$E$2:$E$1373, MATCH(L1294, Def_Instancias_Equipamentos!$D$2:$D$1373, 0), 1)</f>
        <v>IA-20RaCtrl</v>
      </c>
      <c r="J1294" s="27" t="str">
        <f t="shared" si="26"/>
        <v>EXTERNO</v>
      </c>
      <c r="K1294" s="28" t="str">
        <f>Def_Instancias_Equipamentos!$D$42</f>
        <v>IA-20RaBPM:TI-AMCFPGAEVR</v>
      </c>
      <c r="L1294" s="19" t="str">
        <f>Def_Instancias_Equipamentos!$D293</f>
        <v>IA-20RaCtrl:CO-PSCtrl-SI4</v>
      </c>
      <c r="M1294" s="44" t="s">
        <v>1228</v>
      </c>
      <c r="N1294" s="45" t="s">
        <v>1224</v>
      </c>
      <c r="O1294" s="28" t="str">
        <f>Def_Sistemas_Conectores_Cabos!$B$6</f>
        <v>Simplex (HFBR-4525Z)</v>
      </c>
      <c r="P1294" s="19" t="str">
        <f>Def_Sistemas_Conectores_Cabos!$B$6</f>
        <v>Simplex (HFBR-4525Z)</v>
      </c>
      <c r="Q1294" s="27" t="str">
        <f t="shared" si="27"/>
        <v>IA-20RaBPM:TI-AMCFPGAEVR/FMC1CH4
IA-20RaCtrl:CO-PSCtrl-SI4/TimIn</v>
      </c>
      <c r="R1294" s="45">
        <v>20.0</v>
      </c>
      <c r="S1294" s="45">
        <f t="shared" si="30"/>
        <v>20</v>
      </c>
      <c r="T1294" s="19" t="str">
        <f>Def_Sistemas_Conectores_Cabos!$C$6</f>
        <v>Fibra plástica 1 mm</v>
      </c>
      <c r="U1294" s="32" t="s">
        <v>1225</v>
      </c>
      <c r="V1294" s="33"/>
      <c r="W1294" s="33"/>
      <c r="X1294" s="33"/>
    </row>
    <row r="1295" ht="15.75" customHeight="1">
      <c r="A1295" s="19" t="str">
        <f>Def_Sistemas_Conectores_Cabos!$A$5</f>
        <v>Timing Fontes BO &amp; SI</v>
      </c>
      <c r="B1295" s="22" t="str">
        <f>Datas_Entregas!$A$2</f>
        <v>Booster/LTB</v>
      </c>
      <c r="C1295" s="25">
        <f t="array" ref="C1295">INDEX(Datas_Entregas!$B$2:$B$100, MATCH(B1295, Datas_Entregas!$A$2:$A$100, 0), 1)</f>
        <v>43266</v>
      </c>
      <c r="D1295" s="22" t="str">
        <f>Def_Status_Montagem!$A$2</f>
        <v>A verificar</v>
      </c>
      <c r="E1295" s="35" t="str">
        <f>Def_Status_Montagem!$B$4</f>
        <v>Contratada (inclui etiqueta)</v>
      </c>
      <c r="F1295" s="26" t="str">
        <f t="array" ref="F1295">INDEX(Def_Instancias_Equipamentos!$F$2:$F$1373, MATCH(K1295, Def_Instancias_Equipamentos!$D$2:$D$1373, 0), 1)</f>
        <v>Sala Racks 19&amp;20</v>
      </c>
      <c r="G1295" s="27" t="str">
        <f t="array" ref="G1295">INDEX(Def_Instancias_Equipamentos!$F$2:$F$1373, MATCH(L1295, Def_Instancias_Equipamentos!$D$2:$D$1373, 0), 1)</f>
        <v>Sala Racks 19&amp;20</v>
      </c>
      <c r="H1295" s="26" t="str">
        <f t="array" ref="H1295">INDEX(Def_Instancias_Equipamentos!$E$2:$E$1373, MATCH(K1295, Def_Instancias_Equipamentos!$D$2:$D$1373, 0), 1)</f>
        <v>IA-20RaBPM</v>
      </c>
      <c r="I1295" s="27" t="str">
        <f t="array" ref="I1295">INDEX(Def_Instancias_Equipamentos!$E$2:$E$1373, MATCH(L1295, Def_Instancias_Equipamentos!$D$2:$D$1373, 0), 1)</f>
        <v>IA-20RaCtrl</v>
      </c>
      <c r="J1295" s="27" t="str">
        <f t="shared" si="26"/>
        <v>EXTERNO</v>
      </c>
      <c r="K1295" s="28" t="str">
        <f>Def_Instancias_Equipamentos!$D$42</f>
        <v>IA-20RaBPM:TI-AMCFPGAEVR</v>
      </c>
      <c r="L1295" s="19" t="str">
        <f>Def_Instancias_Equipamentos!$D294</f>
        <v>IA-20RaCtrl:CO-PSCtrl-SI5</v>
      </c>
      <c r="M1295" s="44" t="s">
        <v>1229</v>
      </c>
      <c r="N1295" s="45" t="s">
        <v>1224</v>
      </c>
      <c r="O1295" s="28" t="str">
        <f>Def_Sistemas_Conectores_Cabos!$B$6</f>
        <v>Simplex (HFBR-4525Z)</v>
      </c>
      <c r="P1295" s="19" t="str">
        <f>Def_Sistemas_Conectores_Cabos!$B$6</f>
        <v>Simplex (HFBR-4525Z)</v>
      </c>
      <c r="Q1295" s="27" t="str">
        <f t="shared" si="27"/>
        <v>IA-20RaBPM:TI-AMCFPGAEVR/FMC1CH5
IA-20RaCtrl:CO-PSCtrl-SI5/TimIn</v>
      </c>
      <c r="R1295" s="45">
        <v>20.0</v>
      </c>
      <c r="S1295" s="45">
        <f t="shared" si="30"/>
        <v>20</v>
      </c>
      <c r="T1295" s="19" t="str">
        <f>Def_Sistemas_Conectores_Cabos!$C$6</f>
        <v>Fibra plástica 1 mm</v>
      </c>
      <c r="U1295" s="32" t="s">
        <v>1225</v>
      </c>
      <c r="V1295" s="33"/>
      <c r="W1295" s="33"/>
      <c r="X1295" s="33"/>
    </row>
    <row r="1296" ht="15.75" customHeight="1">
      <c r="A1296" s="19" t="str">
        <f>Def_Sistemas_Conectores_Cabos!$A$5</f>
        <v>Timing Fontes BO &amp; SI</v>
      </c>
      <c r="B1296" s="22" t="str">
        <f>Datas_Entregas!$A$2</f>
        <v>Booster/LTB</v>
      </c>
      <c r="C1296" s="25">
        <f t="array" ref="C1296">INDEX(Datas_Entregas!$B$2:$B$100, MATCH(B1296, Datas_Entregas!$A$2:$A$100, 0), 1)</f>
        <v>43266</v>
      </c>
      <c r="D1296" s="22" t="str">
        <f>Def_Status_Montagem!$A$2</f>
        <v>A verificar</v>
      </c>
      <c r="E1296" s="35" t="str">
        <f>Def_Status_Montagem!$B$4</f>
        <v>Contratada (inclui etiqueta)</v>
      </c>
      <c r="F1296" s="26" t="str">
        <f t="array" ref="F1296">INDEX(Def_Instancias_Equipamentos!$F$2:$F$1373, MATCH(K1296, Def_Instancias_Equipamentos!$D$2:$D$1373, 0), 1)</f>
        <v>Sala Racks 19&amp;20</v>
      </c>
      <c r="G1296" s="27" t="str">
        <f t="array" ref="G1296">INDEX(Def_Instancias_Equipamentos!$F$2:$F$1373, MATCH(L1296, Def_Instancias_Equipamentos!$D$2:$D$1373, 0), 1)</f>
        <v>Sala Racks 19&amp;20</v>
      </c>
      <c r="H1296" s="26" t="str">
        <f t="array" ref="H1296">INDEX(Def_Instancias_Equipamentos!$E$2:$E$1373, MATCH(K1296, Def_Instancias_Equipamentos!$D$2:$D$1373, 0), 1)</f>
        <v>IA-20RaBPM</v>
      </c>
      <c r="I1296" s="27" t="str">
        <f t="array" ref="I1296">INDEX(Def_Instancias_Equipamentos!$E$2:$E$1373, MATCH(L1296, Def_Instancias_Equipamentos!$D$2:$D$1373, 0), 1)</f>
        <v>IA-20RaCtrl</v>
      </c>
      <c r="J1296" s="27" t="str">
        <f t="shared" si="26"/>
        <v>EXTERNO</v>
      </c>
      <c r="K1296" s="28" t="str">
        <f>Def_Instancias_Equipamentos!$D$42</f>
        <v>IA-20RaBPM:TI-AMCFPGAEVR</v>
      </c>
      <c r="L1296" s="19" t="str">
        <f>Def_Instancias_Equipamentos!$D295</f>
        <v>IA-20RaCtrl:CO-PSCtrl-SI6</v>
      </c>
      <c r="M1296" s="44" t="s">
        <v>1230</v>
      </c>
      <c r="N1296" s="45" t="s">
        <v>1224</v>
      </c>
      <c r="O1296" s="28" t="str">
        <f>Def_Sistemas_Conectores_Cabos!$B$6</f>
        <v>Simplex (HFBR-4525Z)</v>
      </c>
      <c r="P1296" s="19" t="str">
        <f>Def_Sistemas_Conectores_Cabos!$B$6</f>
        <v>Simplex (HFBR-4525Z)</v>
      </c>
      <c r="Q1296" s="27" t="str">
        <f t="shared" si="27"/>
        <v>IA-20RaBPM:TI-AMCFPGAEVR/FMC2CH1
IA-20RaCtrl:CO-PSCtrl-SI6/TimIn</v>
      </c>
      <c r="R1296" s="45">
        <v>20.0</v>
      </c>
      <c r="S1296" s="45">
        <f t="shared" si="30"/>
        <v>20</v>
      </c>
      <c r="T1296" s="19" t="str">
        <f>Def_Sistemas_Conectores_Cabos!$C$6</f>
        <v>Fibra plástica 1 mm</v>
      </c>
      <c r="U1296" s="32" t="s">
        <v>1225</v>
      </c>
      <c r="V1296" s="33"/>
      <c r="W1296" s="33"/>
      <c r="X1296" s="33"/>
    </row>
    <row r="1297" ht="15.75" customHeight="1">
      <c r="A1297" s="19" t="str">
        <f>Def_Sistemas_Conectores_Cabos!$A$5</f>
        <v>Timing Fontes BO &amp; SI</v>
      </c>
      <c r="B1297" s="22" t="str">
        <f>Datas_Entregas!$A$2</f>
        <v>Booster/LTB</v>
      </c>
      <c r="C1297" s="25">
        <f t="array" ref="C1297">INDEX(Datas_Entregas!$B$2:$B$100, MATCH(B1297, Datas_Entregas!$A$2:$A$100, 0), 1)</f>
        <v>43266</v>
      </c>
      <c r="D1297" s="22" t="str">
        <f>Def_Status_Montagem!$A$2</f>
        <v>A verificar</v>
      </c>
      <c r="E1297" s="35" t="str">
        <f>Def_Status_Montagem!$B$4</f>
        <v>Contratada (inclui etiqueta)</v>
      </c>
      <c r="F1297" s="26" t="str">
        <f t="array" ref="F1297">INDEX(Def_Instancias_Equipamentos!$F$2:$F$1373, MATCH(K1297, Def_Instancias_Equipamentos!$D$2:$D$1373, 0), 1)</f>
        <v>Sala Racks 19&amp;20</v>
      </c>
      <c r="G1297" s="27" t="str">
        <f t="array" ref="G1297">INDEX(Def_Instancias_Equipamentos!$F$2:$F$1373, MATCH(L1297, Def_Instancias_Equipamentos!$D$2:$D$1373, 0), 1)</f>
        <v>Sala Racks 19&amp;20</v>
      </c>
      <c r="H1297" s="26" t="str">
        <f t="array" ref="H1297">INDEX(Def_Instancias_Equipamentos!$E$2:$E$1373, MATCH(K1297, Def_Instancias_Equipamentos!$D$2:$D$1373, 0), 1)</f>
        <v>IA-20RaBPM</v>
      </c>
      <c r="I1297" s="27" t="str">
        <f t="array" ref="I1297">INDEX(Def_Instancias_Equipamentos!$E$2:$E$1373, MATCH(L1297, Def_Instancias_Equipamentos!$D$2:$D$1373, 0), 1)</f>
        <v>IA-20RaCtrl</v>
      </c>
      <c r="J1297" s="27" t="str">
        <f t="shared" si="26"/>
        <v>EXTERNO</v>
      </c>
      <c r="K1297" s="28" t="str">
        <f>Def_Instancias_Equipamentos!$D$42</f>
        <v>IA-20RaBPM:TI-AMCFPGAEVR</v>
      </c>
      <c r="L1297" s="19" t="str">
        <f>Def_Instancias_Equipamentos!$D296</f>
        <v>IA-20RaCtrl:CO-PSCtrl-SI7</v>
      </c>
      <c r="M1297" s="44" t="s">
        <v>1231</v>
      </c>
      <c r="N1297" s="45" t="s">
        <v>1224</v>
      </c>
      <c r="O1297" s="28" t="str">
        <f>Def_Sistemas_Conectores_Cabos!$B$6</f>
        <v>Simplex (HFBR-4525Z)</v>
      </c>
      <c r="P1297" s="19" t="str">
        <f>Def_Sistemas_Conectores_Cabos!$B$6</f>
        <v>Simplex (HFBR-4525Z)</v>
      </c>
      <c r="Q1297" s="27" t="str">
        <f t="shared" si="27"/>
        <v>IA-20RaBPM:TI-AMCFPGAEVR/FMC2CH2
IA-20RaCtrl:CO-PSCtrl-SI7/TimIn</v>
      </c>
      <c r="R1297" s="45">
        <v>20.0</v>
      </c>
      <c r="S1297" s="45">
        <f t="shared" si="30"/>
        <v>20</v>
      </c>
      <c r="T1297" s="19" t="str">
        <f>Def_Sistemas_Conectores_Cabos!$C$6</f>
        <v>Fibra plástica 1 mm</v>
      </c>
      <c r="U1297" s="32" t="s">
        <v>1225</v>
      </c>
      <c r="V1297" s="33"/>
      <c r="W1297" s="33"/>
      <c r="X1297" s="33"/>
    </row>
    <row r="1298" ht="15.75" customHeight="1">
      <c r="A1298" s="19" t="str">
        <f>Def_Sistemas_Conectores_Cabos!$A$5</f>
        <v>Timing Fontes BO &amp; SI</v>
      </c>
      <c r="B1298" s="22" t="str">
        <f>Datas_Entregas!$A$2</f>
        <v>Booster/LTB</v>
      </c>
      <c r="C1298" s="25">
        <f t="array" ref="C1298">INDEX(Datas_Entregas!$B$2:$B$100, MATCH(B1298, Datas_Entregas!$A$2:$A$100, 0), 1)</f>
        <v>43266</v>
      </c>
      <c r="D1298" s="22" t="str">
        <f>Def_Status_Montagem!$A$2</f>
        <v>A verificar</v>
      </c>
      <c r="E1298" s="35" t="str">
        <f>Def_Status_Montagem!$B$4</f>
        <v>Contratada (inclui etiqueta)</v>
      </c>
      <c r="F1298" s="26" t="str">
        <f t="array" ref="F1298">INDEX(Def_Instancias_Equipamentos!$F$2:$F$1373, MATCH(K1298, Def_Instancias_Equipamentos!$D$2:$D$1373, 0), 1)</f>
        <v>Sala Racks 19&amp;20</v>
      </c>
      <c r="G1298" s="27" t="str">
        <f t="array" ref="G1298">INDEX(Def_Instancias_Equipamentos!$F$2:$F$1373, MATCH(L1298, Def_Instancias_Equipamentos!$D$2:$D$1373, 0), 1)</f>
        <v>Sala Racks do LINAC</v>
      </c>
      <c r="H1298" s="26" t="str">
        <f t="array" ref="H1298">INDEX(Def_Instancias_Equipamentos!$E$2:$E$1373, MATCH(K1298, Def_Instancias_Equipamentos!$D$2:$D$1373, 0), 1)</f>
        <v>IA-20RaBPMTL</v>
      </c>
      <c r="I1298" s="27" t="str">
        <f t="array" ref="I1298">INDEX(Def_Instancias_Equipamentos!$E$2:$E$1373, MATCH(L1298, Def_Instancias_Equipamentos!$D$2:$D$1373, 0), 1)</f>
        <v>LA-RaCtrl</v>
      </c>
      <c r="J1298" s="27" t="str">
        <f t="shared" si="26"/>
        <v>EXTERNO</v>
      </c>
      <c r="K1298" s="28" t="str">
        <f>Def_Instancias_Equipamentos!$D$43</f>
        <v>IA-20RaBPMTL:TI-AMCFPGAEVR</v>
      </c>
      <c r="L1298" s="19" t="str">
        <f>Def_Instancias_Equipamentos!$D316</f>
        <v>LA-RaCtrl:CO-PSCtrl-TB1</v>
      </c>
      <c r="M1298" s="44" t="s">
        <v>1223</v>
      </c>
      <c r="N1298" s="45" t="s">
        <v>1224</v>
      </c>
      <c r="O1298" s="28" t="str">
        <f>Def_Sistemas_Conectores_Cabos!$B$6</f>
        <v>Simplex (HFBR-4525Z)</v>
      </c>
      <c r="P1298" s="19" t="str">
        <f>Def_Sistemas_Conectores_Cabos!$B$6</f>
        <v>Simplex (HFBR-4525Z)</v>
      </c>
      <c r="Q1298" s="27" t="str">
        <f t="shared" si="27"/>
        <v>IA-20RaBPMTL:TI-AMCFPGAEVR/FMC1CH1
LA-RaCtrl:CO-PSCtrl-TB1/TimIn</v>
      </c>
      <c r="R1298" s="45">
        <v>20.0</v>
      </c>
      <c r="S1298" s="45">
        <f t="shared" si="30"/>
        <v>20</v>
      </c>
      <c r="T1298" s="19" t="str">
        <f>Def_Sistemas_Conectores_Cabos!$C$6</f>
        <v>Fibra plástica 1 mm</v>
      </c>
      <c r="U1298" s="32" t="s">
        <v>1225</v>
      </c>
      <c r="V1298" s="33"/>
      <c r="W1298" s="33"/>
      <c r="X1298" s="33"/>
    </row>
    <row r="1299" ht="15.75" customHeight="1">
      <c r="A1299" s="19" t="str">
        <f>Def_Sistemas_Conectores_Cabos!$A$5</f>
        <v>Timing Fontes BO &amp; SI</v>
      </c>
      <c r="B1299" s="22" t="str">
        <f>Datas_Entregas!$A$2</f>
        <v>Booster/LTB</v>
      </c>
      <c r="C1299" s="25">
        <f t="array" ref="C1299">INDEX(Datas_Entregas!$B$2:$B$100, MATCH(B1299, Datas_Entregas!$A$2:$A$100, 0), 1)</f>
        <v>43266</v>
      </c>
      <c r="D1299" s="22" t="str">
        <f>Def_Status_Montagem!$A$2</f>
        <v>A verificar</v>
      </c>
      <c r="E1299" s="35" t="str">
        <f>Def_Status_Montagem!$B$4</f>
        <v>Contratada (inclui etiqueta)</v>
      </c>
      <c r="F1299" s="26" t="str">
        <f t="array" ref="F1299">INDEX(Def_Instancias_Equipamentos!$F$2:$F$1373, MATCH(K1299, Def_Instancias_Equipamentos!$D$2:$D$1373, 0), 1)</f>
        <v>Sala Racks 19&amp;20</v>
      </c>
      <c r="G1299" s="27" t="str">
        <f t="array" ref="G1299">INDEX(Def_Instancias_Equipamentos!$F$2:$F$1373, MATCH(L1299, Def_Instancias_Equipamentos!$D$2:$D$1373, 0), 1)</f>
        <v>Sala Racks do LINAC</v>
      </c>
      <c r="H1299" s="26" t="str">
        <f t="array" ref="H1299">INDEX(Def_Instancias_Equipamentos!$E$2:$E$1373, MATCH(K1299, Def_Instancias_Equipamentos!$D$2:$D$1373, 0), 1)</f>
        <v>IA-20RaBPMTL</v>
      </c>
      <c r="I1299" s="27" t="str">
        <f t="array" ref="I1299">INDEX(Def_Instancias_Equipamentos!$E$2:$E$1373, MATCH(L1299, Def_Instancias_Equipamentos!$D$2:$D$1373, 0), 1)</f>
        <v>LA-RaCtrl</v>
      </c>
      <c r="J1299" s="27" t="str">
        <f t="shared" si="26"/>
        <v>EXTERNO</v>
      </c>
      <c r="K1299" s="28" t="str">
        <f>Def_Instancias_Equipamentos!$D$43</f>
        <v>IA-20RaBPMTL:TI-AMCFPGAEVR</v>
      </c>
      <c r="L1299" s="19" t="str">
        <f>Def_Instancias_Equipamentos!$D317</f>
        <v>LA-RaCtrl:CO-PSCtrl-TB2</v>
      </c>
      <c r="M1299" s="44" t="s">
        <v>1226</v>
      </c>
      <c r="N1299" s="45" t="s">
        <v>1224</v>
      </c>
      <c r="O1299" s="28" t="str">
        <f>Def_Sistemas_Conectores_Cabos!$B$6</f>
        <v>Simplex (HFBR-4525Z)</v>
      </c>
      <c r="P1299" s="19" t="str">
        <f>Def_Sistemas_Conectores_Cabos!$B$6</f>
        <v>Simplex (HFBR-4525Z)</v>
      </c>
      <c r="Q1299" s="27" t="str">
        <f t="shared" si="27"/>
        <v>IA-20RaBPMTL:TI-AMCFPGAEVR/FMC1CH2
LA-RaCtrl:CO-PSCtrl-TB2/TimIn</v>
      </c>
      <c r="R1299" s="45">
        <v>20.0</v>
      </c>
      <c r="S1299" s="45">
        <f t="shared" si="30"/>
        <v>20</v>
      </c>
      <c r="T1299" s="19" t="str">
        <f>Def_Sistemas_Conectores_Cabos!$C$6</f>
        <v>Fibra plástica 1 mm</v>
      </c>
      <c r="U1299" s="32" t="s">
        <v>1225</v>
      </c>
      <c r="V1299" s="33"/>
      <c r="W1299" s="33"/>
      <c r="X1299" s="33"/>
    </row>
    <row r="1300" ht="15.75" customHeight="1">
      <c r="A1300" s="19" t="str">
        <f>Def_Sistemas_Conectores_Cabos!$A$5</f>
        <v>Timing Fontes BO &amp; SI</v>
      </c>
      <c r="B1300" s="22" t="str">
        <f>Datas_Entregas!$A$2</f>
        <v>Booster/LTB</v>
      </c>
      <c r="C1300" s="25">
        <f t="array" ref="C1300">INDEX(Datas_Entregas!$B$2:$B$100, MATCH(B1300, Datas_Entregas!$A$2:$A$100, 0), 1)</f>
        <v>43266</v>
      </c>
      <c r="D1300" s="22" t="str">
        <f>Def_Status_Montagem!$A$2</f>
        <v>A verificar</v>
      </c>
      <c r="E1300" s="35" t="str">
        <f>Def_Status_Montagem!$B$4</f>
        <v>Contratada (inclui etiqueta)</v>
      </c>
      <c r="F1300" s="26" t="str">
        <f t="array" ref="F1300">INDEX(Def_Instancias_Equipamentos!$F$2:$F$1373, MATCH(K1300, Def_Instancias_Equipamentos!$D$2:$D$1373, 0), 1)</f>
        <v>Sala Racks 19&amp;20</v>
      </c>
      <c r="G1300" s="27" t="str">
        <f t="array" ref="G1300">INDEX(Def_Instancias_Equipamentos!$F$2:$F$1373, MATCH(L1300, Def_Instancias_Equipamentos!$D$2:$D$1373, 0), 1)</f>
        <v>Sala Racks do LINAC</v>
      </c>
      <c r="H1300" s="26" t="str">
        <f t="array" ref="H1300">INDEX(Def_Instancias_Equipamentos!$E$2:$E$1373, MATCH(K1300, Def_Instancias_Equipamentos!$D$2:$D$1373, 0), 1)</f>
        <v>IA-20RaBPMTL</v>
      </c>
      <c r="I1300" s="27" t="str">
        <f t="array" ref="I1300">INDEX(Def_Instancias_Equipamentos!$E$2:$E$1373, MATCH(L1300, Def_Instancias_Equipamentos!$D$2:$D$1373, 0), 1)</f>
        <v>LA-RaCtrl</v>
      </c>
      <c r="J1300" s="27" t="str">
        <f t="shared" si="26"/>
        <v>EXTERNO</v>
      </c>
      <c r="K1300" s="28" t="str">
        <f>Def_Instancias_Equipamentos!$D$43</f>
        <v>IA-20RaBPMTL:TI-AMCFPGAEVR</v>
      </c>
      <c r="L1300" s="19" t="str">
        <f>Def_Instancias_Equipamentos!$D318</f>
        <v>LA-RaCtrl:CO-PSCtrl-TB3</v>
      </c>
      <c r="M1300" s="44" t="s">
        <v>1227</v>
      </c>
      <c r="N1300" s="45" t="s">
        <v>1224</v>
      </c>
      <c r="O1300" s="28" t="str">
        <f>Def_Sistemas_Conectores_Cabos!$B$6</f>
        <v>Simplex (HFBR-4525Z)</v>
      </c>
      <c r="P1300" s="19" t="str">
        <f>Def_Sistemas_Conectores_Cabos!$B$6</f>
        <v>Simplex (HFBR-4525Z)</v>
      </c>
      <c r="Q1300" s="27" t="str">
        <f t="shared" si="27"/>
        <v>IA-20RaBPMTL:TI-AMCFPGAEVR/FMC1CH3
LA-RaCtrl:CO-PSCtrl-TB3/TimIn</v>
      </c>
      <c r="R1300" s="45">
        <v>20.0</v>
      </c>
      <c r="S1300" s="45">
        <f t="shared" si="30"/>
        <v>20</v>
      </c>
      <c r="T1300" s="19" t="str">
        <f>Def_Sistemas_Conectores_Cabos!$C$6</f>
        <v>Fibra plástica 1 mm</v>
      </c>
      <c r="U1300" s="32" t="s">
        <v>1225</v>
      </c>
      <c r="V1300" s="33"/>
      <c r="W1300" s="33"/>
      <c r="X1300" s="33"/>
    </row>
    <row r="1301" ht="15.75" customHeight="1">
      <c r="A1301" s="19" t="str">
        <f>Def_Sistemas_Conectores_Cabos!$A$5</f>
        <v>Timing Fontes BO &amp; SI</v>
      </c>
      <c r="B1301" s="22" t="str">
        <f>Datas_Entregas!$A$2</f>
        <v>Booster/LTB</v>
      </c>
      <c r="C1301" s="25">
        <f t="array" ref="C1301">INDEX(Datas_Entregas!$B$2:$B$100, MATCH(B1301, Datas_Entregas!$A$2:$A$100, 0), 1)</f>
        <v>43266</v>
      </c>
      <c r="D1301" s="22" t="str">
        <f>Def_Status_Montagem!$A$2</f>
        <v>A verificar</v>
      </c>
      <c r="E1301" s="35" t="str">
        <f>Def_Status_Montagem!$B$4</f>
        <v>Contratada (inclui etiqueta)</v>
      </c>
      <c r="F1301" s="26" t="str">
        <f t="array" ref="F1301">INDEX(Def_Instancias_Equipamentos!$F$2:$F$1373, MATCH(K1301, Def_Instancias_Equipamentos!$D$2:$D$1373, 0), 1)</f>
        <v>Sala Racks 19&amp;20</v>
      </c>
      <c r="G1301" s="27" t="str">
        <f t="array" ref="G1301">INDEX(Def_Instancias_Equipamentos!$F$2:$F$1373, MATCH(L1301, Def_Instancias_Equipamentos!$D$2:$D$1373, 0), 1)</f>
        <v>Sala Racks do LINAC</v>
      </c>
      <c r="H1301" s="26" t="str">
        <f t="array" ref="H1301">INDEX(Def_Instancias_Equipamentos!$E$2:$E$1373, MATCH(K1301, Def_Instancias_Equipamentos!$D$2:$D$1373, 0), 1)</f>
        <v>IA-20RaBPMTL</v>
      </c>
      <c r="I1301" s="27" t="str">
        <f t="array" ref="I1301">INDEX(Def_Instancias_Equipamentos!$E$2:$E$1373, MATCH(L1301, Def_Instancias_Equipamentos!$D$2:$D$1373, 0), 1)</f>
        <v>LA-RaCtrl</v>
      </c>
      <c r="J1301" s="27" t="str">
        <f t="shared" si="26"/>
        <v>EXTERNO</v>
      </c>
      <c r="K1301" s="28" t="str">
        <f>Def_Instancias_Equipamentos!$D$43</f>
        <v>IA-20RaBPMTL:TI-AMCFPGAEVR</v>
      </c>
      <c r="L1301" s="19" t="str">
        <f>Def_Instancias_Equipamentos!$D319</f>
        <v>LA-RaCtrl:CO-PSCtrl-TS1</v>
      </c>
      <c r="M1301" s="44" t="s">
        <v>1228</v>
      </c>
      <c r="N1301" s="45" t="s">
        <v>1224</v>
      </c>
      <c r="O1301" s="28" t="str">
        <f>Def_Sistemas_Conectores_Cabos!$B$6</f>
        <v>Simplex (HFBR-4525Z)</v>
      </c>
      <c r="P1301" s="19" t="str">
        <f>Def_Sistemas_Conectores_Cabos!$B$6</f>
        <v>Simplex (HFBR-4525Z)</v>
      </c>
      <c r="Q1301" s="27" t="str">
        <f t="shared" si="27"/>
        <v>IA-20RaBPMTL:TI-AMCFPGAEVR/FMC1CH4
LA-RaCtrl:CO-PSCtrl-TS1/TimIn</v>
      </c>
      <c r="R1301" s="45">
        <v>20.0</v>
      </c>
      <c r="S1301" s="45">
        <f t="shared" si="30"/>
        <v>20</v>
      </c>
      <c r="T1301" s="19" t="str">
        <f>Def_Sistemas_Conectores_Cabos!$C$6</f>
        <v>Fibra plástica 1 mm</v>
      </c>
      <c r="U1301" s="32" t="s">
        <v>1225</v>
      </c>
      <c r="V1301" s="33"/>
      <c r="W1301" s="33"/>
      <c r="X1301" s="33"/>
    </row>
    <row r="1302" ht="15.75" customHeight="1">
      <c r="A1302" s="19" t="str">
        <f>Def_Sistemas_Conectores_Cabos!$A$5</f>
        <v>Timing Fontes BO &amp; SI</v>
      </c>
      <c r="B1302" s="22" t="str">
        <f>Datas_Entregas!$A$2</f>
        <v>Booster/LTB</v>
      </c>
      <c r="C1302" s="25">
        <f t="array" ref="C1302">INDEX(Datas_Entregas!$B$2:$B$100, MATCH(B1302, Datas_Entregas!$A$2:$A$100, 0), 1)</f>
        <v>43266</v>
      </c>
      <c r="D1302" s="22" t="str">
        <f>Def_Status_Montagem!$A$2</f>
        <v>A verificar</v>
      </c>
      <c r="E1302" s="35" t="str">
        <f>Def_Status_Montagem!$B$4</f>
        <v>Contratada (inclui etiqueta)</v>
      </c>
      <c r="F1302" s="26" t="str">
        <f t="array" ref="F1302">INDEX(Def_Instancias_Equipamentos!$F$2:$F$1373, MATCH(K1302, Def_Instancias_Equipamentos!$D$2:$D$1373, 0), 1)</f>
        <v>Sala Racks 19&amp;20</v>
      </c>
      <c r="G1302" s="27" t="str">
        <f t="array" ref="G1302">INDEX(Def_Instancias_Equipamentos!$F$2:$F$1373, MATCH(L1302, Def_Instancias_Equipamentos!$D$2:$D$1373, 0), 1)</f>
        <v>Sala Racks do LINAC</v>
      </c>
      <c r="H1302" s="26" t="str">
        <f t="array" ref="H1302">INDEX(Def_Instancias_Equipamentos!$E$2:$E$1373, MATCH(K1302, Def_Instancias_Equipamentos!$D$2:$D$1373, 0), 1)</f>
        <v>IA-20RaBPMTL</v>
      </c>
      <c r="I1302" s="27" t="str">
        <f t="array" ref="I1302">INDEX(Def_Instancias_Equipamentos!$E$2:$E$1373, MATCH(L1302, Def_Instancias_Equipamentos!$D$2:$D$1373, 0), 1)</f>
        <v>LA-RaCtrl</v>
      </c>
      <c r="J1302" s="27" t="str">
        <f t="shared" si="26"/>
        <v>EXTERNO</v>
      </c>
      <c r="K1302" s="28" t="str">
        <f>Def_Instancias_Equipamentos!$D$43</f>
        <v>IA-20RaBPMTL:TI-AMCFPGAEVR</v>
      </c>
      <c r="L1302" s="19" t="str">
        <f>Def_Instancias_Equipamentos!$D320</f>
        <v>LA-RaCtrl:CO-PSCtrl-TS2</v>
      </c>
      <c r="M1302" s="44" t="s">
        <v>1229</v>
      </c>
      <c r="N1302" s="45" t="s">
        <v>1224</v>
      </c>
      <c r="O1302" s="28" t="str">
        <f>Def_Sistemas_Conectores_Cabos!$B$6</f>
        <v>Simplex (HFBR-4525Z)</v>
      </c>
      <c r="P1302" s="19" t="str">
        <f>Def_Sistemas_Conectores_Cabos!$B$6</f>
        <v>Simplex (HFBR-4525Z)</v>
      </c>
      <c r="Q1302" s="27" t="str">
        <f t="shared" si="27"/>
        <v>IA-20RaBPMTL:TI-AMCFPGAEVR/FMC1CH5
LA-RaCtrl:CO-PSCtrl-TS2/TimIn</v>
      </c>
      <c r="R1302" s="45">
        <v>20.0</v>
      </c>
      <c r="S1302" s="45">
        <f t="shared" si="30"/>
        <v>20</v>
      </c>
      <c r="T1302" s="19" t="str">
        <f>Def_Sistemas_Conectores_Cabos!$C$6</f>
        <v>Fibra plástica 1 mm</v>
      </c>
      <c r="U1302" s="32" t="s">
        <v>1225</v>
      </c>
      <c r="V1302" s="33"/>
      <c r="W1302" s="33"/>
      <c r="X1302" s="33"/>
    </row>
    <row r="1303" ht="15.75" customHeight="1">
      <c r="A1303" s="19" t="str">
        <f>Def_Sistemas_Conectores_Cabos!$A$5</f>
        <v>Timing Fontes BO &amp; SI</v>
      </c>
      <c r="B1303" s="22" t="str">
        <f>Datas_Entregas!$A$2</f>
        <v>Booster/LTB</v>
      </c>
      <c r="C1303" s="25">
        <f t="array" ref="C1303">INDEX(Datas_Entregas!$B$2:$B$100, MATCH(B1303, Datas_Entregas!$A$2:$A$100, 0), 1)</f>
        <v>43266</v>
      </c>
      <c r="D1303" s="22" t="str">
        <f>Def_Status_Montagem!$A$2</f>
        <v>A verificar</v>
      </c>
      <c r="E1303" s="35" t="str">
        <f>Def_Status_Montagem!$B$4</f>
        <v>Contratada (inclui etiqueta)</v>
      </c>
      <c r="F1303" s="26" t="str">
        <f t="array" ref="F1303">INDEX(Def_Instancias_Equipamentos!$F$2:$F$1373, MATCH(K1303, Def_Instancias_Equipamentos!$D$2:$D$1373, 0), 1)</f>
        <v>Sala Racks 19&amp;20</v>
      </c>
      <c r="G1303" s="27" t="str">
        <f t="array" ref="G1303">INDEX(Def_Instancias_Equipamentos!$F$2:$F$1373, MATCH(L1303, Def_Instancias_Equipamentos!$D$2:$D$1373, 0), 1)</f>
        <v>Sala Racks do LINAC</v>
      </c>
      <c r="H1303" s="26" t="str">
        <f t="array" ref="H1303">INDEX(Def_Instancias_Equipamentos!$E$2:$E$1373, MATCH(K1303, Def_Instancias_Equipamentos!$D$2:$D$1373, 0), 1)</f>
        <v>IA-20RaBPMTL</v>
      </c>
      <c r="I1303" s="27" t="str">
        <f t="array" ref="I1303">INDEX(Def_Instancias_Equipamentos!$E$2:$E$1373, MATCH(L1303, Def_Instancias_Equipamentos!$D$2:$D$1373, 0), 1)</f>
        <v>LA-RaCtrl</v>
      </c>
      <c r="J1303" s="27" t="str">
        <f t="shared" si="26"/>
        <v>EXTERNO</v>
      </c>
      <c r="K1303" s="28" t="str">
        <f>Def_Instancias_Equipamentos!$D$43</f>
        <v>IA-20RaBPMTL:TI-AMCFPGAEVR</v>
      </c>
      <c r="L1303" s="19" t="str">
        <f>Def_Instancias_Equipamentos!$D321</f>
        <v>LA-RaCtrl:CO-PSCtrl-TS3</v>
      </c>
      <c r="M1303" s="44" t="s">
        <v>1230</v>
      </c>
      <c r="N1303" s="45" t="s">
        <v>1224</v>
      </c>
      <c r="O1303" s="28" t="str">
        <f>Def_Sistemas_Conectores_Cabos!$B$6</f>
        <v>Simplex (HFBR-4525Z)</v>
      </c>
      <c r="P1303" s="19" t="str">
        <f>Def_Sistemas_Conectores_Cabos!$B$6</f>
        <v>Simplex (HFBR-4525Z)</v>
      </c>
      <c r="Q1303" s="27" t="str">
        <f t="shared" si="27"/>
        <v>IA-20RaBPMTL:TI-AMCFPGAEVR/FMC2CH1
LA-RaCtrl:CO-PSCtrl-TS3/TimIn</v>
      </c>
      <c r="R1303" s="45">
        <v>20.0</v>
      </c>
      <c r="S1303" s="45">
        <f t="shared" si="30"/>
        <v>20</v>
      </c>
      <c r="T1303" s="19" t="str">
        <f>Def_Sistemas_Conectores_Cabos!$C$6</f>
        <v>Fibra plástica 1 mm</v>
      </c>
      <c r="U1303" s="32" t="s">
        <v>1225</v>
      </c>
      <c r="V1303" s="33"/>
      <c r="W1303" s="33"/>
      <c r="X1303" s="33"/>
    </row>
    <row r="1304" ht="15.75" customHeight="1">
      <c r="A1304" s="19" t="str">
        <f>Def_Sistemas_Conectores_Cabos!$A$5</f>
        <v>Timing Fontes BO &amp; SI</v>
      </c>
      <c r="B1304" s="22" t="str">
        <f>Datas_Entregas!$A$2</f>
        <v>Booster/LTB</v>
      </c>
      <c r="C1304" s="25">
        <f t="array" ref="C1304">INDEX(Datas_Entregas!$B$2:$B$100, MATCH(B1304, Datas_Entregas!$A$2:$A$100, 0), 1)</f>
        <v>43266</v>
      </c>
      <c r="D1304" s="22" t="str">
        <f>Def_Status_Montagem!$A$2</f>
        <v>A verificar</v>
      </c>
      <c r="E1304" s="35" t="str">
        <f>Def_Status_Montagem!$B$4</f>
        <v>Contratada (inclui etiqueta)</v>
      </c>
      <c r="F1304" s="26" t="str">
        <f t="array" ref="F1304">INDEX(Def_Instancias_Equipamentos!$F$2:$F$1373, MATCH(K1304, Def_Instancias_Equipamentos!$D$2:$D$1373, 0), 1)</f>
        <v>Sala Racks 19&amp;20</v>
      </c>
      <c r="G1304" s="27" t="str">
        <f t="array" ref="G1304">INDEX(Def_Instancias_Equipamentos!$F$2:$F$1373, MATCH(L1304, Def_Instancias_Equipamentos!$D$2:$D$1373, 0), 1)</f>
        <v>Sala Racks do LINAC</v>
      </c>
      <c r="H1304" s="26" t="str">
        <f t="array" ref="H1304">INDEX(Def_Instancias_Equipamentos!$E$2:$E$1373, MATCH(K1304, Def_Instancias_Equipamentos!$D$2:$D$1373, 0), 1)</f>
        <v>IA-20RaBPMTL</v>
      </c>
      <c r="I1304" s="27" t="str">
        <f t="array" ref="I1304">INDEX(Def_Instancias_Equipamentos!$E$2:$E$1373, MATCH(L1304, Def_Instancias_Equipamentos!$D$2:$D$1373, 0), 1)</f>
        <v>LA-RaCtrl</v>
      </c>
      <c r="J1304" s="27" t="str">
        <f t="shared" si="26"/>
        <v>EXTERNO</v>
      </c>
      <c r="K1304" s="28" t="str">
        <f>Def_Instancias_Equipamentos!$D$43</f>
        <v>IA-20RaBPMTL:TI-AMCFPGAEVR</v>
      </c>
      <c r="L1304" s="19" t="str">
        <f>Def_Instancias_Equipamentos!$D322</f>
        <v>LA-RaCtrl:CO-PSCtrl-TS4</v>
      </c>
      <c r="M1304" s="44" t="s">
        <v>1231</v>
      </c>
      <c r="N1304" s="45" t="s">
        <v>1224</v>
      </c>
      <c r="O1304" s="28" t="str">
        <f>Def_Sistemas_Conectores_Cabos!$B$6</f>
        <v>Simplex (HFBR-4525Z)</v>
      </c>
      <c r="P1304" s="19" t="str">
        <f>Def_Sistemas_Conectores_Cabos!$B$6</f>
        <v>Simplex (HFBR-4525Z)</v>
      </c>
      <c r="Q1304" s="27" t="str">
        <f t="shared" si="27"/>
        <v>IA-20RaBPMTL:TI-AMCFPGAEVR/FMC2CH2
LA-RaCtrl:CO-PSCtrl-TS4/TimIn</v>
      </c>
      <c r="R1304" s="45">
        <v>20.0</v>
      </c>
      <c r="S1304" s="45">
        <f t="shared" si="30"/>
        <v>20</v>
      </c>
      <c r="T1304" s="19" t="str">
        <f>Def_Sistemas_Conectores_Cabos!$C$6</f>
        <v>Fibra plástica 1 mm</v>
      </c>
      <c r="U1304" s="32" t="s">
        <v>1225</v>
      </c>
      <c r="V1304" s="33"/>
      <c r="W1304" s="33"/>
      <c r="X1304" s="33"/>
    </row>
    <row r="1305" ht="15.75" customHeight="1">
      <c r="A1305" s="19" t="str">
        <f>Def_Sistemas_Conectores_Cabos!$A$5</f>
        <v>Timing Fontes BO &amp; SI</v>
      </c>
      <c r="B1305" s="22" t="str">
        <f>Datas_Entregas!$A$2</f>
        <v>Booster/LTB</v>
      </c>
      <c r="C1305" s="25">
        <f t="array" ref="C1305">INDEX(Datas_Entregas!$B$2:$B$100, MATCH(B1305, Datas_Entregas!$A$2:$A$100, 0), 1)</f>
        <v>43266</v>
      </c>
      <c r="D1305" s="22" t="str">
        <f>Def_Status_Montagem!$A$2</f>
        <v>A verificar</v>
      </c>
      <c r="E1305" s="35" t="str">
        <f>Def_Status_Montagem!$B$4</f>
        <v>Contratada (inclui etiqueta)</v>
      </c>
      <c r="F1305" s="26" t="str">
        <f t="array" ref="F1305">INDEX(Def_Instancias_Equipamentos!$F$2:$F$1373, MATCH(K1305, Def_Instancias_Equipamentos!$D$2:$D$1373, 0), 1)</f>
        <v>Sala de Fontes</v>
      </c>
      <c r="G1305" s="27" t="str">
        <f t="array" ref="G1305">INDEX(Def_Instancias_Equipamentos!$F$2:$F$1373, MATCH(L1305, Def_Instancias_Equipamentos!$D$2:$D$1373, 0), 1)</f>
        <v>Sala de Fontes</v>
      </c>
      <c r="H1305" s="26" t="str">
        <f t="array" ref="H1305">INDEX(Def_Instancias_Equipamentos!$E$2:$E$1373, MATCH(K1305, Def_Instancias_Equipamentos!$D$2:$D$1373, 0), 1)</f>
        <v>PA-RaCtrl</v>
      </c>
      <c r="I1305" s="27" t="str">
        <f t="array" ref="I1305">INDEX(Def_Instancias_Equipamentos!$E$2:$E$1373, MATCH(L1305, Def_Instancias_Equipamentos!$D$2:$D$1373, 0), 1)</f>
        <v>PA-RaPSE05</v>
      </c>
      <c r="J1305" s="27" t="str">
        <f t="shared" si="26"/>
        <v>EXTERNO</v>
      </c>
      <c r="K1305" s="79" t="str">
        <f>Def_Instancias_Equipamentos!$D$88</f>
        <v>PA-RaCtrl:TI-EVR-1</v>
      </c>
      <c r="L1305" s="80" t="str">
        <f>Def_Instancias_Equipamentos!$D$315</f>
        <v>PA-RaPSE05:CO-PSCtrl-BO</v>
      </c>
      <c r="M1305" s="101" t="s">
        <v>1191</v>
      </c>
      <c r="N1305" s="45" t="s">
        <v>1224</v>
      </c>
      <c r="O1305" s="28" t="str">
        <f>Def_Sistemas_Conectores_Cabos!$B$6</f>
        <v>Simplex (HFBR-4525Z)</v>
      </c>
      <c r="P1305" s="19" t="str">
        <f>Def_Sistemas_Conectores_Cabos!$B$6</f>
        <v>Simplex (HFBR-4525Z)</v>
      </c>
      <c r="Q1305" s="27" t="str">
        <f t="shared" si="27"/>
        <v>PA-RaCtrl:TI-EVR-1/OTP0
PA-RaPSE05:CO-PSCtrl-BO/TimIn</v>
      </c>
      <c r="R1305" s="45">
        <v>30.0</v>
      </c>
      <c r="S1305" s="45">
        <f t="shared" si="30"/>
        <v>30</v>
      </c>
      <c r="T1305" s="19" t="str">
        <f>Def_Sistemas_Conectores_Cabos!$C$6</f>
        <v>Fibra plástica 1 mm</v>
      </c>
      <c r="U1305" s="45" t="s">
        <v>1233</v>
      </c>
      <c r="V1305" s="33"/>
      <c r="W1305" s="33"/>
      <c r="X1305" s="33"/>
    </row>
    <row r="1306" ht="15.75" customHeight="1">
      <c r="A1306" s="19" t="str">
        <f>Def_Sistemas_Conectores_Cabos!$A$5</f>
        <v>Timing Fontes BO &amp; SI</v>
      </c>
      <c r="B1306" s="22" t="str">
        <f>Datas_Entregas!$A$2</f>
        <v>Booster/LTB</v>
      </c>
      <c r="C1306" s="25">
        <f t="array" ref="C1306">INDEX(Datas_Entregas!$B$2:$B$100, MATCH(B1306, Datas_Entregas!$A$2:$A$100, 0), 1)</f>
        <v>43266</v>
      </c>
      <c r="D1306" s="22" t="str">
        <f>Def_Status_Montagem!$A$2</f>
        <v>A verificar</v>
      </c>
      <c r="E1306" s="35" t="str">
        <f>Def_Status_Montagem!$B$4</f>
        <v>Contratada (inclui etiqueta)</v>
      </c>
      <c r="F1306" s="26" t="str">
        <f t="array" ref="F1306">INDEX(Def_Instancias_Equipamentos!$F$2:$F$1373, MATCH(K1306, Def_Instancias_Equipamentos!$D$2:$D$1373, 0), 1)</f>
        <v>Sala de Fontes</v>
      </c>
      <c r="G1306" s="27" t="str">
        <f t="array" ref="G1306">INDEX(Def_Instancias_Equipamentos!$F$2:$F$1373, MATCH(L1306, Def_Instancias_Equipamentos!$D$2:$D$1373, 0), 1)</f>
        <v>Sala de Fontes</v>
      </c>
      <c r="H1306" s="26" t="str">
        <f t="array" ref="H1306">INDEX(Def_Instancias_Equipamentos!$E$2:$E$1373, MATCH(K1306, Def_Instancias_Equipamentos!$D$2:$D$1373, 0), 1)</f>
        <v>PA-RaCtrl</v>
      </c>
      <c r="I1306" s="27" t="str">
        <f t="array" ref="I1306">INDEX(Def_Instancias_Equipamentos!$E$2:$E$1373, MATCH(L1306, Def_Instancias_Equipamentos!$D$2:$D$1373, 0), 1)</f>
        <v>PA-RaPSF05</v>
      </c>
      <c r="J1306" s="27" t="str">
        <f t="shared" si="26"/>
        <v>EXTERNO</v>
      </c>
      <c r="K1306" s="79" t="str">
        <f>Def_Instancias_Equipamentos!$D$88</f>
        <v>PA-RaCtrl:TI-EVR-1</v>
      </c>
      <c r="L1306" s="80" t="str">
        <f>Def_Instancias_Equipamentos!$D$310</f>
        <v>PA-RaPSF05:CO-PSCtrl-BO</v>
      </c>
      <c r="M1306" s="101" t="s">
        <v>1194</v>
      </c>
      <c r="N1306" s="45" t="s">
        <v>1224</v>
      </c>
      <c r="O1306" s="28" t="str">
        <f>Def_Sistemas_Conectores_Cabos!$B$6</f>
        <v>Simplex (HFBR-4525Z)</v>
      </c>
      <c r="P1306" s="19" t="str">
        <f>Def_Sistemas_Conectores_Cabos!$B$6</f>
        <v>Simplex (HFBR-4525Z)</v>
      </c>
      <c r="Q1306" s="27" t="str">
        <f t="shared" si="27"/>
        <v>PA-RaCtrl:TI-EVR-1/OTP1
PA-RaPSF05:CO-PSCtrl-BO/TimIn</v>
      </c>
      <c r="R1306" s="45">
        <v>30.0</v>
      </c>
      <c r="S1306" s="45">
        <f t="shared" si="30"/>
        <v>30</v>
      </c>
      <c r="T1306" s="19" t="str">
        <f>Def_Sistemas_Conectores_Cabos!$C$6</f>
        <v>Fibra plástica 1 mm</v>
      </c>
      <c r="U1306" s="45" t="s">
        <v>1234</v>
      </c>
      <c r="V1306" s="33"/>
      <c r="W1306" s="33"/>
      <c r="X1306" s="33"/>
    </row>
    <row r="1307" ht="15.75" customHeight="1">
      <c r="A1307" s="19" t="str">
        <f>Def_Sistemas_Conectores_Cabos!$A$5</f>
        <v>Timing Fontes BO &amp; SI</v>
      </c>
      <c r="B1307" s="22" t="str">
        <f>Datas_Entregas!$A$2</f>
        <v>Booster/LTB</v>
      </c>
      <c r="C1307" s="25">
        <f t="array" ref="C1307">INDEX(Datas_Entregas!$B$2:$B$100, MATCH(B1307, Datas_Entregas!$A$2:$A$100, 0), 1)</f>
        <v>43266</v>
      </c>
      <c r="D1307" s="22" t="str">
        <f>Def_Status_Montagem!$A$2</f>
        <v>A verificar</v>
      </c>
      <c r="E1307" s="35" t="str">
        <f>Def_Status_Montagem!$B$4</f>
        <v>Contratada (inclui etiqueta)</v>
      </c>
      <c r="F1307" s="26" t="str">
        <f t="array" ref="F1307">INDEX(Def_Instancias_Equipamentos!$F$2:$F$1373, MATCH(K1307, Def_Instancias_Equipamentos!$D$2:$D$1373, 0), 1)</f>
        <v>Sala de Fontes</v>
      </c>
      <c r="G1307" s="27" t="str">
        <f t="array" ref="G1307">INDEX(Def_Instancias_Equipamentos!$F$2:$F$1373, MATCH(L1307, Def_Instancias_Equipamentos!$D$2:$D$1373, 0), 1)</f>
        <v>Sala de Fontes</v>
      </c>
      <c r="H1307" s="26" t="str">
        <f t="array" ref="H1307">INDEX(Def_Instancias_Equipamentos!$E$2:$E$1373, MATCH(K1307, Def_Instancias_Equipamentos!$D$2:$D$1373, 0), 1)</f>
        <v>PA-RaCtrl</v>
      </c>
      <c r="I1307" s="27" t="str">
        <f t="array" ref="I1307">INDEX(Def_Instancias_Equipamentos!$E$2:$E$1373, MATCH(L1307, Def_Instancias_Equipamentos!$D$2:$D$1373, 0), 1)</f>
        <v>PA-RaPSC03</v>
      </c>
      <c r="J1307" s="27" t="str">
        <f t="shared" si="26"/>
        <v>EXTERNO</v>
      </c>
      <c r="K1307" s="79" t="str">
        <f>Def_Instancias_Equipamentos!$D$88</f>
        <v>PA-RaCtrl:TI-EVR-1</v>
      </c>
      <c r="L1307" s="80" t="str">
        <f>Def_Instancias_Equipamentos!$D311</f>
        <v>PA-RaPSC03:CO-PSCtrl-BO1</v>
      </c>
      <c r="M1307" s="101" t="s">
        <v>1196</v>
      </c>
      <c r="N1307" s="45" t="s">
        <v>1224</v>
      </c>
      <c r="O1307" s="28" t="str">
        <f>Def_Sistemas_Conectores_Cabos!$B$6</f>
        <v>Simplex (HFBR-4525Z)</v>
      </c>
      <c r="P1307" s="19" t="str">
        <f>Def_Sistemas_Conectores_Cabos!$B$6</f>
        <v>Simplex (HFBR-4525Z)</v>
      </c>
      <c r="Q1307" s="27" t="str">
        <f t="shared" si="27"/>
        <v>PA-RaCtrl:TI-EVR-1/OTP2
PA-RaPSC03:CO-PSCtrl-BO1/TimIn</v>
      </c>
      <c r="R1307" s="45">
        <v>30.0</v>
      </c>
      <c r="S1307" s="45">
        <f t="shared" si="30"/>
        <v>30</v>
      </c>
      <c r="T1307" s="19" t="str">
        <f>Def_Sistemas_Conectores_Cabos!$C$6</f>
        <v>Fibra plástica 1 mm</v>
      </c>
      <c r="U1307" s="45" t="s">
        <v>1235</v>
      </c>
      <c r="V1307" s="33"/>
      <c r="W1307" s="33"/>
      <c r="X1307" s="33"/>
    </row>
    <row r="1308" ht="15.75" customHeight="1">
      <c r="A1308" s="19" t="str">
        <f>Def_Sistemas_Conectores_Cabos!$A$5</f>
        <v>Timing Fontes BO &amp; SI</v>
      </c>
      <c r="B1308" s="22" t="str">
        <f>Datas_Entregas!$A$2</f>
        <v>Booster/LTB</v>
      </c>
      <c r="C1308" s="25">
        <f t="array" ref="C1308">INDEX(Datas_Entregas!$B$2:$B$100, MATCH(B1308, Datas_Entregas!$A$2:$A$100, 0), 1)</f>
        <v>43266</v>
      </c>
      <c r="D1308" s="22" t="str">
        <f>Def_Status_Montagem!$A$2</f>
        <v>A verificar</v>
      </c>
      <c r="E1308" s="35" t="str">
        <f>Def_Status_Montagem!$B$4</f>
        <v>Contratada (inclui etiqueta)</v>
      </c>
      <c r="F1308" s="26" t="str">
        <f t="array" ref="F1308">INDEX(Def_Instancias_Equipamentos!$F$2:$F$1373, MATCH(K1308, Def_Instancias_Equipamentos!$D$2:$D$1373, 0), 1)</f>
        <v>Sala de Fontes</v>
      </c>
      <c r="G1308" s="27" t="str">
        <f t="array" ref="G1308">INDEX(Def_Instancias_Equipamentos!$F$2:$F$1373, MATCH(L1308, Def_Instancias_Equipamentos!$D$2:$D$1373, 0), 1)</f>
        <v>Sala de Fontes</v>
      </c>
      <c r="H1308" s="26" t="str">
        <f t="array" ref="H1308">INDEX(Def_Instancias_Equipamentos!$E$2:$E$1373, MATCH(K1308, Def_Instancias_Equipamentos!$D$2:$D$1373, 0), 1)</f>
        <v>PA-RaCtrl</v>
      </c>
      <c r="I1308" s="27" t="str">
        <f t="array" ref="I1308">INDEX(Def_Instancias_Equipamentos!$E$2:$E$1373, MATCH(L1308, Def_Instancias_Equipamentos!$D$2:$D$1373, 0), 1)</f>
        <v>PA-RaPSC03</v>
      </c>
      <c r="J1308" s="27" t="str">
        <f t="shared" si="26"/>
        <v>EXTERNO</v>
      </c>
      <c r="K1308" s="79" t="str">
        <f>Def_Instancias_Equipamentos!$D$88</f>
        <v>PA-RaCtrl:TI-EVR-1</v>
      </c>
      <c r="L1308" s="80" t="str">
        <f>Def_Instancias_Equipamentos!$D312</f>
        <v>PA-RaPSC03:CO-PSCtrl-BO2</v>
      </c>
      <c r="M1308" s="101" t="s">
        <v>1198</v>
      </c>
      <c r="N1308" s="45" t="s">
        <v>1224</v>
      </c>
      <c r="O1308" s="28" t="str">
        <f>Def_Sistemas_Conectores_Cabos!$B$6</f>
        <v>Simplex (HFBR-4525Z)</v>
      </c>
      <c r="P1308" s="19" t="str">
        <f>Def_Sistemas_Conectores_Cabos!$B$6</f>
        <v>Simplex (HFBR-4525Z)</v>
      </c>
      <c r="Q1308" s="27" t="str">
        <f t="shared" si="27"/>
        <v>PA-RaCtrl:TI-EVR-1/OTP3
PA-RaPSC03:CO-PSCtrl-BO2/TimIn</v>
      </c>
      <c r="R1308" s="45">
        <v>30.0</v>
      </c>
      <c r="S1308" s="45">
        <f t="shared" si="30"/>
        <v>30</v>
      </c>
      <c r="T1308" s="19" t="str">
        <f>Def_Sistemas_Conectores_Cabos!$C$6</f>
        <v>Fibra plástica 1 mm</v>
      </c>
      <c r="U1308" s="45" t="s">
        <v>1236</v>
      </c>
      <c r="V1308" s="33"/>
      <c r="W1308" s="33"/>
      <c r="X1308" s="33"/>
    </row>
    <row r="1309" ht="15.75" customHeight="1">
      <c r="A1309" s="19" t="str">
        <f>Def_Sistemas_Conectores_Cabos!$A$5</f>
        <v>Timing Fontes BO &amp; SI</v>
      </c>
      <c r="B1309" s="22" t="str">
        <f>Datas_Entregas!$A$2</f>
        <v>Booster/LTB</v>
      </c>
      <c r="C1309" s="25">
        <f t="array" ref="C1309">INDEX(Datas_Entregas!$B$2:$B$100, MATCH(B1309, Datas_Entregas!$A$2:$A$100, 0), 1)</f>
        <v>43266</v>
      </c>
      <c r="D1309" s="22" t="str">
        <f>Def_Status_Montagem!$A$2</f>
        <v>A verificar</v>
      </c>
      <c r="E1309" s="35" t="str">
        <f>Def_Status_Montagem!$B$4</f>
        <v>Contratada (inclui etiqueta)</v>
      </c>
      <c r="F1309" s="26" t="str">
        <f t="array" ref="F1309">INDEX(Def_Instancias_Equipamentos!$F$2:$F$1373, MATCH(K1309, Def_Instancias_Equipamentos!$D$2:$D$1373, 0), 1)</f>
        <v>Sala de Fontes</v>
      </c>
      <c r="G1309" s="27" t="str">
        <f t="array" ref="G1309">INDEX(Def_Instancias_Equipamentos!$F$2:$F$1373, MATCH(L1309, Def_Instancias_Equipamentos!$D$2:$D$1373, 0), 1)</f>
        <v>Sala de Fontes</v>
      </c>
      <c r="H1309" s="26" t="str">
        <f t="array" ref="H1309">INDEX(Def_Instancias_Equipamentos!$E$2:$E$1373, MATCH(K1309, Def_Instancias_Equipamentos!$D$2:$D$1373, 0), 1)</f>
        <v>PA-RaCtrl</v>
      </c>
      <c r="I1309" s="27" t="str">
        <f t="array" ref="I1309">INDEX(Def_Instancias_Equipamentos!$E$2:$E$1373, MATCH(L1309, Def_Instancias_Equipamentos!$D$2:$D$1373, 0), 1)</f>
        <v>PA-RaPSC03</v>
      </c>
      <c r="J1309" s="27" t="str">
        <f t="shared" si="26"/>
        <v>EXTERNO</v>
      </c>
      <c r="K1309" s="79" t="str">
        <f>Def_Instancias_Equipamentos!$D$88</f>
        <v>PA-RaCtrl:TI-EVR-1</v>
      </c>
      <c r="L1309" s="80" t="str">
        <f>Def_Instancias_Equipamentos!$D313</f>
        <v>PA-RaPSC03:CO-PSCtrl-BO3</v>
      </c>
      <c r="M1309" s="101" t="s">
        <v>1201</v>
      </c>
      <c r="N1309" s="45" t="s">
        <v>1224</v>
      </c>
      <c r="O1309" s="28" t="str">
        <f>Def_Sistemas_Conectores_Cabos!$B$6</f>
        <v>Simplex (HFBR-4525Z)</v>
      </c>
      <c r="P1309" s="19" t="str">
        <f>Def_Sistemas_Conectores_Cabos!$B$6</f>
        <v>Simplex (HFBR-4525Z)</v>
      </c>
      <c r="Q1309" s="27" t="str">
        <f t="shared" si="27"/>
        <v>PA-RaCtrl:TI-EVR-1/OTP4
PA-RaPSC03:CO-PSCtrl-BO3/TimIn</v>
      </c>
      <c r="R1309" s="45">
        <v>30.0</v>
      </c>
      <c r="S1309" s="45">
        <f t="shared" si="30"/>
        <v>30</v>
      </c>
      <c r="T1309" s="19" t="str">
        <f>Def_Sistemas_Conectores_Cabos!$C$6</f>
        <v>Fibra plástica 1 mm</v>
      </c>
      <c r="U1309" s="45" t="s">
        <v>1237</v>
      </c>
      <c r="V1309" s="33"/>
      <c r="W1309" s="33"/>
      <c r="X1309" s="33"/>
    </row>
    <row r="1310" ht="15.75" customHeight="1">
      <c r="A1310" s="19" t="str">
        <f>Def_Sistemas_Conectores_Cabos!$A$5</f>
        <v>Timing Fontes BO &amp; SI</v>
      </c>
      <c r="B1310" s="22" t="str">
        <f>Datas_Entregas!$A$2</f>
        <v>Booster/LTB</v>
      </c>
      <c r="C1310" s="25">
        <f t="array" ref="C1310">INDEX(Datas_Entregas!$B$2:$B$100, MATCH(B1310, Datas_Entregas!$A$2:$A$100, 0), 1)</f>
        <v>43266</v>
      </c>
      <c r="D1310" s="22" t="str">
        <f>Def_Status_Montagem!$A$2</f>
        <v>A verificar</v>
      </c>
      <c r="E1310" s="35" t="str">
        <f>Def_Status_Montagem!$B$4</f>
        <v>Contratada (inclui etiqueta)</v>
      </c>
      <c r="F1310" s="26" t="str">
        <f t="array" ref="F1310">INDEX(Def_Instancias_Equipamentos!$F$2:$F$1373, MATCH(K1310, Def_Instancias_Equipamentos!$D$2:$D$1373, 0), 1)</f>
        <v>Sala de Fontes</v>
      </c>
      <c r="G1310" s="27" t="str">
        <f t="array" ref="G1310">INDEX(Def_Instancias_Equipamentos!$F$2:$F$1373, MATCH(L1310, Def_Instancias_Equipamentos!$D$2:$D$1373, 0), 1)</f>
        <v>Sala de Fontes</v>
      </c>
      <c r="H1310" s="26" t="str">
        <f t="array" ref="H1310">INDEX(Def_Instancias_Equipamentos!$E$2:$E$1373, MATCH(K1310, Def_Instancias_Equipamentos!$D$2:$D$1373, 0), 1)</f>
        <v>PA-RaCtrl</v>
      </c>
      <c r="I1310" s="27" t="str">
        <f t="array" ref="I1310">INDEX(Def_Instancias_Equipamentos!$E$2:$E$1373, MATCH(L1310, Def_Instancias_Equipamentos!$D$2:$D$1373, 0), 1)</f>
        <v>PA-RaPSC03</v>
      </c>
      <c r="J1310" s="27" t="str">
        <f t="shared" si="26"/>
        <v>EXTERNO</v>
      </c>
      <c r="K1310" s="79" t="str">
        <f>Def_Instancias_Equipamentos!$D$88</f>
        <v>PA-RaCtrl:TI-EVR-1</v>
      </c>
      <c r="L1310" s="80" t="str">
        <f>Def_Instancias_Equipamentos!$D314</f>
        <v>PA-RaPSC03:CO-PSCtrl-BO4</v>
      </c>
      <c r="M1310" s="101" t="s">
        <v>1204</v>
      </c>
      <c r="N1310" s="45" t="s">
        <v>1224</v>
      </c>
      <c r="O1310" s="28" t="str">
        <f>Def_Sistemas_Conectores_Cabos!$B$6</f>
        <v>Simplex (HFBR-4525Z)</v>
      </c>
      <c r="P1310" s="19" t="str">
        <f>Def_Sistemas_Conectores_Cabos!$B$6</f>
        <v>Simplex (HFBR-4525Z)</v>
      </c>
      <c r="Q1310" s="27" t="str">
        <f t="shared" si="27"/>
        <v>PA-RaCtrl:TI-EVR-1/OTP5
PA-RaPSC03:CO-PSCtrl-BO4/TimIn</v>
      </c>
      <c r="R1310" s="45">
        <v>30.0</v>
      </c>
      <c r="S1310" s="45">
        <f t="shared" si="30"/>
        <v>30</v>
      </c>
      <c r="T1310" s="19" t="str">
        <f>Def_Sistemas_Conectores_Cabos!$C$6</f>
        <v>Fibra plástica 1 mm</v>
      </c>
      <c r="U1310" s="45" t="s">
        <v>1238</v>
      </c>
      <c r="V1310" s="33"/>
      <c r="W1310" s="33"/>
      <c r="X1310" s="33"/>
    </row>
    <row r="1311" ht="15.75" customHeight="1">
      <c r="A1311" s="19" t="str">
        <f>Def_Sistemas_Conectores_Cabos!$A$5</f>
        <v>Timing Fontes BO &amp; SI</v>
      </c>
      <c r="B1311" s="22" t="str">
        <f>Datas_Entregas!$A$2</f>
        <v>Booster/LTB</v>
      </c>
      <c r="C1311" s="25">
        <f t="array" ref="C1311">INDEX(Datas_Entregas!$B$2:$B$100, MATCH(B1311, Datas_Entregas!$A$2:$A$100, 0), 1)</f>
        <v>43266</v>
      </c>
      <c r="D1311" s="22" t="str">
        <f>Def_Status_Montagem!$A$2</f>
        <v>A verificar</v>
      </c>
      <c r="E1311" s="35" t="str">
        <f>Def_Status_Montagem!$B$4</f>
        <v>Contratada (inclui etiqueta)</v>
      </c>
      <c r="F1311" s="26" t="str">
        <f t="array" ref="F1311">INDEX(Def_Instancias_Equipamentos!$F$2:$F$1373, MATCH(K1311, Def_Instancias_Equipamentos!$D$2:$D$1373, 0), 1)</f>
        <v>Sala de Fontes</v>
      </c>
      <c r="G1311" s="27" t="str">
        <f t="array" ref="G1311">INDEX(Def_Instancias_Equipamentos!$F$2:$F$1373, MATCH(L1311, Def_Instancias_Equipamentos!$D$2:$D$1373, 0), 1)</f>
        <v>Sala de Fontes</v>
      </c>
      <c r="H1311" s="26" t="str">
        <f t="array" ref="H1311">INDEX(Def_Instancias_Equipamentos!$E$2:$E$1373, MATCH(K1311, Def_Instancias_Equipamentos!$D$2:$D$1373, 0), 1)</f>
        <v>PA-RaCtrl</v>
      </c>
      <c r="I1311" s="27" t="str">
        <f t="array" ref="I1311">INDEX(Def_Instancias_Equipamentos!$E$2:$E$1373, MATCH(L1311, Def_Instancias_Equipamentos!$D$2:$D$1373, 0), 1)</f>
        <v>PA-RaPSB02</v>
      </c>
      <c r="J1311" s="27" t="str">
        <f t="shared" si="26"/>
        <v>EXTERNO</v>
      </c>
      <c r="K1311" s="79" t="str">
        <f>Def_Instancias_Equipamentos!$D$89</f>
        <v>PA-RaCtrl:TI-EVR-2</v>
      </c>
      <c r="L1311" s="80" t="str">
        <f>Def_Instancias_Equipamentos!$D298</f>
        <v>PA-RaPSB02:CO-PSCtrl-SI1</v>
      </c>
      <c r="M1311" s="101" t="s">
        <v>1191</v>
      </c>
      <c r="N1311" s="45" t="s">
        <v>1224</v>
      </c>
      <c r="O1311" s="28" t="str">
        <f>Def_Sistemas_Conectores_Cabos!$B$6</f>
        <v>Simplex (HFBR-4525Z)</v>
      </c>
      <c r="P1311" s="19" t="str">
        <f>Def_Sistemas_Conectores_Cabos!$B$6</f>
        <v>Simplex (HFBR-4525Z)</v>
      </c>
      <c r="Q1311" s="27" t="str">
        <f t="shared" si="27"/>
        <v>PA-RaCtrl:TI-EVR-2/OTP0
PA-RaPSB02:CO-PSCtrl-SI1/TimIn</v>
      </c>
      <c r="R1311" s="45">
        <v>30.0</v>
      </c>
      <c r="S1311" s="45">
        <f t="shared" si="30"/>
        <v>30</v>
      </c>
      <c r="T1311" s="19" t="str">
        <f>Def_Sistemas_Conectores_Cabos!$C$6</f>
        <v>Fibra plástica 1 mm</v>
      </c>
      <c r="U1311" s="45" t="s">
        <v>1239</v>
      </c>
      <c r="V1311" s="33"/>
      <c r="W1311" s="33"/>
      <c r="X1311" s="33"/>
    </row>
    <row r="1312" ht="15.75" customHeight="1">
      <c r="A1312" s="19" t="str">
        <f>Def_Sistemas_Conectores_Cabos!$A$5</f>
        <v>Timing Fontes BO &amp; SI</v>
      </c>
      <c r="B1312" s="22" t="str">
        <f>Datas_Entregas!$A$2</f>
        <v>Booster/LTB</v>
      </c>
      <c r="C1312" s="25">
        <f t="array" ref="C1312">INDEX(Datas_Entregas!$B$2:$B$100, MATCH(B1312, Datas_Entregas!$A$2:$A$100, 0), 1)</f>
        <v>43266</v>
      </c>
      <c r="D1312" s="22" t="str">
        <f>Def_Status_Montagem!$A$2</f>
        <v>A verificar</v>
      </c>
      <c r="E1312" s="35" t="str">
        <f>Def_Status_Montagem!$B$4</f>
        <v>Contratada (inclui etiqueta)</v>
      </c>
      <c r="F1312" s="26" t="str">
        <f t="array" ref="F1312">INDEX(Def_Instancias_Equipamentos!$F$2:$F$1373, MATCH(K1312, Def_Instancias_Equipamentos!$D$2:$D$1373, 0), 1)</f>
        <v>Sala de Fontes</v>
      </c>
      <c r="G1312" s="27" t="str">
        <f t="array" ref="G1312">INDEX(Def_Instancias_Equipamentos!$F$2:$F$1373, MATCH(L1312, Def_Instancias_Equipamentos!$D$2:$D$1373, 0), 1)</f>
        <v>Sala de Fontes</v>
      </c>
      <c r="H1312" s="26" t="str">
        <f t="array" ref="H1312">INDEX(Def_Instancias_Equipamentos!$E$2:$E$1373, MATCH(K1312, Def_Instancias_Equipamentos!$D$2:$D$1373, 0), 1)</f>
        <v>PA-RaCtrl</v>
      </c>
      <c r="I1312" s="27" t="str">
        <f t="array" ref="I1312">INDEX(Def_Instancias_Equipamentos!$E$2:$E$1373, MATCH(L1312, Def_Instancias_Equipamentos!$D$2:$D$1373, 0), 1)</f>
        <v>PA-RaPSB02</v>
      </c>
      <c r="J1312" s="27" t="str">
        <f t="shared" si="26"/>
        <v>EXTERNO</v>
      </c>
      <c r="K1312" s="79" t="str">
        <f>Def_Instancias_Equipamentos!$D$89</f>
        <v>PA-RaCtrl:TI-EVR-2</v>
      </c>
      <c r="L1312" s="80" t="str">
        <f>Def_Instancias_Equipamentos!$D299</f>
        <v>PA-RaPSB02:CO-PSCtrl-SI2</v>
      </c>
      <c r="M1312" s="101" t="s">
        <v>1194</v>
      </c>
      <c r="N1312" s="45" t="s">
        <v>1224</v>
      </c>
      <c r="O1312" s="28" t="str">
        <f>Def_Sistemas_Conectores_Cabos!$B$6</f>
        <v>Simplex (HFBR-4525Z)</v>
      </c>
      <c r="P1312" s="19" t="str">
        <f>Def_Sistemas_Conectores_Cabos!$B$6</f>
        <v>Simplex (HFBR-4525Z)</v>
      </c>
      <c r="Q1312" s="27" t="str">
        <f t="shared" si="27"/>
        <v>PA-RaCtrl:TI-EVR-2/OTP1
PA-RaPSB02:CO-PSCtrl-SI2/TimIn</v>
      </c>
      <c r="R1312" s="45">
        <v>30.0</v>
      </c>
      <c r="S1312" s="45">
        <f t="shared" si="30"/>
        <v>30</v>
      </c>
      <c r="T1312" s="19" t="str">
        <f>Def_Sistemas_Conectores_Cabos!$C$6</f>
        <v>Fibra plástica 1 mm</v>
      </c>
      <c r="U1312" s="45" t="s">
        <v>1239</v>
      </c>
      <c r="V1312" s="33"/>
      <c r="W1312" s="33"/>
      <c r="X1312" s="33"/>
    </row>
    <row r="1313" ht="15.75" customHeight="1">
      <c r="A1313" s="19" t="str">
        <f>Def_Sistemas_Conectores_Cabos!$A$5</f>
        <v>Timing Fontes BO &amp; SI</v>
      </c>
      <c r="B1313" s="22" t="str">
        <f>Datas_Entregas!$A$2</f>
        <v>Booster/LTB</v>
      </c>
      <c r="C1313" s="25">
        <f t="array" ref="C1313">INDEX(Datas_Entregas!$B$2:$B$100, MATCH(B1313, Datas_Entregas!$A$2:$A$100, 0), 1)</f>
        <v>43266</v>
      </c>
      <c r="D1313" s="22" t="str">
        <f>Def_Status_Montagem!$A$2</f>
        <v>A verificar</v>
      </c>
      <c r="E1313" s="35" t="str">
        <f>Def_Status_Montagem!$B$4</f>
        <v>Contratada (inclui etiqueta)</v>
      </c>
      <c r="F1313" s="26" t="str">
        <f t="array" ref="F1313">INDEX(Def_Instancias_Equipamentos!$F$2:$F$1373, MATCH(K1313, Def_Instancias_Equipamentos!$D$2:$D$1373, 0), 1)</f>
        <v>Sala de Fontes</v>
      </c>
      <c r="G1313" s="27" t="str">
        <f t="array" ref="G1313">INDEX(Def_Instancias_Equipamentos!$F$2:$F$1373, MATCH(L1313, Def_Instancias_Equipamentos!$D$2:$D$1373, 0), 1)</f>
        <v>Sala de Fontes</v>
      </c>
      <c r="H1313" s="26" t="str">
        <f t="array" ref="H1313">INDEX(Def_Instancias_Equipamentos!$E$2:$E$1373, MATCH(K1313, Def_Instancias_Equipamentos!$D$2:$D$1373, 0), 1)</f>
        <v>PA-RaCtrl</v>
      </c>
      <c r="I1313" s="27" t="str">
        <f t="array" ref="I1313">INDEX(Def_Instancias_Equipamentos!$E$2:$E$1373, MATCH(L1313, Def_Instancias_Equipamentos!$D$2:$D$1373, 0), 1)</f>
        <v>PA-RaPSB06</v>
      </c>
      <c r="J1313" s="27" t="str">
        <f t="shared" si="26"/>
        <v>EXTERNO</v>
      </c>
      <c r="K1313" s="79" t="str">
        <f>Def_Instancias_Equipamentos!$D$89</f>
        <v>PA-RaCtrl:TI-EVR-2</v>
      </c>
      <c r="L1313" s="80" t="str">
        <f>Def_Instancias_Equipamentos!$D300</f>
        <v>PA-RaPSB06:CO-PSCtrl-SI1</v>
      </c>
      <c r="M1313" s="101" t="s">
        <v>1196</v>
      </c>
      <c r="N1313" s="45" t="s">
        <v>1224</v>
      </c>
      <c r="O1313" s="28" t="str">
        <f>Def_Sistemas_Conectores_Cabos!$B$6</f>
        <v>Simplex (HFBR-4525Z)</v>
      </c>
      <c r="P1313" s="19" t="str">
        <f>Def_Sistemas_Conectores_Cabos!$B$6</f>
        <v>Simplex (HFBR-4525Z)</v>
      </c>
      <c r="Q1313" s="27" t="str">
        <f t="shared" si="27"/>
        <v>PA-RaCtrl:TI-EVR-2/OTP2
PA-RaPSB06:CO-PSCtrl-SI1/TimIn</v>
      </c>
      <c r="R1313" s="45">
        <v>30.0</v>
      </c>
      <c r="S1313" s="45">
        <f t="shared" si="30"/>
        <v>30</v>
      </c>
      <c r="T1313" s="19" t="str">
        <f>Def_Sistemas_Conectores_Cabos!$C$6</f>
        <v>Fibra plástica 1 mm</v>
      </c>
      <c r="U1313" s="45" t="s">
        <v>1239</v>
      </c>
      <c r="V1313" s="33"/>
      <c r="W1313" s="33"/>
      <c r="X1313" s="33"/>
    </row>
    <row r="1314" ht="15.75" customHeight="1">
      <c r="A1314" s="19" t="str">
        <f>Def_Sistemas_Conectores_Cabos!$A$5</f>
        <v>Timing Fontes BO &amp; SI</v>
      </c>
      <c r="B1314" s="22" t="str">
        <f>Datas_Entregas!$A$2</f>
        <v>Booster/LTB</v>
      </c>
      <c r="C1314" s="25">
        <f t="array" ref="C1314">INDEX(Datas_Entregas!$B$2:$B$100, MATCH(B1314, Datas_Entregas!$A$2:$A$100, 0), 1)</f>
        <v>43266</v>
      </c>
      <c r="D1314" s="22" t="str">
        <f>Def_Status_Montagem!$A$2</f>
        <v>A verificar</v>
      </c>
      <c r="E1314" s="35" t="str">
        <f>Def_Status_Montagem!$B$4</f>
        <v>Contratada (inclui etiqueta)</v>
      </c>
      <c r="F1314" s="26" t="str">
        <f t="array" ref="F1314">INDEX(Def_Instancias_Equipamentos!$F$2:$F$1373, MATCH(K1314, Def_Instancias_Equipamentos!$D$2:$D$1373, 0), 1)</f>
        <v>Sala de Fontes</v>
      </c>
      <c r="G1314" s="27" t="str">
        <f t="array" ref="G1314">INDEX(Def_Instancias_Equipamentos!$F$2:$F$1373, MATCH(L1314, Def_Instancias_Equipamentos!$D$2:$D$1373, 0), 1)</f>
        <v>Sala de Fontes</v>
      </c>
      <c r="H1314" s="26" t="str">
        <f t="array" ref="H1314">INDEX(Def_Instancias_Equipamentos!$E$2:$E$1373, MATCH(K1314, Def_Instancias_Equipamentos!$D$2:$D$1373, 0), 1)</f>
        <v>PA-RaCtrl</v>
      </c>
      <c r="I1314" s="27" t="str">
        <f t="array" ref="I1314">INDEX(Def_Instancias_Equipamentos!$E$2:$E$1373, MATCH(L1314, Def_Instancias_Equipamentos!$D$2:$D$1373, 0), 1)</f>
        <v>PA-RaPSB06</v>
      </c>
      <c r="J1314" s="27" t="str">
        <f t="shared" si="26"/>
        <v>EXTERNO</v>
      </c>
      <c r="K1314" s="79" t="str">
        <f>Def_Instancias_Equipamentos!$D$89</f>
        <v>PA-RaCtrl:TI-EVR-2</v>
      </c>
      <c r="L1314" s="80" t="str">
        <f>Def_Instancias_Equipamentos!$D301</f>
        <v>PA-RaPSB06:CO-PSCtrl-SI2</v>
      </c>
      <c r="M1314" s="101" t="s">
        <v>1198</v>
      </c>
      <c r="N1314" s="45" t="s">
        <v>1224</v>
      </c>
      <c r="O1314" s="28" t="str">
        <f>Def_Sistemas_Conectores_Cabos!$B$6</f>
        <v>Simplex (HFBR-4525Z)</v>
      </c>
      <c r="P1314" s="19" t="str">
        <f>Def_Sistemas_Conectores_Cabos!$B$6</f>
        <v>Simplex (HFBR-4525Z)</v>
      </c>
      <c r="Q1314" s="27" t="str">
        <f t="shared" si="27"/>
        <v>PA-RaCtrl:TI-EVR-2/OTP3
PA-RaPSB06:CO-PSCtrl-SI2/TimIn</v>
      </c>
      <c r="R1314" s="45">
        <v>30.0</v>
      </c>
      <c r="S1314" s="45">
        <f t="shared" si="30"/>
        <v>30</v>
      </c>
      <c r="T1314" s="19" t="str">
        <f>Def_Sistemas_Conectores_Cabos!$C$6</f>
        <v>Fibra plástica 1 mm</v>
      </c>
      <c r="U1314" s="45" t="s">
        <v>1239</v>
      </c>
      <c r="V1314" s="33"/>
      <c r="W1314" s="33"/>
      <c r="X1314" s="33"/>
    </row>
    <row r="1315" ht="15.75" customHeight="1">
      <c r="A1315" s="19" t="str">
        <f>Def_Sistemas_Conectores_Cabos!$A$5</f>
        <v>Timing Fontes BO &amp; SI</v>
      </c>
      <c r="B1315" s="22" t="str">
        <f>Datas_Entregas!$A$2</f>
        <v>Booster/LTB</v>
      </c>
      <c r="C1315" s="25">
        <f t="array" ref="C1315">INDEX(Datas_Entregas!$B$2:$B$100, MATCH(B1315, Datas_Entregas!$A$2:$A$100, 0), 1)</f>
        <v>43266</v>
      </c>
      <c r="D1315" s="22" t="str">
        <f>Def_Status_Montagem!$A$2</f>
        <v>A verificar</v>
      </c>
      <c r="E1315" s="35" t="str">
        <f>Def_Status_Montagem!$B$4</f>
        <v>Contratada (inclui etiqueta)</v>
      </c>
      <c r="F1315" s="26" t="str">
        <f t="array" ref="F1315">INDEX(Def_Instancias_Equipamentos!$F$2:$F$1373, MATCH(K1315, Def_Instancias_Equipamentos!$D$2:$D$1373, 0), 1)</f>
        <v>Sala de Fontes</v>
      </c>
      <c r="G1315" s="27" t="str">
        <f t="array" ref="G1315">INDEX(Def_Instancias_Equipamentos!$F$2:$F$1373, MATCH(L1315, Def_Instancias_Equipamentos!$D$2:$D$1373, 0), 1)</f>
        <v>Sala de Fontes</v>
      </c>
      <c r="H1315" s="26" t="str">
        <f t="array" ref="H1315">INDEX(Def_Instancias_Equipamentos!$E$2:$E$1373, MATCH(K1315, Def_Instancias_Equipamentos!$D$2:$D$1373, 0), 1)</f>
        <v>PA-RaCtrl</v>
      </c>
      <c r="I1315" s="27" t="str">
        <f t="array" ref="I1315">INDEX(Def_Instancias_Equipamentos!$E$2:$E$1373, MATCH(L1315, Def_Instancias_Equipamentos!$D$2:$D$1373, 0), 1)</f>
        <v>PA-RaPSB09</v>
      </c>
      <c r="J1315" s="27" t="str">
        <f t="shared" si="26"/>
        <v>EXTERNO</v>
      </c>
      <c r="K1315" s="79" t="str">
        <f>Def_Instancias_Equipamentos!$D$89</f>
        <v>PA-RaCtrl:TI-EVR-2</v>
      </c>
      <c r="L1315" s="80" t="str">
        <f>Def_Instancias_Equipamentos!$D302</f>
        <v>PA-RaPSB09:CO-PSCtrl-SI1</v>
      </c>
      <c r="M1315" s="101" t="s">
        <v>1201</v>
      </c>
      <c r="N1315" s="45" t="s">
        <v>1224</v>
      </c>
      <c r="O1315" s="28" t="str">
        <f>Def_Sistemas_Conectores_Cabos!$B$6</f>
        <v>Simplex (HFBR-4525Z)</v>
      </c>
      <c r="P1315" s="19" t="str">
        <f>Def_Sistemas_Conectores_Cabos!$B$6</f>
        <v>Simplex (HFBR-4525Z)</v>
      </c>
      <c r="Q1315" s="27" t="str">
        <f t="shared" si="27"/>
        <v>PA-RaCtrl:TI-EVR-2/OTP4
PA-RaPSB09:CO-PSCtrl-SI1/TimIn</v>
      </c>
      <c r="R1315" s="45">
        <v>30.0</v>
      </c>
      <c r="S1315" s="45">
        <f t="shared" si="30"/>
        <v>30</v>
      </c>
      <c r="T1315" s="19" t="str">
        <f>Def_Sistemas_Conectores_Cabos!$C$6</f>
        <v>Fibra plástica 1 mm</v>
      </c>
      <c r="U1315" s="45" t="s">
        <v>1239</v>
      </c>
      <c r="V1315" s="33"/>
      <c r="W1315" s="33"/>
      <c r="X1315" s="33"/>
    </row>
    <row r="1316" ht="15.75" customHeight="1">
      <c r="A1316" s="19" t="str">
        <f>Def_Sistemas_Conectores_Cabos!$A$5</f>
        <v>Timing Fontes BO &amp; SI</v>
      </c>
      <c r="B1316" s="22" t="str">
        <f>Datas_Entregas!$A$2</f>
        <v>Booster/LTB</v>
      </c>
      <c r="C1316" s="25">
        <f t="array" ref="C1316">INDEX(Datas_Entregas!$B$2:$B$100, MATCH(B1316, Datas_Entregas!$A$2:$A$100, 0), 1)</f>
        <v>43266</v>
      </c>
      <c r="D1316" s="22" t="str">
        <f>Def_Status_Montagem!$A$2</f>
        <v>A verificar</v>
      </c>
      <c r="E1316" s="35" t="str">
        <f>Def_Status_Montagem!$B$4</f>
        <v>Contratada (inclui etiqueta)</v>
      </c>
      <c r="F1316" s="26" t="str">
        <f t="array" ref="F1316">INDEX(Def_Instancias_Equipamentos!$F$2:$F$1373, MATCH(K1316, Def_Instancias_Equipamentos!$D$2:$D$1373, 0), 1)</f>
        <v>Sala de Fontes</v>
      </c>
      <c r="G1316" s="27" t="str">
        <f t="array" ref="G1316">INDEX(Def_Instancias_Equipamentos!$F$2:$F$1373, MATCH(L1316, Def_Instancias_Equipamentos!$D$2:$D$1373, 0), 1)</f>
        <v>Sala de Fontes</v>
      </c>
      <c r="H1316" s="26" t="str">
        <f t="array" ref="H1316">INDEX(Def_Instancias_Equipamentos!$E$2:$E$1373, MATCH(K1316, Def_Instancias_Equipamentos!$D$2:$D$1373, 0), 1)</f>
        <v>PA-RaCtrl</v>
      </c>
      <c r="I1316" s="27" t="str">
        <f t="array" ref="I1316">INDEX(Def_Instancias_Equipamentos!$E$2:$E$1373, MATCH(L1316, Def_Instancias_Equipamentos!$D$2:$D$1373, 0), 1)</f>
        <v>PA-RaPSB09</v>
      </c>
      <c r="J1316" s="27" t="str">
        <f t="shared" si="26"/>
        <v>EXTERNO</v>
      </c>
      <c r="K1316" s="79" t="str">
        <f>Def_Instancias_Equipamentos!$D$89</f>
        <v>PA-RaCtrl:TI-EVR-2</v>
      </c>
      <c r="L1316" s="80" t="str">
        <f>Def_Instancias_Equipamentos!$D303</f>
        <v>PA-RaPSB09:CO-PSCtrl-SI2</v>
      </c>
      <c r="M1316" s="101" t="s">
        <v>1204</v>
      </c>
      <c r="N1316" s="45" t="s">
        <v>1224</v>
      </c>
      <c r="O1316" s="28" t="str">
        <f>Def_Sistemas_Conectores_Cabos!$B$6</f>
        <v>Simplex (HFBR-4525Z)</v>
      </c>
      <c r="P1316" s="19" t="str">
        <f>Def_Sistemas_Conectores_Cabos!$B$6</f>
        <v>Simplex (HFBR-4525Z)</v>
      </c>
      <c r="Q1316" s="27" t="str">
        <f t="shared" si="27"/>
        <v>PA-RaCtrl:TI-EVR-2/OTP5
PA-RaPSB09:CO-PSCtrl-SI2/TimIn</v>
      </c>
      <c r="R1316" s="45">
        <v>30.0</v>
      </c>
      <c r="S1316" s="45">
        <f t="shared" si="30"/>
        <v>30</v>
      </c>
      <c r="T1316" s="19" t="str">
        <f>Def_Sistemas_Conectores_Cabos!$C$6</f>
        <v>Fibra plástica 1 mm</v>
      </c>
      <c r="U1316" s="45" t="s">
        <v>1239</v>
      </c>
      <c r="V1316" s="33"/>
      <c r="W1316" s="33"/>
      <c r="X1316" s="33"/>
    </row>
    <row r="1317" ht="15.75" customHeight="1">
      <c r="A1317" s="19" t="str">
        <f>Def_Sistemas_Conectores_Cabos!$A$5</f>
        <v>Timing Fontes BO &amp; SI</v>
      </c>
      <c r="B1317" s="22" t="str">
        <f>Datas_Entregas!$A$2</f>
        <v>Booster/LTB</v>
      </c>
      <c r="C1317" s="25">
        <f t="array" ref="C1317">INDEX(Datas_Entregas!$B$2:$B$100, MATCH(B1317, Datas_Entregas!$A$2:$A$100, 0), 1)</f>
        <v>43266</v>
      </c>
      <c r="D1317" s="22" t="str">
        <f>Def_Status_Montagem!$A$2</f>
        <v>A verificar</v>
      </c>
      <c r="E1317" s="35" t="str">
        <f>Def_Status_Montagem!$B$4</f>
        <v>Contratada (inclui etiqueta)</v>
      </c>
      <c r="F1317" s="26" t="str">
        <f t="array" ref="F1317">INDEX(Def_Instancias_Equipamentos!$F$2:$F$1373, MATCH(K1317, Def_Instancias_Equipamentos!$D$2:$D$1373, 0), 1)</f>
        <v>Sala de Fontes</v>
      </c>
      <c r="G1317" s="27" t="str">
        <f t="array" ref="G1317">INDEX(Def_Instancias_Equipamentos!$F$2:$F$1373, MATCH(L1317, Def_Instancias_Equipamentos!$D$2:$D$1373, 0), 1)</f>
        <v>Sala de Fontes</v>
      </c>
      <c r="H1317" s="26" t="str">
        <f t="array" ref="H1317">INDEX(Def_Instancias_Equipamentos!$E$2:$E$1373, MATCH(K1317, Def_Instancias_Equipamentos!$D$2:$D$1373, 0), 1)</f>
        <v>PA-RaCtrl</v>
      </c>
      <c r="I1317" s="27" t="str">
        <f t="array" ref="I1317">INDEX(Def_Instancias_Equipamentos!$E$2:$E$1373, MATCH(L1317, Def_Instancias_Equipamentos!$D$2:$D$1373, 0), 1)</f>
        <v>PA-RaPSA02</v>
      </c>
      <c r="J1317" s="27" t="str">
        <f t="shared" si="26"/>
        <v>EXTERNO</v>
      </c>
      <c r="K1317" s="79" t="str">
        <f>Def_Instancias_Equipamentos!$D$89</f>
        <v>PA-RaCtrl:TI-EVR-2</v>
      </c>
      <c r="L1317" s="80" t="str">
        <f>Def_Instancias_Equipamentos!$D304</f>
        <v>PA-RaPSA02:CO-PSCtrl-SI1</v>
      </c>
      <c r="M1317" s="101" t="s">
        <v>1206</v>
      </c>
      <c r="N1317" s="45" t="s">
        <v>1224</v>
      </c>
      <c r="O1317" s="28" t="str">
        <f>Def_Sistemas_Conectores_Cabos!$B$6</f>
        <v>Simplex (HFBR-4525Z)</v>
      </c>
      <c r="P1317" s="19" t="str">
        <f>Def_Sistemas_Conectores_Cabos!$B$6</f>
        <v>Simplex (HFBR-4525Z)</v>
      </c>
      <c r="Q1317" s="27" t="str">
        <f t="shared" si="27"/>
        <v>PA-RaCtrl:TI-EVR-2/OTP6
PA-RaPSA02:CO-PSCtrl-SI1/TimIn</v>
      </c>
      <c r="R1317" s="45">
        <v>30.0</v>
      </c>
      <c r="S1317" s="45">
        <f t="shared" si="30"/>
        <v>30</v>
      </c>
      <c r="T1317" s="19" t="str">
        <f>Def_Sistemas_Conectores_Cabos!$C$6</f>
        <v>Fibra plástica 1 mm</v>
      </c>
      <c r="U1317" s="45" t="s">
        <v>1239</v>
      </c>
      <c r="V1317" s="33"/>
      <c r="W1317" s="33"/>
      <c r="X1317" s="33"/>
    </row>
    <row r="1318" ht="15.75" customHeight="1">
      <c r="A1318" s="19" t="str">
        <f>Def_Sistemas_Conectores_Cabos!$A$5</f>
        <v>Timing Fontes BO &amp; SI</v>
      </c>
      <c r="B1318" s="22" t="str">
        <f>Datas_Entregas!$A$2</f>
        <v>Booster/LTB</v>
      </c>
      <c r="C1318" s="25">
        <f t="array" ref="C1318">INDEX(Datas_Entregas!$B$2:$B$100, MATCH(B1318, Datas_Entregas!$A$2:$A$100, 0), 1)</f>
        <v>43266</v>
      </c>
      <c r="D1318" s="22" t="str">
        <f>Def_Status_Montagem!$A$2</f>
        <v>A verificar</v>
      </c>
      <c r="E1318" s="35" t="str">
        <f>Def_Status_Montagem!$B$4</f>
        <v>Contratada (inclui etiqueta)</v>
      </c>
      <c r="F1318" s="26" t="str">
        <f t="array" ref="F1318">INDEX(Def_Instancias_Equipamentos!$F$2:$F$1373, MATCH(K1318, Def_Instancias_Equipamentos!$D$2:$D$1373, 0), 1)</f>
        <v>Sala de Fontes</v>
      </c>
      <c r="G1318" s="27" t="str">
        <f t="array" ref="G1318">INDEX(Def_Instancias_Equipamentos!$F$2:$F$1373, MATCH(L1318, Def_Instancias_Equipamentos!$D$2:$D$1373, 0), 1)</f>
        <v>Sala de Fontes</v>
      </c>
      <c r="H1318" s="26" t="str">
        <f t="array" ref="H1318">INDEX(Def_Instancias_Equipamentos!$E$2:$E$1373, MATCH(K1318, Def_Instancias_Equipamentos!$D$2:$D$1373, 0), 1)</f>
        <v>PA-RaCtrl</v>
      </c>
      <c r="I1318" s="27" t="str">
        <f t="array" ref="I1318">INDEX(Def_Instancias_Equipamentos!$E$2:$E$1373, MATCH(L1318, Def_Instancias_Equipamentos!$D$2:$D$1373, 0), 1)</f>
        <v>PA-RaPSA02</v>
      </c>
      <c r="J1318" s="27" t="str">
        <f t="shared" si="26"/>
        <v>EXTERNO</v>
      </c>
      <c r="K1318" s="79" t="str">
        <f>Def_Instancias_Equipamentos!$D$89</f>
        <v>PA-RaCtrl:TI-EVR-2</v>
      </c>
      <c r="L1318" s="80" t="str">
        <f>Def_Instancias_Equipamentos!$D305</f>
        <v>PA-RaPSA02:CO-PSCtrl-SI2</v>
      </c>
      <c r="M1318" s="101" t="s">
        <v>1208</v>
      </c>
      <c r="N1318" s="45" t="s">
        <v>1224</v>
      </c>
      <c r="O1318" s="28" t="str">
        <f>Def_Sistemas_Conectores_Cabos!$B$6</f>
        <v>Simplex (HFBR-4525Z)</v>
      </c>
      <c r="P1318" s="19" t="str">
        <f>Def_Sistemas_Conectores_Cabos!$B$6</f>
        <v>Simplex (HFBR-4525Z)</v>
      </c>
      <c r="Q1318" s="27" t="str">
        <f t="shared" si="27"/>
        <v>PA-RaCtrl:TI-EVR-2/OTP7
PA-RaPSA02:CO-PSCtrl-SI2/TimIn</v>
      </c>
      <c r="R1318" s="45">
        <v>30.0</v>
      </c>
      <c r="S1318" s="45">
        <f t="shared" si="30"/>
        <v>30</v>
      </c>
      <c r="T1318" s="19" t="str">
        <f>Def_Sistemas_Conectores_Cabos!$C$6</f>
        <v>Fibra plástica 1 mm</v>
      </c>
      <c r="U1318" s="45" t="s">
        <v>1239</v>
      </c>
      <c r="V1318" s="33"/>
      <c r="W1318" s="33"/>
      <c r="X1318" s="33"/>
    </row>
    <row r="1319" ht="15.75" customHeight="1">
      <c r="A1319" s="19" t="str">
        <f>Def_Sistemas_Conectores_Cabos!$A$5</f>
        <v>Timing Fontes BO &amp; SI</v>
      </c>
      <c r="B1319" s="22" t="str">
        <f>Datas_Entregas!$A$2</f>
        <v>Booster/LTB</v>
      </c>
      <c r="C1319" s="25">
        <f t="array" ref="C1319">INDEX(Datas_Entregas!$B$2:$B$100, MATCH(B1319, Datas_Entregas!$A$2:$A$100, 0), 1)</f>
        <v>43266</v>
      </c>
      <c r="D1319" s="22" t="str">
        <f>Def_Status_Montagem!$A$2</f>
        <v>A verificar</v>
      </c>
      <c r="E1319" s="35" t="str">
        <f>Def_Status_Montagem!$B$4</f>
        <v>Contratada (inclui etiqueta)</v>
      </c>
      <c r="F1319" s="26" t="str">
        <f t="array" ref="F1319">INDEX(Def_Instancias_Equipamentos!$F$2:$F$1373, MATCH(K1319, Def_Instancias_Equipamentos!$D$2:$D$1373, 0), 1)</f>
        <v>Sala de Fontes</v>
      </c>
      <c r="G1319" s="27" t="str">
        <f t="array" ref="G1319">INDEX(Def_Instancias_Equipamentos!$F$2:$F$1373, MATCH(L1319, Def_Instancias_Equipamentos!$D$2:$D$1373, 0), 1)</f>
        <v>Sala de Fontes</v>
      </c>
      <c r="H1319" s="26" t="str">
        <f t="array" ref="H1319">INDEX(Def_Instancias_Equipamentos!$E$2:$E$1373, MATCH(K1319, Def_Instancias_Equipamentos!$D$2:$D$1373, 0), 1)</f>
        <v>PA-RaCtrl</v>
      </c>
      <c r="I1319" s="27" t="str">
        <f t="array" ref="I1319">INDEX(Def_Instancias_Equipamentos!$E$2:$E$1373, MATCH(L1319, Def_Instancias_Equipamentos!$D$2:$D$1373, 0), 1)</f>
        <v>PA-RaPSA05</v>
      </c>
      <c r="J1319" s="27" t="str">
        <f t="shared" si="26"/>
        <v>EXTERNO</v>
      </c>
      <c r="K1319" s="79" t="str">
        <f>Def_Instancias_Equipamentos!$D$89</f>
        <v>PA-RaCtrl:TI-EVR-2</v>
      </c>
      <c r="L1319" s="80" t="str">
        <f>Def_Instancias_Equipamentos!$D306</f>
        <v>PA-RaPSA05:CO-PSCtrl-SI1</v>
      </c>
      <c r="M1319" s="101" t="s">
        <v>1219</v>
      </c>
      <c r="N1319" s="45" t="s">
        <v>1224</v>
      </c>
      <c r="O1319" s="28" t="str">
        <f>Def_Sistemas_Conectores_Cabos!$B$6</f>
        <v>Simplex (HFBR-4525Z)</v>
      </c>
      <c r="P1319" s="19" t="str">
        <f>Def_Sistemas_Conectores_Cabos!$B$6</f>
        <v>Simplex (HFBR-4525Z)</v>
      </c>
      <c r="Q1319" s="27" t="str">
        <f t="shared" si="27"/>
        <v>PA-RaCtrl:TI-EVR-2/OTP8
PA-RaPSA05:CO-PSCtrl-SI1/TimIn</v>
      </c>
      <c r="R1319" s="45">
        <v>30.0</v>
      </c>
      <c r="S1319" s="45">
        <f t="shared" si="30"/>
        <v>30</v>
      </c>
      <c r="T1319" s="19" t="str">
        <f>Def_Sistemas_Conectores_Cabos!$C$6</f>
        <v>Fibra plástica 1 mm</v>
      </c>
      <c r="U1319" s="45" t="s">
        <v>1239</v>
      </c>
      <c r="V1319" s="33"/>
      <c r="W1319" s="33"/>
      <c r="X1319" s="33"/>
    </row>
    <row r="1320" ht="15.75" customHeight="1">
      <c r="A1320" s="19" t="str">
        <f>Def_Sistemas_Conectores_Cabos!$A$5</f>
        <v>Timing Fontes BO &amp; SI</v>
      </c>
      <c r="B1320" s="22" t="str">
        <f>Datas_Entregas!$A$2</f>
        <v>Booster/LTB</v>
      </c>
      <c r="C1320" s="25">
        <f t="array" ref="C1320">INDEX(Datas_Entregas!$B$2:$B$100, MATCH(B1320, Datas_Entregas!$A$2:$A$100, 0), 1)</f>
        <v>43266</v>
      </c>
      <c r="D1320" s="22" t="str">
        <f>Def_Status_Montagem!$A$2</f>
        <v>A verificar</v>
      </c>
      <c r="E1320" s="35" t="str">
        <f>Def_Status_Montagem!$B$4</f>
        <v>Contratada (inclui etiqueta)</v>
      </c>
      <c r="F1320" s="26" t="str">
        <f t="array" ref="F1320">INDEX(Def_Instancias_Equipamentos!$F$2:$F$1373, MATCH(K1320, Def_Instancias_Equipamentos!$D$2:$D$1373, 0), 1)</f>
        <v>Sala de Fontes</v>
      </c>
      <c r="G1320" s="27" t="str">
        <f t="array" ref="G1320">INDEX(Def_Instancias_Equipamentos!$F$2:$F$1373, MATCH(L1320, Def_Instancias_Equipamentos!$D$2:$D$1373, 0), 1)</f>
        <v>Sala de Fontes</v>
      </c>
      <c r="H1320" s="26" t="str">
        <f t="array" ref="H1320">INDEX(Def_Instancias_Equipamentos!$E$2:$E$1373, MATCH(K1320, Def_Instancias_Equipamentos!$D$2:$D$1373, 0), 1)</f>
        <v>PA-RaCtrl</v>
      </c>
      <c r="I1320" s="27" t="str">
        <f t="array" ref="I1320">INDEX(Def_Instancias_Equipamentos!$E$2:$E$1373, MATCH(L1320, Def_Instancias_Equipamentos!$D$2:$D$1373, 0), 1)</f>
        <v>PA-RaPSA05</v>
      </c>
      <c r="J1320" s="27" t="str">
        <f t="shared" si="26"/>
        <v>EXTERNO</v>
      </c>
      <c r="K1320" s="79" t="str">
        <f>Def_Instancias_Equipamentos!$D$89</f>
        <v>PA-RaCtrl:TI-EVR-2</v>
      </c>
      <c r="L1320" s="80" t="str">
        <f>Def_Instancias_Equipamentos!$D307</f>
        <v>PA-RaPSA05:CO-PSCtrl-SI2</v>
      </c>
      <c r="M1320" s="101" t="s">
        <v>1221</v>
      </c>
      <c r="N1320" s="45" t="s">
        <v>1224</v>
      </c>
      <c r="O1320" s="28" t="str">
        <f>Def_Sistemas_Conectores_Cabos!$B$6</f>
        <v>Simplex (HFBR-4525Z)</v>
      </c>
      <c r="P1320" s="19" t="str">
        <f>Def_Sistemas_Conectores_Cabos!$B$6</f>
        <v>Simplex (HFBR-4525Z)</v>
      </c>
      <c r="Q1320" s="27" t="str">
        <f t="shared" si="27"/>
        <v>PA-RaCtrl:TI-EVR-2/OTP9
PA-RaPSA05:CO-PSCtrl-SI2/TimIn</v>
      </c>
      <c r="R1320" s="45">
        <v>30.0</v>
      </c>
      <c r="S1320" s="45">
        <f t="shared" si="30"/>
        <v>30</v>
      </c>
      <c r="T1320" s="19" t="str">
        <f>Def_Sistemas_Conectores_Cabos!$C$6</f>
        <v>Fibra plástica 1 mm</v>
      </c>
      <c r="U1320" s="45" t="s">
        <v>1239</v>
      </c>
      <c r="V1320" s="33"/>
      <c r="W1320" s="33"/>
      <c r="X1320" s="33"/>
    </row>
    <row r="1321" ht="15.75" customHeight="1">
      <c r="A1321" s="19" t="str">
        <f>Def_Sistemas_Conectores_Cabos!$A$5</f>
        <v>Timing Fontes BO &amp; SI</v>
      </c>
      <c r="B1321" s="22" t="str">
        <f>Datas_Entregas!$A$2</f>
        <v>Booster/LTB</v>
      </c>
      <c r="C1321" s="25">
        <f t="array" ref="C1321">INDEX(Datas_Entregas!$B$2:$B$100, MATCH(B1321, Datas_Entregas!$A$2:$A$100, 0), 1)</f>
        <v>43266</v>
      </c>
      <c r="D1321" s="22" t="str">
        <f>Def_Status_Montagem!$A$2</f>
        <v>A verificar</v>
      </c>
      <c r="E1321" s="35" t="str">
        <f>Def_Status_Montagem!$B$4</f>
        <v>Contratada (inclui etiqueta)</v>
      </c>
      <c r="F1321" s="26" t="str">
        <f t="array" ref="F1321">INDEX(Def_Instancias_Equipamentos!$F$2:$F$1373, MATCH(K1321, Def_Instancias_Equipamentos!$D$2:$D$1373, 0), 1)</f>
        <v>Sala de Fontes</v>
      </c>
      <c r="G1321" s="27" t="str">
        <f t="array" ref="G1321">INDEX(Def_Instancias_Equipamentos!$F$2:$F$1373, MATCH(L1321, Def_Instancias_Equipamentos!$D$2:$D$1373, 0), 1)</f>
        <v>Sala de Fontes</v>
      </c>
      <c r="H1321" s="26" t="str">
        <f t="array" ref="H1321">INDEX(Def_Instancias_Equipamentos!$E$2:$E$1373, MATCH(K1321, Def_Instancias_Equipamentos!$D$2:$D$1373, 0), 1)</f>
        <v>PA-RaCtrl</v>
      </c>
      <c r="I1321" s="27" t="str">
        <f t="array" ref="I1321">INDEX(Def_Instancias_Equipamentos!$E$2:$E$1373, MATCH(L1321, Def_Instancias_Equipamentos!$D$2:$D$1373, 0), 1)</f>
        <v>PA-RaPSD04</v>
      </c>
      <c r="J1321" s="27" t="str">
        <f t="shared" si="26"/>
        <v>EXTERNO</v>
      </c>
      <c r="K1321" s="79" t="str">
        <f>Def_Instancias_Equipamentos!$D$89</f>
        <v>PA-RaCtrl:TI-EVR-2</v>
      </c>
      <c r="L1321" s="80" t="str">
        <f>Def_Instancias_Equipamentos!$D308</f>
        <v>PA-RaPSD04:CO-PSCtrl-SI1</v>
      </c>
      <c r="M1321" s="101" t="s">
        <v>1240</v>
      </c>
      <c r="N1321" s="45" t="s">
        <v>1224</v>
      </c>
      <c r="O1321" s="28" t="str">
        <f>Def_Sistemas_Conectores_Cabos!$B$6</f>
        <v>Simplex (HFBR-4525Z)</v>
      </c>
      <c r="P1321" s="19" t="str">
        <f>Def_Sistemas_Conectores_Cabos!$B$6</f>
        <v>Simplex (HFBR-4525Z)</v>
      </c>
      <c r="Q1321" s="27" t="str">
        <f t="shared" si="27"/>
        <v>PA-RaCtrl:TI-EVR-2/OTP10
PA-RaPSD04:CO-PSCtrl-SI1/TimIn</v>
      </c>
      <c r="R1321" s="45">
        <v>30.0</v>
      </c>
      <c r="S1321" s="45">
        <f t="shared" si="30"/>
        <v>30</v>
      </c>
      <c r="T1321" s="19" t="str">
        <f>Def_Sistemas_Conectores_Cabos!$C$6</f>
        <v>Fibra plástica 1 mm</v>
      </c>
      <c r="U1321" s="45" t="s">
        <v>1239</v>
      </c>
      <c r="V1321" s="33"/>
      <c r="W1321" s="33"/>
      <c r="X1321" s="33"/>
    </row>
    <row r="1322" ht="15.75" customHeight="1">
      <c r="A1322" s="19" t="str">
        <f>Def_Sistemas_Conectores_Cabos!$A$5</f>
        <v>Timing Fontes BO &amp; SI</v>
      </c>
      <c r="B1322" s="22" t="str">
        <f>Datas_Entregas!$A$2</f>
        <v>Booster/LTB</v>
      </c>
      <c r="C1322" s="25">
        <f t="array" ref="C1322">INDEX(Datas_Entregas!$B$2:$B$100, MATCH(B1322, Datas_Entregas!$A$2:$A$100, 0), 1)</f>
        <v>43266</v>
      </c>
      <c r="D1322" s="22" t="str">
        <f>Def_Status_Montagem!$A$2</f>
        <v>A verificar</v>
      </c>
      <c r="E1322" s="35" t="str">
        <f>Def_Status_Montagem!$B$4</f>
        <v>Contratada (inclui etiqueta)</v>
      </c>
      <c r="F1322" s="26" t="str">
        <f t="array" ref="F1322">INDEX(Def_Instancias_Equipamentos!$F$2:$F$1373, MATCH(K1322, Def_Instancias_Equipamentos!$D$2:$D$1373, 0), 1)</f>
        <v>Sala de Fontes</v>
      </c>
      <c r="G1322" s="27" t="str">
        <f t="array" ref="G1322">INDEX(Def_Instancias_Equipamentos!$F$2:$F$1373, MATCH(L1322, Def_Instancias_Equipamentos!$D$2:$D$1373, 0), 1)</f>
        <v>Sala de Fontes</v>
      </c>
      <c r="H1322" s="26" t="str">
        <f t="array" ref="H1322">INDEX(Def_Instancias_Equipamentos!$E$2:$E$1373, MATCH(K1322, Def_Instancias_Equipamentos!$D$2:$D$1373, 0), 1)</f>
        <v>PA-RaCtrl</v>
      </c>
      <c r="I1322" s="27" t="str">
        <f t="array" ref="I1322">INDEX(Def_Instancias_Equipamentos!$E$2:$E$1373, MATCH(L1322, Def_Instancias_Equipamentos!$D$2:$D$1373, 0), 1)</f>
        <v>PA-RaPSD04</v>
      </c>
      <c r="J1322" s="27" t="str">
        <f t="shared" si="26"/>
        <v>EXTERNO</v>
      </c>
      <c r="K1322" s="79" t="str">
        <f>Def_Instancias_Equipamentos!$D$89</f>
        <v>PA-RaCtrl:TI-EVR-2</v>
      </c>
      <c r="L1322" s="80" t="str">
        <f>Def_Instancias_Equipamentos!$D309</f>
        <v>PA-RaPSD04:CO-PSCtrl-SI2</v>
      </c>
      <c r="M1322" s="101" t="s">
        <v>1241</v>
      </c>
      <c r="N1322" s="45" t="s">
        <v>1224</v>
      </c>
      <c r="O1322" s="28" t="str">
        <f>Def_Sistemas_Conectores_Cabos!$B$6</f>
        <v>Simplex (HFBR-4525Z)</v>
      </c>
      <c r="P1322" s="19" t="str">
        <f>Def_Sistemas_Conectores_Cabos!$B$6</f>
        <v>Simplex (HFBR-4525Z)</v>
      </c>
      <c r="Q1322" s="27" t="str">
        <f t="shared" si="27"/>
        <v>PA-RaCtrl:TI-EVR-2/OTP11
PA-RaPSD04:CO-PSCtrl-SI2/TimIn</v>
      </c>
      <c r="R1322" s="45">
        <v>30.0</v>
      </c>
      <c r="S1322" s="45">
        <f t="shared" si="30"/>
        <v>30</v>
      </c>
      <c r="T1322" s="19" t="str">
        <f>Def_Sistemas_Conectores_Cabos!$C$6</f>
        <v>Fibra plástica 1 mm</v>
      </c>
      <c r="U1322" s="45" t="s">
        <v>1239</v>
      </c>
      <c r="V1322" s="33"/>
      <c r="W1322" s="33"/>
      <c r="X1322" s="33"/>
    </row>
    <row r="1323" ht="15.75" customHeight="1">
      <c r="A1323" s="19" t="str">
        <f>Def_Sistemas_Conectores_Cabos!$A$22</f>
        <v>BPM de elétrons</v>
      </c>
      <c r="B1323" s="22" t="str">
        <f>Datas_Entregas!$A$3</f>
        <v>BTS/Anel</v>
      </c>
      <c r="C1323" s="25">
        <f t="array" ref="C1323">INDEX(Datas_Entregas!$B$2:$B$100, MATCH(B1323, Datas_Entregas!$A$2:$A$100, 0), 1)</f>
        <v>43296</v>
      </c>
      <c r="D1323" s="22" t="str">
        <f>Def_Status_Montagem!$A$2</f>
        <v>A verificar</v>
      </c>
      <c r="E1323" s="35" t="str">
        <f>Def_Status_Montagem!$B$4</f>
        <v>Contratada (inclui etiqueta)</v>
      </c>
      <c r="F1323" s="26" t="str">
        <f t="array" ref="F1323">INDEX(Def_Instancias_Equipamentos!$F$2:$F$5135, MATCH(K1323, Def_Instancias_Equipamentos!$D$2:$D$5135, 0), 1)</f>
        <v>Túnel (Anel)</v>
      </c>
      <c r="G1323" s="27" t="str">
        <f t="array" ref="G1323">INDEX(Def_Instancias_Equipamentos!$F$2:$F$5135, MATCH(L1323, Def_Instancias_Equipamentos!$D$2:$D$5135, 0), 1)</f>
        <v>Sala Racks 3</v>
      </c>
      <c r="H1323" s="26" t="str">
        <f t="array" ref="H1323">INDEX(Def_Instancias_Equipamentos!$E$2:$E$5135, MATCH(K1323, Def_Instancias_Equipamentos!$D$2:$D$5135, 0), 1)</f>
        <v>SI-03M2</v>
      </c>
      <c r="I1323" s="27" t="str">
        <f t="array" ref="I1323">INDEX(Def_Instancias_Equipamentos!$E$2:$E$5135, MATCH(L1323, Def_Instancias_Equipamentos!$D$2:$D$5135, 0), 1)</f>
        <v>IA-03RaBPM</v>
      </c>
      <c r="J1323" s="27" t="str">
        <f t="shared" si="26"/>
        <v>EXTERNO</v>
      </c>
      <c r="K1323" s="28" t="str">
        <f>Def_Instancias_Equipamentos!$D$1064</f>
        <v>SI-03M2:DI-BPMSigPatch</v>
      </c>
      <c r="L1323" s="19" t="str">
        <f>Def_Instancias_Equipamentos!$D$814</f>
        <v>SI-03M2:DI-BPMRFFE</v>
      </c>
      <c r="M1323" s="44" t="s">
        <v>44</v>
      </c>
      <c r="N1323" s="45" t="s">
        <v>45</v>
      </c>
      <c r="O1323" s="31" t="str">
        <f>Def_Sistemas_Conectores_Cabos!$B$7</f>
        <v>SMA 50-ohm</v>
      </c>
      <c r="P1323" s="19" t="str">
        <f>Def_Sistemas_Conectores_Cabos!$B$7</f>
        <v>SMA 50-ohm</v>
      </c>
      <c r="Q1323" s="27" t="str">
        <f t="shared" si="27"/>
        <v>SI-03M2:DI-BPMSigPatch/BI_OUT
SI-03M2:DI-BPMRFFE/BI_IN</v>
      </c>
      <c r="R1323" s="46" t="s">
        <v>25</v>
      </c>
      <c r="S1323" s="46" t="s">
        <v>25</v>
      </c>
      <c r="T1323" s="47" t="str">
        <f>Def_Sistemas_Conectores_Cabos!$C$14</f>
        <v>Datalink Extrudado</v>
      </c>
      <c r="U1323" s="45" t="s">
        <v>46</v>
      </c>
      <c r="V1323" s="33"/>
      <c r="W1323" s="33"/>
      <c r="X1323" s="33"/>
    </row>
    <row r="1324" ht="15.75" customHeight="1">
      <c r="A1324" s="19" t="str">
        <f>Def_Sistemas_Conectores_Cabos!$A$22</f>
        <v>BPM de elétrons</v>
      </c>
      <c r="B1324" s="22" t="str">
        <f>Datas_Entregas!$A$6</f>
        <v>Linhas de Luz (fases I-A e II)</v>
      </c>
      <c r="C1324" s="25">
        <f t="array" ref="C1324">INDEX(Datas_Entregas!$B$2:$B$100, MATCH(B1324, Datas_Entregas!$A$2:$A$100, 0), 1)</f>
        <v>43374</v>
      </c>
      <c r="D1324" s="22" t="str">
        <f>Def_Status_Montagem!$A$2</f>
        <v>A verificar</v>
      </c>
      <c r="E1324" s="35" t="str">
        <f>Def_Status_Montagem!$B$4</f>
        <v>Contratada (inclui etiqueta)</v>
      </c>
      <c r="F1324" s="26" t="str">
        <f t="array" ref="F1324">INDEX(Def_Instancias_Equipamentos!$F$2:$F$5135, MATCH(K1324, Def_Instancias_Equipamentos!$D$2:$D$5135, 0), 1)</f>
        <v>Túnel (Anel)</v>
      </c>
      <c r="G1324" s="27" t="str">
        <f t="array" ref="G1324">INDEX(Def_Instancias_Equipamentos!$F$2:$F$5135, MATCH(L1324, Def_Instancias_Equipamentos!$D$2:$D$5135, 0), 1)</f>
        <v>Sala Racks 3</v>
      </c>
      <c r="H1324" s="26" t="str">
        <f t="array" ref="H1324">INDEX(Def_Instancias_Equipamentos!$E$2:$E$5135, MATCH(K1324, Def_Instancias_Equipamentos!$D$2:$D$5135, 0), 1)</f>
        <v>SI-03SP</v>
      </c>
      <c r="I1324" s="27" t="str">
        <f t="array" ref="I1324">INDEX(Def_Instancias_Equipamentos!$E$2:$E$5135, MATCH(L1324, Def_Instancias_Equipamentos!$D$2:$D$5135, 0), 1)</f>
        <v>IA-03RaBPM</v>
      </c>
      <c r="J1324" s="27" t="str">
        <f t="shared" si="26"/>
        <v>EXTERNO</v>
      </c>
      <c r="K1324" s="28" t="str">
        <f>Def_Instancias_Equipamentos!$D$1205</f>
        <v>SI-03SP:DI-BPMSigPatch-1</v>
      </c>
      <c r="L1324" s="19" t="str">
        <f>Def_Instancias_Equipamentos!$D$955</f>
        <v>SI-03SP:DI-BPMRFFE-1</v>
      </c>
      <c r="M1324" s="44" t="s">
        <v>44</v>
      </c>
      <c r="N1324" s="45" t="s">
        <v>45</v>
      </c>
      <c r="O1324" s="31" t="str">
        <f>Def_Sistemas_Conectores_Cabos!$B$7</f>
        <v>SMA 50-ohm</v>
      </c>
      <c r="P1324" s="19" t="str">
        <f>Def_Sistemas_Conectores_Cabos!$B$7</f>
        <v>SMA 50-ohm</v>
      </c>
      <c r="Q1324" s="27" t="str">
        <f t="shared" si="27"/>
        <v>SI-03SP:DI-BPMSigPatch-1/BI_OUT
SI-03SP:DI-BPMRFFE-1/BI_IN</v>
      </c>
      <c r="R1324" s="46" t="s">
        <v>25</v>
      </c>
      <c r="S1324" s="46" t="s">
        <v>25</v>
      </c>
      <c r="T1324" s="47" t="str">
        <f>Def_Sistemas_Conectores_Cabos!$C$14</f>
        <v>Datalink Extrudado</v>
      </c>
      <c r="U1324" s="45" t="s">
        <v>46</v>
      </c>
      <c r="V1324" s="33"/>
      <c r="W1324" s="33"/>
      <c r="X1324" s="33"/>
    </row>
    <row r="1325" ht="15.75" customHeight="1">
      <c r="A1325" s="19" t="str">
        <f>Def_Sistemas_Conectores_Cabos!$A$22</f>
        <v>BPM de elétrons</v>
      </c>
      <c r="B1325" s="22" t="str">
        <f>Datas_Entregas!$A$6</f>
        <v>Linhas de Luz (fases I-A e II)</v>
      </c>
      <c r="C1325" s="25">
        <f t="array" ref="C1325">INDEX(Datas_Entregas!$B$2:$B$100, MATCH(B1325, Datas_Entregas!$A$2:$A$100, 0), 1)</f>
        <v>43374</v>
      </c>
      <c r="D1325" s="22" t="str">
        <f>Def_Status_Montagem!$A$2</f>
        <v>A verificar</v>
      </c>
      <c r="E1325" s="35" t="str">
        <f>Def_Status_Montagem!$B$4</f>
        <v>Contratada (inclui etiqueta)</v>
      </c>
      <c r="F1325" s="26" t="str">
        <f t="array" ref="F1325">INDEX(Def_Instancias_Equipamentos!$F$2:$F$5135, MATCH(K1325, Def_Instancias_Equipamentos!$D$2:$D$5135, 0), 1)</f>
        <v>Túnel (Anel)</v>
      </c>
      <c r="G1325" s="27" t="str">
        <f t="array" ref="G1325">INDEX(Def_Instancias_Equipamentos!$F$2:$F$5135, MATCH(L1325, Def_Instancias_Equipamentos!$D$2:$D$5135, 0), 1)</f>
        <v>Sala Racks 3</v>
      </c>
      <c r="H1325" s="26" t="str">
        <f t="array" ref="H1325">INDEX(Def_Instancias_Equipamentos!$E$2:$E$5135, MATCH(K1325, Def_Instancias_Equipamentos!$D$2:$D$5135, 0), 1)</f>
        <v>SI-03SP</v>
      </c>
      <c r="I1325" s="27" t="str">
        <f t="array" ref="I1325">INDEX(Def_Instancias_Equipamentos!$E$2:$E$5135, MATCH(L1325, Def_Instancias_Equipamentos!$D$2:$D$5135, 0), 1)</f>
        <v>IA-03RaBPM</v>
      </c>
      <c r="J1325" s="27" t="str">
        <f t="shared" si="26"/>
        <v>EXTERNO</v>
      </c>
      <c r="K1325" s="28" t="str">
        <f>Def_Instancias_Equipamentos!$D$1206</f>
        <v>SI-03SP:DI-BPMSigPatch-2</v>
      </c>
      <c r="L1325" s="19" t="str">
        <f>Def_Instancias_Equipamentos!$D$956</f>
        <v>SI-03SP:DI-BPMRFFE-2</v>
      </c>
      <c r="M1325" s="44" t="s">
        <v>44</v>
      </c>
      <c r="N1325" s="45" t="s">
        <v>45</v>
      </c>
      <c r="O1325" s="31" t="str">
        <f>Def_Sistemas_Conectores_Cabos!$B$7</f>
        <v>SMA 50-ohm</v>
      </c>
      <c r="P1325" s="19" t="str">
        <f>Def_Sistemas_Conectores_Cabos!$B$7</f>
        <v>SMA 50-ohm</v>
      </c>
      <c r="Q1325" s="27" t="str">
        <f t="shared" si="27"/>
        <v>SI-03SP:DI-BPMSigPatch-2/BI_OUT
SI-03SP:DI-BPMRFFE-2/BI_IN</v>
      </c>
      <c r="R1325" s="46" t="s">
        <v>25</v>
      </c>
      <c r="S1325" s="46" t="s">
        <v>25</v>
      </c>
      <c r="T1325" s="47" t="str">
        <f>Def_Sistemas_Conectores_Cabos!$C$14</f>
        <v>Datalink Extrudado</v>
      </c>
      <c r="U1325" s="45" t="s">
        <v>46</v>
      </c>
      <c r="V1325" s="33"/>
      <c r="W1325" s="33"/>
      <c r="X1325" s="33"/>
    </row>
    <row r="1326" ht="15.75" customHeight="1">
      <c r="A1326" s="19" t="str">
        <f>Def_Sistemas_Conectores_Cabos!$A$22</f>
        <v>BPM de elétrons</v>
      </c>
      <c r="B1326" s="22" t="str">
        <f>Datas_Entregas!$A$3</f>
        <v>BTS/Anel</v>
      </c>
      <c r="C1326" s="25">
        <f t="array" ref="C1326">INDEX(Datas_Entregas!$B$2:$B$100, MATCH(B1326, Datas_Entregas!$A$2:$A$100, 0), 1)</f>
        <v>43296</v>
      </c>
      <c r="D1326" s="22" t="str">
        <f>Def_Status_Montagem!$A$2</f>
        <v>A verificar</v>
      </c>
      <c r="E1326" s="35" t="str">
        <f>Def_Status_Montagem!$B$4</f>
        <v>Contratada (inclui etiqueta)</v>
      </c>
      <c r="F1326" s="26" t="str">
        <f t="array" ref="F1326">INDEX(Def_Instancias_Equipamentos!$F$2:$F$5135, MATCH(K1326, Def_Instancias_Equipamentos!$D$2:$D$5135, 0), 1)</f>
        <v>Túnel (Anel)</v>
      </c>
      <c r="G1326" s="27" t="str">
        <f t="array" ref="G1326">INDEX(Def_Instancias_Equipamentos!$F$2:$F$5135, MATCH(L1326, Def_Instancias_Equipamentos!$D$2:$D$5135, 0), 1)</f>
        <v>Sala Racks 4</v>
      </c>
      <c r="H1326" s="26" t="str">
        <f t="array" ref="H1326">INDEX(Def_Instancias_Equipamentos!$E$2:$E$5135, MATCH(K1326, Def_Instancias_Equipamentos!$D$2:$D$5135, 0), 1)</f>
        <v>SI-04C1</v>
      </c>
      <c r="I1326" s="27" t="str">
        <f t="array" ref="I1326">INDEX(Def_Instancias_Equipamentos!$E$2:$E$5135, MATCH(L1326, Def_Instancias_Equipamentos!$D$2:$D$5135, 0), 1)</f>
        <v>IA-04RaBPM</v>
      </c>
      <c r="J1326" s="27" t="str">
        <f t="shared" si="26"/>
        <v>EXTERNO</v>
      </c>
      <c r="K1326" s="28" t="str">
        <f>Def_Instancias_Equipamentos!$D$1065</f>
        <v>SI-04C1:DI-BPMSigPatch-1</v>
      </c>
      <c r="L1326" s="19" t="str">
        <f>Def_Instancias_Equipamentos!$D$815</f>
        <v>SI-04C1:DI-BPMRFFE-1</v>
      </c>
      <c r="M1326" s="44" t="s">
        <v>44</v>
      </c>
      <c r="N1326" s="45" t="s">
        <v>45</v>
      </c>
      <c r="O1326" s="31" t="str">
        <f>Def_Sistemas_Conectores_Cabos!$B$7</f>
        <v>SMA 50-ohm</v>
      </c>
      <c r="P1326" s="19" t="str">
        <f>Def_Sistemas_Conectores_Cabos!$B$7</f>
        <v>SMA 50-ohm</v>
      </c>
      <c r="Q1326" s="27" t="str">
        <f t="shared" si="27"/>
        <v>SI-04C1:DI-BPMSigPatch-1/BI_OUT
SI-04C1:DI-BPMRFFE-1/BI_IN</v>
      </c>
      <c r="R1326" s="46" t="s">
        <v>25</v>
      </c>
      <c r="S1326" s="46" t="s">
        <v>25</v>
      </c>
      <c r="T1326" s="47" t="str">
        <f>Def_Sistemas_Conectores_Cabos!$C$14</f>
        <v>Datalink Extrudado</v>
      </c>
      <c r="U1326" s="45" t="s">
        <v>46</v>
      </c>
      <c r="V1326" s="33"/>
      <c r="W1326" s="33"/>
      <c r="X1326" s="33"/>
    </row>
    <row r="1327" ht="15.75" customHeight="1">
      <c r="A1327" s="19" t="str">
        <f>Def_Sistemas_Conectores_Cabos!$A$6</f>
        <v>Timing Diagnostico</v>
      </c>
      <c r="B1327" s="22" t="str">
        <f>Datas_Entregas!$A$5</f>
        <v>Streak Camera</v>
      </c>
      <c r="C1327" s="25" t="str">
        <f t="array" ref="C1327">INDEX(Datas_Entregas!$B$2:$B$100, MATCH(B1327, Datas_Entregas!$A$2:$A$100, 0), 1)</f>
        <v>?</v>
      </c>
      <c r="D1327" s="22" t="str">
        <f>Def_Status_Montagem!$A$3</f>
        <v>Verficado - Pronto para Produção</v>
      </c>
      <c r="E1327" s="35" t="str">
        <f>Def_Status_Montagem!$B$4</f>
        <v>Contratada (inclui etiqueta)</v>
      </c>
      <c r="F1327" s="26" t="str">
        <f t="array" ref="F1327">INDEX(Def_Instancias_Equipamentos!$F$2:$F$1373, MATCH(K1327, Def_Instancias_Equipamentos!$D$2:$D$1373, 0), 1)</f>
        <v>Streak Camera</v>
      </c>
      <c r="G1327" s="27" t="str">
        <f t="array" ref="G1327">INDEX(Def_Instancias_Equipamentos!$F$2:$F$1373, MATCH(L1327, Def_Instancias_Equipamentos!$D$2:$D$1373, 0), 1)</f>
        <v>Streak Camera</v>
      </c>
      <c r="H1327" s="26" t="str">
        <f t="array" ref="H1327">INDEX(Def_Instancias_Equipamentos!$E$2:$E$1373, MATCH(K1327, Def_Instancias_Equipamentos!$D$2:$D$1373, 0), 1)</f>
        <v>"Rack" Streak Camera</v>
      </c>
      <c r="I1327" s="27" t="str">
        <f t="array" ref="I1327">INDEX(Def_Instancias_Equipamentos!$E$2:$E$1373, MATCH(L1327, Def_Instancias_Equipamentos!$D$2:$D$1373, 0), 1)</f>
        <v>"Local na linha de luz" Streak Camera</v>
      </c>
      <c r="J1327" s="27" t="str">
        <f t="shared" si="26"/>
        <v>EXTERNO</v>
      </c>
      <c r="K1327" s="28" t="str">
        <f>Def_Instancias_Equipamentos!$D$80</f>
        <v>"Rack" Streak Camera:TI-EVE</v>
      </c>
      <c r="L1327" s="19" t="str">
        <f>Def_Instancias_Equipamentos!$D$384</f>
        <v>SI-Glob:DI-StrkCam</v>
      </c>
      <c r="M1327" s="44" t="s">
        <v>96</v>
      </c>
      <c r="N1327" s="45" t="s">
        <v>1242</v>
      </c>
      <c r="O1327" s="28" t="str">
        <f>Def_Sistemas_Conectores_Cabos!$B$12</f>
        <v>Lemo 00.250</v>
      </c>
      <c r="P1327" s="19" t="str">
        <f>Def_Sistemas_Conectores_Cabos!$B$7</f>
        <v>SMA 50-ohm</v>
      </c>
      <c r="Q1327" s="27" t="str">
        <f t="shared" si="27"/>
        <v>"Rack" Streak Camera:TI-EVE/OUT0
SI-Glob:DI-StrkCam/Trig_1</v>
      </c>
      <c r="R1327" s="46">
        <v>3.0</v>
      </c>
      <c r="S1327" s="46">
        <v>3.0</v>
      </c>
      <c r="T1327" s="19" t="str">
        <f>Def_Sistemas_Conectores_Cabos!$C$9</f>
        <v>RG316</v>
      </c>
      <c r="U1327" s="45" t="s">
        <v>1243</v>
      </c>
      <c r="V1327" s="33"/>
      <c r="W1327" s="33"/>
      <c r="X1327" s="33"/>
    </row>
    <row r="1328" ht="15.75" customHeight="1">
      <c r="A1328" s="19" t="str">
        <f>Def_Sistemas_Conectores_Cabos!$A$6</f>
        <v>Timing Diagnostico</v>
      </c>
      <c r="B1328" s="22" t="str">
        <f>Datas_Entregas!$A$5</f>
        <v>Streak Camera</v>
      </c>
      <c r="C1328" s="25" t="str">
        <f t="array" ref="C1328">INDEX(Datas_Entregas!$B$2:$B$100, MATCH(B1328, Datas_Entregas!$A$2:$A$100, 0), 1)</f>
        <v>?</v>
      </c>
      <c r="D1328" s="22" t="str">
        <f>Def_Status_Montagem!$A$3</f>
        <v>Verficado - Pronto para Produção</v>
      </c>
      <c r="E1328" s="35" t="str">
        <f>Def_Status_Montagem!$B$4</f>
        <v>Contratada (inclui etiqueta)</v>
      </c>
      <c r="F1328" s="26" t="str">
        <f t="array" ref="F1328">INDEX(Def_Instancias_Equipamentos!$F$2:$F$1373, MATCH(K1328, Def_Instancias_Equipamentos!$D$2:$D$1373, 0), 1)</f>
        <v>Streak Camera</v>
      </c>
      <c r="G1328" s="27" t="str">
        <f t="array" ref="G1328">INDEX(Def_Instancias_Equipamentos!$F$2:$F$1373, MATCH(L1328, Def_Instancias_Equipamentos!$D$2:$D$1373, 0), 1)</f>
        <v>Streak Camera</v>
      </c>
      <c r="H1328" s="26" t="str">
        <f t="array" ref="H1328">INDEX(Def_Instancias_Equipamentos!$E$2:$E$1373, MATCH(K1328, Def_Instancias_Equipamentos!$D$2:$D$1373, 0), 1)</f>
        <v>"Rack" Streak Camera</v>
      </c>
      <c r="I1328" s="27" t="str">
        <f t="array" ref="I1328">INDEX(Def_Instancias_Equipamentos!$E$2:$E$1373, MATCH(L1328, Def_Instancias_Equipamentos!$D$2:$D$1373, 0), 1)</f>
        <v>"Local na linha de luz" Streak Camera</v>
      </c>
      <c r="J1328" s="27" t="str">
        <f t="shared" si="26"/>
        <v>EXTERNO</v>
      </c>
      <c r="K1328" s="28" t="str">
        <f>Def_Instancias_Equipamentos!$D$80</f>
        <v>"Rack" Streak Camera:TI-EVE</v>
      </c>
      <c r="L1328" s="19" t="str">
        <f>Def_Instancias_Equipamentos!$D$384</f>
        <v>SI-Glob:DI-StrkCam</v>
      </c>
      <c r="M1328" s="44" t="s">
        <v>143</v>
      </c>
      <c r="N1328" s="45" t="s">
        <v>1244</v>
      </c>
      <c r="O1328" s="28" t="str">
        <f>Def_Sistemas_Conectores_Cabos!$B$12</f>
        <v>Lemo 00.250</v>
      </c>
      <c r="P1328" s="19" t="str">
        <f>Def_Sistemas_Conectores_Cabos!$B$7</f>
        <v>SMA 50-ohm</v>
      </c>
      <c r="Q1328" s="27" t="str">
        <f t="shared" si="27"/>
        <v>"Rack" Streak Camera:TI-EVE/OUT1
SI-Glob:DI-StrkCam/Trig_2</v>
      </c>
      <c r="R1328" s="46">
        <v>3.0</v>
      </c>
      <c r="S1328" s="46">
        <v>3.0</v>
      </c>
      <c r="T1328" s="19" t="str">
        <f>Def_Sistemas_Conectores_Cabos!$C$9</f>
        <v>RG316</v>
      </c>
      <c r="U1328" s="45" t="s">
        <v>1243</v>
      </c>
      <c r="V1328" s="33"/>
      <c r="W1328" s="33"/>
      <c r="X1328" s="33"/>
    </row>
    <row r="1329" ht="15.75" customHeight="1">
      <c r="A1329" s="19" t="str">
        <f>Def_Sistemas_Conectores_Cabos!$A$6</f>
        <v>Timing Diagnostico</v>
      </c>
      <c r="B1329" s="22" t="str">
        <f>Datas_Entregas!$A$5</f>
        <v>Streak Camera</v>
      </c>
      <c r="C1329" s="25" t="str">
        <f t="array" ref="C1329">INDEX(Datas_Entregas!$B$2:$B$100, MATCH(B1329, Datas_Entregas!$A$2:$A$100, 0), 1)</f>
        <v>?</v>
      </c>
      <c r="D1329" s="22" t="str">
        <f>Def_Status_Montagem!$A$3</f>
        <v>Verficado - Pronto para Produção</v>
      </c>
      <c r="E1329" s="35" t="str">
        <f>Def_Status_Montagem!$B$4</f>
        <v>Contratada (inclui etiqueta)</v>
      </c>
      <c r="F1329" s="26" t="str">
        <f t="array" ref="F1329">INDEX(Def_Instancias_Equipamentos!$F$2:$F$1373, MATCH(K1329, Def_Instancias_Equipamentos!$D$2:$D$1373, 0), 1)</f>
        <v>Streak Camera</v>
      </c>
      <c r="G1329" s="27" t="str">
        <f t="array" ref="G1329">INDEX(Def_Instancias_Equipamentos!$F$2:$F$1373, MATCH(L1329, Def_Instancias_Equipamentos!$D$2:$D$1373, 0), 1)</f>
        <v>Streak Camera</v>
      </c>
      <c r="H1329" s="26" t="str">
        <f t="array" ref="H1329">INDEX(Def_Instancias_Equipamentos!$E$2:$E$1373, MATCH(K1329, Def_Instancias_Equipamentos!$D$2:$D$1373, 0), 1)</f>
        <v>"Rack" Streak Camera</v>
      </c>
      <c r="I1329" s="27" t="str">
        <f t="array" ref="I1329">INDEX(Def_Instancias_Equipamentos!$E$2:$E$1373, MATCH(L1329, Def_Instancias_Equipamentos!$D$2:$D$1373, 0), 1)</f>
        <v>"Local na linha de luz" Streak Camera</v>
      </c>
      <c r="J1329" s="27" t="str">
        <f t="shared" si="26"/>
        <v>EXTERNO</v>
      </c>
      <c r="K1329" s="28" t="str">
        <f>Def_Instancias_Equipamentos!$D$80</f>
        <v>"Rack" Streak Camera:TI-EVE</v>
      </c>
      <c r="L1329" s="19" t="str">
        <f>Def_Instancias_Equipamentos!$D$384</f>
        <v>SI-Glob:DI-StrkCam</v>
      </c>
      <c r="M1329" s="44" t="s">
        <v>1245</v>
      </c>
      <c r="N1329" s="45" t="s">
        <v>1246</v>
      </c>
      <c r="O1329" s="28" t="str">
        <f>Def_Sistemas_Conectores_Cabos!$B$12</f>
        <v>Lemo 00.250</v>
      </c>
      <c r="P1329" s="19" t="str">
        <f>Def_Sistemas_Conectores_Cabos!$B$7</f>
        <v>SMA 50-ohm</v>
      </c>
      <c r="Q1329" s="27" t="str">
        <f t="shared" si="27"/>
        <v>"Rack" Streak Camera:TI-EVE/RFOUT
SI-Glob:DI-StrkCam/RF_in</v>
      </c>
      <c r="R1329" s="46">
        <v>3.0</v>
      </c>
      <c r="S1329" s="46">
        <v>3.0</v>
      </c>
      <c r="T1329" s="19" t="str">
        <f>Def_Sistemas_Conectores_Cabos!$C$9</f>
        <v>RG316</v>
      </c>
      <c r="U1329" s="45" t="s">
        <v>1243</v>
      </c>
      <c r="V1329" s="33"/>
      <c r="W1329" s="33"/>
      <c r="X1329" s="33"/>
    </row>
    <row r="1330" ht="15.75" customHeight="1">
      <c r="A1330" s="19" t="str">
        <f>Def_Sistemas_Conectores_Cabos!$A$6</f>
        <v>Timing Diagnostico</v>
      </c>
      <c r="B1330" s="22" t="str">
        <f>Datas_Entregas!$A$3</f>
        <v>BTS/Anel</v>
      </c>
      <c r="C1330" s="25">
        <f t="array" ref="C1330">INDEX(Datas_Entregas!$B$2:$B$100, MATCH(B1330, Datas_Entregas!$A$2:$A$100, 0), 1)</f>
        <v>43296</v>
      </c>
      <c r="D1330" s="22" t="str">
        <f>Def_Status_Montagem!$A$3</f>
        <v>Verficado - Pronto para Produção</v>
      </c>
      <c r="E1330" s="35" t="str">
        <f>Def_Status_Montagem!$B$4</f>
        <v>Contratada (inclui etiqueta)</v>
      </c>
      <c r="F1330" s="26" t="str">
        <f t="array" ref="F1330">INDEX(Def_Instancias_Equipamentos!$F$2:$F$1373, MATCH(K1330, Def_Instancias_Equipamentos!$D$2:$D$1373, 0), 1)</f>
        <v>Sala Racks 16</v>
      </c>
      <c r="G1330" s="27" t="str">
        <f t="array" ref="G1330">INDEX(Def_Instancias_Equipamentos!$F$2:$F$1373, MATCH(L1330, Def_Instancias_Equipamentos!$D$2:$D$1373, 0), 1)</f>
        <v>Sala Racks 16</v>
      </c>
      <c r="H1330" s="26" t="str">
        <f t="array" ref="H1330">INDEX(Def_Instancias_Equipamentos!$E$2:$E$1373, MATCH(K1330, Def_Instancias_Equipamentos!$D$2:$D$1373, 0), 1)</f>
        <v>IA-16RaBbB</v>
      </c>
      <c r="I1330" s="27" t="str">
        <f t="array" ref="I1330">INDEX(Def_Instancias_Equipamentos!$E$2:$E$1373, MATCH(L1330, Def_Instancias_Equipamentos!$D$2:$D$1373, 0), 1)</f>
        <v>IA-16RaBbB</v>
      </c>
      <c r="J1330" s="27" t="str">
        <f t="shared" si="26"/>
        <v>INTERNO</v>
      </c>
      <c r="K1330" s="28" t="str">
        <f>Def_Instancias_Equipamentos!$D$81</f>
        <v>IA-16RaBbB:TI-EVE</v>
      </c>
      <c r="L1330" s="19" t="str">
        <f>Def_Instancias_Equipamentos!$D$414</f>
        <v>SI-Glob:DI-BbBFBE</v>
      </c>
      <c r="M1330" s="44" t="s">
        <v>1245</v>
      </c>
      <c r="N1330" s="45" t="s">
        <v>1247</v>
      </c>
      <c r="O1330" s="28" t="str">
        <f>Def_Sistemas_Conectores_Cabos!$B$12</f>
        <v>Lemo 00.250</v>
      </c>
      <c r="P1330" s="19" t="str">
        <f>Def_Sistemas_Conectores_Cabos!$B$7</f>
        <v>SMA 50-ohm</v>
      </c>
      <c r="Q1330" s="27" t="str">
        <f t="shared" si="27"/>
        <v>IA-16RaBbB:TI-EVE/RFOUT
SI-Glob:DI-BbBFBE/REFERENCE_IN</v>
      </c>
      <c r="R1330" s="46">
        <v>0.5</v>
      </c>
      <c r="S1330" s="46">
        <v>0.5</v>
      </c>
      <c r="T1330" s="19" t="str">
        <f>Def_Sistemas_Conectores_Cabos!$C$9</f>
        <v>RG316</v>
      </c>
      <c r="U1330" s="45" t="s">
        <v>1248</v>
      </c>
      <c r="V1330" s="33"/>
      <c r="W1330" s="33"/>
      <c r="X1330" s="33"/>
    </row>
    <row r="1331" ht="15.75" customHeight="1">
      <c r="A1331" s="19" t="str">
        <f>Def_Sistemas_Conectores_Cabos!$A$6</f>
        <v>Timing Diagnostico</v>
      </c>
      <c r="B1331" s="22" t="str">
        <f>Datas_Entregas!$A$3</f>
        <v>BTS/Anel</v>
      </c>
      <c r="C1331" s="25">
        <f t="array" ref="C1331">INDEX(Datas_Entregas!$B$2:$B$100, MATCH(B1331, Datas_Entregas!$A$2:$A$100, 0), 1)</f>
        <v>43296</v>
      </c>
      <c r="D1331" s="22" t="str">
        <f>Def_Status_Montagem!$A$3</f>
        <v>Verficado - Pronto para Produção</v>
      </c>
      <c r="E1331" s="35" t="str">
        <f>Def_Status_Montagem!$B$4</f>
        <v>Contratada (inclui etiqueta)</v>
      </c>
      <c r="F1331" s="26" t="str">
        <f t="array" ref="F1331">INDEX(Def_Instancias_Equipamentos!$F$2:$F$1373, MATCH(K1331, Def_Instancias_Equipamentos!$D$2:$D$1373, 0), 1)</f>
        <v>Sala Racks 16</v>
      </c>
      <c r="G1331" s="27" t="str">
        <f t="array" ref="G1331">INDEX(Def_Instancias_Equipamentos!$F$2:$F$1373, MATCH(L1331, Def_Instancias_Equipamentos!$D$2:$D$1373, 0), 1)</f>
        <v>Sala Racks 16</v>
      </c>
      <c r="H1331" s="26" t="str">
        <f t="array" ref="H1331">INDEX(Def_Instancias_Equipamentos!$E$2:$E$1373, MATCH(K1331, Def_Instancias_Equipamentos!$D$2:$D$1373, 0), 1)</f>
        <v>IA-16RaBbB</v>
      </c>
      <c r="I1331" s="27" t="str">
        <f t="array" ref="I1331">INDEX(Def_Instancias_Equipamentos!$E$2:$E$1373, MATCH(L1331, Def_Instancias_Equipamentos!$D$2:$D$1373, 0), 1)</f>
        <v>IA-16RaBbB</v>
      </c>
      <c r="J1331" s="27" t="str">
        <f t="shared" si="26"/>
        <v>INTERNO</v>
      </c>
      <c r="K1331" s="28" t="str">
        <f>Def_Instancias_Equipamentos!$D$81</f>
        <v>IA-16RaBbB:TI-EVE</v>
      </c>
      <c r="L1331" s="19" t="str">
        <f>Def_Instancias_Equipamentos!$D$389</f>
        <v>SI-Glob:DI-BbBProc-H</v>
      </c>
      <c r="M1331" s="44" t="s">
        <v>1191</v>
      </c>
      <c r="N1331" s="32" t="s">
        <v>1249</v>
      </c>
      <c r="O1331" s="28" t="str">
        <f>Def_Sistemas_Conectores_Cabos!$B$12</f>
        <v>Lemo 00.250</v>
      </c>
      <c r="P1331" s="19" t="str">
        <f>Def_Sistemas_Conectores_Cabos!$B$7</f>
        <v>SMA 50-ohm</v>
      </c>
      <c r="Q1331" s="27" t="str">
        <f t="shared" si="27"/>
        <v>IA-16RaBbB:TI-EVE/OTP0
SI-Glob:DI-BbBProc-H/TRIG1</v>
      </c>
      <c r="R1331" s="46">
        <v>2.0</v>
      </c>
      <c r="S1331" s="46">
        <v>2.0</v>
      </c>
      <c r="T1331" s="19" t="str">
        <f>Def_Sistemas_Conectores_Cabos!$C$9</f>
        <v>RG316</v>
      </c>
      <c r="U1331" s="45" t="s">
        <v>1250</v>
      </c>
      <c r="V1331" s="33"/>
      <c r="W1331" s="33"/>
      <c r="X1331" s="33"/>
    </row>
    <row r="1332" ht="15.75" customHeight="1">
      <c r="A1332" s="19" t="str">
        <f>Def_Sistemas_Conectores_Cabos!$A$6</f>
        <v>Timing Diagnostico</v>
      </c>
      <c r="B1332" s="22" t="str">
        <f>Datas_Entregas!$A$3</f>
        <v>BTS/Anel</v>
      </c>
      <c r="C1332" s="25">
        <f t="array" ref="C1332">INDEX(Datas_Entregas!$B$2:$B$100, MATCH(B1332, Datas_Entregas!$A$2:$A$100, 0), 1)</f>
        <v>43296</v>
      </c>
      <c r="D1332" s="22" t="str">
        <f>Def_Status_Montagem!$A$3</f>
        <v>Verficado - Pronto para Produção</v>
      </c>
      <c r="E1332" s="35" t="str">
        <f>Def_Status_Montagem!$B$4</f>
        <v>Contratada (inclui etiqueta)</v>
      </c>
      <c r="F1332" s="26" t="str">
        <f t="array" ref="F1332">INDEX(Def_Instancias_Equipamentos!$F$2:$F$1373, MATCH(K1332, Def_Instancias_Equipamentos!$D$2:$D$1373, 0), 1)</f>
        <v>Sala Racks 16</v>
      </c>
      <c r="G1332" s="27" t="str">
        <f t="array" ref="G1332">INDEX(Def_Instancias_Equipamentos!$F$2:$F$1373, MATCH(L1332, Def_Instancias_Equipamentos!$D$2:$D$1373, 0), 1)</f>
        <v>Sala Racks 16</v>
      </c>
      <c r="H1332" s="26" t="str">
        <f t="array" ref="H1332">INDEX(Def_Instancias_Equipamentos!$E$2:$E$1373, MATCH(K1332, Def_Instancias_Equipamentos!$D$2:$D$1373, 0), 1)</f>
        <v>IA-16RaBbB</v>
      </c>
      <c r="I1332" s="27" t="str">
        <f t="array" ref="I1332">INDEX(Def_Instancias_Equipamentos!$E$2:$E$1373, MATCH(L1332, Def_Instancias_Equipamentos!$D$2:$D$1373, 0), 1)</f>
        <v>IA-16RaBbB</v>
      </c>
      <c r="J1332" s="27" t="str">
        <f t="shared" si="26"/>
        <v>INTERNO</v>
      </c>
      <c r="K1332" s="28" t="str">
        <f>Def_Instancias_Equipamentos!$D$81</f>
        <v>IA-16RaBbB:TI-EVE</v>
      </c>
      <c r="L1332" s="19" t="str">
        <f>Def_Instancias_Equipamentos!$D$389</f>
        <v>SI-Glob:DI-BbBProc-H</v>
      </c>
      <c r="M1332" s="44" t="s">
        <v>1194</v>
      </c>
      <c r="N1332" s="32" t="s">
        <v>1251</v>
      </c>
      <c r="O1332" s="28" t="str">
        <f>Def_Sistemas_Conectores_Cabos!$B$12</f>
        <v>Lemo 00.250</v>
      </c>
      <c r="P1332" s="19" t="str">
        <f>Def_Sistemas_Conectores_Cabos!$B$7</f>
        <v>SMA 50-ohm</v>
      </c>
      <c r="Q1332" s="27" t="str">
        <f t="shared" si="27"/>
        <v>IA-16RaBbB:TI-EVE/OTP1
SI-Glob:DI-BbBProc-H/TRIG2</v>
      </c>
      <c r="R1332" s="46">
        <v>2.0</v>
      </c>
      <c r="S1332" s="46">
        <v>2.0</v>
      </c>
      <c r="T1332" s="19" t="str">
        <f>Def_Sistemas_Conectores_Cabos!$C$9</f>
        <v>RG316</v>
      </c>
      <c r="U1332" s="45" t="s">
        <v>1250</v>
      </c>
      <c r="V1332" s="33"/>
      <c r="W1332" s="33"/>
      <c r="X1332" s="33"/>
    </row>
    <row r="1333" ht="15.75" customHeight="1">
      <c r="A1333" s="19" t="str">
        <f>Def_Sistemas_Conectores_Cabos!$A$6</f>
        <v>Timing Diagnostico</v>
      </c>
      <c r="B1333" s="22" t="str">
        <f>Datas_Entregas!$A$3</f>
        <v>BTS/Anel</v>
      </c>
      <c r="C1333" s="25">
        <f t="array" ref="C1333">INDEX(Datas_Entregas!$B$2:$B$100, MATCH(B1333, Datas_Entregas!$A$2:$A$100, 0), 1)</f>
        <v>43296</v>
      </c>
      <c r="D1333" s="22" t="str">
        <f>Def_Status_Montagem!$A$3</f>
        <v>Verficado - Pronto para Produção</v>
      </c>
      <c r="E1333" s="35" t="str">
        <f>Def_Status_Montagem!$B$4</f>
        <v>Contratada (inclui etiqueta)</v>
      </c>
      <c r="F1333" s="26" t="str">
        <f t="array" ref="F1333">INDEX(Def_Instancias_Equipamentos!$F$2:$F$1373, MATCH(K1333, Def_Instancias_Equipamentos!$D$2:$D$1373, 0), 1)</f>
        <v>Sala Racks 16</v>
      </c>
      <c r="G1333" s="27" t="str">
        <f t="array" ref="G1333">INDEX(Def_Instancias_Equipamentos!$F$2:$F$1373, MATCH(L1333, Def_Instancias_Equipamentos!$D$2:$D$1373, 0), 1)</f>
        <v>Sala Racks 16</v>
      </c>
      <c r="H1333" s="26" t="str">
        <f t="array" ref="H1333">INDEX(Def_Instancias_Equipamentos!$E$2:$E$1373, MATCH(K1333, Def_Instancias_Equipamentos!$D$2:$D$1373, 0), 1)</f>
        <v>IA-16RaBbB</v>
      </c>
      <c r="I1333" s="27" t="str">
        <f t="array" ref="I1333">INDEX(Def_Instancias_Equipamentos!$E$2:$E$1373, MATCH(L1333, Def_Instancias_Equipamentos!$D$2:$D$1373, 0), 1)</f>
        <v>IA-16RaBbB</v>
      </c>
      <c r="J1333" s="27" t="str">
        <f t="shared" si="26"/>
        <v>INTERNO</v>
      </c>
      <c r="K1333" s="28" t="str">
        <f>Def_Instancias_Equipamentos!$D$81</f>
        <v>IA-16RaBbB:TI-EVE</v>
      </c>
      <c r="L1333" s="19" t="str">
        <f>Def_Instancias_Equipamentos!$D$391</f>
        <v>SI-Glob:DI-BbBProc-V</v>
      </c>
      <c r="M1333" s="44" t="s">
        <v>1196</v>
      </c>
      <c r="N1333" s="32" t="s">
        <v>1249</v>
      </c>
      <c r="O1333" s="28" t="str">
        <f>Def_Sistemas_Conectores_Cabos!$B$12</f>
        <v>Lemo 00.250</v>
      </c>
      <c r="P1333" s="19" t="str">
        <f>Def_Sistemas_Conectores_Cabos!$B$7</f>
        <v>SMA 50-ohm</v>
      </c>
      <c r="Q1333" s="27" t="str">
        <f t="shared" si="27"/>
        <v>IA-16RaBbB:TI-EVE/OTP2
SI-Glob:DI-BbBProc-V/TRIG1</v>
      </c>
      <c r="R1333" s="46">
        <v>2.0</v>
      </c>
      <c r="S1333" s="46">
        <v>2.0</v>
      </c>
      <c r="T1333" s="19" t="str">
        <f>Def_Sistemas_Conectores_Cabos!$C$9</f>
        <v>RG316</v>
      </c>
      <c r="U1333" s="45" t="s">
        <v>1250</v>
      </c>
      <c r="V1333" s="33"/>
      <c r="W1333" s="33"/>
      <c r="X1333" s="33"/>
    </row>
    <row r="1334" ht="15.75" customHeight="1">
      <c r="A1334" s="19" t="str">
        <f>Def_Sistemas_Conectores_Cabos!$A$6</f>
        <v>Timing Diagnostico</v>
      </c>
      <c r="B1334" s="22" t="str">
        <f>Datas_Entregas!$A$3</f>
        <v>BTS/Anel</v>
      </c>
      <c r="C1334" s="25">
        <f t="array" ref="C1334">INDEX(Datas_Entregas!$B$2:$B$100, MATCH(B1334, Datas_Entregas!$A$2:$A$100, 0), 1)</f>
        <v>43296</v>
      </c>
      <c r="D1334" s="22" t="str">
        <f>Def_Status_Montagem!$A$3</f>
        <v>Verficado - Pronto para Produção</v>
      </c>
      <c r="E1334" s="35" t="str">
        <f>Def_Status_Montagem!$B$4</f>
        <v>Contratada (inclui etiqueta)</v>
      </c>
      <c r="F1334" s="26" t="str">
        <f t="array" ref="F1334">INDEX(Def_Instancias_Equipamentos!$F$2:$F$1373, MATCH(K1334, Def_Instancias_Equipamentos!$D$2:$D$1373, 0), 1)</f>
        <v>Sala Racks 16</v>
      </c>
      <c r="G1334" s="27" t="str">
        <f t="array" ref="G1334">INDEX(Def_Instancias_Equipamentos!$F$2:$F$1373, MATCH(L1334, Def_Instancias_Equipamentos!$D$2:$D$1373, 0), 1)</f>
        <v>Sala Racks 16</v>
      </c>
      <c r="H1334" s="26" t="str">
        <f t="array" ref="H1334">INDEX(Def_Instancias_Equipamentos!$E$2:$E$1373, MATCH(K1334, Def_Instancias_Equipamentos!$D$2:$D$1373, 0), 1)</f>
        <v>IA-16RaBbB</v>
      </c>
      <c r="I1334" s="27" t="str">
        <f t="array" ref="I1334">INDEX(Def_Instancias_Equipamentos!$E$2:$E$1373, MATCH(L1334, Def_Instancias_Equipamentos!$D$2:$D$1373, 0), 1)</f>
        <v>IA-16RaBbB</v>
      </c>
      <c r="J1334" s="27" t="str">
        <f t="shared" si="26"/>
        <v>INTERNO</v>
      </c>
      <c r="K1334" s="28" t="str">
        <f>Def_Instancias_Equipamentos!$D$81</f>
        <v>IA-16RaBbB:TI-EVE</v>
      </c>
      <c r="L1334" s="19" t="str">
        <f>Def_Instancias_Equipamentos!$D$391</f>
        <v>SI-Glob:DI-BbBProc-V</v>
      </c>
      <c r="M1334" s="44" t="s">
        <v>1198</v>
      </c>
      <c r="N1334" s="32" t="s">
        <v>1251</v>
      </c>
      <c r="O1334" s="28" t="str">
        <f>Def_Sistemas_Conectores_Cabos!$B$12</f>
        <v>Lemo 00.250</v>
      </c>
      <c r="P1334" s="19" t="str">
        <f>Def_Sistemas_Conectores_Cabos!$B$7</f>
        <v>SMA 50-ohm</v>
      </c>
      <c r="Q1334" s="27" t="str">
        <f t="shared" si="27"/>
        <v>IA-16RaBbB:TI-EVE/OTP3
SI-Glob:DI-BbBProc-V/TRIG2</v>
      </c>
      <c r="R1334" s="46">
        <v>2.0</v>
      </c>
      <c r="S1334" s="46">
        <v>2.0</v>
      </c>
      <c r="T1334" s="19" t="str">
        <f>Def_Sistemas_Conectores_Cabos!$C$9</f>
        <v>RG316</v>
      </c>
      <c r="U1334" s="45" t="s">
        <v>1250</v>
      </c>
      <c r="V1334" s="33"/>
      <c r="W1334" s="33"/>
      <c r="X1334" s="33"/>
    </row>
    <row r="1335" ht="15.75" customHeight="1">
      <c r="A1335" s="19" t="str">
        <f>Def_Sistemas_Conectores_Cabos!$A$6</f>
        <v>Timing Diagnostico</v>
      </c>
      <c r="B1335" s="22" t="str">
        <f>Datas_Entregas!$A$3</f>
        <v>BTS/Anel</v>
      </c>
      <c r="C1335" s="25">
        <f t="array" ref="C1335">INDEX(Datas_Entregas!$B$2:$B$100, MATCH(B1335, Datas_Entregas!$A$2:$A$100, 0), 1)</f>
        <v>43296</v>
      </c>
      <c r="D1335" s="22" t="str">
        <f>Def_Status_Montagem!$A$3</f>
        <v>Verficado - Pronto para Produção</v>
      </c>
      <c r="E1335" s="35" t="str">
        <f>Def_Status_Montagem!$B$4</f>
        <v>Contratada (inclui etiqueta)</v>
      </c>
      <c r="F1335" s="26" t="str">
        <f t="array" ref="F1335">INDEX(Def_Instancias_Equipamentos!$F$2:$F$1373, MATCH(K1335, Def_Instancias_Equipamentos!$D$2:$D$1373, 0), 1)</f>
        <v>Sala Racks 16</v>
      </c>
      <c r="G1335" s="27" t="str">
        <f t="array" ref="G1335">INDEX(Def_Instancias_Equipamentos!$F$2:$F$1373, MATCH(L1335, Def_Instancias_Equipamentos!$D$2:$D$1373, 0), 1)</f>
        <v>Sala Racks 16</v>
      </c>
      <c r="H1335" s="26" t="str">
        <f t="array" ref="H1335">INDEX(Def_Instancias_Equipamentos!$E$2:$E$1373, MATCH(K1335, Def_Instancias_Equipamentos!$D$2:$D$1373, 0), 1)</f>
        <v>IA-16RaBbB</v>
      </c>
      <c r="I1335" s="27" t="str">
        <f t="array" ref="I1335">INDEX(Def_Instancias_Equipamentos!$E$2:$E$1373, MATCH(L1335, Def_Instancias_Equipamentos!$D$2:$D$1373, 0), 1)</f>
        <v>IA-16RaBbB</v>
      </c>
      <c r="J1335" s="27" t="str">
        <f t="shared" si="26"/>
        <v>INTERNO</v>
      </c>
      <c r="K1335" s="28" t="str">
        <f>Def_Instancias_Equipamentos!$D$81</f>
        <v>IA-16RaBbB:TI-EVE</v>
      </c>
      <c r="L1335" s="19" t="str">
        <f>Def_Instancias_Equipamentos!$D$390</f>
        <v>SI-Glob:DI-BbBProc-L</v>
      </c>
      <c r="M1335" s="44" t="s">
        <v>1201</v>
      </c>
      <c r="N1335" s="32" t="s">
        <v>1249</v>
      </c>
      <c r="O1335" s="28" t="str">
        <f>Def_Sistemas_Conectores_Cabos!$B$12</f>
        <v>Lemo 00.250</v>
      </c>
      <c r="P1335" s="19" t="str">
        <f>Def_Sistemas_Conectores_Cabos!$B$7</f>
        <v>SMA 50-ohm</v>
      </c>
      <c r="Q1335" s="27" t="str">
        <f t="shared" si="27"/>
        <v>IA-16RaBbB:TI-EVE/OTP4
SI-Glob:DI-BbBProc-L/TRIG1</v>
      </c>
      <c r="R1335" s="46">
        <v>2.0</v>
      </c>
      <c r="S1335" s="46">
        <v>2.0</v>
      </c>
      <c r="T1335" s="19" t="str">
        <f>Def_Sistemas_Conectores_Cabos!$C$9</f>
        <v>RG316</v>
      </c>
      <c r="U1335" s="45" t="s">
        <v>1250</v>
      </c>
      <c r="V1335" s="33"/>
      <c r="W1335" s="33"/>
      <c r="X1335" s="33"/>
    </row>
    <row r="1336" ht="15.75" customHeight="1">
      <c r="A1336" s="19" t="str">
        <f>Def_Sistemas_Conectores_Cabos!$A$6</f>
        <v>Timing Diagnostico</v>
      </c>
      <c r="B1336" s="22" t="str">
        <f>Datas_Entregas!$A$3</f>
        <v>BTS/Anel</v>
      </c>
      <c r="C1336" s="25">
        <f t="array" ref="C1336">INDEX(Datas_Entregas!$B$2:$B$100, MATCH(B1336, Datas_Entregas!$A$2:$A$100, 0), 1)</f>
        <v>43296</v>
      </c>
      <c r="D1336" s="22" t="str">
        <f>Def_Status_Montagem!$A$3</f>
        <v>Verficado - Pronto para Produção</v>
      </c>
      <c r="E1336" s="35" t="str">
        <f>Def_Status_Montagem!$B$4</f>
        <v>Contratada (inclui etiqueta)</v>
      </c>
      <c r="F1336" s="26" t="str">
        <f t="array" ref="F1336">INDEX(Def_Instancias_Equipamentos!$F$2:$F$1373, MATCH(K1336, Def_Instancias_Equipamentos!$D$2:$D$1373, 0), 1)</f>
        <v>Sala Racks 16</v>
      </c>
      <c r="G1336" s="27" t="str">
        <f t="array" ref="G1336">INDEX(Def_Instancias_Equipamentos!$F$2:$F$1373, MATCH(L1336, Def_Instancias_Equipamentos!$D$2:$D$1373, 0), 1)</f>
        <v>Sala Racks 16</v>
      </c>
      <c r="H1336" s="26" t="str">
        <f t="array" ref="H1336">INDEX(Def_Instancias_Equipamentos!$E$2:$E$1373, MATCH(K1336, Def_Instancias_Equipamentos!$D$2:$D$1373, 0), 1)</f>
        <v>IA-16RaBbB</v>
      </c>
      <c r="I1336" s="27" t="str">
        <f t="array" ref="I1336">INDEX(Def_Instancias_Equipamentos!$E$2:$E$1373, MATCH(L1336, Def_Instancias_Equipamentos!$D$2:$D$1373, 0), 1)</f>
        <v>IA-16RaBbB</v>
      </c>
      <c r="J1336" s="27" t="str">
        <f t="shared" si="26"/>
        <v>INTERNO</v>
      </c>
      <c r="K1336" s="28" t="str">
        <f>Def_Instancias_Equipamentos!$D$81</f>
        <v>IA-16RaBbB:TI-EVE</v>
      </c>
      <c r="L1336" s="19" t="str">
        <f>Def_Instancias_Equipamentos!$D$390</f>
        <v>SI-Glob:DI-BbBProc-L</v>
      </c>
      <c r="M1336" s="44" t="s">
        <v>1204</v>
      </c>
      <c r="N1336" s="32" t="s">
        <v>1251</v>
      </c>
      <c r="O1336" s="28" t="str">
        <f>Def_Sistemas_Conectores_Cabos!$B$12</f>
        <v>Lemo 00.250</v>
      </c>
      <c r="P1336" s="19" t="str">
        <f>Def_Sistemas_Conectores_Cabos!$B$7</f>
        <v>SMA 50-ohm</v>
      </c>
      <c r="Q1336" s="27" t="str">
        <f t="shared" si="27"/>
        <v>IA-16RaBbB:TI-EVE/OTP5
SI-Glob:DI-BbBProc-L/TRIG2</v>
      </c>
      <c r="R1336" s="46">
        <v>2.0</v>
      </c>
      <c r="S1336" s="46">
        <v>2.0</v>
      </c>
      <c r="T1336" s="19" t="str">
        <f>Def_Sistemas_Conectores_Cabos!$C$9</f>
        <v>RG316</v>
      </c>
      <c r="U1336" s="45" t="s">
        <v>1250</v>
      </c>
      <c r="V1336" s="33"/>
      <c r="W1336" s="33"/>
      <c r="X1336" s="33"/>
    </row>
    <row r="1337" ht="15.75" customHeight="1">
      <c r="A1337" s="19" t="str">
        <f>Def_Sistemas_Conectores_Cabos!$A$6</f>
        <v>Timing Diagnostico</v>
      </c>
      <c r="B1337" s="22" t="str">
        <f>Datas_Entregas!$A$3</f>
        <v>BTS/Anel</v>
      </c>
      <c r="C1337" s="25">
        <f t="array" ref="C1337">INDEX(Datas_Entregas!$B$2:$B$100, MATCH(B1337, Datas_Entregas!$A$2:$A$100, 0), 1)</f>
        <v>43296</v>
      </c>
      <c r="D1337" s="22" t="str">
        <f>Def_Status_Montagem!$A$3</f>
        <v>Verficado - Pronto para Produção</v>
      </c>
      <c r="E1337" s="35" t="str">
        <f>Def_Status_Montagem!$B$4</f>
        <v>Contratada (inclui etiqueta)</v>
      </c>
      <c r="F1337" s="26" t="str">
        <f t="array" ref="F1337">INDEX(Def_Instancias_Equipamentos!$F$2:$F$1373, MATCH(K1337, Def_Instancias_Equipamentos!$D$2:$D$1373, 0), 1)</f>
        <v>Sala Racks 16</v>
      </c>
      <c r="G1337" s="27" t="str">
        <f t="array" ref="G1337">INDEX(Def_Instancias_Equipamentos!$F$2:$F$1373, MATCH(L1337, Def_Instancias_Equipamentos!$D$2:$D$1373, 0), 1)</f>
        <v>Sala Racks 16</v>
      </c>
      <c r="H1337" s="26" t="str">
        <f t="array" ref="H1337">INDEX(Def_Instancias_Equipamentos!$E$2:$E$1373, MATCH(K1337, Def_Instancias_Equipamentos!$D$2:$D$1373, 0), 1)</f>
        <v>IA-16RaBbB</v>
      </c>
      <c r="I1337" s="27" t="str">
        <f t="array" ref="I1337">INDEX(Def_Instancias_Equipamentos!$E$2:$E$1373, MATCH(L1337, Def_Instancias_Equipamentos!$D$2:$D$1373, 0), 1)</f>
        <v>IA-16RaBbB</v>
      </c>
      <c r="J1337" s="27" t="str">
        <f t="shared" si="26"/>
        <v>INTERNO</v>
      </c>
      <c r="K1337" s="28" t="str">
        <f>Def_Instancias_Equipamentos!$D$81</f>
        <v>IA-16RaBbB:TI-EVE</v>
      </c>
      <c r="L1337" s="19" t="str">
        <f>Def_Instancias_Equipamentos!$D$389</f>
        <v>SI-Glob:DI-BbBProc-H</v>
      </c>
      <c r="M1337" s="44" t="s">
        <v>1206</v>
      </c>
      <c r="N1337" s="32" t="s">
        <v>1252</v>
      </c>
      <c r="O1337" s="28" t="str">
        <f>Def_Sistemas_Conectores_Cabos!$B$12</f>
        <v>Lemo 00.250</v>
      </c>
      <c r="P1337" s="19" t="str">
        <f>Def_Sistemas_Conectores_Cabos!$B$7</f>
        <v>SMA 50-ohm</v>
      </c>
      <c r="Q1337" s="27" t="str">
        <f t="shared" si="27"/>
        <v>IA-16RaBbB:TI-EVE/OTP6
SI-Glob:DI-BbBProc-H/FID</v>
      </c>
      <c r="R1337" s="46">
        <v>2.0</v>
      </c>
      <c r="S1337" s="46">
        <v>2.0</v>
      </c>
      <c r="T1337" s="19" t="str">
        <f>Def_Sistemas_Conectores_Cabos!$C$9</f>
        <v>RG316</v>
      </c>
      <c r="U1337" s="45" t="s">
        <v>1250</v>
      </c>
      <c r="V1337" s="33"/>
      <c r="W1337" s="33"/>
      <c r="X1337" s="33"/>
    </row>
    <row r="1338" ht="15.75" customHeight="1">
      <c r="A1338" s="19" t="str">
        <f>Def_Sistemas_Conectores_Cabos!$A$6</f>
        <v>Timing Diagnostico</v>
      </c>
      <c r="B1338" s="22" t="str">
        <f>Datas_Entregas!$A$3</f>
        <v>BTS/Anel</v>
      </c>
      <c r="C1338" s="25">
        <f t="array" ref="C1338">INDEX(Datas_Entregas!$B$2:$B$100, MATCH(B1338, Datas_Entregas!$A$2:$A$100, 0), 1)</f>
        <v>43296</v>
      </c>
      <c r="D1338" s="22" t="str">
        <f>Def_Status_Montagem!$A$3</f>
        <v>Verficado - Pronto para Produção</v>
      </c>
      <c r="E1338" s="35" t="str">
        <f>Def_Status_Montagem!$B$4</f>
        <v>Contratada (inclui etiqueta)</v>
      </c>
      <c r="F1338" s="26" t="str">
        <f t="array" ref="F1338">INDEX(Def_Instancias_Equipamentos!$F$2:$F$1373, MATCH(K1338, Def_Instancias_Equipamentos!$D$2:$D$1373, 0), 1)</f>
        <v>Sala Racks 16</v>
      </c>
      <c r="G1338" s="27" t="str">
        <f t="array" ref="G1338">INDEX(Def_Instancias_Equipamentos!$F$2:$F$1373, MATCH(L1338, Def_Instancias_Equipamentos!$D$2:$D$1373, 0), 1)</f>
        <v>Sala Racks 16</v>
      </c>
      <c r="H1338" s="26" t="str">
        <f t="array" ref="H1338">INDEX(Def_Instancias_Equipamentos!$E$2:$E$1373, MATCH(K1338, Def_Instancias_Equipamentos!$D$2:$D$1373, 0), 1)</f>
        <v>IA-16RaBbB</v>
      </c>
      <c r="I1338" s="27" t="str">
        <f t="array" ref="I1338">INDEX(Def_Instancias_Equipamentos!$E$2:$E$1373, MATCH(L1338, Def_Instancias_Equipamentos!$D$2:$D$1373, 0), 1)</f>
        <v>IA-16RaBbB</v>
      </c>
      <c r="J1338" s="27" t="str">
        <f t="shared" si="26"/>
        <v>INTERNO</v>
      </c>
      <c r="K1338" s="28" t="str">
        <f>Def_Instancias_Equipamentos!$D$81</f>
        <v>IA-16RaBbB:TI-EVE</v>
      </c>
      <c r="L1338" s="19" t="str">
        <f>Def_Instancias_Equipamentos!$D$391</f>
        <v>SI-Glob:DI-BbBProc-V</v>
      </c>
      <c r="M1338" s="44" t="s">
        <v>1208</v>
      </c>
      <c r="N1338" s="32" t="s">
        <v>1252</v>
      </c>
      <c r="O1338" s="28" t="str">
        <f>Def_Sistemas_Conectores_Cabos!$B$12</f>
        <v>Lemo 00.250</v>
      </c>
      <c r="P1338" s="19" t="str">
        <f>Def_Sistemas_Conectores_Cabos!$B$7</f>
        <v>SMA 50-ohm</v>
      </c>
      <c r="Q1338" s="27" t="str">
        <f t="shared" si="27"/>
        <v>IA-16RaBbB:TI-EVE/OTP7
SI-Glob:DI-BbBProc-V/FID</v>
      </c>
      <c r="R1338" s="46">
        <v>2.0</v>
      </c>
      <c r="S1338" s="46">
        <v>2.0</v>
      </c>
      <c r="T1338" s="19" t="str">
        <f>Def_Sistemas_Conectores_Cabos!$C$9</f>
        <v>RG316</v>
      </c>
      <c r="U1338" s="45" t="s">
        <v>1250</v>
      </c>
      <c r="V1338" s="33"/>
      <c r="W1338" s="33"/>
      <c r="X1338" s="33"/>
    </row>
    <row r="1339" ht="15.75" customHeight="1">
      <c r="A1339" s="19" t="str">
        <f>Def_Sistemas_Conectores_Cabos!$A$6</f>
        <v>Timing Diagnostico</v>
      </c>
      <c r="B1339" s="22" t="str">
        <f>Datas_Entregas!$A$3</f>
        <v>BTS/Anel</v>
      </c>
      <c r="C1339" s="25">
        <f t="array" ref="C1339">INDEX(Datas_Entregas!$B$2:$B$100, MATCH(B1339, Datas_Entregas!$A$2:$A$100, 0), 1)</f>
        <v>43296</v>
      </c>
      <c r="D1339" s="22" t="str">
        <f>Def_Status_Montagem!$A$3</f>
        <v>Verficado - Pronto para Produção</v>
      </c>
      <c r="E1339" s="35" t="str">
        <f>Def_Status_Montagem!$B$4</f>
        <v>Contratada (inclui etiqueta)</v>
      </c>
      <c r="F1339" s="26" t="str">
        <f t="array" ref="F1339">INDEX(Def_Instancias_Equipamentos!$F$2:$F$1373, MATCH(K1339, Def_Instancias_Equipamentos!$D$2:$D$1373, 0), 1)</f>
        <v>Sala Racks 16</v>
      </c>
      <c r="G1339" s="27" t="str">
        <f t="array" ref="G1339">INDEX(Def_Instancias_Equipamentos!$F$2:$F$1373, MATCH(L1339, Def_Instancias_Equipamentos!$D$2:$D$1373, 0), 1)</f>
        <v>Sala Racks 16</v>
      </c>
      <c r="H1339" s="26" t="str">
        <f t="array" ref="H1339">INDEX(Def_Instancias_Equipamentos!$E$2:$E$1373, MATCH(K1339, Def_Instancias_Equipamentos!$D$2:$D$1373, 0), 1)</f>
        <v>IA-16RaBbB</v>
      </c>
      <c r="I1339" s="27" t="str">
        <f t="array" ref="I1339">INDEX(Def_Instancias_Equipamentos!$E$2:$E$1373, MATCH(L1339, Def_Instancias_Equipamentos!$D$2:$D$1373, 0), 1)</f>
        <v>IA-16RaBbB</v>
      </c>
      <c r="J1339" s="27" t="str">
        <f t="shared" si="26"/>
        <v>INTERNO</v>
      </c>
      <c r="K1339" s="28" t="str">
        <f>Def_Instancias_Equipamentos!$D$81</f>
        <v>IA-16RaBbB:TI-EVE</v>
      </c>
      <c r="L1339" s="19" t="str">
        <f>Def_Instancias_Equipamentos!$D$390</f>
        <v>SI-Glob:DI-BbBProc-L</v>
      </c>
      <c r="M1339" s="44" t="s">
        <v>1219</v>
      </c>
      <c r="N1339" s="32" t="s">
        <v>1252</v>
      </c>
      <c r="O1339" s="28" t="str">
        <f>Def_Sistemas_Conectores_Cabos!$B$12</f>
        <v>Lemo 00.250</v>
      </c>
      <c r="P1339" s="19" t="str">
        <f>Def_Sistemas_Conectores_Cabos!$B$7</f>
        <v>SMA 50-ohm</v>
      </c>
      <c r="Q1339" s="27" t="str">
        <f t="shared" si="27"/>
        <v>IA-16RaBbB:TI-EVE/OTP8
SI-Glob:DI-BbBProc-L/FID</v>
      </c>
      <c r="R1339" s="46">
        <v>2.0</v>
      </c>
      <c r="S1339" s="46">
        <v>2.0</v>
      </c>
      <c r="T1339" s="19" t="str">
        <f>Def_Sistemas_Conectores_Cabos!$C$9</f>
        <v>RG316</v>
      </c>
      <c r="U1339" s="45" t="s">
        <v>1250</v>
      </c>
      <c r="V1339" s="33"/>
      <c r="W1339" s="33"/>
      <c r="X1339" s="33"/>
    </row>
    <row r="1340" ht="15.75" customHeight="1">
      <c r="A1340" s="19" t="str">
        <f>Def_Sistemas_Conectores_Cabos!$A$10</f>
        <v>Timing RF</v>
      </c>
      <c r="B1340" s="22" t="str">
        <f>Datas_Entregas!$A$2</f>
        <v>Booster/LTB</v>
      </c>
      <c r="C1340" s="25">
        <f t="array" ref="C1340">INDEX(Datas_Entregas!$B$2:$B$100, MATCH(B1340, Datas_Entregas!$A$2:$A$100, 0), 1)</f>
        <v>43266</v>
      </c>
      <c r="D1340" s="22" t="str">
        <f>Def_Status_Montagem!$A$3</f>
        <v>Verficado - Pronto para Produção</v>
      </c>
      <c r="E1340" s="35" t="str">
        <f>Def_Status_Montagem!$B$4</f>
        <v>Contratada (inclui etiqueta)</v>
      </c>
      <c r="F1340" s="26" t="str">
        <f t="array" ref="F1340">INDEX(Def_Instancias_Equipamentos!$F$2:$F$1373, MATCH(K1340, Def_Instancias_Equipamentos!$D$2:$D$1373, 0), 1)</f>
        <v>Sala de RF</v>
      </c>
      <c r="G1340" s="27" t="str">
        <f t="array" ref="G1340">INDEX(Def_Instancias_Equipamentos!$F$2:$F$1373, MATCH(L1340, Def_Instancias_Equipamentos!$D$2:$D$1373, 0), 1)</f>
        <v>Sala de RF</v>
      </c>
      <c r="H1340" s="26" t="str">
        <f t="array" ref="H1340">INDEX(Def_Instancias_Equipamentos!$E$2:$E$1373, MATCH(K1340, Def_Instancias_Equipamentos!$D$2:$D$1373, 0), 1)</f>
        <v>RA-RaBO01</v>
      </c>
      <c r="I1340" s="27" t="str">
        <f t="array" ref="I1340">INDEX(Def_Instancias_Equipamentos!$E$2:$E$1373, MATCH(L1340, Def_Instancias_Equipamentos!$D$2:$D$1373, 0), 1)</f>
        <v>RA-RaBO01</v>
      </c>
      <c r="J1340" s="27" t="str">
        <f t="shared" si="26"/>
        <v>INTERNO</v>
      </c>
      <c r="K1340" s="28" t="str">
        <f>Def_Instancias_Equipamentos!$D$77</f>
        <v>RA-RaBO01:TI-EVE</v>
      </c>
      <c r="L1340" s="19" t="str">
        <f>Def_Instancias_Equipamentos!$D$403</f>
        <v>RA-RaBO01:RF-DigPatch</v>
      </c>
      <c r="M1340" s="44" t="s">
        <v>96</v>
      </c>
      <c r="N1340" s="75" t="s">
        <v>1253</v>
      </c>
      <c r="O1340" s="28" t="str">
        <f>Def_Sistemas_Conectores_Cabos!$B$12</f>
        <v>Lemo 00.250</v>
      </c>
      <c r="P1340" s="19" t="str">
        <f>Def_Sistemas_Conectores_Cabos!$B$7</f>
        <v>SMA 50-ohm</v>
      </c>
      <c r="Q1340" s="27" t="str">
        <f t="shared" si="27"/>
        <v>RA-RaBO01:TI-EVE/OUT0
RA-RaBO01:RF-DigPatch/Rampa</v>
      </c>
      <c r="R1340" s="46">
        <v>3.0</v>
      </c>
      <c r="S1340" s="46">
        <v>3.0</v>
      </c>
      <c r="T1340" s="19" t="str">
        <f>Def_Sistemas_Conectores_Cabos!$C$9</f>
        <v>RG316</v>
      </c>
      <c r="U1340" s="45" t="s">
        <v>1254</v>
      </c>
      <c r="V1340" s="33"/>
      <c r="W1340" s="33"/>
      <c r="X1340" s="33"/>
    </row>
    <row r="1341" ht="15.75" customHeight="1">
      <c r="A1341" s="19" t="str">
        <f>Def_Sistemas_Conectores_Cabos!$A$10</f>
        <v>Timing RF</v>
      </c>
      <c r="B1341" s="22" t="str">
        <f>Datas_Entregas!$A$2</f>
        <v>Booster/LTB</v>
      </c>
      <c r="C1341" s="25">
        <f t="array" ref="C1341">INDEX(Datas_Entregas!$B$2:$B$100, MATCH(B1341, Datas_Entregas!$A$2:$A$100, 0), 1)</f>
        <v>43266</v>
      </c>
      <c r="D1341" s="22" t="str">
        <f>Def_Status_Montagem!$A$3</f>
        <v>Verficado - Pronto para Produção</v>
      </c>
      <c r="E1341" s="35" t="str">
        <f>Def_Status_Montagem!$B$4</f>
        <v>Contratada (inclui etiqueta)</v>
      </c>
      <c r="F1341" s="26" t="str">
        <f t="array" ref="F1341">INDEX(Def_Instancias_Equipamentos!$F$2:$F$1373, MATCH(K1341, Def_Instancias_Equipamentos!$D$2:$D$1373, 0), 1)</f>
        <v>Sala de RF</v>
      </c>
      <c r="G1341" s="27" t="str">
        <f t="array" ref="G1341">INDEX(Def_Instancias_Equipamentos!$F$2:$F$1373, MATCH(L1341, Def_Instancias_Equipamentos!$D$2:$D$1373, 0), 1)</f>
        <v>Sala de RF</v>
      </c>
      <c r="H1341" s="26" t="str">
        <f t="array" ref="H1341">INDEX(Def_Instancias_Equipamentos!$E$2:$E$1373, MATCH(K1341, Def_Instancias_Equipamentos!$D$2:$D$1373, 0), 1)</f>
        <v>RA-RaBO01</v>
      </c>
      <c r="I1341" s="27" t="str">
        <f t="array" ref="I1341">INDEX(Def_Instancias_Equipamentos!$E$2:$E$1373, MATCH(L1341, Def_Instancias_Equipamentos!$D$2:$D$1373, 0), 1)</f>
        <v>RA-RaBO01</v>
      </c>
      <c r="J1341" s="27" t="str">
        <f t="shared" si="26"/>
        <v>INTERNO</v>
      </c>
      <c r="K1341" s="28" t="str">
        <f>Def_Instancias_Equipamentos!$D$77</f>
        <v>RA-RaBO01:TI-EVE</v>
      </c>
      <c r="L1341" s="19" t="str">
        <f>Def_Instancias_Equipamentos!$D$403</f>
        <v>RA-RaBO01:RF-DigPatch</v>
      </c>
      <c r="M1341" s="44" t="s">
        <v>143</v>
      </c>
      <c r="N1341" s="46" t="s">
        <v>1255</v>
      </c>
      <c r="O1341" s="28" t="str">
        <f>Def_Sistemas_Conectores_Cabos!$B$12</f>
        <v>Lemo 00.250</v>
      </c>
      <c r="P1341" s="19" t="str">
        <f>Def_Sistemas_Conectores_Cabos!$B$7</f>
        <v>SMA 50-ohm</v>
      </c>
      <c r="Q1341" s="27" t="str">
        <f t="shared" si="27"/>
        <v>RA-RaBO01:TI-EVE/OUT1
RA-RaBO01:RF-DigPatch/Post Morten</v>
      </c>
      <c r="R1341" s="46">
        <v>3.0</v>
      </c>
      <c r="S1341" s="46">
        <v>3.0</v>
      </c>
      <c r="T1341" s="19" t="str">
        <f>Def_Sistemas_Conectores_Cabos!$C$9</f>
        <v>RG316</v>
      </c>
      <c r="U1341" s="45" t="s">
        <v>1254</v>
      </c>
      <c r="V1341" s="33"/>
      <c r="W1341" s="33"/>
      <c r="X1341" s="33"/>
    </row>
    <row r="1342" ht="15.75" customHeight="1">
      <c r="A1342" s="19" t="str">
        <f>Def_Sistemas_Conectores_Cabos!$A$10</f>
        <v>Timing RF</v>
      </c>
      <c r="B1342" s="22" t="str">
        <f>Datas_Entregas!$A$3</f>
        <v>BTS/Anel</v>
      </c>
      <c r="C1342" s="25">
        <f t="array" ref="C1342">INDEX(Datas_Entregas!$B$2:$B$100, MATCH(B1342, Datas_Entregas!$A$2:$A$100, 0), 1)</f>
        <v>43296</v>
      </c>
      <c r="D1342" s="22" t="str">
        <f>Def_Status_Montagem!$A$3</f>
        <v>Verficado - Pronto para Produção</v>
      </c>
      <c r="E1342" s="35" t="str">
        <f>Def_Status_Montagem!$B$4</f>
        <v>Contratada (inclui etiqueta)</v>
      </c>
      <c r="F1342" s="26" t="str">
        <f t="array" ref="F1342">INDEX(Def_Instancias_Equipamentos!$F$2:$F$1373, MATCH(K1342, Def_Instancias_Equipamentos!$D$2:$D$1373, 0), 1)</f>
        <v>Sala de RF</v>
      </c>
      <c r="G1342" s="27" t="str">
        <f t="array" ref="G1342">INDEX(Def_Instancias_Equipamentos!$F$2:$F$1373, MATCH(L1342, Def_Instancias_Equipamentos!$D$2:$D$1373, 0), 1)</f>
        <v>Sala de RF</v>
      </c>
      <c r="H1342" s="26" t="str">
        <f t="array" ref="H1342">INDEX(Def_Instancias_Equipamentos!$E$2:$E$1373, MATCH(K1342, Def_Instancias_Equipamentos!$D$2:$D$1373, 0), 1)</f>
        <v>RA-RaSIA01</v>
      </c>
      <c r="I1342" s="27" t="str">
        <f t="array" ref="I1342">INDEX(Def_Instancias_Equipamentos!$E$2:$E$1373, MATCH(L1342, Def_Instancias_Equipamentos!$D$2:$D$1373, 0), 1)</f>
        <v>RA-RaSIA01</v>
      </c>
      <c r="J1342" s="27" t="str">
        <f t="shared" si="26"/>
        <v>INTERNO</v>
      </c>
      <c r="K1342" s="28" t="str">
        <f>Def_Instancias_Equipamentos!$D$78</f>
        <v>RA-RaSIA01:TI-EVE</v>
      </c>
      <c r="L1342" s="19" t="str">
        <f>Def_Instancias_Equipamentos!$D$405</f>
        <v>RA-RaSIA01:RF-DigPatch</v>
      </c>
      <c r="M1342" s="44" t="s">
        <v>96</v>
      </c>
      <c r="N1342" s="75" t="s">
        <v>1253</v>
      </c>
      <c r="O1342" s="28" t="str">
        <f>Def_Sistemas_Conectores_Cabos!$B$12</f>
        <v>Lemo 00.250</v>
      </c>
      <c r="P1342" s="19" t="str">
        <f>Def_Sistemas_Conectores_Cabos!$B$7</f>
        <v>SMA 50-ohm</v>
      </c>
      <c r="Q1342" s="27" t="str">
        <f t="shared" si="27"/>
        <v>RA-RaSIA01:TI-EVE/OUT0
RA-RaSIA01:RF-DigPatch/Rampa</v>
      </c>
      <c r="R1342" s="46">
        <v>3.0</v>
      </c>
      <c r="S1342" s="46">
        <v>3.0</v>
      </c>
      <c r="T1342" s="19" t="str">
        <f>Def_Sistemas_Conectores_Cabos!$C$9</f>
        <v>RG316</v>
      </c>
      <c r="U1342" s="45" t="s">
        <v>1254</v>
      </c>
      <c r="V1342" s="33"/>
      <c r="W1342" s="33"/>
      <c r="X1342" s="33"/>
    </row>
    <row r="1343" ht="15.75" customHeight="1">
      <c r="A1343" s="19" t="str">
        <f>Def_Sistemas_Conectores_Cabos!$A$10</f>
        <v>Timing RF</v>
      </c>
      <c r="B1343" s="22" t="str">
        <f>Datas_Entregas!$A$3</f>
        <v>BTS/Anel</v>
      </c>
      <c r="C1343" s="25">
        <f t="array" ref="C1343">INDEX(Datas_Entregas!$B$2:$B$100, MATCH(B1343, Datas_Entregas!$A$2:$A$100, 0), 1)</f>
        <v>43296</v>
      </c>
      <c r="D1343" s="22" t="str">
        <f>Def_Status_Montagem!$A$3</f>
        <v>Verficado - Pronto para Produção</v>
      </c>
      <c r="E1343" s="35" t="str">
        <f>Def_Status_Montagem!$B$4</f>
        <v>Contratada (inclui etiqueta)</v>
      </c>
      <c r="F1343" s="26" t="str">
        <f t="array" ref="F1343">INDEX(Def_Instancias_Equipamentos!$F$2:$F$1373, MATCH(K1343, Def_Instancias_Equipamentos!$D$2:$D$1373, 0), 1)</f>
        <v>Sala de RF</v>
      </c>
      <c r="G1343" s="27" t="str">
        <f t="array" ref="G1343">INDEX(Def_Instancias_Equipamentos!$F$2:$F$1373, MATCH(L1343, Def_Instancias_Equipamentos!$D$2:$D$1373, 0), 1)</f>
        <v>Sala de RF</v>
      </c>
      <c r="H1343" s="26" t="str">
        <f t="array" ref="H1343">INDEX(Def_Instancias_Equipamentos!$E$2:$E$1373, MATCH(K1343, Def_Instancias_Equipamentos!$D$2:$D$1373, 0), 1)</f>
        <v>RA-RaSIA01</v>
      </c>
      <c r="I1343" s="27" t="str">
        <f t="array" ref="I1343">INDEX(Def_Instancias_Equipamentos!$E$2:$E$1373, MATCH(L1343, Def_Instancias_Equipamentos!$D$2:$D$1373, 0), 1)</f>
        <v>RA-RaSIA01</v>
      </c>
      <c r="J1343" s="27" t="str">
        <f t="shared" si="26"/>
        <v>INTERNO</v>
      </c>
      <c r="K1343" s="28" t="str">
        <f>Def_Instancias_Equipamentos!$D$78</f>
        <v>RA-RaSIA01:TI-EVE</v>
      </c>
      <c r="L1343" s="19" t="str">
        <f>Def_Instancias_Equipamentos!$D$405</f>
        <v>RA-RaSIA01:RF-DigPatch</v>
      </c>
      <c r="M1343" s="44" t="s">
        <v>143</v>
      </c>
      <c r="N1343" s="46" t="s">
        <v>1255</v>
      </c>
      <c r="O1343" s="28" t="str">
        <f>Def_Sistemas_Conectores_Cabos!$B$12</f>
        <v>Lemo 00.250</v>
      </c>
      <c r="P1343" s="19" t="str">
        <f>Def_Sistemas_Conectores_Cabos!$B$7</f>
        <v>SMA 50-ohm</v>
      </c>
      <c r="Q1343" s="27" t="str">
        <f t="shared" si="27"/>
        <v>RA-RaSIA01:TI-EVE/OUT1
RA-RaSIA01:RF-DigPatch/Post Morten</v>
      </c>
      <c r="R1343" s="46">
        <v>3.0</v>
      </c>
      <c r="S1343" s="46">
        <v>3.0</v>
      </c>
      <c r="T1343" s="19" t="str">
        <f>Def_Sistemas_Conectores_Cabos!$C$9</f>
        <v>RG316</v>
      </c>
      <c r="U1343" s="45" t="s">
        <v>1254</v>
      </c>
      <c r="V1343" s="33"/>
      <c r="W1343" s="33"/>
      <c r="X1343" s="33"/>
    </row>
    <row r="1344" ht="15.75" customHeight="1">
      <c r="A1344" s="19" t="str">
        <f>Def_Sistemas_Conectores_Cabos!$A$10</f>
        <v>Timing RF</v>
      </c>
      <c r="B1344" s="22" t="str">
        <f>Datas_Entregas!$A$3</f>
        <v>BTS/Anel</v>
      </c>
      <c r="C1344" s="25">
        <f t="array" ref="C1344">INDEX(Datas_Entregas!$B$2:$B$100, MATCH(B1344, Datas_Entregas!$A$2:$A$100, 0), 1)</f>
        <v>43296</v>
      </c>
      <c r="D1344" s="22" t="str">
        <f>Def_Status_Montagem!$A$3</f>
        <v>Verficado - Pronto para Produção</v>
      </c>
      <c r="E1344" s="35" t="str">
        <f>Def_Status_Montagem!$B$4</f>
        <v>Contratada (inclui etiqueta)</v>
      </c>
      <c r="F1344" s="26" t="str">
        <f t="array" ref="F1344">INDEX(Def_Instancias_Equipamentos!$F$2:$F$1373, MATCH(K1344, Def_Instancias_Equipamentos!$D$2:$D$1373, 0), 1)</f>
        <v>Sala de RF</v>
      </c>
      <c r="G1344" s="27" t="str">
        <f t="array" ref="G1344">INDEX(Def_Instancias_Equipamentos!$F$2:$F$1373, MATCH(L1344, Def_Instancias_Equipamentos!$D$2:$D$1373, 0), 1)</f>
        <v>Sala de RF</v>
      </c>
      <c r="H1344" s="26" t="str">
        <f t="array" ref="H1344">INDEX(Def_Instancias_Equipamentos!$E$2:$E$1373, MATCH(K1344, Def_Instancias_Equipamentos!$D$2:$D$1373, 0), 1)</f>
        <v>RA-RaSIB01</v>
      </c>
      <c r="I1344" s="27" t="str">
        <f t="array" ref="I1344">INDEX(Def_Instancias_Equipamentos!$E$2:$E$1373, MATCH(L1344, Def_Instancias_Equipamentos!$D$2:$D$1373, 0), 1)</f>
        <v>RA-RaSIB01</v>
      </c>
      <c r="J1344" s="27" t="str">
        <f t="shared" si="26"/>
        <v>INTERNO</v>
      </c>
      <c r="K1344" s="28" t="str">
        <f>Def_Instancias_Equipamentos!$D$79</f>
        <v>RA-RaSIB01:TI-EVE</v>
      </c>
      <c r="L1344" s="19" t="str">
        <f>Def_Instancias_Equipamentos!$D$406</f>
        <v>RA-RaSIB01:RF-DigPatch</v>
      </c>
      <c r="M1344" s="44" t="s">
        <v>96</v>
      </c>
      <c r="N1344" s="75" t="s">
        <v>1253</v>
      </c>
      <c r="O1344" s="28" t="str">
        <f>Def_Sistemas_Conectores_Cabos!$B$12</f>
        <v>Lemo 00.250</v>
      </c>
      <c r="P1344" s="19" t="str">
        <f>Def_Sistemas_Conectores_Cabos!$B$7</f>
        <v>SMA 50-ohm</v>
      </c>
      <c r="Q1344" s="27" t="str">
        <f t="shared" si="27"/>
        <v>RA-RaSIB01:TI-EVE/OUT0
RA-RaSIB01:RF-DigPatch/Rampa</v>
      </c>
      <c r="R1344" s="46">
        <v>3.0</v>
      </c>
      <c r="S1344" s="46">
        <v>3.0</v>
      </c>
      <c r="T1344" s="19" t="str">
        <f>Def_Sistemas_Conectores_Cabos!$C$9</f>
        <v>RG316</v>
      </c>
      <c r="U1344" s="45" t="s">
        <v>1254</v>
      </c>
      <c r="V1344" s="33"/>
      <c r="W1344" s="33"/>
      <c r="X1344" s="33"/>
    </row>
    <row r="1345" ht="15.75" customHeight="1">
      <c r="A1345" s="19" t="str">
        <f>Def_Sistemas_Conectores_Cabos!$A$10</f>
        <v>Timing RF</v>
      </c>
      <c r="B1345" s="22" t="str">
        <f>Datas_Entregas!$A$3</f>
        <v>BTS/Anel</v>
      </c>
      <c r="C1345" s="25">
        <f t="array" ref="C1345">INDEX(Datas_Entregas!$B$2:$B$100, MATCH(B1345, Datas_Entregas!$A$2:$A$100, 0), 1)</f>
        <v>43296</v>
      </c>
      <c r="D1345" s="22" t="str">
        <f>Def_Status_Montagem!$A$3</f>
        <v>Verficado - Pronto para Produção</v>
      </c>
      <c r="E1345" s="35" t="str">
        <f>Def_Status_Montagem!$B$4</f>
        <v>Contratada (inclui etiqueta)</v>
      </c>
      <c r="F1345" s="26" t="str">
        <f t="array" ref="F1345">INDEX(Def_Instancias_Equipamentos!$F$2:$F$1373, MATCH(K1345, Def_Instancias_Equipamentos!$D$2:$D$1373, 0), 1)</f>
        <v>Sala de RF</v>
      </c>
      <c r="G1345" s="27" t="str">
        <f t="array" ref="G1345">INDEX(Def_Instancias_Equipamentos!$F$2:$F$1373, MATCH(L1345, Def_Instancias_Equipamentos!$D$2:$D$1373, 0), 1)</f>
        <v>Sala de RF</v>
      </c>
      <c r="H1345" s="26" t="str">
        <f t="array" ref="H1345">INDEX(Def_Instancias_Equipamentos!$E$2:$E$1373, MATCH(K1345, Def_Instancias_Equipamentos!$D$2:$D$1373, 0), 1)</f>
        <v>RA-RaSIB01</v>
      </c>
      <c r="I1345" s="27" t="str">
        <f t="array" ref="I1345">INDEX(Def_Instancias_Equipamentos!$E$2:$E$1373, MATCH(L1345, Def_Instancias_Equipamentos!$D$2:$D$1373, 0), 1)</f>
        <v>RA-RaSIB01</v>
      </c>
      <c r="J1345" s="27" t="str">
        <f t="shared" si="26"/>
        <v>INTERNO</v>
      </c>
      <c r="K1345" s="28" t="str">
        <f>Def_Instancias_Equipamentos!$D$79</f>
        <v>RA-RaSIB01:TI-EVE</v>
      </c>
      <c r="L1345" s="19" t="str">
        <f>Def_Instancias_Equipamentos!$D$406</f>
        <v>RA-RaSIB01:RF-DigPatch</v>
      </c>
      <c r="M1345" s="44" t="s">
        <v>143</v>
      </c>
      <c r="N1345" s="46" t="s">
        <v>1255</v>
      </c>
      <c r="O1345" s="28" t="str">
        <f>Def_Sistemas_Conectores_Cabos!$B$12</f>
        <v>Lemo 00.250</v>
      </c>
      <c r="P1345" s="19" t="str">
        <f>Def_Sistemas_Conectores_Cabos!$B$7</f>
        <v>SMA 50-ohm</v>
      </c>
      <c r="Q1345" s="27" t="str">
        <f t="shared" si="27"/>
        <v>RA-RaSIB01:TI-EVE/OUT1
RA-RaSIB01:RF-DigPatch/Post Morten</v>
      </c>
      <c r="R1345" s="46">
        <v>3.0</v>
      </c>
      <c r="S1345" s="46">
        <v>3.0</v>
      </c>
      <c r="T1345" s="19" t="str">
        <f>Def_Sistemas_Conectores_Cabos!$C$9</f>
        <v>RG316</v>
      </c>
      <c r="U1345" s="45" t="s">
        <v>1254</v>
      </c>
      <c r="V1345" s="33"/>
      <c r="W1345" s="33"/>
      <c r="X1345" s="33"/>
    </row>
    <row r="1346" ht="15.75" customHeight="1">
      <c r="A1346" s="19" t="str">
        <f>Def_Sistemas_Conectores_Cabos!$A$15</f>
        <v>Sintonia</v>
      </c>
      <c r="B1346" s="22" t="str">
        <f>Datas_Entregas!$A$3</f>
        <v>BTS/Anel</v>
      </c>
      <c r="C1346" s="25">
        <f t="array" ref="C1346">INDEX(Datas_Entregas!$B$2:$B$100, MATCH(B1346, Datas_Entregas!$A$2:$A$100, 0), 1)</f>
        <v>43296</v>
      </c>
      <c r="D1346" s="22" t="str">
        <f>Def_Status_Montagem!$A$5</f>
        <v>Pronto para instalar</v>
      </c>
      <c r="E1346" s="35" t="str">
        <f>Def_Status_Montagem!$B$6</f>
        <v>DIG (montagem em campo)</v>
      </c>
      <c r="F1346" s="26" t="str">
        <f t="array" ref="F1346">INDEX(Def_Instancias_Equipamentos!$F$2:$F$5135, MATCH(K1346, Def_Instancias_Equipamentos!$D$2:$D$5135, 0), 1)</f>
        <v>Túnel (Anel)</v>
      </c>
      <c r="G1346" s="27" t="str">
        <f t="array" ref="G1346">INDEX(Def_Instancias_Equipamentos!$F$2:$F$5135, MATCH(L1346, Def_Instancias_Equipamentos!$D$2:$D$5135, 0), 1)</f>
        <v>Sala Racks 19&amp;20</v>
      </c>
      <c r="H1346" s="26" t="str">
        <f t="array" ref="H1346">INDEX(Def_Instancias_Equipamentos!$E$2:$E$5135, MATCH(K1346, Def_Instancias_Equipamentos!$D$2:$D$5135, 0), 1)</f>
        <v>SI-17C4</v>
      </c>
      <c r="I1346" s="27" t="str">
        <f t="array" ref="I1346">INDEX(Def_Instancias_Equipamentos!$E$2:$E$5135, MATCH(L1346, Def_Instancias_Equipamentos!$D$2:$D$5135, 0), 1)</f>
        <v>IA-20RaDiag02</v>
      </c>
      <c r="J1346" s="27" t="str">
        <f t="shared" si="26"/>
        <v>EXTERNO</v>
      </c>
      <c r="K1346" s="28" t="str">
        <f>Def_Instancias_Equipamentos!$D$431</f>
        <v>SI-17C4:DI-TuneBPMHyb</v>
      </c>
      <c r="L1346" s="50" t="str">
        <f>Def_Instancias_Equipamentos!$D$366</f>
        <v>AS-Glob:DI-FPMDig</v>
      </c>
      <c r="M1346" s="212" t="s">
        <v>72</v>
      </c>
      <c r="N1346" s="69" t="s">
        <v>1256</v>
      </c>
      <c r="O1346" s="31" t="str">
        <f>Def_Sistemas_Conectores_Cabos!$B$10</f>
        <v>N 50-ohm</v>
      </c>
      <c r="P1346" s="50" t="str">
        <f>Def_Sistemas_Conectores_Cabos!$B$10</f>
        <v>N 50-ohm</v>
      </c>
      <c r="Q1346" s="55" t="str">
        <f t="shared" si="27"/>
        <v>SI-17C4:DI-TuneBPMHyb/Sigma
AS-Glob:DI-FPMDig/Channel_1</v>
      </c>
      <c r="R1346" s="56">
        <v>100.0</v>
      </c>
      <c r="S1346" s="56">
        <v>100.0</v>
      </c>
      <c r="T1346" s="50" t="str">
        <f>Def_Sistemas_Conectores_Cabos!$C$12</f>
        <v>Datalink DLC R12</v>
      </c>
      <c r="U1346" s="56"/>
      <c r="V1346" s="33"/>
      <c r="W1346" s="33"/>
      <c r="X1346" s="33"/>
    </row>
    <row r="1347" ht="15.75" customHeight="1">
      <c r="A1347" s="19" t="str">
        <f>Def_Sistemas_Conectores_Cabos!$A$15</f>
        <v>Sintonia</v>
      </c>
      <c r="B1347" s="22" t="str">
        <f>Datas_Entregas!$A$3</f>
        <v>BTS/Anel</v>
      </c>
      <c r="C1347" s="25">
        <f t="array" ref="C1347">INDEX(Datas_Entregas!$B$2:$B$100, MATCH(B1347, Datas_Entregas!$A$2:$A$100, 0), 1)</f>
        <v>43296</v>
      </c>
      <c r="D1347" s="22" t="str">
        <f>Def_Status_Montagem!$A$5</f>
        <v>Pronto para instalar</v>
      </c>
      <c r="E1347" s="35" t="str">
        <f>Def_Status_Montagem!$B$6</f>
        <v>DIG (montagem em campo)</v>
      </c>
      <c r="F1347" s="26" t="str">
        <f t="array" ref="F1347">INDEX(Def_Instancias_Equipamentos!$F$2:$F$5135, MATCH(K1347, Def_Instancias_Equipamentos!$D$2:$D$5135, 0), 1)</f>
        <v>Túnel (Anel)</v>
      </c>
      <c r="G1347" s="27" t="str">
        <f t="array" ref="G1347">INDEX(Def_Instancias_Equipamentos!$F$2:$F$5135, MATCH(L1347, Def_Instancias_Equipamentos!$D$2:$D$5135, 0), 1)</f>
        <v>Sala Racks 19&amp;20</v>
      </c>
      <c r="H1347" s="26" t="str">
        <f t="array" ref="H1347">INDEX(Def_Instancias_Equipamentos!$E$2:$E$5135, MATCH(K1347, Def_Instancias_Equipamentos!$D$2:$D$5135, 0), 1)</f>
        <v>SI-18SB</v>
      </c>
      <c r="I1347" s="27" t="str">
        <f t="array" ref="I1347">INDEX(Def_Instancias_Equipamentos!$E$2:$E$5135, MATCH(L1347, Def_Instancias_Equipamentos!$D$2:$D$5135, 0), 1)</f>
        <v>IA-20RaDiag02</v>
      </c>
      <c r="J1347" s="27" t="str">
        <f t="shared" si="26"/>
        <v>EXTERNO</v>
      </c>
      <c r="K1347" s="28" t="str">
        <f>Def_Instancias_Equipamentos!$D$430</f>
        <v>SI-18SB:DI-TuneBPMHyb</v>
      </c>
      <c r="L1347" s="50" t="str">
        <f>Def_Instancias_Equipamentos!$D$366</f>
        <v>AS-Glob:DI-FPMDig</v>
      </c>
      <c r="M1347" s="212" t="s">
        <v>72</v>
      </c>
      <c r="N1347" s="69" t="s">
        <v>1257</v>
      </c>
      <c r="O1347" s="31" t="str">
        <f>Def_Sistemas_Conectores_Cabos!$B$10</f>
        <v>N 50-ohm</v>
      </c>
      <c r="P1347" s="50" t="str">
        <f>Def_Sistemas_Conectores_Cabos!$B$10</f>
        <v>N 50-ohm</v>
      </c>
      <c r="Q1347" s="55" t="str">
        <f t="shared" si="27"/>
        <v>SI-18SB:DI-TuneBPMHyb/Sigma
AS-Glob:DI-FPMDig/Channel_2</v>
      </c>
      <c r="R1347" s="56">
        <v>90.0</v>
      </c>
      <c r="S1347" s="56">
        <v>90.0</v>
      </c>
      <c r="T1347" s="50" t="str">
        <f>Def_Sistemas_Conectores_Cabos!$C$12</f>
        <v>Datalink DLC R12</v>
      </c>
      <c r="U1347" s="56"/>
      <c r="V1347" s="33"/>
      <c r="W1347" s="33"/>
      <c r="X1347" s="33"/>
    </row>
    <row r="1348" ht="15.75" customHeight="1">
      <c r="A1348" s="19" t="str">
        <f>Def_Sistemas_Conectores_Cabos!$A$14</f>
        <v>BbB</v>
      </c>
      <c r="B1348" s="22" t="str">
        <f>Datas_Entregas!$A$3</f>
        <v>BTS/Anel</v>
      </c>
      <c r="C1348" s="25">
        <f t="array" ref="C1348">INDEX(Datas_Entregas!$B$2:$B$100, MATCH(B1348, Datas_Entregas!$A$2:$A$100, 0), 1)</f>
        <v>43296</v>
      </c>
      <c r="D1348" s="22" t="str">
        <f>Def_Status_Montagem!$A$3</f>
        <v>Verficado - Pronto para Produção</v>
      </c>
      <c r="E1348" s="35" t="str">
        <f>Def_Status_Montagem!$B$4</f>
        <v>Contratada (inclui etiqueta)</v>
      </c>
      <c r="F1348" s="26" t="str">
        <f t="array" ref="F1348">INDEX(Def_Instancias_Equipamentos!$F$2:$F$5135, MATCH(K1348, Def_Instancias_Equipamentos!$D$2:$D$5135, 0), 1)</f>
        <v>Túnel (Booster)</v>
      </c>
      <c r="G1348" s="27" t="str">
        <f t="array" ref="G1348">INDEX(Def_Instancias_Equipamentos!$F$2:$F$5135, MATCH(L1348, Def_Instancias_Equipamentos!$D$2:$D$5135, 0), 1)</f>
        <v>Túnel (Booster)</v>
      </c>
      <c r="H1348" s="26" t="str">
        <f t="array" ref="H1348">INDEX(Def_Instancias_Equipamentos!$E$2:$E$5135, MATCH(K1348, Def_Instancias_Equipamentos!$D$2:$D$5135, 0), 1)</f>
        <v>BO-04U</v>
      </c>
      <c r="I1348" s="27" t="str">
        <f t="array" ref="I1348">INDEX(Def_Instancias_Equipamentos!$E$2:$E$5135, MATCH(L1348, Def_Instancias_Equipamentos!$D$2:$D$5135, 0), 1)</f>
        <v>BO-04D</v>
      </c>
      <c r="J1348" s="27" t="str">
        <f t="shared" si="26"/>
        <v>EXTERNO</v>
      </c>
      <c r="K1348" s="28" t="str">
        <f>Def_Instancias_Equipamentos!$D$421</f>
        <v>BO-04U:DI-GSL07</v>
      </c>
      <c r="L1348" s="19" t="str">
        <f>Def_Instancias_Equipamentos!$D$427</f>
        <v>BO-04D:DI-GSL07Hyb</v>
      </c>
      <c r="M1348" s="44" t="s">
        <v>80</v>
      </c>
      <c r="N1348" s="30" t="s">
        <v>81</v>
      </c>
      <c r="O1348" s="28" t="str">
        <f>Def_Sistemas_Conectores_Cabos!$B$10</f>
        <v>N 50-ohm</v>
      </c>
      <c r="P1348" s="19" t="str">
        <f>Def_Sistemas_Conectores_Cabos!$B$7</f>
        <v>SMA 50-ohm</v>
      </c>
      <c r="Q1348" s="27" t="s">
        <v>82</v>
      </c>
      <c r="R1348" s="32">
        <v>0.5</v>
      </c>
      <c r="S1348" s="32">
        <v>0.5</v>
      </c>
      <c r="T1348" s="19" t="str">
        <f>Def_Sistemas_Conectores_Cabos!$C$8</f>
        <v>Cabo coaxial semi-rígido</v>
      </c>
      <c r="U1348" s="32"/>
      <c r="V1348" s="33"/>
      <c r="W1348" s="33"/>
      <c r="X1348" s="33"/>
    </row>
    <row r="1349" ht="15.75" customHeight="1">
      <c r="A1349" s="19" t="str">
        <f>Def_Sistemas_Conectores_Cabos!$A$17</f>
        <v>Genérico</v>
      </c>
      <c r="B1349" s="22" t="str">
        <f>Datas_Entregas!$A$3</f>
        <v>BTS/Anel</v>
      </c>
      <c r="C1349" s="25">
        <f t="array" ref="C1349">INDEX(Datas_Entregas!$B$2:$B$100, MATCH(B1349, Datas_Entregas!$A$2:$A$100, 0), 1)</f>
        <v>43296</v>
      </c>
      <c r="D1349" s="22" t="str">
        <f>Def_Status_Montagem!$A$5</f>
        <v>Pronto para instalar</v>
      </c>
      <c r="E1349" s="35" t="str">
        <f>Def_Status_Montagem!$B$6</f>
        <v>DIG (montagem em campo)</v>
      </c>
      <c r="F1349" s="26" t="str">
        <f t="array" ref="F1349">INDEX(Def_Instancias_Equipamentos!$F$2:$F$5135, MATCH(K1349, Def_Instancias_Equipamentos!$D$2:$D$5135, 0), 1)</f>
        <v>Túnel (Booster)</v>
      </c>
      <c r="G1349" s="27" t="str">
        <f t="array" ref="G1349">INDEX(Def_Instancias_Equipamentos!$F$2:$F$5135, MATCH(L1349, Def_Instancias_Equipamentos!$D$2:$D$5135, 0), 1)</f>
        <v>Sala Racks 19&amp;20</v>
      </c>
      <c r="H1349" s="26" t="str">
        <f t="array" ref="H1349">INDEX(Def_Instancias_Equipamentos!$E$2:$E$5135, MATCH(K1349, Def_Instancias_Equipamentos!$D$2:$D$5135, 0), 1)</f>
        <v>BO-04D</v>
      </c>
      <c r="I1349" s="27" t="str">
        <f t="array" ref="I1349">INDEX(Def_Instancias_Equipamentos!$E$2:$E$5135, MATCH(L1349, Def_Instancias_Equipamentos!$D$2:$D$5135, 0), 1)</f>
        <v>IA-20RaDiag02</v>
      </c>
      <c r="J1349" s="27" t="str">
        <f t="shared" si="26"/>
        <v>EXTERNO</v>
      </c>
      <c r="K1349" s="28" t="str">
        <f>Def_Instancias_Equipamentos!$D$427</f>
        <v>BO-04D:DI-GSL07Hyb</v>
      </c>
      <c r="L1349" s="80" t="str">
        <f>Def_Instancias_Equipamentos!$D$441</f>
        <v>IA-20RaDiag02:DI-GDev</v>
      </c>
      <c r="M1349" s="29" t="s">
        <v>55</v>
      </c>
      <c r="N1349" s="87" t="s">
        <v>1258</v>
      </c>
      <c r="O1349" s="28" t="str">
        <f>Def_Sistemas_Conectores_Cabos!$B$10</f>
        <v>N 50-ohm</v>
      </c>
      <c r="P1349" s="19" t="str">
        <f>Def_Sistemas_Conectores_Cabos!$B$11</f>
        <v>N 90-deg 50-ohm</v>
      </c>
      <c r="Q1349" s="27" t="str">
        <f t="shared" ref="Q1349:Q3465" si="31">K1349&amp;"/"&amp;M1349&amp;CHAR(10)&amp;L1349&amp;"/"&amp;N1349</f>
        <v>BO-04D:DI-GSL07Hyb/DeltaX
IA-20RaDiag02:DI-GDev/GPort</v>
      </c>
      <c r="R1349" s="32">
        <v>110.0</v>
      </c>
      <c r="S1349" s="32">
        <v>110.0</v>
      </c>
      <c r="T1349" s="19" t="str">
        <f>Def_Sistemas_Conectores_Cabos!$C$12</f>
        <v>Datalink DLC R12</v>
      </c>
      <c r="U1349" s="32"/>
      <c r="V1349" s="33"/>
      <c r="W1349" s="33"/>
      <c r="X1349" s="33"/>
    </row>
    <row r="1350" ht="15.75" customHeight="1">
      <c r="A1350" s="19" t="str">
        <f>Def_Sistemas_Conectores_Cabos!$A$17</f>
        <v>Genérico</v>
      </c>
      <c r="B1350" s="22" t="str">
        <f>Datas_Entregas!$A$3</f>
        <v>BTS/Anel</v>
      </c>
      <c r="C1350" s="25">
        <f t="array" ref="C1350">INDEX(Datas_Entregas!$B$2:$B$100, MATCH(B1350, Datas_Entregas!$A$2:$A$100, 0), 1)</f>
        <v>43296</v>
      </c>
      <c r="D1350" s="22" t="str">
        <f>Def_Status_Montagem!$A$5</f>
        <v>Pronto para instalar</v>
      </c>
      <c r="E1350" s="35" t="str">
        <f>Def_Status_Montagem!$B$6</f>
        <v>DIG (montagem em campo)</v>
      </c>
      <c r="F1350" s="26" t="str">
        <f t="array" ref="F1350">INDEX(Def_Instancias_Equipamentos!$F$2:$F$5135, MATCH(K1350, Def_Instancias_Equipamentos!$D$2:$D$5135, 0), 1)</f>
        <v>Túnel (Booster)</v>
      </c>
      <c r="G1350" s="27" t="str">
        <f t="array" ref="G1350">INDEX(Def_Instancias_Equipamentos!$F$2:$F$5135, MATCH(L1350, Def_Instancias_Equipamentos!$D$2:$D$5135, 0), 1)</f>
        <v>Sala Racks 19&amp;20</v>
      </c>
      <c r="H1350" s="26" t="str">
        <f t="array" ref="H1350">INDEX(Def_Instancias_Equipamentos!$E$2:$E$5135, MATCH(K1350, Def_Instancias_Equipamentos!$D$2:$D$5135, 0), 1)</f>
        <v>BO-04D</v>
      </c>
      <c r="I1350" s="27" t="str">
        <f t="array" ref="I1350">INDEX(Def_Instancias_Equipamentos!$E$2:$E$5135, MATCH(L1350, Def_Instancias_Equipamentos!$D$2:$D$5135, 0), 1)</f>
        <v>IA-20RaDiag02</v>
      </c>
      <c r="J1350" s="27" t="str">
        <f t="shared" si="26"/>
        <v>EXTERNO</v>
      </c>
      <c r="K1350" s="28" t="str">
        <f>Def_Instancias_Equipamentos!$D$427</f>
        <v>BO-04D:DI-GSL07Hyb</v>
      </c>
      <c r="L1350" s="80" t="str">
        <f>Def_Instancias_Equipamentos!$D$441</f>
        <v>IA-20RaDiag02:DI-GDev</v>
      </c>
      <c r="M1350" s="29" t="s">
        <v>70</v>
      </c>
      <c r="N1350" s="87" t="s">
        <v>1258</v>
      </c>
      <c r="O1350" s="28" t="str">
        <f>Def_Sistemas_Conectores_Cabos!$B$10</f>
        <v>N 50-ohm</v>
      </c>
      <c r="P1350" s="19" t="str">
        <f>Def_Sistemas_Conectores_Cabos!$B$11</f>
        <v>N 90-deg 50-ohm</v>
      </c>
      <c r="Q1350" s="27" t="str">
        <f t="shared" si="31"/>
        <v>BO-04D:DI-GSL07Hyb/DeltaY
IA-20RaDiag02:DI-GDev/GPort</v>
      </c>
      <c r="R1350" s="32">
        <v>110.0</v>
      </c>
      <c r="S1350" s="32">
        <v>110.0</v>
      </c>
      <c r="T1350" s="19" t="str">
        <f>Def_Sistemas_Conectores_Cabos!$C$12</f>
        <v>Datalink DLC R12</v>
      </c>
      <c r="U1350" s="32"/>
      <c r="V1350" s="33"/>
      <c r="W1350" s="33"/>
      <c r="X1350" s="33"/>
    </row>
    <row r="1351" ht="15.75" customHeight="1">
      <c r="A1351" s="19" t="str">
        <f>Def_Sistemas_Conectores_Cabos!$A$17</f>
        <v>Genérico</v>
      </c>
      <c r="B1351" s="22" t="str">
        <f>Datas_Entregas!$A$3</f>
        <v>BTS/Anel</v>
      </c>
      <c r="C1351" s="25">
        <f t="array" ref="C1351">INDEX(Datas_Entregas!$B$2:$B$100, MATCH(B1351, Datas_Entregas!$A$2:$A$100, 0), 1)</f>
        <v>43296</v>
      </c>
      <c r="D1351" s="22" t="str">
        <f>Def_Status_Montagem!$A$5</f>
        <v>Pronto para instalar</v>
      </c>
      <c r="E1351" s="35" t="str">
        <f>Def_Status_Montagem!$B$6</f>
        <v>DIG (montagem em campo)</v>
      </c>
      <c r="F1351" s="26" t="str">
        <f t="array" ref="F1351">INDEX(Def_Instancias_Equipamentos!$F$2:$F$5135, MATCH(K1351, Def_Instancias_Equipamentos!$D$2:$D$5135, 0), 1)</f>
        <v>Túnel (Booster)</v>
      </c>
      <c r="G1351" s="27" t="str">
        <f t="array" ref="G1351">INDEX(Def_Instancias_Equipamentos!$F$2:$F$5135, MATCH(L1351, Def_Instancias_Equipamentos!$D$2:$D$5135, 0), 1)</f>
        <v>Sala Racks 19&amp;20</v>
      </c>
      <c r="H1351" s="26" t="str">
        <f t="array" ref="H1351">INDEX(Def_Instancias_Equipamentos!$E$2:$E$5135, MATCH(K1351, Def_Instancias_Equipamentos!$D$2:$D$5135, 0), 1)</f>
        <v>BO-04D</v>
      </c>
      <c r="I1351" s="27" t="str">
        <f t="array" ref="I1351">INDEX(Def_Instancias_Equipamentos!$E$2:$E$5135, MATCH(L1351, Def_Instancias_Equipamentos!$D$2:$D$5135, 0), 1)</f>
        <v>IA-20RaDiag02</v>
      </c>
      <c r="J1351" s="27" t="str">
        <f t="shared" si="26"/>
        <v>EXTERNO</v>
      </c>
      <c r="K1351" s="28" t="str">
        <f>Def_Instancias_Equipamentos!$D$427</f>
        <v>BO-04D:DI-GSL07Hyb</v>
      </c>
      <c r="L1351" s="19" t="str">
        <f>Def_Instancias_Equipamentos!$D$441</f>
        <v>IA-20RaDiag02:DI-GDev</v>
      </c>
      <c r="M1351" s="29" t="s">
        <v>72</v>
      </c>
      <c r="N1351" s="87" t="s">
        <v>1258</v>
      </c>
      <c r="O1351" s="28" t="str">
        <f>Def_Sistemas_Conectores_Cabos!$B$10</f>
        <v>N 50-ohm</v>
      </c>
      <c r="P1351" s="19" t="str">
        <f>Def_Sistemas_Conectores_Cabos!$B$11</f>
        <v>N 90-deg 50-ohm</v>
      </c>
      <c r="Q1351" s="27" t="str">
        <f t="shared" si="31"/>
        <v>BO-04D:DI-GSL07Hyb/Sigma
IA-20RaDiag02:DI-GDev/GPort</v>
      </c>
      <c r="R1351" s="32">
        <v>110.0</v>
      </c>
      <c r="S1351" s="32">
        <v>110.0</v>
      </c>
      <c r="T1351" s="19" t="str">
        <f>Def_Sistemas_Conectores_Cabos!$C$12</f>
        <v>Datalink DLC R12</v>
      </c>
      <c r="U1351" s="32"/>
      <c r="V1351" s="33"/>
      <c r="W1351" s="33"/>
      <c r="X1351" s="33"/>
    </row>
    <row r="1352" ht="15.75" customHeight="1">
      <c r="A1352" s="19" t="str">
        <f>Def_Sistemas_Conectores_Cabos!$A$17</f>
        <v>Genérico</v>
      </c>
      <c r="B1352" s="22" t="str">
        <f>Datas_Entregas!$A$3</f>
        <v>BTS/Anel</v>
      </c>
      <c r="C1352" s="25">
        <f t="array" ref="C1352">INDEX(Datas_Entregas!$B$2:$B$100, MATCH(B1352, Datas_Entregas!$A$2:$A$100, 0), 1)</f>
        <v>43296</v>
      </c>
      <c r="D1352" s="22" t="str">
        <f>Def_Status_Montagem!$A$5</f>
        <v>Pronto para instalar</v>
      </c>
      <c r="E1352" s="35" t="str">
        <f>Def_Status_Montagem!$B$6</f>
        <v>DIG (montagem em campo)</v>
      </c>
      <c r="F1352" s="26" t="str">
        <f t="array" ref="F1352">INDEX(Def_Instancias_Equipamentos!$F$2:$F$5135, MATCH(K1352, Def_Instancias_Equipamentos!$D$2:$D$5135, 0), 1)</f>
        <v>Túnel (Anel)</v>
      </c>
      <c r="G1352" s="27" t="str">
        <f t="array" ref="G1352">INDEX(Def_Instancias_Equipamentos!$F$2:$F$5135, MATCH(L1352, Def_Instancias_Equipamentos!$D$2:$D$5135, 0), 1)</f>
        <v>Sala Racks 19&amp;20</v>
      </c>
      <c r="H1352" s="26" t="str">
        <f t="array" ref="H1352">INDEX(Def_Instancias_Equipamentos!$E$2:$E$5135, MATCH(K1352, Def_Instancias_Equipamentos!$D$2:$D$5135, 0), 1)</f>
        <v>SI-19SP</v>
      </c>
      <c r="I1352" s="27" t="str">
        <f t="array" ref="I1352">INDEX(Def_Instancias_Equipamentos!$E$2:$E$5135, MATCH(L1352, Def_Instancias_Equipamentos!$D$2:$D$5135, 0), 1)</f>
        <v>IA-20RaDiag02</v>
      </c>
      <c r="J1352" s="27" t="str">
        <f t="shared" si="26"/>
        <v>EXTERNO</v>
      </c>
      <c r="K1352" s="28" t="str">
        <f>Def_Instancias_Equipamentos!$D$429</f>
        <v>SI-19SP:DI-GSL15Hyb</v>
      </c>
      <c r="L1352" s="19" t="str">
        <f>Def_Instancias_Equipamentos!$D$441</f>
        <v>IA-20RaDiag02:DI-GDev</v>
      </c>
      <c r="M1352" s="29" t="s">
        <v>55</v>
      </c>
      <c r="N1352" s="87" t="s">
        <v>1258</v>
      </c>
      <c r="O1352" s="28" t="str">
        <f>Def_Sistemas_Conectores_Cabos!$B$10</f>
        <v>N 50-ohm</v>
      </c>
      <c r="P1352" s="19" t="str">
        <f>Def_Sistemas_Conectores_Cabos!$B$11</f>
        <v>N 90-deg 50-ohm</v>
      </c>
      <c r="Q1352" s="27" t="str">
        <f t="shared" si="31"/>
        <v>SI-19SP:DI-GSL15Hyb/DeltaX
IA-20RaDiag02:DI-GDev/GPort</v>
      </c>
      <c r="R1352" s="32">
        <v>110.0</v>
      </c>
      <c r="S1352" s="32">
        <v>110.0</v>
      </c>
      <c r="T1352" s="19" t="str">
        <f>Def_Sistemas_Conectores_Cabos!$C$12</f>
        <v>Datalink DLC R12</v>
      </c>
      <c r="U1352" s="32"/>
      <c r="V1352" s="33"/>
      <c r="W1352" s="33"/>
      <c r="X1352" s="33"/>
    </row>
    <row r="1353" ht="15.75" customHeight="1">
      <c r="A1353" s="19" t="str">
        <f>Def_Sistemas_Conectores_Cabos!$A$17</f>
        <v>Genérico</v>
      </c>
      <c r="B1353" s="22" t="str">
        <f>Datas_Entregas!$A$3</f>
        <v>BTS/Anel</v>
      </c>
      <c r="C1353" s="25">
        <f t="array" ref="C1353">INDEX(Datas_Entregas!$B$2:$B$100, MATCH(B1353, Datas_Entregas!$A$2:$A$100, 0), 1)</f>
        <v>43296</v>
      </c>
      <c r="D1353" s="22" t="str">
        <f>Def_Status_Montagem!$A$5</f>
        <v>Pronto para instalar</v>
      </c>
      <c r="E1353" s="35" t="str">
        <f>Def_Status_Montagem!$B$6</f>
        <v>DIG (montagem em campo)</v>
      </c>
      <c r="F1353" s="26" t="str">
        <f t="array" ref="F1353">INDEX(Def_Instancias_Equipamentos!$F$2:$F$5135, MATCH(K1353, Def_Instancias_Equipamentos!$D$2:$D$5135, 0), 1)</f>
        <v>Túnel (Anel)</v>
      </c>
      <c r="G1353" s="27" t="str">
        <f t="array" ref="G1353">INDEX(Def_Instancias_Equipamentos!$F$2:$F$5135, MATCH(L1353, Def_Instancias_Equipamentos!$D$2:$D$5135, 0), 1)</f>
        <v>Sala Racks 19&amp;20</v>
      </c>
      <c r="H1353" s="26" t="str">
        <f t="array" ref="H1353">INDEX(Def_Instancias_Equipamentos!$E$2:$E$5135, MATCH(K1353, Def_Instancias_Equipamentos!$D$2:$D$5135, 0), 1)</f>
        <v>SI-19SP</v>
      </c>
      <c r="I1353" s="27" t="str">
        <f t="array" ref="I1353">INDEX(Def_Instancias_Equipamentos!$E$2:$E$5135, MATCH(L1353, Def_Instancias_Equipamentos!$D$2:$D$5135, 0), 1)</f>
        <v>IA-20RaDiag02</v>
      </c>
      <c r="J1353" s="27" t="str">
        <f t="shared" si="26"/>
        <v>EXTERNO</v>
      </c>
      <c r="K1353" s="28" t="str">
        <f>Def_Instancias_Equipamentos!$D$429</f>
        <v>SI-19SP:DI-GSL15Hyb</v>
      </c>
      <c r="L1353" s="19" t="str">
        <f>Def_Instancias_Equipamentos!$D$441</f>
        <v>IA-20RaDiag02:DI-GDev</v>
      </c>
      <c r="M1353" s="29" t="s">
        <v>70</v>
      </c>
      <c r="N1353" s="87" t="s">
        <v>1258</v>
      </c>
      <c r="O1353" s="28" t="str">
        <f>Def_Sistemas_Conectores_Cabos!$B$10</f>
        <v>N 50-ohm</v>
      </c>
      <c r="P1353" s="19" t="str">
        <f>Def_Sistemas_Conectores_Cabos!$B$11</f>
        <v>N 90-deg 50-ohm</v>
      </c>
      <c r="Q1353" s="27" t="str">
        <f t="shared" si="31"/>
        <v>SI-19SP:DI-GSL15Hyb/DeltaY
IA-20RaDiag02:DI-GDev/GPort</v>
      </c>
      <c r="R1353" s="32">
        <v>110.0</v>
      </c>
      <c r="S1353" s="32">
        <v>110.0</v>
      </c>
      <c r="T1353" s="19" t="str">
        <f>Def_Sistemas_Conectores_Cabos!$C$12</f>
        <v>Datalink DLC R12</v>
      </c>
      <c r="U1353" s="32"/>
      <c r="V1353" s="33"/>
      <c r="W1353" s="33"/>
      <c r="X1353" s="33"/>
    </row>
    <row r="1354" ht="15.75" customHeight="1">
      <c r="A1354" s="19" t="str">
        <f>Def_Sistemas_Conectores_Cabos!$A$22</f>
        <v>BPM de elétrons</v>
      </c>
      <c r="B1354" s="22" t="str">
        <f>Datas_Entregas!$A$3</f>
        <v>BTS/Anel</v>
      </c>
      <c r="C1354" s="25">
        <f t="array" ref="C1354">INDEX(Datas_Entregas!$B$2:$B$100, MATCH(B1354, Datas_Entregas!$A$2:$A$100, 0), 1)</f>
        <v>43296</v>
      </c>
      <c r="D1354" s="22" t="str">
        <f>Def_Status_Montagem!$A$2</f>
        <v>A verificar</v>
      </c>
      <c r="E1354" s="35" t="str">
        <f>Def_Status_Montagem!$B$4</f>
        <v>Contratada (inclui etiqueta)</v>
      </c>
      <c r="F1354" s="26" t="str">
        <f t="array" ref="F1354">INDEX(Def_Instancias_Equipamentos!$F$2:$F$5135, MATCH(K1354, Def_Instancias_Equipamentos!$D$2:$D$5135, 0), 1)</f>
        <v>Túnel (Anel)</v>
      </c>
      <c r="G1354" s="27" t="str">
        <f t="array" ref="G1354">INDEX(Def_Instancias_Equipamentos!$F$2:$F$5135, MATCH(L1354, Def_Instancias_Equipamentos!$D$2:$D$5135, 0), 1)</f>
        <v>Sala Racks 4</v>
      </c>
      <c r="H1354" s="26" t="str">
        <f t="array" ref="H1354">INDEX(Def_Instancias_Equipamentos!$E$2:$E$5135, MATCH(K1354, Def_Instancias_Equipamentos!$D$2:$D$5135, 0), 1)</f>
        <v>SI-04C1</v>
      </c>
      <c r="I1354" s="27" t="str">
        <f t="array" ref="I1354">INDEX(Def_Instancias_Equipamentos!$E$2:$E$5135, MATCH(L1354, Def_Instancias_Equipamentos!$D$2:$D$5135, 0), 1)</f>
        <v>IA-04RaBPM</v>
      </c>
      <c r="J1354" s="27" t="str">
        <f t="shared" si="26"/>
        <v>EXTERNO</v>
      </c>
      <c r="K1354" s="28" t="str">
        <f>Def_Instancias_Equipamentos!$D$1066</f>
        <v>SI-04C1:DI-BPMSigPatch-2</v>
      </c>
      <c r="L1354" s="19" t="str">
        <f>Def_Instancias_Equipamentos!$D$816</f>
        <v>SI-04C1:DI-BPMRFFE-2</v>
      </c>
      <c r="M1354" s="44" t="s">
        <v>44</v>
      </c>
      <c r="N1354" s="45" t="s">
        <v>45</v>
      </c>
      <c r="O1354" s="31" t="str">
        <f>Def_Sistemas_Conectores_Cabos!$B$7</f>
        <v>SMA 50-ohm</v>
      </c>
      <c r="P1354" s="19" t="str">
        <f>Def_Sistemas_Conectores_Cabos!$B$7</f>
        <v>SMA 50-ohm</v>
      </c>
      <c r="Q1354" s="27" t="str">
        <f t="shared" si="31"/>
        <v>SI-04C1:DI-BPMSigPatch-2/BI_OUT
SI-04C1:DI-BPMRFFE-2/BI_IN</v>
      </c>
      <c r="R1354" s="46" t="s">
        <v>25</v>
      </c>
      <c r="S1354" s="46" t="s">
        <v>25</v>
      </c>
      <c r="T1354" s="47" t="str">
        <f>Def_Sistemas_Conectores_Cabos!$C$14</f>
        <v>Datalink Extrudado</v>
      </c>
      <c r="U1354" s="45" t="s">
        <v>46</v>
      </c>
      <c r="V1354" s="33"/>
      <c r="W1354" s="33"/>
      <c r="X1354" s="33"/>
    </row>
    <row r="1355" ht="15.75" customHeight="1">
      <c r="A1355" s="19" t="str">
        <f>Def_Sistemas_Conectores_Cabos!$A$22</f>
        <v>BPM de elétrons</v>
      </c>
      <c r="B1355" s="22" t="str">
        <f>Datas_Entregas!$A$3</f>
        <v>BTS/Anel</v>
      </c>
      <c r="C1355" s="25">
        <f t="array" ref="C1355">INDEX(Datas_Entregas!$B$2:$B$100, MATCH(B1355, Datas_Entregas!$A$2:$A$100, 0), 1)</f>
        <v>43296</v>
      </c>
      <c r="D1355" s="22" t="str">
        <f>Def_Status_Montagem!$A$2</f>
        <v>A verificar</v>
      </c>
      <c r="E1355" s="35" t="str">
        <f>Def_Status_Montagem!$B$4</f>
        <v>Contratada (inclui etiqueta)</v>
      </c>
      <c r="F1355" s="26" t="str">
        <f t="array" ref="F1355">INDEX(Def_Instancias_Equipamentos!$F$2:$F$5135, MATCH(K1355, Def_Instancias_Equipamentos!$D$2:$D$5135, 0), 1)</f>
        <v>Túnel (Anel)</v>
      </c>
      <c r="G1355" s="27" t="str">
        <f t="array" ref="G1355">INDEX(Def_Instancias_Equipamentos!$F$2:$F$5135, MATCH(L1355, Def_Instancias_Equipamentos!$D$2:$D$5135, 0), 1)</f>
        <v>Sala Racks 4</v>
      </c>
      <c r="H1355" s="26" t="str">
        <f t="array" ref="H1355">INDEX(Def_Instancias_Equipamentos!$E$2:$E$5135, MATCH(K1355, Def_Instancias_Equipamentos!$D$2:$D$5135, 0), 1)</f>
        <v>SI-04C2</v>
      </c>
      <c r="I1355" s="27" t="str">
        <f t="array" ref="I1355">INDEX(Def_Instancias_Equipamentos!$E$2:$E$5135, MATCH(L1355, Def_Instancias_Equipamentos!$D$2:$D$5135, 0), 1)</f>
        <v>IA-04RaBPM</v>
      </c>
      <c r="J1355" s="27" t="str">
        <f t="shared" si="26"/>
        <v>EXTERNO</v>
      </c>
      <c r="K1355" s="28" t="str">
        <f>Def_Instancias_Equipamentos!$D$1067</f>
        <v>SI-04C2:DI-BPMSigPatch</v>
      </c>
      <c r="L1355" s="19" t="str">
        <f>Def_Instancias_Equipamentos!$D$817</f>
        <v>SI-04C2:DI-BPMRFFE</v>
      </c>
      <c r="M1355" s="44" t="s">
        <v>44</v>
      </c>
      <c r="N1355" s="45" t="s">
        <v>45</v>
      </c>
      <c r="O1355" s="31" t="str">
        <f>Def_Sistemas_Conectores_Cabos!$B$7</f>
        <v>SMA 50-ohm</v>
      </c>
      <c r="P1355" s="19" t="str">
        <f>Def_Sistemas_Conectores_Cabos!$B$7</f>
        <v>SMA 50-ohm</v>
      </c>
      <c r="Q1355" s="27" t="str">
        <f t="shared" si="31"/>
        <v>SI-04C2:DI-BPMSigPatch/BI_OUT
SI-04C2:DI-BPMRFFE/BI_IN</v>
      </c>
      <c r="R1355" s="46" t="s">
        <v>25</v>
      </c>
      <c r="S1355" s="46" t="s">
        <v>25</v>
      </c>
      <c r="T1355" s="47" t="str">
        <f>Def_Sistemas_Conectores_Cabos!$C$14</f>
        <v>Datalink Extrudado</v>
      </c>
      <c r="U1355" s="45" t="s">
        <v>46</v>
      </c>
      <c r="V1355" s="33"/>
      <c r="W1355" s="33"/>
      <c r="X1355" s="33"/>
    </row>
    <row r="1356" ht="15.75" customHeight="1">
      <c r="A1356" s="19" t="str">
        <f>Def_Sistemas_Conectores_Cabos!$A$22</f>
        <v>BPM de elétrons</v>
      </c>
      <c r="B1356" s="22" t="str">
        <f>Datas_Entregas!$A$3</f>
        <v>BTS/Anel</v>
      </c>
      <c r="C1356" s="25">
        <f t="array" ref="C1356">INDEX(Datas_Entregas!$B$2:$B$100, MATCH(B1356, Datas_Entregas!$A$2:$A$100, 0), 1)</f>
        <v>43296</v>
      </c>
      <c r="D1356" s="22" t="str">
        <f>Def_Status_Montagem!$A$2</f>
        <v>A verificar</v>
      </c>
      <c r="E1356" s="35" t="str">
        <f>Def_Status_Montagem!$B$4</f>
        <v>Contratada (inclui etiqueta)</v>
      </c>
      <c r="F1356" s="26" t="str">
        <f t="array" ref="F1356">INDEX(Def_Instancias_Equipamentos!$F$2:$F$5135, MATCH(K1356, Def_Instancias_Equipamentos!$D$2:$D$5135, 0), 1)</f>
        <v>Túnel (Anel)</v>
      </c>
      <c r="G1356" s="27" t="str">
        <f t="array" ref="G1356">INDEX(Def_Instancias_Equipamentos!$F$2:$F$5135, MATCH(L1356, Def_Instancias_Equipamentos!$D$2:$D$5135, 0), 1)</f>
        <v>Sala Racks 4</v>
      </c>
      <c r="H1356" s="26" t="str">
        <f t="array" ref="H1356">INDEX(Def_Instancias_Equipamentos!$E$2:$E$5135, MATCH(K1356, Def_Instancias_Equipamentos!$D$2:$D$5135, 0), 1)</f>
        <v>SI-04C3</v>
      </c>
      <c r="I1356" s="27" t="str">
        <f t="array" ref="I1356">INDEX(Def_Instancias_Equipamentos!$E$2:$E$5135, MATCH(L1356, Def_Instancias_Equipamentos!$D$2:$D$5135, 0), 1)</f>
        <v>IA-04RaBPM</v>
      </c>
      <c r="J1356" s="27" t="str">
        <f t="shared" si="26"/>
        <v>EXTERNO</v>
      </c>
      <c r="K1356" s="28" t="str">
        <f>Def_Instancias_Equipamentos!$D$1068</f>
        <v>SI-04C3:DI-BPMSigPatch-1</v>
      </c>
      <c r="L1356" s="19" t="str">
        <f>Def_Instancias_Equipamentos!$D$818</f>
        <v>SI-04C3:DI-BPMRFFE-1</v>
      </c>
      <c r="M1356" s="44" t="s">
        <v>44</v>
      </c>
      <c r="N1356" s="45" t="s">
        <v>45</v>
      </c>
      <c r="O1356" s="31" t="str">
        <f>Def_Sistemas_Conectores_Cabos!$B$7</f>
        <v>SMA 50-ohm</v>
      </c>
      <c r="P1356" s="19" t="str">
        <f>Def_Sistemas_Conectores_Cabos!$B$7</f>
        <v>SMA 50-ohm</v>
      </c>
      <c r="Q1356" s="27" t="str">
        <f t="shared" si="31"/>
        <v>SI-04C3:DI-BPMSigPatch-1/BI_OUT
SI-04C3:DI-BPMRFFE-1/BI_IN</v>
      </c>
      <c r="R1356" s="46" t="s">
        <v>25</v>
      </c>
      <c r="S1356" s="46" t="s">
        <v>25</v>
      </c>
      <c r="T1356" s="47" t="str">
        <f>Def_Sistemas_Conectores_Cabos!$C$14</f>
        <v>Datalink Extrudado</v>
      </c>
      <c r="U1356" s="45" t="s">
        <v>46</v>
      </c>
      <c r="V1356" s="33"/>
      <c r="W1356" s="33"/>
      <c r="X1356" s="33"/>
    </row>
    <row r="1357" ht="15.75" customHeight="1">
      <c r="A1357" s="19" t="str">
        <f>Def_Sistemas_Conectores_Cabos!$A$22</f>
        <v>BPM de elétrons</v>
      </c>
      <c r="B1357" s="22" t="str">
        <f>Datas_Entregas!$A$3</f>
        <v>BTS/Anel</v>
      </c>
      <c r="C1357" s="25">
        <f t="array" ref="C1357">INDEX(Datas_Entregas!$B$2:$B$100, MATCH(B1357, Datas_Entregas!$A$2:$A$100, 0), 1)</f>
        <v>43296</v>
      </c>
      <c r="D1357" s="22" t="str">
        <f>Def_Status_Montagem!$A$2</f>
        <v>A verificar</v>
      </c>
      <c r="E1357" s="35" t="str">
        <f>Def_Status_Montagem!$B$4</f>
        <v>Contratada (inclui etiqueta)</v>
      </c>
      <c r="F1357" s="26" t="str">
        <f t="array" ref="F1357">INDEX(Def_Instancias_Equipamentos!$F$2:$F$5135, MATCH(K1357, Def_Instancias_Equipamentos!$D$2:$D$5135, 0), 1)</f>
        <v>Túnel (Anel)</v>
      </c>
      <c r="G1357" s="27" t="str">
        <f t="array" ref="G1357">INDEX(Def_Instancias_Equipamentos!$F$2:$F$5135, MATCH(L1357, Def_Instancias_Equipamentos!$D$2:$D$5135, 0), 1)</f>
        <v>Sala Racks 4</v>
      </c>
      <c r="H1357" s="26" t="str">
        <f t="array" ref="H1357">INDEX(Def_Instancias_Equipamentos!$E$2:$E$5135, MATCH(K1357, Def_Instancias_Equipamentos!$D$2:$D$5135, 0), 1)</f>
        <v>SI-04C3</v>
      </c>
      <c r="I1357" s="27" t="str">
        <f t="array" ref="I1357">INDEX(Def_Instancias_Equipamentos!$E$2:$E$5135, MATCH(L1357, Def_Instancias_Equipamentos!$D$2:$D$5135, 0), 1)</f>
        <v>IA-04RaBPM</v>
      </c>
      <c r="J1357" s="27" t="str">
        <f t="shared" si="26"/>
        <v>EXTERNO</v>
      </c>
      <c r="K1357" s="28" t="str">
        <f>Def_Instancias_Equipamentos!$D$1069</f>
        <v>SI-04C3:DI-BPMSigPatch-2</v>
      </c>
      <c r="L1357" s="19" t="str">
        <f>Def_Instancias_Equipamentos!$D$819</f>
        <v>SI-04C3:DI-BPMRFFE-2</v>
      </c>
      <c r="M1357" s="44" t="s">
        <v>44</v>
      </c>
      <c r="N1357" s="45" t="s">
        <v>45</v>
      </c>
      <c r="O1357" s="31" t="str">
        <f>Def_Sistemas_Conectores_Cabos!$B$7</f>
        <v>SMA 50-ohm</v>
      </c>
      <c r="P1357" s="19" t="str">
        <f>Def_Sistemas_Conectores_Cabos!$B$7</f>
        <v>SMA 50-ohm</v>
      </c>
      <c r="Q1357" s="27" t="str">
        <f t="shared" si="31"/>
        <v>SI-04C3:DI-BPMSigPatch-2/BI_OUT
SI-04C3:DI-BPMRFFE-2/BI_IN</v>
      </c>
      <c r="R1357" s="46" t="s">
        <v>25</v>
      </c>
      <c r="S1357" s="46" t="s">
        <v>25</v>
      </c>
      <c r="T1357" s="47" t="str">
        <f>Def_Sistemas_Conectores_Cabos!$C$14</f>
        <v>Datalink Extrudado</v>
      </c>
      <c r="U1357" s="45" t="s">
        <v>46</v>
      </c>
      <c r="V1357" s="33"/>
      <c r="W1357" s="33"/>
      <c r="X1357" s="33"/>
    </row>
    <row r="1358" ht="15.75" customHeight="1">
      <c r="A1358" s="19" t="str">
        <f>Def_Sistemas_Conectores_Cabos!$A$7</f>
        <v>Timing Linac</v>
      </c>
      <c r="B1358" s="22" t="str">
        <f>Datas_Entregas!$A$8</f>
        <v>Finalização LINAC</v>
      </c>
      <c r="C1358" s="25" t="str">
        <f t="array" ref="C1358">INDEX(Datas_Entregas!$B$2:$B$100, MATCH(B1358, Datas_Entregas!$A$2:$A$100, 0), 1)</f>
        <v>?</v>
      </c>
      <c r="D1358" s="22" t="str">
        <f>Def_Status_Montagem!$A$6</f>
        <v>Instalado versão final / Falta Etiqueta</v>
      </c>
      <c r="E1358" s="35" t="str">
        <f>Def_Status_Montagem!$B$5</f>
        <v>DIG</v>
      </c>
      <c r="F1358" s="26" t="str">
        <f t="array" ref="F1358">INDEX(Def_Instancias_Equipamentos!$F$2:$F$1373, MATCH(K1358, Def_Instancias_Equipamentos!$D$2:$D$1373, 0), 1)</f>
        <v>Túnel (LINAC)</v>
      </c>
      <c r="G1358" s="27" t="str">
        <f t="array" ref="G1358">INDEX(Def_Instancias_Equipamentos!$F$2:$F$1373, MATCH(L1358, Def_Instancias_Equipamentos!$D$2:$D$1373, 0), 1)</f>
        <v>Túnel (LINAC)</v>
      </c>
      <c r="H1358" s="26" t="str">
        <f t="array" ref="H1358">INDEX(Def_Instancias_Equipamentos!$E$2:$E$1373, MATCH(K1358, Def_Instancias_Equipamentos!$D$2:$D$1373, 0), 1)</f>
        <v>LI-IET01RACK1</v>
      </c>
      <c r="I1358" s="27" t="str">
        <f t="array" ref="I1358">INDEX(Def_Instancias_Equipamentos!$E$2:$E$1373, MATCH(L1358, Def_Instancias_Equipamentos!$D$2:$D$1373, 0), 1)</f>
        <v>LI-IET01RACK1</v>
      </c>
      <c r="J1358" s="27" t="str">
        <f t="shared" si="26"/>
        <v>INTERNO</v>
      </c>
      <c r="K1358" s="28" t="str">
        <f>Def_Instancias_Equipamentos!$D$370</f>
        <v>LI-IET01RACK1:TI-OERFRx</v>
      </c>
      <c r="L1358" s="19" t="str">
        <f>Def_Instancias_Equipamentos!$D$75</f>
        <v>LI-01:EG-EGun</v>
      </c>
      <c r="M1358" s="29" t="s">
        <v>1259</v>
      </c>
      <c r="N1358" s="45" t="s">
        <v>1260</v>
      </c>
      <c r="O1358" s="28" t="str">
        <f>Def_Sistemas_Conectores_Cabos!$B$7</f>
        <v>SMA 50-ohm</v>
      </c>
      <c r="P1358" s="19" t="str">
        <f>Def_Sistemas_Conectores_Cabos!$B$7</f>
        <v>SMA 50-ohm</v>
      </c>
      <c r="Q1358" s="27" t="str">
        <f t="shared" si="31"/>
        <v>LI-IET01RACK1:TI-OERFRx/Signal
LI-01:EG-EGun/RF_IN</v>
      </c>
      <c r="R1358" s="46">
        <v>0.5</v>
      </c>
      <c r="S1358" s="46">
        <v>0.5</v>
      </c>
      <c r="T1358" s="19" t="str">
        <f>Def_Sistemas_Conectores_Cabos!$C$9</f>
        <v>RG316</v>
      </c>
      <c r="U1358" s="32" t="s">
        <v>1261</v>
      </c>
      <c r="V1358" s="33"/>
      <c r="W1358" s="33"/>
      <c r="X1358" s="33"/>
    </row>
    <row r="1359" ht="15.75" customHeight="1">
      <c r="A1359" s="19" t="str">
        <f>Def_Sistemas_Conectores_Cabos!$A$7</f>
        <v>Timing Linac</v>
      </c>
      <c r="B1359" s="22" t="str">
        <f>Datas_Entregas!$A$8</f>
        <v>Finalização LINAC</v>
      </c>
      <c r="C1359" s="25" t="str">
        <f t="array" ref="C1359">INDEX(Datas_Entregas!$B$2:$B$100, MATCH(B1359, Datas_Entregas!$A$2:$A$100, 0), 1)</f>
        <v>?</v>
      </c>
      <c r="D1359" s="22" t="str">
        <f>Def_Status_Montagem!$A$6</f>
        <v>Instalado versão final / Falta Etiqueta</v>
      </c>
      <c r="E1359" s="35" t="str">
        <f>Def_Status_Montagem!$B$5</f>
        <v>DIG</v>
      </c>
      <c r="F1359" s="26" t="str">
        <f t="array" ref="F1359">INDEX(Def_Instancias_Equipamentos!$F$2:$F$1373, MATCH(K1359, Def_Instancias_Equipamentos!$D$2:$D$1373, 0), 1)</f>
        <v>Sala de RF</v>
      </c>
      <c r="G1359" s="27" t="str">
        <f t="array" ref="G1359">INDEX(Def_Instancias_Equipamentos!$F$2:$F$1373, MATCH(L1359, Def_Instancias_Equipamentos!$D$2:$D$1373, 0), 1)</f>
        <v>Sala de RF</v>
      </c>
      <c r="H1359" s="26" t="str">
        <f t="array" ref="H1359">INDEX(Def_Instancias_Equipamentos!$E$2:$E$1373, MATCH(K1359, Def_Instancias_Equipamentos!$D$2:$D$1373, 0), 1)</f>
        <v>RA-RaMO</v>
      </c>
      <c r="I1359" s="27" t="str">
        <f t="array" ref="I1359">INDEX(Def_Instancias_Equipamentos!$E$2:$E$1373, MATCH(L1359, Def_Instancias_Equipamentos!$D$2:$D$1373, 0), 1)</f>
        <v>RA-RaMO</v>
      </c>
      <c r="J1359" s="27" t="str">
        <f t="shared" si="26"/>
        <v>INTERNO</v>
      </c>
      <c r="K1359" s="28" t="str">
        <f>Def_Instancias_Equipamentos!$D$74</f>
        <v>RA-RaMO:RF-MODistrib</v>
      </c>
      <c r="L1359" s="19" t="str">
        <f>Def_Instancias_Equipamentos!$D$385</f>
        <v>RA-RaMO:TI-OERFTx</v>
      </c>
      <c r="M1359" s="101" t="s">
        <v>1262</v>
      </c>
      <c r="N1359" s="45" t="s">
        <v>1259</v>
      </c>
      <c r="O1359" s="28" t="str">
        <f>Def_Sistemas_Conectores_Cabos!$B$7</f>
        <v>SMA 50-ohm</v>
      </c>
      <c r="P1359" s="19" t="str">
        <f>Def_Sistemas_Conectores_Cabos!$B$7</f>
        <v>SMA 50-ohm</v>
      </c>
      <c r="Q1359" s="27" t="str">
        <f t="shared" si="31"/>
        <v>RA-RaMO:RF-MODistrib/RF_OUT
RA-RaMO:TI-OERFTx/Signal</v>
      </c>
      <c r="R1359" s="46">
        <v>0.5</v>
      </c>
      <c r="S1359" s="46">
        <v>0.5</v>
      </c>
      <c r="T1359" s="19" t="str">
        <f>Def_Sistemas_Conectores_Cabos!$C$9</f>
        <v>RG316</v>
      </c>
      <c r="U1359" s="32" t="s">
        <v>1261</v>
      </c>
      <c r="V1359" s="33"/>
      <c r="W1359" s="33"/>
      <c r="X1359" s="33"/>
    </row>
    <row r="1360" ht="15.75" customHeight="1">
      <c r="A1360" s="19" t="str">
        <f>Def_Sistemas_Conectores_Cabos!$A$4</f>
        <v>Timing</v>
      </c>
      <c r="B1360" s="22" t="str">
        <f>Datas_Entregas!$A$8</f>
        <v>Finalização LINAC</v>
      </c>
      <c r="C1360" s="25" t="str">
        <f t="array" ref="C1360">INDEX(Datas_Entregas!$B$2:$B$100, MATCH(B1360, Datas_Entregas!$A$2:$A$100, 0), 1)</f>
        <v>?</v>
      </c>
      <c r="D1360" s="22" t="str">
        <f>Def_Status_Montagem!$A$6</f>
        <v>Instalado versão final / Falta Etiqueta</v>
      </c>
      <c r="E1360" s="35" t="str">
        <f>Def_Status_Montagem!$B$5</f>
        <v>DIG</v>
      </c>
      <c r="F1360" s="26" t="str">
        <f t="array" ref="F1360">INDEX(Def_Instancias_Equipamentos!$F$2:$F$1373, MATCH(K1360, Def_Instancias_Equipamentos!$D$2:$D$1373, 0), 1)</f>
        <v>Sala de RF</v>
      </c>
      <c r="G1360" s="27" t="str">
        <f t="array" ref="G1360">INDEX(Def_Instancias_Equipamentos!$F$2:$F$1373, MATCH(L1360, Def_Instancias_Equipamentos!$D$2:$D$1373, 0), 1)</f>
        <v>Sala de RF</v>
      </c>
      <c r="H1360" s="26" t="str">
        <f t="array" ref="H1360">INDEX(Def_Instancias_Equipamentos!$E$2:$E$1373, MATCH(K1360, Def_Instancias_Equipamentos!$D$2:$D$1373, 0), 1)</f>
        <v>RA-RaMO</v>
      </c>
      <c r="I1360" s="27" t="str">
        <f t="array" ref="I1360">INDEX(Def_Instancias_Equipamentos!$E$2:$E$1373, MATCH(L1360, Def_Instancias_Equipamentos!$D$2:$D$1373, 0), 1)</f>
        <v>RA-RaMO</v>
      </c>
      <c r="J1360" s="27" t="str">
        <f t="shared" si="26"/>
        <v>INTERNO</v>
      </c>
      <c r="K1360" s="28" t="str">
        <f>Def_Instancias_Equipamentos!$D$74</f>
        <v>RA-RaMO:RF-MODistrib</v>
      </c>
      <c r="L1360" s="19" t="str">
        <f>Def_Instancias_Equipamentos!$D$84</f>
        <v>RA-RaMO:TI-EVG</v>
      </c>
      <c r="M1360" s="101" t="s">
        <v>1262</v>
      </c>
      <c r="N1360" s="45" t="s">
        <v>1260</v>
      </c>
      <c r="O1360" s="28" t="str">
        <f>Def_Sistemas_Conectores_Cabos!$B$7</f>
        <v>SMA 50-ohm</v>
      </c>
      <c r="P1360" s="35" t="s">
        <v>131</v>
      </c>
      <c r="Q1360" s="27" t="str">
        <f t="shared" si="31"/>
        <v>RA-RaMO:RF-MODistrib/RF_OUT
RA-RaMO:TI-EVG/RF_IN</v>
      </c>
      <c r="R1360" s="46">
        <v>0.5</v>
      </c>
      <c r="S1360" s="46">
        <v>0.5</v>
      </c>
      <c r="T1360" s="19" t="str">
        <f>Def_Sistemas_Conectores_Cabos!$C$9</f>
        <v>RG316</v>
      </c>
      <c r="U1360" s="32" t="s">
        <v>1261</v>
      </c>
      <c r="V1360" s="33"/>
      <c r="W1360" s="33"/>
      <c r="X1360" s="33"/>
    </row>
    <row r="1361" ht="15.75" customHeight="1">
      <c r="A1361" s="19" t="str">
        <f>Def_Sistemas_Conectores_Cabos!$A$22</f>
        <v>BPM de elétrons</v>
      </c>
      <c r="B1361" s="22" t="str">
        <f>Datas_Entregas!$A$3</f>
        <v>BTS/Anel</v>
      </c>
      <c r="C1361" s="25">
        <f t="array" ref="C1361">INDEX(Datas_Entregas!$B$2:$B$100, MATCH(B1361, Datas_Entregas!$A$2:$A$100, 0), 1)</f>
        <v>43296</v>
      </c>
      <c r="D1361" s="22" t="str">
        <f>Def_Status_Montagem!$A$2</f>
        <v>A verificar</v>
      </c>
      <c r="E1361" s="35" t="str">
        <f>Def_Status_Montagem!$B$4</f>
        <v>Contratada (inclui etiqueta)</v>
      </c>
      <c r="F1361" s="26" t="str">
        <f t="array" ref="F1361">INDEX(Def_Instancias_Equipamentos!$F$2:$F$5135, MATCH(K1361, Def_Instancias_Equipamentos!$D$2:$D$5135, 0), 1)</f>
        <v>Túnel (Anel)</v>
      </c>
      <c r="G1361" s="27" t="str">
        <f t="array" ref="G1361">INDEX(Def_Instancias_Equipamentos!$F$2:$F$5135, MATCH(L1361, Def_Instancias_Equipamentos!$D$2:$D$5135, 0), 1)</f>
        <v>Sala Racks 4</v>
      </c>
      <c r="H1361" s="26" t="str">
        <f t="array" ref="H1361">INDEX(Def_Instancias_Equipamentos!$E$2:$E$5135, MATCH(K1361, Def_Instancias_Equipamentos!$D$2:$D$5135, 0), 1)</f>
        <v>SI-04C4</v>
      </c>
      <c r="I1361" s="27" t="str">
        <f t="array" ref="I1361">INDEX(Def_Instancias_Equipamentos!$E$2:$E$5135, MATCH(L1361, Def_Instancias_Equipamentos!$D$2:$D$5135, 0), 1)</f>
        <v>IA-04RaBPM</v>
      </c>
      <c r="J1361" s="27" t="str">
        <f t="shared" si="26"/>
        <v>EXTERNO</v>
      </c>
      <c r="K1361" s="28" t="str">
        <f>Def_Instancias_Equipamentos!$D$1070</f>
        <v>SI-04C4:DI-BPMSigPatch</v>
      </c>
      <c r="L1361" s="19" t="str">
        <f>Def_Instancias_Equipamentos!$D$820</f>
        <v>SI-04C4:DI-BPMRFFE</v>
      </c>
      <c r="M1361" s="44" t="s">
        <v>44</v>
      </c>
      <c r="N1361" s="45" t="s">
        <v>45</v>
      </c>
      <c r="O1361" s="31" t="str">
        <f>Def_Sistemas_Conectores_Cabos!$B$7</f>
        <v>SMA 50-ohm</v>
      </c>
      <c r="P1361" s="19" t="str">
        <f>Def_Sistemas_Conectores_Cabos!$B$7</f>
        <v>SMA 50-ohm</v>
      </c>
      <c r="Q1361" s="27" t="str">
        <f t="shared" si="31"/>
        <v>SI-04C4:DI-BPMSigPatch/BI_OUT
SI-04C4:DI-BPMRFFE/BI_IN</v>
      </c>
      <c r="R1361" s="46" t="s">
        <v>25</v>
      </c>
      <c r="S1361" s="46" t="s">
        <v>25</v>
      </c>
      <c r="T1361" s="47" t="str">
        <f>Def_Sistemas_Conectores_Cabos!$C$14</f>
        <v>Datalink Extrudado</v>
      </c>
      <c r="U1361" s="45" t="s">
        <v>46</v>
      </c>
      <c r="V1361" s="33"/>
      <c r="W1361" s="33"/>
      <c r="X1361" s="33"/>
    </row>
    <row r="1362" ht="15.75" customHeight="1">
      <c r="A1362" s="19" t="str">
        <f>Def_Sistemas_Conectores_Cabos!$A$22</f>
        <v>BPM de elétrons</v>
      </c>
      <c r="B1362" s="22" t="str">
        <f>Datas_Entregas!$A$3</f>
        <v>BTS/Anel</v>
      </c>
      <c r="C1362" s="25">
        <f t="array" ref="C1362">INDEX(Datas_Entregas!$B$2:$B$100, MATCH(B1362, Datas_Entregas!$A$2:$A$100, 0), 1)</f>
        <v>43296</v>
      </c>
      <c r="D1362" s="22" t="str">
        <f>Def_Status_Montagem!$A$2</f>
        <v>A verificar</v>
      </c>
      <c r="E1362" s="35" t="str">
        <f>Def_Status_Montagem!$B$4</f>
        <v>Contratada (inclui etiqueta)</v>
      </c>
      <c r="F1362" s="26" t="str">
        <f t="array" ref="F1362">INDEX(Def_Instancias_Equipamentos!$F$2:$F$5135, MATCH(K1362, Def_Instancias_Equipamentos!$D$2:$D$5135, 0), 1)</f>
        <v>Túnel (Anel)</v>
      </c>
      <c r="G1362" s="27" t="str">
        <f t="array" ref="G1362">INDEX(Def_Instancias_Equipamentos!$F$2:$F$5135, MATCH(L1362, Def_Instancias_Equipamentos!$D$2:$D$5135, 0), 1)</f>
        <v>Sala Racks 4</v>
      </c>
      <c r="H1362" s="26" t="str">
        <f t="array" ref="H1362">INDEX(Def_Instancias_Equipamentos!$E$2:$E$5135, MATCH(K1362, Def_Instancias_Equipamentos!$D$2:$D$5135, 0), 1)</f>
        <v>SI-04M1</v>
      </c>
      <c r="I1362" s="27" t="str">
        <f t="array" ref="I1362">INDEX(Def_Instancias_Equipamentos!$E$2:$E$5135, MATCH(L1362, Def_Instancias_Equipamentos!$D$2:$D$5135, 0), 1)</f>
        <v>IA-04RaBPM</v>
      </c>
      <c r="J1362" s="27" t="str">
        <f t="shared" si="26"/>
        <v>EXTERNO</v>
      </c>
      <c r="K1362" s="28" t="str">
        <f>Def_Instancias_Equipamentos!$D$1071</f>
        <v>SI-04M1:DI-BPMSigPatch</v>
      </c>
      <c r="L1362" s="19" t="str">
        <f>Def_Instancias_Equipamentos!$D$821</f>
        <v>SI-04M1:DI-BPMRFFE</v>
      </c>
      <c r="M1362" s="44" t="s">
        <v>44</v>
      </c>
      <c r="N1362" s="45" t="s">
        <v>45</v>
      </c>
      <c r="O1362" s="31" t="str">
        <f>Def_Sistemas_Conectores_Cabos!$B$7</f>
        <v>SMA 50-ohm</v>
      </c>
      <c r="P1362" s="19" t="str">
        <f>Def_Sistemas_Conectores_Cabos!$B$7</f>
        <v>SMA 50-ohm</v>
      </c>
      <c r="Q1362" s="27" t="str">
        <f t="shared" si="31"/>
        <v>SI-04M1:DI-BPMSigPatch/BI_OUT
SI-04M1:DI-BPMRFFE/BI_IN</v>
      </c>
      <c r="R1362" s="46" t="s">
        <v>25</v>
      </c>
      <c r="S1362" s="46" t="s">
        <v>25</v>
      </c>
      <c r="T1362" s="47" t="str">
        <f>Def_Sistemas_Conectores_Cabos!$C$14</f>
        <v>Datalink Extrudado</v>
      </c>
      <c r="U1362" s="45" t="s">
        <v>46</v>
      </c>
      <c r="V1362" s="33"/>
      <c r="W1362" s="33"/>
      <c r="X1362" s="33"/>
    </row>
    <row r="1363" ht="15.75" customHeight="1">
      <c r="A1363" s="19" t="str">
        <f>Def_Sistemas_Conectores_Cabos!$A$22</f>
        <v>BPM de elétrons</v>
      </c>
      <c r="B1363" s="22" t="str">
        <f>Datas_Entregas!$A$2</f>
        <v>Booster/LTB</v>
      </c>
      <c r="C1363" s="25">
        <f t="array" ref="C1363">INDEX(Datas_Entregas!$B$2:$B$100, MATCH(B1363, Datas_Entregas!$A$2:$A$100, 0), 1)</f>
        <v>43266</v>
      </c>
      <c r="D1363" s="22" t="str">
        <f>Def_Status_Montagem!$A$4</f>
        <v>Comprado / Esperando entrega</v>
      </c>
      <c r="E1363" s="35" t="str">
        <f>Def_Status_Montagem!$B$4</f>
        <v>Contratada (inclui etiqueta)</v>
      </c>
      <c r="F1363" s="26"/>
      <c r="G1363" s="27"/>
      <c r="H1363" s="26" t="str">
        <f t="array" ref="H1363">INDEX(Def_Instancias_Equipamentos!$E$2:$E$5135, MATCH(K1363, Def_Instancias_Equipamentos!$D$2:$D$5135, 0), 1)</f>
        <v>IA-01RaBPM</v>
      </c>
      <c r="I1363" s="27" t="str">
        <f t="array" ref="I1363">INDEX(Def_Instancias_Equipamentos!$E$2:$E$5135, MATCH(L1363, Def_Instancias_Equipamentos!$D$2:$D$5135, 0), 1)</f>
        <v>IA-01RaBPM</v>
      </c>
      <c r="J1363" s="27" t="str">
        <f t="shared" si="26"/>
        <v>INTERNO</v>
      </c>
      <c r="K1363" s="28" t="str">
        <f>Def_Instancias_Equipamentos!$D$741</f>
        <v>BO-01U:DI-BPMRFFE</v>
      </c>
      <c r="L1363" s="19" t="str">
        <f>Def_Instancias_Equipamentos!$D$1332</f>
        <v>BO-01U:DI-FMCFastADC</v>
      </c>
      <c r="M1363" s="44" t="s">
        <v>51</v>
      </c>
      <c r="N1363" s="45" t="s">
        <v>1192</v>
      </c>
      <c r="O1363" s="28" t="str">
        <f>Def_Sistemas_Conectores_Cabos!$B$7</f>
        <v>SMA 50-ohm</v>
      </c>
      <c r="P1363" s="19" t="str">
        <f>Def_Sistemas_Conectores_Cabos!$B$7</f>
        <v>SMA 50-ohm</v>
      </c>
      <c r="Q1363" s="27" t="str">
        <f t="shared" si="31"/>
        <v>BO-01U:DI-BPMRFFE/TO_OUT
BO-01U:DI-FMCFastADC/IN1</v>
      </c>
      <c r="R1363" s="69">
        <v>2.0</v>
      </c>
      <c r="S1363" s="69">
        <v>2.0</v>
      </c>
      <c r="T1363" s="211" t="str">
        <f>Def_Sistemas_Conectores_Cabos!$C$9</f>
        <v>RG316</v>
      </c>
      <c r="U1363" s="45" t="s">
        <v>1173</v>
      </c>
      <c r="V1363" s="33"/>
      <c r="W1363" s="33"/>
      <c r="X1363" s="33"/>
    </row>
    <row r="1364" ht="15.75" customHeight="1">
      <c r="A1364" s="19" t="str">
        <f>Def_Sistemas_Conectores_Cabos!$A$22</f>
        <v>BPM de elétrons</v>
      </c>
      <c r="B1364" s="22" t="str">
        <f>Datas_Entregas!$A$2</f>
        <v>Booster/LTB</v>
      </c>
      <c r="C1364" s="25">
        <f t="array" ref="C1364">INDEX(Datas_Entregas!$B$2:$B$100, MATCH(B1364, Datas_Entregas!$A$2:$A$100, 0), 1)</f>
        <v>43266</v>
      </c>
      <c r="D1364" s="22" t="str">
        <f>Def_Status_Montagem!$A$4</f>
        <v>Comprado / Esperando entrega</v>
      </c>
      <c r="E1364" s="35" t="str">
        <f>Def_Status_Montagem!$B$4</f>
        <v>Contratada (inclui etiqueta)</v>
      </c>
      <c r="F1364" s="26"/>
      <c r="G1364" s="27"/>
      <c r="H1364" s="26" t="str">
        <f t="array" ref="H1364">INDEX(Def_Instancias_Equipamentos!$E$2:$E$5135, MATCH(K1364, Def_Instancias_Equipamentos!$D$2:$D$5135, 0), 1)</f>
        <v>IA-01RaBPM</v>
      </c>
      <c r="I1364" s="27" t="str">
        <f t="array" ref="I1364">INDEX(Def_Instancias_Equipamentos!$E$2:$E$5135, MATCH(L1364, Def_Instancias_Equipamentos!$D$2:$D$5135, 0), 1)</f>
        <v>IA-01RaBPM</v>
      </c>
      <c r="J1364" s="27" t="str">
        <f t="shared" si="26"/>
        <v>INTERNO</v>
      </c>
      <c r="K1364" s="28" t="str">
        <f>Def_Instancias_Equipamentos!$D$741</f>
        <v>BO-01U:DI-BPMRFFE</v>
      </c>
      <c r="L1364" s="19" t="str">
        <f>Def_Instancias_Equipamentos!$D$1332</f>
        <v>BO-01U:DI-FMCFastADC</v>
      </c>
      <c r="M1364" s="44" t="s">
        <v>44</v>
      </c>
      <c r="N1364" s="45" t="s">
        <v>1199</v>
      </c>
      <c r="O1364" s="28" t="str">
        <f>Def_Sistemas_Conectores_Cabos!$B$7</f>
        <v>SMA 50-ohm</v>
      </c>
      <c r="P1364" s="19" t="str">
        <f>Def_Sistemas_Conectores_Cabos!$B$7</f>
        <v>SMA 50-ohm</v>
      </c>
      <c r="Q1364" s="27" t="str">
        <f t="shared" si="31"/>
        <v>BO-01U:DI-BPMRFFE/BI_OUT
BO-01U:DI-FMCFastADC/IN2</v>
      </c>
      <c r="R1364" s="69">
        <v>2.0</v>
      </c>
      <c r="S1364" s="69">
        <v>2.0</v>
      </c>
      <c r="T1364" s="211" t="str">
        <f>Def_Sistemas_Conectores_Cabos!$C$9</f>
        <v>RG316</v>
      </c>
      <c r="U1364" s="45" t="s">
        <v>1173</v>
      </c>
      <c r="V1364" s="33"/>
      <c r="W1364" s="33"/>
      <c r="X1364" s="33"/>
    </row>
    <row r="1365" ht="15.75" customHeight="1">
      <c r="A1365" s="19" t="str">
        <f>Def_Sistemas_Conectores_Cabos!$A$22</f>
        <v>BPM de elétrons</v>
      </c>
      <c r="B1365" s="22" t="str">
        <f>Datas_Entregas!$A$2</f>
        <v>Booster/LTB</v>
      </c>
      <c r="C1365" s="25">
        <f t="array" ref="C1365">INDEX(Datas_Entregas!$B$2:$B$100, MATCH(B1365, Datas_Entregas!$A$2:$A$100, 0), 1)</f>
        <v>43266</v>
      </c>
      <c r="D1365" s="22" t="str">
        <f>Def_Status_Montagem!$A$4</f>
        <v>Comprado / Esperando entrega</v>
      </c>
      <c r="E1365" s="35" t="str">
        <f>Def_Status_Montagem!$B$4</f>
        <v>Contratada (inclui etiqueta)</v>
      </c>
      <c r="F1365" s="26"/>
      <c r="G1365" s="27"/>
      <c r="H1365" s="26" t="str">
        <f t="array" ref="H1365">INDEX(Def_Instancias_Equipamentos!$E$2:$E$5135, MATCH(K1365, Def_Instancias_Equipamentos!$D$2:$D$5135, 0), 1)</f>
        <v>IA-01RaBPM</v>
      </c>
      <c r="I1365" s="27" t="str">
        <f t="array" ref="I1365">INDEX(Def_Instancias_Equipamentos!$E$2:$E$5135, MATCH(L1365, Def_Instancias_Equipamentos!$D$2:$D$5135, 0), 1)</f>
        <v>IA-01RaBPM</v>
      </c>
      <c r="J1365" s="27" t="str">
        <f t="shared" si="26"/>
        <v>INTERNO</v>
      </c>
      <c r="K1365" s="28" t="str">
        <f>Def_Instancias_Equipamentos!$D$741</f>
        <v>BO-01U:DI-BPMRFFE</v>
      </c>
      <c r="L1365" s="19" t="str">
        <f>Def_Instancias_Equipamentos!$D$1332</f>
        <v>BO-01U:DI-FMCFastADC</v>
      </c>
      <c r="M1365" s="44" t="s">
        <v>49</v>
      </c>
      <c r="N1365" s="45" t="s">
        <v>1202</v>
      </c>
      <c r="O1365" s="28" t="str">
        <f>Def_Sistemas_Conectores_Cabos!$B$7</f>
        <v>SMA 50-ohm</v>
      </c>
      <c r="P1365" s="19" t="str">
        <f>Def_Sistemas_Conectores_Cabos!$B$7</f>
        <v>SMA 50-ohm</v>
      </c>
      <c r="Q1365" s="27" t="str">
        <f t="shared" si="31"/>
        <v>BO-01U:DI-BPMRFFE/TI_OUT
BO-01U:DI-FMCFastADC/IN3</v>
      </c>
      <c r="R1365" s="69">
        <v>2.0</v>
      </c>
      <c r="S1365" s="69">
        <v>2.0</v>
      </c>
      <c r="T1365" s="211" t="str">
        <f>Def_Sistemas_Conectores_Cabos!$C$9</f>
        <v>RG316</v>
      </c>
      <c r="U1365" s="45" t="s">
        <v>1173</v>
      </c>
      <c r="V1365" s="33"/>
      <c r="W1365" s="33"/>
      <c r="X1365" s="33"/>
    </row>
    <row r="1366" ht="15.75" customHeight="1">
      <c r="A1366" s="19" t="str">
        <f>Def_Sistemas_Conectores_Cabos!$A$22</f>
        <v>BPM de elétrons</v>
      </c>
      <c r="B1366" s="22" t="str">
        <f>Datas_Entregas!$A$2</f>
        <v>Booster/LTB</v>
      </c>
      <c r="C1366" s="25">
        <f t="array" ref="C1366">INDEX(Datas_Entregas!$B$2:$B$100, MATCH(B1366, Datas_Entregas!$A$2:$A$100, 0), 1)</f>
        <v>43266</v>
      </c>
      <c r="D1366" s="22" t="str">
        <f>Def_Status_Montagem!$A$4</f>
        <v>Comprado / Esperando entrega</v>
      </c>
      <c r="E1366" s="35" t="str">
        <f>Def_Status_Montagem!$B$4</f>
        <v>Contratada (inclui etiqueta)</v>
      </c>
      <c r="F1366" s="26"/>
      <c r="G1366" s="27"/>
      <c r="H1366" s="26" t="str">
        <f t="array" ref="H1366">INDEX(Def_Instancias_Equipamentos!$E$2:$E$5135, MATCH(K1366, Def_Instancias_Equipamentos!$D$2:$D$5135, 0), 1)</f>
        <v>IA-01RaBPM</v>
      </c>
      <c r="I1366" s="27" t="str">
        <f t="array" ref="I1366">INDEX(Def_Instancias_Equipamentos!$E$2:$E$5135, MATCH(L1366, Def_Instancias_Equipamentos!$D$2:$D$5135, 0), 1)</f>
        <v>IA-01RaBPM</v>
      </c>
      <c r="J1366" s="27" t="str">
        <f t="shared" si="26"/>
        <v>INTERNO</v>
      </c>
      <c r="K1366" s="28" t="str">
        <f>Def_Instancias_Equipamentos!$D$741</f>
        <v>BO-01U:DI-BPMRFFE</v>
      </c>
      <c r="L1366" s="19" t="str">
        <f>Def_Instancias_Equipamentos!$D$1332</f>
        <v>BO-01U:DI-FMCFastADC</v>
      </c>
      <c r="M1366" s="44" t="s">
        <v>47</v>
      </c>
      <c r="N1366" s="45" t="s">
        <v>1216</v>
      </c>
      <c r="O1366" s="28" t="str">
        <f>Def_Sistemas_Conectores_Cabos!$B$7</f>
        <v>SMA 50-ohm</v>
      </c>
      <c r="P1366" s="19" t="str">
        <f>Def_Sistemas_Conectores_Cabos!$B$7</f>
        <v>SMA 50-ohm</v>
      </c>
      <c r="Q1366" s="27" t="str">
        <f t="shared" si="31"/>
        <v>BO-01U:DI-BPMRFFE/BO_OUT
BO-01U:DI-FMCFastADC/IN4</v>
      </c>
      <c r="R1366" s="69">
        <v>2.0</v>
      </c>
      <c r="S1366" s="69">
        <v>2.0</v>
      </c>
      <c r="T1366" s="211" t="str">
        <f>Def_Sistemas_Conectores_Cabos!$C$9</f>
        <v>RG316</v>
      </c>
      <c r="U1366" s="45" t="s">
        <v>1173</v>
      </c>
      <c r="V1366" s="33"/>
      <c r="W1366" s="33"/>
      <c r="X1366" s="33"/>
    </row>
    <row r="1367" ht="15.75" customHeight="1">
      <c r="A1367" s="19" t="str">
        <f>Def_Sistemas_Conectores_Cabos!$A$22</f>
        <v>BPM de elétrons</v>
      </c>
      <c r="B1367" s="22" t="str">
        <f>Datas_Entregas!$A$2</f>
        <v>Booster/LTB</v>
      </c>
      <c r="C1367" s="25">
        <f t="array" ref="C1367">INDEX(Datas_Entregas!$B$2:$B$100, MATCH(B1367, Datas_Entregas!$A$2:$A$100, 0), 1)</f>
        <v>43266</v>
      </c>
      <c r="D1367" s="22" t="str">
        <f>Def_Status_Montagem!$A$4</f>
        <v>Comprado / Esperando entrega</v>
      </c>
      <c r="E1367" s="35" t="str">
        <f>Def_Status_Montagem!$B$4</f>
        <v>Contratada (inclui etiqueta)</v>
      </c>
      <c r="F1367" s="26"/>
      <c r="G1367" s="27"/>
      <c r="H1367" s="26" t="str">
        <f t="array" ref="H1367">INDEX(Def_Instancias_Equipamentos!$E$2:$E$5135, MATCH(K1367, Def_Instancias_Equipamentos!$D$2:$D$5135, 0), 1)</f>
        <v>IA-01RaBPM</v>
      </c>
      <c r="I1367" s="27" t="str">
        <f t="array" ref="I1367">INDEX(Def_Instancias_Equipamentos!$E$2:$E$5135, MATCH(L1367, Def_Instancias_Equipamentos!$D$2:$D$5135, 0), 1)</f>
        <v>IA-01RaBPM</v>
      </c>
      <c r="J1367" s="27" t="str">
        <f t="shared" si="26"/>
        <v>INTERNO</v>
      </c>
      <c r="K1367" s="28" t="str">
        <f>Def_Instancias_Equipamentos!$D$742</f>
        <v>BO-02U:DI-BPMRFFE</v>
      </c>
      <c r="L1367" s="19" t="str">
        <f>Def_Instancias_Equipamentos!$D$1333</f>
        <v>BO-02U:DI-FMCFastADC</v>
      </c>
      <c r="M1367" s="44" t="s">
        <v>51</v>
      </c>
      <c r="N1367" s="45" t="s">
        <v>1192</v>
      </c>
      <c r="O1367" s="28" t="str">
        <f>Def_Sistemas_Conectores_Cabos!$B$7</f>
        <v>SMA 50-ohm</v>
      </c>
      <c r="P1367" s="19" t="str">
        <f>Def_Sistemas_Conectores_Cabos!$B$7</f>
        <v>SMA 50-ohm</v>
      </c>
      <c r="Q1367" s="27" t="str">
        <f t="shared" si="31"/>
        <v>BO-02U:DI-BPMRFFE/TO_OUT
BO-02U:DI-FMCFastADC/IN1</v>
      </c>
      <c r="R1367" s="69">
        <v>2.0</v>
      </c>
      <c r="S1367" s="69">
        <v>2.0</v>
      </c>
      <c r="T1367" s="211" t="str">
        <f>Def_Sistemas_Conectores_Cabos!$C$9</f>
        <v>RG316</v>
      </c>
      <c r="U1367" s="45" t="s">
        <v>1173</v>
      </c>
      <c r="V1367" s="33"/>
      <c r="W1367" s="33"/>
      <c r="X1367" s="33"/>
    </row>
    <row r="1368" ht="15.75" customHeight="1">
      <c r="A1368" s="19" t="str">
        <f>Def_Sistemas_Conectores_Cabos!$A$22</f>
        <v>BPM de elétrons</v>
      </c>
      <c r="B1368" s="22" t="str">
        <f>Datas_Entregas!$A$2</f>
        <v>Booster/LTB</v>
      </c>
      <c r="C1368" s="25">
        <f t="array" ref="C1368">INDEX(Datas_Entregas!$B$2:$B$100, MATCH(B1368, Datas_Entregas!$A$2:$A$100, 0), 1)</f>
        <v>43266</v>
      </c>
      <c r="D1368" s="22" t="str">
        <f>Def_Status_Montagem!$A$4</f>
        <v>Comprado / Esperando entrega</v>
      </c>
      <c r="E1368" s="35" t="str">
        <f>Def_Status_Montagem!$B$4</f>
        <v>Contratada (inclui etiqueta)</v>
      </c>
      <c r="F1368" s="26"/>
      <c r="G1368" s="27"/>
      <c r="H1368" s="26" t="str">
        <f t="array" ref="H1368">INDEX(Def_Instancias_Equipamentos!$E$2:$E$5135, MATCH(K1368, Def_Instancias_Equipamentos!$D$2:$D$5135, 0), 1)</f>
        <v>IA-01RaBPM</v>
      </c>
      <c r="I1368" s="27" t="str">
        <f t="array" ref="I1368">INDEX(Def_Instancias_Equipamentos!$E$2:$E$5135, MATCH(L1368, Def_Instancias_Equipamentos!$D$2:$D$5135, 0), 1)</f>
        <v>IA-01RaBPM</v>
      </c>
      <c r="J1368" s="27" t="str">
        <f t="shared" si="26"/>
        <v>INTERNO</v>
      </c>
      <c r="K1368" s="28" t="str">
        <f>Def_Instancias_Equipamentos!$D$742</f>
        <v>BO-02U:DI-BPMRFFE</v>
      </c>
      <c r="L1368" s="19" t="str">
        <f>Def_Instancias_Equipamentos!$D$1333</f>
        <v>BO-02U:DI-FMCFastADC</v>
      </c>
      <c r="M1368" s="44" t="s">
        <v>44</v>
      </c>
      <c r="N1368" s="45" t="s">
        <v>1199</v>
      </c>
      <c r="O1368" s="28" t="str">
        <f>Def_Sistemas_Conectores_Cabos!$B$7</f>
        <v>SMA 50-ohm</v>
      </c>
      <c r="P1368" s="19" t="str">
        <f>Def_Sistemas_Conectores_Cabos!$B$7</f>
        <v>SMA 50-ohm</v>
      </c>
      <c r="Q1368" s="27" t="str">
        <f t="shared" si="31"/>
        <v>BO-02U:DI-BPMRFFE/BI_OUT
BO-02U:DI-FMCFastADC/IN2</v>
      </c>
      <c r="R1368" s="69">
        <v>2.0</v>
      </c>
      <c r="S1368" s="69">
        <v>2.0</v>
      </c>
      <c r="T1368" s="211" t="str">
        <f>Def_Sistemas_Conectores_Cabos!$C$9</f>
        <v>RG316</v>
      </c>
      <c r="U1368" s="45" t="s">
        <v>1173</v>
      </c>
      <c r="V1368" s="33"/>
      <c r="W1368" s="33"/>
      <c r="X1368" s="33"/>
    </row>
    <row r="1369" ht="15.75" customHeight="1">
      <c r="A1369" s="19" t="str">
        <f>Def_Sistemas_Conectores_Cabos!$A$22</f>
        <v>BPM de elétrons</v>
      </c>
      <c r="B1369" s="22" t="str">
        <f>Datas_Entregas!$A$2</f>
        <v>Booster/LTB</v>
      </c>
      <c r="C1369" s="25">
        <f t="array" ref="C1369">INDEX(Datas_Entregas!$B$2:$B$100, MATCH(B1369, Datas_Entregas!$A$2:$A$100, 0), 1)</f>
        <v>43266</v>
      </c>
      <c r="D1369" s="22" t="str">
        <f>Def_Status_Montagem!$A$4</f>
        <v>Comprado / Esperando entrega</v>
      </c>
      <c r="E1369" s="35" t="str">
        <f>Def_Status_Montagem!$B$4</f>
        <v>Contratada (inclui etiqueta)</v>
      </c>
      <c r="F1369" s="26"/>
      <c r="G1369" s="27"/>
      <c r="H1369" s="26" t="str">
        <f t="array" ref="H1369">INDEX(Def_Instancias_Equipamentos!$E$2:$E$5135, MATCH(K1369, Def_Instancias_Equipamentos!$D$2:$D$5135, 0), 1)</f>
        <v>IA-01RaBPM</v>
      </c>
      <c r="I1369" s="27" t="str">
        <f t="array" ref="I1369">INDEX(Def_Instancias_Equipamentos!$E$2:$E$5135, MATCH(L1369, Def_Instancias_Equipamentos!$D$2:$D$5135, 0), 1)</f>
        <v>IA-01RaBPM</v>
      </c>
      <c r="J1369" s="27" t="str">
        <f t="shared" si="26"/>
        <v>INTERNO</v>
      </c>
      <c r="K1369" s="28" t="str">
        <f>Def_Instancias_Equipamentos!$D$742</f>
        <v>BO-02U:DI-BPMRFFE</v>
      </c>
      <c r="L1369" s="19" t="str">
        <f>Def_Instancias_Equipamentos!$D$1333</f>
        <v>BO-02U:DI-FMCFastADC</v>
      </c>
      <c r="M1369" s="44" t="s">
        <v>49</v>
      </c>
      <c r="N1369" s="45" t="s">
        <v>1202</v>
      </c>
      <c r="O1369" s="28" t="str">
        <f>Def_Sistemas_Conectores_Cabos!$B$7</f>
        <v>SMA 50-ohm</v>
      </c>
      <c r="P1369" s="19" t="str">
        <f>Def_Sistemas_Conectores_Cabos!$B$7</f>
        <v>SMA 50-ohm</v>
      </c>
      <c r="Q1369" s="27" t="str">
        <f t="shared" si="31"/>
        <v>BO-02U:DI-BPMRFFE/TI_OUT
BO-02U:DI-FMCFastADC/IN3</v>
      </c>
      <c r="R1369" s="69">
        <v>2.0</v>
      </c>
      <c r="S1369" s="69">
        <v>2.0</v>
      </c>
      <c r="T1369" s="211" t="str">
        <f>Def_Sistemas_Conectores_Cabos!$C$9</f>
        <v>RG316</v>
      </c>
      <c r="U1369" s="45" t="s">
        <v>1173</v>
      </c>
      <c r="V1369" s="33"/>
      <c r="W1369" s="33"/>
      <c r="X1369" s="33"/>
    </row>
    <row r="1370" ht="15.75" customHeight="1">
      <c r="A1370" s="19" t="str">
        <f>Def_Sistemas_Conectores_Cabos!$A$22</f>
        <v>BPM de elétrons</v>
      </c>
      <c r="B1370" s="22" t="str">
        <f>Datas_Entregas!$A$2</f>
        <v>Booster/LTB</v>
      </c>
      <c r="C1370" s="25">
        <f t="array" ref="C1370">INDEX(Datas_Entregas!$B$2:$B$100, MATCH(B1370, Datas_Entregas!$A$2:$A$100, 0), 1)</f>
        <v>43266</v>
      </c>
      <c r="D1370" s="22" t="str">
        <f>Def_Status_Montagem!$A$4</f>
        <v>Comprado / Esperando entrega</v>
      </c>
      <c r="E1370" s="35" t="str">
        <f>Def_Status_Montagem!$B$4</f>
        <v>Contratada (inclui etiqueta)</v>
      </c>
      <c r="F1370" s="26"/>
      <c r="G1370" s="27"/>
      <c r="H1370" s="26" t="str">
        <f t="array" ref="H1370">INDEX(Def_Instancias_Equipamentos!$E$2:$E$5135, MATCH(K1370, Def_Instancias_Equipamentos!$D$2:$D$5135, 0), 1)</f>
        <v>IA-01RaBPM</v>
      </c>
      <c r="I1370" s="27" t="str">
        <f t="array" ref="I1370">INDEX(Def_Instancias_Equipamentos!$E$2:$E$5135, MATCH(L1370, Def_Instancias_Equipamentos!$D$2:$D$5135, 0), 1)</f>
        <v>IA-01RaBPM</v>
      </c>
      <c r="J1370" s="27" t="str">
        <f t="shared" si="26"/>
        <v>INTERNO</v>
      </c>
      <c r="K1370" s="28" t="str">
        <f>Def_Instancias_Equipamentos!$D$742</f>
        <v>BO-02U:DI-BPMRFFE</v>
      </c>
      <c r="L1370" s="19" t="str">
        <f>Def_Instancias_Equipamentos!$D$1333</f>
        <v>BO-02U:DI-FMCFastADC</v>
      </c>
      <c r="M1370" s="44" t="s">
        <v>47</v>
      </c>
      <c r="N1370" s="45" t="s">
        <v>1216</v>
      </c>
      <c r="O1370" s="28" t="str">
        <f>Def_Sistemas_Conectores_Cabos!$B$7</f>
        <v>SMA 50-ohm</v>
      </c>
      <c r="P1370" s="19" t="str">
        <f>Def_Sistemas_Conectores_Cabos!$B$7</f>
        <v>SMA 50-ohm</v>
      </c>
      <c r="Q1370" s="27" t="str">
        <f t="shared" si="31"/>
        <v>BO-02U:DI-BPMRFFE/BO_OUT
BO-02U:DI-FMCFastADC/IN4</v>
      </c>
      <c r="R1370" s="69">
        <v>2.0</v>
      </c>
      <c r="S1370" s="69">
        <v>2.0</v>
      </c>
      <c r="T1370" s="211" t="str">
        <f>Def_Sistemas_Conectores_Cabos!$C$9</f>
        <v>RG316</v>
      </c>
      <c r="U1370" s="45" t="s">
        <v>1173</v>
      </c>
      <c r="V1370" s="33"/>
      <c r="W1370" s="33"/>
      <c r="X1370" s="33"/>
    </row>
    <row r="1371" ht="15.75" customHeight="1">
      <c r="A1371" s="19" t="str">
        <f>Def_Sistemas_Conectores_Cabos!$A$22</f>
        <v>BPM de elétrons</v>
      </c>
      <c r="B1371" s="22" t="str">
        <f>Datas_Entregas!$A$2</f>
        <v>Booster/LTB</v>
      </c>
      <c r="C1371" s="25">
        <f t="array" ref="C1371">INDEX(Datas_Entregas!$B$2:$B$100, MATCH(B1371, Datas_Entregas!$A$2:$A$100, 0), 1)</f>
        <v>43266</v>
      </c>
      <c r="D1371" s="22" t="str">
        <f>Def_Status_Montagem!$A$4</f>
        <v>Comprado / Esperando entrega</v>
      </c>
      <c r="E1371" s="35" t="str">
        <f>Def_Status_Montagem!$B$4</f>
        <v>Contratada (inclui etiqueta)</v>
      </c>
      <c r="F1371" s="26"/>
      <c r="G1371" s="27"/>
      <c r="H1371" s="26" t="str">
        <f t="array" ref="H1371">INDEX(Def_Instancias_Equipamentos!$E$2:$E$5135, MATCH(K1371, Def_Instancias_Equipamentos!$D$2:$D$5135, 0), 1)</f>
        <v>IA-02RaBPM</v>
      </c>
      <c r="I1371" s="27" t="str">
        <f t="array" ref="I1371">INDEX(Def_Instancias_Equipamentos!$E$2:$E$5135, MATCH(L1371, Def_Instancias_Equipamentos!$D$2:$D$5135, 0), 1)</f>
        <v>IA-02RaBPM</v>
      </c>
      <c r="J1371" s="27" t="str">
        <f t="shared" si="26"/>
        <v>INTERNO</v>
      </c>
      <c r="K1371" s="28" t="str">
        <f>Def_Instancias_Equipamentos!$D$743</f>
        <v>BO-03U:DI-BPMRFFE</v>
      </c>
      <c r="L1371" s="19" t="str">
        <f>Def_Instancias_Equipamentos!$D$1334</f>
        <v>BO-03U:DI-FMCFastADC</v>
      </c>
      <c r="M1371" s="44" t="s">
        <v>51</v>
      </c>
      <c r="N1371" s="45" t="s">
        <v>1192</v>
      </c>
      <c r="O1371" s="28" t="str">
        <f>Def_Sistemas_Conectores_Cabos!$B$7</f>
        <v>SMA 50-ohm</v>
      </c>
      <c r="P1371" s="19" t="str">
        <f>Def_Sistemas_Conectores_Cabos!$B$7</f>
        <v>SMA 50-ohm</v>
      </c>
      <c r="Q1371" s="27" t="str">
        <f t="shared" si="31"/>
        <v>BO-03U:DI-BPMRFFE/TO_OUT
BO-03U:DI-FMCFastADC/IN1</v>
      </c>
      <c r="R1371" s="69">
        <v>2.0</v>
      </c>
      <c r="S1371" s="69">
        <v>2.0</v>
      </c>
      <c r="T1371" s="211" t="str">
        <f>Def_Sistemas_Conectores_Cabos!$C$9</f>
        <v>RG316</v>
      </c>
      <c r="U1371" s="45" t="s">
        <v>1173</v>
      </c>
      <c r="V1371" s="33"/>
      <c r="W1371" s="33"/>
      <c r="X1371" s="33"/>
    </row>
    <row r="1372" ht="15.75" customHeight="1">
      <c r="A1372" s="19" t="str">
        <f>Def_Sistemas_Conectores_Cabos!$A$22</f>
        <v>BPM de elétrons</v>
      </c>
      <c r="B1372" s="22" t="str">
        <f>Datas_Entregas!$A$2</f>
        <v>Booster/LTB</v>
      </c>
      <c r="C1372" s="25">
        <f t="array" ref="C1372">INDEX(Datas_Entregas!$B$2:$B$100, MATCH(B1372, Datas_Entregas!$A$2:$A$100, 0), 1)</f>
        <v>43266</v>
      </c>
      <c r="D1372" s="22" t="str">
        <f>Def_Status_Montagem!$A$4</f>
        <v>Comprado / Esperando entrega</v>
      </c>
      <c r="E1372" s="35" t="str">
        <f>Def_Status_Montagem!$B$4</f>
        <v>Contratada (inclui etiqueta)</v>
      </c>
      <c r="F1372" s="26"/>
      <c r="G1372" s="27"/>
      <c r="H1372" s="26" t="str">
        <f t="array" ref="H1372">INDEX(Def_Instancias_Equipamentos!$E$2:$E$5135, MATCH(K1372, Def_Instancias_Equipamentos!$D$2:$D$5135, 0), 1)</f>
        <v>IA-02RaBPM</v>
      </c>
      <c r="I1372" s="27" t="str">
        <f t="array" ref="I1372">INDEX(Def_Instancias_Equipamentos!$E$2:$E$5135, MATCH(L1372, Def_Instancias_Equipamentos!$D$2:$D$5135, 0), 1)</f>
        <v>IA-02RaBPM</v>
      </c>
      <c r="J1372" s="27" t="str">
        <f t="shared" si="26"/>
        <v>INTERNO</v>
      </c>
      <c r="K1372" s="28" t="str">
        <f>Def_Instancias_Equipamentos!$D$743</f>
        <v>BO-03U:DI-BPMRFFE</v>
      </c>
      <c r="L1372" s="19" t="str">
        <f>Def_Instancias_Equipamentos!$D$1334</f>
        <v>BO-03U:DI-FMCFastADC</v>
      </c>
      <c r="M1372" s="44" t="s">
        <v>44</v>
      </c>
      <c r="N1372" s="45" t="s">
        <v>1199</v>
      </c>
      <c r="O1372" s="28" t="str">
        <f>Def_Sistemas_Conectores_Cabos!$B$7</f>
        <v>SMA 50-ohm</v>
      </c>
      <c r="P1372" s="19" t="str">
        <f>Def_Sistemas_Conectores_Cabos!$B$7</f>
        <v>SMA 50-ohm</v>
      </c>
      <c r="Q1372" s="27" t="str">
        <f t="shared" si="31"/>
        <v>BO-03U:DI-BPMRFFE/BI_OUT
BO-03U:DI-FMCFastADC/IN2</v>
      </c>
      <c r="R1372" s="69">
        <v>2.0</v>
      </c>
      <c r="S1372" s="69">
        <v>2.0</v>
      </c>
      <c r="T1372" s="211" t="str">
        <f>Def_Sistemas_Conectores_Cabos!$C$9</f>
        <v>RG316</v>
      </c>
      <c r="U1372" s="45" t="s">
        <v>1173</v>
      </c>
      <c r="V1372" s="33"/>
      <c r="W1372" s="33"/>
      <c r="X1372" s="33"/>
    </row>
    <row r="1373" ht="15.75" customHeight="1">
      <c r="A1373" s="19" t="str">
        <f>Def_Sistemas_Conectores_Cabos!$A$22</f>
        <v>BPM de elétrons</v>
      </c>
      <c r="B1373" s="22" t="str">
        <f>Datas_Entregas!$A$2</f>
        <v>Booster/LTB</v>
      </c>
      <c r="C1373" s="25">
        <f t="array" ref="C1373">INDEX(Datas_Entregas!$B$2:$B$100, MATCH(B1373, Datas_Entregas!$A$2:$A$100, 0), 1)</f>
        <v>43266</v>
      </c>
      <c r="D1373" s="22" t="str">
        <f>Def_Status_Montagem!$A$4</f>
        <v>Comprado / Esperando entrega</v>
      </c>
      <c r="E1373" s="35" t="str">
        <f>Def_Status_Montagem!$B$4</f>
        <v>Contratada (inclui etiqueta)</v>
      </c>
      <c r="F1373" s="26"/>
      <c r="G1373" s="27"/>
      <c r="H1373" s="26" t="str">
        <f t="array" ref="H1373">INDEX(Def_Instancias_Equipamentos!$E$2:$E$5135, MATCH(K1373, Def_Instancias_Equipamentos!$D$2:$D$5135, 0), 1)</f>
        <v>IA-02RaBPM</v>
      </c>
      <c r="I1373" s="27" t="str">
        <f t="array" ref="I1373">INDEX(Def_Instancias_Equipamentos!$E$2:$E$5135, MATCH(L1373, Def_Instancias_Equipamentos!$D$2:$D$5135, 0), 1)</f>
        <v>IA-02RaBPM</v>
      </c>
      <c r="J1373" s="27" t="str">
        <f t="shared" si="26"/>
        <v>INTERNO</v>
      </c>
      <c r="K1373" s="28" t="str">
        <f>Def_Instancias_Equipamentos!$D$743</f>
        <v>BO-03U:DI-BPMRFFE</v>
      </c>
      <c r="L1373" s="19" t="str">
        <f>Def_Instancias_Equipamentos!$D$1334</f>
        <v>BO-03U:DI-FMCFastADC</v>
      </c>
      <c r="M1373" s="44" t="s">
        <v>49</v>
      </c>
      <c r="N1373" s="45" t="s">
        <v>1202</v>
      </c>
      <c r="O1373" s="28" t="str">
        <f>Def_Sistemas_Conectores_Cabos!$B$7</f>
        <v>SMA 50-ohm</v>
      </c>
      <c r="P1373" s="19" t="str">
        <f>Def_Sistemas_Conectores_Cabos!$B$7</f>
        <v>SMA 50-ohm</v>
      </c>
      <c r="Q1373" s="27" t="str">
        <f t="shared" si="31"/>
        <v>BO-03U:DI-BPMRFFE/TI_OUT
BO-03U:DI-FMCFastADC/IN3</v>
      </c>
      <c r="R1373" s="69">
        <v>2.0</v>
      </c>
      <c r="S1373" s="69">
        <v>2.0</v>
      </c>
      <c r="T1373" s="211" t="str">
        <f>Def_Sistemas_Conectores_Cabos!$C$9</f>
        <v>RG316</v>
      </c>
      <c r="U1373" s="45" t="s">
        <v>1173</v>
      </c>
      <c r="V1373" s="33"/>
      <c r="W1373" s="33"/>
      <c r="X1373" s="33"/>
    </row>
    <row r="1374" ht="15.75" customHeight="1">
      <c r="A1374" s="19" t="str">
        <f>Def_Sistemas_Conectores_Cabos!$A$22</f>
        <v>BPM de elétrons</v>
      </c>
      <c r="B1374" s="22" t="str">
        <f>Datas_Entregas!$A$2</f>
        <v>Booster/LTB</v>
      </c>
      <c r="C1374" s="25">
        <f t="array" ref="C1374">INDEX(Datas_Entregas!$B$2:$B$100, MATCH(B1374, Datas_Entregas!$A$2:$A$100, 0), 1)</f>
        <v>43266</v>
      </c>
      <c r="D1374" s="22" t="str">
        <f>Def_Status_Montagem!$A$4</f>
        <v>Comprado / Esperando entrega</v>
      </c>
      <c r="E1374" s="35" t="str">
        <f>Def_Status_Montagem!$B$4</f>
        <v>Contratada (inclui etiqueta)</v>
      </c>
      <c r="F1374" s="26"/>
      <c r="G1374" s="27"/>
      <c r="H1374" s="26" t="str">
        <f t="array" ref="H1374">INDEX(Def_Instancias_Equipamentos!$E$2:$E$5135, MATCH(K1374, Def_Instancias_Equipamentos!$D$2:$D$5135, 0), 1)</f>
        <v>IA-02RaBPM</v>
      </c>
      <c r="I1374" s="27" t="str">
        <f t="array" ref="I1374">INDEX(Def_Instancias_Equipamentos!$E$2:$E$5135, MATCH(L1374, Def_Instancias_Equipamentos!$D$2:$D$5135, 0), 1)</f>
        <v>IA-02RaBPM</v>
      </c>
      <c r="J1374" s="27" t="str">
        <f t="shared" si="26"/>
        <v>INTERNO</v>
      </c>
      <c r="K1374" s="28" t="str">
        <f>Def_Instancias_Equipamentos!$D$743</f>
        <v>BO-03U:DI-BPMRFFE</v>
      </c>
      <c r="L1374" s="19" t="str">
        <f>Def_Instancias_Equipamentos!$D$1334</f>
        <v>BO-03U:DI-FMCFastADC</v>
      </c>
      <c r="M1374" s="44" t="s">
        <v>47</v>
      </c>
      <c r="N1374" s="45" t="s">
        <v>1216</v>
      </c>
      <c r="O1374" s="28" t="str">
        <f>Def_Sistemas_Conectores_Cabos!$B$7</f>
        <v>SMA 50-ohm</v>
      </c>
      <c r="P1374" s="19" t="str">
        <f>Def_Sistemas_Conectores_Cabos!$B$7</f>
        <v>SMA 50-ohm</v>
      </c>
      <c r="Q1374" s="27" t="str">
        <f t="shared" si="31"/>
        <v>BO-03U:DI-BPMRFFE/BO_OUT
BO-03U:DI-FMCFastADC/IN4</v>
      </c>
      <c r="R1374" s="69">
        <v>2.0</v>
      </c>
      <c r="S1374" s="69">
        <v>2.0</v>
      </c>
      <c r="T1374" s="211" t="str">
        <f>Def_Sistemas_Conectores_Cabos!$C$9</f>
        <v>RG316</v>
      </c>
      <c r="U1374" s="45" t="s">
        <v>1173</v>
      </c>
      <c r="V1374" s="33"/>
      <c r="W1374" s="33"/>
      <c r="X1374" s="33"/>
    </row>
    <row r="1375" ht="15.75" customHeight="1">
      <c r="A1375" s="19" t="str">
        <f>Def_Sistemas_Conectores_Cabos!$A$22</f>
        <v>BPM de elétrons</v>
      </c>
      <c r="B1375" s="22" t="str">
        <f>Datas_Entregas!$A$2</f>
        <v>Booster/LTB</v>
      </c>
      <c r="C1375" s="25">
        <f t="array" ref="C1375">INDEX(Datas_Entregas!$B$2:$B$100, MATCH(B1375, Datas_Entregas!$A$2:$A$100, 0), 1)</f>
        <v>43266</v>
      </c>
      <c r="D1375" s="22" t="str">
        <f>Def_Status_Montagem!$A$4</f>
        <v>Comprado / Esperando entrega</v>
      </c>
      <c r="E1375" s="35" t="str">
        <f>Def_Status_Montagem!$B$4</f>
        <v>Contratada (inclui etiqueta)</v>
      </c>
      <c r="F1375" s="26"/>
      <c r="G1375" s="27"/>
      <c r="H1375" s="26" t="str">
        <f t="array" ref="H1375">INDEX(Def_Instancias_Equipamentos!$E$2:$E$5135, MATCH(K1375, Def_Instancias_Equipamentos!$D$2:$D$5135, 0), 1)</f>
        <v>IA-02RaBPM</v>
      </c>
      <c r="I1375" s="27" t="str">
        <f t="array" ref="I1375">INDEX(Def_Instancias_Equipamentos!$E$2:$E$5135, MATCH(L1375, Def_Instancias_Equipamentos!$D$2:$D$5135, 0), 1)</f>
        <v>IA-02RaBPM</v>
      </c>
      <c r="J1375" s="27" t="str">
        <f t="shared" si="26"/>
        <v>INTERNO</v>
      </c>
      <c r="K1375" s="28" t="str">
        <f>Def_Instancias_Equipamentos!$D$744</f>
        <v>BO-04U:DI-BPMRFFE</v>
      </c>
      <c r="L1375" s="19" t="str">
        <f>Def_Instancias_Equipamentos!$D$1335</f>
        <v>BO-04U:DI-FMCFastADC</v>
      </c>
      <c r="M1375" s="44" t="s">
        <v>51</v>
      </c>
      <c r="N1375" s="45" t="s">
        <v>1192</v>
      </c>
      <c r="O1375" s="28" t="str">
        <f>Def_Sistemas_Conectores_Cabos!$B$7</f>
        <v>SMA 50-ohm</v>
      </c>
      <c r="P1375" s="19" t="str">
        <f>Def_Sistemas_Conectores_Cabos!$B$7</f>
        <v>SMA 50-ohm</v>
      </c>
      <c r="Q1375" s="27" t="str">
        <f t="shared" si="31"/>
        <v>BO-04U:DI-BPMRFFE/TO_OUT
BO-04U:DI-FMCFastADC/IN1</v>
      </c>
      <c r="R1375" s="69">
        <v>2.0</v>
      </c>
      <c r="S1375" s="69">
        <v>2.0</v>
      </c>
      <c r="T1375" s="211" t="str">
        <f>Def_Sistemas_Conectores_Cabos!$C$9</f>
        <v>RG316</v>
      </c>
      <c r="U1375" s="45" t="s">
        <v>1173</v>
      </c>
      <c r="V1375" s="33"/>
      <c r="W1375" s="33"/>
      <c r="X1375" s="33"/>
    </row>
    <row r="1376" ht="15.75" customHeight="1">
      <c r="A1376" s="19" t="str">
        <f>Def_Sistemas_Conectores_Cabos!$A$22</f>
        <v>BPM de elétrons</v>
      </c>
      <c r="B1376" s="22" t="str">
        <f>Datas_Entregas!$A$2</f>
        <v>Booster/LTB</v>
      </c>
      <c r="C1376" s="25">
        <f t="array" ref="C1376">INDEX(Datas_Entregas!$B$2:$B$100, MATCH(B1376, Datas_Entregas!$A$2:$A$100, 0), 1)</f>
        <v>43266</v>
      </c>
      <c r="D1376" s="22" t="str">
        <f>Def_Status_Montagem!$A$4</f>
        <v>Comprado / Esperando entrega</v>
      </c>
      <c r="E1376" s="35" t="str">
        <f>Def_Status_Montagem!$B$4</f>
        <v>Contratada (inclui etiqueta)</v>
      </c>
      <c r="F1376" s="26"/>
      <c r="G1376" s="27"/>
      <c r="H1376" s="26" t="str">
        <f t="array" ref="H1376">INDEX(Def_Instancias_Equipamentos!$E$2:$E$5135, MATCH(K1376, Def_Instancias_Equipamentos!$D$2:$D$5135, 0), 1)</f>
        <v>IA-02RaBPM</v>
      </c>
      <c r="I1376" s="27" t="str">
        <f t="array" ref="I1376">INDEX(Def_Instancias_Equipamentos!$E$2:$E$5135, MATCH(L1376, Def_Instancias_Equipamentos!$D$2:$D$5135, 0), 1)</f>
        <v>IA-02RaBPM</v>
      </c>
      <c r="J1376" s="27" t="str">
        <f t="shared" si="26"/>
        <v>INTERNO</v>
      </c>
      <c r="K1376" s="28" t="str">
        <f>Def_Instancias_Equipamentos!$D$744</f>
        <v>BO-04U:DI-BPMRFFE</v>
      </c>
      <c r="L1376" s="19" t="str">
        <f>Def_Instancias_Equipamentos!$D$1335</f>
        <v>BO-04U:DI-FMCFastADC</v>
      </c>
      <c r="M1376" s="44" t="s">
        <v>44</v>
      </c>
      <c r="N1376" s="45" t="s">
        <v>1199</v>
      </c>
      <c r="O1376" s="28" t="str">
        <f>Def_Sistemas_Conectores_Cabos!$B$7</f>
        <v>SMA 50-ohm</v>
      </c>
      <c r="P1376" s="19" t="str">
        <f>Def_Sistemas_Conectores_Cabos!$B$7</f>
        <v>SMA 50-ohm</v>
      </c>
      <c r="Q1376" s="27" t="str">
        <f t="shared" si="31"/>
        <v>BO-04U:DI-BPMRFFE/BI_OUT
BO-04U:DI-FMCFastADC/IN2</v>
      </c>
      <c r="R1376" s="69">
        <v>2.0</v>
      </c>
      <c r="S1376" s="69">
        <v>2.0</v>
      </c>
      <c r="T1376" s="211" t="str">
        <f>Def_Sistemas_Conectores_Cabos!$C$9</f>
        <v>RG316</v>
      </c>
      <c r="U1376" s="45" t="s">
        <v>1173</v>
      </c>
      <c r="V1376" s="33"/>
      <c r="W1376" s="33"/>
      <c r="X1376" s="33"/>
    </row>
    <row r="1377" ht="15.75" customHeight="1">
      <c r="A1377" s="19" t="str">
        <f>Def_Sistemas_Conectores_Cabos!$A$22</f>
        <v>BPM de elétrons</v>
      </c>
      <c r="B1377" s="22" t="str">
        <f>Datas_Entregas!$A$2</f>
        <v>Booster/LTB</v>
      </c>
      <c r="C1377" s="25">
        <f t="array" ref="C1377">INDEX(Datas_Entregas!$B$2:$B$100, MATCH(B1377, Datas_Entregas!$A$2:$A$100, 0), 1)</f>
        <v>43266</v>
      </c>
      <c r="D1377" s="22" t="str">
        <f>Def_Status_Montagem!$A$4</f>
        <v>Comprado / Esperando entrega</v>
      </c>
      <c r="E1377" s="35" t="str">
        <f>Def_Status_Montagem!$B$4</f>
        <v>Contratada (inclui etiqueta)</v>
      </c>
      <c r="F1377" s="26"/>
      <c r="G1377" s="27"/>
      <c r="H1377" s="26" t="str">
        <f t="array" ref="H1377">INDEX(Def_Instancias_Equipamentos!$E$2:$E$5135, MATCH(K1377, Def_Instancias_Equipamentos!$D$2:$D$5135, 0), 1)</f>
        <v>IA-02RaBPM</v>
      </c>
      <c r="I1377" s="27" t="str">
        <f t="array" ref="I1377">INDEX(Def_Instancias_Equipamentos!$E$2:$E$5135, MATCH(L1377, Def_Instancias_Equipamentos!$D$2:$D$5135, 0), 1)</f>
        <v>IA-02RaBPM</v>
      </c>
      <c r="J1377" s="27" t="str">
        <f t="shared" si="26"/>
        <v>INTERNO</v>
      </c>
      <c r="K1377" s="28" t="str">
        <f>Def_Instancias_Equipamentos!$D$744</f>
        <v>BO-04U:DI-BPMRFFE</v>
      </c>
      <c r="L1377" s="19" t="str">
        <f>Def_Instancias_Equipamentos!$D$1335</f>
        <v>BO-04U:DI-FMCFastADC</v>
      </c>
      <c r="M1377" s="44" t="s">
        <v>49</v>
      </c>
      <c r="N1377" s="45" t="s">
        <v>1202</v>
      </c>
      <c r="O1377" s="28" t="str">
        <f>Def_Sistemas_Conectores_Cabos!$B$7</f>
        <v>SMA 50-ohm</v>
      </c>
      <c r="P1377" s="19" t="str">
        <f>Def_Sistemas_Conectores_Cabos!$B$7</f>
        <v>SMA 50-ohm</v>
      </c>
      <c r="Q1377" s="27" t="str">
        <f t="shared" si="31"/>
        <v>BO-04U:DI-BPMRFFE/TI_OUT
BO-04U:DI-FMCFastADC/IN3</v>
      </c>
      <c r="R1377" s="69">
        <v>2.0</v>
      </c>
      <c r="S1377" s="69">
        <v>2.0</v>
      </c>
      <c r="T1377" s="211" t="str">
        <f>Def_Sistemas_Conectores_Cabos!$C$9</f>
        <v>RG316</v>
      </c>
      <c r="U1377" s="45" t="s">
        <v>1173</v>
      </c>
      <c r="V1377" s="33"/>
      <c r="W1377" s="33"/>
      <c r="X1377" s="33"/>
    </row>
    <row r="1378" ht="15.75" customHeight="1">
      <c r="A1378" s="19" t="str">
        <f>Def_Sistemas_Conectores_Cabos!$A$22</f>
        <v>BPM de elétrons</v>
      </c>
      <c r="B1378" s="22" t="str">
        <f>Datas_Entregas!$A$2</f>
        <v>Booster/LTB</v>
      </c>
      <c r="C1378" s="25">
        <f t="array" ref="C1378">INDEX(Datas_Entregas!$B$2:$B$100, MATCH(B1378, Datas_Entregas!$A$2:$A$100, 0), 1)</f>
        <v>43266</v>
      </c>
      <c r="D1378" s="22" t="str">
        <f>Def_Status_Montagem!$A$4</f>
        <v>Comprado / Esperando entrega</v>
      </c>
      <c r="E1378" s="35" t="str">
        <f>Def_Status_Montagem!$B$4</f>
        <v>Contratada (inclui etiqueta)</v>
      </c>
      <c r="F1378" s="26"/>
      <c r="G1378" s="27"/>
      <c r="H1378" s="26" t="str">
        <f t="array" ref="H1378">INDEX(Def_Instancias_Equipamentos!$E$2:$E$5135, MATCH(K1378, Def_Instancias_Equipamentos!$D$2:$D$5135, 0), 1)</f>
        <v>IA-02RaBPM</v>
      </c>
      <c r="I1378" s="27" t="str">
        <f t="array" ref="I1378">INDEX(Def_Instancias_Equipamentos!$E$2:$E$5135, MATCH(L1378, Def_Instancias_Equipamentos!$D$2:$D$5135, 0), 1)</f>
        <v>IA-02RaBPM</v>
      </c>
      <c r="J1378" s="27" t="str">
        <f t="shared" si="26"/>
        <v>INTERNO</v>
      </c>
      <c r="K1378" s="28" t="str">
        <f>Def_Instancias_Equipamentos!$D$744</f>
        <v>BO-04U:DI-BPMRFFE</v>
      </c>
      <c r="L1378" s="19" t="str">
        <f>Def_Instancias_Equipamentos!$D$1335</f>
        <v>BO-04U:DI-FMCFastADC</v>
      </c>
      <c r="M1378" s="44" t="s">
        <v>47</v>
      </c>
      <c r="N1378" s="45" t="s">
        <v>1216</v>
      </c>
      <c r="O1378" s="28" t="str">
        <f>Def_Sistemas_Conectores_Cabos!$B$7</f>
        <v>SMA 50-ohm</v>
      </c>
      <c r="P1378" s="19" t="str">
        <f>Def_Sistemas_Conectores_Cabos!$B$7</f>
        <v>SMA 50-ohm</v>
      </c>
      <c r="Q1378" s="27" t="str">
        <f t="shared" si="31"/>
        <v>BO-04U:DI-BPMRFFE/BO_OUT
BO-04U:DI-FMCFastADC/IN4</v>
      </c>
      <c r="R1378" s="69">
        <v>2.0</v>
      </c>
      <c r="S1378" s="69">
        <v>2.0</v>
      </c>
      <c r="T1378" s="211" t="str">
        <f>Def_Sistemas_Conectores_Cabos!$C$9</f>
        <v>RG316</v>
      </c>
      <c r="U1378" s="45" t="s">
        <v>1173</v>
      </c>
      <c r="V1378" s="33"/>
      <c r="W1378" s="33"/>
      <c r="X1378" s="33"/>
    </row>
    <row r="1379" ht="15.75" customHeight="1">
      <c r="A1379" s="19" t="str">
        <f>Def_Sistemas_Conectores_Cabos!$A$22</f>
        <v>BPM de elétrons</v>
      </c>
      <c r="B1379" s="22" t="str">
        <f>Datas_Entregas!$A$2</f>
        <v>Booster/LTB</v>
      </c>
      <c r="C1379" s="25">
        <f t="array" ref="C1379">INDEX(Datas_Entregas!$B$2:$B$100, MATCH(B1379, Datas_Entregas!$A$2:$A$100, 0), 1)</f>
        <v>43266</v>
      </c>
      <c r="D1379" s="22" t="str">
        <f>Def_Status_Montagem!$A$4</f>
        <v>Comprado / Esperando entrega</v>
      </c>
      <c r="E1379" s="35" t="str">
        <f>Def_Status_Montagem!$B$4</f>
        <v>Contratada (inclui etiqueta)</v>
      </c>
      <c r="F1379" s="26"/>
      <c r="G1379" s="27"/>
      <c r="H1379" s="26" t="str">
        <f t="array" ref="H1379">INDEX(Def_Instancias_Equipamentos!$E$2:$E$5135, MATCH(K1379, Def_Instancias_Equipamentos!$D$2:$D$5135, 0), 1)</f>
        <v>IA-02RaBPM</v>
      </c>
      <c r="I1379" s="27" t="str">
        <f t="array" ref="I1379">INDEX(Def_Instancias_Equipamentos!$E$2:$E$5135, MATCH(L1379, Def_Instancias_Equipamentos!$D$2:$D$5135, 0), 1)</f>
        <v>IA-02RaBPM</v>
      </c>
      <c r="J1379" s="27" t="str">
        <f t="shared" si="26"/>
        <v>INTERNO</v>
      </c>
      <c r="K1379" s="28" t="str">
        <f>Def_Instancias_Equipamentos!$D$745</f>
        <v>BO-05U:DI-BPMRFFE</v>
      </c>
      <c r="L1379" s="19" t="str">
        <f>Def_Instancias_Equipamentos!$D$1336</f>
        <v>BO-05U:DI-FMCFastADC</v>
      </c>
      <c r="M1379" s="44" t="s">
        <v>51</v>
      </c>
      <c r="N1379" s="45" t="s">
        <v>1192</v>
      </c>
      <c r="O1379" s="28" t="str">
        <f>Def_Sistemas_Conectores_Cabos!$B$7</f>
        <v>SMA 50-ohm</v>
      </c>
      <c r="P1379" s="19" t="str">
        <f>Def_Sistemas_Conectores_Cabos!$B$7</f>
        <v>SMA 50-ohm</v>
      </c>
      <c r="Q1379" s="27" t="str">
        <f t="shared" si="31"/>
        <v>BO-05U:DI-BPMRFFE/TO_OUT
BO-05U:DI-FMCFastADC/IN1</v>
      </c>
      <c r="R1379" s="69">
        <v>2.0</v>
      </c>
      <c r="S1379" s="69">
        <v>2.0</v>
      </c>
      <c r="T1379" s="211" t="str">
        <f>Def_Sistemas_Conectores_Cabos!$C$9</f>
        <v>RG316</v>
      </c>
      <c r="U1379" s="45" t="s">
        <v>1173</v>
      </c>
      <c r="V1379" s="33"/>
      <c r="W1379" s="33"/>
      <c r="X1379" s="33"/>
    </row>
    <row r="1380" ht="15.75" customHeight="1">
      <c r="A1380" s="19" t="str">
        <f>Def_Sistemas_Conectores_Cabos!$A$22</f>
        <v>BPM de elétrons</v>
      </c>
      <c r="B1380" s="22" t="str">
        <f>Datas_Entregas!$A$2</f>
        <v>Booster/LTB</v>
      </c>
      <c r="C1380" s="25">
        <f t="array" ref="C1380">INDEX(Datas_Entregas!$B$2:$B$100, MATCH(B1380, Datas_Entregas!$A$2:$A$100, 0), 1)</f>
        <v>43266</v>
      </c>
      <c r="D1380" s="22" t="str">
        <f>Def_Status_Montagem!$A$4</f>
        <v>Comprado / Esperando entrega</v>
      </c>
      <c r="E1380" s="35" t="str">
        <f>Def_Status_Montagem!$B$4</f>
        <v>Contratada (inclui etiqueta)</v>
      </c>
      <c r="F1380" s="26"/>
      <c r="G1380" s="27"/>
      <c r="H1380" s="26" t="str">
        <f t="array" ref="H1380">INDEX(Def_Instancias_Equipamentos!$E$2:$E$5135, MATCH(K1380, Def_Instancias_Equipamentos!$D$2:$D$5135, 0), 1)</f>
        <v>IA-02RaBPM</v>
      </c>
      <c r="I1380" s="27" t="str">
        <f t="array" ref="I1380">INDEX(Def_Instancias_Equipamentos!$E$2:$E$5135, MATCH(L1380, Def_Instancias_Equipamentos!$D$2:$D$5135, 0), 1)</f>
        <v>IA-02RaBPM</v>
      </c>
      <c r="J1380" s="27" t="str">
        <f t="shared" si="26"/>
        <v>INTERNO</v>
      </c>
      <c r="K1380" s="28" t="str">
        <f>Def_Instancias_Equipamentos!$D$745</f>
        <v>BO-05U:DI-BPMRFFE</v>
      </c>
      <c r="L1380" s="19" t="str">
        <f>Def_Instancias_Equipamentos!$D$1336</f>
        <v>BO-05U:DI-FMCFastADC</v>
      </c>
      <c r="M1380" s="44" t="s">
        <v>44</v>
      </c>
      <c r="N1380" s="45" t="s">
        <v>1199</v>
      </c>
      <c r="O1380" s="28" t="str">
        <f>Def_Sistemas_Conectores_Cabos!$B$7</f>
        <v>SMA 50-ohm</v>
      </c>
      <c r="P1380" s="19" t="str">
        <f>Def_Sistemas_Conectores_Cabos!$B$7</f>
        <v>SMA 50-ohm</v>
      </c>
      <c r="Q1380" s="27" t="str">
        <f t="shared" si="31"/>
        <v>BO-05U:DI-BPMRFFE/BI_OUT
BO-05U:DI-FMCFastADC/IN2</v>
      </c>
      <c r="R1380" s="69">
        <v>2.0</v>
      </c>
      <c r="S1380" s="69">
        <v>2.0</v>
      </c>
      <c r="T1380" s="211" t="str">
        <f>Def_Sistemas_Conectores_Cabos!$C$9</f>
        <v>RG316</v>
      </c>
      <c r="U1380" s="45" t="s">
        <v>1173</v>
      </c>
      <c r="V1380" s="33"/>
      <c r="W1380" s="33"/>
      <c r="X1380" s="33"/>
    </row>
    <row r="1381" ht="15.75" customHeight="1">
      <c r="A1381" s="19" t="str">
        <f>Def_Sistemas_Conectores_Cabos!$A$22</f>
        <v>BPM de elétrons</v>
      </c>
      <c r="B1381" s="22" t="str">
        <f>Datas_Entregas!$A$2</f>
        <v>Booster/LTB</v>
      </c>
      <c r="C1381" s="25">
        <f t="array" ref="C1381">INDEX(Datas_Entregas!$B$2:$B$100, MATCH(B1381, Datas_Entregas!$A$2:$A$100, 0), 1)</f>
        <v>43266</v>
      </c>
      <c r="D1381" s="22" t="str">
        <f>Def_Status_Montagem!$A$4</f>
        <v>Comprado / Esperando entrega</v>
      </c>
      <c r="E1381" s="35" t="str">
        <f>Def_Status_Montagem!$B$4</f>
        <v>Contratada (inclui etiqueta)</v>
      </c>
      <c r="F1381" s="26"/>
      <c r="G1381" s="27"/>
      <c r="H1381" s="26" t="str">
        <f t="array" ref="H1381">INDEX(Def_Instancias_Equipamentos!$E$2:$E$5135, MATCH(K1381, Def_Instancias_Equipamentos!$D$2:$D$5135, 0), 1)</f>
        <v>IA-02RaBPM</v>
      </c>
      <c r="I1381" s="27" t="str">
        <f t="array" ref="I1381">INDEX(Def_Instancias_Equipamentos!$E$2:$E$5135, MATCH(L1381, Def_Instancias_Equipamentos!$D$2:$D$5135, 0), 1)</f>
        <v>IA-02RaBPM</v>
      </c>
      <c r="J1381" s="27" t="str">
        <f t="shared" si="26"/>
        <v>INTERNO</v>
      </c>
      <c r="K1381" s="28" t="str">
        <f>Def_Instancias_Equipamentos!$D$745</f>
        <v>BO-05U:DI-BPMRFFE</v>
      </c>
      <c r="L1381" s="19" t="str">
        <f>Def_Instancias_Equipamentos!$D$1336</f>
        <v>BO-05U:DI-FMCFastADC</v>
      </c>
      <c r="M1381" s="44" t="s">
        <v>49</v>
      </c>
      <c r="N1381" s="45" t="s">
        <v>1202</v>
      </c>
      <c r="O1381" s="28" t="str">
        <f>Def_Sistemas_Conectores_Cabos!$B$7</f>
        <v>SMA 50-ohm</v>
      </c>
      <c r="P1381" s="19" t="str">
        <f>Def_Sistemas_Conectores_Cabos!$B$7</f>
        <v>SMA 50-ohm</v>
      </c>
      <c r="Q1381" s="27" t="str">
        <f t="shared" si="31"/>
        <v>BO-05U:DI-BPMRFFE/TI_OUT
BO-05U:DI-FMCFastADC/IN3</v>
      </c>
      <c r="R1381" s="69">
        <v>2.0</v>
      </c>
      <c r="S1381" s="69">
        <v>2.0</v>
      </c>
      <c r="T1381" s="211" t="str">
        <f>Def_Sistemas_Conectores_Cabos!$C$9</f>
        <v>RG316</v>
      </c>
      <c r="U1381" s="45" t="s">
        <v>1173</v>
      </c>
      <c r="V1381" s="33"/>
      <c r="W1381" s="33"/>
      <c r="X1381" s="33"/>
    </row>
    <row r="1382" ht="15.75" customHeight="1">
      <c r="A1382" s="19" t="str">
        <f>Def_Sistemas_Conectores_Cabos!$A$22</f>
        <v>BPM de elétrons</v>
      </c>
      <c r="B1382" s="22" t="str">
        <f>Datas_Entregas!$A$2</f>
        <v>Booster/LTB</v>
      </c>
      <c r="C1382" s="25">
        <f t="array" ref="C1382">INDEX(Datas_Entregas!$B$2:$B$100, MATCH(B1382, Datas_Entregas!$A$2:$A$100, 0), 1)</f>
        <v>43266</v>
      </c>
      <c r="D1382" s="22" t="str">
        <f>Def_Status_Montagem!$A$4</f>
        <v>Comprado / Esperando entrega</v>
      </c>
      <c r="E1382" s="35" t="str">
        <f>Def_Status_Montagem!$B$4</f>
        <v>Contratada (inclui etiqueta)</v>
      </c>
      <c r="F1382" s="26"/>
      <c r="G1382" s="27"/>
      <c r="H1382" s="26" t="str">
        <f t="array" ref="H1382">INDEX(Def_Instancias_Equipamentos!$E$2:$E$5135, MATCH(K1382, Def_Instancias_Equipamentos!$D$2:$D$5135, 0), 1)</f>
        <v>IA-02RaBPM</v>
      </c>
      <c r="I1382" s="27" t="str">
        <f t="array" ref="I1382">INDEX(Def_Instancias_Equipamentos!$E$2:$E$5135, MATCH(L1382, Def_Instancias_Equipamentos!$D$2:$D$5135, 0), 1)</f>
        <v>IA-02RaBPM</v>
      </c>
      <c r="J1382" s="27" t="str">
        <f t="shared" si="26"/>
        <v>INTERNO</v>
      </c>
      <c r="K1382" s="28" t="str">
        <f>Def_Instancias_Equipamentos!$D$745</f>
        <v>BO-05U:DI-BPMRFFE</v>
      </c>
      <c r="L1382" s="19" t="str">
        <f>Def_Instancias_Equipamentos!$D$1336</f>
        <v>BO-05U:DI-FMCFastADC</v>
      </c>
      <c r="M1382" s="44" t="s">
        <v>47</v>
      </c>
      <c r="N1382" s="45" t="s">
        <v>1216</v>
      </c>
      <c r="O1382" s="28" t="str">
        <f>Def_Sistemas_Conectores_Cabos!$B$7</f>
        <v>SMA 50-ohm</v>
      </c>
      <c r="P1382" s="19" t="str">
        <f>Def_Sistemas_Conectores_Cabos!$B$7</f>
        <v>SMA 50-ohm</v>
      </c>
      <c r="Q1382" s="27" t="str">
        <f t="shared" si="31"/>
        <v>BO-05U:DI-BPMRFFE/BO_OUT
BO-05U:DI-FMCFastADC/IN4</v>
      </c>
      <c r="R1382" s="69">
        <v>2.0</v>
      </c>
      <c r="S1382" s="69">
        <v>2.0</v>
      </c>
      <c r="T1382" s="211" t="str">
        <f>Def_Sistemas_Conectores_Cabos!$C$9</f>
        <v>RG316</v>
      </c>
      <c r="U1382" s="45" t="s">
        <v>1173</v>
      </c>
      <c r="V1382" s="33"/>
      <c r="W1382" s="33"/>
      <c r="X1382" s="33"/>
    </row>
    <row r="1383" ht="15.75" customHeight="1">
      <c r="A1383" s="19" t="str">
        <f>Def_Sistemas_Conectores_Cabos!$A$22</f>
        <v>BPM de elétrons</v>
      </c>
      <c r="B1383" s="22" t="str">
        <f>Datas_Entregas!$A$2</f>
        <v>Booster/LTB</v>
      </c>
      <c r="C1383" s="25">
        <f t="array" ref="C1383">INDEX(Datas_Entregas!$B$2:$B$100, MATCH(B1383, Datas_Entregas!$A$2:$A$100, 0), 1)</f>
        <v>43266</v>
      </c>
      <c r="D1383" s="22" t="str">
        <f>Def_Status_Montagem!$A$4</f>
        <v>Comprado / Esperando entrega</v>
      </c>
      <c r="E1383" s="35" t="str">
        <f>Def_Status_Montagem!$B$4</f>
        <v>Contratada (inclui etiqueta)</v>
      </c>
      <c r="F1383" s="26"/>
      <c r="G1383" s="27"/>
      <c r="H1383" s="26" t="str">
        <f t="array" ref="H1383">INDEX(Def_Instancias_Equipamentos!$E$2:$E$5135, MATCH(K1383, Def_Instancias_Equipamentos!$D$2:$D$5135, 0), 1)</f>
        <v>IA-03RaBPM</v>
      </c>
      <c r="I1383" s="27" t="str">
        <f t="array" ref="I1383">INDEX(Def_Instancias_Equipamentos!$E$2:$E$5135, MATCH(L1383, Def_Instancias_Equipamentos!$D$2:$D$5135, 0), 1)</f>
        <v>IA-03RaBPM</v>
      </c>
      <c r="J1383" s="27" t="str">
        <f t="shared" si="26"/>
        <v>INTERNO</v>
      </c>
      <c r="K1383" s="28" t="str">
        <f>Def_Instancias_Equipamentos!$D$746</f>
        <v>BO-06U:DI-BPMRFFE</v>
      </c>
      <c r="L1383" s="19" t="str">
        <f>Def_Instancias_Equipamentos!$D$1337</f>
        <v>BO-06U:DI-FMCFastADC</v>
      </c>
      <c r="M1383" s="44" t="s">
        <v>51</v>
      </c>
      <c r="N1383" s="45" t="s">
        <v>1192</v>
      </c>
      <c r="O1383" s="28" t="str">
        <f>Def_Sistemas_Conectores_Cabos!$B$7</f>
        <v>SMA 50-ohm</v>
      </c>
      <c r="P1383" s="19" t="str">
        <f>Def_Sistemas_Conectores_Cabos!$B$7</f>
        <v>SMA 50-ohm</v>
      </c>
      <c r="Q1383" s="27" t="str">
        <f t="shared" si="31"/>
        <v>BO-06U:DI-BPMRFFE/TO_OUT
BO-06U:DI-FMCFastADC/IN1</v>
      </c>
      <c r="R1383" s="69">
        <v>2.0</v>
      </c>
      <c r="S1383" s="69">
        <v>2.0</v>
      </c>
      <c r="T1383" s="211" t="str">
        <f>Def_Sistemas_Conectores_Cabos!$C$9</f>
        <v>RG316</v>
      </c>
      <c r="U1383" s="45" t="s">
        <v>1173</v>
      </c>
      <c r="V1383" s="33"/>
      <c r="W1383" s="33"/>
      <c r="X1383" s="33"/>
    </row>
    <row r="1384" ht="15.75" customHeight="1">
      <c r="A1384" s="19" t="str">
        <f>Def_Sistemas_Conectores_Cabos!$A$22</f>
        <v>BPM de elétrons</v>
      </c>
      <c r="B1384" s="22" t="str">
        <f>Datas_Entregas!$A$2</f>
        <v>Booster/LTB</v>
      </c>
      <c r="C1384" s="25">
        <f t="array" ref="C1384">INDEX(Datas_Entregas!$B$2:$B$100, MATCH(B1384, Datas_Entregas!$A$2:$A$100, 0), 1)</f>
        <v>43266</v>
      </c>
      <c r="D1384" s="22" t="str">
        <f>Def_Status_Montagem!$A$4</f>
        <v>Comprado / Esperando entrega</v>
      </c>
      <c r="E1384" s="35" t="str">
        <f>Def_Status_Montagem!$B$4</f>
        <v>Contratada (inclui etiqueta)</v>
      </c>
      <c r="F1384" s="26"/>
      <c r="G1384" s="27"/>
      <c r="H1384" s="26" t="str">
        <f t="array" ref="H1384">INDEX(Def_Instancias_Equipamentos!$E$2:$E$5135, MATCH(K1384, Def_Instancias_Equipamentos!$D$2:$D$5135, 0), 1)</f>
        <v>IA-03RaBPM</v>
      </c>
      <c r="I1384" s="27" t="str">
        <f t="array" ref="I1384">INDEX(Def_Instancias_Equipamentos!$E$2:$E$5135, MATCH(L1384, Def_Instancias_Equipamentos!$D$2:$D$5135, 0), 1)</f>
        <v>IA-03RaBPM</v>
      </c>
      <c r="J1384" s="27" t="str">
        <f t="shared" si="26"/>
        <v>INTERNO</v>
      </c>
      <c r="K1384" s="28" t="str">
        <f>Def_Instancias_Equipamentos!$D$746</f>
        <v>BO-06U:DI-BPMRFFE</v>
      </c>
      <c r="L1384" s="19" t="str">
        <f>Def_Instancias_Equipamentos!$D$1337</f>
        <v>BO-06U:DI-FMCFastADC</v>
      </c>
      <c r="M1384" s="44" t="s">
        <v>44</v>
      </c>
      <c r="N1384" s="45" t="s">
        <v>1199</v>
      </c>
      <c r="O1384" s="28" t="str">
        <f>Def_Sistemas_Conectores_Cabos!$B$7</f>
        <v>SMA 50-ohm</v>
      </c>
      <c r="P1384" s="19" t="str">
        <f>Def_Sistemas_Conectores_Cabos!$B$7</f>
        <v>SMA 50-ohm</v>
      </c>
      <c r="Q1384" s="27" t="str">
        <f t="shared" si="31"/>
        <v>BO-06U:DI-BPMRFFE/BI_OUT
BO-06U:DI-FMCFastADC/IN2</v>
      </c>
      <c r="R1384" s="69">
        <v>2.0</v>
      </c>
      <c r="S1384" s="69">
        <v>2.0</v>
      </c>
      <c r="T1384" s="211" t="str">
        <f>Def_Sistemas_Conectores_Cabos!$C$9</f>
        <v>RG316</v>
      </c>
      <c r="U1384" s="45" t="s">
        <v>1173</v>
      </c>
      <c r="V1384" s="33"/>
      <c r="W1384" s="33"/>
      <c r="X1384" s="33"/>
    </row>
    <row r="1385" ht="15.75" customHeight="1">
      <c r="A1385" s="19" t="str">
        <f>Def_Sistemas_Conectores_Cabos!$A$22</f>
        <v>BPM de elétrons</v>
      </c>
      <c r="B1385" s="22" t="str">
        <f>Datas_Entregas!$A$2</f>
        <v>Booster/LTB</v>
      </c>
      <c r="C1385" s="25">
        <f t="array" ref="C1385">INDEX(Datas_Entregas!$B$2:$B$100, MATCH(B1385, Datas_Entregas!$A$2:$A$100, 0), 1)</f>
        <v>43266</v>
      </c>
      <c r="D1385" s="22" t="str">
        <f>Def_Status_Montagem!$A$4</f>
        <v>Comprado / Esperando entrega</v>
      </c>
      <c r="E1385" s="35" t="str">
        <f>Def_Status_Montagem!$B$4</f>
        <v>Contratada (inclui etiqueta)</v>
      </c>
      <c r="F1385" s="26"/>
      <c r="G1385" s="27"/>
      <c r="H1385" s="26" t="str">
        <f t="array" ref="H1385">INDEX(Def_Instancias_Equipamentos!$E$2:$E$5135, MATCH(K1385, Def_Instancias_Equipamentos!$D$2:$D$5135, 0), 1)</f>
        <v>IA-03RaBPM</v>
      </c>
      <c r="I1385" s="27" t="str">
        <f t="array" ref="I1385">INDEX(Def_Instancias_Equipamentos!$E$2:$E$5135, MATCH(L1385, Def_Instancias_Equipamentos!$D$2:$D$5135, 0), 1)</f>
        <v>IA-03RaBPM</v>
      </c>
      <c r="J1385" s="27" t="str">
        <f t="shared" si="26"/>
        <v>INTERNO</v>
      </c>
      <c r="K1385" s="28" t="str">
        <f>Def_Instancias_Equipamentos!$D$746</f>
        <v>BO-06U:DI-BPMRFFE</v>
      </c>
      <c r="L1385" s="19" t="str">
        <f>Def_Instancias_Equipamentos!$D$1337</f>
        <v>BO-06U:DI-FMCFastADC</v>
      </c>
      <c r="M1385" s="44" t="s">
        <v>49</v>
      </c>
      <c r="N1385" s="45" t="s">
        <v>1202</v>
      </c>
      <c r="O1385" s="28" t="str">
        <f>Def_Sistemas_Conectores_Cabos!$B$7</f>
        <v>SMA 50-ohm</v>
      </c>
      <c r="P1385" s="19" t="str">
        <f>Def_Sistemas_Conectores_Cabos!$B$7</f>
        <v>SMA 50-ohm</v>
      </c>
      <c r="Q1385" s="27" t="str">
        <f t="shared" si="31"/>
        <v>BO-06U:DI-BPMRFFE/TI_OUT
BO-06U:DI-FMCFastADC/IN3</v>
      </c>
      <c r="R1385" s="69">
        <v>2.0</v>
      </c>
      <c r="S1385" s="69">
        <v>2.0</v>
      </c>
      <c r="T1385" s="211" t="str">
        <f>Def_Sistemas_Conectores_Cabos!$C$9</f>
        <v>RG316</v>
      </c>
      <c r="U1385" s="45" t="s">
        <v>1173</v>
      </c>
      <c r="V1385" s="33"/>
      <c r="W1385" s="33"/>
      <c r="X1385" s="33"/>
    </row>
    <row r="1386" ht="15.75" customHeight="1">
      <c r="A1386" s="19" t="str">
        <f>Def_Sistemas_Conectores_Cabos!$A$22</f>
        <v>BPM de elétrons</v>
      </c>
      <c r="B1386" s="22" t="str">
        <f>Datas_Entregas!$A$2</f>
        <v>Booster/LTB</v>
      </c>
      <c r="C1386" s="25">
        <f t="array" ref="C1386">INDEX(Datas_Entregas!$B$2:$B$100, MATCH(B1386, Datas_Entregas!$A$2:$A$100, 0), 1)</f>
        <v>43266</v>
      </c>
      <c r="D1386" s="22" t="str">
        <f>Def_Status_Montagem!$A$4</f>
        <v>Comprado / Esperando entrega</v>
      </c>
      <c r="E1386" s="35" t="str">
        <f>Def_Status_Montagem!$B$4</f>
        <v>Contratada (inclui etiqueta)</v>
      </c>
      <c r="F1386" s="26"/>
      <c r="G1386" s="27"/>
      <c r="H1386" s="26" t="str">
        <f t="array" ref="H1386">INDEX(Def_Instancias_Equipamentos!$E$2:$E$5135, MATCH(K1386, Def_Instancias_Equipamentos!$D$2:$D$5135, 0), 1)</f>
        <v>IA-03RaBPM</v>
      </c>
      <c r="I1386" s="27" t="str">
        <f t="array" ref="I1386">INDEX(Def_Instancias_Equipamentos!$E$2:$E$5135, MATCH(L1386, Def_Instancias_Equipamentos!$D$2:$D$5135, 0), 1)</f>
        <v>IA-03RaBPM</v>
      </c>
      <c r="J1386" s="27" t="str">
        <f t="shared" si="26"/>
        <v>INTERNO</v>
      </c>
      <c r="K1386" s="28" t="str">
        <f>Def_Instancias_Equipamentos!$D$746</f>
        <v>BO-06U:DI-BPMRFFE</v>
      </c>
      <c r="L1386" s="19" t="str">
        <f>Def_Instancias_Equipamentos!$D$1337</f>
        <v>BO-06U:DI-FMCFastADC</v>
      </c>
      <c r="M1386" s="44" t="s">
        <v>47</v>
      </c>
      <c r="N1386" s="45" t="s">
        <v>1216</v>
      </c>
      <c r="O1386" s="28" t="str">
        <f>Def_Sistemas_Conectores_Cabos!$B$7</f>
        <v>SMA 50-ohm</v>
      </c>
      <c r="P1386" s="19" t="str">
        <f>Def_Sistemas_Conectores_Cabos!$B$7</f>
        <v>SMA 50-ohm</v>
      </c>
      <c r="Q1386" s="27" t="str">
        <f t="shared" si="31"/>
        <v>BO-06U:DI-BPMRFFE/BO_OUT
BO-06U:DI-FMCFastADC/IN4</v>
      </c>
      <c r="R1386" s="69">
        <v>2.0</v>
      </c>
      <c r="S1386" s="69">
        <v>2.0</v>
      </c>
      <c r="T1386" s="211" t="str">
        <f>Def_Sistemas_Conectores_Cabos!$C$9</f>
        <v>RG316</v>
      </c>
      <c r="U1386" s="45" t="s">
        <v>1173</v>
      </c>
      <c r="V1386" s="33"/>
      <c r="W1386" s="33"/>
      <c r="X1386" s="33"/>
    </row>
    <row r="1387" ht="15.75" customHeight="1">
      <c r="A1387" s="19" t="str">
        <f>Def_Sistemas_Conectores_Cabos!$A$22</f>
        <v>BPM de elétrons</v>
      </c>
      <c r="B1387" s="22" t="str">
        <f>Datas_Entregas!$A$2</f>
        <v>Booster/LTB</v>
      </c>
      <c r="C1387" s="25">
        <f t="array" ref="C1387">INDEX(Datas_Entregas!$B$2:$B$100, MATCH(B1387, Datas_Entregas!$A$2:$A$100, 0), 1)</f>
        <v>43266</v>
      </c>
      <c r="D1387" s="22" t="str">
        <f>Def_Status_Montagem!$A$4</f>
        <v>Comprado / Esperando entrega</v>
      </c>
      <c r="E1387" s="35" t="str">
        <f>Def_Status_Montagem!$B$4</f>
        <v>Contratada (inclui etiqueta)</v>
      </c>
      <c r="F1387" s="26"/>
      <c r="G1387" s="27"/>
      <c r="H1387" s="26" t="str">
        <f t="array" ref="H1387">INDEX(Def_Instancias_Equipamentos!$E$2:$E$5135, MATCH(K1387, Def_Instancias_Equipamentos!$D$2:$D$5135, 0), 1)</f>
        <v>IA-03RaBPM</v>
      </c>
      <c r="I1387" s="27" t="str">
        <f t="array" ref="I1387">INDEX(Def_Instancias_Equipamentos!$E$2:$E$5135, MATCH(L1387, Def_Instancias_Equipamentos!$D$2:$D$5135, 0), 1)</f>
        <v>IA-03RaBPM</v>
      </c>
      <c r="J1387" s="27" t="str">
        <f t="shared" si="26"/>
        <v>INTERNO</v>
      </c>
      <c r="K1387" s="28" t="str">
        <f>Def_Instancias_Equipamentos!$D$747</f>
        <v>BO-07U:DI-BPMRFFE</v>
      </c>
      <c r="L1387" s="19" t="str">
        <f>Def_Instancias_Equipamentos!$D$1338</f>
        <v>BO-07U:DI-FMCFastADC</v>
      </c>
      <c r="M1387" s="44" t="s">
        <v>51</v>
      </c>
      <c r="N1387" s="45" t="s">
        <v>1192</v>
      </c>
      <c r="O1387" s="28" t="str">
        <f>Def_Sistemas_Conectores_Cabos!$B$7</f>
        <v>SMA 50-ohm</v>
      </c>
      <c r="P1387" s="19" t="str">
        <f>Def_Sistemas_Conectores_Cabos!$B$7</f>
        <v>SMA 50-ohm</v>
      </c>
      <c r="Q1387" s="27" t="str">
        <f t="shared" si="31"/>
        <v>BO-07U:DI-BPMRFFE/TO_OUT
BO-07U:DI-FMCFastADC/IN1</v>
      </c>
      <c r="R1387" s="69">
        <v>2.0</v>
      </c>
      <c r="S1387" s="69">
        <v>2.0</v>
      </c>
      <c r="T1387" s="211" t="str">
        <f>Def_Sistemas_Conectores_Cabos!$C$9</f>
        <v>RG316</v>
      </c>
      <c r="U1387" s="45" t="s">
        <v>1173</v>
      </c>
      <c r="V1387" s="33"/>
      <c r="W1387" s="33"/>
      <c r="X1387" s="33"/>
    </row>
    <row r="1388" ht="15.75" customHeight="1">
      <c r="A1388" s="19" t="str">
        <f>Def_Sistemas_Conectores_Cabos!$A$22</f>
        <v>BPM de elétrons</v>
      </c>
      <c r="B1388" s="22" t="str">
        <f>Datas_Entregas!$A$2</f>
        <v>Booster/LTB</v>
      </c>
      <c r="C1388" s="25">
        <f t="array" ref="C1388">INDEX(Datas_Entregas!$B$2:$B$100, MATCH(B1388, Datas_Entregas!$A$2:$A$100, 0), 1)</f>
        <v>43266</v>
      </c>
      <c r="D1388" s="22" t="str">
        <f>Def_Status_Montagem!$A$4</f>
        <v>Comprado / Esperando entrega</v>
      </c>
      <c r="E1388" s="35" t="str">
        <f>Def_Status_Montagem!$B$4</f>
        <v>Contratada (inclui etiqueta)</v>
      </c>
      <c r="F1388" s="26"/>
      <c r="G1388" s="27"/>
      <c r="H1388" s="26" t="str">
        <f t="array" ref="H1388">INDEX(Def_Instancias_Equipamentos!$E$2:$E$5135, MATCH(K1388, Def_Instancias_Equipamentos!$D$2:$D$5135, 0), 1)</f>
        <v>IA-03RaBPM</v>
      </c>
      <c r="I1388" s="27" t="str">
        <f t="array" ref="I1388">INDEX(Def_Instancias_Equipamentos!$E$2:$E$5135, MATCH(L1388, Def_Instancias_Equipamentos!$D$2:$D$5135, 0), 1)</f>
        <v>IA-03RaBPM</v>
      </c>
      <c r="J1388" s="27" t="str">
        <f t="shared" si="26"/>
        <v>INTERNO</v>
      </c>
      <c r="K1388" s="28" t="str">
        <f>Def_Instancias_Equipamentos!$D$747</f>
        <v>BO-07U:DI-BPMRFFE</v>
      </c>
      <c r="L1388" s="19" t="str">
        <f>Def_Instancias_Equipamentos!$D$1338</f>
        <v>BO-07U:DI-FMCFastADC</v>
      </c>
      <c r="M1388" s="44" t="s">
        <v>44</v>
      </c>
      <c r="N1388" s="45" t="s">
        <v>1199</v>
      </c>
      <c r="O1388" s="28" t="str">
        <f>Def_Sistemas_Conectores_Cabos!$B$7</f>
        <v>SMA 50-ohm</v>
      </c>
      <c r="P1388" s="19" t="str">
        <f>Def_Sistemas_Conectores_Cabos!$B$7</f>
        <v>SMA 50-ohm</v>
      </c>
      <c r="Q1388" s="27" t="str">
        <f t="shared" si="31"/>
        <v>BO-07U:DI-BPMRFFE/BI_OUT
BO-07U:DI-FMCFastADC/IN2</v>
      </c>
      <c r="R1388" s="69">
        <v>2.0</v>
      </c>
      <c r="S1388" s="69">
        <v>2.0</v>
      </c>
      <c r="T1388" s="211" t="str">
        <f>Def_Sistemas_Conectores_Cabos!$C$9</f>
        <v>RG316</v>
      </c>
      <c r="U1388" s="45" t="s">
        <v>1173</v>
      </c>
      <c r="V1388" s="33"/>
      <c r="W1388" s="33"/>
      <c r="X1388" s="33"/>
    </row>
    <row r="1389" ht="15.75" customHeight="1">
      <c r="A1389" s="19" t="str">
        <f>Def_Sistemas_Conectores_Cabos!$A$22</f>
        <v>BPM de elétrons</v>
      </c>
      <c r="B1389" s="22" t="str">
        <f>Datas_Entregas!$A$2</f>
        <v>Booster/LTB</v>
      </c>
      <c r="C1389" s="25">
        <f t="array" ref="C1389">INDEX(Datas_Entregas!$B$2:$B$100, MATCH(B1389, Datas_Entregas!$A$2:$A$100, 0), 1)</f>
        <v>43266</v>
      </c>
      <c r="D1389" s="22" t="str">
        <f>Def_Status_Montagem!$A$4</f>
        <v>Comprado / Esperando entrega</v>
      </c>
      <c r="E1389" s="35" t="str">
        <f>Def_Status_Montagem!$B$4</f>
        <v>Contratada (inclui etiqueta)</v>
      </c>
      <c r="F1389" s="26"/>
      <c r="G1389" s="27"/>
      <c r="H1389" s="26" t="str">
        <f t="array" ref="H1389">INDEX(Def_Instancias_Equipamentos!$E$2:$E$5135, MATCH(K1389, Def_Instancias_Equipamentos!$D$2:$D$5135, 0), 1)</f>
        <v>IA-03RaBPM</v>
      </c>
      <c r="I1389" s="27" t="str">
        <f t="array" ref="I1389">INDEX(Def_Instancias_Equipamentos!$E$2:$E$5135, MATCH(L1389, Def_Instancias_Equipamentos!$D$2:$D$5135, 0), 1)</f>
        <v>IA-03RaBPM</v>
      </c>
      <c r="J1389" s="27" t="str">
        <f t="shared" si="26"/>
        <v>INTERNO</v>
      </c>
      <c r="K1389" s="28" t="str">
        <f>Def_Instancias_Equipamentos!$D$747</f>
        <v>BO-07U:DI-BPMRFFE</v>
      </c>
      <c r="L1389" s="19" t="str">
        <f>Def_Instancias_Equipamentos!$D$1338</f>
        <v>BO-07U:DI-FMCFastADC</v>
      </c>
      <c r="M1389" s="44" t="s">
        <v>49</v>
      </c>
      <c r="N1389" s="45" t="s">
        <v>1202</v>
      </c>
      <c r="O1389" s="28" t="str">
        <f>Def_Sistemas_Conectores_Cabos!$B$7</f>
        <v>SMA 50-ohm</v>
      </c>
      <c r="P1389" s="19" t="str">
        <f>Def_Sistemas_Conectores_Cabos!$B$7</f>
        <v>SMA 50-ohm</v>
      </c>
      <c r="Q1389" s="27" t="str">
        <f t="shared" si="31"/>
        <v>BO-07U:DI-BPMRFFE/TI_OUT
BO-07U:DI-FMCFastADC/IN3</v>
      </c>
      <c r="R1389" s="69">
        <v>2.0</v>
      </c>
      <c r="S1389" s="69">
        <v>2.0</v>
      </c>
      <c r="T1389" s="211" t="str">
        <f>Def_Sistemas_Conectores_Cabos!$C$9</f>
        <v>RG316</v>
      </c>
      <c r="U1389" s="45" t="s">
        <v>1173</v>
      </c>
      <c r="V1389" s="33"/>
      <c r="W1389" s="33"/>
      <c r="X1389" s="33"/>
    </row>
    <row r="1390" ht="15.75" customHeight="1">
      <c r="A1390" s="19" t="str">
        <f>Def_Sistemas_Conectores_Cabos!$A$22</f>
        <v>BPM de elétrons</v>
      </c>
      <c r="B1390" s="22" t="str">
        <f>Datas_Entregas!$A$2</f>
        <v>Booster/LTB</v>
      </c>
      <c r="C1390" s="25">
        <f t="array" ref="C1390">INDEX(Datas_Entregas!$B$2:$B$100, MATCH(B1390, Datas_Entregas!$A$2:$A$100, 0), 1)</f>
        <v>43266</v>
      </c>
      <c r="D1390" s="22" t="str">
        <f>Def_Status_Montagem!$A$4</f>
        <v>Comprado / Esperando entrega</v>
      </c>
      <c r="E1390" s="35" t="str">
        <f>Def_Status_Montagem!$B$4</f>
        <v>Contratada (inclui etiqueta)</v>
      </c>
      <c r="F1390" s="26"/>
      <c r="G1390" s="27"/>
      <c r="H1390" s="26" t="str">
        <f t="array" ref="H1390">INDEX(Def_Instancias_Equipamentos!$E$2:$E$5135, MATCH(K1390, Def_Instancias_Equipamentos!$D$2:$D$5135, 0), 1)</f>
        <v>IA-03RaBPM</v>
      </c>
      <c r="I1390" s="27" t="str">
        <f t="array" ref="I1390">INDEX(Def_Instancias_Equipamentos!$E$2:$E$5135, MATCH(L1390, Def_Instancias_Equipamentos!$D$2:$D$5135, 0), 1)</f>
        <v>IA-03RaBPM</v>
      </c>
      <c r="J1390" s="27" t="str">
        <f t="shared" si="26"/>
        <v>INTERNO</v>
      </c>
      <c r="K1390" s="28" t="str">
        <f>Def_Instancias_Equipamentos!$D$747</f>
        <v>BO-07U:DI-BPMRFFE</v>
      </c>
      <c r="L1390" s="19" t="str">
        <f>Def_Instancias_Equipamentos!$D$1338</f>
        <v>BO-07U:DI-FMCFastADC</v>
      </c>
      <c r="M1390" s="44" t="s">
        <v>47</v>
      </c>
      <c r="N1390" s="45" t="s">
        <v>1216</v>
      </c>
      <c r="O1390" s="28" t="str">
        <f>Def_Sistemas_Conectores_Cabos!$B$7</f>
        <v>SMA 50-ohm</v>
      </c>
      <c r="P1390" s="19" t="str">
        <f>Def_Sistemas_Conectores_Cabos!$B$7</f>
        <v>SMA 50-ohm</v>
      </c>
      <c r="Q1390" s="27" t="str">
        <f t="shared" si="31"/>
        <v>BO-07U:DI-BPMRFFE/BO_OUT
BO-07U:DI-FMCFastADC/IN4</v>
      </c>
      <c r="R1390" s="69">
        <v>2.0</v>
      </c>
      <c r="S1390" s="69">
        <v>2.0</v>
      </c>
      <c r="T1390" s="211" t="str">
        <f>Def_Sistemas_Conectores_Cabos!$C$9</f>
        <v>RG316</v>
      </c>
      <c r="U1390" s="45" t="s">
        <v>1173</v>
      </c>
      <c r="V1390" s="33"/>
      <c r="W1390" s="33"/>
      <c r="X1390" s="33"/>
    </row>
    <row r="1391" ht="15.75" customHeight="1">
      <c r="A1391" s="19" t="str">
        <f>Def_Sistemas_Conectores_Cabos!$A$22</f>
        <v>BPM de elétrons</v>
      </c>
      <c r="B1391" s="22" t="str">
        <f>Datas_Entregas!$A$2</f>
        <v>Booster/LTB</v>
      </c>
      <c r="C1391" s="25">
        <f t="array" ref="C1391">INDEX(Datas_Entregas!$B$2:$B$100, MATCH(B1391, Datas_Entregas!$A$2:$A$100, 0), 1)</f>
        <v>43266</v>
      </c>
      <c r="D1391" s="22" t="str">
        <f>Def_Status_Montagem!$A$4</f>
        <v>Comprado / Esperando entrega</v>
      </c>
      <c r="E1391" s="35" t="str">
        <f>Def_Status_Montagem!$B$4</f>
        <v>Contratada (inclui etiqueta)</v>
      </c>
      <c r="F1391" s="26"/>
      <c r="G1391" s="27"/>
      <c r="H1391" s="26" t="str">
        <f t="array" ref="H1391">INDEX(Def_Instancias_Equipamentos!$E$2:$E$5135, MATCH(K1391, Def_Instancias_Equipamentos!$D$2:$D$5135, 0), 1)</f>
        <v>IA-04RaBPM</v>
      </c>
      <c r="I1391" s="27" t="str">
        <f t="array" ref="I1391">INDEX(Def_Instancias_Equipamentos!$E$2:$E$5135, MATCH(L1391, Def_Instancias_Equipamentos!$D$2:$D$5135, 0), 1)</f>
        <v>IA-04RaBPM</v>
      </c>
      <c r="J1391" s="27" t="str">
        <f t="shared" si="26"/>
        <v>INTERNO</v>
      </c>
      <c r="K1391" s="28" t="str">
        <f>Def_Instancias_Equipamentos!$D$748</f>
        <v>BO-08U:DI-BPMRFFE</v>
      </c>
      <c r="L1391" s="19" t="str">
        <f>Def_Instancias_Equipamentos!$D$1339</f>
        <v>BO-08U:DI-FMCFastADC</v>
      </c>
      <c r="M1391" s="44" t="s">
        <v>51</v>
      </c>
      <c r="N1391" s="45" t="s">
        <v>1192</v>
      </c>
      <c r="O1391" s="28" t="str">
        <f>Def_Sistemas_Conectores_Cabos!$B$7</f>
        <v>SMA 50-ohm</v>
      </c>
      <c r="P1391" s="19" t="str">
        <f>Def_Sistemas_Conectores_Cabos!$B$7</f>
        <v>SMA 50-ohm</v>
      </c>
      <c r="Q1391" s="27" t="str">
        <f t="shared" si="31"/>
        <v>BO-08U:DI-BPMRFFE/TO_OUT
BO-08U:DI-FMCFastADC/IN1</v>
      </c>
      <c r="R1391" s="69">
        <v>2.0</v>
      </c>
      <c r="S1391" s="69">
        <v>2.0</v>
      </c>
      <c r="T1391" s="211" t="str">
        <f>Def_Sistemas_Conectores_Cabos!$C$9</f>
        <v>RG316</v>
      </c>
      <c r="U1391" s="45" t="s">
        <v>1173</v>
      </c>
      <c r="V1391" s="33"/>
      <c r="W1391" s="33"/>
      <c r="X1391" s="33"/>
    </row>
    <row r="1392" ht="15.75" customHeight="1">
      <c r="A1392" s="19" t="str">
        <f>Def_Sistemas_Conectores_Cabos!$A$22</f>
        <v>BPM de elétrons</v>
      </c>
      <c r="B1392" s="22" t="str">
        <f>Datas_Entregas!$A$2</f>
        <v>Booster/LTB</v>
      </c>
      <c r="C1392" s="25">
        <f t="array" ref="C1392">INDEX(Datas_Entregas!$B$2:$B$100, MATCH(B1392, Datas_Entregas!$A$2:$A$100, 0), 1)</f>
        <v>43266</v>
      </c>
      <c r="D1392" s="22" t="str">
        <f>Def_Status_Montagem!$A$4</f>
        <v>Comprado / Esperando entrega</v>
      </c>
      <c r="E1392" s="35" t="str">
        <f>Def_Status_Montagem!$B$4</f>
        <v>Contratada (inclui etiqueta)</v>
      </c>
      <c r="F1392" s="26"/>
      <c r="G1392" s="27"/>
      <c r="H1392" s="26" t="str">
        <f t="array" ref="H1392">INDEX(Def_Instancias_Equipamentos!$E$2:$E$5135, MATCH(K1392, Def_Instancias_Equipamentos!$D$2:$D$5135, 0), 1)</f>
        <v>IA-04RaBPM</v>
      </c>
      <c r="I1392" s="27" t="str">
        <f t="array" ref="I1392">INDEX(Def_Instancias_Equipamentos!$E$2:$E$5135, MATCH(L1392, Def_Instancias_Equipamentos!$D$2:$D$5135, 0), 1)</f>
        <v>IA-04RaBPM</v>
      </c>
      <c r="J1392" s="27" t="str">
        <f t="shared" si="26"/>
        <v>INTERNO</v>
      </c>
      <c r="K1392" s="28" t="str">
        <f>Def_Instancias_Equipamentos!$D$748</f>
        <v>BO-08U:DI-BPMRFFE</v>
      </c>
      <c r="L1392" s="19" t="str">
        <f>Def_Instancias_Equipamentos!$D$1339</f>
        <v>BO-08U:DI-FMCFastADC</v>
      </c>
      <c r="M1392" s="44" t="s">
        <v>44</v>
      </c>
      <c r="N1392" s="45" t="s">
        <v>1199</v>
      </c>
      <c r="O1392" s="28" t="str">
        <f>Def_Sistemas_Conectores_Cabos!$B$7</f>
        <v>SMA 50-ohm</v>
      </c>
      <c r="P1392" s="19" t="str">
        <f>Def_Sistemas_Conectores_Cabos!$B$7</f>
        <v>SMA 50-ohm</v>
      </c>
      <c r="Q1392" s="27" t="str">
        <f t="shared" si="31"/>
        <v>BO-08U:DI-BPMRFFE/BI_OUT
BO-08U:DI-FMCFastADC/IN2</v>
      </c>
      <c r="R1392" s="69">
        <v>2.0</v>
      </c>
      <c r="S1392" s="69">
        <v>2.0</v>
      </c>
      <c r="T1392" s="211" t="str">
        <f>Def_Sistemas_Conectores_Cabos!$C$9</f>
        <v>RG316</v>
      </c>
      <c r="U1392" s="45" t="s">
        <v>1173</v>
      </c>
      <c r="V1392" s="33"/>
      <c r="W1392" s="33"/>
      <c r="X1392" s="33"/>
    </row>
    <row r="1393" ht="15.75" customHeight="1">
      <c r="A1393" s="19" t="str">
        <f>Def_Sistemas_Conectores_Cabos!$A$22</f>
        <v>BPM de elétrons</v>
      </c>
      <c r="B1393" s="22" t="str">
        <f>Datas_Entregas!$A$2</f>
        <v>Booster/LTB</v>
      </c>
      <c r="C1393" s="25">
        <f t="array" ref="C1393">INDEX(Datas_Entregas!$B$2:$B$100, MATCH(B1393, Datas_Entregas!$A$2:$A$100, 0), 1)</f>
        <v>43266</v>
      </c>
      <c r="D1393" s="22" t="str">
        <f>Def_Status_Montagem!$A$4</f>
        <v>Comprado / Esperando entrega</v>
      </c>
      <c r="E1393" s="35" t="str">
        <f>Def_Status_Montagem!$B$4</f>
        <v>Contratada (inclui etiqueta)</v>
      </c>
      <c r="F1393" s="26"/>
      <c r="G1393" s="27"/>
      <c r="H1393" s="26" t="str">
        <f t="array" ref="H1393">INDEX(Def_Instancias_Equipamentos!$E$2:$E$5135, MATCH(K1393, Def_Instancias_Equipamentos!$D$2:$D$5135, 0), 1)</f>
        <v>IA-04RaBPM</v>
      </c>
      <c r="I1393" s="27" t="str">
        <f t="array" ref="I1393">INDEX(Def_Instancias_Equipamentos!$E$2:$E$5135, MATCH(L1393, Def_Instancias_Equipamentos!$D$2:$D$5135, 0), 1)</f>
        <v>IA-04RaBPM</v>
      </c>
      <c r="J1393" s="27" t="str">
        <f t="shared" si="26"/>
        <v>INTERNO</v>
      </c>
      <c r="K1393" s="28" t="str">
        <f>Def_Instancias_Equipamentos!$D$748</f>
        <v>BO-08U:DI-BPMRFFE</v>
      </c>
      <c r="L1393" s="19" t="str">
        <f>Def_Instancias_Equipamentos!$D$1339</f>
        <v>BO-08U:DI-FMCFastADC</v>
      </c>
      <c r="M1393" s="44" t="s">
        <v>49</v>
      </c>
      <c r="N1393" s="45" t="s">
        <v>1202</v>
      </c>
      <c r="O1393" s="28" t="str">
        <f>Def_Sistemas_Conectores_Cabos!$B$7</f>
        <v>SMA 50-ohm</v>
      </c>
      <c r="P1393" s="19" t="str">
        <f>Def_Sistemas_Conectores_Cabos!$B$7</f>
        <v>SMA 50-ohm</v>
      </c>
      <c r="Q1393" s="27" t="str">
        <f t="shared" si="31"/>
        <v>BO-08U:DI-BPMRFFE/TI_OUT
BO-08U:DI-FMCFastADC/IN3</v>
      </c>
      <c r="R1393" s="69">
        <v>2.0</v>
      </c>
      <c r="S1393" s="69">
        <v>2.0</v>
      </c>
      <c r="T1393" s="211" t="str">
        <f>Def_Sistemas_Conectores_Cabos!$C$9</f>
        <v>RG316</v>
      </c>
      <c r="U1393" s="45" t="s">
        <v>1173</v>
      </c>
      <c r="V1393" s="33"/>
      <c r="W1393" s="33"/>
      <c r="X1393" s="33"/>
    </row>
    <row r="1394" ht="15.75" customHeight="1">
      <c r="A1394" s="19" t="str">
        <f>Def_Sistemas_Conectores_Cabos!$A$22</f>
        <v>BPM de elétrons</v>
      </c>
      <c r="B1394" s="22" t="str">
        <f>Datas_Entregas!$A$2</f>
        <v>Booster/LTB</v>
      </c>
      <c r="C1394" s="25">
        <f t="array" ref="C1394">INDEX(Datas_Entregas!$B$2:$B$100, MATCH(B1394, Datas_Entregas!$A$2:$A$100, 0), 1)</f>
        <v>43266</v>
      </c>
      <c r="D1394" s="22" t="str">
        <f>Def_Status_Montagem!$A$4</f>
        <v>Comprado / Esperando entrega</v>
      </c>
      <c r="E1394" s="35" t="str">
        <f>Def_Status_Montagem!$B$4</f>
        <v>Contratada (inclui etiqueta)</v>
      </c>
      <c r="F1394" s="26"/>
      <c r="G1394" s="27"/>
      <c r="H1394" s="26" t="str">
        <f t="array" ref="H1394">INDEX(Def_Instancias_Equipamentos!$E$2:$E$5135, MATCH(K1394, Def_Instancias_Equipamentos!$D$2:$D$5135, 0), 1)</f>
        <v>IA-04RaBPM</v>
      </c>
      <c r="I1394" s="27" t="str">
        <f t="array" ref="I1394">INDEX(Def_Instancias_Equipamentos!$E$2:$E$5135, MATCH(L1394, Def_Instancias_Equipamentos!$D$2:$D$5135, 0), 1)</f>
        <v>IA-04RaBPM</v>
      </c>
      <c r="J1394" s="27" t="str">
        <f t="shared" si="26"/>
        <v>INTERNO</v>
      </c>
      <c r="K1394" s="28" t="str">
        <f>Def_Instancias_Equipamentos!$D$748</f>
        <v>BO-08U:DI-BPMRFFE</v>
      </c>
      <c r="L1394" s="19" t="str">
        <f>Def_Instancias_Equipamentos!$D$1339</f>
        <v>BO-08U:DI-FMCFastADC</v>
      </c>
      <c r="M1394" s="44" t="s">
        <v>47</v>
      </c>
      <c r="N1394" s="45" t="s">
        <v>1216</v>
      </c>
      <c r="O1394" s="28" t="str">
        <f>Def_Sistemas_Conectores_Cabos!$B$7</f>
        <v>SMA 50-ohm</v>
      </c>
      <c r="P1394" s="19" t="str">
        <f>Def_Sistemas_Conectores_Cabos!$B$7</f>
        <v>SMA 50-ohm</v>
      </c>
      <c r="Q1394" s="27" t="str">
        <f t="shared" si="31"/>
        <v>BO-08U:DI-BPMRFFE/BO_OUT
BO-08U:DI-FMCFastADC/IN4</v>
      </c>
      <c r="R1394" s="69">
        <v>2.0</v>
      </c>
      <c r="S1394" s="69">
        <v>2.0</v>
      </c>
      <c r="T1394" s="211" t="str">
        <f>Def_Sistemas_Conectores_Cabos!$C$9</f>
        <v>RG316</v>
      </c>
      <c r="U1394" s="45" t="s">
        <v>1173</v>
      </c>
      <c r="V1394" s="33"/>
      <c r="W1394" s="33"/>
      <c r="X1394" s="33"/>
    </row>
    <row r="1395" ht="15.75" customHeight="1">
      <c r="A1395" s="19" t="str">
        <f>Def_Sistemas_Conectores_Cabos!$A$22</f>
        <v>BPM de elétrons</v>
      </c>
      <c r="B1395" s="22" t="str">
        <f>Datas_Entregas!$A$2</f>
        <v>Booster/LTB</v>
      </c>
      <c r="C1395" s="25">
        <f t="array" ref="C1395">INDEX(Datas_Entregas!$B$2:$B$100, MATCH(B1395, Datas_Entregas!$A$2:$A$100, 0), 1)</f>
        <v>43266</v>
      </c>
      <c r="D1395" s="22" t="str">
        <f>Def_Status_Montagem!$A$4</f>
        <v>Comprado / Esperando entrega</v>
      </c>
      <c r="E1395" s="35" t="str">
        <f>Def_Status_Montagem!$B$4</f>
        <v>Contratada (inclui etiqueta)</v>
      </c>
      <c r="F1395" s="26"/>
      <c r="G1395" s="27"/>
      <c r="H1395" s="26" t="str">
        <f t="array" ref="H1395">INDEX(Def_Instancias_Equipamentos!$E$2:$E$5135, MATCH(K1395, Def_Instancias_Equipamentos!$D$2:$D$5135, 0), 1)</f>
        <v>IA-04RaBPM</v>
      </c>
      <c r="I1395" s="27" t="str">
        <f t="array" ref="I1395">INDEX(Def_Instancias_Equipamentos!$E$2:$E$5135, MATCH(L1395, Def_Instancias_Equipamentos!$D$2:$D$5135, 0), 1)</f>
        <v>IA-04RaBPM</v>
      </c>
      <c r="J1395" s="27" t="str">
        <f t="shared" si="26"/>
        <v>INTERNO</v>
      </c>
      <c r="K1395" s="28" t="str">
        <f>Def_Instancias_Equipamentos!$D$749</f>
        <v>BO-09U:DI-BPMRFFE</v>
      </c>
      <c r="L1395" s="19" t="str">
        <f>Def_Instancias_Equipamentos!$D$1340</f>
        <v>BO-09U:DI-FMCFastADC</v>
      </c>
      <c r="M1395" s="44" t="s">
        <v>51</v>
      </c>
      <c r="N1395" s="45" t="s">
        <v>1192</v>
      </c>
      <c r="O1395" s="28" t="str">
        <f>Def_Sistemas_Conectores_Cabos!$B$7</f>
        <v>SMA 50-ohm</v>
      </c>
      <c r="P1395" s="19" t="str">
        <f>Def_Sistemas_Conectores_Cabos!$B$7</f>
        <v>SMA 50-ohm</v>
      </c>
      <c r="Q1395" s="27" t="str">
        <f t="shared" si="31"/>
        <v>BO-09U:DI-BPMRFFE/TO_OUT
BO-09U:DI-FMCFastADC/IN1</v>
      </c>
      <c r="R1395" s="69">
        <v>2.0</v>
      </c>
      <c r="S1395" s="69">
        <v>2.0</v>
      </c>
      <c r="T1395" s="211" t="str">
        <f>Def_Sistemas_Conectores_Cabos!$C$9</f>
        <v>RG316</v>
      </c>
      <c r="U1395" s="45" t="s">
        <v>1173</v>
      </c>
      <c r="V1395" s="33"/>
      <c r="W1395" s="33"/>
      <c r="X1395" s="33"/>
    </row>
    <row r="1396" ht="15.75" customHeight="1">
      <c r="A1396" s="19" t="str">
        <f>Def_Sistemas_Conectores_Cabos!$A$22</f>
        <v>BPM de elétrons</v>
      </c>
      <c r="B1396" s="22" t="str">
        <f>Datas_Entregas!$A$2</f>
        <v>Booster/LTB</v>
      </c>
      <c r="C1396" s="25">
        <f t="array" ref="C1396">INDEX(Datas_Entregas!$B$2:$B$100, MATCH(B1396, Datas_Entregas!$A$2:$A$100, 0), 1)</f>
        <v>43266</v>
      </c>
      <c r="D1396" s="22" t="str">
        <f>Def_Status_Montagem!$A$4</f>
        <v>Comprado / Esperando entrega</v>
      </c>
      <c r="E1396" s="35" t="str">
        <f>Def_Status_Montagem!$B$4</f>
        <v>Contratada (inclui etiqueta)</v>
      </c>
      <c r="F1396" s="26"/>
      <c r="G1396" s="27"/>
      <c r="H1396" s="26" t="str">
        <f t="array" ref="H1396">INDEX(Def_Instancias_Equipamentos!$E$2:$E$5135, MATCH(K1396, Def_Instancias_Equipamentos!$D$2:$D$5135, 0), 1)</f>
        <v>IA-04RaBPM</v>
      </c>
      <c r="I1396" s="27" t="str">
        <f t="array" ref="I1396">INDEX(Def_Instancias_Equipamentos!$E$2:$E$5135, MATCH(L1396, Def_Instancias_Equipamentos!$D$2:$D$5135, 0), 1)</f>
        <v>IA-04RaBPM</v>
      </c>
      <c r="J1396" s="27" t="str">
        <f t="shared" si="26"/>
        <v>INTERNO</v>
      </c>
      <c r="K1396" s="28" t="str">
        <f>Def_Instancias_Equipamentos!$D$749</f>
        <v>BO-09U:DI-BPMRFFE</v>
      </c>
      <c r="L1396" s="19" t="str">
        <f>Def_Instancias_Equipamentos!$D$1340</f>
        <v>BO-09U:DI-FMCFastADC</v>
      </c>
      <c r="M1396" s="44" t="s">
        <v>44</v>
      </c>
      <c r="N1396" s="45" t="s">
        <v>1199</v>
      </c>
      <c r="O1396" s="28" t="str">
        <f>Def_Sistemas_Conectores_Cabos!$B$7</f>
        <v>SMA 50-ohm</v>
      </c>
      <c r="P1396" s="19" t="str">
        <f>Def_Sistemas_Conectores_Cabos!$B$7</f>
        <v>SMA 50-ohm</v>
      </c>
      <c r="Q1396" s="27" t="str">
        <f t="shared" si="31"/>
        <v>BO-09U:DI-BPMRFFE/BI_OUT
BO-09U:DI-FMCFastADC/IN2</v>
      </c>
      <c r="R1396" s="69">
        <v>2.0</v>
      </c>
      <c r="S1396" s="69">
        <v>2.0</v>
      </c>
      <c r="T1396" s="211" t="str">
        <f>Def_Sistemas_Conectores_Cabos!$C$9</f>
        <v>RG316</v>
      </c>
      <c r="U1396" s="45" t="s">
        <v>1173</v>
      </c>
      <c r="V1396" s="33"/>
      <c r="W1396" s="33"/>
      <c r="X1396" s="33"/>
    </row>
    <row r="1397" ht="15.75" customHeight="1">
      <c r="A1397" s="19" t="str">
        <f>Def_Sistemas_Conectores_Cabos!$A$22</f>
        <v>BPM de elétrons</v>
      </c>
      <c r="B1397" s="22" t="str">
        <f>Datas_Entregas!$A$2</f>
        <v>Booster/LTB</v>
      </c>
      <c r="C1397" s="25">
        <f t="array" ref="C1397">INDEX(Datas_Entregas!$B$2:$B$100, MATCH(B1397, Datas_Entregas!$A$2:$A$100, 0), 1)</f>
        <v>43266</v>
      </c>
      <c r="D1397" s="22" t="str">
        <f>Def_Status_Montagem!$A$4</f>
        <v>Comprado / Esperando entrega</v>
      </c>
      <c r="E1397" s="35" t="str">
        <f>Def_Status_Montagem!$B$4</f>
        <v>Contratada (inclui etiqueta)</v>
      </c>
      <c r="F1397" s="26"/>
      <c r="G1397" s="27"/>
      <c r="H1397" s="26" t="str">
        <f t="array" ref="H1397">INDEX(Def_Instancias_Equipamentos!$E$2:$E$5135, MATCH(K1397, Def_Instancias_Equipamentos!$D$2:$D$5135, 0), 1)</f>
        <v>IA-04RaBPM</v>
      </c>
      <c r="I1397" s="27" t="str">
        <f t="array" ref="I1397">INDEX(Def_Instancias_Equipamentos!$E$2:$E$5135, MATCH(L1397, Def_Instancias_Equipamentos!$D$2:$D$5135, 0), 1)</f>
        <v>IA-04RaBPM</v>
      </c>
      <c r="J1397" s="27" t="str">
        <f t="shared" si="26"/>
        <v>INTERNO</v>
      </c>
      <c r="K1397" s="28" t="str">
        <f>Def_Instancias_Equipamentos!$D$749</f>
        <v>BO-09U:DI-BPMRFFE</v>
      </c>
      <c r="L1397" s="19" t="str">
        <f>Def_Instancias_Equipamentos!$D$1340</f>
        <v>BO-09U:DI-FMCFastADC</v>
      </c>
      <c r="M1397" s="44" t="s">
        <v>49</v>
      </c>
      <c r="N1397" s="45" t="s">
        <v>1202</v>
      </c>
      <c r="O1397" s="28" t="str">
        <f>Def_Sistemas_Conectores_Cabos!$B$7</f>
        <v>SMA 50-ohm</v>
      </c>
      <c r="P1397" s="19" t="str">
        <f>Def_Sistemas_Conectores_Cabos!$B$7</f>
        <v>SMA 50-ohm</v>
      </c>
      <c r="Q1397" s="27" t="str">
        <f t="shared" si="31"/>
        <v>BO-09U:DI-BPMRFFE/TI_OUT
BO-09U:DI-FMCFastADC/IN3</v>
      </c>
      <c r="R1397" s="69">
        <v>2.0</v>
      </c>
      <c r="S1397" s="69">
        <v>2.0</v>
      </c>
      <c r="T1397" s="211" t="str">
        <f>Def_Sistemas_Conectores_Cabos!$C$9</f>
        <v>RG316</v>
      </c>
      <c r="U1397" s="45" t="s">
        <v>1173</v>
      </c>
      <c r="V1397" s="33"/>
      <c r="W1397" s="33"/>
      <c r="X1397" s="33"/>
    </row>
    <row r="1398" ht="15.75" customHeight="1">
      <c r="A1398" s="19" t="str">
        <f>Def_Sistemas_Conectores_Cabos!$A$22</f>
        <v>BPM de elétrons</v>
      </c>
      <c r="B1398" s="22" t="str">
        <f>Datas_Entregas!$A$2</f>
        <v>Booster/LTB</v>
      </c>
      <c r="C1398" s="25">
        <f t="array" ref="C1398">INDEX(Datas_Entregas!$B$2:$B$100, MATCH(B1398, Datas_Entregas!$A$2:$A$100, 0), 1)</f>
        <v>43266</v>
      </c>
      <c r="D1398" s="22" t="str">
        <f>Def_Status_Montagem!$A$4</f>
        <v>Comprado / Esperando entrega</v>
      </c>
      <c r="E1398" s="35" t="str">
        <f>Def_Status_Montagem!$B$4</f>
        <v>Contratada (inclui etiqueta)</v>
      </c>
      <c r="F1398" s="26"/>
      <c r="G1398" s="27"/>
      <c r="H1398" s="26" t="str">
        <f t="array" ref="H1398">INDEX(Def_Instancias_Equipamentos!$E$2:$E$5135, MATCH(K1398, Def_Instancias_Equipamentos!$D$2:$D$5135, 0), 1)</f>
        <v>IA-04RaBPM</v>
      </c>
      <c r="I1398" s="27" t="str">
        <f t="array" ref="I1398">INDEX(Def_Instancias_Equipamentos!$E$2:$E$5135, MATCH(L1398, Def_Instancias_Equipamentos!$D$2:$D$5135, 0), 1)</f>
        <v>IA-04RaBPM</v>
      </c>
      <c r="J1398" s="27" t="str">
        <f t="shared" si="26"/>
        <v>INTERNO</v>
      </c>
      <c r="K1398" s="28" t="str">
        <f>Def_Instancias_Equipamentos!$D$749</f>
        <v>BO-09U:DI-BPMRFFE</v>
      </c>
      <c r="L1398" s="19" t="str">
        <f>Def_Instancias_Equipamentos!$D$1340</f>
        <v>BO-09U:DI-FMCFastADC</v>
      </c>
      <c r="M1398" s="44" t="s">
        <v>47</v>
      </c>
      <c r="N1398" s="45" t="s">
        <v>1216</v>
      </c>
      <c r="O1398" s="28" t="str">
        <f>Def_Sistemas_Conectores_Cabos!$B$7</f>
        <v>SMA 50-ohm</v>
      </c>
      <c r="P1398" s="19" t="str">
        <f>Def_Sistemas_Conectores_Cabos!$B$7</f>
        <v>SMA 50-ohm</v>
      </c>
      <c r="Q1398" s="27" t="str">
        <f t="shared" si="31"/>
        <v>BO-09U:DI-BPMRFFE/BO_OUT
BO-09U:DI-FMCFastADC/IN4</v>
      </c>
      <c r="R1398" s="69">
        <v>2.0</v>
      </c>
      <c r="S1398" s="69">
        <v>2.0</v>
      </c>
      <c r="T1398" s="211" t="str">
        <f>Def_Sistemas_Conectores_Cabos!$C$9</f>
        <v>RG316</v>
      </c>
      <c r="U1398" s="45" t="s">
        <v>1173</v>
      </c>
      <c r="V1398" s="33"/>
      <c r="W1398" s="33"/>
      <c r="X1398" s="33"/>
    </row>
    <row r="1399" ht="15.75" customHeight="1">
      <c r="A1399" s="19" t="str">
        <f>Def_Sistemas_Conectores_Cabos!$A$22</f>
        <v>BPM de elétrons</v>
      </c>
      <c r="B1399" s="22" t="str">
        <f>Datas_Entregas!$A$2</f>
        <v>Booster/LTB</v>
      </c>
      <c r="C1399" s="25">
        <f t="array" ref="C1399">INDEX(Datas_Entregas!$B$2:$B$100, MATCH(B1399, Datas_Entregas!$A$2:$A$100, 0), 1)</f>
        <v>43266</v>
      </c>
      <c r="D1399" s="22" t="str">
        <f>Def_Status_Montagem!$A$4</f>
        <v>Comprado / Esperando entrega</v>
      </c>
      <c r="E1399" s="35" t="str">
        <f>Def_Status_Montagem!$B$4</f>
        <v>Contratada (inclui etiqueta)</v>
      </c>
      <c r="F1399" s="26"/>
      <c r="G1399" s="27"/>
      <c r="H1399" s="26" t="str">
        <f t="array" ref="H1399">INDEX(Def_Instancias_Equipamentos!$E$2:$E$5135, MATCH(K1399, Def_Instancias_Equipamentos!$D$2:$D$5135, 0), 1)</f>
        <v>IA-04RaBPM</v>
      </c>
      <c r="I1399" s="27" t="str">
        <f t="array" ref="I1399">INDEX(Def_Instancias_Equipamentos!$E$2:$E$5135, MATCH(L1399, Def_Instancias_Equipamentos!$D$2:$D$5135, 0), 1)</f>
        <v>IA-04RaBPM</v>
      </c>
      <c r="J1399" s="27" t="str">
        <f t="shared" si="26"/>
        <v>INTERNO</v>
      </c>
      <c r="K1399" s="28" t="str">
        <f>Def_Instancias_Equipamentos!$D$750</f>
        <v>BO-10U:DI-BPMRFFE</v>
      </c>
      <c r="L1399" s="19" t="str">
        <f>Def_Instancias_Equipamentos!$D$1341</f>
        <v>BO-10U:DI-FMCFastADC</v>
      </c>
      <c r="M1399" s="44" t="s">
        <v>51</v>
      </c>
      <c r="N1399" s="45" t="s">
        <v>1192</v>
      </c>
      <c r="O1399" s="28" t="str">
        <f>Def_Sistemas_Conectores_Cabos!$B$7</f>
        <v>SMA 50-ohm</v>
      </c>
      <c r="P1399" s="19" t="str">
        <f>Def_Sistemas_Conectores_Cabos!$B$7</f>
        <v>SMA 50-ohm</v>
      </c>
      <c r="Q1399" s="27" t="str">
        <f t="shared" si="31"/>
        <v>BO-10U:DI-BPMRFFE/TO_OUT
BO-10U:DI-FMCFastADC/IN1</v>
      </c>
      <c r="R1399" s="69">
        <v>2.0</v>
      </c>
      <c r="S1399" s="69">
        <v>2.0</v>
      </c>
      <c r="T1399" s="211" t="str">
        <f>Def_Sistemas_Conectores_Cabos!$C$9</f>
        <v>RG316</v>
      </c>
      <c r="U1399" s="45" t="s">
        <v>1173</v>
      </c>
      <c r="V1399" s="33"/>
      <c r="W1399" s="33"/>
      <c r="X1399" s="33"/>
    </row>
    <row r="1400" ht="15.75" customHeight="1">
      <c r="A1400" s="19" t="str">
        <f>Def_Sistemas_Conectores_Cabos!$A$22</f>
        <v>BPM de elétrons</v>
      </c>
      <c r="B1400" s="22" t="str">
        <f>Datas_Entregas!$A$2</f>
        <v>Booster/LTB</v>
      </c>
      <c r="C1400" s="25">
        <f t="array" ref="C1400">INDEX(Datas_Entregas!$B$2:$B$100, MATCH(B1400, Datas_Entregas!$A$2:$A$100, 0), 1)</f>
        <v>43266</v>
      </c>
      <c r="D1400" s="22" t="str">
        <f>Def_Status_Montagem!$A$4</f>
        <v>Comprado / Esperando entrega</v>
      </c>
      <c r="E1400" s="35" t="str">
        <f>Def_Status_Montagem!$B$4</f>
        <v>Contratada (inclui etiqueta)</v>
      </c>
      <c r="F1400" s="26"/>
      <c r="G1400" s="27"/>
      <c r="H1400" s="26" t="str">
        <f t="array" ref="H1400">INDEX(Def_Instancias_Equipamentos!$E$2:$E$5135, MATCH(K1400, Def_Instancias_Equipamentos!$D$2:$D$5135, 0), 1)</f>
        <v>IA-04RaBPM</v>
      </c>
      <c r="I1400" s="27" t="str">
        <f t="array" ref="I1400">INDEX(Def_Instancias_Equipamentos!$E$2:$E$5135, MATCH(L1400, Def_Instancias_Equipamentos!$D$2:$D$5135, 0), 1)</f>
        <v>IA-04RaBPM</v>
      </c>
      <c r="J1400" s="27" t="str">
        <f t="shared" si="26"/>
        <v>INTERNO</v>
      </c>
      <c r="K1400" s="28" t="str">
        <f>Def_Instancias_Equipamentos!$D$750</f>
        <v>BO-10U:DI-BPMRFFE</v>
      </c>
      <c r="L1400" s="19" t="str">
        <f>Def_Instancias_Equipamentos!$D$1341</f>
        <v>BO-10U:DI-FMCFastADC</v>
      </c>
      <c r="M1400" s="44" t="s">
        <v>44</v>
      </c>
      <c r="N1400" s="45" t="s">
        <v>1199</v>
      </c>
      <c r="O1400" s="28" t="str">
        <f>Def_Sistemas_Conectores_Cabos!$B$7</f>
        <v>SMA 50-ohm</v>
      </c>
      <c r="P1400" s="19" t="str">
        <f>Def_Sistemas_Conectores_Cabos!$B$7</f>
        <v>SMA 50-ohm</v>
      </c>
      <c r="Q1400" s="27" t="str">
        <f t="shared" si="31"/>
        <v>BO-10U:DI-BPMRFFE/BI_OUT
BO-10U:DI-FMCFastADC/IN2</v>
      </c>
      <c r="R1400" s="69">
        <v>2.0</v>
      </c>
      <c r="S1400" s="69">
        <v>2.0</v>
      </c>
      <c r="T1400" s="211" t="str">
        <f>Def_Sistemas_Conectores_Cabos!$C$9</f>
        <v>RG316</v>
      </c>
      <c r="U1400" s="45" t="s">
        <v>1173</v>
      </c>
      <c r="V1400" s="33"/>
      <c r="W1400" s="33"/>
      <c r="X1400" s="33"/>
    </row>
    <row r="1401" ht="15.75" customHeight="1">
      <c r="A1401" s="19" t="str">
        <f>Def_Sistemas_Conectores_Cabos!$A$22</f>
        <v>BPM de elétrons</v>
      </c>
      <c r="B1401" s="22" t="str">
        <f>Datas_Entregas!$A$2</f>
        <v>Booster/LTB</v>
      </c>
      <c r="C1401" s="25">
        <f t="array" ref="C1401">INDEX(Datas_Entregas!$B$2:$B$100, MATCH(B1401, Datas_Entregas!$A$2:$A$100, 0), 1)</f>
        <v>43266</v>
      </c>
      <c r="D1401" s="22" t="str">
        <f>Def_Status_Montagem!$A$4</f>
        <v>Comprado / Esperando entrega</v>
      </c>
      <c r="E1401" s="35" t="str">
        <f>Def_Status_Montagem!$B$4</f>
        <v>Contratada (inclui etiqueta)</v>
      </c>
      <c r="F1401" s="26"/>
      <c r="G1401" s="27"/>
      <c r="H1401" s="26" t="str">
        <f t="array" ref="H1401">INDEX(Def_Instancias_Equipamentos!$E$2:$E$5135, MATCH(K1401, Def_Instancias_Equipamentos!$D$2:$D$5135, 0), 1)</f>
        <v>IA-04RaBPM</v>
      </c>
      <c r="I1401" s="27" t="str">
        <f t="array" ref="I1401">INDEX(Def_Instancias_Equipamentos!$E$2:$E$5135, MATCH(L1401, Def_Instancias_Equipamentos!$D$2:$D$5135, 0), 1)</f>
        <v>IA-04RaBPM</v>
      </c>
      <c r="J1401" s="27" t="str">
        <f t="shared" si="26"/>
        <v>INTERNO</v>
      </c>
      <c r="K1401" s="28" t="str">
        <f>Def_Instancias_Equipamentos!$D$750</f>
        <v>BO-10U:DI-BPMRFFE</v>
      </c>
      <c r="L1401" s="19" t="str">
        <f>Def_Instancias_Equipamentos!$D$1341</f>
        <v>BO-10U:DI-FMCFastADC</v>
      </c>
      <c r="M1401" s="44" t="s">
        <v>49</v>
      </c>
      <c r="N1401" s="45" t="s">
        <v>1202</v>
      </c>
      <c r="O1401" s="28" t="str">
        <f>Def_Sistemas_Conectores_Cabos!$B$7</f>
        <v>SMA 50-ohm</v>
      </c>
      <c r="P1401" s="19" t="str">
        <f>Def_Sistemas_Conectores_Cabos!$B$7</f>
        <v>SMA 50-ohm</v>
      </c>
      <c r="Q1401" s="27" t="str">
        <f t="shared" si="31"/>
        <v>BO-10U:DI-BPMRFFE/TI_OUT
BO-10U:DI-FMCFastADC/IN3</v>
      </c>
      <c r="R1401" s="69">
        <v>2.0</v>
      </c>
      <c r="S1401" s="69">
        <v>2.0</v>
      </c>
      <c r="T1401" s="211" t="str">
        <f>Def_Sistemas_Conectores_Cabos!$C$9</f>
        <v>RG316</v>
      </c>
      <c r="U1401" s="45" t="s">
        <v>1173</v>
      </c>
      <c r="V1401" s="33"/>
      <c r="W1401" s="33"/>
      <c r="X1401" s="33"/>
    </row>
    <row r="1402" ht="15.75" customHeight="1">
      <c r="A1402" s="19" t="str">
        <f>Def_Sistemas_Conectores_Cabos!$A$22</f>
        <v>BPM de elétrons</v>
      </c>
      <c r="B1402" s="22" t="str">
        <f>Datas_Entregas!$A$2</f>
        <v>Booster/LTB</v>
      </c>
      <c r="C1402" s="25">
        <f t="array" ref="C1402">INDEX(Datas_Entregas!$B$2:$B$100, MATCH(B1402, Datas_Entregas!$A$2:$A$100, 0), 1)</f>
        <v>43266</v>
      </c>
      <c r="D1402" s="22" t="str">
        <f>Def_Status_Montagem!$A$4</f>
        <v>Comprado / Esperando entrega</v>
      </c>
      <c r="E1402" s="35" t="str">
        <f>Def_Status_Montagem!$B$4</f>
        <v>Contratada (inclui etiqueta)</v>
      </c>
      <c r="F1402" s="26"/>
      <c r="G1402" s="27"/>
      <c r="H1402" s="26" t="str">
        <f t="array" ref="H1402">INDEX(Def_Instancias_Equipamentos!$E$2:$E$5135, MATCH(K1402, Def_Instancias_Equipamentos!$D$2:$D$5135, 0), 1)</f>
        <v>IA-04RaBPM</v>
      </c>
      <c r="I1402" s="27" t="str">
        <f t="array" ref="I1402">INDEX(Def_Instancias_Equipamentos!$E$2:$E$5135, MATCH(L1402, Def_Instancias_Equipamentos!$D$2:$D$5135, 0), 1)</f>
        <v>IA-04RaBPM</v>
      </c>
      <c r="J1402" s="27" t="str">
        <f t="shared" si="26"/>
        <v>INTERNO</v>
      </c>
      <c r="K1402" s="28" t="str">
        <f>Def_Instancias_Equipamentos!$D$750</f>
        <v>BO-10U:DI-BPMRFFE</v>
      </c>
      <c r="L1402" s="19" t="str">
        <f>Def_Instancias_Equipamentos!$D$1341</f>
        <v>BO-10U:DI-FMCFastADC</v>
      </c>
      <c r="M1402" s="44" t="s">
        <v>47</v>
      </c>
      <c r="N1402" s="45" t="s">
        <v>1216</v>
      </c>
      <c r="O1402" s="28" t="str">
        <f>Def_Sistemas_Conectores_Cabos!$B$7</f>
        <v>SMA 50-ohm</v>
      </c>
      <c r="P1402" s="19" t="str">
        <f>Def_Sistemas_Conectores_Cabos!$B$7</f>
        <v>SMA 50-ohm</v>
      </c>
      <c r="Q1402" s="27" t="str">
        <f t="shared" si="31"/>
        <v>BO-10U:DI-BPMRFFE/BO_OUT
BO-10U:DI-FMCFastADC/IN4</v>
      </c>
      <c r="R1402" s="69">
        <v>2.0</v>
      </c>
      <c r="S1402" s="69">
        <v>2.0</v>
      </c>
      <c r="T1402" s="211" t="str">
        <f>Def_Sistemas_Conectores_Cabos!$C$9</f>
        <v>RG316</v>
      </c>
      <c r="U1402" s="45" t="s">
        <v>1173</v>
      </c>
      <c r="V1402" s="33"/>
      <c r="W1402" s="33"/>
      <c r="X1402" s="33"/>
    </row>
    <row r="1403" ht="15.75" customHeight="1">
      <c r="A1403" s="19" t="str">
        <f>Def_Sistemas_Conectores_Cabos!$A$22</f>
        <v>BPM de elétrons</v>
      </c>
      <c r="B1403" s="22" t="str">
        <f>Datas_Entregas!$A$2</f>
        <v>Booster/LTB</v>
      </c>
      <c r="C1403" s="25">
        <f t="array" ref="C1403">INDEX(Datas_Entregas!$B$2:$B$100, MATCH(B1403, Datas_Entregas!$A$2:$A$100, 0), 1)</f>
        <v>43266</v>
      </c>
      <c r="D1403" s="22" t="str">
        <f>Def_Status_Montagem!$A$4</f>
        <v>Comprado / Esperando entrega</v>
      </c>
      <c r="E1403" s="35" t="str">
        <f>Def_Status_Montagem!$B$4</f>
        <v>Contratada (inclui etiqueta)</v>
      </c>
      <c r="F1403" s="26"/>
      <c r="G1403" s="27"/>
      <c r="H1403" s="26" t="str">
        <f t="array" ref="H1403">INDEX(Def_Instancias_Equipamentos!$E$2:$E$5135, MATCH(K1403, Def_Instancias_Equipamentos!$D$2:$D$5135, 0), 1)</f>
        <v>IA-05RaBPM</v>
      </c>
      <c r="I1403" s="27" t="str">
        <f t="array" ref="I1403">INDEX(Def_Instancias_Equipamentos!$E$2:$E$5135, MATCH(L1403, Def_Instancias_Equipamentos!$D$2:$D$5135, 0), 1)</f>
        <v>IA-05RaBPM</v>
      </c>
      <c r="J1403" s="27" t="str">
        <f t="shared" si="26"/>
        <v>INTERNO</v>
      </c>
      <c r="K1403" s="28" t="str">
        <f>Def_Instancias_Equipamentos!$D$751</f>
        <v>BO-11U:DI-BPMRFFE</v>
      </c>
      <c r="L1403" s="19" t="str">
        <f>Def_Instancias_Equipamentos!$D$1342</f>
        <v>BO-11U:DI-FMCFastADC</v>
      </c>
      <c r="M1403" s="44" t="s">
        <v>51</v>
      </c>
      <c r="N1403" s="45" t="s">
        <v>1192</v>
      </c>
      <c r="O1403" s="28" t="str">
        <f>Def_Sistemas_Conectores_Cabos!$B$7</f>
        <v>SMA 50-ohm</v>
      </c>
      <c r="P1403" s="19" t="str">
        <f>Def_Sistemas_Conectores_Cabos!$B$7</f>
        <v>SMA 50-ohm</v>
      </c>
      <c r="Q1403" s="27" t="str">
        <f t="shared" si="31"/>
        <v>BO-11U:DI-BPMRFFE/TO_OUT
BO-11U:DI-FMCFastADC/IN1</v>
      </c>
      <c r="R1403" s="69">
        <v>2.0</v>
      </c>
      <c r="S1403" s="69">
        <v>2.0</v>
      </c>
      <c r="T1403" s="211" t="str">
        <f>Def_Sistemas_Conectores_Cabos!$C$9</f>
        <v>RG316</v>
      </c>
      <c r="U1403" s="45" t="s">
        <v>1173</v>
      </c>
      <c r="V1403" s="33"/>
      <c r="W1403" s="33"/>
      <c r="X1403" s="33"/>
    </row>
    <row r="1404" ht="15.75" customHeight="1">
      <c r="A1404" s="19" t="str">
        <f>Def_Sistemas_Conectores_Cabos!$A$22</f>
        <v>BPM de elétrons</v>
      </c>
      <c r="B1404" s="22" t="str">
        <f>Datas_Entregas!$A$2</f>
        <v>Booster/LTB</v>
      </c>
      <c r="C1404" s="25">
        <f t="array" ref="C1404">INDEX(Datas_Entregas!$B$2:$B$100, MATCH(B1404, Datas_Entregas!$A$2:$A$100, 0), 1)</f>
        <v>43266</v>
      </c>
      <c r="D1404" s="22" t="str">
        <f>Def_Status_Montagem!$A$4</f>
        <v>Comprado / Esperando entrega</v>
      </c>
      <c r="E1404" s="35" t="str">
        <f>Def_Status_Montagem!$B$4</f>
        <v>Contratada (inclui etiqueta)</v>
      </c>
      <c r="F1404" s="26"/>
      <c r="G1404" s="27"/>
      <c r="H1404" s="26" t="str">
        <f t="array" ref="H1404">INDEX(Def_Instancias_Equipamentos!$E$2:$E$5135, MATCH(K1404, Def_Instancias_Equipamentos!$D$2:$D$5135, 0), 1)</f>
        <v>IA-05RaBPM</v>
      </c>
      <c r="I1404" s="27" t="str">
        <f t="array" ref="I1404">INDEX(Def_Instancias_Equipamentos!$E$2:$E$5135, MATCH(L1404, Def_Instancias_Equipamentos!$D$2:$D$5135, 0), 1)</f>
        <v>IA-05RaBPM</v>
      </c>
      <c r="J1404" s="27" t="str">
        <f t="shared" si="26"/>
        <v>INTERNO</v>
      </c>
      <c r="K1404" s="28" t="str">
        <f>Def_Instancias_Equipamentos!$D$751</f>
        <v>BO-11U:DI-BPMRFFE</v>
      </c>
      <c r="L1404" s="19" t="str">
        <f>Def_Instancias_Equipamentos!$D$1342</f>
        <v>BO-11U:DI-FMCFastADC</v>
      </c>
      <c r="M1404" s="44" t="s">
        <v>44</v>
      </c>
      <c r="N1404" s="45" t="s">
        <v>1199</v>
      </c>
      <c r="O1404" s="28" t="str">
        <f>Def_Sistemas_Conectores_Cabos!$B$7</f>
        <v>SMA 50-ohm</v>
      </c>
      <c r="P1404" s="19" t="str">
        <f>Def_Sistemas_Conectores_Cabos!$B$7</f>
        <v>SMA 50-ohm</v>
      </c>
      <c r="Q1404" s="27" t="str">
        <f t="shared" si="31"/>
        <v>BO-11U:DI-BPMRFFE/BI_OUT
BO-11U:DI-FMCFastADC/IN2</v>
      </c>
      <c r="R1404" s="69">
        <v>2.0</v>
      </c>
      <c r="S1404" s="69">
        <v>2.0</v>
      </c>
      <c r="T1404" s="211" t="str">
        <f>Def_Sistemas_Conectores_Cabos!$C$9</f>
        <v>RG316</v>
      </c>
      <c r="U1404" s="45" t="s">
        <v>1173</v>
      </c>
      <c r="V1404" s="33"/>
      <c r="W1404" s="33"/>
      <c r="X1404" s="33"/>
    </row>
    <row r="1405" ht="15.75" customHeight="1">
      <c r="A1405" s="19" t="str">
        <f>Def_Sistemas_Conectores_Cabos!$A$22</f>
        <v>BPM de elétrons</v>
      </c>
      <c r="B1405" s="22" t="str">
        <f>Datas_Entregas!$A$2</f>
        <v>Booster/LTB</v>
      </c>
      <c r="C1405" s="25">
        <f t="array" ref="C1405">INDEX(Datas_Entregas!$B$2:$B$100, MATCH(B1405, Datas_Entregas!$A$2:$A$100, 0), 1)</f>
        <v>43266</v>
      </c>
      <c r="D1405" s="22" t="str">
        <f>Def_Status_Montagem!$A$4</f>
        <v>Comprado / Esperando entrega</v>
      </c>
      <c r="E1405" s="35" t="str">
        <f>Def_Status_Montagem!$B$4</f>
        <v>Contratada (inclui etiqueta)</v>
      </c>
      <c r="F1405" s="26"/>
      <c r="G1405" s="27"/>
      <c r="H1405" s="26" t="str">
        <f t="array" ref="H1405">INDEX(Def_Instancias_Equipamentos!$E$2:$E$5135, MATCH(K1405, Def_Instancias_Equipamentos!$D$2:$D$5135, 0), 1)</f>
        <v>IA-05RaBPM</v>
      </c>
      <c r="I1405" s="27" t="str">
        <f t="array" ref="I1405">INDEX(Def_Instancias_Equipamentos!$E$2:$E$5135, MATCH(L1405, Def_Instancias_Equipamentos!$D$2:$D$5135, 0), 1)</f>
        <v>IA-05RaBPM</v>
      </c>
      <c r="J1405" s="27" t="str">
        <f t="shared" si="26"/>
        <v>INTERNO</v>
      </c>
      <c r="K1405" s="28" t="str">
        <f>Def_Instancias_Equipamentos!$D$751</f>
        <v>BO-11U:DI-BPMRFFE</v>
      </c>
      <c r="L1405" s="19" t="str">
        <f>Def_Instancias_Equipamentos!$D$1342</f>
        <v>BO-11U:DI-FMCFastADC</v>
      </c>
      <c r="M1405" s="44" t="s">
        <v>49</v>
      </c>
      <c r="N1405" s="45" t="s">
        <v>1202</v>
      </c>
      <c r="O1405" s="28" t="str">
        <f>Def_Sistemas_Conectores_Cabos!$B$7</f>
        <v>SMA 50-ohm</v>
      </c>
      <c r="P1405" s="19" t="str">
        <f>Def_Sistemas_Conectores_Cabos!$B$7</f>
        <v>SMA 50-ohm</v>
      </c>
      <c r="Q1405" s="27" t="str">
        <f t="shared" si="31"/>
        <v>BO-11U:DI-BPMRFFE/TI_OUT
BO-11U:DI-FMCFastADC/IN3</v>
      </c>
      <c r="R1405" s="69">
        <v>2.0</v>
      </c>
      <c r="S1405" s="69">
        <v>2.0</v>
      </c>
      <c r="T1405" s="211" t="str">
        <f>Def_Sistemas_Conectores_Cabos!$C$9</f>
        <v>RG316</v>
      </c>
      <c r="U1405" s="45" t="s">
        <v>1173</v>
      </c>
      <c r="V1405" s="33"/>
      <c r="W1405" s="33"/>
      <c r="X1405" s="33"/>
    </row>
    <row r="1406" ht="15.75" customHeight="1">
      <c r="A1406" s="19" t="str">
        <f>Def_Sistemas_Conectores_Cabos!$A$22</f>
        <v>BPM de elétrons</v>
      </c>
      <c r="B1406" s="22" t="str">
        <f>Datas_Entregas!$A$2</f>
        <v>Booster/LTB</v>
      </c>
      <c r="C1406" s="25">
        <f t="array" ref="C1406">INDEX(Datas_Entregas!$B$2:$B$100, MATCH(B1406, Datas_Entregas!$A$2:$A$100, 0), 1)</f>
        <v>43266</v>
      </c>
      <c r="D1406" s="22" t="str">
        <f>Def_Status_Montagem!$A$4</f>
        <v>Comprado / Esperando entrega</v>
      </c>
      <c r="E1406" s="35" t="str">
        <f>Def_Status_Montagem!$B$4</f>
        <v>Contratada (inclui etiqueta)</v>
      </c>
      <c r="F1406" s="26"/>
      <c r="G1406" s="27"/>
      <c r="H1406" s="26" t="str">
        <f t="array" ref="H1406">INDEX(Def_Instancias_Equipamentos!$E$2:$E$5135, MATCH(K1406, Def_Instancias_Equipamentos!$D$2:$D$5135, 0), 1)</f>
        <v>IA-05RaBPM</v>
      </c>
      <c r="I1406" s="27" t="str">
        <f t="array" ref="I1406">INDEX(Def_Instancias_Equipamentos!$E$2:$E$5135, MATCH(L1406, Def_Instancias_Equipamentos!$D$2:$D$5135, 0), 1)</f>
        <v>IA-05RaBPM</v>
      </c>
      <c r="J1406" s="27" t="str">
        <f t="shared" si="26"/>
        <v>INTERNO</v>
      </c>
      <c r="K1406" s="28" t="str">
        <f>Def_Instancias_Equipamentos!$D$751</f>
        <v>BO-11U:DI-BPMRFFE</v>
      </c>
      <c r="L1406" s="19" t="str">
        <f>Def_Instancias_Equipamentos!$D$1342</f>
        <v>BO-11U:DI-FMCFastADC</v>
      </c>
      <c r="M1406" s="44" t="s">
        <v>47</v>
      </c>
      <c r="N1406" s="45" t="s">
        <v>1216</v>
      </c>
      <c r="O1406" s="28" t="str">
        <f>Def_Sistemas_Conectores_Cabos!$B$7</f>
        <v>SMA 50-ohm</v>
      </c>
      <c r="P1406" s="19" t="str">
        <f>Def_Sistemas_Conectores_Cabos!$B$7</f>
        <v>SMA 50-ohm</v>
      </c>
      <c r="Q1406" s="27" t="str">
        <f t="shared" si="31"/>
        <v>BO-11U:DI-BPMRFFE/BO_OUT
BO-11U:DI-FMCFastADC/IN4</v>
      </c>
      <c r="R1406" s="69">
        <v>2.0</v>
      </c>
      <c r="S1406" s="69">
        <v>2.0</v>
      </c>
      <c r="T1406" s="211" t="str">
        <f>Def_Sistemas_Conectores_Cabos!$C$9</f>
        <v>RG316</v>
      </c>
      <c r="U1406" s="45" t="s">
        <v>1173</v>
      </c>
      <c r="V1406" s="33"/>
      <c r="W1406" s="33"/>
      <c r="X1406" s="33"/>
    </row>
    <row r="1407" ht="15.75" customHeight="1">
      <c r="A1407" s="19" t="str">
        <f>Def_Sistemas_Conectores_Cabos!$A$22</f>
        <v>BPM de elétrons</v>
      </c>
      <c r="B1407" s="22" t="str">
        <f>Datas_Entregas!$A$2</f>
        <v>Booster/LTB</v>
      </c>
      <c r="C1407" s="25">
        <f t="array" ref="C1407">INDEX(Datas_Entregas!$B$2:$B$100, MATCH(B1407, Datas_Entregas!$A$2:$A$100, 0), 1)</f>
        <v>43266</v>
      </c>
      <c r="D1407" s="22" t="str">
        <f>Def_Status_Montagem!$A$4</f>
        <v>Comprado / Esperando entrega</v>
      </c>
      <c r="E1407" s="35" t="str">
        <f>Def_Status_Montagem!$B$4</f>
        <v>Contratada (inclui etiqueta)</v>
      </c>
      <c r="F1407" s="26"/>
      <c r="G1407" s="27"/>
      <c r="H1407" s="26" t="str">
        <f t="array" ref="H1407">INDEX(Def_Instancias_Equipamentos!$E$2:$E$5135, MATCH(K1407, Def_Instancias_Equipamentos!$D$2:$D$5135, 0), 1)</f>
        <v>IA-05RaBPM</v>
      </c>
      <c r="I1407" s="27" t="str">
        <f t="array" ref="I1407">INDEX(Def_Instancias_Equipamentos!$E$2:$E$5135, MATCH(L1407, Def_Instancias_Equipamentos!$D$2:$D$5135, 0), 1)</f>
        <v>IA-05RaBPM</v>
      </c>
      <c r="J1407" s="27" t="str">
        <f t="shared" si="26"/>
        <v>INTERNO</v>
      </c>
      <c r="K1407" s="28" t="str">
        <f>Def_Instancias_Equipamentos!$D$752</f>
        <v>BO-12U:DI-BPMRFFE</v>
      </c>
      <c r="L1407" s="19" t="str">
        <f>Def_Instancias_Equipamentos!$D$1343</f>
        <v>BO-12U:DI-FMCFastADC</v>
      </c>
      <c r="M1407" s="44" t="s">
        <v>51</v>
      </c>
      <c r="N1407" s="45" t="s">
        <v>1192</v>
      </c>
      <c r="O1407" s="28" t="str">
        <f>Def_Sistemas_Conectores_Cabos!$B$7</f>
        <v>SMA 50-ohm</v>
      </c>
      <c r="P1407" s="19" t="str">
        <f>Def_Sistemas_Conectores_Cabos!$B$7</f>
        <v>SMA 50-ohm</v>
      </c>
      <c r="Q1407" s="27" t="str">
        <f t="shared" si="31"/>
        <v>BO-12U:DI-BPMRFFE/TO_OUT
BO-12U:DI-FMCFastADC/IN1</v>
      </c>
      <c r="R1407" s="69">
        <v>2.0</v>
      </c>
      <c r="S1407" s="69">
        <v>2.0</v>
      </c>
      <c r="T1407" s="211" t="str">
        <f>Def_Sistemas_Conectores_Cabos!$C$9</f>
        <v>RG316</v>
      </c>
      <c r="U1407" s="45" t="s">
        <v>1173</v>
      </c>
      <c r="V1407" s="33"/>
      <c r="W1407" s="33"/>
      <c r="X1407" s="33"/>
    </row>
    <row r="1408" ht="15.75" customHeight="1">
      <c r="A1408" s="19" t="str">
        <f>Def_Sistemas_Conectores_Cabos!$A$22</f>
        <v>BPM de elétrons</v>
      </c>
      <c r="B1408" s="22" t="str">
        <f>Datas_Entregas!$A$2</f>
        <v>Booster/LTB</v>
      </c>
      <c r="C1408" s="25">
        <f t="array" ref="C1408">INDEX(Datas_Entregas!$B$2:$B$100, MATCH(B1408, Datas_Entregas!$A$2:$A$100, 0), 1)</f>
        <v>43266</v>
      </c>
      <c r="D1408" s="22" t="str">
        <f>Def_Status_Montagem!$A$4</f>
        <v>Comprado / Esperando entrega</v>
      </c>
      <c r="E1408" s="35" t="str">
        <f>Def_Status_Montagem!$B$4</f>
        <v>Contratada (inclui etiqueta)</v>
      </c>
      <c r="F1408" s="26"/>
      <c r="G1408" s="27"/>
      <c r="H1408" s="26" t="str">
        <f t="array" ref="H1408">INDEX(Def_Instancias_Equipamentos!$E$2:$E$5135, MATCH(K1408, Def_Instancias_Equipamentos!$D$2:$D$5135, 0), 1)</f>
        <v>IA-05RaBPM</v>
      </c>
      <c r="I1408" s="27" t="str">
        <f t="array" ref="I1408">INDEX(Def_Instancias_Equipamentos!$E$2:$E$5135, MATCH(L1408, Def_Instancias_Equipamentos!$D$2:$D$5135, 0), 1)</f>
        <v>IA-05RaBPM</v>
      </c>
      <c r="J1408" s="27" t="str">
        <f t="shared" si="26"/>
        <v>INTERNO</v>
      </c>
      <c r="K1408" s="28" t="str">
        <f>Def_Instancias_Equipamentos!$D$752</f>
        <v>BO-12U:DI-BPMRFFE</v>
      </c>
      <c r="L1408" s="19" t="str">
        <f>Def_Instancias_Equipamentos!$D$1343</f>
        <v>BO-12U:DI-FMCFastADC</v>
      </c>
      <c r="M1408" s="44" t="s">
        <v>44</v>
      </c>
      <c r="N1408" s="45" t="s">
        <v>1199</v>
      </c>
      <c r="O1408" s="28" t="str">
        <f>Def_Sistemas_Conectores_Cabos!$B$7</f>
        <v>SMA 50-ohm</v>
      </c>
      <c r="P1408" s="19" t="str">
        <f>Def_Sistemas_Conectores_Cabos!$B$7</f>
        <v>SMA 50-ohm</v>
      </c>
      <c r="Q1408" s="27" t="str">
        <f t="shared" si="31"/>
        <v>BO-12U:DI-BPMRFFE/BI_OUT
BO-12U:DI-FMCFastADC/IN2</v>
      </c>
      <c r="R1408" s="69">
        <v>2.0</v>
      </c>
      <c r="S1408" s="69">
        <v>2.0</v>
      </c>
      <c r="T1408" s="211" t="str">
        <f>Def_Sistemas_Conectores_Cabos!$C$9</f>
        <v>RG316</v>
      </c>
      <c r="U1408" s="45" t="s">
        <v>1173</v>
      </c>
      <c r="V1408" s="33"/>
      <c r="W1408" s="33"/>
      <c r="X1408" s="33"/>
    </row>
    <row r="1409" ht="15.75" customHeight="1">
      <c r="A1409" s="19" t="str">
        <f>Def_Sistemas_Conectores_Cabos!$A$22</f>
        <v>BPM de elétrons</v>
      </c>
      <c r="B1409" s="22" t="str">
        <f>Datas_Entregas!$A$2</f>
        <v>Booster/LTB</v>
      </c>
      <c r="C1409" s="25">
        <f t="array" ref="C1409">INDEX(Datas_Entregas!$B$2:$B$100, MATCH(B1409, Datas_Entregas!$A$2:$A$100, 0), 1)</f>
        <v>43266</v>
      </c>
      <c r="D1409" s="22" t="str">
        <f>Def_Status_Montagem!$A$4</f>
        <v>Comprado / Esperando entrega</v>
      </c>
      <c r="E1409" s="35" t="str">
        <f>Def_Status_Montagem!$B$4</f>
        <v>Contratada (inclui etiqueta)</v>
      </c>
      <c r="F1409" s="26"/>
      <c r="G1409" s="27"/>
      <c r="H1409" s="26" t="str">
        <f t="array" ref="H1409">INDEX(Def_Instancias_Equipamentos!$E$2:$E$5135, MATCH(K1409, Def_Instancias_Equipamentos!$D$2:$D$5135, 0), 1)</f>
        <v>IA-05RaBPM</v>
      </c>
      <c r="I1409" s="27" t="str">
        <f t="array" ref="I1409">INDEX(Def_Instancias_Equipamentos!$E$2:$E$5135, MATCH(L1409, Def_Instancias_Equipamentos!$D$2:$D$5135, 0), 1)</f>
        <v>IA-05RaBPM</v>
      </c>
      <c r="J1409" s="27" t="str">
        <f t="shared" si="26"/>
        <v>INTERNO</v>
      </c>
      <c r="K1409" s="28" t="str">
        <f>Def_Instancias_Equipamentos!$D$752</f>
        <v>BO-12U:DI-BPMRFFE</v>
      </c>
      <c r="L1409" s="19" t="str">
        <f>Def_Instancias_Equipamentos!$D$1343</f>
        <v>BO-12U:DI-FMCFastADC</v>
      </c>
      <c r="M1409" s="44" t="s">
        <v>49</v>
      </c>
      <c r="N1409" s="45" t="s">
        <v>1202</v>
      </c>
      <c r="O1409" s="28" t="str">
        <f>Def_Sistemas_Conectores_Cabos!$B$7</f>
        <v>SMA 50-ohm</v>
      </c>
      <c r="P1409" s="19" t="str">
        <f>Def_Sistemas_Conectores_Cabos!$B$7</f>
        <v>SMA 50-ohm</v>
      </c>
      <c r="Q1409" s="27" t="str">
        <f t="shared" si="31"/>
        <v>BO-12U:DI-BPMRFFE/TI_OUT
BO-12U:DI-FMCFastADC/IN3</v>
      </c>
      <c r="R1409" s="69">
        <v>2.0</v>
      </c>
      <c r="S1409" s="69">
        <v>2.0</v>
      </c>
      <c r="T1409" s="211" t="str">
        <f>Def_Sistemas_Conectores_Cabos!$C$9</f>
        <v>RG316</v>
      </c>
      <c r="U1409" s="45" t="s">
        <v>1173</v>
      </c>
      <c r="V1409" s="33"/>
      <c r="W1409" s="33"/>
      <c r="X1409" s="33"/>
    </row>
    <row r="1410" ht="15.75" customHeight="1">
      <c r="A1410" s="19" t="str">
        <f>Def_Sistemas_Conectores_Cabos!$A$22</f>
        <v>BPM de elétrons</v>
      </c>
      <c r="B1410" s="22" t="str">
        <f>Datas_Entregas!$A$2</f>
        <v>Booster/LTB</v>
      </c>
      <c r="C1410" s="25">
        <f t="array" ref="C1410">INDEX(Datas_Entregas!$B$2:$B$100, MATCH(B1410, Datas_Entregas!$A$2:$A$100, 0), 1)</f>
        <v>43266</v>
      </c>
      <c r="D1410" s="22" t="str">
        <f>Def_Status_Montagem!$A$4</f>
        <v>Comprado / Esperando entrega</v>
      </c>
      <c r="E1410" s="35" t="str">
        <f>Def_Status_Montagem!$B$4</f>
        <v>Contratada (inclui etiqueta)</v>
      </c>
      <c r="F1410" s="26"/>
      <c r="G1410" s="27"/>
      <c r="H1410" s="26" t="str">
        <f t="array" ref="H1410">INDEX(Def_Instancias_Equipamentos!$E$2:$E$5135, MATCH(K1410, Def_Instancias_Equipamentos!$D$2:$D$5135, 0), 1)</f>
        <v>IA-05RaBPM</v>
      </c>
      <c r="I1410" s="27" t="str">
        <f t="array" ref="I1410">INDEX(Def_Instancias_Equipamentos!$E$2:$E$5135, MATCH(L1410, Def_Instancias_Equipamentos!$D$2:$D$5135, 0), 1)</f>
        <v>IA-05RaBPM</v>
      </c>
      <c r="J1410" s="27" t="str">
        <f t="shared" si="26"/>
        <v>INTERNO</v>
      </c>
      <c r="K1410" s="28" t="str">
        <f>Def_Instancias_Equipamentos!$D$752</f>
        <v>BO-12U:DI-BPMRFFE</v>
      </c>
      <c r="L1410" s="19" t="str">
        <f>Def_Instancias_Equipamentos!$D$1343</f>
        <v>BO-12U:DI-FMCFastADC</v>
      </c>
      <c r="M1410" s="44" t="s">
        <v>47</v>
      </c>
      <c r="N1410" s="45" t="s">
        <v>1216</v>
      </c>
      <c r="O1410" s="28" t="str">
        <f>Def_Sistemas_Conectores_Cabos!$B$7</f>
        <v>SMA 50-ohm</v>
      </c>
      <c r="P1410" s="19" t="str">
        <f>Def_Sistemas_Conectores_Cabos!$B$7</f>
        <v>SMA 50-ohm</v>
      </c>
      <c r="Q1410" s="27" t="str">
        <f t="shared" si="31"/>
        <v>BO-12U:DI-BPMRFFE/BO_OUT
BO-12U:DI-FMCFastADC/IN4</v>
      </c>
      <c r="R1410" s="69">
        <v>2.0</v>
      </c>
      <c r="S1410" s="69">
        <v>2.0</v>
      </c>
      <c r="T1410" s="211" t="str">
        <f>Def_Sistemas_Conectores_Cabos!$C$9</f>
        <v>RG316</v>
      </c>
      <c r="U1410" s="45" t="s">
        <v>1173</v>
      </c>
      <c r="V1410" s="33"/>
      <c r="W1410" s="33"/>
      <c r="X1410" s="33"/>
    </row>
    <row r="1411" ht="15.75" customHeight="1">
      <c r="A1411" s="19" t="str">
        <f>Def_Sistemas_Conectores_Cabos!$A$22</f>
        <v>BPM de elétrons</v>
      </c>
      <c r="B1411" s="22" t="str">
        <f>Datas_Entregas!$A$2</f>
        <v>Booster/LTB</v>
      </c>
      <c r="C1411" s="25">
        <f t="array" ref="C1411">INDEX(Datas_Entregas!$B$2:$B$100, MATCH(B1411, Datas_Entregas!$A$2:$A$100, 0), 1)</f>
        <v>43266</v>
      </c>
      <c r="D1411" s="22" t="str">
        <f>Def_Status_Montagem!$A$4</f>
        <v>Comprado / Esperando entrega</v>
      </c>
      <c r="E1411" s="35" t="str">
        <f>Def_Status_Montagem!$B$4</f>
        <v>Contratada (inclui etiqueta)</v>
      </c>
      <c r="F1411" s="26"/>
      <c r="G1411" s="27"/>
      <c r="H1411" s="26" t="str">
        <f t="array" ref="H1411">INDEX(Def_Instancias_Equipamentos!$E$2:$E$5135, MATCH(K1411, Def_Instancias_Equipamentos!$D$2:$D$5135, 0), 1)</f>
        <v>IA-06RaBPM</v>
      </c>
      <c r="I1411" s="27" t="str">
        <f t="array" ref="I1411">INDEX(Def_Instancias_Equipamentos!$E$2:$E$5135, MATCH(L1411, Def_Instancias_Equipamentos!$D$2:$D$5135, 0), 1)</f>
        <v>IA-06RaBPM</v>
      </c>
      <c r="J1411" s="27" t="str">
        <f t="shared" si="26"/>
        <v>INTERNO</v>
      </c>
      <c r="K1411" s="28" t="str">
        <f>Def_Instancias_Equipamentos!$D$753</f>
        <v>BO-13U:DI-BPMRFFE</v>
      </c>
      <c r="L1411" s="19" t="str">
        <f>Def_Instancias_Equipamentos!$D$1344</f>
        <v>BO-13U:DI-FMCFastADC</v>
      </c>
      <c r="M1411" s="44" t="s">
        <v>51</v>
      </c>
      <c r="N1411" s="45" t="s">
        <v>1192</v>
      </c>
      <c r="O1411" s="28" t="str">
        <f>Def_Sistemas_Conectores_Cabos!$B$7</f>
        <v>SMA 50-ohm</v>
      </c>
      <c r="P1411" s="19" t="str">
        <f>Def_Sistemas_Conectores_Cabos!$B$7</f>
        <v>SMA 50-ohm</v>
      </c>
      <c r="Q1411" s="27" t="str">
        <f t="shared" si="31"/>
        <v>BO-13U:DI-BPMRFFE/TO_OUT
BO-13U:DI-FMCFastADC/IN1</v>
      </c>
      <c r="R1411" s="69">
        <v>2.0</v>
      </c>
      <c r="S1411" s="69">
        <v>2.0</v>
      </c>
      <c r="T1411" s="211" t="str">
        <f>Def_Sistemas_Conectores_Cabos!$C$9</f>
        <v>RG316</v>
      </c>
      <c r="U1411" s="45" t="s">
        <v>1173</v>
      </c>
      <c r="V1411" s="33"/>
      <c r="W1411" s="33"/>
      <c r="X1411" s="33"/>
    </row>
    <row r="1412" ht="15.75" customHeight="1">
      <c r="A1412" s="19" t="str">
        <f>Def_Sistemas_Conectores_Cabos!$A$22</f>
        <v>BPM de elétrons</v>
      </c>
      <c r="B1412" s="22" t="str">
        <f>Datas_Entregas!$A$2</f>
        <v>Booster/LTB</v>
      </c>
      <c r="C1412" s="25">
        <f t="array" ref="C1412">INDEX(Datas_Entregas!$B$2:$B$100, MATCH(B1412, Datas_Entregas!$A$2:$A$100, 0), 1)</f>
        <v>43266</v>
      </c>
      <c r="D1412" s="22" t="str">
        <f>Def_Status_Montagem!$A$4</f>
        <v>Comprado / Esperando entrega</v>
      </c>
      <c r="E1412" s="35" t="str">
        <f>Def_Status_Montagem!$B$4</f>
        <v>Contratada (inclui etiqueta)</v>
      </c>
      <c r="F1412" s="26"/>
      <c r="G1412" s="27"/>
      <c r="H1412" s="26" t="str">
        <f t="array" ref="H1412">INDEX(Def_Instancias_Equipamentos!$E$2:$E$5135, MATCH(K1412, Def_Instancias_Equipamentos!$D$2:$D$5135, 0), 1)</f>
        <v>IA-06RaBPM</v>
      </c>
      <c r="I1412" s="27" t="str">
        <f t="array" ref="I1412">INDEX(Def_Instancias_Equipamentos!$E$2:$E$5135, MATCH(L1412, Def_Instancias_Equipamentos!$D$2:$D$5135, 0), 1)</f>
        <v>IA-06RaBPM</v>
      </c>
      <c r="J1412" s="27" t="str">
        <f t="shared" si="26"/>
        <v>INTERNO</v>
      </c>
      <c r="K1412" s="28" t="str">
        <f>Def_Instancias_Equipamentos!$D$753</f>
        <v>BO-13U:DI-BPMRFFE</v>
      </c>
      <c r="L1412" s="19" t="str">
        <f>Def_Instancias_Equipamentos!$D$1344</f>
        <v>BO-13U:DI-FMCFastADC</v>
      </c>
      <c r="M1412" s="44" t="s">
        <v>44</v>
      </c>
      <c r="N1412" s="45" t="s">
        <v>1199</v>
      </c>
      <c r="O1412" s="28" t="str">
        <f>Def_Sistemas_Conectores_Cabos!$B$7</f>
        <v>SMA 50-ohm</v>
      </c>
      <c r="P1412" s="19" t="str">
        <f>Def_Sistemas_Conectores_Cabos!$B$7</f>
        <v>SMA 50-ohm</v>
      </c>
      <c r="Q1412" s="27" t="str">
        <f t="shared" si="31"/>
        <v>BO-13U:DI-BPMRFFE/BI_OUT
BO-13U:DI-FMCFastADC/IN2</v>
      </c>
      <c r="R1412" s="69">
        <v>2.0</v>
      </c>
      <c r="S1412" s="69">
        <v>2.0</v>
      </c>
      <c r="T1412" s="211" t="str">
        <f>Def_Sistemas_Conectores_Cabos!$C$9</f>
        <v>RG316</v>
      </c>
      <c r="U1412" s="45" t="s">
        <v>1173</v>
      </c>
      <c r="V1412" s="33"/>
      <c r="W1412" s="33"/>
      <c r="X1412" s="33"/>
    </row>
    <row r="1413" ht="15.75" customHeight="1">
      <c r="A1413" s="19" t="str">
        <f>Def_Sistemas_Conectores_Cabos!$A$22</f>
        <v>BPM de elétrons</v>
      </c>
      <c r="B1413" s="22" t="str">
        <f>Datas_Entregas!$A$2</f>
        <v>Booster/LTB</v>
      </c>
      <c r="C1413" s="25">
        <f t="array" ref="C1413">INDEX(Datas_Entregas!$B$2:$B$100, MATCH(B1413, Datas_Entregas!$A$2:$A$100, 0), 1)</f>
        <v>43266</v>
      </c>
      <c r="D1413" s="22" t="str">
        <f>Def_Status_Montagem!$A$4</f>
        <v>Comprado / Esperando entrega</v>
      </c>
      <c r="E1413" s="35" t="str">
        <f>Def_Status_Montagem!$B$4</f>
        <v>Contratada (inclui etiqueta)</v>
      </c>
      <c r="F1413" s="26"/>
      <c r="G1413" s="27"/>
      <c r="H1413" s="26" t="str">
        <f t="array" ref="H1413">INDEX(Def_Instancias_Equipamentos!$E$2:$E$5135, MATCH(K1413, Def_Instancias_Equipamentos!$D$2:$D$5135, 0), 1)</f>
        <v>IA-06RaBPM</v>
      </c>
      <c r="I1413" s="27" t="str">
        <f t="array" ref="I1413">INDEX(Def_Instancias_Equipamentos!$E$2:$E$5135, MATCH(L1413, Def_Instancias_Equipamentos!$D$2:$D$5135, 0), 1)</f>
        <v>IA-06RaBPM</v>
      </c>
      <c r="J1413" s="27" t="str">
        <f t="shared" si="26"/>
        <v>INTERNO</v>
      </c>
      <c r="K1413" s="28" t="str">
        <f>Def_Instancias_Equipamentos!$D$753</f>
        <v>BO-13U:DI-BPMRFFE</v>
      </c>
      <c r="L1413" s="19" t="str">
        <f>Def_Instancias_Equipamentos!$D$1344</f>
        <v>BO-13U:DI-FMCFastADC</v>
      </c>
      <c r="M1413" s="44" t="s">
        <v>49</v>
      </c>
      <c r="N1413" s="45" t="s">
        <v>1202</v>
      </c>
      <c r="O1413" s="28" t="str">
        <f>Def_Sistemas_Conectores_Cabos!$B$7</f>
        <v>SMA 50-ohm</v>
      </c>
      <c r="P1413" s="19" t="str">
        <f>Def_Sistemas_Conectores_Cabos!$B$7</f>
        <v>SMA 50-ohm</v>
      </c>
      <c r="Q1413" s="27" t="str">
        <f t="shared" si="31"/>
        <v>BO-13U:DI-BPMRFFE/TI_OUT
BO-13U:DI-FMCFastADC/IN3</v>
      </c>
      <c r="R1413" s="69">
        <v>2.0</v>
      </c>
      <c r="S1413" s="69">
        <v>2.0</v>
      </c>
      <c r="T1413" s="211" t="str">
        <f>Def_Sistemas_Conectores_Cabos!$C$9</f>
        <v>RG316</v>
      </c>
      <c r="U1413" s="45" t="s">
        <v>1173</v>
      </c>
      <c r="V1413" s="33"/>
      <c r="W1413" s="33"/>
      <c r="X1413" s="33"/>
    </row>
    <row r="1414" ht="15.75" customHeight="1">
      <c r="A1414" s="19" t="str">
        <f>Def_Sistemas_Conectores_Cabos!$A$22</f>
        <v>BPM de elétrons</v>
      </c>
      <c r="B1414" s="22" t="str">
        <f>Datas_Entregas!$A$2</f>
        <v>Booster/LTB</v>
      </c>
      <c r="C1414" s="25">
        <f t="array" ref="C1414">INDEX(Datas_Entregas!$B$2:$B$100, MATCH(B1414, Datas_Entregas!$A$2:$A$100, 0), 1)</f>
        <v>43266</v>
      </c>
      <c r="D1414" s="22" t="str">
        <f>Def_Status_Montagem!$A$4</f>
        <v>Comprado / Esperando entrega</v>
      </c>
      <c r="E1414" s="35" t="str">
        <f>Def_Status_Montagem!$B$4</f>
        <v>Contratada (inclui etiqueta)</v>
      </c>
      <c r="F1414" s="26"/>
      <c r="G1414" s="27"/>
      <c r="H1414" s="26" t="str">
        <f t="array" ref="H1414">INDEX(Def_Instancias_Equipamentos!$E$2:$E$5135, MATCH(K1414, Def_Instancias_Equipamentos!$D$2:$D$5135, 0), 1)</f>
        <v>IA-06RaBPM</v>
      </c>
      <c r="I1414" s="27" t="str">
        <f t="array" ref="I1414">INDEX(Def_Instancias_Equipamentos!$E$2:$E$5135, MATCH(L1414, Def_Instancias_Equipamentos!$D$2:$D$5135, 0), 1)</f>
        <v>IA-06RaBPM</v>
      </c>
      <c r="J1414" s="27" t="str">
        <f t="shared" si="26"/>
        <v>INTERNO</v>
      </c>
      <c r="K1414" s="28" t="str">
        <f>Def_Instancias_Equipamentos!$D$753</f>
        <v>BO-13U:DI-BPMRFFE</v>
      </c>
      <c r="L1414" s="19" t="str">
        <f>Def_Instancias_Equipamentos!$D$1344</f>
        <v>BO-13U:DI-FMCFastADC</v>
      </c>
      <c r="M1414" s="44" t="s">
        <v>47</v>
      </c>
      <c r="N1414" s="45" t="s">
        <v>1216</v>
      </c>
      <c r="O1414" s="28" t="str">
        <f>Def_Sistemas_Conectores_Cabos!$B$7</f>
        <v>SMA 50-ohm</v>
      </c>
      <c r="P1414" s="19" t="str">
        <f>Def_Sistemas_Conectores_Cabos!$B$7</f>
        <v>SMA 50-ohm</v>
      </c>
      <c r="Q1414" s="27" t="str">
        <f t="shared" si="31"/>
        <v>BO-13U:DI-BPMRFFE/BO_OUT
BO-13U:DI-FMCFastADC/IN4</v>
      </c>
      <c r="R1414" s="69">
        <v>2.0</v>
      </c>
      <c r="S1414" s="69">
        <v>2.0</v>
      </c>
      <c r="T1414" s="211" t="str">
        <f>Def_Sistemas_Conectores_Cabos!$C$9</f>
        <v>RG316</v>
      </c>
      <c r="U1414" s="45" t="s">
        <v>1173</v>
      </c>
      <c r="V1414" s="33"/>
      <c r="W1414" s="33"/>
      <c r="X1414" s="33"/>
    </row>
    <row r="1415" ht="15.75" customHeight="1">
      <c r="A1415" s="19" t="str">
        <f>Def_Sistemas_Conectores_Cabos!$A$22</f>
        <v>BPM de elétrons</v>
      </c>
      <c r="B1415" s="22" t="str">
        <f>Datas_Entregas!$A$2</f>
        <v>Booster/LTB</v>
      </c>
      <c r="C1415" s="25">
        <f t="array" ref="C1415">INDEX(Datas_Entregas!$B$2:$B$100, MATCH(B1415, Datas_Entregas!$A$2:$A$100, 0), 1)</f>
        <v>43266</v>
      </c>
      <c r="D1415" s="22" t="str">
        <f>Def_Status_Montagem!$A$4</f>
        <v>Comprado / Esperando entrega</v>
      </c>
      <c r="E1415" s="35" t="str">
        <f>Def_Status_Montagem!$B$4</f>
        <v>Contratada (inclui etiqueta)</v>
      </c>
      <c r="F1415" s="26"/>
      <c r="G1415" s="27"/>
      <c r="H1415" s="26" t="str">
        <f t="array" ref="H1415">INDEX(Def_Instancias_Equipamentos!$E$2:$E$5135, MATCH(K1415, Def_Instancias_Equipamentos!$D$2:$D$5135, 0), 1)</f>
        <v>IA-06RaBPM</v>
      </c>
      <c r="I1415" s="27" t="str">
        <f t="array" ref="I1415">INDEX(Def_Instancias_Equipamentos!$E$2:$E$5135, MATCH(L1415, Def_Instancias_Equipamentos!$D$2:$D$5135, 0), 1)</f>
        <v>IA-06RaBPM</v>
      </c>
      <c r="J1415" s="27" t="str">
        <f t="shared" si="26"/>
        <v>INTERNO</v>
      </c>
      <c r="K1415" s="28" t="str">
        <f>Def_Instancias_Equipamentos!$D$754</f>
        <v>BO-14U:DI-BPMRFFE</v>
      </c>
      <c r="L1415" s="19" t="str">
        <f>Def_Instancias_Equipamentos!$D$1345</f>
        <v>BO-14U:DI-FMCFastADC</v>
      </c>
      <c r="M1415" s="44" t="s">
        <v>51</v>
      </c>
      <c r="N1415" s="45" t="s">
        <v>1192</v>
      </c>
      <c r="O1415" s="28" t="str">
        <f>Def_Sistemas_Conectores_Cabos!$B$7</f>
        <v>SMA 50-ohm</v>
      </c>
      <c r="P1415" s="19" t="str">
        <f>Def_Sistemas_Conectores_Cabos!$B$7</f>
        <v>SMA 50-ohm</v>
      </c>
      <c r="Q1415" s="27" t="str">
        <f t="shared" si="31"/>
        <v>BO-14U:DI-BPMRFFE/TO_OUT
BO-14U:DI-FMCFastADC/IN1</v>
      </c>
      <c r="R1415" s="69">
        <v>2.0</v>
      </c>
      <c r="S1415" s="69">
        <v>2.0</v>
      </c>
      <c r="T1415" s="211" t="str">
        <f>Def_Sistemas_Conectores_Cabos!$C$9</f>
        <v>RG316</v>
      </c>
      <c r="U1415" s="45" t="s">
        <v>1173</v>
      </c>
      <c r="V1415" s="33"/>
      <c r="W1415" s="33"/>
      <c r="X1415" s="33"/>
    </row>
    <row r="1416" ht="15.75" customHeight="1">
      <c r="A1416" s="19" t="str">
        <f>Def_Sistemas_Conectores_Cabos!$A$22</f>
        <v>BPM de elétrons</v>
      </c>
      <c r="B1416" s="22" t="str">
        <f>Datas_Entregas!$A$2</f>
        <v>Booster/LTB</v>
      </c>
      <c r="C1416" s="25">
        <f t="array" ref="C1416">INDEX(Datas_Entregas!$B$2:$B$100, MATCH(B1416, Datas_Entregas!$A$2:$A$100, 0), 1)</f>
        <v>43266</v>
      </c>
      <c r="D1416" s="22" t="str">
        <f>Def_Status_Montagem!$A$4</f>
        <v>Comprado / Esperando entrega</v>
      </c>
      <c r="E1416" s="35" t="str">
        <f>Def_Status_Montagem!$B$4</f>
        <v>Contratada (inclui etiqueta)</v>
      </c>
      <c r="F1416" s="26"/>
      <c r="G1416" s="27"/>
      <c r="H1416" s="26" t="str">
        <f t="array" ref="H1416">INDEX(Def_Instancias_Equipamentos!$E$2:$E$5135, MATCH(K1416, Def_Instancias_Equipamentos!$D$2:$D$5135, 0), 1)</f>
        <v>IA-06RaBPM</v>
      </c>
      <c r="I1416" s="27" t="str">
        <f t="array" ref="I1416">INDEX(Def_Instancias_Equipamentos!$E$2:$E$5135, MATCH(L1416, Def_Instancias_Equipamentos!$D$2:$D$5135, 0), 1)</f>
        <v>IA-06RaBPM</v>
      </c>
      <c r="J1416" s="27" t="str">
        <f t="shared" si="26"/>
        <v>INTERNO</v>
      </c>
      <c r="K1416" s="28" t="str">
        <f>Def_Instancias_Equipamentos!$D$754</f>
        <v>BO-14U:DI-BPMRFFE</v>
      </c>
      <c r="L1416" s="19" t="str">
        <f>Def_Instancias_Equipamentos!$D$1345</f>
        <v>BO-14U:DI-FMCFastADC</v>
      </c>
      <c r="M1416" s="44" t="s">
        <v>44</v>
      </c>
      <c r="N1416" s="45" t="s">
        <v>1199</v>
      </c>
      <c r="O1416" s="28" t="str">
        <f>Def_Sistemas_Conectores_Cabos!$B$7</f>
        <v>SMA 50-ohm</v>
      </c>
      <c r="P1416" s="19" t="str">
        <f>Def_Sistemas_Conectores_Cabos!$B$7</f>
        <v>SMA 50-ohm</v>
      </c>
      <c r="Q1416" s="27" t="str">
        <f t="shared" si="31"/>
        <v>BO-14U:DI-BPMRFFE/BI_OUT
BO-14U:DI-FMCFastADC/IN2</v>
      </c>
      <c r="R1416" s="69">
        <v>2.0</v>
      </c>
      <c r="S1416" s="69">
        <v>2.0</v>
      </c>
      <c r="T1416" s="211" t="str">
        <f>Def_Sistemas_Conectores_Cabos!$C$9</f>
        <v>RG316</v>
      </c>
      <c r="U1416" s="45" t="s">
        <v>1173</v>
      </c>
      <c r="V1416" s="33"/>
      <c r="W1416" s="33"/>
      <c r="X1416" s="33"/>
    </row>
    <row r="1417" ht="15.75" customHeight="1">
      <c r="A1417" s="19" t="str">
        <f>Def_Sistemas_Conectores_Cabos!$A$22</f>
        <v>BPM de elétrons</v>
      </c>
      <c r="B1417" s="22" t="str">
        <f>Datas_Entregas!$A$2</f>
        <v>Booster/LTB</v>
      </c>
      <c r="C1417" s="25">
        <f t="array" ref="C1417">INDEX(Datas_Entregas!$B$2:$B$100, MATCH(B1417, Datas_Entregas!$A$2:$A$100, 0), 1)</f>
        <v>43266</v>
      </c>
      <c r="D1417" s="22" t="str">
        <f>Def_Status_Montagem!$A$4</f>
        <v>Comprado / Esperando entrega</v>
      </c>
      <c r="E1417" s="35" t="str">
        <f>Def_Status_Montagem!$B$4</f>
        <v>Contratada (inclui etiqueta)</v>
      </c>
      <c r="F1417" s="26"/>
      <c r="G1417" s="27"/>
      <c r="H1417" s="26" t="str">
        <f t="array" ref="H1417">INDEX(Def_Instancias_Equipamentos!$E$2:$E$5135, MATCH(K1417, Def_Instancias_Equipamentos!$D$2:$D$5135, 0), 1)</f>
        <v>IA-06RaBPM</v>
      </c>
      <c r="I1417" s="27" t="str">
        <f t="array" ref="I1417">INDEX(Def_Instancias_Equipamentos!$E$2:$E$5135, MATCH(L1417, Def_Instancias_Equipamentos!$D$2:$D$5135, 0), 1)</f>
        <v>IA-06RaBPM</v>
      </c>
      <c r="J1417" s="27" t="str">
        <f t="shared" si="26"/>
        <v>INTERNO</v>
      </c>
      <c r="K1417" s="28" t="str">
        <f>Def_Instancias_Equipamentos!$D$754</f>
        <v>BO-14U:DI-BPMRFFE</v>
      </c>
      <c r="L1417" s="19" t="str">
        <f>Def_Instancias_Equipamentos!$D$1345</f>
        <v>BO-14U:DI-FMCFastADC</v>
      </c>
      <c r="M1417" s="44" t="s">
        <v>49</v>
      </c>
      <c r="N1417" s="45" t="s">
        <v>1202</v>
      </c>
      <c r="O1417" s="28" t="str">
        <f>Def_Sistemas_Conectores_Cabos!$B$7</f>
        <v>SMA 50-ohm</v>
      </c>
      <c r="P1417" s="19" t="str">
        <f>Def_Sistemas_Conectores_Cabos!$B$7</f>
        <v>SMA 50-ohm</v>
      </c>
      <c r="Q1417" s="27" t="str">
        <f t="shared" si="31"/>
        <v>BO-14U:DI-BPMRFFE/TI_OUT
BO-14U:DI-FMCFastADC/IN3</v>
      </c>
      <c r="R1417" s="69">
        <v>2.0</v>
      </c>
      <c r="S1417" s="69">
        <v>2.0</v>
      </c>
      <c r="T1417" s="211" t="str">
        <f>Def_Sistemas_Conectores_Cabos!$C$9</f>
        <v>RG316</v>
      </c>
      <c r="U1417" s="45" t="s">
        <v>1173</v>
      </c>
      <c r="V1417" s="33"/>
      <c r="W1417" s="33"/>
      <c r="X1417" s="33"/>
    </row>
    <row r="1418" ht="15.75" customHeight="1">
      <c r="A1418" s="19" t="str">
        <f>Def_Sistemas_Conectores_Cabos!$A$22</f>
        <v>BPM de elétrons</v>
      </c>
      <c r="B1418" s="22" t="str">
        <f>Datas_Entregas!$A$2</f>
        <v>Booster/LTB</v>
      </c>
      <c r="C1418" s="25">
        <f t="array" ref="C1418">INDEX(Datas_Entregas!$B$2:$B$100, MATCH(B1418, Datas_Entregas!$A$2:$A$100, 0), 1)</f>
        <v>43266</v>
      </c>
      <c r="D1418" s="22" t="str">
        <f>Def_Status_Montagem!$A$4</f>
        <v>Comprado / Esperando entrega</v>
      </c>
      <c r="E1418" s="35" t="str">
        <f>Def_Status_Montagem!$B$4</f>
        <v>Contratada (inclui etiqueta)</v>
      </c>
      <c r="F1418" s="26"/>
      <c r="G1418" s="27"/>
      <c r="H1418" s="26" t="str">
        <f t="array" ref="H1418">INDEX(Def_Instancias_Equipamentos!$E$2:$E$5135, MATCH(K1418, Def_Instancias_Equipamentos!$D$2:$D$5135, 0), 1)</f>
        <v>IA-06RaBPM</v>
      </c>
      <c r="I1418" s="27" t="str">
        <f t="array" ref="I1418">INDEX(Def_Instancias_Equipamentos!$E$2:$E$5135, MATCH(L1418, Def_Instancias_Equipamentos!$D$2:$D$5135, 0), 1)</f>
        <v>IA-06RaBPM</v>
      </c>
      <c r="J1418" s="27" t="str">
        <f t="shared" si="26"/>
        <v>INTERNO</v>
      </c>
      <c r="K1418" s="28" t="str">
        <f>Def_Instancias_Equipamentos!$D$754</f>
        <v>BO-14U:DI-BPMRFFE</v>
      </c>
      <c r="L1418" s="19" t="str">
        <f>Def_Instancias_Equipamentos!$D$1345</f>
        <v>BO-14U:DI-FMCFastADC</v>
      </c>
      <c r="M1418" s="44" t="s">
        <v>47</v>
      </c>
      <c r="N1418" s="45" t="s">
        <v>1216</v>
      </c>
      <c r="O1418" s="28" t="str">
        <f>Def_Sistemas_Conectores_Cabos!$B$7</f>
        <v>SMA 50-ohm</v>
      </c>
      <c r="P1418" s="19" t="str">
        <f>Def_Sistemas_Conectores_Cabos!$B$7</f>
        <v>SMA 50-ohm</v>
      </c>
      <c r="Q1418" s="27" t="str">
        <f t="shared" si="31"/>
        <v>BO-14U:DI-BPMRFFE/BO_OUT
BO-14U:DI-FMCFastADC/IN4</v>
      </c>
      <c r="R1418" s="69">
        <v>2.0</v>
      </c>
      <c r="S1418" s="69">
        <v>2.0</v>
      </c>
      <c r="T1418" s="211" t="str">
        <f>Def_Sistemas_Conectores_Cabos!$C$9</f>
        <v>RG316</v>
      </c>
      <c r="U1418" s="45" t="s">
        <v>1173</v>
      </c>
      <c r="V1418" s="33"/>
      <c r="W1418" s="33"/>
      <c r="X1418" s="33"/>
    </row>
    <row r="1419" ht="15.75" customHeight="1">
      <c r="A1419" s="19" t="str">
        <f>Def_Sistemas_Conectores_Cabos!$A$22</f>
        <v>BPM de elétrons</v>
      </c>
      <c r="B1419" s="22" t="str">
        <f>Datas_Entregas!$A$2</f>
        <v>Booster/LTB</v>
      </c>
      <c r="C1419" s="25">
        <f t="array" ref="C1419">INDEX(Datas_Entregas!$B$2:$B$100, MATCH(B1419, Datas_Entregas!$A$2:$A$100, 0), 1)</f>
        <v>43266</v>
      </c>
      <c r="D1419" s="22" t="str">
        <f>Def_Status_Montagem!$A$4</f>
        <v>Comprado / Esperando entrega</v>
      </c>
      <c r="E1419" s="35" t="str">
        <f>Def_Status_Montagem!$B$4</f>
        <v>Contratada (inclui etiqueta)</v>
      </c>
      <c r="F1419" s="26"/>
      <c r="G1419" s="27"/>
      <c r="H1419" s="26" t="str">
        <f t="array" ref="H1419">INDEX(Def_Instancias_Equipamentos!$E$2:$E$5135, MATCH(K1419, Def_Instancias_Equipamentos!$D$2:$D$5135, 0), 1)</f>
        <v>IA-06RaBPM</v>
      </c>
      <c r="I1419" s="27" t="str">
        <f t="array" ref="I1419">INDEX(Def_Instancias_Equipamentos!$E$2:$E$5135, MATCH(L1419, Def_Instancias_Equipamentos!$D$2:$D$5135, 0), 1)</f>
        <v>IA-06RaBPM</v>
      </c>
      <c r="J1419" s="27" t="str">
        <f t="shared" si="26"/>
        <v>INTERNO</v>
      </c>
      <c r="K1419" s="28" t="str">
        <f>Def_Instancias_Equipamentos!$D$755</f>
        <v>BO-15U:DI-BPMRFFE</v>
      </c>
      <c r="L1419" s="19" t="str">
        <f>Def_Instancias_Equipamentos!$D$1346</f>
        <v>BO-15U:DI-FMCFastADC</v>
      </c>
      <c r="M1419" s="44" t="s">
        <v>51</v>
      </c>
      <c r="N1419" s="45" t="s">
        <v>1192</v>
      </c>
      <c r="O1419" s="28" t="str">
        <f>Def_Sistemas_Conectores_Cabos!$B$7</f>
        <v>SMA 50-ohm</v>
      </c>
      <c r="P1419" s="19" t="str">
        <f>Def_Sistemas_Conectores_Cabos!$B$7</f>
        <v>SMA 50-ohm</v>
      </c>
      <c r="Q1419" s="27" t="str">
        <f t="shared" si="31"/>
        <v>BO-15U:DI-BPMRFFE/TO_OUT
BO-15U:DI-FMCFastADC/IN1</v>
      </c>
      <c r="R1419" s="69">
        <v>2.0</v>
      </c>
      <c r="S1419" s="69">
        <v>2.0</v>
      </c>
      <c r="T1419" s="211" t="str">
        <f>Def_Sistemas_Conectores_Cabos!$C$9</f>
        <v>RG316</v>
      </c>
      <c r="U1419" s="45" t="s">
        <v>1173</v>
      </c>
      <c r="V1419" s="33"/>
      <c r="W1419" s="33"/>
      <c r="X1419" s="33"/>
    </row>
    <row r="1420" ht="15.75" customHeight="1">
      <c r="A1420" s="19" t="str">
        <f>Def_Sistemas_Conectores_Cabos!$A$22</f>
        <v>BPM de elétrons</v>
      </c>
      <c r="B1420" s="22" t="str">
        <f>Datas_Entregas!$A$2</f>
        <v>Booster/LTB</v>
      </c>
      <c r="C1420" s="25">
        <f t="array" ref="C1420">INDEX(Datas_Entregas!$B$2:$B$100, MATCH(B1420, Datas_Entregas!$A$2:$A$100, 0), 1)</f>
        <v>43266</v>
      </c>
      <c r="D1420" s="22" t="str">
        <f>Def_Status_Montagem!$A$4</f>
        <v>Comprado / Esperando entrega</v>
      </c>
      <c r="E1420" s="35" t="str">
        <f>Def_Status_Montagem!$B$4</f>
        <v>Contratada (inclui etiqueta)</v>
      </c>
      <c r="F1420" s="26"/>
      <c r="G1420" s="27"/>
      <c r="H1420" s="26" t="str">
        <f t="array" ref="H1420">INDEX(Def_Instancias_Equipamentos!$E$2:$E$5135, MATCH(K1420, Def_Instancias_Equipamentos!$D$2:$D$5135, 0), 1)</f>
        <v>IA-06RaBPM</v>
      </c>
      <c r="I1420" s="27" t="str">
        <f t="array" ref="I1420">INDEX(Def_Instancias_Equipamentos!$E$2:$E$5135, MATCH(L1420, Def_Instancias_Equipamentos!$D$2:$D$5135, 0), 1)</f>
        <v>IA-06RaBPM</v>
      </c>
      <c r="J1420" s="27" t="str">
        <f t="shared" si="26"/>
        <v>INTERNO</v>
      </c>
      <c r="K1420" s="28" t="str">
        <f>Def_Instancias_Equipamentos!$D$755</f>
        <v>BO-15U:DI-BPMRFFE</v>
      </c>
      <c r="L1420" s="19" t="str">
        <f>Def_Instancias_Equipamentos!$D$1346</f>
        <v>BO-15U:DI-FMCFastADC</v>
      </c>
      <c r="M1420" s="44" t="s">
        <v>44</v>
      </c>
      <c r="N1420" s="45" t="s">
        <v>1199</v>
      </c>
      <c r="O1420" s="28" t="str">
        <f>Def_Sistemas_Conectores_Cabos!$B$7</f>
        <v>SMA 50-ohm</v>
      </c>
      <c r="P1420" s="19" t="str">
        <f>Def_Sistemas_Conectores_Cabos!$B$7</f>
        <v>SMA 50-ohm</v>
      </c>
      <c r="Q1420" s="27" t="str">
        <f t="shared" si="31"/>
        <v>BO-15U:DI-BPMRFFE/BI_OUT
BO-15U:DI-FMCFastADC/IN2</v>
      </c>
      <c r="R1420" s="69">
        <v>2.0</v>
      </c>
      <c r="S1420" s="69">
        <v>2.0</v>
      </c>
      <c r="T1420" s="211" t="str">
        <f>Def_Sistemas_Conectores_Cabos!$C$9</f>
        <v>RG316</v>
      </c>
      <c r="U1420" s="45" t="s">
        <v>1173</v>
      </c>
      <c r="V1420" s="33"/>
      <c r="W1420" s="33"/>
      <c r="X1420" s="33"/>
    </row>
    <row r="1421" ht="15.75" customHeight="1">
      <c r="A1421" s="19" t="str">
        <f>Def_Sistemas_Conectores_Cabos!$A$22</f>
        <v>BPM de elétrons</v>
      </c>
      <c r="B1421" s="22" t="str">
        <f>Datas_Entregas!$A$2</f>
        <v>Booster/LTB</v>
      </c>
      <c r="C1421" s="25">
        <f t="array" ref="C1421">INDEX(Datas_Entregas!$B$2:$B$100, MATCH(B1421, Datas_Entregas!$A$2:$A$100, 0), 1)</f>
        <v>43266</v>
      </c>
      <c r="D1421" s="22" t="str">
        <f>Def_Status_Montagem!$A$4</f>
        <v>Comprado / Esperando entrega</v>
      </c>
      <c r="E1421" s="35" t="str">
        <f>Def_Status_Montagem!$B$4</f>
        <v>Contratada (inclui etiqueta)</v>
      </c>
      <c r="F1421" s="26"/>
      <c r="G1421" s="27"/>
      <c r="H1421" s="26" t="str">
        <f t="array" ref="H1421">INDEX(Def_Instancias_Equipamentos!$E$2:$E$5135, MATCH(K1421, Def_Instancias_Equipamentos!$D$2:$D$5135, 0), 1)</f>
        <v>IA-06RaBPM</v>
      </c>
      <c r="I1421" s="27" t="str">
        <f t="array" ref="I1421">INDEX(Def_Instancias_Equipamentos!$E$2:$E$5135, MATCH(L1421, Def_Instancias_Equipamentos!$D$2:$D$5135, 0), 1)</f>
        <v>IA-06RaBPM</v>
      </c>
      <c r="J1421" s="27" t="str">
        <f t="shared" si="26"/>
        <v>INTERNO</v>
      </c>
      <c r="K1421" s="28" t="str">
        <f>Def_Instancias_Equipamentos!$D$755</f>
        <v>BO-15U:DI-BPMRFFE</v>
      </c>
      <c r="L1421" s="19" t="str">
        <f>Def_Instancias_Equipamentos!$D$1346</f>
        <v>BO-15U:DI-FMCFastADC</v>
      </c>
      <c r="M1421" s="44" t="s">
        <v>49</v>
      </c>
      <c r="N1421" s="45" t="s">
        <v>1202</v>
      </c>
      <c r="O1421" s="28" t="str">
        <f>Def_Sistemas_Conectores_Cabos!$B$7</f>
        <v>SMA 50-ohm</v>
      </c>
      <c r="P1421" s="19" t="str">
        <f>Def_Sistemas_Conectores_Cabos!$B$7</f>
        <v>SMA 50-ohm</v>
      </c>
      <c r="Q1421" s="27" t="str">
        <f t="shared" si="31"/>
        <v>BO-15U:DI-BPMRFFE/TI_OUT
BO-15U:DI-FMCFastADC/IN3</v>
      </c>
      <c r="R1421" s="69">
        <v>2.0</v>
      </c>
      <c r="S1421" s="69">
        <v>2.0</v>
      </c>
      <c r="T1421" s="211" t="str">
        <f>Def_Sistemas_Conectores_Cabos!$C$9</f>
        <v>RG316</v>
      </c>
      <c r="U1421" s="45" t="s">
        <v>1173</v>
      </c>
      <c r="V1421" s="33"/>
      <c r="W1421" s="33"/>
      <c r="X1421" s="33"/>
    </row>
    <row r="1422" ht="15.75" customHeight="1">
      <c r="A1422" s="19" t="str">
        <f>Def_Sistemas_Conectores_Cabos!$A$22</f>
        <v>BPM de elétrons</v>
      </c>
      <c r="B1422" s="22" t="str">
        <f>Datas_Entregas!$A$2</f>
        <v>Booster/LTB</v>
      </c>
      <c r="C1422" s="25">
        <f t="array" ref="C1422">INDEX(Datas_Entregas!$B$2:$B$100, MATCH(B1422, Datas_Entregas!$A$2:$A$100, 0), 1)</f>
        <v>43266</v>
      </c>
      <c r="D1422" s="22" t="str">
        <f>Def_Status_Montagem!$A$4</f>
        <v>Comprado / Esperando entrega</v>
      </c>
      <c r="E1422" s="35" t="str">
        <f>Def_Status_Montagem!$B$4</f>
        <v>Contratada (inclui etiqueta)</v>
      </c>
      <c r="F1422" s="26"/>
      <c r="G1422" s="27"/>
      <c r="H1422" s="26" t="str">
        <f t="array" ref="H1422">INDEX(Def_Instancias_Equipamentos!$E$2:$E$5135, MATCH(K1422, Def_Instancias_Equipamentos!$D$2:$D$5135, 0), 1)</f>
        <v>IA-06RaBPM</v>
      </c>
      <c r="I1422" s="27" t="str">
        <f t="array" ref="I1422">INDEX(Def_Instancias_Equipamentos!$E$2:$E$5135, MATCH(L1422, Def_Instancias_Equipamentos!$D$2:$D$5135, 0), 1)</f>
        <v>IA-06RaBPM</v>
      </c>
      <c r="J1422" s="27" t="str">
        <f t="shared" si="26"/>
        <v>INTERNO</v>
      </c>
      <c r="K1422" s="28" t="str">
        <f>Def_Instancias_Equipamentos!$D$755</f>
        <v>BO-15U:DI-BPMRFFE</v>
      </c>
      <c r="L1422" s="19" t="str">
        <f>Def_Instancias_Equipamentos!$D$1346</f>
        <v>BO-15U:DI-FMCFastADC</v>
      </c>
      <c r="M1422" s="44" t="s">
        <v>47</v>
      </c>
      <c r="N1422" s="45" t="s">
        <v>1216</v>
      </c>
      <c r="O1422" s="28" t="str">
        <f>Def_Sistemas_Conectores_Cabos!$B$7</f>
        <v>SMA 50-ohm</v>
      </c>
      <c r="P1422" s="19" t="str">
        <f>Def_Sistemas_Conectores_Cabos!$B$7</f>
        <v>SMA 50-ohm</v>
      </c>
      <c r="Q1422" s="27" t="str">
        <f t="shared" si="31"/>
        <v>BO-15U:DI-BPMRFFE/BO_OUT
BO-15U:DI-FMCFastADC/IN4</v>
      </c>
      <c r="R1422" s="69">
        <v>2.0</v>
      </c>
      <c r="S1422" s="69">
        <v>2.0</v>
      </c>
      <c r="T1422" s="211" t="str">
        <f>Def_Sistemas_Conectores_Cabos!$C$9</f>
        <v>RG316</v>
      </c>
      <c r="U1422" s="45" t="s">
        <v>1173</v>
      </c>
      <c r="V1422" s="33"/>
      <c r="W1422" s="33"/>
      <c r="X1422" s="33"/>
    </row>
    <row r="1423" ht="15.75" customHeight="1">
      <c r="A1423" s="19" t="str">
        <f>Def_Sistemas_Conectores_Cabos!$A$22</f>
        <v>BPM de elétrons</v>
      </c>
      <c r="B1423" s="22" t="str">
        <f>Datas_Entregas!$A$2</f>
        <v>Booster/LTB</v>
      </c>
      <c r="C1423" s="25">
        <f t="array" ref="C1423">INDEX(Datas_Entregas!$B$2:$B$100, MATCH(B1423, Datas_Entregas!$A$2:$A$100, 0), 1)</f>
        <v>43266</v>
      </c>
      <c r="D1423" s="22" t="str">
        <f>Def_Status_Montagem!$A$4</f>
        <v>Comprado / Esperando entrega</v>
      </c>
      <c r="E1423" s="35" t="str">
        <f>Def_Status_Montagem!$B$4</f>
        <v>Contratada (inclui etiqueta)</v>
      </c>
      <c r="F1423" s="26"/>
      <c r="G1423" s="27"/>
      <c r="H1423" s="26" t="str">
        <f t="array" ref="H1423">INDEX(Def_Instancias_Equipamentos!$E$2:$E$5135, MATCH(K1423, Def_Instancias_Equipamentos!$D$2:$D$5135, 0), 1)</f>
        <v>IA-07RaBPM</v>
      </c>
      <c r="I1423" s="27" t="str">
        <f t="array" ref="I1423">INDEX(Def_Instancias_Equipamentos!$E$2:$E$5135, MATCH(L1423, Def_Instancias_Equipamentos!$D$2:$D$5135, 0), 1)</f>
        <v>IA-07RaBPM</v>
      </c>
      <c r="J1423" s="27" t="str">
        <f t="shared" si="26"/>
        <v>INTERNO</v>
      </c>
      <c r="K1423" s="28" t="str">
        <f>Def_Instancias_Equipamentos!$D$756</f>
        <v>BO-16U:DI-BPMRFFE</v>
      </c>
      <c r="L1423" s="19" t="str">
        <f>Def_Instancias_Equipamentos!$D$1347</f>
        <v>BO-16U:DI-FMCFastADC</v>
      </c>
      <c r="M1423" s="44" t="s">
        <v>51</v>
      </c>
      <c r="N1423" s="45" t="s">
        <v>1192</v>
      </c>
      <c r="O1423" s="28" t="str">
        <f>Def_Sistemas_Conectores_Cabos!$B$7</f>
        <v>SMA 50-ohm</v>
      </c>
      <c r="P1423" s="19" t="str">
        <f>Def_Sistemas_Conectores_Cabos!$B$7</f>
        <v>SMA 50-ohm</v>
      </c>
      <c r="Q1423" s="27" t="str">
        <f t="shared" si="31"/>
        <v>BO-16U:DI-BPMRFFE/TO_OUT
BO-16U:DI-FMCFastADC/IN1</v>
      </c>
      <c r="R1423" s="69">
        <v>2.0</v>
      </c>
      <c r="S1423" s="69">
        <v>2.0</v>
      </c>
      <c r="T1423" s="211" t="str">
        <f>Def_Sistemas_Conectores_Cabos!$C$9</f>
        <v>RG316</v>
      </c>
      <c r="U1423" s="45" t="s">
        <v>1173</v>
      </c>
      <c r="V1423" s="33"/>
      <c r="W1423" s="33"/>
      <c r="X1423" s="33"/>
    </row>
    <row r="1424" ht="15.75" customHeight="1">
      <c r="A1424" s="19" t="str">
        <f>Def_Sistemas_Conectores_Cabos!$A$22</f>
        <v>BPM de elétrons</v>
      </c>
      <c r="B1424" s="22" t="str">
        <f>Datas_Entregas!$A$2</f>
        <v>Booster/LTB</v>
      </c>
      <c r="C1424" s="25">
        <f t="array" ref="C1424">INDEX(Datas_Entregas!$B$2:$B$100, MATCH(B1424, Datas_Entregas!$A$2:$A$100, 0), 1)</f>
        <v>43266</v>
      </c>
      <c r="D1424" s="22" t="str">
        <f>Def_Status_Montagem!$A$4</f>
        <v>Comprado / Esperando entrega</v>
      </c>
      <c r="E1424" s="35" t="str">
        <f>Def_Status_Montagem!$B$4</f>
        <v>Contratada (inclui etiqueta)</v>
      </c>
      <c r="F1424" s="26"/>
      <c r="G1424" s="27"/>
      <c r="H1424" s="26" t="str">
        <f t="array" ref="H1424">INDEX(Def_Instancias_Equipamentos!$E$2:$E$5135, MATCH(K1424, Def_Instancias_Equipamentos!$D$2:$D$5135, 0), 1)</f>
        <v>IA-07RaBPM</v>
      </c>
      <c r="I1424" s="27" t="str">
        <f t="array" ref="I1424">INDEX(Def_Instancias_Equipamentos!$E$2:$E$5135, MATCH(L1424, Def_Instancias_Equipamentos!$D$2:$D$5135, 0), 1)</f>
        <v>IA-07RaBPM</v>
      </c>
      <c r="J1424" s="27" t="str">
        <f t="shared" si="26"/>
        <v>INTERNO</v>
      </c>
      <c r="K1424" s="28" t="str">
        <f>Def_Instancias_Equipamentos!$D$756</f>
        <v>BO-16U:DI-BPMRFFE</v>
      </c>
      <c r="L1424" s="19" t="str">
        <f>Def_Instancias_Equipamentos!$D$1347</f>
        <v>BO-16U:DI-FMCFastADC</v>
      </c>
      <c r="M1424" s="44" t="s">
        <v>44</v>
      </c>
      <c r="N1424" s="45" t="s">
        <v>1199</v>
      </c>
      <c r="O1424" s="28" t="str">
        <f>Def_Sistemas_Conectores_Cabos!$B$7</f>
        <v>SMA 50-ohm</v>
      </c>
      <c r="P1424" s="19" t="str">
        <f>Def_Sistemas_Conectores_Cabos!$B$7</f>
        <v>SMA 50-ohm</v>
      </c>
      <c r="Q1424" s="27" t="str">
        <f t="shared" si="31"/>
        <v>BO-16U:DI-BPMRFFE/BI_OUT
BO-16U:DI-FMCFastADC/IN2</v>
      </c>
      <c r="R1424" s="69">
        <v>2.0</v>
      </c>
      <c r="S1424" s="69">
        <v>2.0</v>
      </c>
      <c r="T1424" s="211" t="str">
        <f>Def_Sistemas_Conectores_Cabos!$C$9</f>
        <v>RG316</v>
      </c>
      <c r="U1424" s="45" t="s">
        <v>1173</v>
      </c>
      <c r="V1424" s="33"/>
      <c r="W1424" s="33"/>
      <c r="X1424" s="33"/>
    </row>
    <row r="1425" ht="15.75" customHeight="1">
      <c r="A1425" s="19" t="str">
        <f>Def_Sistemas_Conectores_Cabos!$A$22</f>
        <v>BPM de elétrons</v>
      </c>
      <c r="B1425" s="22" t="str">
        <f>Datas_Entregas!$A$2</f>
        <v>Booster/LTB</v>
      </c>
      <c r="C1425" s="25">
        <f t="array" ref="C1425">INDEX(Datas_Entregas!$B$2:$B$100, MATCH(B1425, Datas_Entregas!$A$2:$A$100, 0), 1)</f>
        <v>43266</v>
      </c>
      <c r="D1425" s="22" t="str">
        <f>Def_Status_Montagem!$A$4</f>
        <v>Comprado / Esperando entrega</v>
      </c>
      <c r="E1425" s="35" t="str">
        <f>Def_Status_Montagem!$B$4</f>
        <v>Contratada (inclui etiqueta)</v>
      </c>
      <c r="F1425" s="26"/>
      <c r="G1425" s="27"/>
      <c r="H1425" s="26" t="str">
        <f t="array" ref="H1425">INDEX(Def_Instancias_Equipamentos!$E$2:$E$5135, MATCH(K1425, Def_Instancias_Equipamentos!$D$2:$D$5135, 0), 1)</f>
        <v>IA-07RaBPM</v>
      </c>
      <c r="I1425" s="27" t="str">
        <f t="array" ref="I1425">INDEX(Def_Instancias_Equipamentos!$E$2:$E$5135, MATCH(L1425, Def_Instancias_Equipamentos!$D$2:$D$5135, 0), 1)</f>
        <v>IA-07RaBPM</v>
      </c>
      <c r="J1425" s="27" t="str">
        <f t="shared" si="26"/>
        <v>INTERNO</v>
      </c>
      <c r="K1425" s="28" t="str">
        <f>Def_Instancias_Equipamentos!$D$756</f>
        <v>BO-16U:DI-BPMRFFE</v>
      </c>
      <c r="L1425" s="19" t="str">
        <f>Def_Instancias_Equipamentos!$D$1347</f>
        <v>BO-16U:DI-FMCFastADC</v>
      </c>
      <c r="M1425" s="44" t="s">
        <v>49</v>
      </c>
      <c r="N1425" s="45" t="s">
        <v>1202</v>
      </c>
      <c r="O1425" s="28" t="str">
        <f>Def_Sistemas_Conectores_Cabos!$B$7</f>
        <v>SMA 50-ohm</v>
      </c>
      <c r="P1425" s="19" t="str">
        <f>Def_Sistemas_Conectores_Cabos!$B$7</f>
        <v>SMA 50-ohm</v>
      </c>
      <c r="Q1425" s="27" t="str">
        <f t="shared" si="31"/>
        <v>BO-16U:DI-BPMRFFE/TI_OUT
BO-16U:DI-FMCFastADC/IN3</v>
      </c>
      <c r="R1425" s="69">
        <v>2.0</v>
      </c>
      <c r="S1425" s="69">
        <v>2.0</v>
      </c>
      <c r="T1425" s="211" t="str">
        <f>Def_Sistemas_Conectores_Cabos!$C$9</f>
        <v>RG316</v>
      </c>
      <c r="U1425" s="45" t="s">
        <v>1173</v>
      </c>
      <c r="V1425" s="33"/>
      <c r="W1425" s="33"/>
      <c r="X1425" s="33"/>
    </row>
    <row r="1426" ht="15.75" customHeight="1">
      <c r="A1426" s="19" t="str">
        <f>Def_Sistemas_Conectores_Cabos!$A$22</f>
        <v>BPM de elétrons</v>
      </c>
      <c r="B1426" s="22" t="str">
        <f>Datas_Entregas!$A$2</f>
        <v>Booster/LTB</v>
      </c>
      <c r="C1426" s="25">
        <f t="array" ref="C1426">INDEX(Datas_Entregas!$B$2:$B$100, MATCH(B1426, Datas_Entregas!$A$2:$A$100, 0), 1)</f>
        <v>43266</v>
      </c>
      <c r="D1426" s="22" t="str">
        <f>Def_Status_Montagem!$A$4</f>
        <v>Comprado / Esperando entrega</v>
      </c>
      <c r="E1426" s="35" t="str">
        <f>Def_Status_Montagem!$B$4</f>
        <v>Contratada (inclui etiqueta)</v>
      </c>
      <c r="F1426" s="26"/>
      <c r="G1426" s="27"/>
      <c r="H1426" s="26" t="str">
        <f t="array" ref="H1426">INDEX(Def_Instancias_Equipamentos!$E$2:$E$5135, MATCH(K1426, Def_Instancias_Equipamentos!$D$2:$D$5135, 0), 1)</f>
        <v>IA-07RaBPM</v>
      </c>
      <c r="I1426" s="27" t="str">
        <f t="array" ref="I1426">INDEX(Def_Instancias_Equipamentos!$E$2:$E$5135, MATCH(L1426, Def_Instancias_Equipamentos!$D$2:$D$5135, 0), 1)</f>
        <v>IA-07RaBPM</v>
      </c>
      <c r="J1426" s="27" t="str">
        <f t="shared" si="26"/>
        <v>INTERNO</v>
      </c>
      <c r="K1426" s="28" t="str">
        <f>Def_Instancias_Equipamentos!$D$756</f>
        <v>BO-16U:DI-BPMRFFE</v>
      </c>
      <c r="L1426" s="19" t="str">
        <f>Def_Instancias_Equipamentos!$D$1347</f>
        <v>BO-16U:DI-FMCFastADC</v>
      </c>
      <c r="M1426" s="44" t="s">
        <v>47</v>
      </c>
      <c r="N1426" s="45" t="s">
        <v>1216</v>
      </c>
      <c r="O1426" s="28" t="str">
        <f>Def_Sistemas_Conectores_Cabos!$B$7</f>
        <v>SMA 50-ohm</v>
      </c>
      <c r="P1426" s="19" t="str">
        <f>Def_Sistemas_Conectores_Cabos!$B$7</f>
        <v>SMA 50-ohm</v>
      </c>
      <c r="Q1426" s="27" t="str">
        <f t="shared" si="31"/>
        <v>BO-16U:DI-BPMRFFE/BO_OUT
BO-16U:DI-FMCFastADC/IN4</v>
      </c>
      <c r="R1426" s="69">
        <v>2.0</v>
      </c>
      <c r="S1426" s="69">
        <v>2.0</v>
      </c>
      <c r="T1426" s="211" t="str">
        <f>Def_Sistemas_Conectores_Cabos!$C$9</f>
        <v>RG316</v>
      </c>
      <c r="U1426" s="45" t="s">
        <v>1173</v>
      </c>
      <c r="V1426" s="33"/>
      <c r="W1426" s="33"/>
      <c r="X1426" s="33"/>
    </row>
    <row r="1427" ht="15.75" customHeight="1">
      <c r="A1427" s="19" t="str">
        <f>Def_Sistemas_Conectores_Cabos!$A$22</f>
        <v>BPM de elétrons</v>
      </c>
      <c r="B1427" s="22" t="str">
        <f>Datas_Entregas!$A$2</f>
        <v>Booster/LTB</v>
      </c>
      <c r="C1427" s="25">
        <f t="array" ref="C1427">INDEX(Datas_Entregas!$B$2:$B$100, MATCH(B1427, Datas_Entregas!$A$2:$A$100, 0), 1)</f>
        <v>43266</v>
      </c>
      <c r="D1427" s="22" t="str">
        <f>Def_Status_Montagem!$A$4</f>
        <v>Comprado / Esperando entrega</v>
      </c>
      <c r="E1427" s="35" t="str">
        <f>Def_Status_Montagem!$B$4</f>
        <v>Contratada (inclui etiqueta)</v>
      </c>
      <c r="F1427" s="26"/>
      <c r="G1427" s="27"/>
      <c r="H1427" s="26" t="str">
        <f t="array" ref="H1427">INDEX(Def_Instancias_Equipamentos!$E$2:$E$5135, MATCH(K1427, Def_Instancias_Equipamentos!$D$2:$D$5135, 0), 1)</f>
        <v>IA-07RaBPM</v>
      </c>
      <c r="I1427" s="27" t="str">
        <f t="array" ref="I1427">INDEX(Def_Instancias_Equipamentos!$E$2:$E$5135, MATCH(L1427, Def_Instancias_Equipamentos!$D$2:$D$5135, 0), 1)</f>
        <v>IA-07RaBPM</v>
      </c>
      <c r="J1427" s="27" t="str">
        <f t="shared" si="26"/>
        <v>INTERNO</v>
      </c>
      <c r="K1427" s="28" t="str">
        <f>Def_Instancias_Equipamentos!$D$757</f>
        <v>BO-17U:DI-BPMRFFE</v>
      </c>
      <c r="L1427" s="19" t="str">
        <f>Def_Instancias_Equipamentos!$D$1348</f>
        <v>BO-17U:DI-FMCFastADC</v>
      </c>
      <c r="M1427" s="44" t="s">
        <v>51</v>
      </c>
      <c r="N1427" s="45" t="s">
        <v>1192</v>
      </c>
      <c r="O1427" s="28" t="str">
        <f>Def_Sistemas_Conectores_Cabos!$B$7</f>
        <v>SMA 50-ohm</v>
      </c>
      <c r="P1427" s="19" t="str">
        <f>Def_Sistemas_Conectores_Cabos!$B$7</f>
        <v>SMA 50-ohm</v>
      </c>
      <c r="Q1427" s="27" t="str">
        <f t="shared" si="31"/>
        <v>BO-17U:DI-BPMRFFE/TO_OUT
BO-17U:DI-FMCFastADC/IN1</v>
      </c>
      <c r="R1427" s="69">
        <v>2.0</v>
      </c>
      <c r="S1427" s="69">
        <v>2.0</v>
      </c>
      <c r="T1427" s="211" t="str">
        <f>Def_Sistemas_Conectores_Cabos!$C$9</f>
        <v>RG316</v>
      </c>
      <c r="U1427" s="45" t="s">
        <v>1173</v>
      </c>
      <c r="V1427" s="33"/>
      <c r="W1427" s="33"/>
      <c r="X1427" s="33"/>
    </row>
    <row r="1428" ht="15.75" customHeight="1">
      <c r="A1428" s="19" t="str">
        <f>Def_Sistemas_Conectores_Cabos!$A$22</f>
        <v>BPM de elétrons</v>
      </c>
      <c r="B1428" s="22" t="str">
        <f>Datas_Entregas!$A$2</f>
        <v>Booster/LTB</v>
      </c>
      <c r="C1428" s="25">
        <f t="array" ref="C1428">INDEX(Datas_Entregas!$B$2:$B$100, MATCH(B1428, Datas_Entregas!$A$2:$A$100, 0), 1)</f>
        <v>43266</v>
      </c>
      <c r="D1428" s="22" t="str">
        <f>Def_Status_Montagem!$A$4</f>
        <v>Comprado / Esperando entrega</v>
      </c>
      <c r="E1428" s="35" t="str">
        <f>Def_Status_Montagem!$B$4</f>
        <v>Contratada (inclui etiqueta)</v>
      </c>
      <c r="F1428" s="26"/>
      <c r="G1428" s="27"/>
      <c r="H1428" s="26" t="str">
        <f t="array" ref="H1428">INDEX(Def_Instancias_Equipamentos!$E$2:$E$5135, MATCH(K1428, Def_Instancias_Equipamentos!$D$2:$D$5135, 0), 1)</f>
        <v>IA-07RaBPM</v>
      </c>
      <c r="I1428" s="27" t="str">
        <f t="array" ref="I1428">INDEX(Def_Instancias_Equipamentos!$E$2:$E$5135, MATCH(L1428, Def_Instancias_Equipamentos!$D$2:$D$5135, 0), 1)</f>
        <v>IA-07RaBPM</v>
      </c>
      <c r="J1428" s="27" t="str">
        <f t="shared" si="26"/>
        <v>INTERNO</v>
      </c>
      <c r="K1428" s="28" t="str">
        <f>Def_Instancias_Equipamentos!$D$757</f>
        <v>BO-17U:DI-BPMRFFE</v>
      </c>
      <c r="L1428" s="19" t="str">
        <f>Def_Instancias_Equipamentos!$D$1348</f>
        <v>BO-17U:DI-FMCFastADC</v>
      </c>
      <c r="M1428" s="44" t="s">
        <v>44</v>
      </c>
      <c r="N1428" s="45" t="s">
        <v>1199</v>
      </c>
      <c r="O1428" s="28" t="str">
        <f>Def_Sistemas_Conectores_Cabos!$B$7</f>
        <v>SMA 50-ohm</v>
      </c>
      <c r="P1428" s="19" t="str">
        <f>Def_Sistemas_Conectores_Cabos!$B$7</f>
        <v>SMA 50-ohm</v>
      </c>
      <c r="Q1428" s="27" t="str">
        <f t="shared" si="31"/>
        <v>BO-17U:DI-BPMRFFE/BI_OUT
BO-17U:DI-FMCFastADC/IN2</v>
      </c>
      <c r="R1428" s="69">
        <v>2.0</v>
      </c>
      <c r="S1428" s="69">
        <v>2.0</v>
      </c>
      <c r="T1428" s="211" t="str">
        <f>Def_Sistemas_Conectores_Cabos!$C$9</f>
        <v>RG316</v>
      </c>
      <c r="U1428" s="45" t="s">
        <v>1173</v>
      </c>
      <c r="V1428" s="33"/>
      <c r="W1428" s="33"/>
      <c r="X1428" s="33"/>
    </row>
    <row r="1429" ht="15.75" customHeight="1">
      <c r="A1429" s="19" t="str">
        <f>Def_Sistemas_Conectores_Cabos!$A$22</f>
        <v>BPM de elétrons</v>
      </c>
      <c r="B1429" s="22" t="str">
        <f>Datas_Entregas!$A$2</f>
        <v>Booster/LTB</v>
      </c>
      <c r="C1429" s="25">
        <f t="array" ref="C1429">INDEX(Datas_Entregas!$B$2:$B$100, MATCH(B1429, Datas_Entregas!$A$2:$A$100, 0), 1)</f>
        <v>43266</v>
      </c>
      <c r="D1429" s="22" t="str">
        <f>Def_Status_Montagem!$A$4</f>
        <v>Comprado / Esperando entrega</v>
      </c>
      <c r="E1429" s="35" t="str">
        <f>Def_Status_Montagem!$B$4</f>
        <v>Contratada (inclui etiqueta)</v>
      </c>
      <c r="F1429" s="26"/>
      <c r="G1429" s="27"/>
      <c r="H1429" s="26" t="str">
        <f t="array" ref="H1429">INDEX(Def_Instancias_Equipamentos!$E$2:$E$5135, MATCH(K1429, Def_Instancias_Equipamentos!$D$2:$D$5135, 0), 1)</f>
        <v>IA-07RaBPM</v>
      </c>
      <c r="I1429" s="27" t="str">
        <f t="array" ref="I1429">INDEX(Def_Instancias_Equipamentos!$E$2:$E$5135, MATCH(L1429, Def_Instancias_Equipamentos!$D$2:$D$5135, 0), 1)</f>
        <v>IA-07RaBPM</v>
      </c>
      <c r="J1429" s="27" t="str">
        <f t="shared" si="26"/>
        <v>INTERNO</v>
      </c>
      <c r="K1429" s="28" t="str">
        <f>Def_Instancias_Equipamentos!$D$757</f>
        <v>BO-17U:DI-BPMRFFE</v>
      </c>
      <c r="L1429" s="19" t="str">
        <f>Def_Instancias_Equipamentos!$D$1348</f>
        <v>BO-17U:DI-FMCFastADC</v>
      </c>
      <c r="M1429" s="44" t="s">
        <v>49</v>
      </c>
      <c r="N1429" s="45" t="s">
        <v>1202</v>
      </c>
      <c r="O1429" s="28" t="str">
        <f>Def_Sistemas_Conectores_Cabos!$B$7</f>
        <v>SMA 50-ohm</v>
      </c>
      <c r="P1429" s="19" t="str">
        <f>Def_Sistemas_Conectores_Cabos!$B$7</f>
        <v>SMA 50-ohm</v>
      </c>
      <c r="Q1429" s="27" t="str">
        <f t="shared" si="31"/>
        <v>BO-17U:DI-BPMRFFE/TI_OUT
BO-17U:DI-FMCFastADC/IN3</v>
      </c>
      <c r="R1429" s="69">
        <v>2.0</v>
      </c>
      <c r="S1429" s="69">
        <v>2.0</v>
      </c>
      <c r="T1429" s="211" t="str">
        <f>Def_Sistemas_Conectores_Cabos!$C$9</f>
        <v>RG316</v>
      </c>
      <c r="U1429" s="45" t="s">
        <v>1173</v>
      </c>
      <c r="V1429" s="33"/>
      <c r="W1429" s="33"/>
      <c r="X1429" s="33"/>
    </row>
    <row r="1430" ht="15.75" customHeight="1">
      <c r="A1430" s="19" t="str">
        <f>Def_Sistemas_Conectores_Cabos!$A$22</f>
        <v>BPM de elétrons</v>
      </c>
      <c r="B1430" s="22" t="str">
        <f>Datas_Entregas!$A$2</f>
        <v>Booster/LTB</v>
      </c>
      <c r="C1430" s="25">
        <f t="array" ref="C1430">INDEX(Datas_Entregas!$B$2:$B$100, MATCH(B1430, Datas_Entregas!$A$2:$A$100, 0), 1)</f>
        <v>43266</v>
      </c>
      <c r="D1430" s="22" t="str">
        <f>Def_Status_Montagem!$A$4</f>
        <v>Comprado / Esperando entrega</v>
      </c>
      <c r="E1430" s="35" t="str">
        <f>Def_Status_Montagem!$B$4</f>
        <v>Contratada (inclui etiqueta)</v>
      </c>
      <c r="F1430" s="26"/>
      <c r="G1430" s="27"/>
      <c r="H1430" s="26" t="str">
        <f t="array" ref="H1430">INDEX(Def_Instancias_Equipamentos!$E$2:$E$5135, MATCH(K1430, Def_Instancias_Equipamentos!$D$2:$D$5135, 0), 1)</f>
        <v>IA-07RaBPM</v>
      </c>
      <c r="I1430" s="27" t="str">
        <f t="array" ref="I1430">INDEX(Def_Instancias_Equipamentos!$E$2:$E$5135, MATCH(L1430, Def_Instancias_Equipamentos!$D$2:$D$5135, 0), 1)</f>
        <v>IA-07RaBPM</v>
      </c>
      <c r="J1430" s="27" t="str">
        <f t="shared" si="26"/>
        <v>INTERNO</v>
      </c>
      <c r="K1430" s="28" t="str">
        <f>Def_Instancias_Equipamentos!$D$757</f>
        <v>BO-17U:DI-BPMRFFE</v>
      </c>
      <c r="L1430" s="19" t="str">
        <f>Def_Instancias_Equipamentos!$D$1348</f>
        <v>BO-17U:DI-FMCFastADC</v>
      </c>
      <c r="M1430" s="44" t="s">
        <v>47</v>
      </c>
      <c r="N1430" s="45" t="s">
        <v>1216</v>
      </c>
      <c r="O1430" s="28" t="str">
        <f>Def_Sistemas_Conectores_Cabos!$B$7</f>
        <v>SMA 50-ohm</v>
      </c>
      <c r="P1430" s="19" t="str">
        <f>Def_Sistemas_Conectores_Cabos!$B$7</f>
        <v>SMA 50-ohm</v>
      </c>
      <c r="Q1430" s="27" t="str">
        <f t="shared" si="31"/>
        <v>BO-17U:DI-BPMRFFE/BO_OUT
BO-17U:DI-FMCFastADC/IN4</v>
      </c>
      <c r="R1430" s="69">
        <v>2.0</v>
      </c>
      <c r="S1430" s="69">
        <v>2.0</v>
      </c>
      <c r="T1430" s="211" t="str">
        <f>Def_Sistemas_Conectores_Cabos!$C$9</f>
        <v>RG316</v>
      </c>
      <c r="U1430" s="45" t="s">
        <v>1173</v>
      </c>
      <c r="V1430" s="33"/>
      <c r="W1430" s="33"/>
      <c r="X1430" s="33"/>
    </row>
    <row r="1431" ht="15.75" customHeight="1">
      <c r="A1431" s="19" t="str">
        <f>Def_Sistemas_Conectores_Cabos!$A$22</f>
        <v>BPM de elétrons</v>
      </c>
      <c r="B1431" s="22" t="str">
        <f>Datas_Entregas!$A$2</f>
        <v>Booster/LTB</v>
      </c>
      <c r="C1431" s="25">
        <f t="array" ref="C1431">INDEX(Datas_Entregas!$B$2:$B$100, MATCH(B1431, Datas_Entregas!$A$2:$A$100, 0), 1)</f>
        <v>43266</v>
      </c>
      <c r="D1431" s="22" t="str">
        <f>Def_Status_Montagem!$A$4</f>
        <v>Comprado / Esperando entrega</v>
      </c>
      <c r="E1431" s="35" t="str">
        <f>Def_Status_Montagem!$B$4</f>
        <v>Contratada (inclui etiqueta)</v>
      </c>
      <c r="F1431" s="26"/>
      <c r="G1431" s="27"/>
      <c r="H1431" s="26" t="str">
        <f t="array" ref="H1431">INDEX(Def_Instancias_Equipamentos!$E$2:$E$5135, MATCH(K1431, Def_Instancias_Equipamentos!$D$2:$D$5135, 0), 1)</f>
        <v>IA-08RaBPM</v>
      </c>
      <c r="I1431" s="27" t="str">
        <f t="array" ref="I1431">INDEX(Def_Instancias_Equipamentos!$E$2:$E$5135, MATCH(L1431, Def_Instancias_Equipamentos!$D$2:$D$5135, 0), 1)</f>
        <v>IA-08RaBPM</v>
      </c>
      <c r="J1431" s="27" t="str">
        <f t="shared" si="26"/>
        <v>INTERNO</v>
      </c>
      <c r="K1431" s="28" t="str">
        <f>Def_Instancias_Equipamentos!$D$758</f>
        <v>BO-18U:DI-BPMRFFE</v>
      </c>
      <c r="L1431" s="19" t="str">
        <f>Def_Instancias_Equipamentos!$D$1349</f>
        <v>BO-18U:DI-FMCFastADC</v>
      </c>
      <c r="M1431" s="44" t="s">
        <v>51</v>
      </c>
      <c r="N1431" s="45" t="s">
        <v>1192</v>
      </c>
      <c r="O1431" s="28" t="str">
        <f>Def_Sistemas_Conectores_Cabos!$B$7</f>
        <v>SMA 50-ohm</v>
      </c>
      <c r="P1431" s="19" t="str">
        <f>Def_Sistemas_Conectores_Cabos!$B$7</f>
        <v>SMA 50-ohm</v>
      </c>
      <c r="Q1431" s="27" t="str">
        <f t="shared" si="31"/>
        <v>BO-18U:DI-BPMRFFE/TO_OUT
BO-18U:DI-FMCFastADC/IN1</v>
      </c>
      <c r="R1431" s="69">
        <v>2.0</v>
      </c>
      <c r="S1431" s="69">
        <v>2.0</v>
      </c>
      <c r="T1431" s="211" t="str">
        <f>Def_Sistemas_Conectores_Cabos!$C$9</f>
        <v>RG316</v>
      </c>
      <c r="U1431" s="45" t="s">
        <v>1173</v>
      </c>
      <c r="V1431" s="33"/>
      <c r="W1431" s="33"/>
      <c r="X1431" s="33"/>
    </row>
    <row r="1432" ht="15.75" customHeight="1">
      <c r="A1432" s="19" t="str">
        <f>Def_Sistemas_Conectores_Cabos!$A$22</f>
        <v>BPM de elétrons</v>
      </c>
      <c r="B1432" s="22" t="str">
        <f>Datas_Entregas!$A$2</f>
        <v>Booster/LTB</v>
      </c>
      <c r="C1432" s="25">
        <f t="array" ref="C1432">INDEX(Datas_Entregas!$B$2:$B$100, MATCH(B1432, Datas_Entregas!$A$2:$A$100, 0), 1)</f>
        <v>43266</v>
      </c>
      <c r="D1432" s="22" t="str">
        <f>Def_Status_Montagem!$A$4</f>
        <v>Comprado / Esperando entrega</v>
      </c>
      <c r="E1432" s="35" t="str">
        <f>Def_Status_Montagem!$B$4</f>
        <v>Contratada (inclui etiqueta)</v>
      </c>
      <c r="F1432" s="26"/>
      <c r="G1432" s="27"/>
      <c r="H1432" s="26" t="str">
        <f t="array" ref="H1432">INDEX(Def_Instancias_Equipamentos!$E$2:$E$5135, MATCH(K1432, Def_Instancias_Equipamentos!$D$2:$D$5135, 0), 1)</f>
        <v>IA-08RaBPM</v>
      </c>
      <c r="I1432" s="27" t="str">
        <f t="array" ref="I1432">INDEX(Def_Instancias_Equipamentos!$E$2:$E$5135, MATCH(L1432, Def_Instancias_Equipamentos!$D$2:$D$5135, 0), 1)</f>
        <v>IA-08RaBPM</v>
      </c>
      <c r="J1432" s="27" t="str">
        <f t="shared" si="26"/>
        <v>INTERNO</v>
      </c>
      <c r="K1432" s="28" t="str">
        <f>Def_Instancias_Equipamentos!$D$758</f>
        <v>BO-18U:DI-BPMRFFE</v>
      </c>
      <c r="L1432" s="19" t="str">
        <f>Def_Instancias_Equipamentos!$D$1349</f>
        <v>BO-18U:DI-FMCFastADC</v>
      </c>
      <c r="M1432" s="44" t="s">
        <v>44</v>
      </c>
      <c r="N1432" s="45" t="s">
        <v>1199</v>
      </c>
      <c r="O1432" s="28" t="str">
        <f>Def_Sistemas_Conectores_Cabos!$B$7</f>
        <v>SMA 50-ohm</v>
      </c>
      <c r="P1432" s="19" t="str">
        <f>Def_Sistemas_Conectores_Cabos!$B$7</f>
        <v>SMA 50-ohm</v>
      </c>
      <c r="Q1432" s="27" t="str">
        <f t="shared" si="31"/>
        <v>BO-18U:DI-BPMRFFE/BI_OUT
BO-18U:DI-FMCFastADC/IN2</v>
      </c>
      <c r="R1432" s="69">
        <v>2.0</v>
      </c>
      <c r="S1432" s="69">
        <v>2.0</v>
      </c>
      <c r="T1432" s="211" t="str">
        <f>Def_Sistemas_Conectores_Cabos!$C$9</f>
        <v>RG316</v>
      </c>
      <c r="U1432" s="45" t="s">
        <v>1173</v>
      </c>
      <c r="V1432" s="33"/>
      <c r="W1432" s="33"/>
      <c r="X1432" s="33"/>
    </row>
    <row r="1433" ht="15.75" customHeight="1">
      <c r="A1433" s="19" t="str">
        <f>Def_Sistemas_Conectores_Cabos!$A$22</f>
        <v>BPM de elétrons</v>
      </c>
      <c r="B1433" s="22" t="str">
        <f>Datas_Entregas!$A$2</f>
        <v>Booster/LTB</v>
      </c>
      <c r="C1433" s="25">
        <f t="array" ref="C1433">INDEX(Datas_Entregas!$B$2:$B$100, MATCH(B1433, Datas_Entregas!$A$2:$A$100, 0), 1)</f>
        <v>43266</v>
      </c>
      <c r="D1433" s="22" t="str">
        <f>Def_Status_Montagem!$A$4</f>
        <v>Comprado / Esperando entrega</v>
      </c>
      <c r="E1433" s="35" t="str">
        <f>Def_Status_Montagem!$B$4</f>
        <v>Contratada (inclui etiqueta)</v>
      </c>
      <c r="F1433" s="26"/>
      <c r="G1433" s="27"/>
      <c r="H1433" s="26" t="str">
        <f t="array" ref="H1433">INDEX(Def_Instancias_Equipamentos!$E$2:$E$5135, MATCH(K1433, Def_Instancias_Equipamentos!$D$2:$D$5135, 0), 1)</f>
        <v>IA-08RaBPM</v>
      </c>
      <c r="I1433" s="27" t="str">
        <f t="array" ref="I1433">INDEX(Def_Instancias_Equipamentos!$E$2:$E$5135, MATCH(L1433, Def_Instancias_Equipamentos!$D$2:$D$5135, 0), 1)</f>
        <v>IA-08RaBPM</v>
      </c>
      <c r="J1433" s="27" t="str">
        <f t="shared" si="26"/>
        <v>INTERNO</v>
      </c>
      <c r="K1433" s="28" t="str">
        <f>Def_Instancias_Equipamentos!$D$758</f>
        <v>BO-18U:DI-BPMRFFE</v>
      </c>
      <c r="L1433" s="19" t="str">
        <f>Def_Instancias_Equipamentos!$D$1349</f>
        <v>BO-18U:DI-FMCFastADC</v>
      </c>
      <c r="M1433" s="44" t="s">
        <v>49</v>
      </c>
      <c r="N1433" s="45" t="s">
        <v>1202</v>
      </c>
      <c r="O1433" s="28" t="str">
        <f>Def_Sistemas_Conectores_Cabos!$B$7</f>
        <v>SMA 50-ohm</v>
      </c>
      <c r="P1433" s="19" t="str">
        <f>Def_Sistemas_Conectores_Cabos!$B$7</f>
        <v>SMA 50-ohm</v>
      </c>
      <c r="Q1433" s="27" t="str">
        <f t="shared" si="31"/>
        <v>BO-18U:DI-BPMRFFE/TI_OUT
BO-18U:DI-FMCFastADC/IN3</v>
      </c>
      <c r="R1433" s="69">
        <v>2.0</v>
      </c>
      <c r="S1433" s="69">
        <v>2.0</v>
      </c>
      <c r="T1433" s="211" t="str">
        <f>Def_Sistemas_Conectores_Cabos!$C$9</f>
        <v>RG316</v>
      </c>
      <c r="U1433" s="45" t="s">
        <v>1173</v>
      </c>
      <c r="V1433" s="33"/>
      <c r="W1433" s="33"/>
      <c r="X1433" s="33"/>
    </row>
    <row r="1434" ht="15.75" customHeight="1">
      <c r="A1434" s="19" t="str">
        <f>Def_Sistemas_Conectores_Cabos!$A$22</f>
        <v>BPM de elétrons</v>
      </c>
      <c r="B1434" s="22" t="str">
        <f>Datas_Entregas!$A$2</f>
        <v>Booster/LTB</v>
      </c>
      <c r="C1434" s="25">
        <f t="array" ref="C1434">INDEX(Datas_Entregas!$B$2:$B$100, MATCH(B1434, Datas_Entregas!$A$2:$A$100, 0), 1)</f>
        <v>43266</v>
      </c>
      <c r="D1434" s="22" t="str">
        <f>Def_Status_Montagem!$A$4</f>
        <v>Comprado / Esperando entrega</v>
      </c>
      <c r="E1434" s="35" t="str">
        <f>Def_Status_Montagem!$B$4</f>
        <v>Contratada (inclui etiqueta)</v>
      </c>
      <c r="F1434" s="26"/>
      <c r="G1434" s="27"/>
      <c r="H1434" s="26" t="str">
        <f t="array" ref="H1434">INDEX(Def_Instancias_Equipamentos!$E$2:$E$5135, MATCH(K1434, Def_Instancias_Equipamentos!$D$2:$D$5135, 0), 1)</f>
        <v>IA-08RaBPM</v>
      </c>
      <c r="I1434" s="27" t="str">
        <f t="array" ref="I1434">INDEX(Def_Instancias_Equipamentos!$E$2:$E$5135, MATCH(L1434, Def_Instancias_Equipamentos!$D$2:$D$5135, 0), 1)</f>
        <v>IA-08RaBPM</v>
      </c>
      <c r="J1434" s="27" t="str">
        <f t="shared" si="26"/>
        <v>INTERNO</v>
      </c>
      <c r="K1434" s="28" t="str">
        <f>Def_Instancias_Equipamentos!$D$758</f>
        <v>BO-18U:DI-BPMRFFE</v>
      </c>
      <c r="L1434" s="19" t="str">
        <f>Def_Instancias_Equipamentos!$D$1349</f>
        <v>BO-18U:DI-FMCFastADC</v>
      </c>
      <c r="M1434" s="44" t="s">
        <v>47</v>
      </c>
      <c r="N1434" s="45" t="s">
        <v>1216</v>
      </c>
      <c r="O1434" s="28" t="str">
        <f>Def_Sistemas_Conectores_Cabos!$B$7</f>
        <v>SMA 50-ohm</v>
      </c>
      <c r="P1434" s="19" t="str">
        <f>Def_Sistemas_Conectores_Cabos!$B$7</f>
        <v>SMA 50-ohm</v>
      </c>
      <c r="Q1434" s="27" t="str">
        <f t="shared" si="31"/>
        <v>BO-18U:DI-BPMRFFE/BO_OUT
BO-18U:DI-FMCFastADC/IN4</v>
      </c>
      <c r="R1434" s="69">
        <v>2.0</v>
      </c>
      <c r="S1434" s="69">
        <v>2.0</v>
      </c>
      <c r="T1434" s="211" t="str">
        <f>Def_Sistemas_Conectores_Cabos!$C$9</f>
        <v>RG316</v>
      </c>
      <c r="U1434" s="45" t="s">
        <v>1173</v>
      </c>
      <c r="V1434" s="33"/>
      <c r="W1434" s="33"/>
      <c r="X1434" s="33"/>
    </row>
    <row r="1435" ht="15.75" customHeight="1">
      <c r="A1435" s="19" t="str">
        <f>Def_Sistemas_Conectores_Cabos!$A$22</f>
        <v>BPM de elétrons</v>
      </c>
      <c r="B1435" s="22" t="str">
        <f>Datas_Entregas!$A$2</f>
        <v>Booster/LTB</v>
      </c>
      <c r="C1435" s="25">
        <f t="array" ref="C1435">INDEX(Datas_Entregas!$B$2:$B$100, MATCH(B1435, Datas_Entregas!$A$2:$A$100, 0), 1)</f>
        <v>43266</v>
      </c>
      <c r="D1435" s="22" t="str">
        <f>Def_Status_Montagem!$A$4</f>
        <v>Comprado / Esperando entrega</v>
      </c>
      <c r="E1435" s="35" t="str">
        <f>Def_Status_Montagem!$B$4</f>
        <v>Contratada (inclui etiqueta)</v>
      </c>
      <c r="F1435" s="26"/>
      <c r="G1435" s="27"/>
      <c r="H1435" s="26" t="str">
        <f t="array" ref="H1435">INDEX(Def_Instancias_Equipamentos!$E$2:$E$5135, MATCH(K1435, Def_Instancias_Equipamentos!$D$2:$D$5135, 0), 1)</f>
        <v>IA-08RaBPM</v>
      </c>
      <c r="I1435" s="27" t="str">
        <f t="array" ref="I1435">INDEX(Def_Instancias_Equipamentos!$E$2:$E$5135, MATCH(L1435, Def_Instancias_Equipamentos!$D$2:$D$5135, 0), 1)</f>
        <v>IA-08RaBPM</v>
      </c>
      <c r="J1435" s="27" t="str">
        <f t="shared" si="26"/>
        <v>INTERNO</v>
      </c>
      <c r="K1435" s="28" t="str">
        <f>Def_Instancias_Equipamentos!$D$759</f>
        <v>BO-19U:DI-BPMRFFE</v>
      </c>
      <c r="L1435" s="19" t="str">
        <f>Def_Instancias_Equipamentos!$D$1350</f>
        <v>BO-19U:DI-FMCFastADC</v>
      </c>
      <c r="M1435" s="44" t="s">
        <v>51</v>
      </c>
      <c r="N1435" s="45" t="s">
        <v>1192</v>
      </c>
      <c r="O1435" s="28" t="str">
        <f>Def_Sistemas_Conectores_Cabos!$B$7</f>
        <v>SMA 50-ohm</v>
      </c>
      <c r="P1435" s="19" t="str">
        <f>Def_Sistemas_Conectores_Cabos!$B$7</f>
        <v>SMA 50-ohm</v>
      </c>
      <c r="Q1435" s="27" t="str">
        <f t="shared" si="31"/>
        <v>BO-19U:DI-BPMRFFE/TO_OUT
BO-19U:DI-FMCFastADC/IN1</v>
      </c>
      <c r="R1435" s="69">
        <v>2.0</v>
      </c>
      <c r="S1435" s="69">
        <v>2.0</v>
      </c>
      <c r="T1435" s="211" t="str">
        <f>Def_Sistemas_Conectores_Cabos!$C$9</f>
        <v>RG316</v>
      </c>
      <c r="U1435" s="45" t="s">
        <v>1173</v>
      </c>
      <c r="V1435" s="33"/>
      <c r="W1435" s="33"/>
      <c r="X1435" s="33"/>
    </row>
    <row r="1436" ht="15.75" customHeight="1">
      <c r="A1436" s="19" t="str">
        <f>Def_Sistemas_Conectores_Cabos!$A$22</f>
        <v>BPM de elétrons</v>
      </c>
      <c r="B1436" s="22" t="str">
        <f>Datas_Entregas!$A$2</f>
        <v>Booster/LTB</v>
      </c>
      <c r="C1436" s="25">
        <f t="array" ref="C1436">INDEX(Datas_Entregas!$B$2:$B$100, MATCH(B1436, Datas_Entregas!$A$2:$A$100, 0), 1)</f>
        <v>43266</v>
      </c>
      <c r="D1436" s="22" t="str">
        <f>Def_Status_Montagem!$A$4</f>
        <v>Comprado / Esperando entrega</v>
      </c>
      <c r="E1436" s="35" t="str">
        <f>Def_Status_Montagem!$B$4</f>
        <v>Contratada (inclui etiqueta)</v>
      </c>
      <c r="F1436" s="26"/>
      <c r="G1436" s="27"/>
      <c r="H1436" s="26" t="str">
        <f t="array" ref="H1436">INDEX(Def_Instancias_Equipamentos!$E$2:$E$5135, MATCH(K1436, Def_Instancias_Equipamentos!$D$2:$D$5135, 0), 1)</f>
        <v>IA-08RaBPM</v>
      </c>
      <c r="I1436" s="27" t="str">
        <f t="array" ref="I1436">INDEX(Def_Instancias_Equipamentos!$E$2:$E$5135, MATCH(L1436, Def_Instancias_Equipamentos!$D$2:$D$5135, 0), 1)</f>
        <v>IA-08RaBPM</v>
      </c>
      <c r="J1436" s="27" t="str">
        <f t="shared" si="26"/>
        <v>INTERNO</v>
      </c>
      <c r="K1436" s="28" t="str">
        <f>Def_Instancias_Equipamentos!$D$759</f>
        <v>BO-19U:DI-BPMRFFE</v>
      </c>
      <c r="L1436" s="19" t="str">
        <f>Def_Instancias_Equipamentos!$D$1350</f>
        <v>BO-19U:DI-FMCFastADC</v>
      </c>
      <c r="M1436" s="44" t="s">
        <v>44</v>
      </c>
      <c r="N1436" s="45" t="s">
        <v>1199</v>
      </c>
      <c r="O1436" s="28" t="str">
        <f>Def_Sistemas_Conectores_Cabos!$B$7</f>
        <v>SMA 50-ohm</v>
      </c>
      <c r="P1436" s="19" t="str">
        <f>Def_Sistemas_Conectores_Cabos!$B$7</f>
        <v>SMA 50-ohm</v>
      </c>
      <c r="Q1436" s="27" t="str">
        <f t="shared" si="31"/>
        <v>BO-19U:DI-BPMRFFE/BI_OUT
BO-19U:DI-FMCFastADC/IN2</v>
      </c>
      <c r="R1436" s="69">
        <v>2.0</v>
      </c>
      <c r="S1436" s="69">
        <v>2.0</v>
      </c>
      <c r="T1436" s="211" t="str">
        <f>Def_Sistemas_Conectores_Cabos!$C$9</f>
        <v>RG316</v>
      </c>
      <c r="U1436" s="45" t="s">
        <v>1173</v>
      </c>
      <c r="V1436" s="33"/>
      <c r="W1436" s="33"/>
      <c r="X1436" s="33"/>
    </row>
    <row r="1437" ht="15.75" customHeight="1">
      <c r="A1437" s="19" t="str">
        <f>Def_Sistemas_Conectores_Cabos!$A$22</f>
        <v>BPM de elétrons</v>
      </c>
      <c r="B1437" s="22" t="str">
        <f>Datas_Entregas!$A$2</f>
        <v>Booster/LTB</v>
      </c>
      <c r="C1437" s="25">
        <f t="array" ref="C1437">INDEX(Datas_Entregas!$B$2:$B$100, MATCH(B1437, Datas_Entregas!$A$2:$A$100, 0), 1)</f>
        <v>43266</v>
      </c>
      <c r="D1437" s="22" t="str">
        <f>Def_Status_Montagem!$A$4</f>
        <v>Comprado / Esperando entrega</v>
      </c>
      <c r="E1437" s="35" t="str">
        <f>Def_Status_Montagem!$B$4</f>
        <v>Contratada (inclui etiqueta)</v>
      </c>
      <c r="F1437" s="26"/>
      <c r="G1437" s="27"/>
      <c r="H1437" s="26" t="str">
        <f t="array" ref="H1437">INDEX(Def_Instancias_Equipamentos!$E$2:$E$5135, MATCH(K1437, Def_Instancias_Equipamentos!$D$2:$D$5135, 0), 1)</f>
        <v>IA-08RaBPM</v>
      </c>
      <c r="I1437" s="27" t="str">
        <f t="array" ref="I1437">INDEX(Def_Instancias_Equipamentos!$E$2:$E$5135, MATCH(L1437, Def_Instancias_Equipamentos!$D$2:$D$5135, 0), 1)</f>
        <v>IA-08RaBPM</v>
      </c>
      <c r="J1437" s="27" t="str">
        <f t="shared" si="26"/>
        <v>INTERNO</v>
      </c>
      <c r="K1437" s="28" t="str">
        <f>Def_Instancias_Equipamentos!$D$759</f>
        <v>BO-19U:DI-BPMRFFE</v>
      </c>
      <c r="L1437" s="19" t="str">
        <f>Def_Instancias_Equipamentos!$D$1350</f>
        <v>BO-19U:DI-FMCFastADC</v>
      </c>
      <c r="M1437" s="44" t="s">
        <v>49</v>
      </c>
      <c r="N1437" s="45" t="s">
        <v>1202</v>
      </c>
      <c r="O1437" s="28" t="str">
        <f>Def_Sistemas_Conectores_Cabos!$B$7</f>
        <v>SMA 50-ohm</v>
      </c>
      <c r="P1437" s="19" t="str">
        <f>Def_Sistemas_Conectores_Cabos!$B$7</f>
        <v>SMA 50-ohm</v>
      </c>
      <c r="Q1437" s="27" t="str">
        <f t="shared" si="31"/>
        <v>BO-19U:DI-BPMRFFE/TI_OUT
BO-19U:DI-FMCFastADC/IN3</v>
      </c>
      <c r="R1437" s="69">
        <v>2.0</v>
      </c>
      <c r="S1437" s="69">
        <v>2.0</v>
      </c>
      <c r="T1437" s="211" t="str">
        <f>Def_Sistemas_Conectores_Cabos!$C$9</f>
        <v>RG316</v>
      </c>
      <c r="U1437" s="45" t="s">
        <v>1173</v>
      </c>
      <c r="V1437" s="33"/>
      <c r="W1437" s="33"/>
      <c r="X1437" s="33"/>
    </row>
    <row r="1438" ht="15.75" customHeight="1">
      <c r="A1438" s="19" t="str">
        <f>Def_Sistemas_Conectores_Cabos!$A$22</f>
        <v>BPM de elétrons</v>
      </c>
      <c r="B1438" s="22" t="str">
        <f>Datas_Entregas!$A$2</f>
        <v>Booster/LTB</v>
      </c>
      <c r="C1438" s="25">
        <f t="array" ref="C1438">INDEX(Datas_Entregas!$B$2:$B$100, MATCH(B1438, Datas_Entregas!$A$2:$A$100, 0), 1)</f>
        <v>43266</v>
      </c>
      <c r="D1438" s="22" t="str">
        <f>Def_Status_Montagem!$A$4</f>
        <v>Comprado / Esperando entrega</v>
      </c>
      <c r="E1438" s="35" t="str">
        <f>Def_Status_Montagem!$B$4</f>
        <v>Contratada (inclui etiqueta)</v>
      </c>
      <c r="F1438" s="26"/>
      <c r="G1438" s="27"/>
      <c r="H1438" s="26" t="str">
        <f t="array" ref="H1438">INDEX(Def_Instancias_Equipamentos!$E$2:$E$5135, MATCH(K1438, Def_Instancias_Equipamentos!$D$2:$D$5135, 0), 1)</f>
        <v>IA-08RaBPM</v>
      </c>
      <c r="I1438" s="27" t="str">
        <f t="array" ref="I1438">INDEX(Def_Instancias_Equipamentos!$E$2:$E$5135, MATCH(L1438, Def_Instancias_Equipamentos!$D$2:$D$5135, 0), 1)</f>
        <v>IA-08RaBPM</v>
      </c>
      <c r="J1438" s="27" t="str">
        <f t="shared" si="26"/>
        <v>INTERNO</v>
      </c>
      <c r="K1438" s="28" t="str">
        <f>Def_Instancias_Equipamentos!$D$759</f>
        <v>BO-19U:DI-BPMRFFE</v>
      </c>
      <c r="L1438" s="19" t="str">
        <f>Def_Instancias_Equipamentos!$D$1350</f>
        <v>BO-19U:DI-FMCFastADC</v>
      </c>
      <c r="M1438" s="44" t="s">
        <v>47</v>
      </c>
      <c r="N1438" s="45" t="s">
        <v>1216</v>
      </c>
      <c r="O1438" s="28" t="str">
        <f>Def_Sistemas_Conectores_Cabos!$B$7</f>
        <v>SMA 50-ohm</v>
      </c>
      <c r="P1438" s="19" t="str">
        <f>Def_Sistemas_Conectores_Cabos!$B$7</f>
        <v>SMA 50-ohm</v>
      </c>
      <c r="Q1438" s="27" t="str">
        <f t="shared" si="31"/>
        <v>BO-19U:DI-BPMRFFE/BO_OUT
BO-19U:DI-FMCFastADC/IN4</v>
      </c>
      <c r="R1438" s="69">
        <v>2.0</v>
      </c>
      <c r="S1438" s="69">
        <v>2.0</v>
      </c>
      <c r="T1438" s="211" t="str">
        <f>Def_Sistemas_Conectores_Cabos!$C$9</f>
        <v>RG316</v>
      </c>
      <c r="U1438" s="45" t="s">
        <v>1173</v>
      </c>
      <c r="V1438" s="33"/>
      <c r="W1438" s="33"/>
      <c r="X1438" s="33"/>
    </row>
    <row r="1439" ht="15.75" customHeight="1">
      <c r="A1439" s="19" t="str">
        <f>Def_Sistemas_Conectores_Cabos!$A$22</f>
        <v>BPM de elétrons</v>
      </c>
      <c r="B1439" s="22" t="str">
        <f>Datas_Entregas!$A$2</f>
        <v>Booster/LTB</v>
      </c>
      <c r="C1439" s="25">
        <f t="array" ref="C1439">INDEX(Datas_Entregas!$B$2:$B$100, MATCH(B1439, Datas_Entregas!$A$2:$A$100, 0), 1)</f>
        <v>43266</v>
      </c>
      <c r="D1439" s="22" t="str">
        <f>Def_Status_Montagem!$A$4</f>
        <v>Comprado / Esperando entrega</v>
      </c>
      <c r="E1439" s="35" t="str">
        <f>Def_Status_Montagem!$B$4</f>
        <v>Contratada (inclui etiqueta)</v>
      </c>
      <c r="F1439" s="26"/>
      <c r="G1439" s="27"/>
      <c r="H1439" s="26" t="str">
        <f t="array" ref="H1439">INDEX(Def_Instancias_Equipamentos!$E$2:$E$5135, MATCH(K1439, Def_Instancias_Equipamentos!$D$2:$D$5135, 0), 1)</f>
        <v>IA-08RaBPM</v>
      </c>
      <c r="I1439" s="27" t="str">
        <f t="array" ref="I1439">INDEX(Def_Instancias_Equipamentos!$E$2:$E$5135, MATCH(L1439, Def_Instancias_Equipamentos!$D$2:$D$5135, 0), 1)</f>
        <v>IA-08RaBPM</v>
      </c>
      <c r="J1439" s="27" t="str">
        <f t="shared" si="26"/>
        <v>INTERNO</v>
      </c>
      <c r="K1439" s="28" t="str">
        <f>Def_Instancias_Equipamentos!$D$760</f>
        <v>BO-20U:DI-BPMRFFE</v>
      </c>
      <c r="L1439" s="19" t="str">
        <f>Def_Instancias_Equipamentos!$D$1351</f>
        <v>BO-20U:DI-FMCFastADC</v>
      </c>
      <c r="M1439" s="44" t="s">
        <v>51</v>
      </c>
      <c r="N1439" s="45" t="s">
        <v>1192</v>
      </c>
      <c r="O1439" s="28" t="str">
        <f>Def_Sistemas_Conectores_Cabos!$B$7</f>
        <v>SMA 50-ohm</v>
      </c>
      <c r="P1439" s="19" t="str">
        <f>Def_Sistemas_Conectores_Cabos!$B$7</f>
        <v>SMA 50-ohm</v>
      </c>
      <c r="Q1439" s="27" t="str">
        <f t="shared" si="31"/>
        <v>BO-20U:DI-BPMRFFE/TO_OUT
BO-20U:DI-FMCFastADC/IN1</v>
      </c>
      <c r="R1439" s="69">
        <v>2.0</v>
      </c>
      <c r="S1439" s="69">
        <v>2.0</v>
      </c>
      <c r="T1439" s="211" t="str">
        <f>Def_Sistemas_Conectores_Cabos!$C$9</f>
        <v>RG316</v>
      </c>
      <c r="U1439" s="45" t="s">
        <v>1173</v>
      </c>
      <c r="V1439" s="33"/>
      <c r="W1439" s="33"/>
      <c r="X1439" s="33"/>
    </row>
    <row r="1440" ht="15.75" customHeight="1">
      <c r="A1440" s="19" t="str">
        <f>Def_Sistemas_Conectores_Cabos!$A$22</f>
        <v>BPM de elétrons</v>
      </c>
      <c r="B1440" s="22" t="str">
        <f>Datas_Entregas!$A$2</f>
        <v>Booster/LTB</v>
      </c>
      <c r="C1440" s="25">
        <f t="array" ref="C1440">INDEX(Datas_Entregas!$B$2:$B$100, MATCH(B1440, Datas_Entregas!$A$2:$A$100, 0), 1)</f>
        <v>43266</v>
      </c>
      <c r="D1440" s="22" t="str">
        <f>Def_Status_Montagem!$A$4</f>
        <v>Comprado / Esperando entrega</v>
      </c>
      <c r="E1440" s="35" t="str">
        <f>Def_Status_Montagem!$B$4</f>
        <v>Contratada (inclui etiqueta)</v>
      </c>
      <c r="F1440" s="26"/>
      <c r="G1440" s="27"/>
      <c r="H1440" s="26" t="str">
        <f t="array" ref="H1440">INDEX(Def_Instancias_Equipamentos!$E$2:$E$5135, MATCH(K1440, Def_Instancias_Equipamentos!$D$2:$D$5135, 0), 1)</f>
        <v>IA-08RaBPM</v>
      </c>
      <c r="I1440" s="27" t="str">
        <f t="array" ref="I1440">INDEX(Def_Instancias_Equipamentos!$E$2:$E$5135, MATCH(L1440, Def_Instancias_Equipamentos!$D$2:$D$5135, 0), 1)</f>
        <v>IA-08RaBPM</v>
      </c>
      <c r="J1440" s="27" t="str">
        <f t="shared" si="26"/>
        <v>INTERNO</v>
      </c>
      <c r="K1440" s="28" t="str">
        <f>Def_Instancias_Equipamentos!$D$760</f>
        <v>BO-20U:DI-BPMRFFE</v>
      </c>
      <c r="L1440" s="19" t="str">
        <f>Def_Instancias_Equipamentos!$D$1351</f>
        <v>BO-20U:DI-FMCFastADC</v>
      </c>
      <c r="M1440" s="44" t="s">
        <v>44</v>
      </c>
      <c r="N1440" s="45" t="s">
        <v>1199</v>
      </c>
      <c r="O1440" s="28" t="str">
        <f>Def_Sistemas_Conectores_Cabos!$B$7</f>
        <v>SMA 50-ohm</v>
      </c>
      <c r="P1440" s="19" t="str">
        <f>Def_Sistemas_Conectores_Cabos!$B$7</f>
        <v>SMA 50-ohm</v>
      </c>
      <c r="Q1440" s="27" t="str">
        <f t="shared" si="31"/>
        <v>BO-20U:DI-BPMRFFE/BI_OUT
BO-20U:DI-FMCFastADC/IN2</v>
      </c>
      <c r="R1440" s="69">
        <v>2.0</v>
      </c>
      <c r="S1440" s="69">
        <v>2.0</v>
      </c>
      <c r="T1440" s="211" t="str">
        <f>Def_Sistemas_Conectores_Cabos!$C$9</f>
        <v>RG316</v>
      </c>
      <c r="U1440" s="45" t="s">
        <v>1173</v>
      </c>
      <c r="V1440" s="33"/>
      <c r="W1440" s="33"/>
      <c r="X1440" s="33"/>
    </row>
    <row r="1441" ht="15.75" customHeight="1">
      <c r="A1441" s="19" t="str">
        <f>Def_Sistemas_Conectores_Cabos!$A$22</f>
        <v>BPM de elétrons</v>
      </c>
      <c r="B1441" s="22" t="str">
        <f>Datas_Entregas!$A$2</f>
        <v>Booster/LTB</v>
      </c>
      <c r="C1441" s="25">
        <f t="array" ref="C1441">INDEX(Datas_Entregas!$B$2:$B$100, MATCH(B1441, Datas_Entregas!$A$2:$A$100, 0), 1)</f>
        <v>43266</v>
      </c>
      <c r="D1441" s="22" t="str">
        <f>Def_Status_Montagem!$A$4</f>
        <v>Comprado / Esperando entrega</v>
      </c>
      <c r="E1441" s="35" t="str">
        <f>Def_Status_Montagem!$B$4</f>
        <v>Contratada (inclui etiqueta)</v>
      </c>
      <c r="F1441" s="26"/>
      <c r="G1441" s="27"/>
      <c r="H1441" s="26" t="str">
        <f t="array" ref="H1441">INDEX(Def_Instancias_Equipamentos!$E$2:$E$5135, MATCH(K1441, Def_Instancias_Equipamentos!$D$2:$D$5135, 0), 1)</f>
        <v>IA-08RaBPM</v>
      </c>
      <c r="I1441" s="27" t="str">
        <f t="array" ref="I1441">INDEX(Def_Instancias_Equipamentos!$E$2:$E$5135, MATCH(L1441, Def_Instancias_Equipamentos!$D$2:$D$5135, 0), 1)</f>
        <v>IA-08RaBPM</v>
      </c>
      <c r="J1441" s="27" t="str">
        <f t="shared" si="26"/>
        <v>INTERNO</v>
      </c>
      <c r="K1441" s="28" t="str">
        <f>Def_Instancias_Equipamentos!$D$760</f>
        <v>BO-20U:DI-BPMRFFE</v>
      </c>
      <c r="L1441" s="19" t="str">
        <f>Def_Instancias_Equipamentos!$D$1351</f>
        <v>BO-20U:DI-FMCFastADC</v>
      </c>
      <c r="M1441" s="44" t="s">
        <v>49</v>
      </c>
      <c r="N1441" s="45" t="s">
        <v>1202</v>
      </c>
      <c r="O1441" s="28" t="str">
        <f>Def_Sistemas_Conectores_Cabos!$B$7</f>
        <v>SMA 50-ohm</v>
      </c>
      <c r="P1441" s="19" t="str">
        <f>Def_Sistemas_Conectores_Cabos!$B$7</f>
        <v>SMA 50-ohm</v>
      </c>
      <c r="Q1441" s="27" t="str">
        <f t="shared" si="31"/>
        <v>BO-20U:DI-BPMRFFE/TI_OUT
BO-20U:DI-FMCFastADC/IN3</v>
      </c>
      <c r="R1441" s="69">
        <v>2.0</v>
      </c>
      <c r="S1441" s="69">
        <v>2.0</v>
      </c>
      <c r="T1441" s="211" t="str">
        <f>Def_Sistemas_Conectores_Cabos!$C$9</f>
        <v>RG316</v>
      </c>
      <c r="U1441" s="45" t="s">
        <v>1173</v>
      </c>
      <c r="V1441" s="33"/>
      <c r="W1441" s="33"/>
      <c r="X1441" s="33"/>
    </row>
    <row r="1442" ht="15.75" customHeight="1">
      <c r="A1442" s="19" t="str">
        <f>Def_Sistemas_Conectores_Cabos!$A$22</f>
        <v>BPM de elétrons</v>
      </c>
      <c r="B1442" s="22" t="str">
        <f>Datas_Entregas!$A$2</f>
        <v>Booster/LTB</v>
      </c>
      <c r="C1442" s="25">
        <f t="array" ref="C1442">INDEX(Datas_Entregas!$B$2:$B$100, MATCH(B1442, Datas_Entregas!$A$2:$A$100, 0), 1)</f>
        <v>43266</v>
      </c>
      <c r="D1442" s="22" t="str">
        <f>Def_Status_Montagem!$A$4</f>
        <v>Comprado / Esperando entrega</v>
      </c>
      <c r="E1442" s="35" t="str">
        <f>Def_Status_Montagem!$B$4</f>
        <v>Contratada (inclui etiqueta)</v>
      </c>
      <c r="F1442" s="26"/>
      <c r="G1442" s="27"/>
      <c r="H1442" s="26" t="str">
        <f t="array" ref="H1442">INDEX(Def_Instancias_Equipamentos!$E$2:$E$5135, MATCH(K1442, Def_Instancias_Equipamentos!$D$2:$D$5135, 0), 1)</f>
        <v>IA-08RaBPM</v>
      </c>
      <c r="I1442" s="27" t="str">
        <f t="array" ref="I1442">INDEX(Def_Instancias_Equipamentos!$E$2:$E$5135, MATCH(L1442, Def_Instancias_Equipamentos!$D$2:$D$5135, 0), 1)</f>
        <v>IA-08RaBPM</v>
      </c>
      <c r="J1442" s="27" t="str">
        <f t="shared" si="26"/>
        <v>INTERNO</v>
      </c>
      <c r="K1442" s="28" t="str">
        <f>Def_Instancias_Equipamentos!$D$760</f>
        <v>BO-20U:DI-BPMRFFE</v>
      </c>
      <c r="L1442" s="19" t="str">
        <f>Def_Instancias_Equipamentos!$D$1351</f>
        <v>BO-20U:DI-FMCFastADC</v>
      </c>
      <c r="M1442" s="44" t="s">
        <v>47</v>
      </c>
      <c r="N1442" s="45" t="s">
        <v>1216</v>
      </c>
      <c r="O1442" s="28" t="str">
        <f>Def_Sistemas_Conectores_Cabos!$B$7</f>
        <v>SMA 50-ohm</v>
      </c>
      <c r="P1442" s="19" t="str">
        <f>Def_Sistemas_Conectores_Cabos!$B$7</f>
        <v>SMA 50-ohm</v>
      </c>
      <c r="Q1442" s="27" t="str">
        <f t="shared" si="31"/>
        <v>BO-20U:DI-BPMRFFE/BO_OUT
BO-20U:DI-FMCFastADC/IN4</v>
      </c>
      <c r="R1442" s="69">
        <v>2.0</v>
      </c>
      <c r="S1442" s="69">
        <v>2.0</v>
      </c>
      <c r="T1442" s="211" t="str">
        <f>Def_Sistemas_Conectores_Cabos!$C$9</f>
        <v>RG316</v>
      </c>
      <c r="U1442" s="45" t="s">
        <v>1173</v>
      </c>
      <c r="V1442" s="33"/>
      <c r="W1442" s="33"/>
      <c r="X1442" s="33"/>
    </row>
    <row r="1443" ht="15.75" customHeight="1">
      <c r="A1443" s="19" t="str">
        <f>Def_Sistemas_Conectores_Cabos!$A$22</f>
        <v>BPM de elétrons</v>
      </c>
      <c r="B1443" s="22" t="str">
        <f>Datas_Entregas!$A$2</f>
        <v>Booster/LTB</v>
      </c>
      <c r="C1443" s="25">
        <f t="array" ref="C1443">INDEX(Datas_Entregas!$B$2:$B$100, MATCH(B1443, Datas_Entregas!$A$2:$A$100, 0), 1)</f>
        <v>43266</v>
      </c>
      <c r="D1443" s="22" t="str">
        <f>Def_Status_Montagem!$A$4</f>
        <v>Comprado / Esperando entrega</v>
      </c>
      <c r="E1443" s="35" t="str">
        <f>Def_Status_Montagem!$B$4</f>
        <v>Contratada (inclui etiqueta)</v>
      </c>
      <c r="F1443" s="26"/>
      <c r="G1443" s="27"/>
      <c r="H1443" s="26" t="str">
        <f t="array" ref="H1443">INDEX(Def_Instancias_Equipamentos!$E$2:$E$5135, MATCH(K1443, Def_Instancias_Equipamentos!$D$2:$D$5135, 0), 1)</f>
        <v>IA-09RaBPM</v>
      </c>
      <c r="I1443" s="27" t="str">
        <f t="array" ref="I1443">INDEX(Def_Instancias_Equipamentos!$E$2:$E$5135, MATCH(L1443, Def_Instancias_Equipamentos!$D$2:$D$5135, 0), 1)</f>
        <v>IA-09RaBPM</v>
      </c>
      <c r="J1443" s="27" t="str">
        <f t="shared" si="26"/>
        <v>INTERNO</v>
      </c>
      <c r="K1443" s="28" t="str">
        <f>Def_Instancias_Equipamentos!$D$761</f>
        <v>BO-21U:DI-BPMRFFE</v>
      </c>
      <c r="L1443" s="19" t="str">
        <f>Def_Instancias_Equipamentos!$D$1352</f>
        <v>BO-21U:DI-FMCFastADC</v>
      </c>
      <c r="M1443" s="44" t="s">
        <v>51</v>
      </c>
      <c r="N1443" s="45" t="s">
        <v>1192</v>
      </c>
      <c r="O1443" s="28" t="str">
        <f>Def_Sistemas_Conectores_Cabos!$B$7</f>
        <v>SMA 50-ohm</v>
      </c>
      <c r="P1443" s="19" t="str">
        <f>Def_Sistemas_Conectores_Cabos!$B$7</f>
        <v>SMA 50-ohm</v>
      </c>
      <c r="Q1443" s="27" t="str">
        <f t="shared" si="31"/>
        <v>BO-21U:DI-BPMRFFE/TO_OUT
BO-21U:DI-FMCFastADC/IN1</v>
      </c>
      <c r="R1443" s="69">
        <v>2.0</v>
      </c>
      <c r="S1443" s="69">
        <v>2.0</v>
      </c>
      <c r="T1443" s="211" t="str">
        <f>Def_Sistemas_Conectores_Cabos!$C$9</f>
        <v>RG316</v>
      </c>
      <c r="U1443" s="45" t="s">
        <v>1173</v>
      </c>
      <c r="V1443" s="33"/>
      <c r="W1443" s="33"/>
      <c r="X1443" s="33"/>
    </row>
    <row r="1444" ht="15.75" customHeight="1">
      <c r="A1444" s="19" t="str">
        <f>Def_Sistemas_Conectores_Cabos!$A$22</f>
        <v>BPM de elétrons</v>
      </c>
      <c r="B1444" s="22" t="str">
        <f>Datas_Entregas!$A$2</f>
        <v>Booster/LTB</v>
      </c>
      <c r="C1444" s="25">
        <f t="array" ref="C1444">INDEX(Datas_Entregas!$B$2:$B$100, MATCH(B1444, Datas_Entregas!$A$2:$A$100, 0), 1)</f>
        <v>43266</v>
      </c>
      <c r="D1444" s="22" t="str">
        <f>Def_Status_Montagem!$A$4</f>
        <v>Comprado / Esperando entrega</v>
      </c>
      <c r="E1444" s="35" t="str">
        <f>Def_Status_Montagem!$B$4</f>
        <v>Contratada (inclui etiqueta)</v>
      </c>
      <c r="F1444" s="26"/>
      <c r="G1444" s="27"/>
      <c r="H1444" s="26" t="str">
        <f t="array" ref="H1444">INDEX(Def_Instancias_Equipamentos!$E$2:$E$5135, MATCH(K1444, Def_Instancias_Equipamentos!$D$2:$D$5135, 0), 1)</f>
        <v>IA-09RaBPM</v>
      </c>
      <c r="I1444" s="27" t="str">
        <f t="array" ref="I1444">INDEX(Def_Instancias_Equipamentos!$E$2:$E$5135, MATCH(L1444, Def_Instancias_Equipamentos!$D$2:$D$5135, 0), 1)</f>
        <v>IA-09RaBPM</v>
      </c>
      <c r="J1444" s="27" t="str">
        <f t="shared" si="26"/>
        <v>INTERNO</v>
      </c>
      <c r="K1444" s="28" t="str">
        <f>Def_Instancias_Equipamentos!$D$761</f>
        <v>BO-21U:DI-BPMRFFE</v>
      </c>
      <c r="L1444" s="19" t="str">
        <f>Def_Instancias_Equipamentos!$D$1352</f>
        <v>BO-21U:DI-FMCFastADC</v>
      </c>
      <c r="M1444" s="44" t="s">
        <v>44</v>
      </c>
      <c r="N1444" s="45" t="s">
        <v>1199</v>
      </c>
      <c r="O1444" s="28" t="str">
        <f>Def_Sistemas_Conectores_Cabos!$B$7</f>
        <v>SMA 50-ohm</v>
      </c>
      <c r="P1444" s="19" t="str">
        <f>Def_Sistemas_Conectores_Cabos!$B$7</f>
        <v>SMA 50-ohm</v>
      </c>
      <c r="Q1444" s="27" t="str">
        <f t="shared" si="31"/>
        <v>BO-21U:DI-BPMRFFE/BI_OUT
BO-21U:DI-FMCFastADC/IN2</v>
      </c>
      <c r="R1444" s="69">
        <v>2.0</v>
      </c>
      <c r="S1444" s="69">
        <v>2.0</v>
      </c>
      <c r="T1444" s="211" t="str">
        <f>Def_Sistemas_Conectores_Cabos!$C$9</f>
        <v>RG316</v>
      </c>
      <c r="U1444" s="45" t="s">
        <v>1173</v>
      </c>
      <c r="V1444" s="33"/>
      <c r="W1444" s="33"/>
      <c r="X1444" s="33"/>
    </row>
    <row r="1445" ht="15.75" customHeight="1">
      <c r="A1445" s="19" t="str">
        <f>Def_Sistemas_Conectores_Cabos!$A$22</f>
        <v>BPM de elétrons</v>
      </c>
      <c r="B1445" s="22" t="str">
        <f>Datas_Entregas!$A$2</f>
        <v>Booster/LTB</v>
      </c>
      <c r="C1445" s="25">
        <f t="array" ref="C1445">INDEX(Datas_Entregas!$B$2:$B$100, MATCH(B1445, Datas_Entregas!$A$2:$A$100, 0), 1)</f>
        <v>43266</v>
      </c>
      <c r="D1445" s="22" t="str">
        <f>Def_Status_Montagem!$A$4</f>
        <v>Comprado / Esperando entrega</v>
      </c>
      <c r="E1445" s="35" t="str">
        <f>Def_Status_Montagem!$B$4</f>
        <v>Contratada (inclui etiqueta)</v>
      </c>
      <c r="F1445" s="26"/>
      <c r="G1445" s="27"/>
      <c r="H1445" s="26" t="str">
        <f t="array" ref="H1445">INDEX(Def_Instancias_Equipamentos!$E$2:$E$5135, MATCH(K1445, Def_Instancias_Equipamentos!$D$2:$D$5135, 0), 1)</f>
        <v>IA-09RaBPM</v>
      </c>
      <c r="I1445" s="27" t="str">
        <f t="array" ref="I1445">INDEX(Def_Instancias_Equipamentos!$E$2:$E$5135, MATCH(L1445, Def_Instancias_Equipamentos!$D$2:$D$5135, 0), 1)</f>
        <v>IA-09RaBPM</v>
      </c>
      <c r="J1445" s="27" t="str">
        <f t="shared" si="26"/>
        <v>INTERNO</v>
      </c>
      <c r="K1445" s="28" t="str">
        <f>Def_Instancias_Equipamentos!$D$761</f>
        <v>BO-21U:DI-BPMRFFE</v>
      </c>
      <c r="L1445" s="19" t="str">
        <f>Def_Instancias_Equipamentos!$D$1352</f>
        <v>BO-21U:DI-FMCFastADC</v>
      </c>
      <c r="M1445" s="44" t="s">
        <v>49</v>
      </c>
      <c r="N1445" s="45" t="s">
        <v>1202</v>
      </c>
      <c r="O1445" s="28" t="str">
        <f>Def_Sistemas_Conectores_Cabos!$B$7</f>
        <v>SMA 50-ohm</v>
      </c>
      <c r="P1445" s="19" t="str">
        <f>Def_Sistemas_Conectores_Cabos!$B$7</f>
        <v>SMA 50-ohm</v>
      </c>
      <c r="Q1445" s="27" t="str">
        <f t="shared" si="31"/>
        <v>BO-21U:DI-BPMRFFE/TI_OUT
BO-21U:DI-FMCFastADC/IN3</v>
      </c>
      <c r="R1445" s="69">
        <v>2.0</v>
      </c>
      <c r="S1445" s="69">
        <v>2.0</v>
      </c>
      <c r="T1445" s="211" t="str">
        <f>Def_Sistemas_Conectores_Cabos!$C$9</f>
        <v>RG316</v>
      </c>
      <c r="U1445" s="45" t="s">
        <v>1173</v>
      </c>
      <c r="V1445" s="33"/>
      <c r="W1445" s="33"/>
      <c r="X1445" s="33"/>
    </row>
    <row r="1446" ht="15.75" customHeight="1">
      <c r="A1446" s="19" t="str">
        <f>Def_Sistemas_Conectores_Cabos!$A$22</f>
        <v>BPM de elétrons</v>
      </c>
      <c r="B1446" s="22" t="str">
        <f>Datas_Entregas!$A$2</f>
        <v>Booster/LTB</v>
      </c>
      <c r="C1446" s="25">
        <f t="array" ref="C1446">INDEX(Datas_Entregas!$B$2:$B$100, MATCH(B1446, Datas_Entregas!$A$2:$A$100, 0), 1)</f>
        <v>43266</v>
      </c>
      <c r="D1446" s="22" t="str">
        <f>Def_Status_Montagem!$A$4</f>
        <v>Comprado / Esperando entrega</v>
      </c>
      <c r="E1446" s="35" t="str">
        <f>Def_Status_Montagem!$B$4</f>
        <v>Contratada (inclui etiqueta)</v>
      </c>
      <c r="F1446" s="26"/>
      <c r="G1446" s="27"/>
      <c r="H1446" s="26" t="str">
        <f t="array" ref="H1446">INDEX(Def_Instancias_Equipamentos!$E$2:$E$5135, MATCH(K1446, Def_Instancias_Equipamentos!$D$2:$D$5135, 0), 1)</f>
        <v>IA-09RaBPM</v>
      </c>
      <c r="I1446" s="27" t="str">
        <f t="array" ref="I1446">INDEX(Def_Instancias_Equipamentos!$E$2:$E$5135, MATCH(L1446, Def_Instancias_Equipamentos!$D$2:$D$5135, 0), 1)</f>
        <v>IA-09RaBPM</v>
      </c>
      <c r="J1446" s="27" t="str">
        <f t="shared" si="26"/>
        <v>INTERNO</v>
      </c>
      <c r="K1446" s="28" t="str">
        <f>Def_Instancias_Equipamentos!$D$761</f>
        <v>BO-21U:DI-BPMRFFE</v>
      </c>
      <c r="L1446" s="19" t="str">
        <f>Def_Instancias_Equipamentos!$D$1352</f>
        <v>BO-21U:DI-FMCFastADC</v>
      </c>
      <c r="M1446" s="44" t="s">
        <v>47</v>
      </c>
      <c r="N1446" s="45" t="s">
        <v>1216</v>
      </c>
      <c r="O1446" s="28" t="str">
        <f>Def_Sistemas_Conectores_Cabos!$B$7</f>
        <v>SMA 50-ohm</v>
      </c>
      <c r="P1446" s="19" t="str">
        <f>Def_Sistemas_Conectores_Cabos!$B$7</f>
        <v>SMA 50-ohm</v>
      </c>
      <c r="Q1446" s="27" t="str">
        <f t="shared" si="31"/>
        <v>BO-21U:DI-BPMRFFE/BO_OUT
BO-21U:DI-FMCFastADC/IN4</v>
      </c>
      <c r="R1446" s="69">
        <v>2.0</v>
      </c>
      <c r="S1446" s="69">
        <v>2.0</v>
      </c>
      <c r="T1446" s="211" t="str">
        <f>Def_Sistemas_Conectores_Cabos!$C$9</f>
        <v>RG316</v>
      </c>
      <c r="U1446" s="45" t="s">
        <v>1173</v>
      </c>
      <c r="V1446" s="33"/>
      <c r="W1446" s="33"/>
      <c r="X1446" s="33"/>
    </row>
    <row r="1447" ht="15.75" customHeight="1">
      <c r="A1447" s="19" t="str">
        <f>Def_Sistemas_Conectores_Cabos!$A$22</f>
        <v>BPM de elétrons</v>
      </c>
      <c r="B1447" s="22" t="str">
        <f>Datas_Entregas!$A$2</f>
        <v>Booster/LTB</v>
      </c>
      <c r="C1447" s="25">
        <f t="array" ref="C1447">INDEX(Datas_Entregas!$B$2:$B$100, MATCH(B1447, Datas_Entregas!$A$2:$A$100, 0), 1)</f>
        <v>43266</v>
      </c>
      <c r="D1447" s="22" t="str">
        <f>Def_Status_Montagem!$A$4</f>
        <v>Comprado / Esperando entrega</v>
      </c>
      <c r="E1447" s="35" t="str">
        <f>Def_Status_Montagem!$B$4</f>
        <v>Contratada (inclui etiqueta)</v>
      </c>
      <c r="F1447" s="26"/>
      <c r="G1447" s="27"/>
      <c r="H1447" s="26" t="str">
        <f t="array" ref="H1447">INDEX(Def_Instancias_Equipamentos!$E$2:$E$5135, MATCH(K1447, Def_Instancias_Equipamentos!$D$2:$D$5135, 0), 1)</f>
        <v>IA-09RaBPM</v>
      </c>
      <c r="I1447" s="27" t="str">
        <f t="array" ref="I1447">INDEX(Def_Instancias_Equipamentos!$E$2:$E$5135, MATCH(L1447, Def_Instancias_Equipamentos!$D$2:$D$5135, 0), 1)</f>
        <v>IA-09RaBPM</v>
      </c>
      <c r="J1447" s="27" t="str">
        <f t="shared" si="26"/>
        <v>INTERNO</v>
      </c>
      <c r="K1447" s="28" t="str">
        <f>Def_Instancias_Equipamentos!$D$762</f>
        <v>BO-22U:DI-BPMRFFE</v>
      </c>
      <c r="L1447" s="19" t="str">
        <f>Def_Instancias_Equipamentos!$D$1353</f>
        <v>BO-22U:DI-FMCFastADC</v>
      </c>
      <c r="M1447" s="44" t="s">
        <v>51</v>
      </c>
      <c r="N1447" s="45" t="s">
        <v>1192</v>
      </c>
      <c r="O1447" s="28" t="str">
        <f>Def_Sistemas_Conectores_Cabos!$B$7</f>
        <v>SMA 50-ohm</v>
      </c>
      <c r="P1447" s="19" t="str">
        <f>Def_Sistemas_Conectores_Cabos!$B$7</f>
        <v>SMA 50-ohm</v>
      </c>
      <c r="Q1447" s="27" t="str">
        <f t="shared" si="31"/>
        <v>BO-22U:DI-BPMRFFE/TO_OUT
BO-22U:DI-FMCFastADC/IN1</v>
      </c>
      <c r="R1447" s="69">
        <v>2.0</v>
      </c>
      <c r="S1447" s="69">
        <v>2.0</v>
      </c>
      <c r="T1447" s="211" t="str">
        <f>Def_Sistemas_Conectores_Cabos!$C$9</f>
        <v>RG316</v>
      </c>
      <c r="U1447" s="45" t="s">
        <v>1173</v>
      </c>
      <c r="V1447" s="33"/>
      <c r="W1447" s="33"/>
      <c r="X1447" s="33"/>
    </row>
    <row r="1448" ht="15.75" customHeight="1">
      <c r="A1448" s="19" t="str">
        <f>Def_Sistemas_Conectores_Cabos!$A$22</f>
        <v>BPM de elétrons</v>
      </c>
      <c r="B1448" s="22" t="str">
        <f>Datas_Entregas!$A$2</f>
        <v>Booster/LTB</v>
      </c>
      <c r="C1448" s="25">
        <f t="array" ref="C1448">INDEX(Datas_Entregas!$B$2:$B$100, MATCH(B1448, Datas_Entregas!$A$2:$A$100, 0), 1)</f>
        <v>43266</v>
      </c>
      <c r="D1448" s="22" t="str">
        <f>Def_Status_Montagem!$A$4</f>
        <v>Comprado / Esperando entrega</v>
      </c>
      <c r="E1448" s="35" t="str">
        <f>Def_Status_Montagem!$B$4</f>
        <v>Contratada (inclui etiqueta)</v>
      </c>
      <c r="F1448" s="26"/>
      <c r="G1448" s="27"/>
      <c r="H1448" s="26" t="str">
        <f t="array" ref="H1448">INDEX(Def_Instancias_Equipamentos!$E$2:$E$5135, MATCH(K1448, Def_Instancias_Equipamentos!$D$2:$D$5135, 0), 1)</f>
        <v>IA-09RaBPM</v>
      </c>
      <c r="I1448" s="27" t="str">
        <f t="array" ref="I1448">INDEX(Def_Instancias_Equipamentos!$E$2:$E$5135, MATCH(L1448, Def_Instancias_Equipamentos!$D$2:$D$5135, 0), 1)</f>
        <v>IA-09RaBPM</v>
      </c>
      <c r="J1448" s="27" t="str">
        <f t="shared" si="26"/>
        <v>INTERNO</v>
      </c>
      <c r="K1448" s="28" t="str">
        <f>Def_Instancias_Equipamentos!$D$762</f>
        <v>BO-22U:DI-BPMRFFE</v>
      </c>
      <c r="L1448" s="19" t="str">
        <f>Def_Instancias_Equipamentos!$D$1353</f>
        <v>BO-22U:DI-FMCFastADC</v>
      </c>
      <c r="M1448" s="44" t="s">
        <v>44</v>
      </c>
      <c r="N1448" s="45" t="s">
        <v>1199</v>
      </c>
      <c r="O1448" s="28" t="str">
        <f>Def_Sistemas_Conectores_Cabos!$B$7</f>
        <v>SMA 50-ohm</v>
      </c>
      <c r="P1448" s="19" t="str">
        <f>Def_Sistemas_Conectores_Cabos!$B$7</f>
        <v>SMA 50-ohm</v>
      </c>
      <c r="Q1448" s="27" t="str">
        <f t="shared" si="31"/>
        <v>BO-22U:DI-BPMRFFE/BI_OUT
BO-22U:DI-FMCFastADC/IN2</v>
      </c>
      <c r="R1448" s="69">
        <v>2.0</v>
      </c>
      <c r="S1448" s="69">
        <v>2.0</v>
      </c>
      <c r="T1448" s="211" t="str">
        <f>Def_Sistemas_Conectores_Cabos!$C$9</f>
        <v>RG316</v>
      </c>
      <c r="U1448" s="45" t="s">
        <v>1173</v>
      </c>
      <c r="V1448" s="33"/>
      <c r="W1448" s="33"/>
      <c r="X1448" s="33"/>
    </row>
    <row r="1449" ht="15.75" customHeight="1">
      <c r="A1449" s="19" t="str">
        <f>Def_Sistemas_Conectores_Cabos!$A$22</f>
        <v>BPM de elétrons</v>
      </c>
      <c r="B1449" s="22" t="str">
        <f>Datas_Entregas!$A$2</f>
        <v>Booster/LTB</v>
      </c>
      <c r="C1449" s="25">
        <f t="array" ref="C1449">INDEX(Datas_Entregas!$B$2:$B$100, MATCH(B1449, Datas_Entregas!$A$2:$A$100, 0), 1)</f>
        <v>43266</v>
      </c>
      <c r="D1449" s="22" t="str">
        <f>Def_Status_Montagem!$A$4</f>
        <v>Comprado / Esperando entrega</v>
      </c>
      <c r="E1449" s="35" t="str">
        <f>Def_Status_Montagem!$B$4</f>
        <v>Contratada (inclui etiqueta)</v>
      </c>
      <c r="F1449" s="26"/>
      <c r="G1449" s="27"/>
      <c r="H1449" s="26" t="str">
        <f t="array" ref="H1449">INDEX(Def_Instancias_Equipamentos!$E$2:$E$5135, MATCH(K1449, Def_Instancias_Equipamentos!$D$2:$D$5135, 0), 1)</f>
        <v>IA-09RaBPM</v>
      </c>
      <c r="I1449" s="27" t="str">
        <f t="array" ref="I1449">INDEX(Def_Instancias_Equipamentos!$E$2:$E$5135, MATCH(L1449, Def_Instancias_Equipamentos!$D$2:$D$5135, 0), 1)</f>
        <v>IA-09RaBPM</v>
      </c>
      <c r="J1449" s="27" t="str">
        <f t="shared" si="26"/>
        <v>INTERNO</v>
      </c>
      <c r="K1449" s="28" t="str">
        <f>Def_Instancias_Equipamentos!$D$762</f>
        <v>BO-22U:DI-BPMRFFE</v>
      </c>
      <c r="L1449" s="19" t="str">
        <f>Def_Instancias_Equipamentos!$D$1353</f>
        <v>BO-22U:DI-FMCFastADC</v>
      </c>
      <c r="M1449" s="44" t="s">
        <v>49</v>
      </c>
      <c r="N1449" s="45" t="s">
        <v>1202</v>
      </c>
      <c r="O1449" s="28" t="str">
        <f>Def_Sistemas_Conectores_Cabos!$B$7</f>
        <v>SMA 50-ohm</v>
      </c>
      <c r="P1449" s="19" t="str">
        <f>Def_Sistemas_Conectores_Cabos!$B$7</f>
        <v>SMA 50-ohm</v>
      </c>
      <c r="Q1449" s="27" t="str">
        <f t="shared" si="31"/>
        <v>BO-22U:DI-BPMRFFE/TI_OUT
BO-22U:DI-FMCFastADC/IN3</v>
      </c>
      <c r="R1449" s="69">
        <v>2.0</v>
      </c>
      <c r="S1449" s="69">
        <v>2.0</v>
      </c>
      <c r="T1449" s="211" t="str">
        <f>Def_Sistemas_Conectores_Cabos!$C$9</f>
        <v>RG316</v>
      </c>
      <c r="U1449" s="45" t="s">
        <v>1173</v>
      </c>
      <c r="V1449" s="33"/>
      <c r="W1449" s="33"/>
      <c r="X1449" s="33"/>
    </row>
    <row r="1450" ht="15.75" customHeight="1">
      <c r="A1450" s="19" t="str">
        <f>Def_Sistemas_Conectores_Cabos!$A$22</f>
        <v>BPM de elétrons</v>
      </c>
      <c r="B1450" s="22" t="str">
        <f>Datas_Entregas!$A$2</f>
        <v>Booster/LTB</v>
      </c>
      <c r="C1450" s="25">
        <f t="array" ref="C1450">INDEX(Datas_Entregas!$B$2:$B$100, MATCH(B1450, Datas_Entregas!$A$2:$A$100, 0), 1)</f>
        <v>43266</v>
      </c>
      <c r="D1450" s="22" t="str">
        <f>Def_Status_Montagem!$A$4</f>
        <v>Comprado / Esperando entrega</v>
      </c>
      <c r="E1450" s="35" t="str">
        <f>Def_Status_Montagem!$B$4</f>
        <v>Contratada (inclui etiqueta)</v>
      </c>
      <c r="F1450" s="26"/>
      <c r="G1450" s="27"/>
      <c r="H1450" s="26" t="str">
        <f t="array" ref="H1450">INDEX(Def_Instancias_Equipamentos!$E$2:$E$5135, MATCH(K1450, Def_Instancias_Equipamentos!$D$2:$D$5135, 0), 1)</f>
        <v>IA-09RaBPM</v>
      </c>
      <c r="I1450" s="27" t="str">
        <f t="array" ref="I1450">INDEX(Def_Instancias_Equipamentos!$E$2:$E$5135, MATCH(L1450, Def_Instancias_Equipamentos!$D$2:$D$5135, 0), 1)</f>
        <v>IA-09RaBPM</v>
      </c>
      <c r="J1450" s="27" t="str">
        <f t="shared" si="26"/>
        <v>INTERNO</v>
      </c>
      <c r="K1450" s="28" t="str">
        <f>Def_Instancias_Equipamentos!$D$762</f>
        <v>BO-22U:DI-BPMRFFE</v>
      </c>
      <c r="L1450" s="19" t="str">
        <f>Def_Instancias_Equipamentos!$D$1353</f>
        <v>BO-22U:DI-FMCFastADC</v>
      </c>
      <c r="M1450" s="44" t="s">
        <v>47</v>
      </c>
      <c r="N1450" s="45" t="s">
        <v>1216</v>
      </c>
      <c r="O1450" s="28" t="str">
        <f>Def_Sistemas_Conectores_Cabos!$B$7</f>
        <v>SMA 50-ohm</v>
      </c>
      <c r="P1450" s="19" t="str">
        <f>Def_Sistemas_Conectores_Cabos!$B$7</f>
        <v>SMA 50-ohm</v>
      </c>
      <c r="Q1450" s="27" t="str">
        <f t="shared" si="31"/>
        <v>BO-22U:DI-BPMRFFE/BO_OUT
BO-22U:DI-FMCFastADC/IN4</v>
      </c>
      <c r="R1450" s="69">
        <v>2.0</v>
      </c>
      <c r="S1450" s="69">
        <v>2.0</v>
      </c>
      <c r="T1450" s="211" t="str">
        <f>Def_Sistemas_Conectores_Cabos!$C$9</f>
        <v>RG316</v>
      </c>
      <c r="U1450" s="45" t="s">
        <v>1173</v>
      </c>
      <c r="V1450" s="33"/>
      <c r="W1450" s="33"/>
      <c r="X1450" s="33"/>
    </row>
    <row r="1451" ht="15.75" customHeight="1">
      <c r="A1451" s="19" t="str">
        <f>Def_Sistemas_Conectores_Cabos!$A$22</f>
        <v>BPM de elétrons</v>
      </c>
      <c r="B1451" s="22" t="str">
        <f>Datas_Entregas!$A$2</f>
        <v>Booster/LTB</v>
      </c>
      <c r="C1451" s="25">
        <f t="array" ref="C1451">INDEX(Datas_Entregas!$B$2:$B$100, MATCH(B1451, Datas_Entregas!$A$2:$A$100, 0), 1)</f>
        <v>43266</v>
      </c>
      <c r="D1451" s="22" t="str">
        <f>Def_Status_Montagem!$A$4</f>
        <v>Comprado / Esperando entrega</v>
      </c>
      <c r="E1451" s="35" t="str">
        <f>Def_Status_Montagem!$B$4</f>
        <v>Contratada (inclui etiqueta)</v>
      </c>
      <c r="F1451" s="26"/>
      <c r="G1451" s="27"/>
      <c r="H1451" s="26" t="str">
        <f t="array" ref="H1451">INDEX(Def_Instancias_Equipamentos!$E$2:$E$5135, MATCH(K1451, Def_Instancias_Equipamentos!$D$2:$D$5135, 0), 1)</f>
        <v>IA-10RaBPM</v>
      </c>
      <c r="I1451" s="27" t="str">
        <f t="array" ref="I1451">INDEX(Def_Instancias_Equipamentos!$E$2:$E$5135, MATCH(L1451, Def_Instancias_Equipamentos!$D$2:$D$5135, 0), 1)</f>
        <v>IA-10RaBPM</v>
      </c>
      <c r="J1451" s="27" t="str">
        <f t="shared" si="26"/>
        <v>INTERNO</v>
      </c>
      <c r="K1451" s="28" t="str">
        <f>Def_Instancias_Equipamentos!$D$763</f>
        <v>BO-23U:DI-BPMRFFE</v>
      </c>
      <c r="L1451" s="19" t="str">
        <f>Def_Instancias_Equipamentos!$D$1354</f>
        <v>BO-23U:DI-FMCFastADC</v>
      </c>
      <c r="M1451" s="44" t="s">
        <v>51</v>
      </c>
      <c r="N1451" s="45" t="s">
        <v>1192</v>
      </c>
      <c r="O1451" s="28" t="str">
        <f>Def_Sistemas_Conectores_Cabos!$B$7</f>
        <v>SMA 50-ohm</v>
      </c>
      <c r="P1451" s="19" t="str">
        <f>Def_Sistemas_Conectores_Cabos!$B$7</f>
        <v>SMA 50-ohm</v>
      </c>
      <c r="Q1451" s="27" t="str">
        <f t="shared" si="31"/>
        <v>BO-23U:DI-BPMRFFE/TO_OUT
BO-23U:DI-FMCFastADC/IN1</v>
      </c>
      <c r="R1451" s="69">
        <v>2.0</v>
      </c>
      <c r="S1451" s="69">
        <v>2.0</v>
      </c>
      <c r="T1451" s="211" t="str">
        <f>Def_Sistemas_Conectores_Cabos!$C$9</f>
        <v>RG316</v>
      </c>
      <c r="U1451" s="45" t="s">
        <v>1173</v>
      </c>
      <c r="V1451" s="33"/>
      <c r="W1451" s="33"/>
      <c r="X1451" s="33"/>
    </row>
    <row r="1452" ht="15.75" customHeight="1">
      <c r="A1452" s="19" t="str">
        <f>Def_Sistemas_Conectores_Cabos!$A$22</f>
        <v>BPM de elétrons</v>
      </c>
      <c r="B1452" s="22" t="str">
        <f>Datas_Entregas!$A$2</f>
        <v>Booster/LTB</v>
      </c>
      <c r="C1452" s="25">
        <f t="array" ref="C1452">INDEX(Datas_Entregas!$B$2:$B$100, MATCH(B1452, Datas_Entregas!$A$2:$A$100, 0), 1)</f>
        <v>43266</v>
      </c>
      <c r="D1452" s="22" t="str">
        <f>Def_Status_Montagem!$A$4</f>
        <v>Comprado / Esperando entrega</v>
      </c>
      <c r="E1452" s="35" t="str">
        <f>Def_Status_Montagem!$B$4</f>
        <v>Contratada (inclui etiqueta)</v>
      </c>
      <c r="F1452" s="26"/>
      <c r="G1452" s="27"/>
      <c r="H1452" s="26" t="str">
        <f t="array" ref="H1452">INDEX(Def_Instancias_Equipamentos!$E$2:$E$5135, MATCH(K1452, Def_Instancias_Equipamentos!$D$2:$D$5135, 0), 1)</f>
        <v>IA-10RaBPM</v>
      </c>
      <c r="I1452" s="27" t="str">
        <f t="array" ref="I1452">INDEX(Def_Instancias_Equipamentos!$E$2:$E$5135, MATCH(L1452, Def_Instancias_Equipamentos!$D$2:$D$5135, 0), 1)</f>
        <v>IA-10RaBPM</v>
      </c>
      <c r="J1452" s="27" t="str">
        <f t="shared" si="26"/>
        <v>INTERNO</v>
      </c>
      <c r="K1452" s="28" t="str">
        <f>Def_Instancias_Equipamentos!$D$763</f>
        <v>BO-23U:DI-BPMRFFE</v>
      </c>
      <c r="L1452" s="19" t="str">
        <f>Def_Instancias_Equipamentos!$D$1354</f>
        <v>BO-23U:DI-FMCFastADC</v>
      </c>
      <c r="M1452" s="44" t="s">
        <v>44</v>
      </c>
      <c r="N1452" s="45" t="s">
        <v>1199</v>
      </c>
      <c r="O1452" s="28" t="str">
        <f>Def_Sistemas_Conectores_Cabos!$B$7</f>
        <v>SMA 50-ohm</v>
      </c>
      <c r="P1452" s="19" t="str">
        <f>Def_Sistemas_Conectores_Cabos!$B$7</f>
        <v>SMA 50-ohm</v>
      </c>
      <c r="Q1452" s="27" t="str">
        <f t="shared" si="31"/>
        <v>BO-23U:DI-BPMRFFE/BI_OUT
BO-23U:DI-FMCFastADC/IN2</v>
      </c>
      <c r="R1452" s="69">
        <v>2.0</v>
      </c>
      <c r="S1452" s="69">
        <v>2.0</v>
      </c>
      <c r="T1452" s="211" t="str">
        <f>Def_Sistemas_Conectores_Cabos!$C$9</f>
        <v>RG316</v>
      </c>
      <c r="U1452" s="45" t="s">
        <v>1173</v>
      </c>
      <c r="V1452" s="33"/>
      <c r="W1452" s="33"/>
      <c r="X1452" s="33"/>
    </row>
    <row r="1453" ht="15.75" customHeight="1">
      <c r="A1453" s="19" t="str">
        <f>Def_Sistemas_Conectores_Cabos!$A$22</f>
        <v>BPM de elétrons</v>
      </c>
      <c r="B1453" s="22" t="str">
        <f>Datas_Entregas!$A$2</f>
        <v>Booster/LTB</v>
      </c>
      <c r="C1453" s="25">
        <f t="array" ref="C1453">INDEX(Datas_Entregas!$B$2:$B$100, MATCH(B1453, Datas_Entregas!$A$2:$A$100, 0), 1)</f>
        <v>43266</v>
      </c>
      <c r="D1453" s="22" t="str">
        <f>Def_Status_Montagem!$A$4</f>
        <v>Comprado / Esperando entrega</v>
      </c>
      <c r="E1453" s="35" t="str">
        <f>Def_Status_Montagem!$B$4</f>
        <v>Contratada (inclui etiqueta)</v>
      </c>
      <c r="F1453" s="26"/>
      <c r="G1453" s="27"/>
      <c r="H1453" s="26" t="str">
        <f t="array" ref="H1453">INDEX(Def_Instancias_Equipamentos!$E$2:$E$5135, MATCH(K1453, Def_Instancias_Equipamentos!$D$2:$D$5135, 0), 1)</f>
        <v>IA-10RaBPM</v>
      </c>
      <c r="I1453" s="27" t="str">
        <f t="array" ref="I1453">INDEX(Def_Instancias_Equipamentos!$E$2:$E$5135, MATCH(L1453, Def_Instancias_Equipamentos!$D$2:$D$5135, 0), 1)</f>
        <v>IA-10RaBPM</v>
      </c>
      <c r="J1453" s="27" t="str">
        <f t="shared" si="26"/>
        <v>INTERNO</v>
      </c>
      <c r="K1453" s="28" t="str">
        <f>Def_Instancias_Equipamentos!$D$763</f>
        <v>BO-23U:DI-BPMRFFE</v>
      </c>
      <c r="L1453" s="19" t="str">
        <f>Def_Instancias_Equipamentos!$D$1354</f>
        <v>BO-23U:DI-FMCFastADC</v>
      </c>
      <c r="M1453" s="44" t="s">
        <v>49</v>
      </c>
      <c r="N1453" s="45" t="s">
        <v>1202</v>
      </c>
      <c r="O1453" s="28" t="str">
        <f>Def_Sistemas_Conectores_Cabos!$B$7</f>
        <v>SMA 50-ohm</v>
      </c>
      <c r="P1453" s="19" t="str">
        <f>Def_Sistemas_Conectores_Cabos!$B$7</f>
        <v>SMA 50-ohm</v>
      </c>
      <c r="Q1453" s="27" t="str">
        <f t="shared" si="31"/>
        <v>BO-23U:DI-BPMRFFE/TI_OUT
BO-23U:DI-FMCFastADC/IN3</v>
      </c>
      <c r="R1453" s="69">
        <v>2.0</v>
      </c>
      <c r="S1453" s="69">
        <v>2.0</v>
      </c>
      <c r="T1453" s="211" t="str">
        <f>Def_Sistemas_Conectores_Cabos!$C$9</f>
        <v>RG316</v>
      </c>
      <c r="U1453" s="45" t="s">
        <v>1173</v>
      </c>
      <c r="V1453" s="33"/>
      <c r="W1453" s="33"/>
      <c r="X1453" s="33"/>
    </row>
    <row r="1454" ht="15.75" customHeight="1">
      <c r="A1454" s="19" t="str">
        <f>Def_Sistemas_Conectores_Cabos!$A$22</f>
        <v>BPM de elétrons</v>
      </c>
      <c r="B1454" s="22" t="str">
        <f>Datas_Entregas!$A$2</f>
        <v>Booster/LTB</v>
      </c>
      <c r="C1454" s="25">
        <f t="array" ref="C1454">INDEX(Datas_Entregas!$B$2:$B$100, MATCH(B1454, Datas_Entregas!$A$2:$A$100, 0), 1)</f>
        <v>43266</v>
      </c>
      <c r="D1454" s="22" t="str">
        <f>Def_Status_Montagem!$A$4</f>
        <v>Comprado / Esperando entrega</v>
      </c>
      <c r="E1454" s="35" t="str">
        <f>Def_Status_Montagem!$B$4</f>
        <v>Contratada (inclui etiqueta)</v>
      </c>
      <c r="F1454" s="26"/>
      <c r="G1454" s="27"/>
      <c r="H1454" s="26" t="str">
        <f t="array" ref="H1454">INDEX(Def_Instancias_Equipamentos!$E$2:$E$5135, MATCH(K1454, Def_Instancias_Equipamentos!$D$2:$D$5135, 0), 1)</f>
        <v>IA-10RaBPM</v>
      </c>
      <c r="I1454" s="27" t="str">
        <f t="array" ref="I1454">INDEX(Def_Instancias_Equipamentos!$E$2:$E$5135, MATCH(L1454, Def_Instancias_Equipamentos!$D$2:$D$5135, 0), 1)</f>
        <v>IA-10RaBPM</v>
      </c>
      <c r="J1454" s="27" t="str">
        <f t="shared" si="26"/>
        <v>INTERNO</v>
      </c>
      <c r="K1454" s="28" t="str">
        <f>Def_Instancias_Equipamentos!$D$763</f>
        <v>BO-23U:DI-BPMRFFE</v>
      </c>
      <c r="L1454" s="19" t="str">
        <f>Def_Instancias_Equipamentos!$D$1354</f>
        <v>BO-23U:DI-FMCFastADC</v>
      </c>
      <c r="M1454" s="44" t="s">
        <v>47</v>
      </c>
      <c r="N1454" s="45" t="s">
        <v>1216</v>
      </c>
      <c r="O1454" s="28" t="str">
        <f>Def_Sistemas_Conectores_Cabos!$B$7</f>
        <v>SMA 50-ohm</v>
      </c>
      <c r="P1454" s="19" t="str">
        <f>Def_Sistemas_Conectores_Cabos!$B$7</f>
        <v>SMA 50-ohm</v>
      </c>
      <c r="Q1454" s="27" t="str">
        <f t="shared" si="31"/>
        <v>BO-23U:DI-BPMRFFE/BO_OUT
BO-23U:DI-FMCFastADC/IN4</v>
      </c>
      <c r="R1454" s="69">
        <v>2.0</v>
      </c>
      <c r="S1454" s="69">
        <v>2.0</v>
      </c>
      <c r="T1454" s="211" t="str">
        <f>Def_Sistemas_Conectores_Cabos!$C$9</f>
        <v>RG316</v>
      </c>
      <c r="U1454" s="45" t="s">
        <v>1173</v>
      </c>
      <c r="V1454" s="33"/>
      <c r="W1454" s="33"/>
      <c r="X1454" s="33"/>
    </row>
    <row r="1455" ht="15.75" customHeight="1">
      <c r="A1455" s="19" t="str">
        <f>Def_Sistemas_Conectores_Cabos!$A$22</f>
        <v>BPM de elétrons</v>
      </c>
      <c r="B1455" s="22" t="str">
        <f>Datas_Entregas!$A$2</f>
        <v>Booster/LTB</v>
      </c>
      <c r="C1455" s="25">
        <f t="array" ref="C1455">INDEX(Datas_Entregas!$B$2:$B$100, MATCH(B1455, Datas_Entregas!$A$2:$A$100, 0), 1)</f>
        <v>43266</v>
      </c>
      <c r="D1455" s="22" t="str">
        <f>Def_Status_Montagem!$A$4</f>
        <v>Comprado / Esperando entrega</v>
      </c>
      <c r="E1455" s="35" t="str">
        <f>Def_Status_Montagem!$B$4</f>
        <v>Contratada (inclui etiqueta)</v>
      </c>
      <c r="F1455" s="26"/>
      <c r="G1455" s="27"/>
      <c r="H1455" s="26" t="str">
        <f t="array" ref="H1455">INDEX(Def_Instancias_Equipamentos!$E$2:$E$5135, MATCH(K1455, Def_Instancias_Equipamentos!$D$2:$D$5135, 0), 1)</f>
        <v>IA-10RaBPM</v>
      </c>
      <c r="I1455" s="27" t="str">
        <f t="array" ref="I1455">INDEX(Def_Instancias_Equipamentos!$E$2:$E$5135, MATCH(L1455, Def_Instancias_Equipamentos!$D$2:$D$5135, 0), 1)</f>
        <v>IA-10RaBPM</v>
      </c>
      <c r="J1455" s="27" t="str">
        <f t="shared" si="26"/>
        <v>INTERNO</v>
      </c>
      <c r="K1455" s="28" t="str">
        <f>Def_Instancias_Equipamentos!$D$764</f>
        <v>BO-24U:DI-BPMRFFE</v>
      </c>
      <c r="L1455" s="19" t="str">
        <f>Def_Instancias_Equipamentos!$D$1355</f>
        <v>BO-24U:DI-FMCFastADC</v>
      </c>
      <c r="M1455" s="44" t="s">
        <v>51</v>
      </c>
      <c r="N1455" s="45" t="s">
        <v>1192</v>
      </c>
      <c r="O1455" s="28" t="str">
        <f>Def_Sistemas_Conectores_Cabos!$B$7</f>
        <v>SMA 50-ohm</v>
      </c>
      <c r="P1455" s="19" t="str">
        <f>Def_Sistemas_Conectores_Cabos!$B$7</f>
        <v>SMA 50-ohm</v>
      </c>
      <c r="Q1455" s="27" t="str">
        <f t="shared" si="31"/>
        <v>BO-24U:DI-BPMRFFE/TO_OUT
BO-24U:DI-FMCFastADC/IN1</v>
      </c>
      <c r="R1455" s="69">
        <v>2.0</v>
      </c>
      <c r="S1455" s="69">
        <v>2.0</v>
      </c>
      <c r="T1455" s="211" t="str">
        <f>Def_Sistemas_Conectores_Cabos!$C$9</f>
        <v>RG316</v>
      </c>
      <c r="U1455" s="45" t="s">
        <v>1173</v>
      </c>
      <c r="V1455" s="33"/>
      <c r="W1455" s="33"/>
      <c r="X1455" s="33"/>
    </row>
    <row r="1456" ht="15.75" customHeight="1">
      <c r="A1456" s="19" t="str">
        <f>Def_Sistemas_Conectores_Cabos!$A$22</f>
        <v>BPM de elétrons</v>
      </c>
      <c r="B1456" s="22" t="str">
        <f>Datas_Entregas!$A$2</f>
        <v>Booster/LTB</v>
      </c>
      <c r="C1456" s="25">
        <f t="array" ref="C1456">INDEX(Datas_Entregas!$B$2:$B$100, MATCH(B1456, Datas_Entregas!$A$2:$A$100, 0), 1)</f>
        <v>43266</v>
      </c>
      <c r="D1456" s="22" t="str">
        <f>Def_Status_Montagem!$A$4</f>
        <v>Comprado / Esperando entrega</v>
      </c>
      <c r="E1456" s="35" t="str">
        <f>Def_Status_Montagem!$B$4</f>
        <v>Contratada (inclui etiqueta)</v>
      </c>
      <c r="F1456" s="26"/>
      <c r="G1456" s="27"/>
      <c r="H1456" s="26" t="str">
        <f t="array" ref="H1456">INDEX(Def_Instancias_Equipamentos!$E$2:$E$5135, MATCH(K1456, Def_Instancias_Equipamentos!$D$2:$D$5135, 0), 1)</f>
        <v>IA-10RaBPM</v>
      </c>
      <c r="I1456" s="27" t="str">
        <f t="array" ref="I1456">INDEX(Def_Instancias_Equipamentos!$E$2:$E$5135, MATCH(L1456, Def_Instancias_Equipamentos!$D$2:$D$5135, 0), 1)</f>
        <v>IA-10RaBPM</v>
      </c>
      <c r="J1456" s="27" t="str">
        <f t="shared" si="26"/>
        <v>INTERNO</v>
      </c>
      <c r="K1456" s="28" t="str">
        <f>Def_Instancias_Equipamentos!$D$764</f>
        <v>BO-24U:DI-BPMRFFE</v>
      </c>
      <c r="L1456" s="19" t="str">
        <f>Def_Instancias_Equipamentos!$D$1355</f>
        <v>BO-24U:DI-FMCFastADC</v>
      </c>
      <c r="M1456" s="44" t="s">
        <v>44</v>
      </c>
      <c r="N1456" s="45" t="s">
        <v>1199</v>
      </c>
      <c r="O1456" s="28" t="str">
        <f>Def_Sistemas_Conectores_Cabos!$B$7</f>
        <v>SMA 50-ohm</v>
      </c>
      <c r="P1456" s="19" t="str">
        <f>Def_Sistemas_Conectores_Cabos!$B$7</f>
        <v>SMA 50-ohm</v>
      </c>
      <c r="Q1456" s="27" t="str">
        <f t="shared" si="31"/>
        <v>BO-24U:DI-BPMRFFE/BI_OUT
BO-24U:DI-FMCFastADC/IN2</v>
      </c>
      <c r="R1456" s="69">
        <v>2.0</v>
      </c>
      <c r="S1456" s="69">
        <v>2.0</v>
      </c>
      <c r="T1456" s="211" t="str">
        <f>Def_Sistemas_Conectores_Cabos!$C$9</f>
        <v>RG316</v>
      </c>
      <c r="U1456" s="45" t="s">
        <v>1173</v>
      </c>
      <c r="V1456" s="33"/>
      <c r="W1456" s="33"/>
      <c r="X1456" s="33"/>
    </row>
    <row r="1457" ht="15.75" customHeight="1">
      <c r="A1457" s="19" t="str">
        <f>Def_Sistemas_Conectores_Cabos!$A$22</f>
        <v>BPM de elétrons</v>
      </c>
      <c r="B1457" s="22" t="str">
        <f>Datas_Entregas!$A$2</f>
        <v>Booster/LTB</v>
      </c>
      <c r="C1457" s="25">
        <f t="array" ref="C1457">INDEX(Datas_Entregas!$B$2:$B$100, MATCH(B1457, Datas_Entregas!$A$2:$A$100, 0), 1)</f>
        <v>43266</v>
      </c>
      <c r="D1457" s="22" t="str">
        <f>Def_Status_Montagem!$A$4</f>
        <v>Comprado / Esperando entrega</v>
      </c>
      <c r="E1457" s="35" t="str">
        <f>Def_Status_Montagem!$B$4</f>
        <v>Contratada (inclui etiqueta)</v>
      </c>
      <c r="F1457" s="26"/>
      <c r="G1457" s="27"/>
      <c r="H1457" s="26" t="str">
        <f t="array" ref="H1457">INDEX(Def_Instancias_Equipamentos!$E$2:$E$5135, MATCH(K1457, Def_Instancias_Equipamentos!$D$2:$D$5135, 0), 1)</f>
        <v>IA-10RaBPM</v>
      </c>
      <c r="I1457" s="27" t="str">
        <f t="array" ref="I1457">INDEX(Def_Instancias_Equipamentos!$E$2:$E$5135, MATCH(L1457, Def_Instancias_Equipamentos!$D$2:$D$5135, 0), 1)</f>
        <v>IA-10RaBPM</v>
      </c>
      <c r="J1457" s="27" t="str">
        <f t="shared" si="26"/>
        <v>INTERNO</v>
      </c>
      <c r="K1457" s="28" t="str">
        <f>Def_Instancias_Equipamentos!$D$764</f>
        <v>BO-24U:DI-BPMRFFE</v>
      </c>
      <c r="L1457" s="19" t="str">
        <f>Def_Instancias_Equipamentos!$D$1355</f>
        <v>BO-24U:DI-FMCFastADC</v>
      </c>
      <c r="M1457" s="44" t="s">
        <v>49</v>
      </c>
      <c r="N1457" s="45" t="s">
        <v>1202</v>
      </c>
      <c r="O1457" s="28" t="str">
        <f>Def_Sistemas_Conectores_Cabos!$B$7</f>
        <v>SMA 50-ohm</v>
      </c>
      <c r="P1457" s="19" t="str">
        <f>Def_Sistemas_Conectores_Cabos!$B$7</f>
        <v>SMA 50-ohm</v>
      </c>
      <c r="Q1457" s="27" t="str">
        <f t="shared" si="31"/>
        <v>BO-24U:DI-BPMRFFE/TI_OUT
BO-24U:DI-FMCFastADC/IN3</v>
      </c>
      <c r="R1457" s="69">
        <v>2.0</v>
      </c>
      <c r="S1457" s="69">
        <v>2.0</v>
      </c>
      <c r="T1457" s="211" t="str">
        <f>Def_Sistemas_Conectores_Cabos!$C$9</f>
        <v>RG316</v>
      </c>
      <c r="U1457" s="45" t="s">
        <v>1173</v>
      </c>
      <c r="V1457" s="33"/>
      <c r="W1457" s="33"/>
      <c r="X1457" s="33"/>
    </row>
    <row r="1458" ht="15.75" customHeight="1">
      <c r="A1458" s="19" t="str">
        <f>Def_Sistemas_Conectores_Cabos!$A$22</f>
        <v>BPM de elétrons</v>
      </c>
      <c r="B1458" s="22" t="str">
        <f>Datas_Entregas!$A$2</f>
        <v>Booster/LTB</v>
      </c>
      <c r="C1458" s="25">
        <f t="array" ref="C1458">INDEX(Datas_Entregas!$B$2:$B$100, MATCH(B1458, Datas_Entregas!$A$2:$A$100, 0), 1)</f>
        <v>43266</v>
      </c>
      <c r="D1458" s="22" t="str">
        <f>Def_Status_Montagem!$A$4</f>
        <v>Comprado / Esperando entrega</v>
      </c>
      <c r="E1458" s="35" t="str">
        <f>Def_Status_Montagem!$B$4</f>
        <v>Contratada (inclui etiqueta)</v>
      </c>
      <c r="F1458" s="26"/>
      <c r="G1458" s="27"/>
      <c r="H1458" s="26" t="str">
        <f t="array" ref="H1458">INDEX(Def_Instancias_Equipamentos!$E$2:$E$5135, MATCH(K1458, Def_Instancias_Equipamentos!$D$2:$D$5135, 0), 1)</f>
        <v>IA-10RaBPM</v>
      </c>
      <c r="I1458" s="27" t="str">
        <f t="array" ref="I1458">INDEX(Def_Instancias_Equipamentos!$E$2:$E$5135, MATCH(L1458, Def_Instancias_Equipamentos!$D$2:$D$5135, 0), 1)</f>
        <v>IA-10RaBPM</v>
      </c>
      <c r="J1458" s="27" t="str">
        <f t="shared" si="26"/>
        <v>INTERNO</v>
      </c>
      <c r="K1458" s="28" t="str">
        <f>Def_Instancias_Equipamentos!$D$764</f>
        <v>BO-24U:DI-BPMRFFE</v>
      </c>
      <c r="L1458" s="19" t="str">
        <f>Def_Instancias_Equipamentos!$D$1355</f>
        <v>BO-24U:DI-FMCFastADC</v>
      </c>
      <c r="M1458" s="44" t="s">
        <v>47</v>
      </c>
      <c r="N1458" s="45" t="s">
        <v>1216</v>
      </c>
      <c r="O1458" s="28" t="str">
        <f>Def_Sistemas_Conectores_Cabos!$B$7</f>
        <v>SMA 50-ohm</v>
      </c>
      <c r="P1458" s="19" t="str">
        <f>Def_Sistemas_Conectores_Cabos!$B$7</f>
        <v>SMA 50-ohm</v>
      </c>
      <c r="Q1458" s="27" t="str">
        <f t="shared" si="31"/>
        <v>BO-24U:DI-BPMRFFE/BO_OUT
BO-24U:DI-FMCFastADC/IN4</v>
      </c>
      <c r="R1458" s="69">
        <v>2.0</v>
      </c>
      <c r="S1458" s="69">
        <v>2.0</v>
      </c>
      <c r="T1458" s="211" t="str">
        <f>Def_Sistemas_Conectores_Cabos!$C$9</f>
        <v>RG316</v>
      </c>
      <c r="U1458" s="45" t="s">
        <v>1173</v>
      </c>
      <c r="V1458" s="33"/>
      <c r="W1458" s="33"/>
      <c r="X1458" s="33"/>
    </row>
    <row r="1459" ht="15.75" customHeight="1">
      <c r="A1459" s="19" t="str">
        <f>Def_Sistemas_Conectores_Cabos!$A$22</f>
        <v>BPM de elétrons</v>
      </c>
      <c r="B1459" s="22" t="str">
        <f>Datas_Entregas!$A$2</f>
        <v>Booster/LTB</v>
      </c>
      <c r="C1459" s="25">
        <f t="array" ref="C1459">INDEX(Datas_Entregas!$B$2:$B$100, MATCH(B1459, Datas_Entregas!$A$2:$A$100, 0), 1)</f>
        <v>43266</v>
      </c>
      <c r="D1459" s="22" t="str">
        <f>Def_Status_Montagem!$A$4</f>
        <v>Comprado / Esperando entrega</v>
      </c>
      <c r="E1459" s="35" t="str">
        <f>Def_Status_Montagem!$B$4</f>
        <v>Contratada (inclui etiqueta)</v>
      </c>
      <c r="F1459" s="26"/>
      <c r="G1459" s="27"/>
      <c r="H1459" s="26" t="str">
        <f t="array" ref="H1459">INDEX(Def_Instancias_Equipamentos!$E$2:$E$5135, MATCH(K1459, Def_Instancias_Equipamentos!$D$2:$D$5135, 0), 1)</f>
        <v>IA-10RaBPM</v>
      </c>
      <c r="I1459" s="27" t="str">
        <f t="array" ref="I1459">INDEX(Def_Instancias_Equipamentos!$E$2:$E$5135, MATCH(L1459, Def_Instancias_Equipamentos!$D$2:$D$5135, 0), 1)</f>
        <v>IA-10RaBPM</v>
      </c>
      <c r="J1459" s="27" t="str">
        <f t="shared" si="26"/>
        <v>INTERNO</v>
      </c>
      <c r="K1459" s="28" t="str">
        <f>Def_Instancias_Equipamentos!$D$765</f>
        <v>BO-25U:DI-BPMRFFE</v>
      </c>
      <c r="L1459" s="19" t="str">
        <f>Def_Instancias_Equipamentos!$D$1356</f>
        <v>BO-25U:DI-FMCFastADC</v>
      </c>
      <c r="M1459" s="44" t="s">
        <v>51</v>
      </c>
      <c r="N1459" s="45" t="s">
        <v>1192</v>
      </c>
      <c r="O1459" s="28" t="str">
        <f>Def_Sistemas_Conectores_Cabos!$B$7</f>
        <v>SMA 50-ohm</v>
      </c>
      <c r="P1459" s="19" t="str">
        <f>Def_Sistemas_Conectores_Cabos!$B$7</f>
        <v>SMA 50-ohm</v>
      </c>
      <c r="Q1459" s="27" t="str">
        <f t="shared" si="31"/>
        <v>BO-25U:DI-BPMRFFE/TO_OUT
BO-25U:DI-FMCFastADC/IN1</v>
      </c>
      <c r="R1459" s="69">
        <v>2.0</v>
      </c>
      <c r="S1459" s="69">
        <v>2.0</v>
      </c>
      <c r="T1459" s="211" t="str">
        <f>Def_Sistemas_Conectores_Cabos!$C$9</f>
        <v>RG316</v>
      </c>
      <c r="U1459" s="45" t="s">
        <v>1173</v>
      </c>
      <c r="V1459" s="33"/>
      <c r="W1459" s="33"/>
      <c r="X1459" s="33"/>
    </row>
    <row r="1460" ht="15.75" customHeight="1">
      <c r="A1460" s="19" t="str">
        <f>Def_Sistemas_Conectores_Cabos!$A$22</f>
        <v>BPM de elétrons</v>
      </c>
      <c r="B1460" s="22" t="str">
        <f>Datas_Entregas!$A$2</f>
        <v>Booster/LTB</v>
      </c>
      <c r="C1460" s="25">
        <f t="array" ref="C1460">INDEX(Datas_Entregas!$B$2:$B$100, MATCH(B1460, Datas_Entregas!$A$2:$A$100, 0), 1)</f>
        <v>43266</v>
      </c>
      <c r="D1460" s="22" t="str">
        <f>Def_Status_Montagem!$A$4</f>
        <v>Comprado / Esperando entrega</v>
      </c>
      <c r="E1460" s="35" t="str">
        <f>Def_Status_Montagem!$B$4</f>
        <v>Contratada (inclui etiqueta)</v>
      </c>
      <c r="F1460" s="26"/>
      <c r="G1460" s="27"/>
      <c r="H1460" s="26" t="str">
        <f t="array" ref="H1460">INDEX(Def_Instancias_Equipamentos!$E$2:$E$5135, MATCH(K1460, Def_Instancias_Equipamentos!$D$2:$D$5135, 0), 1)</f>
        <v>IA-10RaBPM</v>
      </c>
      <c r="I1460" s="27" t="str">
        <f t="array" ref="I1460">INDEX(Def_Instancias_Equipamentos!$E$2:$E$5135, MATCH(L1460, Def_Instancias_Equipamentos!$D$2:$D$5135, 0), 1)</f>
        <v>IA-10RaBPM</v>
      </c>
      <c r="J1460" s="27" t="str">
        <f t="shared" si="26"/>
        <v>INTERNO</v>
      </c>
      <c r="K1460" s="28" t="str">
        <f>Def_Instancias_Equipamentos!$D$765</f>
        <v>BO-25U:DI-BPMRFFE</v>
      </c>
      <c r="L1460" s="19" t="str">
        <f>Def_Instancias_Equipamentos!$D$1356</f>
        <v>BO-25U:DI-FMCFastADC</v>
      </c>
      <c r="M1460" s="44" t="s">
        <v>44</v>
      </c>
      <c r="N1460" s="45" t="s">
        <v>1199</v>
      </c>
      <c r="O1460" s="28" t="str">
        <f>Def_Sistemas_Conectores_Cabos!$B$7</f>
        <v>SMA 50-ohm</v>
      </c>
      <c r="P1460" s="19" t="str">
        <f>Def_Sistemas_Conectores_Cabos!$B$7</f>
        <v>SMA 50-ohm</v>
      </c>
      <c r="Q1460" s="27" t="str">
        <f t="shared" si="31"/>
        <v>BO-25U:DI-BPMRFFE/BI_OUT
BO-25U:DI-FMCFastADC/IN2</v>
      </c>
      <c r="R1460" s="69">
        <v>2.0</v>
      </c>
      <c r="S1460" s="69">
        <v>2.0</v>
      </c>
      <c r="T1460" s="211" t="str">
        <f>Def_Sistemas_Conectores_Cabos!$C$9</f>
        <v>RG316</v>
      </c>
      <c r="U1460" s="45" t="s">
        <v>1173</v>
      </c>
      <c r="V1460" s="33"/>
      <c r="W1460" s="33"/>
      <c r="X1460" s="33"/>
    </row>
    <row r="1461" ht="15.75" customHeight="1">
      <c r="A1461" s="19" t="str">
        <f>Def_Sistemas_Conectores_Cabos!$A$22</f>
        <v>BPM de elétrons</v>
      </c>
      <c r="B1461" s="22" t="str">
        <f>Datas_Entregas!$A$2</f>
        <v>Booster/LTB</v>
      </c>
      <c r="C1461" s="25">
        <f t="array" ref="C1461">INDEX(Datas_Entregas!$B$2:$B$100, MATCH(B1461, Datas_Entregas!$A$2:$A$100, 0), 1)</f>
        <v>43266</v>
      </c>
      <c r="D1461" s="22" t="str">
        <f>Def_Status_Montagem!$A$4</f>
        <v>Comprado / Esperando entrega</v>
      </c>
      <c r="E1461" s="35" t="str">
        <f>Def_Status_Montagem!$B$4</f>
        <v>Contratada (inclui etiqueta)</v>
      </c>
      <c r="F1461" s="26"/>
      <c r="G1461" s="27"/>
      <c r="H1461" s="26" t="str">
        <f t="array" ref="H1461">INDEX(Def_Instancias_Equipamentos!$E$2:$E$5135, MATCH(K1461, Def_Instancias_Equipamentos!$D$2:$D$5135, 0), 1)</f>
        <v>IA-10RaBPM</v>
      </c>
      <c r="I1461" s="27" t="str">
        <f t="array" ref="I1461">INDEX(Def_Instancias_Equipamentos!$E$2:$E$5135, MATCH(L1461, Def_Instancias_Equipamentos!$D$2:$D$5135, 0), 1)</f>
        <v>IA-10RaBPM</v>
      </c>
      <c r="J1461" s="27" t="str">
        <f t="shared" si="26"/>
        <v>INTERNO</v>
      </c>
      <c r="K1461" s="28" t="str">
        <f>Def_Instancias_Equipamentos!$D$765</f>
        <v>BO-25U:DI-BPMRFFE</v>
      </c>
      <c r="L1461" s="19" t="str">
        <f>Def_Instancias_Equipamentos!$D$1356</f>
        <v>BO-25U:DI-FMCFastADC</v>
      </c>
      <c r="M1461" s="44" t="s">
        <v>49</v>
      </c>
      <c r="N1461" s="45" t="s">
        <v>1202</v>
      </c>
      <c r="O1461" s="28" t="str">
        <f>Def_Sistemas_Conectores_Cabos!$B$7</f>
        <v>SMA 50-ohm</v>
      </c>
      <c r="P1461" s="19" t="str">
        <f>Def_Sistemas_Conectores_Cabos!$B$7</f>
        <v>SMA 50-ohm</v>
      </c>
      <c r="Q1461" s="27" t="str">
        <f t="shared" si="31"/>
        <v>BO-25U:DI-BPMRFFE/TI_OUT
BO-25U:DI-FMCFastADC/IN3</v>
      </c>
      <c r="R1461" s="69">
        <v>2.0</v>
      </c>
      <c r="S1461" s="69">
        <v>2.0</v>
      </c>
      <c r="T1461" s="211" t="str">
        <f>Def_Sistemas_Conectores_Cabos!$C$9</f>
        <v>RG316</v>
      </c>
      <c r="U1461" s="45" t="s">
        <v>1173</v>
      </c>
      <c r="V1461" s="33"/>
      <c r="W1461" s="33"/>
      <c r="X1461" s="33"/>
    </row>
    <row r="1462" ht="15.75" customHeight="1">
      <c r="A1462" s="19" t="str">
        <f>Def_Sistemas_Conectores_Cabos!$A$22</f>
        <v>BPM de elétrons</v>
      </c>
      <c r="B1462" s="22" t="str">
        <f>Datas_Entregas!$A$2</f>
        <v>Booster/LTB</v>
      </c>
      <c r="C1462" s="25">
        <f t="array" ref="C1462">INDEX(Datas_Entregas!$B$2:$B$100, MATCH(B1462, Datas_Entregas!$A$2:$A$100, 0), 1)</f>
        <v>43266</v>
      </c>
      <c r="D1462" s="22" t="str">
        <f>Def_Status_Montagem!$A$4</f>
        <v>Comprado / Esperando entrega</v>
      </c>
      <c r="E1462" s="35" t="str">
        <f>Def_Status_Montagem!$B$4</f>
        <v>Contratada (inclui etiqueta)</v>
      </c>
      <c r="F1462" s="26"/>
      <c r="G1462" s="27"/>
      <c r="H1462" s="26" t="str">
        <f t="array" ref="H1462">INDEX(Def_Instancias_Equipamentos!$E$2:$E$5135, MATCH(K1462, Def_Instancias_Equipamentos!$D$2:$D$5135, 0), 1)</f>
        <v>IA-10RaBPM</v>
      </c>
      <c r="I1462" s="27" t="str">
        <f t="array" ref="I1462">INDEX(Def_Instancias_Equipamentos!$E$2:$E$5135, MATCH(L1462, Def_Instancias_Equipamentos!$D$2:$D$5135, 0), 1)</f>
        <v>IA-10RaBPM</v>
      </c>
      <c r="J1462" s="27" t="str">
        <f t="shared" si="26"/>
        <v>INTERNO</v>
      </c>
      <c r="K1462" s="28" t="str">
        <f>Def_Instancias_Equipamentos!$D$765</f>
        <v>BO-25U:DI-BPMRFFE</v>
      </c>
      <c r="L1462" s="19" t="str">
        <f>Def_Instancias_Equipamentos!$D$1356</f>
        <v>BO-25U:DI-FMCFastADC</v>
      </c>
      <c r="M1462" s="44" t="s">
        <v>47</v>
      </c>
      <c r="N1462" s="45" t="s">
        <v>1216</v>
      </c>
      <c r="O1462" s="28" t="str">
        <f>Def_Sistemas_Conectores_Cabos!$B$7</f>
        <v>SMA 50-ohm</v>
      </c>
      <c r="P1462" s="19" t="str">
        <f>Def_Sistemas_Conectores_Cabos!$B$7</f>
        <v>SMA 50-ohm</v>
      </c>
      <c r="Q1462" s="27" t="str">
        <f t="shared" si="31"/>
        <v>BO-25U:DI-BPMRFFE/BO_OUT
BO-25U:DI-FMCFastADC/IN4</v>
      </c>
      <c r="R1462" s="69">
        <v>2.0</v>
      </c>
      <c r="S1462" s="69">
        <v>2.0</v>
      </c>
      <c r="T1462" s="211" t="str">
        <f>Def_Sistemas_Conectores_Cabos!$C$9</f>
        <v>RG316</v>
      </c>
      <c r="U1462" s="45" t="s">
        <v>1173</v>
      </c>
      <c r="V1462" s="33"/>
      <c r="W1462" s="33"/>
      <c r="X1462" s="33"/>
    </row>
    <row r="1463" ht="15.75" customHeight="1">
      <c r="A1463" s="19" t="str">
        <f>Def_Sistemas_Conectores_Cabos!$A$22</f>
        <v>BPM de elétrons</v>
      </c>
      <c r="B1463" s="22" t="str">
        <f>Datas_Entregas!$A$2</f>
        <v>Booster/LTB</v>
      </c>
      <c r="C1463" s="25">
        <f t="array" ref="C1463">INDEX(Datas_Entregas!$B$2:$B$100, MATCH(B1463, Datas_Entregas!$A$2:$A$100, 0), 1)</f>
        <v>43266</v>
      </c>
      <c r="D1463" s="22" t="str">
        <f>Def_Status_Montagem!$A$4</f>
        <v>Comprado / Esperando entrega</v>
      </c>
      <c r="E1463" s="35" t="str">
        <f>Def_Status_Montagem!$B$4</f>
        <v>Contratada (inclui etiqueta)</v>
      </c>
      <c r="F1463" s="26"/>
      <c r="G1463" s="27"/>
      <c r="H1463" s="26" t="str">
        <f t="array" ref="H1463">INDEX(Def_Instancias_Equipamentos!$E$2:$E$5135, MATCH(K1463, Def_Instancias_Equipamentos!$D$2:$D$5135, 0), 1)</f>
        <v>IA-11RaBPM</v>
      </c>
      <c r="I1463" s="27" t="str">
        <f t="array" ref="I1463">INDEX(Def_Instancias_Equipamentos!$E$2:$E$5135, MATCH(L1463, Def_Instancias_Equipamentos!$D$2:$D$5135, 0), 1)</f>
        <v>IA-11RaBPM</v>
      </c>
      <c r="J1463" s="27" t="str">
        <f t="shared" si="26"/>
        <v>INTERNO</v>
      </c>
      <c r="K1463" s="28" t="str">
        <f>Def_Instancias_Equipamentos!$D$766</f>
        <v>BO-26U:DI-BPMRFFE</v>
      </c>
      <c r="L1463" s="19" t="str">
        <f>Def_Instancias_Equipamentos!$D$1357</f>
        <v>BO-26U:DI-FMCFastADC</v>
      </c>
      <c r="M1463" s="44" t="s">
        <v>51</v>
      </c>
      <c r="N1463" s="45" t="s">
        <v>1192</v>
      </c>
      <c r="O1463" s="28" t="str">
        <f>Def_Sistemas_Conectores_Cabos!$B$7</f>
        <v>SMA 50-ohm</v>
      </c>
      <c r="P1463" s="19" t="str">
        <f>Def_Sistemas_Conectores_Cabos!$B$7</f>
        <v>SMA 50-ohm</v>
      </c>
      <c r="Q1463" s="27" t="str">
        <f t="shared" si="31"/>
        <v>BO-26U:DI-BPMRFFE/TO_OUT
BO-26U:DI-FMCFastADC/IN1</v>
      </c>
      <c r="R1463" s="69">
        <v>2.0</v>
      </c>
      <c r="S1463" s="69">
        <v>2.0</v>
      </c>
      <c r="T1463" s="211" t="str">
        <f>Def_Sistemas_Conectores_Cabos!$C$9</f>
        <v>RG316</v>
      </c>
      <c r="U1463" s="45" t="s">
        <v>1173</v>
      </c>
      <c r="V1463" s="33"/>
      <c r="W1463" s="33"/>
      <c r="X1463" s="33"/>
    </row>
    <row r="1464" ht="15.75" customHeight="1">
      <c r="A1464" s="19" t="str">
        <f>Def_Sistemas_Conectores_Cabos!$A$22</f>
        <v>BPM de elétrons</v>
      </c>
      <c r="B1464" s="22" t="str">
        <f>Datas_Entregas!$A$2</f>
        <v>Booster/LTB</v>
      </c>
      <c r="C1464" s="25">
        <f t="array" ref="C1464">INDEX(Datas_Entregas!$B$2:$B$100, MATCH(B1464, Datas_Entregas!$A$2:$A$100, 0), 1)</f>
        <v>43266</v>
      </c>
      <c r="D1464" s="22" t="str">
        <f>Def_Status_Montagem!$A$4</f>
        <v>Comprado / Esperando entrega</v>
      </c>
      <c r="E1464" s="35" t="str">
        <f>Def_Status_Montagem!$B$4</f>
        <v>Contratada (inclui etiqueta)</v>
      </c>
      <c r="F1464" s="26"/>
      <c r="G1464" s="27"/>
      <c r="H1464" s="26" t="str">
        <f t="array" ref="H1464">INDEX(Def_Instancias_Equipamentos!$E$2:$E$5135, MATCH(K1464, Def_Instancias_Equipamentos!$D$2:$D$5135, 0), 1)</f>
        <v>IA-11RaBPM</v>
      </c>
      <c r="I1464" s="27" t="str">
        <f t="array" ref="I1464">INDEX(Def_Instancias_Equipamentos!$E$2:$E$5135, MATCH(L1464, Def_Instancias_Equipamentos!$D$2:$D$5135, 0), 1)</f>
        <v>IA-11RaBPM</v>
      </c>
      <c r="J1464" s="27" t="str">
        <f t="shared" si="26"/>
        <v>INTERNO</v>
      </c>
      <c r="K1464" s="28" t="str">
        <f>Def_Instancias_Equipamentos!$D$766</f>
        <v>BO-26U:DI-BPMRFFE</v>
      </c>
      <c r="L1464" s="19" t="str">
        <f>Def_Instancias_Equipamentos!$D$1357</f>
        <v>BO-26U:DI-FMCFastADC</v>
      </c>
      <c r="M1464" s="44" t="s">
        <v>44</v>
      </c>
      <c r="N1464" s="45" t="s">
        <v>1199</v>
      </c>
      <c r="O1464" s="28" t="str">
        <f>Def_Sistemas_Conectores_Cabos!$B$7</f>
        <v>SMA 50-ohm</v>
      </c>
      <c r="P1464" s="19" t="str">
        <f>Def_Sistemas_Conectores_Cabos!$B$7</f>
        <v>SMA 50-ohm</v>
      </c>
      <c r="Q1464" s="27" t="str">
        <f t="shared" si="31"/>
        <v>BO-26U:DI-BPMRFFE/BI_OUT
BO-26U:DI-FMCFastADC/IN2</v>
      </c>
      <c r="R1464" s="69">
        <v>2.0</v>
      </c>
      <c r="S1464" s="69">
        <v>2.0</v>
      </c>
      <c r="T1464" s="211" t="str">
        <f>Def_Sistemas_Conectores_Cabos!$C$9</f>
        <v>RG316</v>
      </c>
      <c r="U1464" s="45" t="s">
        <v>1173</v>
      </c>
      <c r="V1464" s="33"/>
      <c r="W1464" s="33"/>
      <c r="X1464" s="33"/>
    </row>
    <row r="1465" ht="15.75" customHeight="1">
      <c r="A1465" s="19" t="str">
        <f>Def_Sistemas_Conectores_Cabos!$A$22</f>
        <v>BPM de elétrons</v>
      </c>
      <c r="B1465" s="22" t="str">
        <f>Datas_Entregas!$A$2</f>
        <v>Booster/LTB</v>
      </c>
      <c r="C1465" s="25">
        <f t="array" ref="C1465">INDEX(Datas_Entregas!$B$2:$B$100, MATCH(B1465, Datas_Entregas!$A$2:$A$100, 0), 1)</f>
        <v>43266</v>
      </c>
      <c r="D1465" s="22" t="str">
        <f>Def_Status_Montagem!$A$4</f>
        <v>Comprado / Esperando entrega</v>
      </c>
      <c r="E1465" s="35" t="str">
        <f>Def_Status_Montagem!$B$4</f>
        <v>Contratada (inclui etiqueta)</v>
      </c>
      <c r="F1465" s="26"/>
      <c r="G1465" s="27"/>
      <c r="H1465" s="26" t="str">
        <f t="array" ref="H1465">INDEX(Def_Instancias_Equipamentos!$E$2:$E$5135, MATCH(K1465, Def_Instancias_Equipamentos!$D$2:$D$5135, 0), 1)</f>
        <v>IA-11RaBPM</v>
      </c>
      <c r="I1465" s="27" t="str">
        <f t="array" ref="I1465">INDEX(Def_Instancias_Equipamentos!$E$2:$E$5135, MATCH(L1465, Def_Instancias_Equipamentos!$D$2:$D$5135, 0), 1)</f>
        <v>IA-11RaBPM</v>
      </c>
      <c r="J1465" s="27" t="str">
        <f t="shared" si="26"/>
        <v>INTERNO</v>
      </c>
      <c r="K1465" s="28" t="str">
        <f>Def_Instancias_Equipamentos!$D$766</f>
        <v>BO-26U:DI-BPMRFFE</v>
      </c>
      <c r="L1465" s="19" t="str">
        <f>Def_Instancias_Equipamentos!$D$1357</f>
        <v>BO-26U:DI-FMCFastADC</v>
      </c>
      <c r="M1465" s="44" t="s">
        <v>49</v>
      </c>
      <c r="N1465" s="45" t="s">
        <v>1202</v>
      </c>
      <c r="O1465" s="28" t="str">
        <f>Def_Sistemas_Conectores_Cabos!$B$7</f>
        <v>SMA 50-ohm</v>
      </c>
      <c r="P1465" s="19" t="str">
        <f>Def_Sistemas_Conectores_Cabos!$B$7</f>
        <v>SMA 50-ohm</v>
      </c>
      <c r="Q1465" s="27" t="str">
        <f t="shared" si="31"/>
        <v>BO-26U:DI-BPMRFFE/TI_OUT
BO-26U:DI-FMCFastADC/IN3</v>
      </c>
      <c r="R1465" s="69">
        <v>2.0</v>
      </c>
      <c r="S1465" s="69">
        <v>2.0</v>
      </c>
      <c r="T1465" s="211" t="str">
        <f>Def_Sistemas_Conectores_Cabos!$C$9</f>
        <v>RG316</v>
      </c>
      <c r="U1465" s="45" t="s">
        <v>1173</v>
      </c>
      <c r="V1465" s="33"/>
      <c r="W1465" s="33"/>
      <c r="X1465" s="33"/>
    </row>
    <row r="1466" ht="15.75" customHeight="1">
      <c r="A1466" s="19" t="str">
        <f>Def_Sistemas_Conectores_Cabos!$A$22</f>
        <v>BPM de elétrons</v>
      </c>
      <c r="B1466" s="22" t="str">
        <f>Datas_Entregas!$A$2</f>
        <v>Booster/LTB</v>
      </c>
      <c r="C1466" s="25">
        <f t="array" ref="C1466">INDEX(Datas_Entregas!$B$2:$B$100, MATCH(B1466, Datas_Entregas!$A$2:$A$100, 0), 1)</f>
        <v>43266</v>
      </c>
      <c r="D1466" s="22" t="str">
        <f>Def_Status_Montagem!$A$4</f>
        <v>Comprado / Esperando entrega</v>
      </c>
      <c r="E1466" s="35" t="str">
        <f>Def_Status_Montagem!$B$4</f>
        <v>Contratada (inclui etiqueta)</v>
      </c>
      <c r="F1466" s="26"/>
      <c r="G1466" s="27"/>
      <c r="H1466" s="26" t="str">
        <f t="array" ref="H1466">INDEX(Def_Instancias_Equipamentos!$E$2:$E$5135, MATCH(K1466, Def_Instancias_Equipamentos!$D$2:$D$5135, 0), 1)</f>
        <v>IA-11RaBPM</v>
      </c>
      <c r="I1466" s="27" t="str">
        <f t="array" ref="I1466">INDEX(Def_Instancias_Equipamentos!$E$2:$E$5135, MATCH(L1466, Def_Instancias_Equipamentos!$D$2:$D$5135, 0), 1)</f>
        <v>IA-11RaBPM</v>
      </c>
      <c r="J1466" s="27" t="str">
        <f t="shared" si="26"/>
        <v>INTERNO</v>
      </c>
      <c r="K1466" s="28" t="str">
        <f>Def_Instancias_Equipamentos!$D$766</f>
        <v>BO-26U:DI-BPMRFFE</v>
      </c>
      <c r="L1466" s="19" t="str">
        <f>Def_Instancias_Equipamentos!$D$1357</f>
        <v>BO-26U:DI-FMCFastADC</v>
      </c>
      <c r="M1466" s="44" t="s">
        <v>47</v>
      </c>
      <c r="N1466" s="45" t="s">
        <v>1216</v>
      </c>
      <c r="O1466" s="28" t="str">
        <f>Def_Sistemas_Conectores_Cabos!$B$7</f>
        <v>SMA 50-ohm</v>
      </c>
      <c r="P1466" s="19" t="str">
        <f>Def_Sistemas_Conectores_Cabos!$B$7</f>
        <v>SMA 50-ohm</v>
      </c>
      <c r="Q1466" s="27" t="str">
        <f t="shared" si="31"/>
        <v>BO-26U:DI-BPMRFFE/BO_OUT
BO-26U:DI-FMCFastADC/IN4</v>
      </c>
      <c r="R1466" s="69">
        <v>2.0</v>
      </c>
      <c r="S1466" s="69">
        <v>2.0</v>
      </c>
      <c r="T1466" s="211" t="str">
        <f>Def_Sistemas_Conectores_Cabos!$C$9</f>
        <v>RG316</v>
      </c>
      <c r="U1466" s="45" t="s">
        <v>1173</v>
      </c>
      <c r="V1466" s="33"/>
      <c r="W1466" s="33"/>
      <c r="X1466" s="33"/>
    </row>
    <row r="1467" ht="15.75" customHeight="1">
      <c r="A1467" s="19" t="str">
        <f>Def_Sistemas_Conectores_Cabos!$A$22</f>
        <v>BPM de elétrons</v>
      </c>
      <c r="B1467" s="22" t="str">
        <f>Datas_Entregas!$A$2</f>
        <v>Booster/LTB</v>
      </c>
      <c r="C1467" s="25">
        <f t="array" ref="C1467">INDEX(Datas_Entregas!$B$2:$B$100, MATCH(B1467, Datas_Entregas!$A$2:$A$100, 0), 1)</f>
        <v>43266</v>
      </c>
      <c r="D1467" s="22" t="str">
        <f>Def_Status_Montagem!$A$4</f>
        <v>Comprado / Esperando entrega</v>
      </c>
      <c r="E1467" s="35" t="str">
        <f>Def_Status_Montagem!$B$4</f>
        <v>Contratada (inclui etiqueta)</v>
      </c>
      <c r="F1467" s="26"/>
      <c r="G1467" s="27"/>
      <c r="H1467" s="26" t="str">
        <f t="array" ref="H1467">INDEX(Def_Instancias_Equipamentos!$E$2:$E$5135, MATCH(K1467, Def_Instancias_Equipamentos!$D$2:$D$5135, 0), 1)</f>
        <v>IA-11RaBPM</v>
      </c>
      <c r="I1467" s="27" t="str">
        <f t="array" ref="I1467">INDEX(Def_Instancias_Equipamentos!$E$2:$E$5135, MATCH(L1467, Def_Instancias_Equipamentos!$D$2:$D$5135, 0), 1)</f>
        <v>IA-11RaBPM</v>
      </c>
      <c r="J1467" s="27" t="str">
        <f t="shared" si="26"/>
        <v>INTERNO</v>
      </c>
      <c r="K1467" s="28" t="str">
        <f>Def_Instancias_Equipamentos!$D$767</f>
        <v>BO-27U:DI-BPMRFFE</v>
      </c>
      <c r="L1467" s="19" t="str">
        <f>Def_Instancias_Equipamentos!$D$1358</f>
        <v>BO-27U:DI-FMCFastADC</v>
      </c>
      <c r="M1467" s="44" t="s">
        <v>51</v>
      </c>
      <c r="N1467" s="45" t="s">
        <v>1192</v>
      </c>
      <c r="O1467" s="28" t="str">
        <f>Def_Sistemas_Conectores_Cabos!$B$7</f>
        <v>SMA 50-ohm</v>
      </c>
      <c r="P1467" s="19" t="str">
        <f>Def_Sistemas_Conectores_Cabos!$B$7</f>
        <v>SMA 50-ohm</v>
      </c>
      <c r="Q1467" s="27" t="str">
        <f t="shared" si="31"/>
        <v>BO-27U:DI-BPMRFFE/TO_OUT
BO-27U:DI-FMCFastADC/IN1</v>
      </c>
      <c r="R1467" s="69">
        <v>2.0</v>
      </c>
      <c r="S1467" s="69">
        <v>2.0</v>
      </c>
      <c r="T1467" s="211" t="str">
        <f>Def_Sistemas_Conectores_Cabos!$C$9</f>
        <v>RG316</v>
      </c>
      <c r="U1467" s="45" t="s">
        <v>1173</v>
      </c>
      <c r="V1467" s="33"/>
      <c r="W1467" s="33"/>
      <c r="X1467" s="33"/>
    </row>
    <row r="1468" ht="15.75" customHeight="1">
      <c r="A1468" s="19" t="str">
        <f>Def_Sistemas_Conectores_Cabos!$A$22</f>
        <v>BPM de elétrons</v>
      </c>
      <c r="B1468" s="22" t="str">
        <f>Datas_Entregas!$A$2</f>
        <v>Booster/LTB</v>
      </c>
      <c r="C1468" s="25">
        <f t="array" ref="C1468">INDEX(Datas_Entregas!$B$2:$B$100, MATCH(B1468, Datas_Entregas!$A$2:$A$100, 0), 1)</f>
        <v>43266</v>
      </c>
      <c r="D1468" s="22" t="str">
        <f>Def_Status_Montagem!$A$4</f>
        <v>Comprado / Esperando entrega</v>
      </c>
      <c r="E1468" s="35" t="str">
        <f>Def_Status_Montagem!$B$4</f>
        <v>Contratada (inclui etiqueta)</v>
      </c>
      <c r="F1468" s="26"/>
      <c r="G1468" s="27"/>
      <c r="H1468" s="26" t="str">
        <f t="array" ref="H1468">INDEX(Def_Instancias_Equipamentos!$E$2:$E$5135, MATCH(K1468, Def_Instancias_Equipamentos!$D$2:$D$5135, 0), 1)</f>
        <v>IA-11RaBPM</v>
      </c>
      <c r="I1468" s="27" t="str">
        <f t="array" ref="I1468">INDEX(Def_Instancias_Equipamentos!$E$2:$E$5135, MATCH(L1468, Def_Instancias_Equipamentos!$D$2:$D$5135, 0), 1)</f>
        <v>IA-11RaBPM</v>
      </c>
      <c r="J1468" s="27" t="str">
        <f t="shared" si="26"/>
        <v>INTERNO</v>
      </c>
      <c r="K1468" s="28" t="str">
        <f>Def_Instancias_Equipamentos!$D$767</f>
        <v>BO-27U:DI-BPMRFFE</v>
      </c>
      <c r="L1468" s="19" t="str">
        <f>Def_Instancias_Equipamentos!$D$1358</f>
        <v>BO-27U:DI-FMCFastADC</v>
      </c>
      <c r="M1468" s="44" t="s">
        <v>44</v>
      </c>
      <c r="N1468" s="45" t="s">
        <v>1199</v>
      </c>
      <c r="O1468" s="28" t="str">
        <f>Def_Sistemas_Conectores_Cabos!$B$7</f>
        <v>SMA 50-ohm</v>
      </c>
      <c r="P1468" s="19" t="str">
        <f>Def_Sistemas_Conectores_Cabos!$B$7</f>
        <v>SMA 50-ohm</v>
      </c>
      <c r="Q1468" s="27" t="str">
        <f t="shared" si="31"/>
        <v>BO-27U:DI-BPMRFFE/BI_OUT
BO-27U:DI-FMCFastADC/IN2</v>
      </c>
      <c r="R1468" s="69">
        <v>2.0</v>
      </c>
      <c r="S1468" s="69">
        <v>2.0</v>
      </c>
      <c r="T1468" s="211" t="str">
        <f>Def_Sistemas_Conectores_Cabos!$C$9</f>
        <v>RG316</v>
      </c>
      <c r="U1468" s="45" t="s">
        <v>1173</v>
      </c>
      <c r="V1468" s="33"/>
      <c r="W1468" s="33"/>
      <c r="X1468" s="33"/>
    </row>
    <row r="1469" ht="15.75" customHeight="1">
      <c r="A1469" s="19" t="str">
        <f>Def_Sistemas_Conectores_Cabos!$A$22</f>
        <v>BPM de elétrons</v>
      </c>
      <c r="B1469" s="22" t="str">
        <f>Datas_Entregas!$A$2</f>
        <v>Booster/LTB</v>
      </c>
      <c r="C1469" s="25">
        <f t="array" ref="C1469">INDEX(Datas_Entregas!$B$2:$B$100, MATCH(B1469, Datas_Entregas!$A$2:$A$100, 0), 1)</f>
        <v>43266</v>
      </c>
      <c r="D1469" s="22" t="str">
        <f>Def_Status_Montagem!$A$4</f>
        <v>Comprado / Esperando entrega</v>
      </c>
      <c r="E1469" s="35" t="str">
        <f>Def_Status_Montagem!$B$4</f>
        <v>Contratada (inclui etiqueta)</v>
      </c>
      <c r="F1469" s="26"/>
      <c r="G1469" s="27"/>
      <c r="H1469" s="26" t="str">
        <f t="array" ref="H1469">INDEX(Def_Instancias_Equipamentos!$E$2:$E$5135, MATCH(K1469, Def_Instancias_Equipamentos!$D$2:$D$5135, 0), 1)</f>
        <v>IA-11RaBPM</v>
      </c>
      <c r="I1469" s="27" t="str">
        <f t="array" ref="I1469">INDEX(Def_Instancias_Equipamentos!$E$2:$E$5135, MATCH(L1469, Def_Instancias_Equipamentos!$D$2:$D$5135, 0), 1)</f>
        <v>IA-11RaBPM</v>
      </c>
      <c r="J1469" s="27" t="str">
        <f t="shared" si="26"/>
        <v>INTERNO</v>
      </c>
      <c r="K1469" s="28" t="str">
        <f>Def_Instancias_Equipamentos!$D$767</f>
        <v>BO-27U:DI-BPMRFFE</v>
      </c>
      <c r="L1469" s="19" t="str">
        <f>Def_Instancias_Equipamentos!$D$1358</f>
        <v>BO-27U:DI-FMCFastADC</v>
      </c>
      <c r="M1469" s="44" t="s">
        <v>49</v>
      </c>
      <c r="N1469" s="45" t="s">
        <v>1202</v>
      </c>
      <c r="O1469" s="28" t="str">
        <f>Def_Sistemas_Conectores_Cabos!$B$7</f>
        <v>SMA 50-ohm</v>
      </c>
      <c r="P1469" s="19" t="str">
        <f>Def_Sistemas_Conectores_Cabos!$B$7</f>
        <v>SMA 50-ohm</v>
      </c>
      <c r="Q1469" s="27" t="str">
        <f t="shared" si="31"/>
        <v>BO-27U:DI-BPMRFFE/TI_OUT
BO-27U:DI-FMCFastADC/IN3</v>
      </c>
      <c r="R1469" s="69">
        <v>2.0</v>
      </c>
      <c r="S1469" s="69">
        <v>2.0</v>
      </c>
      <c r="T1469" s="211" t="str">
        <f>Def_Sistemas_Conectores_Cabos!$C$9</f>
        <v>RG316</v>
      </c>
      <c r="U1469" s="45" t="s">
        <v>1173</v>
      </c>
      <c r="V1469" s="33"/>
      <c r="W1469" s="33"/>
      <c r="X1469" s="33"/>
    </row>
    <row r="1470" ht="15.75" customHeight="1">
      <c r="A1470" s="19" t="str">
        <f>Def_Sistemas_Conectores_Cabos!$A$22</f>
        <v>BPM de elétrons</v>
      </c>
      <c r="B1470" s="22" t="str">
        <f>Datas_Entregas!$A$2</f>
        <v>Booster/LTB</v>
      </c>
      <c r="C1470" s="25">
        <f t="array" ref="C1470">INDEX(Datas_Entregas!$B$2:$B$100, MATCH(B1470, Datas_Entregas!$A$2:$A$100, 0), 1)</f>
        <v>43266</v>
      </c>
      <c r="D1470" s="22" t="str">
        <f>Def_Status_Montagem!$A$4</f>
        <v>Comprado / Esperando entrega</v>
      </c>
      <c r="E1470" s="35" t="str">
        <f>Def_Status_Montagem!$B$4</f>
        <v>Contratada (inclui etiqueta)</v>
      </c>
      <c r="F1470" s="26"/>
      <c r="G1470" s="27"/>
      <c r="H1470" s="26" t="str">
        <f t="array" ref="H1470">INDEX(Def_Instancias_Equipamentos!$E$2:$E$5135, MATCH(K1470, Def_Instancias_Equipamentos!$D$2:$D$5135, 0), 1)</f>
        <v>IA-11RaBPM</v>
      </c>
      <c r="I1470" s="27" t="str">
        <f t="array" ref="I1470">INDEX(Def_Instancias_Equipamentos!$E$2:$E$5135, MATCH(L1470, Def_Instancias_Equipamentos!$D$2:$D$5135, 0), 1)</f>
        <v>IA-11RaBPM</v>
      </c>
      <c r="J1470" s="27" t="str">
        <f t="shared" si="26"/>
        <v>INTERNO</v>
      </c>
      <c r="K1470" s="28" t="str">
        <f>Def_Instancias_Equipamentos!$D$767</f>
        <v>BO-27U:DI-BPMRFFE</v>
      </c>
      <c r="L1470" s="19" t="str">
        <f>Def_Instancias_Equipamentos!$D$1358</f>
        <v>BO-27U:DI-FMCFastADC</v>
      </c>
      <c r="M1470" s="44" t="s">
        <v>47</v>
      </c>
      <c r="N1470" s="45" t="s">
        <v>1216</v>
      </c>
      <c r="O1470" s="28" t="str">
        <f>Def_Sistemas_Conectores_Cabos!$B$7</f>
        <v>SMA 50-ohm</v>
      </c>
      <c r="P1470" s="19" t="str">
        <f>Def_Sistemas_Conectores_Cabos!$B$7</f>
        <v>SMA 50-ohm</v>
      </c>
      <c r="Q1470" s="27" t="str">
        <f t="shared" si="31"/>
        <v>BO-27U:DI-BPMRFFE/BO_OUT
BO-27U:DI-FMCFastADC/IN4</v>
      </c>
      <c r="R1470" s="69">
        <v>2.0</v>
      </c>
      <c r="S1470" s="69">
        <v>2.0</v>
      </c>
      <c r="T1470" s="211" t="str">
        <f>Def_Sistemas_Conectores_Cabos!$C$9</f>
        <v>RG316</v>
      </c>
      <c r="U1470" s="45" t="s">
        <v>1173</v>
      </c>
      <c r="V1470" s="33"/>
      <c r="W1470" s="33"/>
      <c r="X1470" s="33"/>
    </row>
    <row r="1471" ht="15.75" customHeight="1">
      <c r="A1471" s="19" t="str">
        <f>Def_Sistemas_Conectores_Cabos!$A$22</f>
        <v>BPM de elétrons</v>
      </c>
      <c r="B1471" s="22" t="str">
        <f>Datas_Entregas!$A$2</f>
        <v>Booster/LTB</v>
      </c>
      <c r="C1471" s="25">
        <f t="array" ref="C1471">INDEX(Datas_Entregas!$B$2:$B$100, MATCH(B1471, Datas_Entregas!$A$2:$A$100, 0), 1)</f>
        <v>43266</v>
      </c>
      <c r="D1471" s="22" t="str">
        <f>Def_Status_Montagem!$A$4</f>
        <v>Comprado / Esperando entrega</v>
      </c>
      <c r="E1471" s="35" t="str">
        <f>Def_Status_Montagem!$B$4</f>
        <v>Contratada (inclui etiqueta)</v>
      </c>
      <c r="F1471" s="26"/>
      <c r="G1471" s="27"/>
      <c r="H1471" s="26" t="str">
        <f t="array" ref="H1471">INDEX(Def_Instancias_Equipamentos!$E$2:$E$5135, MATCH(K1471, Def_Instancias_Equipamentos!$D$2:$D$5135, 0), 1)</f>
        <v>IA-12RaBPM</v>
      </c>
      <c r="I1471" s="27" t="str">
        <f t="array" ref="I1471">INDEX(Def_Instancias_Equipamentos!$E$2:$E$5135, MATCH(L1471, Def_Instancias_Equipamentos!$D$2:$D$5135, 0), 1)</f>
        <v>IA-12RaBPM</v>
      </c>
      <c r="J1471" s="27" t="str">
        <f t="shared" si="26"/>
        <v>INTERNO</v>
      </c>
      <c r="K1471" s="28" t="str">
        <f>Def_Instancias_Equipamentos!$D$768</f>
        <v>BO-28U:DI-BPMRFFE</v>
      </c>
      <c r="L1471" s="19" t="str">
        <f>Def_Instancias_Equipamentos!$D$1359</f>
        <v>BO-28U:DI-FMCFastADC</v>
      </c>
      <c r="M1471" s="44" t="s">
        <v>51</v>
      </c>
      <c r="N1471" s="45" t="s">
        <v>1192</v>
      </c>
      <c r="O1471" s="28" t="str">
        <f>Def_Sistemas_Conectores_Cabos!$B$7</f>
        <v>SMA 50-ohm</v>
      </c>
      <c r="P1471" s="19" t="str">
        <f>Def_Sistemas_Conectores_Cabos!$B$7</f>
        <v>SMA 50-ohm</v>
      </c>
      <c r="Q1471" s="27" t="str">
        <f t="shared" si="31"/>
        <v>BO-28U:DI-BPMRFFE/TO_OUT
BO-28U:DI-FMCFastADC/IN1</v>
      </c>
      <c r="R1471" s="69">
        <v>2.0</v>
      </c>
      <c r="S1471" s="69">
        <v>2.0</v>
      </c>
      <c r="T1471" s="211" t="str">
        <f>Def_Sistemas_Conectores_Cabos!$C$9</f>
        <v>RG316</v>
      </c>
      <c r="U1471" s="45" t="s">
        <v>1173</v>
      </c>
      <c r="V1471" s="33"/>
      <c r="W1471" s="33"/>
      <c r="X1471" s="33"/>
    </row>
    <row r="1472" ht="15.75" customHeight="1">
      <c r="A1472" s="19" t="str">
        <f>Def_Sistemas_Conectores_Cabos!$A$22</f>
        <v>BPM de elétrons</v>
      </c>
      <c r="B1472" s="22" t="str">
        <f>Datas_Entregas!$A$2</f>
        <v>Booster/LTB</v>
      </c>
      <c r="C1472" s="25">
        <f t="array" ref="C1472">INDEX(Datas_Entregas!$B$2:$B$100, MATCH(B1472, Datas_Entregas!$A$2:$A$100, 0), 1)</f>
        <v>43266</v>
      </c>
      <c r="D1472" s="22" t="str">
        <f>Def_Status_Montagem!$A$4</f>
        <v>Comprado / Esperando entrega</v>
      </c>
      <c r="E1472" s="35" t="str">
        <f>Def_Status_Montagem!$B$4</f>
        <v>Contratada (inclui etiqueta)</v>
      </c>
      <c r="F1472" s="26"/>
      <c r="G1472" s="27"/>
      <c r="H1472" s="26" t="str">
        <f t="array" ref="H1472">INDEX(Def_Instancias_Equipamentos!$E$2:$E$5135, MATCH(K1472, Def_Instancias_Equipamentos!$D$2:$D$5135, 0), 1)</f>
        <v>IA-12RaBPM</v>
      </c>
      <c r="I1472" s="27" t="str">
        <f t="array" ref="I1472">INDEX(Def_Instancias_Equipamentos!$E$2:$E$5135, MATCH(L1472, Def_Instancias_Equipamentos!$D$2:$D$5135, 0), 1)</f>
        <v>IA-12RaBPM</v>
      </c>
      <c r="J1472" s="27" t="str">
        <f t="shared" si="26"/>
        <v>INTERNO</v>
      </c>
      <c r="K1472" s="28" t="str">
        <f>Def_Instancias_Equipamentos!$D$768</f>
        <v>BO-28U:DI-BPMRFFE</v>
      </c>
      <c r="L1472" s="19" t="str">
        <f>Def_Instancias_Equipamentos!$D$1359</f>
        <v>BO-28U:DI-FMCFastADC</v>
      </c>
      <c r="M1472" s="44" t="s">
        <v>44</v>
      </c>
      <c r="N1472" s="45" t="s">
        <v>1199</v>
      </c>
      <c r="O1472" s="28" t="str">
        <f>Def_Sistemas_Conectores_Cabos!$B$7</f>
        <v>SMA 50-ohm</v>
      </c>
      <c r="P1472" s="19" t="str">
        <f>Def_Sistemas_Conectores_Cabos!$B$7</f>
        <v>SMA 50-ohm</v>
      </c>
      <c r="Q1472" s="27" t="str">
        <f t="shared" si="31"/>
        <v>BO-28U:DI-BPMRFFE/BI_OUT
BO-28U:DI-FMCFastADC/IN2</v>
      </c>
      <c r="R1472" s="69">
        <v>2.0</v>
      </c>
      <c r="S1472" s="69">
        <v>2.0</v>
      </c>
      <c r="T1472" s="211" t="str">
        <f>Def_Sistemas_Conectores_Cabos!$C$9</f>
        <v>RG316</v>
      </c>
      <c r="U1472" s="45" t="s">
        <v>1173</v>
      </c>
      <c r="V1472" s="33"/>
      <c r="W1472" s="33"/>
      <c r="X1472" s="33"/>
    </row>
    <row r="1473" ht="15.75" customHeight="1">
      <c r="A1473" s="19" t="str">
        <f>Def_Sistemas_Conectores_Cabos!$A$22</f>
        <v>BPM de elétrons</v>
      </c>
      <c r="B1473" s="22" t="str">
        <f>Datas_Entregas!$A$2</f>
        <v>Booster/LTB</v>
      </c>
      <c r="C1473" s="25">
        <f t="array" ref="C1473">INDEX(Datas_Entregas!$B$2:$B$100, MATCH(B1473, Datas_Entregas!$A$2:$A$100, 0), 1)</f>
        <v>43266</v>
      </c>
      <c r="D1473" s="22" t="str">
        <f>Def_Status_Montagem!$A$4</f>
        <v>Comprado / Esperando entrega</v>
      </c>
      <c r="E1473" s="35" t="str">
        <f>Def_Status_Montagem!$B$4</f>
        <v>Contratada (inclui etiqueta)</v>
      </c>
      <c r="F1473" s="26"/>
      <c r="G1473" s="27"/>
      <c r="H1473" s="26" t="str">
        <f t="array" ref="H1473">INDEX(Def_Instancias_Equipamentos!$E$2:$E$5135, MATCH(K1473, Def_Instancias_Equipamentos!$D$2:$D$5135, 0), 1)</f>
        <v>IA-12RaBPM</v>
      </c>
      <c r="I1473" s="27" t="str">
        <f t="array" ref="I1473">INDEX(Def_Instancias_Equipamentos!$E$2:$E$5135, MATCH(L1473, Def_Instancias_Equipamentos!$D$2:$D$5135, 0), 1)</f>
        <v>IA-12RaBPM</v>
      </c>
      <c r="J1473" s="27" t="str">
        <f t="shared" si="26"/>
        <v>INTERNO</v>
      </c>
      <c r="K1473" s="28" t="str">
        <f>Def_Instancias_Equipamentos!$D$768</f>
        <v>BO-28U:DI-BPMRFFE</v>
      </c>
      <c r="L1473" s="19" t="str">
        <f>Def_Instancias_Equipamentos!$D$1359</f>
        <v>BO-28U:DI-FMCFastADC</v>
      </c>
      <c r="M1473" s="44" t="s">
        <v>49</v>
      </c>
      <c r="N1473" s="45" t="s">
        <v>1202</v>
      </c>
      <c r="O1473" s="28" t="str">
        <f>Def_Sistemas_Conectores_Cabos!$B$7</f>
        <v>SMA 50-ohm</v>
      </c>
      <c r="P1473" s="19" t="str">
        <f>Def_Sistemas_Conectores_Cabos!$B$7</f>
        <v>SMA 50-ohm</v>
      </c>
      <c r="Q1473" s="27" t="str">
        <f t="shared" si="31"/>
        <v>BO-28U:DI-BPMRFFE/TI_OUT
BO-28U:DI-FMCFastADC/IN3</v>
      </c>
      <c r="R1473" s="69">
        <v>2.0</v>
      </c>
      <c r="S1473" s="69">
        <v>2.0</v>
      </c>
      <c r="T1473" s="211" t="str">
        <f>Def_Sistemas_Conectores_Cabos!$C$9</f>
        <v>RG316</v>
      </c>
      <c r="U1473" s="45" t="s">
        <v>1173</v>
      </c>
      <c r="V1473" s="33"/>
      <c r="W1473" s="33"/>
      <c r="X1473" s="33"/>
    </row>
    <row r="1474" ht="15.75" customHeight="1">
      <c r="A1474" s="19" t="str">
        <f>Def_Sistemas_Conectores_Cabos!$A$22</f>
        <v>BPM de elétrons</v>
      </c>
      <c r="B1474" s="22" t="str">
        <f>Datas_Entregas!$A$2</f>
        <v>Booster/LTB</v>
      </c>
      <c r="C1474" s="25">
        <f t="array" ref="C1474">INDEX(Datas_Entregas!$B$2:$B$100, MATCH(B1474, Datas_Entregas!$A$2:$A$100, 0), 1)</f>
        <v>43266</v>
      </c>
      <c r="D1474" s="22" t="str">
        <f>Def_Status_Montagem!$A$4</f>
        <v>Comprado / Esperando entrega</v>
      </c>
      <c r="E1474" s="35" t="str">
        <f>Def_Status_Montagem!$B$4</f>
        <v>Contratada (inclui etiqueta)</v>
      </c>
      <c r="F1474" s="26"/>
      <c r="G1474" s="27"/>
      <c r="H1474" s="26" t="str">
        <f t="array" ref="H1474">INDEX(Def_Instancias_Equipamentos!$E$2:$E$5135, MATCH(K1474, Def_Instancias_Equipamentos!$D$2:$D$5135, 0), 1)</f>
        <v>IA-12RaBPM</v>
      </c>
      <c r="I1474" s="27" t="str">
        <f t="array" ref="I1474">INDEX(Def_Instancias_Equipamentos!$E$2:$E$5135, MATCH(L1474, Def_Instancias_Equipamentos!$D$2:$D$5135, 0), 1)</f>
        <v>IA-12RaBPM</v>
      </c>
      <c r="J1474" s="27" t="str">
        <f t="shared" si="26"/>
        <v>INTERNO</v>
      </c>
      <c r="K1474" s="28" t="str">
        <f>Def_Instancias_Equipamentos!$D$768</f>
        <v>BO-28U:DI-BPMRFFE</v>
      </c>
      <c r="L1474" s="19" t="str">
        <f>Def_Instancias_Equipamentos!$D$1359</f>
        <v>BO-28U:DI-FMCFastADC</v>
      </c>
      <c r="M1474" s="44" t="s">
        <v>47</v>
      </c>
      <c r="N1474" s="45" t="s">
        <v>1216</v>
      </c>
      <c r="O1474" s="28" t="str">
        <f>Def_Sistemas_Conectores_Cabos!$B$7</f>
        <v>SMA 50-ohm</v>
      </c>
      <c r="P1474" s="19" t="str">
        <f>Def_Sistemas_Conectores_Cabos!$B$7</f>
        <v>SMA 50-ohm</v>
      </c>
      <c r="Q1474" s="27" t="str">
        <f t="shared" si="31"/>
        <v>BO-28U:DI-BPMRFFE/BO_OUT
BO-28U:DI-FMCFastADC/IN4</v>
      </c>
      <c r="R1474" s="69">
        <v>2.0</v>
      </c>
      <c r="S1474" s="69">
        <v>2.0</v>
      </c>
      <c r="T1474" s="211" t="str">
        <f>Def_Sistemas_Conectores_Cabos!$C$9</f>
        <v>RG316</v>
      </c>
      <c r="U1474" s="45" t="s">
        <v>1173</v>
      </c>
      <c r="V1474" s="33"/>
      <c r="W1474" s="33"/>
      <c r="X1474" s="33"/>
    </row>
    <row r="1475" ht="15.75" customHeight="1">
      <c r="A1475" s="19" t="str">
        <f>Def_Sistemas_Conectores_Cabos!$A$22</f>
        <v>BPM de elétrons</v>
      </c>
      <c r="B1475" s="22" t="str">
        <f>Datas_Entregas!$A$2</f>
        <v>Booster/LTB</v>
      </c>
      <c r="C1475" s="25">
        <f t="array" ref="C1475">INDEX(Datas_Entregas!$B$2:$B$100, MATCH(B1475, Datas_Entregas!$A$2:$A$100, 0), 1)</f>
        <v>43266</v>
      </c>
      <c r="D1475" s="22" t="str">
        <f>Def_Status_Montagem!$A$4</f>
        <v>Comprado / Esperando entrega</v>
      </c>
      <c r="E1475" s="35" t="str">
        <f>Def_Status_Montagem!$B$4</f>
        <v>Contratada (inclui etiqueta)</v>
      </c>
      <c r="F1475" s="26"/>
      <c r="G1475" s="27"/>
      <c r="H1475" s="26" t="str">
        <f t="array" ref="H1475">INDEX(Def_Instancias_Equipamentos!$E$2:$E$5135, MATCH(K1475, Def_Instancias_Equipamentos!$D$2:$D$5135, 0), 1)</f>
        <v>IA-12RaBPM</v>
      </c>
      <c r="I1475" s="27" t="str">
        <f t="array" ref="I1475">INDEX(Def_Instancias_Equipamentos!$E$2:$E$5135, MATCH(L1475, Def_Instancias_Equipamentos!$D$2:$D$5135, 0), 1)</f>
        <v>IA-12RaBPM</v>
      </c>
      <c r="J1475" s="27" t="str">
        <f t="shared" si="26"/>
        <v>INTERNO</v>
      </c>
      <c r="K1475" s="28" t="str">
        <f>Def_Instancias_Equipamentos!$D$769</f>
        <v>BO-29U:DI-BPMRFFE</v>
      </c>
      <c r="L1475" s="19" t="str">
        <f>Def_Instancias_Equipamentos!$D$1360</f>
        <v>BO-29U:DI-FMCFastADC</v>
      </c>
      <c r="M1475" s="44" t="s">
        <v>51</v>
      </c>
      <c r="N1475" s="45" t="s">
        <v>1192</v>
      </c>
      <c r="O1475" s="28" t="str">
        <f>Def_Sistemas_Conectores_Cabos!$B$7</f>
        <v>SMA 50-ohm</v>
      </c>
      <c r="P1475" s="19" t="str">
        <f>Def_Sistemas_Conectores_Cabos!$B$7</f>
        <v>SMA 50-ohm</v>
      </c>
      <c r="Q1475" s="27" t="str">
        <f t="shared" si="31"/>
        <v>BO-29U:DI-BPMRFFE/TO_OUT
BO-29U:DI-FMCFastADC/IN1</v>
      </c>
      <c r="R1475" s="69">
        <v>2.0</v>
      </c>
      <c r="S1475" s="69">
        <v>2.0</v>
      </c>
      <c r="T1475" s="211" t="str">
        <f>Def_Sistemas_Conectores_Cabos!$C$9</f>
        <v>RG316</v>
      </c>
      <c r="U1475" s="45" t="s">
        <v>1173</v>
      </c>
      <c r="V1475" s="33"/>
      <c r="W1475" s="33"/>
      <c r="X1475" s="33"/>
    </row>
    <row r="1476" ht="15.75" customHeight="1">
      <c r="A1476" s="19" t="str">
        <f>Def_Sistemas_Conectores_Cabos!$A$22</f>
        <v>BPM de elétrons</v>
      </c>
      <c r="B1476" s="22" t="str">
        <f>Datas_Entregas!$A$2</f>
        <v>Booster/LTB</v>
      </c>
      <c r="C1476" s="25">
        <f t="array" ref="C1476">INDEX(Datas_Entregas!$B$2:$B$100, MATCH(B1476, Datas_Entregas!$A$2:$A$100, 0), 1)</f>
        <v>43266</v>
      </c>
      <c r="D1476" s="22" t="str">
        <f>Def_Status_Montagem!$A$4</f>
        <v>Comprado / Esperando entrega</v>
      </c>
      <c r="E1476" s="35" t="str">
        <f>Def_Status_Montagem!$B$4</f>
        <v>Contratada (inclui etiqueta)</v>
      </c>
      <c r="F1476" s="26"/>
      <c r="G1476" s="27"/>
      <c r="H1476" s="26" t="str">
        <f t="array" ref="H1476">INDEX(Def_Instancias_Equipamentos!$E$2:$E$5135, MATCH(K1476, Def_Instancias_Equipamentos!$D$2:$D$5135, 0), 1)</f>
        <v>IA-12RaBPM</v>
      </c>
      <c r="I1476" s="27" t="str">
        <f t="array" ref="I1476">INDEX(Def_Instancias_Equipamentos!$E$2:$E$5135, MATCH(L1476, Def_Instancias_Equipamentos!$D$2:$D$5135, 0), 1)</f>
        <v>IA-12RaBPM</v>
      </c>
      <c r="J1476" s="27" t="str">
        <f t="shared" si="26"/>
        <v>INTERNO</v>
      </c>
      <c r="K1476" s="28" t="str">
        <f>Def_Instancias_Equipamentos!$D$769</f>
        <v>BO-29U:DI-BPMRFFE</v>
      </c>
      <c r="L1476" s="19" t="str">
        <f>Def_Instancias_Equipamentos!$D$1360</f>
        <v>BO-29U:DI-FMCFastADC</v>
      </c>
      <c r="M1476" s="44" t="s">
        <v>44</v>
      </c>
      <c r="N1476" s="45" t="s">
        <v>1199</v>
      </c>
      <c r="O1476" s="28" t="str">
        <f>Def_Sistemas_Conectores_Cabos!$B$7</f>
        <v>SMA 50-ohm</v>
      </c>
      <c r="P1476" s="19" t="str">
        <f>Def_Sistemas_Conectores_Cabos!$B$7</f>
        <v>SMA 50-ohm</v>
      </c>
      <c r="Q1476" s="27" t="str">
        <f t="shared" si="31"/>
        <v>BO-29U:DI-BPMRFFE/BI_OUT
BO-29U:DI-FMCFastADC/IN2</v>
      </c>
      <c r="R1476" s="69">
        <v>2.0</v>
      </c>
      <c r="S1476" s="69">
        <v>2.0</v>
      </c>
      <c r="T1476" s="211" t="str">
        <f>Def_Sistemas_Conectores_Cabos!$C$9</f>
        <v>RG316</v>
      </c>
      <c r="U1476" s="45" t="s">
        <v>1173</v>
      </c>
      <c r="V1476" s="33"/>
      <c r="W1476" s="33"/>
      <c r="X1476" s="33"/>
    </row>
    <row r="1477" ht="15.75" customHeight="1">
      <c r="A1477" s="19" t="str">
        <f>Def_Sistemas_Conectores_Cabos!$A$22</f>
        <v>BPM de elétrons</v>
      </c>
      <c r="B1477" s="22" t="str">
        <f>Datas_Entregas!$A$2</f>
        <v>Booster/LTB</v>
      </c>
      <c r="C1477" s="25">
        <f t="array" ref="C1477">INDEX(Datas_Entregas!$B$2:$B$100, MATCH(B1477, Datas_Entregas!$A$2:$A$100, 0), 1)</f>
        <v>43266</v>
      </c>
      <c r="D1477" s="22" t="str">
        <f>Def_Status_Montagem!$A$4</f>
        <v>Comprado / Esperando entrega</v>
      </c>
      <c r="E1477" s="35" t="str">
        <f>Def_Status_Montagem!$B$4</f>
        <v>Contratada (inclui etiqueta)</v>
      </c>
      <c r="F1477" s="26"/>
      <c r="G1477" s="27"/>
      <c r="H1477" s="26" t="str">
        <f t="array" ref="H1477">INDEX(Def_Instancias_Equipamentos!$E$2:$E$5135, MATCH(K1477, Def_Instancias_Equipamentos!$D$2:$D$5135, 0), 1)</f>
        <v>IA-12RaBPM</v>
      </c>
      <c r="I1477" s="27" t="str">
        <f t="array" ref="I1477">INDEX(Def_Instancias_Equipamentos!$E$2:$E$5135, MATCH(L1477, Def_Instancias_Equipamentos!$D$2:$D$5135, 0), 1)</f>
        <v>IA-12RaBPM</v>
      </c>
      <c r="J1477" s="27" t="str">
        <f t="shared" si="26"/>
        <v>INTERNO</v>
      </c>
      <c r="K1477" s="28" t="str">
        <f>Def_Instancias_Equipamentos!$D$769</f>
        <v>BO-29U:DI-BPMRFFE</v>
      </c>
      <c r="L1477" s="19" t="str">
        <f>Def_Instancias_Equipamentos!$D$1360</f>
        <v>BO-29U:DI-FMCFastADC</v>
      </c>
      <c r="M1477" s="44" t="s">
        <v>49</v>
      </c>
      <c r="N1477" s="45" t="s">
        <v>1202</v>
      </c>
      <c r="O1477" s="28" t="str">
        <f>Def_Sistemas_Conectores_Cabos!$B$7</f>
        <v>SMA 50-ohm</v>
      </c>
      <c r="P1477" s="19" t="str">
        <f>Def_Sistemas_Conectores_Cabos!$B$7</f>
        <v>SMA 50-ohm</v>
      </c>
      <c r="Q1477" s="27" t="str">
        <f t="shared" si="31"/>
        <v>BO-29U:DI-BPMRFFE/TI_OUT
BO-29U:DI-FMCFastADC/IN3</v>
      </c>
      <c r="R1477" s="69">
        <v>2.0</v>
      </c>
      <c r="S1477" s="69">
        <v>2.0</v>
      </c>
      <c r="T1477" s="211" t="str">
        <f>Def_Sistemas_Conectores_Cabos!$C$9</f>
        <v>RG316</v>
      </c>
      <c r="U1477" s="45" t="s">
        <v>1173</v>
      </c>
      <c r="V1477" s="33"/>
      <c r="W1477" s="33"/>
      <c r="X1477" s="33"/>
    </row>
    <row r="1478" ht="15.75" customHeight="1">
      <c r="A1478" s="19" t="str">
        <f>Def_Sistemas_Conectores_Cabos!$A$22</f>
        <v>BPM de elétrons</v>
      </c>
      <c r="B1478" s="22" t="str">
        <f>Datas_Entregas!$A$2</f>
        <v>Booster/LTB</v>
      </c>
      <c r="C1478" s="25">
        <f t="array" ref="C1478">INDEX(Datas_Entregas!$B$2:$B$100, MATCH(B1478, Datas_Entregas!$A$2:$A$100, 0), 1)</f>
        <v>43266</v>
      </c>
      <c r="D1478" s="22" t="str">
        <f>Def_Status_Montagem!$A$4</f>
        <v>Comprado / Esperando entrega</v>
      </c>
      <c r="E1478" s="35" t="str">
        <f>Def_Status_Montagem!$B$4</f>
        <v>Contratada (inclui etiqueta)</v>
      </c>
      <c r="F1478" s="26"/>
      <c r="G1478" s="27"/>
      <c r="H1478" s="26" t="str">
        <f t="array" ref="H1478">INDEX(Def_Instancias_Equipamentos!$E$2:$E$5135, MATCH(K1478, Def_Instancias_Equipamentos!$D$2:$D$5135, 0), 1)</f>
        <v>IA-12RaBPM</v>
      </c>
      <c r="I1478" s="27" t="str">
        <f t="array" ref="I1478">INDEX(Def_Instancias_Equipamentos!$E$2:$E$5135, MATCH(L1478, Def_Instancias_Equipamentos!$D$2:$D$5135, 0), 1)</f>
        <v>IA-12RaBPM</v>
      </c>
      <c r="J1478" s="27" t="str">
        <f t="shared" si="26"/>
        <v>INTERNO</v>
      </c>
      <c r="K1478" s="28" t="str">
        <f>Def_Instancias_Equipamentos!$D$769</f>
        <v>BO-29U:DI-BPMRFFE</v>
      </c>
      <c r="L1478" s="19" t="str">
        <f>Def_Instancias_Equipamentos!$D$1360</f>
        <v>BO-29U:DI-FMCFastADC</v>
      </c>
      <c r="M1478" s="44" t="s">
        <v>47</v>
      </c>
      <c r="N1478" s="45" t="s">
        <v>1216</v>
      </c>
      <c r="O1478" s="28" t="str">
        <f>Def_Sistemas_Conectores_Cabos!$B$7</f>
        <v>SMA 50-ohm</v>
      </c>
      <c r="P1478" s="19" t="str">
        <f>Def_Sistemas_Conectores_Cabos!$B$7</f>
        <v>SMA 50-ohm</v>
      </c>
      <c r="Q1478" s="27" t="str">
        <f t="shared" si="31"/>
        <v>BO-29U:DI-BPMRFFE/BO_OUT
BO-29U:DI-FMCFastADC/IN4</v>
      </c>
      <c r="R1478" s="69">
        <v>2.0</v>
      </c>
      <c r="S1478" s="69">
        <v>2.0</v>
      </c>
      <c r="T1478" s="211" t="str">
        <f>Def_Sistemas_Conectores_Cabos!$C$9</f>
        <v>RG316</v>
      </c>
      <c r="U1478" s="45" t="s">
        <v>1173</v>
      </c>
      <c r="V1478" s="33"/>
      <c r="W1478" s="33"/>
      <c r="X1478" s="33"/>
    </row>
    <row r="1479" ht="15.75" customHeight="1">
      <c r="A1479" s="19" t="str">
        <f>Def_Sistemas_Conectores_Cabos!$A$22</f>
        <v>BPM de elétrons</v>
      </c>
      <c r="B1479" s="22" t="str">
        <f>Datas_Entregas!$A$2</f>
        <v>Booster/LTB</v>
      </c>
      <c r="C1479" s="25">
        <f t="array" ref="C1479">INDEX(Datas_Entregas!$B$2:$B$100, MATCH(B1479, Datas_Entregas!$A$2:$A$100, 0), 1)</f>
        <v>43266</v>
      </c>
      <c r="D1479" s="22" t="str">
        <f>Def_Status_Montagem!$A$4</f>
        <v>Comprado / Esperando entrega</v>
      </c>
      <c r="E1479" s="35" t="str">
        <f>Def_Status_Montagem!$B$4</f>
        <v>Contratada (inclui etiqueta)</v>
      </c>
      <c r="F1479" s="26"/>
      <c r="G1479" s="27"/>
      <c r="H1479" s="26" t="str">
        <f t="array" ref="H1479">INDEX(Def_Instancias_Equipamentos!$E$2:$E$5135, MATCH(K1479, Def_Instancias_Equipamentos!$D$2:$D$5135, 0), 1)</f>
        <v>IA-12RaBPM</v>
      </c>
      <c r="I1479" s="27" t="str">
        <f t="array" ref="I1479">INDEX(Def_Instancias_Equipamentos!$E$2:$E$5135, MATCH(L1479, Def_Instancias_Equipamentos!$D$2:$D$5135, 0), 1)</f>
        <v>IA-12RaBPM</v>
      </c>
      <c r="J1479" s="27" t="str">
        <f t="shared" si="26"/>
        <v>INTERNO</v>
      </c>
      <c r="K1479" s="28" t="str">
        <f>Def_Instancias_Equipamentos!$D$770</f>
        <v>BO-30U:DI-BPMRFFE</v>
      </c>
      <c r="L1479" s="19" t="str">
        <f>Def_Instancias_Equipamentos!$D$1361</f>
        <v>BO-30U:DI-FMCFastADC</v>
      </c>
      <c r="M1479" s="44" t="s">
        <v>51</v>
      </c>
      <c r="N1479" s="45" t="s">
        <v>1192</v>
      </c>
      <c r="O1479" s="28" t="str">
        <f>Def_Sistemas_Conectores_Cabos!$B$7</f>
        <v>SMA 50-ohm</v>
      </c>
      <c r="P1479" s="19" t="str">
        <f>Def_Sistemas_Conectores_Cabos!$B$7</f>
        <v>SMA 50-ohm</v>
      </c>
      <c r="Q1479" s="27" t="str">
        <f t="shared" si="31"/>
        <v>BO-30U:DI-BPMRFFE/TO_OUT
BO-30U:DI-FMCFastADC/IN1</v>
      </c>
      <c r="R1479" s="69">
        <v>2.0</v>
      </c>
      <c r="S1479" s="69">
        <v>2.0</v>
      </c>
      <c r="T1479" s="211" t="str">
        <f>Def_Sistemas_Conectores_Cabos!$C$9</f>
        <v>RG316</v>
      </c>
      <c r="U1479" s="45" t="s">
        <v>1173</v>
      </c>
      <c r="V1479" s="33"/>
      <c r="W1479" s="33"/>
      <c r="X1479" s="33"/>
    </row>
    <row r="1480" ht="15.75" customHeight="1">
      <c r="A1480" s="19" t="str">
        <f>Def_Sistemas_Conectores_Cabos!$A$22</f>
        <v>BPM de elétrons</v>
      </c>
      <c r="B1480" s="22" t="str">
        <f>Datas_Entregas!$A$2</f>
        <v>Booster/LTB</v>
      </c>
      <c r="C1480" s="25">
        <f t="array" ref="C1480">INDEX(Datas_Entregas!$B$2:$B$100, MATCH(B1480, Datas_Entregas!$A$2:$A$100, 0), 1)</f>
        <v>43266</v>
      </c>
      <c r="D1480" s="22" t="str">
        <f>Def_Status_Montagem!$A$4</f>
        <v>Comprado / Esperando entrega</v>
      </c>
      <c r="E1480" s="35" t="str">
        <f>Def_Status_Montagem!$B$4</f>
        <v>Contratada (inclui etiqueta)</v>
      </c>
      <c r="F1480" s="26"/>
      <c r="G1480" s="27"/>
      <c r="H1480" s="26" t="str">
        <f t="array" ref="H1480">INDEX(Def_Instancias_Equipamentos!$E$2:$E$5135, MATCH(K1480, Def_Instancias_Equipamentos!$D$2:$D$5135, 0), 1)</f>
        <v>IA-12RaBPM</v>
      </c>
      <c r="I1480" s="27" t="str">
        <f t="array" ref="I1480">INDEX(Def_Instancias_Equipamentos!$E$2:$E$5135, MATCH(L1480, Def_Instancias_Equipamentos!$D$2:$D$5135, 0), 1)</f>
        <v>IA-12RaBPM</v>
      </c>
      <c r="J1480" s="27" t="str">
        <f t="shared" si="26"/>
        <v>INTERNO</v>
      </c>
      <c r="K1480" s="28" t="str">
        <f>Def_Instancias_Equipamentos!$D$770</f>
        <v>BO-30U:DI-BPMRFFE</v>
      </c>
      <c r="L1480" s="19" t="str">
        <f>Def_Instancias_Equipamentos!$D$1361</f>
        <v>BO-30U:DI-FMCFastADC</v>
      </c>
      <c r="M1480" s="44" t="s">
        <v>44</v>
      </c>
      <c r="N1480" s="45" t="s">
        <v>1199</v>
      </c>
      <c r="O1480" s="28" t="str">
        <f>Def_Sistemas_Conectores_Cabos!$B$7</f>
        <v>SMA 50-ohm</v>
      </c>
      <c r="P1480" s="19" t="str">
        <f>Def_Sistemas_Conectores_Cabos!$B$7</f>
        <v>SMA 50-ohm</v>
      </c>
      <c r="Q1480" s="27" t="str">
        <f t="shared" si="31"/>
        <v>BO-30U:DI-BPMRFFE/BI_OUT
BO-30U:DI-FMCFastADC/IN2</v>
      </c>
      <c r="R1480" s="69">
        <v>2.0</v>
      </c>
      <c r="S1480" s="69">
        <v>2.0</v>
      </c>
      <c r="T1480" s="211" t="str">
        <f>Def_Sistemas_Conectores_Cabos!$C$9</f>
        <v>RG316</v>
      </c>
      <c r="U1480" s="45" t="s">
        <v>1173</v>
      </c>
      <c r="V1480" s="33"/>
      <c r="W1480" s="33"/>
      <c r="X1480" s="33"/>
    </row>
    <row r="1481" ht="15.75" customHeight="1">
      <c r="A1481" s="19" t="str">
        <f>Def_Sistemas_Conectores_Cabos!$A$22</f>
        <v>BPM de elétrons</v>
      </c>
      <c r="B1481" s="22" t="str">
        <f>Datas_Entregas!$A$2</f>
        <v>Booster/LTB</v>
      </c>
      <c r="C1481" s="25">
        <f t="array" ref="C1481">INDEX(Datas_Entregas!$B$2:$B$100, MATCH(B1481, Datas_Entregas!$A$2:$A$100, 0), 1)</f>
        <v>43266</v>
      </c>
      <c r="D1481" s="22" t="str">
        <f>Def_Status_Montagem!$A$4</f>
        <v>Comprado / Esperando entrega</v>
      </c>
      <c r="E1481" s="35" t="str">
        <f>Def_Status_Montagem!$B$4</f>
        <v>Contratada (inclui etiqueta)</v>
      </c>
      <c r="F1481" s="26"/>
      <c r="G1481" s="27"/>
      <c r="H1481" s="26" t="str">
        <f t="array" ref="H1481">INDEX(Def_Instancias_Equipamentos!$E$2:$E$5135, MATCH(K1481, Def_Instancias_Equipamentos!$D$2:$D$5135, 0), 1)</f>
        <v>IA-12RaBPM</v>
      </c>
      <c r="I1481" s="27" t="str">
        <f t="array" ref="I1481">INDEX(Def_Instancias_Equipamentos!$E$2:$E$5135, MATCH(L1481, Def_Instancias_Equipamentos!$D$2:$D$5135, 0), 1)</f>
        <v>IA-12RaBPM</v>
      </c>
      <c r="J1481" s="27" t="str">
        <f t="shared" si="26"/>
        <v>INTERNO</v>
      </c>
      <c r="K1481" s="28" t="str">
        <f>Def_Instancias_Equipamentos!$D$770</f>
        <v>BO-30U:DI-BPMRFFE</v>
      </c>
      <c r="L1481" s="19" t="str">
        <f>Def_Instancias_Equipamentos!$D$1361</f>
        <v>BO-30U:DI-FMCFastADC</v>
      </c>
      <c r="M1481" s="44" t="s">
        <v>49</v>
      </c>
      <c r="N1481" s="45" t="s">
        <v>1202</v>
      </c>
      <c r="O1481" s="28" t="str">
        <f>Def_Sistemas_Conectores_Cabos!$B$7</f>
        <v>SMA 50-ohm</v>
      </c>
      <c r="P1481" s="19" t="str">
        <f>Def_Sistemas_Conectores_Cabos!$B$7</f>
        <v>SMA 50-ohm</v>
      </c>
      <c r="Q1481" s="27" t="str">
        <f t="shared" si="31"/>
        <v>BO-30U:DI-BPMRFFE/TI_OUT
BO-30U:DI-FMCFastADC/IN3</v>
      </c>
      <c r="R1481" s="69">
        <v>2.0</v>
      </c>
      <c r="S1481" s="69">
        <v>2.0</v>
      </c>
      <c r="T1481" s="211" t="str">
        <f>Def_Sistemas_Conectores_Cabos!$C$9</f>
        <v>RG316</v>
      </c>
      <c r="U1481" s="45" t="s">
        <v>1173</v>
      </c>
      <c r="V1481" s="33"/>
      <c r="W1481" s="33"/>
      <c r="X1481" s="33"/>
    </row>
    <row r="1482" ht="15.75" customHeight="1">
      <c r="A1482" s="19" t="str">
        <f>Def_Sistemas_Conectores_Cabos!$A$22</f>
        <v>BPM de elétrons</v>
      </c>
      <c r="B1482" s="22" t="str">
        <f>Datas_Entregas!$A$2</f>
        <v>Booster/LTB</v>
      </c>
      <c r="C1482" s="25">
        <f t="array" ref="C1482">INDEX(Datas_Entregas!$B$2:$B$100, MATCH(B1482, Datas_Entregas!$A$2:$A$100, 0), 1)</f>
        <v>43266</v>
      </c>
      <c r="D1482" s="22" t="str">
        <f>Def_Status_Montagem!$A$4</f>
        <v>Comprado / Esperando entrega</v>
      </c>
      <c r="E1482" s="35" t="str">
        <f>Def_Status_Montagem!$B$4</f>
        <v>Contratada (inclui etiqueta)</v>
      </c>
      <c r="F1482" s="26"/>
      <c r="G1482" s="27"/>
      <c r="H1482" s="26" t="str">
        <f t="array" ref="H1482">INDEX(Def_Instancias_Equipamentos!$E$2:$E$5135, MATCH(K1482, Def_Instancias_Equipamentos!$D$2:$D$5135, 0), 1)</f>
        <v>IA-12RaBPM</v>
      </c>
      <c r="I1482" s="27" t="str">
        <f t="array" ref="I1482">INDEX(Def_Instancias_Equipamentos!$E$2:$E$5135, MATCH(L1482, Def_Instancias_Equipamentos!$D$2:$D$5135, 0), 1)</f>
        <v>IA-12RaBPM</v>
      </c>
      <c r="J1482" s="27" t="str">
        <f t="shared" si="26"/>
        <v>INTERNO</v>
      </c>
      <c r="K1482" s="28" t="str">
        <f>Def_Instancias_Equipamentos!$D$770</f>
        <v>BO-30U:DI-BPMRFFE</v>
      </c>
      <c r="L1482" s="19" t="str">
        <f>Def_Instancias_Equipamentos!$D$1361</f>
        <v>BO-30U:DI-FMCFastADC</v>
      </c>
      <c r="M1482" s="44" t="s">
        <v>47</v>
      </c>
      <c r="N1482" s="45" t="s">
        <v>1216</v>
      </c>
      <c r="O1482" s="28" t="str">
        <f>Def_Sistemas_Conectores_Cabos!$B$7</f>
        <v>SMA 50-ohm</v>
      </c>
      <c r="P1482" s="19" t="str">
        <f>Def_Sistemas_Conectores_Cabos!$B$7</f>
        <v>SMA 50-ohm</v>
      </c>
      <c r="Q1482" s="27" t="str">
        <f t="shared" si="31"/>
        <v>BO-30U:DI-BPMRFFE/BO_OUT
BO-30U:DI-FMCFastADC/IN4</v>
      </c>
      <c r="R1482" s="69">
        <v>2.0</v>
      </c>
      <c r="S1482" s="69">
        <v>2.0</v>
      </c>
      <c r="T1482" s="211" t="str">
        <f>Def_Sistemas_Conectores_Cabos!$C$9</f>
        <v>RG316</v>
      </c>
      <c r="U1482" s="45" t="s">
        <v>1173</v>
      </c>
      <c r="V1482" s="33"/>
      <c r="W1482" s="33"/>
      <c r="X1482" s="33"/>
    </row>
    <row r="1483" ht="15.75" customHeight="1">
      <c r="A1483" s="19" t="str">
        <f>Def_Sistemas_Conectores_Cabos!$A$22</f>
        <v>BPM de elétrons</v>
      </c>
      <c r="B1483" s="22" t="str">
        <f>Datas_Entregas!$A$2</f>
        <v>Booster/LTB</v>
      </c>
      <c r="C1483" s="25">
        <f t="array" ref="C1483">INDEX(Datas_Entregas!$B$2:$B$100, MATCH(B1483, Datas_Entregas!$A$2:$A$100, 0), 1)</f>
        <v>43266</v>
      </c>
      <c r="D1483" s="22" t="str">
        <f>Def_Status_Montagem!$A$4</f>
        <v>Comprado / Esperando entrega</v>
      </c>
      <c r="E1483" s="35" t="str">
        <f>Def_Status_Montagem!$B$4</f>
        <v>Contratada (inclui etiqueta)</v>
      </c>
      <c r="F1483" s="26"/>
      <c r="G1483" s="27"/>
      <c r="H1483" s="26" t="str">
        <f t="array" ref="H1483">INDEX(Def_Instancias_Equipamentos!$E$2:$E$5135, MATCH(K1483, Def_Instancias_Equipamentos!$D$2:$D$5135, 0), 1)</f>
        <v>IA-13RaBPM</v>
      </c>
      <c r="I1483" s="27" t="str">
        <f t="array" ref="I1483">INDEX(Def_Instancias_Equipamentos!$E$2:$E$5135, MATCH(L1483, Def_Instancias_Equipamentos!$D$2:$D$5135, 0), 1)</f>
        <v>IA-13RaBPM</v>
      </c>
      <c r="J1483" s="27" t="str">
        <f t="shared" si="26"/>
        <v>INTERNO</v>
      </c>
      <c r="K1483" s="28" t="str">
        <f>Def_Instancias_Equipamentos!$D$771</f>
        <v>BO-31U:DI-BPMRFFE</v>
      </c>
      <c r="L1483" s="19" t="str">
        <f>Def_Instancias_Equipamentos!$D$1362</f>
        <v>BO-31U:DI-FMCFastADC</v>
      </c>
      <c r="M1483" s="44" t="s">
        <v>51</v>
      </c>
      <c r="N1483" s="45" t="s">
        <v>1192</v>
      </c>
      <c r="O1483" s="28" t="str">
        <f>Def_Sistemas_Conectores_Cabos!$B$7</f>
        <v>SMA 50-ohm</v>
      </c>
      <c r="P1483" s="19" t="str">
        <f>Def_Sistemas_Conectores_Cabos!$B$7</f>
        <v>SMA 50-ohm</v>
      </c>
      <c r="Q1483" s="27" t="str">
        <f t="shared" si="31"/>
        <v>BO-31U:DI-BPMRFFE/TO_OUT
BO-31U:DI-FMCFastADC/IN1</v>
      </c>
      <c r="R1483" s="69">
        <v>2.0</v>
      </c>
      <c r="S1483" s="69">
        <v>2.0</v>
      </c>
      <c r="T1483" s="211" t="str">
        <f>Def_Sistemas_Conectores_Cabos!$C$9</f>
        <v>RG316</v>
      </c>
      <c r="U1483" s="45" t="s">
        <v>1173</v>
      </c>
      <c r="V1483" s="33"/>
      <c r="W1483" s="33"/>
      <c r="X1483" s="33"/>
    </row>
    <row r="1484" ht="15.75" customHeight="1">
      <c r="A1484" s="19" t="str">
        <f>Def_Sistemas_Conectores_Cabos!$A$22</f>
        <v>BPM de elétrons</v>
      </c>
      <c r="B1484" s="22" t="str">
        <f>Datas_Entregas!$A$2</f>
        <v>Booster/LTB</v>
      </c>
      <c r="C1484" s="25">
        <f t="array" ref="C1484">INDEX(Datas_Entregas!$B$2:$B$100, MATCH(B1484, Datas_Entregas!$A$2:$A$100, 0), 1)</f>
        <v>43266</v>
      </c>
      <c r="D1484" s="22" t="str">
        <f>Def_Status_Montagem!$A$4</f>
        <v>Comprado / Esperando entrega</v>
      </c>
      <c r="E1484" s="35" t="str">
        <f>Def_Status_Montagem!$B$4</f>
        <v>Contratada (inclui etiqueta)</v>
      </c>
      <c r="F1484" s="26"/>
      <c r="G1484" s="27"/>
      <c r="H1484" s="26" t="str">
        <f t="array" ref="H1484">INDEX(Def_Instancias_Equipamentos!$E$2:$E$5135, MATCH(K1484, Def_Instancias_Equipamentos!$D$2:$D$5135, 0), 1)</f>
        <v>IA-13RaBPM</v>
      </c>
      <c r="I1484" s="27" t="str">
        <f t="array" ref="I1484">INDEX(Def_Instancias_Equipamentos!$E$2:$E$5135, MATCH(L1484, Def_Instancias_Equipamentos!$D$2:$D$5135, 0), 1)</f>
        <v>IA-13RaBPM</v>
      </c>
      <c r="J1484" s="27" t="str">
        <f t="shared" si="26"/>
        <v>INTERNO</v>
      </c>
      <c r="K1484" s="28" t="str">
        <f>Def_Instancias_Equipamentos!$D$771</f>
        <v>BO-31U:DI-BPMRFFE</v>
      </c>
      <c r="L1484" s="19" t="str">
        <f>Def_Instancias_Equipamentos!$D$1362</f>
        <v>BO-31U:DI-FMCFastADC</v>
      </c>
      <c r="M1484" s="44" t="s">
        <v>44</v>
      </c>
      <c r="N1484" s="45" t="s">
        <v>1199</v>
      </c>
      <c r="O1484" s="28" t="str">
        <f>Def_Sistemas_Conectores_Cabos!$B$7</f>
        <v>SMA 50-ohm</v>
      </c>
      <c r="P1484" s="19" t="str">
        <f>Def_Sistemas_Conectores_Cabos!$B$7</f>
        <v>SMA 50-ohm</v>
      </c>
      <c r="Q1484" s="27" t="str">
        <f t="shared" si="31"/>
        <v>BO-31U:DI-BPMRFFE/BI_OUT
BO-31U:DI-FMCFastADC/IN2</v>
      </c>
      <c r="R1484" s="69">
        <v>2.0</v>
      </c>
      <c r="S1484" s="69">
        <v>2.0</v>
      </c>
      <c r="T1484" s="211" t="str">
        <f>Def_Sistemas_Conectores_Cabos!$C$9</f>
        <v>RG316</v>
      </c>
      <c r="U1484" s="45" t="s">
        <v>1173</v>
      </c>
      <c r="V1484" s="33"/>
      <c r="W1484" s="33"/>
      <c r="X1484" s="33"/>
    </row>
    <row r="1485" ht="15.75" customHeight="1">
      <c r="A1485" s="19" t="str">
        <f>Def_Sistemas_Conectores_Cabos!$A$22</f>
        <v>BPM de elétrons</v>
      </c>
      <c r="B1485" s="22" t="str">
        <f>Datas_Entregas!$A$2</f>
        <v>Booster/LTB</v>
      </c>
      <c r="C1485" s="25">
        <f t="array" ref="C1485">INDEX(Datas_Entregas!$B$2:$B$100, MATCH(B1485, Datas_Entregas!$A$2:$A$100, 0), 1)</f>
        <v>43266</v>
      </c>
      <c r="D1485" s="22" t="str">
        <f>Def_Status_Montagem!$A$4</f>
        <v>Comprado / Esperando entrega</v>
      </c>
      <c r="E1485" s="35" t="str">
        <f>Def_Status_Montagem!$B$4</f>
        <v>Contratada (inclui etiqueta)</v>
      </c>
      <c r="F1485" s="26"/>
      <c r="G1485" s="27"/>
      <c r="H1485" s="26" t="str">
        <f t="array" ref="H1485">INDEX(Def_Instancias_Equipamentos!$E$2:$E$5135, MATCH(K1485, Def_Instancias_Equipamentos!$D$2:$D$5135, 0), 1)</f>
        <v>IA-13RaBPM</v>
      </c>
      <c r="I1485" s="27" t="str">
        <f t="array" ref="I1485">INDEX(Def_Instancias_Equipamentos!$E$2:$E$5135, MATCH(L1485, Def_Instancias_Equipamentos!$D$2:$D$5135, 0), 1)</f>
        <v>IA-13RaBPM</v>
      </c>
      <c r="J1485" s="27" t="str">
        <f t="shared" si="26"/>
        <v>INTERNO</v>
      </c>
      <c r="K1485" s="28" t="str">
        <f>Def_Instancias_Equipamentos!$D$771</f>
        <v>BO-31U:DI-BPMRFFE</v>
      </c>
      <c r="L1485" s="19" t="str">
        <f>Def_Instancias_Equipamentos!$D$1362</f>
        <v>BO-31U:DI-FMCFastADC</v>
      </c>
      <c r="M1485" s="44" t="s">
        <v>49</v>
      </c>
      <c r="N1485" s="45" t="s">
        <v>1202</v>
      </c>
      <c r="O1485" s="28" t="str">
        <f>Def_Sistemas_Conectores_Cabos!$B$7</f>
        <v>SMA 50-ohm</v>
      </c>
      <c r="P1485" s="19" t="str">
        <f>Def_Sistemas_Conectores_Cabos!$B$7</f>
        <v>SMA 50-ohm</v>
      </c>
      <c r="Q1485" s="27" t="str">
        <f t="shared" si="31"/>
        <v>BO-31U:DI-BPMRFFE/TI_OUT
BO-31U:DI-FMCFastADC/IN3</v>
      </c>
      <c r="R1485" s="69">
        <v>2.0</v>
      </c>
      <c r="S1485" s="69">
        <v>2.0</v>
      </c>
      <c r="T1485" s="211" t="str">
        <f>Def_Sistemas_Conectores_Cabos!$C$9</f>
        <v>RG316</v>
      </c>
      <c r="U1485" s="45" t="s">
        <v>1173</v>
      </c>
      <c r="V1485" s="33"/>
      <c r="W1485" s="33"/>
      <c r="X1485" s="33"/>
    </row>
    <row r="1486" ht="15.75" customHeight="1">
      <c r="A1486" s="19" t="str">
        <f>Def_Sistemas_Conectores_Cabos!$A$22</f>
        <v>BPM de elétrons</v>
      </c>
      <c r="B1486" s="22" t="str">
        <f>Datas_Entregas!$A$2</f>
        <v>Booster/LTB</v>
      </c>
      <c r="C1486" s="25">
        <f t="array" ref="C1486">INDEX(Datas_Entregas!$B$2:$B$100, MATCH(B1486, Datas_Entregas!$A$2:$A$100, 0), 1)</f>
        <v>43266</v>
      </c>
      <c r="D1486" s="22" t="str">
        <f>Def_Status_Montagem!$A$4</f>
        <v>Comprado / Esperando entrega</v>
      </c>
      <c r="E1486" s="35" t="str">
        <f>Def_Status_Montagem!$B$4</f>
        <v>Contratada (inclui etiqueta)</v>
      </c>
      <c r="F1486" s="26"/>
      <c r="G1486" s="27"/>
      <c r="H1486" s="26" t="str">
        <f t="array" ref="H1486">INDEX(Def_Instancias_Equipamentos!$E$2:$E$5135, MATCH(K1486, Def_Instancias_Equipamentos!$D$2:$D$5135, 0), 1)</f>
        <v>IA-13RaBPM</v>
      </c>
      <c r="I1486" s="27" t="str">
        <f t="array" ref="I1486">INDEX(Def_Instancias_Equipamentos!$E$2:$E$5135, MATCH(L1486, Def_Instancias_Equipamentos!$D$2:$D$5135, 0), 1)</f>
        <v>IA-13RaBPM</v>
      </c>
      <c r="J1486" s="27" t="str">
        <f t="shared" si="26"/>
        <v>INTERNO</v>
      </c>
      <c r="K1486" s="28" t="str">
        <f>Def_Instancias_Equipamentos!$D$771</f>
        <v>BO-31U:DI-BPMRFFE</v>
      </c>
      <c r="L1486" s="19" t="str">
        <f>Def_Instancias_Equipamentos!$D$1362</f>
        <v>BO-31U:DI-FMCFastADC</v>
      </c>
      <c r="M1486" s="44" t="s">
        <v>47</v>
      </c>
      <c r="N1486" s="45" t="s">
        <v>1216</v>
      </c>
      <c r="O1486" s="28" t="str">
        <f>Def_Sistemas_Conectores_Cabos!$B$7</f>
        <v>SMA 50-ohm</v>
      </c>
      <c r="P1486" s="19" t="str">
        <f>Def_Sistemas_Conectores_Cabos!$B$7</f>
        <v>SMA 50-ohm</v>
      </c>
      <c r="Q1486" s="27" t="str">
        <f t="shared" si="31"/>
        <v>BO-31U:DI-BPMRFFE/BO_OUT
BO-31U:DI-FMCFastADC/IN4</v>
      </c>
      <c r="R1486" s="69">
        <v>2.0</v>
      </c>
      <c r="S1486" s="69">
        <v>2.0</v>
      </c>
      <c r="T1486" s="211" t="str">
        <f>Def_Sistemas_Conectores_Cabos!$C$9</f>
        <v>RG316</v>
      </c>
      <c r="U1486" s="45" t="s">
        <v>1173</v>
      </c>
      <c r="V1486" s="33"/>
      <c r="W1486" s="33"/>
      <c r="X1486" s="33"/>
    </row>
    <row r="1487" ht="15.75" customHeight="1">
      <c r="A1487" s="19" t="str">
        <f>Def_Sistemas_Conectores_Cabos!$A$22</f>
        <v>BPM de elétrons</v>
      </c>
      <c r="B1487" s="22" t="str">
        <f>Datas_Entregas!$A$2</f>
        <v>Booster/LTB</v>
      </c>
      <c r="C1487" s="25">
        <f t="array" ref="C1487">INDEX(Datas_Entregas!$B$2:$B$100, MATCH(B1487, Datas_Entregas!$A$2:$A$100, 0), 1)</f>
        <v>43266</v>
      </c>
      <c r="D1487" s="22" t="str">
        <f>Def_Status_Montagem!$A$4</f>
        <v>Comprado / Esperando entrega</v>
      </c>
      <c r="E1487" s="35" t="str">
        <f>Def_Status_Montagem!$B$4</f>
        <v>Contratada (inclui etiqueta)</v>
      </c>
      <c r="F1487" s="26"/>
      <c r="G1487" s="27"/>
      <c r="H1487" s="26" t="str">
        <f t="array" ref="H1487">INDEX(Def_Instancias_Equipamentos!$E$2:$E$5135, MATCH(K1487, Def_Instancias_Equipamentos!$D$2:$D$5135, 0), 1)</f>
        <v>IA-13RaBPM</v>
      </c>
      <c r="I1487" s="27" t="str">
        <f t="array" ref="I1487">INDEX(Def_Instancias_Equipamentos!$E$2:$E$5135, MATCH(L1487, Def_Instancias_Equipamentos!$D$2:$D$5135, 0), 1)</f>
        <v>IA-13RaBPM</v>
      </c>
      <c r="J1487" s="27" t="str">
        <f t="shared" si="26"/>
        <v>INTERNO</v>
      </c>
      <c r="K1487" s="28" t="str">
        <f>Def_Instancias_Equipamentos!$D$772</f>
        <v>BO-32U:DI-BPMRFFE</v>
      </c>
      <c r="L1487" s="19" t="str">
        <f>Def_Instancias_Equipamentos!$D$1363</f>
        <v>BO-32U:DI-FMCFastADC</v>
      </c>
      <c r="M1487" s="44" t="s">
        <v>51</v>
      </c>
      <c r="N1487" s="45" t="s">
        <v>1192</v>
      </c>
      <c r="O1487" s="28" t="str">
        <f>Def_Sistemas_Conectores_Cabos!$B$7</f>
        <v>SMA 50-ohm</v>
      </c>
      <c r="P1487" s="19" t="str">
        <f>Def_Sistemas_Conectores_Cabos!$B$7</f>
        <v>SMA 50-ohm</v>
      </c>
      <c r="Q1487" s="27" t="str">
        <f t="shared" si="31"/>
        <v>BO-32U:DI-BPMRFFE/TO_OUT
BO-32U:DI-FMCFastADC/IN1</v>
      </c>
      <c r="R1487" s="69">
        <v>2.0</v>
      </c>
      <c r="S1487" s="69">
        <v>2.0</v>
      </c>
      <c r="T1487" s="211" t="str">
        <f>Def_Sistemas_Conectores_Cabos!$C$9</f>
        <v>RG316</v>
      </c>
      <c r="U1487" s="45" t="s">
        <v>1173</v>
      </c>
      <c r="V1487" s="33"/>
      <c r="W1487" s="33"/>
      <c r="X1487" s="33"/>
    </row>
    <row r="1488" ht="15.75" customHeight="1">
      <c r="A1488" s="19" t="str">
        <f>Def_Sistemas_Conectores_Cabos!$A$22</f>
        <v>BPM de elétrons</v>
      </c>
      <c r="B1488" s="22" t="str">
        <f>Datas_Entregas!$A$2</f>
        <v>Booster/LTB</v>
      </c>
      <c r="C1488" s="25">
        <f t="array" ref="C1488">INDEX(Datas_Entregas!$B$2:$B$100, MATCH(B1488, Datas_Entregas!$A$2:$A$100, 0), 1)</f>
        <v>43266</v>
      </c>
      <c r="D1488" s="22" t="str">
        <f>Def_Status_Montagem!$A$4</f>
        <v>Comprado / Esperando entrega</v>
      </c>
      <c r="E1488" s="35" t="str">
        <f>Def_Status_Montagem!$B$4</f>
        <v>Contratada (inclui etiqueta)</v>
      </c>
      <c r="F1488" s="26"/>
      <c r="G1488" s="27"/>
      <c r="H1488" s="26" t="str">
        <f t="array" ref="H1488">INDEX(Def_Instancias_Equipamentos!$E$2:$E$5135, MATCH(K1488, Def_Instancias_Equipamentos!$D$2:$D$5135, 0), 1)</f>
        <v>IA-13RaBPM</v>
      </c>
      <c r="I1488" s="27" t="str">
        <f t="array" ref="I1488">INDEX(Def_Instancias_Equipamentos!$E$2:$E$5135, MATCH(L1488, Def_Instancias_Equipamentos!$D$2:$D$5135, 0), 1)</f>
        <v>IA-13RaBPM</v>
      </c>
      <c r="J1488" s="27" t="str">
        <f t="shared" si="26"/>
        <v>INTERNO</v>
      </c>
      <c r="K1488" s="28" t="str">
        <f>Def_Instancias_Equipamentos!$D$772</f>
        <v>BO-32U:DI-BPMRFFE</v>
      </c>
      <c r="L1488" s="19" t="str">
        <f>Def_Instancias_Equipamentos!$D$1363</f>
        <v>BO-32U:DI-FMCFastADC</v>
      </c>
      <c r="M1488" s="44" t="s">
        <v>44</v>
      </c>
      <c r="N1488" s="45" t="s">
        <v>1199</v>
      </c>
      <c r="O1488" s="28" t="str">
        <f>Def_Sistemas_Conectores_Cabos!$B$7</f>
        <v>SMA 50-ohm</v>
      </c>
      <c r="P1488" s="19" t="str">
        <f>Def_Sistemas_Conectores_Cabos!$B$7</f>
        <v>SMA 50-ohm</v>
      </c>
      <c r="Q1488" s="27" t="str">
        <f t="shared" si="31"/>
        <v>BO-32U:DI-BPMRFFE/BI_OUT
BO-32U:DI-FMCFastADC/IN2</v>
      </c>
      <c r="R1488" s="69">
        <v>2.0</v>
      </c>
      <c r="S1488" s="69">
        <v>2.0</v>
      </c>
      <c r="T1488" s="211" t="str">
        <f>Def_Sistemas_Conectores_Cabos!$C$9</f>
        <v>RG316</v>
      </c>
      <c r="U1488" s="45" t="s">
        <v>1173</v>
      </c>
      <c r="V1488" s="33"/>
      <c r="W1488" s="33"/>
      <c r="X1488" s="33"/>
    </row>
    <row r="1489" ht="15.75" customHeight="1">
      <c r="A1489" s="19" t="str">
        <f>Def_Sistemas_Conectores_Cabos!$A$22</f>
        <v>BPM de elétrons</v>
      </c>
      <c r="B1489" s="22" t="str">
        <f>Datas_Entregas!$A$2</f>
        <v>Booster/LTB</v>
      </c>
      <c r="C1489" s="25">
        <f t="array" ref="C1489">INDEX(Datas_Entregas!$B$2:$B$100, MATCH(B1489, Datas_Entregas!$A$2:$A$100, 0), 1)</f>
        <v>43266</v>
      </c>
      <c r="D1489" s="22" t="str">
        <f>Def_Status_Montagem!$A$4</f>
        <v>Comprado / Esperando entrega</v>
      </c>
      <c r="E1489" s="35" t="str">
        <f>Def_Status_Montagem!$B$4</f>
        <v>Contratada (inclui etiqueta)</v>
      </c>
      <c r="F1489" s="26"/>
      <c r="G1489" s="27"/>
      <c r="H1489" s="26" t="str">
        <f t="array" ref="H1489">INDEX(Def_Instancias_Equipamentos!$E$2:$E$5135, MATCH(K1489, Def_Instancias_Equipamentos!$D$2:$D$5135, 0), 1)</f>
        <v>IA-13RaBPM</v>
      </c>
      <c r="I1489" s="27" t="str">
        <f t="array" ref="I1489">INDEX(Def_Instancias_Equipamentos!$E$2:$E$5135, MATCH(L1489, Def_Instancias_Equipamentos!$D$2:$D$5135, 0), 1)</f>
        <v>IA-13RaBPM</v>
      </c>
      <c r="J1489" s="27" t="str">
        <f t="shared" si="26"/>
        <v>INTERNO</v>
      </c>
      <c r="K1489" s="28" t="str">
        <f>Def_Instancias_Equipamentos!$D$772</f>
        <v>BO-32U:DI-BPMRFFE</v>
      </c>
      <c r="L1489" s="19" t="str">
        <f>Def_Instancias_Equipamentos!$D$1363</f>
        <v>BO-32U:DI-FMCFastADC</v>
      </c>
      <c r="M1489" s="44" t="s">
        <v>49</v>
      </c>
      <c r="N1489" s="45" t="s">
        <v>1202</v>
      </c>
      <c r="O1489" s="28" t="str">
        <f>Def_Sistemas_Conectores_Cabos!$B$7</f>
        <v>SMA 50-ohm</v>
      </c>
      <c r="P1489" s="19" t="str">
        <f>Def_Sistemas_Conectores_Cabos!$B$7</f>
        <v>SMA 50-ohm</v>
      </c>
      <c r="Q1489" s="27" t="str">
        <f t="shared" si="31"/>
        <v>BO-32U:DI-BPMRFFE/TI_OUT
BO-32U:DI-FMCFastADC/IN3</v>
      </c>
      <c r="R1489" s="69">
        <v>2.0</v>
      </c>
      <c r="S1489" s="69">
        <v>2.0</v>
      </c>
      <c r="T1489" s="211" t="str">
        <f>Def_Sistemas_Conectores_Cabos!$C$9</f>
        <v>RG316</v>
      </c>
      <c r="U1489" s="45" t="s">
        <v>1173</v>
      </c>
      <c r="V1489" s="33"/>
      <c r="W1489" s="33"/>
      <c r="X1489" s="33"/>
    </row>
    <row r="1490" ht="15.75" customHeight="1">
      <c r="A1490" s="19" t="str">
        <f>Def_Sistemas_Conectores_Cabos!$A$22</f>
        <v>BPM de elétrons</v>
      </c>
      <c r="B1490" s="22" t="str">
        <f>Datas_Entregas!$A$2</f>
        <v>Booster/LTB</v>
      </c>
      <c r="C1490" s="25">
        <f t="array" ref="C1490">INDEX(Datas_Entregas!$B$2:$B$100, MATCH(B1490, Datas_Entregas!$A$2:$A$100, 0), 1)</f>
        <v>43266</v>
      </c>
      <c r="D1490" s="22" t="str">
        <f>Def_Status_Montagem!$A$4</f>
        <v>Comprado / Esperando entrega</v>
      </c>
      <c r="E1490" s="35" t="str">
        <f>Def_Status_Montagem!$B$4</f>
        <v>Contratada (inclui etiqueta)</v>
      </c>
      <c r="F1490" s="26"/>
      <c r="G1490" s="27"/>
      <c r="H1490" s="26" t="str">
        <f t="array" ref="H1490">INDEX(Def_Instancias_Equipamentos!$E$2:$E$5135, MATCH(K1490, Def_Instancias_Equipamentos!$D$2:$D$5135, 0), 1)</f>
        <v>IA-13RaBPM</v>
      </c>
      <c r="I1490" s="27" t="str">
        <f t="array" ref="I1490">INDEX(Def_Instancias_Equipamentos!$E$2:$E$5135, MATCH(L1490, Def_Instancias_Equipamentos!$D$2:$D$5135, 0), 1)</f>
        <v>IA-13RaBPM</v>
      </c>
      <c r="J1490" s="27" t="str">
        <f t="shared" si="26"/>
        <v>INTERNO</v>
      </c>
      <c r="K1490" s="28" t="str">
        <f>Def_Instancias_Equipamentos!$D$772</f>
        <v>BO-32U:DI-BPMRFFE</v>
      </c>
      <c r="L1490" s="19" t="str">
        <f>Def_Instancias_Equipamentos!$D$1363</f>
        <v>BO-32U:DI-FMCFastADC</v>
      </c>
      <c r="M1490" s="44" t="s">
        <v>47</v>
      </c>
      <c r="N1490" s="45" t="s">
        <v>1216</v>
      </c>
      <c r="O1490" s="28" t="str">
        <f>Def_Sistemas_Conectores_Cabos!$B$7</f>
        <v>SMA 50-ohm</v>
      </c>
      <c r="P1490" s="19" t="str">
        <f>Def_Sistemas_Conectores_Cabos!$B$7</f>
        <v>SMA 50-ohm</v>
      </c>
      <c r="Q1490" s="27" t="str">
        <f t="shared" si="31"/>
        <v>BO-32U:DI-BPMRFFE/BO_OUT
BO-32U:DI-FMCFastADC/IN4</v>
      </c>
      <c r="R1490" s="69">
        <v>2.0</v>
      </c>
      <c r="S1490" s="69">
        <v>2.0</v>
      </c>
      <c r="T1490" s="211" t="str">
        <f>Def_Sistemas_Conectores_Cabos!$C$9</f>
        <v>RG316</v>
      </c>
      <c r="U1490" s="45" t="s">
        <v>1173</v>
      </c>
      <c r="V1490" s="33"/>
      <c r="W1490" s="33"/>
      <c r="X1490" s="33"/>
    </row>
    <row r="1491" ht="15.75" customHeight="1">
      <c r="A1491" s="19" t="str">
        <f>Def_Sistemas_Conectores_Cabos!$A$22</f>
        <v>BPM de elétrons</v>
      </c>
      <c r="B1491" s="22" t="str">
        <f>Datas_Entregas!$A$2</f>
        <v>Booster/LTB</v>
      </c>
      <c r="C1491" s="25">
        <f t="array" ref="C1491">INDEX(Datas_Entregas!$B$2:$B$100, MATCH(B1491, Datas_Entregas!$A$2:$A$100, 0), 1)</f>
        <v>43266</v>
      </c>
      <c r="D1491" s="22" t="str">
        <f>Def_Status_Montagem!$A$4</f>
        <v>Comprado / Esperando entrega</v>
      </c>
      <c r="E1491" s="35" t="str">
        <f>Def_Status_Montagem!$B$4</f>
        <v>Contratada (inclui etiqueta)</v>
      </c>
      <c r="F1491" s="26"/>
      <c r="G1491" s="27"/>
      <c r="H1491" s="26" t="str">
        <f t="array" ref="H1491">INDEX(Def_Instancias_Equipamentos!$E$2:$E$5135, MATCH(K1491, Def_Instancias_Equipamentos!$D$2:$D$5135, 0), 1)</f>
        <v>IA-14RaBPM</v>
      </c>
      <c r="I1491" s="27" t="str">
        <f t="array" ref="I1491">INDEX(Def_Instancias_Equipamentos!$E$2:$E$5135, MATCH(L1491, Def_Instancias_Equipamentos!$D$2:$D$5135, 0), 1)</f>
        <v>IA-14RaBPM</v>
      </c>
      <c r="J1491" s="27" t="str">
        <f t="shared" si="26"/>
        <v>INTERNO</v>
      </c>
      <c r="K1491" s="28" t="str">
        <f>Def_Instancias_Equipamentos!$D$773</f>
        <v>BO-33U:DI-BPMRFFE</v>
      </c>
      <c r="L1491" s="19" t="str">
        <f>Def_Instancias_Equipamentos!$D$1364</f>
        <v>BO-33U:DI-FMCFastADC</v>
      </c>
      <c r="M1491" s="44" t="s">
        <v>51</v>
      </c>
      <c r="N1491" s="45" t="s">
        <v>1192</v>
      </c>
      <c r="O1491" s="28" t="str">
        <f>Def_Sistemas_Conectores_Cabos!$B$7</f>
        <v>SMA 50-ohm</v>
      </c>
      <c r="P1491" s="19" t="str">
        <f>Def_Sistemas_Conectores_Cabos!$B$7</f>
        <v>SMA 50-ohm</v>
      </c>
      <c r="Q1491" s="27" t="str">
        <f t="shared" si="31"/>
        <v>BO-33U:DI-BPMRFFE/TO_OUT
BO-33U:DI-FMCFastADC/IN1</v>
      </c>
      <c r="R1491" s="69">
        <v>2.0</v>
      </c>
      <c r="S1491" s="69">
        <v>2.0</v>
      </c>
      <c r="T1491" s="211" t="str">
        <f>Def_Sistemas_Conectores_Cabos!$C$9</f>
        <v>RG316</v>
      </c>
      <c r="U1491" s="45" t="s">
        <v>1173</v>
      </c>
      <c r="V1491" s="33"/>
      <c r="W1491" s="33"/>
      <c r="X1491" s="33"/>
    </row>
    <row r="1492" ht="15.75" customHeight="1">
      <c r="A1492" s="19" t="str">
        <f>Def_Sistemas_Conectores_Cabos!$A$22</f>
        <v>BPM de elétrons</v>
      </c>
      <c r="B1492" s="22" t="str">
        <f>Datas_Entregas!$A$2</f>
        <v>Booster/LTB</v>
      </c>
      <c r="C1492" s="25">
        <f t="array" ref="C1492">INDEX(Datas_Entregas!$B$2:$B$100, MATCH(B1492, Datas_Entregas!$A$2:$A$100, 0), 1)</f>
        <v>43266</v>
      </c>
      <c r="D1492" s="22" t="str">
        <f>Def_Status_Montagem!$A$4</f>
        <v>Comprado / Esperando entrega</v>
      </c>
      <c r="E1492" s="35" t="str">
        <f>Def_Status_Montagem!$B$4</f>
        <v>Contratada (inclui etiqueta)</v>
      </c>
      <c r="F1492" s="26"/>
      <c r="G1492" s="27"/>
      <c r="H1492" s="26" t="str">
        <f t="array" ref="H1492">INDEX(Def_Instancias_Equipamentos!$E$2:$E$5135, MATCH(K1492, Def_Instancias_Equipamentos!$D$2:$D$5135, 0), 1)</f>
        <v>IA-14RaBPM</v>
      </c>
      <c r="I1492" s="27" t="str">
        <f t="array" ref="I1492">INDEX(Def_Instancias_Equipamentos!$E$2:$E$5135, MATCH(L1492, Def_Instancias_Equipamentos!$D$2:$D$5135, 0), 1)</f>
        <v>IA-14RaBPM</v>
      </c>
      <c r="J1492" s="27" t="str">
        <f t="shared" si="26"/>
        <v>INTERNO</v>
      </c>
      <c r="K1492" s="28" t="str">
        <f>Def_Instancias_Equipamentos!$D$773</f>
        <v>BO-33U:DI-BPMRFFE</v>
      </c>
      <c r="L1492" s="19" t="str">
        <f>Def_Instancias_Equipamentos!$D$1364</f>
        <v>BO-33U:DI-FMCFastADC</v>
      </c>
      <c r="M1492" s="44" t="s">
        <v>44</v>
      </c>
      <c r="N1492" s="45" t="s">
        <v>1199</v>
      </c>
      <c r="O1492" s="28" t="str">
        <f>Def_Sistemas_Conectores_Cabos!$B$7</f>
        <v>SMA 50-ohm</v>
      </c>
      <c r="P1492" s="19" t="str">
        <f>Def_Sistemas_Conectores_Cabos!$B$7</f>
        <v>SMA 50-ohm</v>
      </c>
      <c r="Q1492" s="27" t="str">
        <f t="shared" si="31"/>
        <v>BO-33U:DI-BPMRFFE/BI_OUT
BO-33U:DI-FMCFastADC/IN2</v>
      </c>
      <c r="R1492" s="69">
        <v>2.0</v>
      </c>
      <c r="S1492" s="69">
        <v>2.0</v>
      </c>
      <c r="T1492" s="211" t="str">
        <f>Def_Sistemas_Conectores_Cabos!$C$9</f>
        <v>RG316</v>
      </c>
      <c r="U1492" s="45" t="s">
        <v>1173</v>
      </c>
      <c r="V1492" s="33"/>
      <c r="W1492" s="33"/>
      <c r="X1492" s="33"/>
    </row>
    <row r="1493" ht="15.75" customHeight="1">
      <c r="A1493" s="19" t="str">
        <f>Def_Sistemas_Conectores_Cabos!$A$22</f>
        <v>BPM de elétrons</v>
      </c>
      <c r="B1493" s="22" t="str">
        <f>Datas_Entregas!$A$2</f>
        <v>Booster/LTB</v>
      </c>
      <c r="C1493" s="25">
        <f t="array" ref="C1493">INDEX(Datas_Entregas!$B$2:$B$100, MATCH(B1493, Datas_Entregas!$A$2:$A$100, 0), 1)</f>
        <v>43266</v>
      </c>
      <c r="D1493" s="22" t="str">
        <f>Def_Status_Montagem!$A$4</f>
        <v>Comprado / Esperando entrega</v>
      </c>
      <c r="E1493" s="35" t="str">
        <f>Def_Status_Montagem!$B$4</f>
        <v>Contratada (inclui etiqueta)</v>
      </c>
      <c r="F1493" s="26"/>
      <c r="G1493" s="27"/>
      <c r="H1493" s="26" t="str">
        <f t="array" ref="H1493">INDEX(Def_Instancias_Equipamentos!$E$2:$E$5135, MATCH(K1493, Def_Instancias_Equipamentos!$D$2:$D$5135, 0), 1)</f>
        <v>IA-14RaBPM</v>
      </c>
      <c r="I1493" s="27" t="str">
        <f t="array" ref="I1493">INDEX(Def_Instancias_Equipamentos!$E$2:$E$5135, MATCH(L1493, Def_Instancias_Equipamentos!$D$2:$D$5135, 0), 1)</f>
        <v>IA-14RaBPM</v>
      </c>
      <c r="J1493" s="27" t="str">
        <f t="shared" si="26"/>
        <v>INTERNO</v>
      </c>
      <c r="K1493" s="28" t="str">
        <f>Def_Instancias_Equipamentos!$D$773</f>
        <v>BO-33U:DI-BPMRFFE</v>
      </c>
      <c r="L1493" s="19" t="str">
        <f>Def_Instancias_Equipamentos!$D$1364</f>
        <v>BO-33U:DI-FMCFastADC</v>
      </c>
      <c r="M1493" s="44" t="s">
        <v>49</v>
      </c>
      <c r="N1493" s="45" t="s">
        <v>1202</v>
      </c>
      <c r="O1493" s="28" t="str">
        <f>Def_Sistemas_Conectores_Cabos!$B$7</f>
        <v>SMA 50-ohm</v>
      </c>
      <c r="P1493" s="19" t="str">
        <f>Def_Sistemas_Conectores_Cabos!$B$7</f>
        <v>SMA 50-ohm</v>
      </c>
      <c r="Q1493" s="27" t="str">
        <f t="shared" si="31"/>
        <v>BO-33U:DI-BPMRFFE/TI_OUT
BO-33U:DI-FMCFastADC/IN3</v>
      </c>
      <c r="R1493" s="69">
        <v>2.0</v>
      </c>
      <c r="S1493" s="69">
        <v>2.0</v>
      </c>
      <c r="T1493" s="211" t="str">
        <f>Def_Sistemas_Conectores_Cabos!$C$9</f>
        <v>RG316</v>
      </c>
      <c r="U1493" s="45" t="s">
        <v>1173</v>
      </c>
      <c r="V1493" s="33"/>
      <c r="W1493" s="33"/>
      <c r="X1493" s="33"/>
    </row>
    <row r="1494" ht="15.75" customHeight="1">
      <c r="A1494" s="19" t="str">
        <f>Def_Sistemas_Conectores_Cabos!$A$22</f>
        <v>BPM de elétrons</v>
      </c>
      <c r="B1494" s="22" t="str">
        <f>Datas_Entregas!$A$2</f>
        <v>Booster/LTB</v>
      </c>
      <c r="C1494" s="25">
        <f t="array" ref="C1494">INDEX(Datas_Entregas!$B$2:$B$100, MATCH(B1494, Datas_Entregas!$A$2:$A$100, 0), 1)</f>
        <v>43266</v>
      </c>
      <c r="D1494" s="22" t="str">
        <f>Def_Status_Montagem!$A$4</f>
        <v>Comprado / Esperando entrega</v>
      </c>
      <c r="E1494" s="35" t="str">
        <f>Def_Status_Montagem!$B$4</f>
        <v>Contratada (inclui etiqueta)</v>
      </c>
      <c r="F1494" s="26"/>
      <c r="G1494" s="27"/>
      <c r="H1494" s="26" t="str">
        <f t="array" ref="H1494">INDEX(Def_Instancias_Equipamentos!$E$2:$E$5135, MATCH(K1494, Def_Instancias_Equipamentos!$D$2:$D$5135, 0), 1)</f>
        <v>IA-14RaBPM</v>
      </c>
      <c r="I1494" s="27" t="str">
        <f t="array" ref="I1494">INDEX(Def_Instancias_Equipamentos!$E$2:$E$5135, MATCH(L1494, Def_Instancias_Equipamentos!$D$2:$D$5135, 0), 1)</f>
        <v>IA-14RaBPM</v>
      </c>
      <c r="J1494" s="27" t="str">
        <f t="shared" si="26"/>
        <v>INTERNO</v>
      </c>
      <c r="K1494" s="28" t="str">
        <f>Def_Instancias_Equipamentos!$D$773</f>
        <v>BO-33U:DI-BPMRFFE</v>
      </c>
      <c r="L1494" s="19" t="str">
        <f>Def_Instancias_Equipamentos!$D$1364</f>
        <v>BO-33U:DI-FMCFastADC</v>
      </c>
      <c r="M1494" s="44" t="s">
        <v>47</v>
      </c>
      <c r="N1494" s="45" t="s">
        <v>1216</v>
      </c>
      <c r="O1494" s="28" t="str">
        <f>Def_Sistemas_Conectores_Cabos!$B$7</f>
        <v>SMA 50-ohm</v>
      </c>
      <c r="P1494" s="19" t="str">
        <f>Def_Sistemas_Conectores_Cabos!$B$7</f>
        <v>SMA 50-ohm</v>
      </c>
      <c r="Q1494" s="27" t="str">
        <f t="shared" si="31"/>
        <v>BO-33U:DI-BPMRFFE/BO_OUT
BO-33U:DI-FMCFastADC/IN4</v>
      </c>
      <c r="R1494" s="69">
        <v>2.0</v>
      </c>
      <c r="S1494" s="69">
        <v>2.0</v>
      </c>
      <c r="T1494" s="211" t="str">
        <f>Def_Sistemas_Conectores_Cabos!$C$9</f>
        <v>RG316</v>
      </c>
      <c r="U1494" s="45" t="s">
        <v>1173</v>
      </c>
      <c r="V1494" s="33"/>
      <c r="W1494" s="33"/>
      <c r="X1494" s="33"/>
    </row>
    <row r="1495" ht="15.75" customHeight="1">
      <c r="A1495" s="19" t="str">
        <f>Def_Sistemas_Conectores_Cabos!$A$22</f>
        <v>BPM de elétrons</v>
      </c>
      <c r="B1495" s="22" t="str">
        <f>Datas_Entregas!$A$2</f>
        <v>Booster/LTB</v>
      </c>
      <c r="C1495" s="25">
        <f t="array" ref="C1495">INDEX(Datas_Entregas!$B$2:$B$100, MATCH(B1495, Datas_Entregas!$A$2:$A$100, 0), 1)</f>
        <v>43266</v>
      </c>
      <c r="D1495" s="22" t="str">
        <f>Def_Status_Montagem!$A$4</f>
        <v>Comprado / Esperando entrega</v>
      </c>
      <c r="E1495" s="35" t="str">
        <f>Def_Status_Montagem!$B$4</f>
        <v>Contratada (inclui etiqueta)</v>
      </c>
      <c r="F1495" s="26"/>
      <c r="G1495" s="27"/>
      <c r="H1495" s="26" t="str">
        <f t="array" ref="H1495">INDEX(Def_Instancias_Equipamentos!$E$2:$E$5135, MATCH(K1495, Def_Instancias_Equipamentos!$D$2:$D$5135, 0), 1)</f>
        <v>IA-14RaBPM</v>
      </c>
      <c r="I1495" s="27" t="str">
        <f t="array" ref="I1495">INDEX(Def_Instancias_Equipamentos!$E$2:$E$5135, MATCH(L1495, Def_Instancias_Equipamentos!$D$2:$D$5135, 0), 1)</f>
        <v>IA-14RaBPM</v>
      </c>
      <c r="J1495" s="27" t="str">
        <f t="shared" si="26"/>
        <v>INTERNO</v>
      </c>
      <c r="K1495" s="28" t="str">
        <f>Def_Instancias_Equipamentos!$D$774</f>
        <v>BO-34U:DI-BPMRFFE</v>
      </c>
      <c r="L1495" s="19" t="str">
        <f>Def_Instancias_Equipamentos!$D$1365</f>
        <v>BO-34U:DI-FMCFastADC</v>
      </c>
      <c r="M1495" s="44" t="s">
        <v>51</v>
      </c>
      <c r="N1495" s="45" t="s">
        <v>1192</v>
      </c>
      <c r="O1495" s="28" t="str">
        <f>Def_Sistemas_Conectores_Cabos!$B$7</f>
        <v>SMA 50-ohm</v>
      </c>
      <c r="P1495" s="19" t="str">
        <f>Def_Sistemas_Conectores_Cabos!$B$7</f>
        <v>SMA 50-ohm</v>
      </c>
      <c r="Q1495" s="27" t="str">
        <f t="shared" si="31"/>
        <v>BO-34U:DI-BPMRFFE/TO_OUT
BO-34U:DI-FMCFastADC/IN1</v>
      </c>
      <c r="R1495" s="69">
        <v>2.0</v>
      </c>
      <c r="S1495" s="69">
        <v>2.0</v>
      </c>
      <c r="T1495" s="211" t="str">
        <f>Def_Sistemas_Conectores_Cabos!$C$9</f>
        <v>RG316</v>
      </c>
      <c r="U1495" s="45" t="s">
        <v>1173</v>
      </c>
      <c r="V1495" s="33"/>
      <c r="W1495" s="33"/>
      <c r="X1495" s="33"/>
    </row>
    <row r="1496" ht="15.75" customHeight="1">
      <c r="A1496" s="19" t="str">
        <f>Def_Sistemas_Conectores_Cabos!$A$22</f>
        <v>BPM de elétrons</v>
      </c>
      <c r="B1496" s="22" t="str">
        <f>Datas_Entregas!$A$2</f>
        <v>Booster/LTB</v>
      </c>
      <c r="C1496" s="25">
        <f t="array" ref="C1496">INDEX(Datas_Entregas!$B$2:$B$100, MATCH(B1496, Datas_Entregas!$A$2:$A$100, 0), 1)</f>
        <v>43266</v>
      </c>
      <c r="D1496" s="22" t="str">
        <f>Def_Status_Montagem!$A$4</f>
        <v>Comprado / Esperando entrega</v>
      </c>
      <c r="E1496" s="35" t="str">
        <f>Def_Status_Montagem!$B$4</f>
        <v>Contratada (inclui etiqueta)</v>
      </c>
      <c r="F1496" s="26"/>
      <c r="G1496" s="27"/>
      <c r="H1496" s="26" t="str">
        <f t="array" ref="H1496">INDEX(Def_Instancias_Equipamentos!$E$2:$E$5135, MATCH(K1496, Def_Instancias_Equipamentos!$D$2:$D$5135, 0), 1)</f>
        <v>IA-14RaBPM</v>
      </c>
      <c r="I1496" s="27" t="str">
        <f t="array" ref="I1496">INDEX(Def_Instancias_Equipamentos!$E$2:$E$5135, MATCH(L1496, Def_Instancias_Equipamentos!$D$2:$D$5135, 0), 1)</f>
        <v>IA-14RaBPM</v>
      </c>
      <c r="J1496" s="27" t="str">
        <f t="shared" si="26"/>
        <v>INTERNO</v>
      </c>
      <c r="K1496" s="28" t="str">
        <f>Def_Instancias_Equipamentos!$D$774</f>
        <v>BO-34U:DI-BPMRFFE</v>
      </c>
      <c r="L1496" s="19" t="str">
        <f>Def_Instancias_Equipamentos!$D$1365</f>
        <v>BO-34U:DI-FMCFastADC</v>
      </c>
      <c r="M1496" s="44" t="s">
        <v>44</v>
      </c>
      <c r="N1496" s="45" t="s">
        <v>1199</v>
      </c>
      <c r="O1496" s="28" t="str">
        <f>Def_Sistemas_Conectores_Cabos!$B$7</f>
        <v>SMA 50-ohm</v>
      </c>
      <c r="P1496" s="19" t="str">
        <f>Def_Sistemas_Conectores_Cabos!$B$7</f>
        <v>SMA 50-ohm</v>
      </c>
      <c r="Q1496" s="27" t="str">
        <f t="shared" si="31"/>
        <v>BO-34U:DI-BPMRFFE/BI_OUT
BO-34U:DI-FMCFastADC/IN2</v>
      </c>
      <c r="R1496" s="69">
        <v>2.0</v>
      </c>
      <c r="S1496" s="69">
        <v>2.0</v>
      </c>
      <c r="T1496" s="211" t="str">
        <f>Def_Sistemas_Conectores_Cabos!$C$9</f>
        <v>RG316</v>
      </c>
      <c r="U1496" s="45" t="s">
        <v>1173</v>
      </c>
      <c r="V1496" s="33"/>
      <c r="W1496" s="33"/>
      <c r="X1496" s="33"/>
    </row>
    <row r="1497" ht="15.75" customHeight="1">
      <c r="A1497" s="19" t="str">
        <f>Def_Sistemas_Conectores_Cabos!$A$22</f>
        <v>BPM de elétrons</v>
      </c>
      <c r="B1497" s="22" t="str">
        <f>Datas_Entregas!$A$2</f>
        <v>Booster/LTB</v>
      </c>
      <c r="C1497" s="25">
        <f t="array" ref="C1497">INDEX(Datas_Entregas!$B$2:$B$100, MATCH(B1497, Datas_Entregas!$A$2:$A$100, 0), 1)</f>
        <v>43266</v>
      </c>
      <c r="D1497" s="22" t="str">
        <f>Def_Status_Montagem!$A$4</f>
        <v>Comprado / Esperando entrega</v>
      </c>
      <c r="E1497" s="35" t="str">
        <f>Def_Status_Montagem!$B$4</f>
        <v>Contratada (inclui etiqueta)</v>
      </c>
      <c r="F1497" s="26"/>
      <c r="G1497" s="27"/>
      <c r="H1497" s="26" t="str">
        <f t="array" ref="H1497">INDEX(Def_Instancias_Equipamentos!$E$2:$E$5135, MATCH(K1497, Def_Instancias_Equipamentos!$D$2:$D$5135, 0), 1)</f>
        <v>IA-14RaBPM</v>
      </c>
      <c r="I1497" s="27" t="str">
        <f t="array" ref="I1497">INDEX(Def_Instancias_Equipamentos!$E$2:$E$5135, MATCH(L1497, Def_Instancias_Equipamentos!$D$2:$D$5135, 0), 1)</f>
        <v>IA-14RaBPM</v>
      </c>
      <c r="J1497" s="27" t="str">
        <f t="shared" si="26"/>
        <v>INTERNO</v>
      </c>
      <c r="K1497" s="28" t="str">
        <f>Def_Instancias_Equipamentos!$D$774</f>
        <v>BO-34U:DI-BPMRFFE</v>
      </c>
      <c r="L1497" s="19" t="str">
        <f>Def_Instancias_Equipamentos!$D$1365</f>
        <v>BO-34U:DI-FMCFastADC</v>
      </c>
      <c r="M1497" s="44" t="s">
        <v>49</v>
      </c>
      <c r="N1497" s="45" t="s">
        <v>1202</v>
      </c>
      <c r="O1497" s="28" t="str">
        <f>Def_Sistemas_Conectores_Cabos!$B$7</f>
        <v>SMA 50-ohm</v>
      </c>
      <c r="P1497" s="19" t="str">
        <f>Def_Sistemas_Conectores_Cabos!$B$7</f>
        <v>SMA 50-ohm</v>
      </c>
      <c r="Q1497" s="27" t="str">
        <f t="shared" si="31"/>
        <v>BO-34U:DI-BPMRFFE/TI_OUT
BO-34U:DI-FMCFastADC/IN3</v>
      </c>
      <c r="R1497" s="69">
        <v>2.0</v>
      </c>
      <c r="S1497" s="69">
        <v>2.0</v>
      </c>
      <c r="T1497" s="211" t="str">
        <f>Def_Sistemas_Conectores_Cabos!$C$9</f>
        <v>RG316</v>
      </c>
      <c r="U1497" s="45" t="s">
        <v>1173</v>
      </c>
      <c r="V1497" s="33"/>
      <c r="W1497" s="33"/>
      <c r="X1497" s="33"/>
    </row>
    <row r="1498" ht="15.75" customHeight="1">
      <c r="A1498" s="19" t="str">
        <f>Def_Sistemas_Conectores_Cabos!$A$22</f>
        <v>BPM de elétrons</v>
      </c>
      <c r="B1498" s="22" t="str">
        <f>Datas_Entregas!$A$2</f>
        <v>Booster/LTB</v>
      </c>
      <c r="C1498" s="25">
        <f t="array" ref="C1498">INDEX(Datas_Entregas!$B$2:$B$100, MATCH(B1498, Datas_Entregas!$A$2:$A$100, 0), 1)</f>
        <v>43266</v>
      </c>
      <c r="D1498" s="22" t="str">
        <f>Def_Status_Montagem!$A$4</f>
        <v>Comprado / Esperando entrega</v>
      </c>
      <c r="E1498" s="35" t="str">
        <f>Def_Status_Montagem!$B$4</f>
        <v>Contratada (inclui etiqueta)</v>
      </c>
      <c r="F1498" s="26"/>
      <c r="G1498" s="27"/>
      <c r="H1498" s="26" t="str">
        <f t="array" ref="H1498">INDEX(Def_Instancias_Equipamentos!$E$2:$E$5135, MATCH(K1498, Def_Instancias_Equipamentos!$D$2:$D$5135, 0), 1)</f>
        <v>IA-14RaBPM</v>
      </c>
      <c r="I1498" s="27" t="str">
        <f t="array" ref="I1498">INDEX(Def_Instancias_Equipamentos!$E$2:$E$5135, MATCH(L1498, Def_Instancias_Equipamentos!$D$2:$D$5135, 0), 1)</f>
        <v>IA-14RaBPM</v>
      </c>
      <c r="J1498" s="27" t="str">
        <f t="shared" si="26"/>
        <v>INTERNO</v>
      </c>
      <c r="K1498" s="28" t="str">
        <f>Def_Instancias_Equipamentos!$D$774</f>
        <v>BO-34U:DI-BPMRFFE</v>
      </c>
      <c r="L1498" s="19" t="str">
        <f>Def_Instancias_Equipamentos!$D$1365</f>
        <v>BO-34U:DI-FMCFastADC</v>
      </c>
      <c r="M1498" s="44" t="s">
        <v>47</v>
      </c>
      <c r="N1498" s="45" t="s">
        <v>1216</v>
      </c>
      <c r="O1498" s="28" t="str">
        <f>Def_Sistemas_Conectores_Cabos!$B$7</f>
        <v>SMA 50-ohm</v>
      </c>
      <c r="P1498" s="19" t="str">
        <f>Def_Sistemas_Conectores_Cabos!$B$7</f>
        <v>SMA 50-ohm</v>
      </c>
      <c r="Q1498" s="27" t="str">
        <f t="shared" si="31"/>
        <v>BO-34U:DI-BPMRFFE/BO_OUT
BO-34U:DI-FMCFastADC/IN4</v>
      </c>
      <c r="R1498" s="69">
        <v>2.0</v>
      </c>
      <c r="S1498" s="69">
        <v>2.0</v>
      </c>
      <c r="T1498" s="211" t="str">
        <f>Def_Sistemas_Conectores_Cabos!$C$9</f>
        <v>RG316</v>
      </c>
      <c r="U1498" s="45" t="s">
        <v>1173</v>
      </c>
      <c r="V1498" s="33"/>
      <c r="W1498" s="33"/>
      <c r="X1498" s="33"/>
    </row>
    <row r="1499" ht="15.75" customHeight="1">
      <c r="A1499" s="19" t="str">
        <f>Def_Sistemas_Conectores_Cabos!$A$22</f>
        <v>BPM de elétrons</v>
      </c>
      <c r="B1499" s="22" t="str">
        <f>Datas_Entregas!$A$2</f>
        <v>Booster/LTB</v>
      </c>
      <c r="C1499" s="25">
        <f t="array" ref="C1499">INDEX(Datas_Entregas!$B$2:$B$100, MATCH(B1499, Datas_Entregas!$A$2:$A$100, 0), 1)</f>
        <v>43266</v>
      </c>
      <c r="D1499" s="22" t="str">
        <f>Def_Status_Montagem!$A$4</f>
        <v>Comprado / Esperando entrega</v>
      </c>
      <c r="E1499" s="35" t="str">
        <f>Def_Status_Montagem!$B$4</f>
        <v>Contratada (inclui etiqueta)</v>
      </c>
      <c r="F1499" s="26"/>
      <c r="G1499" s="27"/>
      <c r="H1499" s="26" t="str">
        <f t="array" ref="H1499">INDEX(Def_Instancias_Equipamentos!$E$2:$E$5135, MATCH(K1499, Def_Instancias_Equipamentos!$D$2:$D$5135, 0), 1)</f>
        <v>IA-14RaBPM</v>
      </c>
      <c r="I1499" s="27" t="str">
        <f t="array" ref="I1499">INDEX(Def_Instancias_Equipamentos!$E$2:$E$5135, MATCH(L1499, Def_Instancias_Equipamentos!$D$2:$D$5135, 0), 1)</f>
        <v>IA-14RaBPM</v>
      </c>
      <c r="J1499" s="27" t="str">
        <f t="shared" si="26"/>
        <v>INTERNO</v>
      </c>
      <c r="K1499" s="28" t="str">
        <f>Def_Instancias_Equipamentos!$D$775</f>
        <v>BO-35U:DI-BPMRFFE</v>
      </c>
      <c r="L1499" s="19" t="str">
        <f>Def_Instancias_Equipamentos!$D$1366</f>
        <v>BO-35U:DI-FMCFastADC</v>
      </c>
      <c r="M1499" s="44" t="s">
        <v>51</v>
      </c>
      <c r="N1499" s="45" t="s">
        <v>1192</v>
      </c>
      <c r="O1499" s="28" t="str">
        <f>Def_Sistemas_Conectores_Cabos!$B$7</f>
        <v>SMA 50-ohm</v>
      </c>
      <c r="P1499" s="19" t="str">
        <f>Def_Sistemas_Conectores_Cabos!$B$7</f>
        <v>SMA 50-ohm</v>
      </c>
      <c r="Q1499" s="27" t="str">
        <f t="shared" si="31"/>
        <v>BO-35U:DI-BPMRFFE/TO_OUT
BO-35U:DI-FMCFastADC/IN1</v>
      </c>
      <c r="R1499" s="69">
        <v>2.0</v>
      </c>
      <c r="S1499" s="69">
        <v>2.0</v>
      </c>
      <c r="T1499" s="211" t="str">
        <f>Def_Sistemas_Conectores_Cabos!$C$9</f>
        <v>RG316</v>
      </c>
      <c r="U1499" s="45" t="s">
        <v>1173</v>
      </c>
      <c r="V1499" s="33"/>
      <c r="W1499" s="33"/>
      <c r="X1499" s="33"/>
    </row>
    <row r="1500" ht="15.75" customHeight="1">
      <c r="A1500" s="19" t="str">
        <f>Def_Sistemas_Conectores_Cabos!$A$22</f>
        <v>BPM de elétrons</v>
      </c>
      <c r="B1500" s="22" t="str">
        <f>Datas_Entregas!$A$2</f>
        <v>Booster/LTB</v>
      </c>
      <c r="C1500" s="25">
        <f t="array" ref="C1500">INDEX(Datas_Entregas!$B$2:$B$100, MATCH(B1500, Datas_Entregas!$A$2:$A$100, 0), 1)</f>
        <v>43266</v>
      </c>
      <c r="D1500" s="22" t="str">
        <f>Def_Status_Montagem!$A$4</f>
        <v>Comprado / Esperando entrega</v>
      </c>
      <c r="E1500" s="35" t="str">
        <f>Def_Status_Montagem!$B$4</f>
        <v>Contratada (inclui etiqueta)</v>
      </c>
      <c r="F1500" s="26"/>
      <c r="G1500" s="27"/>
      <c r="H1500" s="26" t="str">
        <f t="array" ref="H1500">INDEX(Def_Instancias_Equipamentos!$E$2:$E$5135, MATCH(K1500, Def_Instancias_Equipamentos!$D$2:$D$5135, 0), 1)</f>
        <v>IA-14RaBPM</v>
      </c>
      <c r="I1500" s="27" t="str">
        <f t="array" ref="I1500">INDEX(Def_Instancias_Equipamentos!$E$2:$E$5135, MATCH(L1500, Def_Instancias_Equipamentos!$D$2:$D$5135, 0), 1)</f>
        <v>IA-14RaBPM</v>
      </c>
      <c r="J1500" s="27" t="str">
        <f t="shared" si="26"/>
        <v>INTERNO</v>
      </c>
      <c r="K1500" s="28" t="str">
        <f>Def_Instancias_Equipamentos!$D$775</f>
        <v>BO-35U:DI-BPMRFFE</v>
      </c>
      <c r="L1500" s="19" t="str">
        <f>Def_Instancias_Equipamentos!$D$1366</f>
        <v>BO-35U:DI-FMCFastADC</v>
      </c>
      <c r="M1500" s="44" t="s">
        <v>44</v>
      </c>
      <c r="N1500" s="45" t="s">
        <v>1199</v>
      </c>
      <c r="O1500" s="28" t="str">
        <f>Def_Sistemas_Conectores_Cabos!$B$7</f>
        <v>SMA 50-ohm</v>
      </c>
      <c r="P1500" s="19" t="str">
        <f>Def_Sistemas_Conectores_Cabos!$B$7</f>
        <v>SMA 50-ohm</v>
      </c>
      <c r="Q1500" s="27" t="str">
        <f t="shared" si="31"/>
        <v>BO-35U:DI-BPMRFFE/BI_OUT
BO-35U:DI-FMCFastADC/IN2</v>
      </c>
      <c r="R1500" s="69">
        <v>2.0</v>
      </c>
      <c r="S1500" s="69">
        <v>2.0</v>
      </c>
      <c r="T1500" s="211" t="str">
        <f>Def_Sistemas_Conectores_Cabos!$C$9</f>
        <v>RG316</v>
      </c>
      <c r="U1500" s="45" t="s">
        <v>1173</v>
      </c>
      <c r="V1500" s="33"/>
      <c r="W1500" s="33"/>
      <c r="X1500" s="33"/>
    </row>
    <row r="1501" ht="15.75" customHeight="1">
      <c r="A1501" s="19" t="str">
        <f>Def_Sistemas_Conectores_Cabos!$A$22</f>
        <v>BPM de elétrons</v>
      </c>
      <c r="B1501" s="22" t="str">
        <f>Datas_Entregas!$A$2</f>
        <v>Booster/LTB</v>
      </c>
      <c r="C1501" s="25">
        <f t="array" ref="C1501">INDEX(Datas_Entregas!$B$2:$B$100, MATCH(B1501, Datas_Entregas!$A$2:$A$100, 0), 1)</f>
        <v>43266</v>
      </c>
      <c r="D1501" s="22" t="str">
        <f>Def_Status_Montagem!$A$4</f>
        <v>Comprado / Esperando entrega</v>
      </c>
      <c r="E1501" s="35" t="str">
        <f>Def_Status_Montagem!$B$4</f>
        <v>Contratada (inclui etiqueta)</v>
      </c>
      <c r="F1501" s="26"/>
      <c r="G1501" s="27"/>
      <c r="H1501" s="26" t="str">
        <f t="array" ref="H1501">INDEX(Def_Instancias_Equipamentos!$E$2:$E$5135, MATCH(K1501, Def_Instancias_Equipamentos!$D$2:$D$5135, 0), 1)</f>
        <v>IA-14RaBPM</v>
      </c>
      <c r="I1501" s="27" t="str">
        <f t="array" ref="I1501">INDEX(Def_Instancias_Equipamentos!$E$2:$E$5135, MATCH(L1501, Def_Instancias_Equipamentos!$D$2:$D$5135, 0), 1)</f>
        <v>IA-14RaBPM</v>
      </c>
      <c r="J1501" s="27" t="str">
        <f t="shared" si="26"/>
        <v>INTERNO</v>
      </c>
      <c r="K1501" s="28" t="str">
        <f>Def_Instancias_Equipamentos!$D$775</f>
        <v>BO-35U:DI-BPMRFFE</v>
      </c>
      <c r="L1501" s="19" t="str">
        <f>Def_Instancias_Equipamentos!$D$1366</f>
        <v>BO-35U:DI-FMCFastADC</v>
      </c>
      <c r="M1501" s="44" t="s">
        <v>49</v>
      </c>
      <c r="N1501" s="45" t="s">
        <v>1202</v>
      </c>
      <c r="O1501" s="28" t="str">
        <f>Def_Sistemas_Conectores_Cabos!$B$7</f>
        <v>SMA 50-ohm</v>
      </c>
      <c r="P1501" s="19" t="str">
        <f>Def_Sistemas_Conectores_Cabos!$B$7</f>
        <v>SMA 50-ohm</v>
      </c>
      <c r="Q1501" s="27" t="str">
        <f t="shared" si="31"/>
        <v>BO-35U:DI-BPMRFFE/TI_OUT
BO-35U:DI-FMCFastADC/IN3</v>
      </c>
      <c r="R1501" s="69">
        <v>2.0</v>
      </c>
      <c r="S1501" s="69">
        <v>2.0</v>
      </c>
      <c r="T1501" s="211" t="str">
        <f>Def_Sistemas_Conectores_Cabos!$C$9</f>
        <v>RG316</v>
      </c>
      <c r="U1501" s="45" t="s">
        <v>1173</v>
      </c>
      <c r="V1501" s="33"/>
      <c r="W1501" s="33"/>
      <c r="X1501" s="33"/>
    </row>
    <row r="1502" ht="15.75" customHeight="1">
      <c r="A1502" s="19" t="str">
        <f>Def_Sistemas_Conectores_Cabos!$A$22</f>
        <v>BPM de elétrons</v>
      </c>
      <c r="B1502" s="22" t="str">
        <f>Datas_Entregas!$A$2</f>
        <v>Booster/LTB</v>
      </c>
      <c r="C1502" s="25">
        <f t="array" ref="C1502">INDEX(Datas_Entregas!$B$2:$B$100, MATCH(B1502, Datas_Entregas!$A$2:$A$100, 0), 1)</f>
        <v>43266</v>
      </c>
      <c r="D1502" s="22" t="str">
        <f>Def_Status_Montagem!$A$4</f>
        <v>Comprado / Esperando entrega</v>
      </c>
      <c r="E1502" s="35" t="str">
        <f>Def_Status_Montagem!$B$4</f>
        <v>Contratada (inclui etiqueta)</v>
      </c>
      <c r="F1502" s="26"/>
      <c r="G1502" s="27"/>
      <c r="H1502" s="26" t="str">
        <f t="array" ref="H1502">INDEX(Def_Instancias_Equipamentos!$E$2:$E$5135, MATCH(K1502, Def_Instancias_Equipamentos!$D$2:$D$5135, 0), 1)</f>
        <v>IA-14RaBPM</v>
      </c>
      <c r="I1502" s="27" t="str">
        <f t="array" ref="I1502">INDEX(Def_Instancias_Equipamentos!$E$2:$E$5135, MATCH(L1502, Def_Instancias_Equipamentos!$D$2:$D$5135, 0), 1)</f>
        <v>IA-14RaBPM</v>
      </c>
      <c r="J1502" s="27" t="str">
        <f t="shared" si="26"/>
        <v>INTERNO</v>
      </c>
      <c r="K1502" s="28" t="str">
        <f>Def_Instancias_Equipamentos!$D$775</f>
        <v>BO-35U:DI-BPMRFFE</v>
      </c>
      <c r="L1502" s="19" t="str">
        <f>Def_Instancias_Equipamentos!$D$1366</f>
        <v>BO-35U:DI-FMCFastADC</v>
      </c>
      <c r="M1502" s="44" t="s">
        <v>47</v>
      </c>
      <c r="N1502" s="45" t="s">
        <v>1216</v>
      </c>
      <c r="O1502" s="28" t="str">
        <f>Def_Sistemas_Conectores_Cabos!$B$7</f>
        <v>SMA 50-ohm</v>
      </c>
      <c r="P1502" s="19" t="str">
        <f>Def_Sistemas_Conectores_Cabos!$B$7</f>
        <v>SMA 50-ohm</v>
      </c>
      <c r="Q1502" s="27" t="str">
        <f t="shared" si="31"/>
        <v>BO-35U:DI-BPMRFFE/BO_OUT
BO-35U:DI-FMCFastADC/IN4</v>
      </c>
      <c r="R1502" s="69">
        <v>2.0</v>
      </c>
      <c r="S1502" s="69">
        <v>2.0</v>
      </c>
      <c r="T1502" s="211" t="str">
        <f>Def_Sistemas_Conectores_Cabos!$C$9</f>
        <v>RG316</v>
      </c>
      <c r="U1502" s="45" t="s">
        <v>1173</v>
      </c>
      <c r="V1502" s="33"/>
      <c r="W1502" s="33"/>
      <c r="X1502" s="33"/>
    </row>
    <row r="1503" ht="15.75" customHeight="1">
      <c r="A1503" s="19" t="str">
        <f>Def_Sistemas_Conectores_Cabos!$A$22</f>
        <v>BPM de elétrons</v>
      </c>
      <c r="B1503" s="22" t="str">
        <f>Datas_Entregas!$A$2</f>
        <v>Booster/LTB</v>
      </c>
      <c r="C1503" s="25">
        <f t="array" ref="C1503">INDEX(Datas_Entregas!$B$2:$B$100, MATCH(B1503, Datas_Entregas!$A$2:$A$100, 0), 1)</f>
        <v>43266</v>
      </c>
      <c r="D1503" s="22" t="str">
        <f>Def_Status_Montagem!$A$4</f>
        <v>Comprado / Esperando entrega</v>
      </c>
      <c r="E1503" s="35" t="str">
        <f>Def_Status_Montagem!$B$4</f>
        <v>Contratada (inclui etiqueta)</v>
      </c>
      <c r="F1503" s="26"/>
      <c r="G1503" s="27"/>
      <c r="H1503" s="26" t="str">
        <f t="array" ref="H1503">INDEX(Def_Instancias_Equipamentos!$E$2:$E$5135, MATCH(K1503, Def_Instancias_Equipamentos!$D$2:$D$5135, 0), 1)</f>
        <v>IA-15RaBPM</v>
      </c>
      <c r="I1503" s="27" t="str">
        <f t="array" ref="I1503">INDEX(Def_Instancias_Equipamentos!$E$2:$E$5135, MATCH(L1503, Def_Instancias_Equipamentos!$D$2:$D$5135, 0), 1)</f>
        <v>IA-15RaBPM</v>
      </c>
      <c r="J1503" s="27" t="str">
        <f t="shared" si="26"/>
        <v>INTERNO</v>
      </c>
      <c r="K1503" s="28" t="str">
        <f>Def_Instancias_Equipamentos!$D$776</f>
        <v>BO-36U:DI-BPMRFFE</v>
      </c>
      <c r="L1503" s="19" t="str">
        <f>Def_Instancias_Equipamentos!$D$1367</f>
        <v>BO-36U:DI-FMCFastADC</v>
      </c>
      <c r="M1503" s="44" t="s">
        <v>51</v>
      </c>
      <c r="N1503" s="45" t="s">
        <v>1192</v>
      </c>
      <c r="O1503" s="28" t="str">
        <f>Def_Sistemas_Conectores_Cabos!$B$7</f>
        <v>SMA 50-ohm</v>
      </c>
      <c r="P1503" s="19" t="str">
        <f>Def_Sistemas_Conectores_Cabos!$B$7</f>
        <v>SMA 50-ohm</v>
      </c>
      <c r="Q1503" s="27" t="str">
        <f t="shared" si="31"/>
        <v>BO-36U:DI-BPMRFFE/TO_OUT
BO-36U:DI-FMCFastADC/IN1</v>
      </c>
      <c r="R1503" s="69">
        <v>2.0</v>
      </c>
      <c r="S1503" s="69">
        <v>2.0</v>
      </c>
      <c r="T1503" s="211" t="str">
        <f>Def_Sistemas_Conectores_Cabos!$C$9</f>
        <v>RG316</v>
      </c>
      <c r="U1503" s="45" t="s">
        <v>1173</v>
      </c>
      <c r="V1503" s="33"/>
      <c r="W1503" s="33"/>
      <c r="X1503" s="33"/>
    </row>
    <row r="1504" ht="15.75" customHeight="1">
      <c r="A1504" s="19" t="str">
        <f>Def_Sistemas_Conectores_Cabos!$A$22</f>
        <v>BPM de elétrons</v>
      </c>
      <c r="B1504" s="22" t="str">
        <f>Datas_Entregas!$A$2</f>
        <v>Booster/LTB</v>
      </c>
      <c r="C1504" s="25">
        <f t="array" ref="C1504">INDEX(Datas_Entregas!$B$2:$B$100, MATCH(B1504, Datas_Entregas!$A$2:$A$100, 0), 1)</f>
        <v>43266</v>
      </c>
      <c r="D1504" s="22" t="str">
        <f>Def_Status_Montagem!$A$4</f>
        <v>Comprado / Esperando entrega</v>
      </c>
      <c r="E1504" s="35" t="str">
        <f>Def_Status_Montagem!$B$4</f>
        <v>Contratada (inclui etiqueta)</v>
      </c>
      <c r="F1504" s="26"/>
      <c r="G1504" s="27"/>
      <c r="H1504" s="26" t="str">
        <f t="array" ref="H1504">INDEX(Def_Instancias_Equipamentos!$E$2:$E$5135, MATCH(K1504, Def_Instancias_Equipamentos!$D$2:$D$5135, 0), 1)</f>
        <v>IA-15RaBPM</v>
      </c>
      <c r="I1504" s="27" t="str">
        <f t="array" ref="I1504">INDEX(Def_Instancias_Equipamentos!$E$2:$E$5135, MATCH(L1504, Def_Instancias_Equipamentos!$D$2:$D$5135, 0), 1)</f>
        <v>IA-15RaBPM</v>
      </c>
      <c r="J1504" s="27" t="str">
        <f t="shared" si="26"/>
        <v>INTERNO</v>
      </c>
      <c r="K1504" s="28" t="str">
        <f>Def_Instancias_Equipamentos!$D$776</f>
        <v>BO-36U:DI-BPMRFFE</v>
      </c>
      <c r="L1504" s="19" t="str">
        <f>Def_Instancias_Equipamentos!$D$1367</f>
        <v>BO-36U:DI-FMCFastADC</v>
      </c>
      <c r="M1504" s="44" t="s">
        <v>44</v>
      </c>
      <c r="N1504" s="45" t="s">
        <v>1199</v>
      </c>
      <c r="O1504" s="28" t="str">
        <f>Def_Sistemas_Conectores_Cabos!$B$7</f>
        <v>SMA 50-ohm</v>
      </c>
      <c r="P1504" s="19" t="str">
        <f>Def_Sistemas_Conectores_Cabos!$B$7</f>
        <v>SMA 50-ohm</v>
      </c>
      <c r="Q1504" s="27" t="str">
        <f t="shared" si="31"/>
        <v>BO-36U:DI-BPMRFFE/BI_OUT
BO-36U:DI-FMCFastADC/IN2</v>
      </c>
      <c r="R1504" s="69">
        <v>2.0</v>
      </c>
      <c r="S1504" s="69">
        <v>2.0</v>
      </c>
      <c r="T1504" s="211" t="str">
        <f>Def_Sistemas_Conectores_Cabos!$C$9</f>
        <v>RG316</v>
      </c>
      <c r="U1504" s="45" t="s">
        <v>1173</v>
      </c>
      <c r="V1504" s="33"/>
      <c r="W1504" s="33"/>
      <c r="X1504" s="33"/>
    </row>
    <row r="1505" ht="15.75" customHeight="1">
      <c r="A1505" s="19" t="str">
        <f>Def_Sistemas_Conectores_Cabos!$A$22</f>
        <v>BPM de elétrons</v>
      </c>
      <c r="B1505" s="22" t="str">
        <f>Datas_Entregas!$A$2</f>
        <v>Booster/LTB</v>
      </c>
      <c r="C1505" s="25">
        <f t="array" ref="C1505">INDEX(Datas_Entregas!$B$2:$B$100, MATCH(B1505, Datas_Entregas!$A$2:$A$100, 0), 1)</f>
        <v>43266</v>
      </c>
      <c r="D1505" s="22" t="str">
        <f>Def_Status_Montagem!$A$4</f>
        <v>Comprado / Esperando entrega</v>
      </c>
      <c r="E1505" s="35" t="str">
        <f>Def_Status_Montagem!$B$4</f>
        <v>Contratada (inclui etiqueta)</v>
      </c>
      <c r="F1505" s="26"/>
      <c r="G1505" s="27"/>
      <c r="H1505" s="26" t="str">
        <f t="array" ref="H1505">INDEX(Def_Instancias_Equipamentos!$E$2:$E$5135, MATCH(K1505, Def_Instancias_Equipamentos!$D$2:$D$5135, 0), 1)</f>
        <v>IA-15RaBPM</v>
      </c>
      <c r="I1505" s="27" t="str">
        <f t="array" ref="I1505">INDEX(Def_Instancias_Equipamentos!$E$2:$E$5135, MATCH(L1505, Def_Instancias_Equipamentos!$D$2:$D$5135, 0), 1)</f>
        <v>IA-15RaBPM</v>
      </c>
      <c r="J1505" s="27" t="str">
        <f t="shared" si="26"/>
        <v>INTERNO</v>
      </c>
      <c r="K1505" s="28" t="str">
        <f>Def_Instancias_Equipamentos!$D$776</f>
        <v>BO-36U:DI-BPMRFFE</v>
      </c>
      <c r="L1505" s="19" t="str">
        <f>Def_Instancias_Equipamentos!$D$1367</f>
        <v>BO-36U:DI-FMCFastADC</v>
      </c>
      <c r="M1505" s="44" t="s">
        <v>49</v>
      </c>
      <c r="N1505" s="45" t="s">
        <v>1202</v>
      </c>
      <c r="O1505" s="28" t="str">
        <f>Def_Sistemas_Conectores_Cabos!$B$7</f>
        <v>SMA 50-ohm</v>
      </c>
      <c r="P1505" s="19" t="str">
        <f>Def_Sistemas_Conectores_Cabos!$B$7</f>
        <v>SMA 50-ohm</v>
      </c>
      <c r="Q1505" s="27" t="str">
        <f t="shared" si="31"/>
        <v>BO-36U:DI-BPMRFFE/TI_OUT
BO-36U:DI-FMCFastADC/IN3</v>
      </c>
      <c r="R1505" s="69">
        <v>2.0</v>
      </c>
      <c r="S1505" s="69">
        <v>2.0</v>
      </c>
      <c r="T1505" s="211" t="str">
        <f>Def_Sistemas_Conectores_Cabos!$C$9</f>
        <v>RG316</v>
      </c>
      <c r="U1505" s="45" t="s">
        <v>1173</v>
      </c>
      <c r="V1505" s="33"/>
      <c r="W1505" s="33"/>
      <c r="X1505" s="33"/>
    </row>
    <row r="1506" ht="15.75" customHeight="1">
      <c r="A1506" s="19" t="str">
        <f>Def_Sistemas_Conectores_Cabos!$A$22</f>
        <v>BPM de elétrons</v>
      </c>
      <c r="B1506" s="22" t="str">
        <f>Datas_Entregas!$A$2</f>
        <v>Booster/LTB</v>
      </c>
      <c r="C1506" s="25">
        <f t="array" ref="C1506">INDEX(Datas_Entregas!$B$2:$B$100, MATCH(B1506, Datas_Entregas!$A$2:$A$100, 0), 1)</f>
        <v>43266</v>
      </c>
      <c r="D1506" s="22" t="str">
        <f>Def_Status_Montagem!$A$4</f>
        <v>Comprado / Esperando entrega</v>
      </c>
      <c r="E1506" s="35" t="str">
        <f>Def_Status_Montagem!$B$4</f>
        <v>Contratada (inclui etiqueta)</v>
      </c>
      <c r="F1506" s="26"/>
      <c r="G1506" s="27"/>
      <c r="H1506" s="26" t="str">
        <f t="array" ref="H1506">INDEX(Def_Instancias_Equipamentos!$E$2:$E$5135, MATCH(K1506, Def_Instancias_Equipamentos!$D$2:$D$5135, 0), 1)</f>
        <v>IA-15RaBPM</v>
      </c>
      <c r="I1506" s="27" t="str">
        <f t="array" ref="I1506">INDEX(Def_Instancias_Equipamentos!$E$2:$E$5135, MATCH(L1506, Def_Instancias_Equipamentos!$D$2:$D$5135, 0), 1)</f>
        <v>IA-15RaBPM</v>
      </c>
      <c r="J1506" s="27" t="str">
        <f t="shared" si="26"/>
        <v>INTERNO</v>
      </c>
      <c r="K1506" s="28" t="str">
        <f>Def_Instancias_Equipamentos!$D$776</f>
        <v>BO-36U:DI-BPMRFFE</v>
      </c>
      <c r="L1506" s="19" t="str">
        <f>Def_Instancias_Equipamentos!$D$1367</f>
        <v>BO-36U:DI-FMCFastADC</v>
      </c>
      <c r="M1506" s="44" t="s">
        <v>47</v>
      </c>
      <c r="N1506" s="45" t="s">
        <v>1216</v>
      </c>
      <c r="O1506" s="28" t="str">
        <f>Def_Sistemas_Conectores_Cabos!$B$7</f>
        <v>SMA 50-ohm</v>
      </c>
      <c r="P1506" s="19" t="str">
        <f>Def_Sistemas_Conectores_Cabos!$B$7</f>
        <v>SMA 50-ohm</v>
      </c>
      <c r="Q1506" s="27" t="str">
        <f t="shared" si="31"/>
        <v>BO-36U:DI-BPMRFFE/BO_OUT
BO-36U:DI-FMCFastADC/IN4</v>
      </c>
      <c r="R1506" s="69">
        <v>2.0</v>
      </c>
      <c r="S1506" s="69">
        <v>2.0</v>
      </c>
      <c r="T1506" s="211" t="str">
        <f>Def_Sistemas_Conectores_Cabos!$C$9</f>
        <v>RG316</v>
      </c>
      <c r="U1506" s="45" t="s">
        <v>1173</v>
      </c>
      <c r="V1506" s="33"/>
      <c r="W1506" s="33"/>
      <c r="X1506" s="33"/>
    </row>
    <row r="1507" ht="15.75" customHeight="1">
      <c r="A1507" s="19" t="str">
        <f>Def_Sistemas_Conectores_Cabos!$A$22</f>
        <v>BPM de elétrons</v>
      </c>
      <c r="B1507" s="22" t="str">
        <f>Datas_Entregas!$A$2</f>
        <v>Booster/LTB</v>
      </c>
      <c r="C1507" s="25">
        <f t="array" ref="C1507">INDEX(Datas_Entregas!$B$2:$B$100, MATCH(B1507, Datas_Entregas!$A$2:$A$100, 0), 1)</f>
        <v>43266</v>
      </c>
      <c r="D1507" s="22" t="str">
        <f>Def_Status_Montagem!$A$4</f>
        <v>Comprado / Esperando entrega</v>
      </c>
      <c r="E1507" s="35" t="str">
        <f>Def_Status_Montagem!$B$4</f>
        <v>Contratada (inclui etiqueta)</v>
      </c>
      <c r="F1507" s="26"/>
      <c r="G1507" s="27"/>
      <c r="H1507" s="26" t="str">
        <f t="array" ref="H1507">INDEX(Def_Instancias_Equipamentos!$E$2:$E$5135, MATCH(K1507, Def_Instancias_Equipamentos!$D$2:$D$5135, 0), 1)</f>
        <v>IA-15RaBPM</v>
      </c>
      <c r="I1507" s="27" t="str">
        <f t="array" ref="I1507">INDEX(Def_Instancias_Equipamentos!$E$2:$E$5135, MATCH(L1507, Def_Instancias_Equipamentos!$D$2:$D$5135, 0), 1)</f>
        <v>IA-15RaBPM</v>
      </c>
      <c r="J1507" s="27" t="str">
        <f t="shared" si="26"/>
        <v>INTERNO</v>
      </c>
      <c r="K1507" s="28" t="str">
        <f>Def_Instancias_Equipamentos!$D$777</f>
        <v>BO-37U:DI-BPMRFFE</v>
      </c>
      <c r="L1507" s="19" t="str">
        <f>Def_Instancias_Equipamentos!$D$1368</f>
        <v>BO-37U:DI-FMCFastADC</v>
      </c>
      <c r="M1507" s="44" t="s">
        <v>51</v>
      </c>
      <c r="N1507" s="45" t="s">
        <v>1192</v>
      </c>
      <c r="O1507" s="28" t="str">
        <f>Def_Sistemas_Conectores_Cabos!$B$7</f>
        <v>SMA 50-ohm</v>
      </c>
      <c r="P1507" s="19" t="str">
        <f>Def_Sistemas_Conectores_Cabos!$B$7</f>
        <v>SMA 50-ohm</v>
      </c>
      <c r="Q1507" s="27" t="str">
        <f t="shared" si="31"/>
        <v>BO-37U:DI-BPMRFFE/TO_OUT
BO-37U:DI-FMCFastADC/IN1</v>
      </c>
      <c r="R1507" s="69">
        <v>2.0</v>
      </c>
      <c r="S1507" s="69">
        <v>2.0</v>
      </c>
      <c r="T1507" s="211" t="str">
        <f>Def_Sistemas_Conectores_Cabos!$C$9</f>
        <v>RG316</v>
      </c>
      <c r="U1507" s="45" t="s">
        <v>1173</v>
      </c>
      <c r="V1507" s="33"/>
      <c r="W1507" s="33"/>
      <c r="X1507" s="33"/>
    </row>
    <row r="1508" ht="15.75" customHeight="1">
      <c r="A1508" s="19" t="str">
        <f>Def_Sistemas_Conectores_Cabos!$A$22</f>
        <v>BPM de elétrons</v>
      </c>
      <c r="B1508" s="22" t="str">
        <f>Datas_Entregas!$A$2</f>
        <v>Booster/LTB</v>
      </c>
      <c r="C1508" s="25">
        <f t="array" ref="C1508">INDEX(Datas_Entregas!$B$2:$B$100, MATCH(B1508, Datas_Entregas!$A$2:$A$100, 0), 1)</f>
        <v>43266</v>
      </c>
      <c r="D1508" s="22" t="str">
        <f>Def_Status_Montagem!$A$4</f>
        <v>Comprado / Esperando entrega</v>
      </c>
      <c r="E1508" s="35" t="str">
        <f>Def_Status_Montagem!$B$4</f>
        <v>Contratada (inclui etiqueta)</v>
      </c>
      <c r="F1508" s="26"/>
      <c r="G1508" s="27"/>
      <c r="H1508" s="26" t="str">
        <f t="array" ref="H1508">INDEX(Def_Instancias_Equipamentos!$E$2:$E$5135, MATCH(K1508, Def_Instancias_Equipamentos!$D$2:$D$5135, 0), 1)</f>
        <v>IA-15RaBPM</v>
      </c>
      <c r="I1508" s="27" t="str">
        <f t="array" ref="I1508">INDEX(Def_Instancias_Equipamentos!$E$2:$E$5135, MATCH(L1508, Def_Instancias_Equipamentos!$D$2:$D$5135, 0), 1)</f>
        <v>IA-15RaBPM</v>
      </c>
      <c r="J1508" s="27" t="str">
        <f t="shared" si="26"/>
        <v>INTERNO</v>
      </c>
      <c r="K1508" s="28" t="str">
        <f>Def_Instancias_Equipamentos!$D$777</f>
        <v>BO-37U:DI-BPMRFFE</v>
      </c>
      <c r="L1508" s="19" t="str">
        <f>Def_Instancias_Equipamentos!$D$1368</f>
        <v>BO-37U:DI-FMCFastADC</v>
      </c>
      <c r="M1508" s="44" t="s">
        <v>44</v>
      </c>
      <c r="N1508" s="45" t="s">
        <v>1199</v>
      </c>
      <c r="O1508" s="28" t="str">
        <f>Def_Sistemas_Conectores_Cabos!$B$7</f>
        <v>SMA 50-ohm</v>
      </c>
      <c r="P1508" s="19" t="str">
        <f>Def_Sistemas_Conectores_Cabos!$B$7</f>
        <v>SMA 50-ohm</v>
      </c>
      <c r="Q1508" s="27" t="str">
        <f t="shared" si="31"/>
        <v>BO-37U:DI-BPMRFFE/BI_OUT
BO-37U:DI-FMCFastADC/IN2</v>
      </c>
      <c r="R1508" s="69">
        <v>2.0</v>
      </c>
      <c r="S1508" s="69">
        <v>2.0</v>
      </c>
      <c r="T1508" s="211" t="str">
        <f>Def_Sistemas_Conectores_Cabos!$C$9</f>
        <v>RG316</v>
      </c>
      <c r="U1508" s="45" t="s">
        <v>1173</v>
      </c>
      <c r="V1508" s="33"/>
      <c r="W1508" s="33"/>
      <c r="X1508" s="33"/>
    </row>
    <row r="1509" ht="15.75" customHeight="1">
      <c r="A1509" s="19" t="str">
        <f>Def_Sistemas_Conectores_Cabos!$A$22</f>
        <v>BPM de elétrons</v>
      </c>
      <c r="B1509" s="22" t="str">
        <f>Datas_Entregas!$A$2</f>
        <v>Booster/LTB</v>
      </c>
      <c r="C1509" s="25">
        <f t="array" ref="C1509">INDEX(Datas_Entregas!$B$2:$B$100, MATCH(B1509, Datas_Entregas!$A$2:$A$100, 0), 1)</f>
        <v>43266</v>
      </c>
      <c r="D1509" s="22" t="str">
        <f>Def_Status_Montagem!$A$4</f>
        <v>Comprado / Esperando entrega</v>
      </c>
      <c r="E1509" s="35" t="str">
        <f>Def_Status_Montagem!$B$4</f>
        <v>Contratada (inclui etiqueta)</v>
      </c>
      <c r="F1509" s="26"/>
      <c r="G1509" s="27"/>
      <c r="H1509" s="26" t="str">
        <f t="array" ref="H1509">INDEX(Def_Instancias_Equipamentos!$E$2:$E$5135, MATCH(K1509, Def_Instancias_Equipamentos!$D$2:$D$5135, 0), 1)</f>
        <v>IA-15RaBPM</v>
      </c>
      <c r="I1509" s="27" t="str">
        <f t="array" ref="I1509">INDEX(Def_Instancias_Equipamentos!$E$2:$E$5135, MATCH(L1509, Def_Instancias_Equipamentos!$D$2:$D$5135, 0), 1)</f>
        <v>IA-15RaBPM</v>
      </c>
      <c r="J1509" s="27" t="str">
        <f t="shared" si="26"/>
        <v>INTERNO</v>
      </c>
      <c r="K1509" s="28" t="str">
        <f>Def_Instancias_Equipamentos!$D$777</f>
        <v>BO-37U:DI-BPMRFFE</v>
      </c>
      <c r="L1509" s="19" t="str">
        <f>Def_Instancias_Equipamentos!$D$1368</f>
        <v>BO-37U:DI-FMCFastADC</v>
      </c>
      <c r="M1509" s="44" t="s">
        <v>49</v>
      </c>
      <c r="N1509" s="45" t="s">
        <v>1202</v>
      </c>
      <c r="O1509" s="28" t="str">
        <f>Def_Sistemas_Conectores_Cabos!$B$7</f>
        <v>SMA 50-ohm</v>
      </c>
      <c r="P1509" s="19" t="str">
        <f>Def_Sistemas_Conectores_Cabos!$B$7</f>
        <v>SMA 50-ohm</v>
      </c>
      <c r="Q1509" s="27" t="str">
        <f t="shared" si="31"/>
        <v>BO-37U:DI-BPMRFFE/TI_OUT
BO-37U:DI-FMCFastADC/IN3</v>
      </c>
      <c r="R1509" s="69">
        <v>2.0</v>
      </c>
      <c r="S1509" s="69">
        <v>2.0</v>
      </c>
      <c r="T1509" s="211" t="str">
        <f>Def_Sistemas_Conectores_Cabos!$C$9</f>
        <v>RG316</v>
      </c>
      <c r="U1509" s="45" t="s">
        <v>1173</v>
      </c>
      <c r="V1509" s="33"/>
      <c r="W1509" s="33"/>
      <c r="X1509" s="33"/>
    </row>
    <row r="1510" ht="15.75" customHeight="1">
      <c r="A1510" s="19" t="str">
        <f>Def_Sistemas_Conectores_Cabos!$A$22</f>
        <v>BPM de elétrons</v>
      </c>
      <c r="B1510" s="22" t="str">
        <f>Datas_Entregas!$A$2</f>
        <v>Booster/LTB</v>
      </c>
      <c r="C1510" s="25">
        <f t="array" ref="C1510">INDEX(Datas_Entregas!$B$2:$B$100, MATCH(B1510, Datas_Entregas!$A$2:$A$100, 0), 1)</f>
        <v>43266</v>
      </c>
      <c r="D1510" s="22" t="str">
        <f>Def_Status_Montagem!$A$4</f>
        <v>Comprado / Esperando entrega</v>
      </c>
      <c r="E1510" s="35" t="str">
        <f>Def_Status_Montagem!$B$4</f>
        <v>Contratada (inclui etiqueta)</v>
      </c>
      <c r="F1510" s="26"/>
      <c r="G1510" s="27"/>
      <c r="H1510" s="26" t="str">
        <f t="array" ref="H1510">INDEX(Def_Instancias_Equipamentos!$E$2:$E$5135, MATCH(K1510, Def_Instancias_Equipamentos!$D$2:$D$5135, 0), 1)</f>
        <v>IA-15RaBPM</v>
      </c>
      <c r="I1510" s="27" t="str">
        <f t="array" ref="I1510">INDEX(Def_Instancias_Equipamentos!$E$2:$E$5135, MATCH(L1510, Def_Instancias_Equipamentos!$D$2:$D$5135, 0), 1)</f>
        <v>IA-15RaBPM</v>
      </c>
      <c r="J1510" s="27" t="str">
        <f t="shared" si="26"/>
        <v>INTERNO</v>
      </c>
      <c r="K1510" s="28" t="str">
        <f>Def_Instancias_Equipamentos!$D$777</f>
        <v>BO-37U:DI-BPMRFFE</v>
      </c>
      <c r="L1510" s="19" t="str">
        <f>Def_Instancias_Equipamentos!$D$1368</f>
        <v>BO-37U:DI-FMCFastADC</v>
      </c>
      <c r="M1510" s="44" t="s">
        <v>47</v>
      </c>
      <c r="N1510" s="45" t="s">
        <v>1216</v>
      </c>
      <c r="O1510" s="28" t="str">
        <f>Def_Sistemas_Conectores_Cabos!$B$7</f>
        <v>SMA 50-ohm</v>
      </c>
      <c r="P1510" s="19" t="str">
        <f>Def_Sistemas_Conectores_Cabos!$B$7</f>
        <v>SMA 50-ohm</v>
      </c>
      <c r="Q1510" s="27" t="str">
        <f t="shared" si="31"/>
        <v>BO-37U:DI-BPMRFFE/BO_OUT
BO-37U:DI-FMCFastADC/IN4</v>
      </c>
      <c r="R1510" s="69">
        <v>2.0</v>
      </c>
      <c r="S1510" s="69">
        <v>2.0</v>
      </c>
      <c r="T1510" s="211" t="str">
        <f>Def_Sistemas_Conectores_Cabos!$C$9</f>
        <v>RG316</v>
      </c>
      <c r="U1510" s="45" t="s">
        <v>1173</v>
      </c>
      <c r="V1510" s="33"/>
      <c r="W1510" s="33"/>
      <c r="X1510" s="33"/>
    </row>
    <row r="1511" ht="15.75" customHeight="1">
      <c r="A1511" s="19" t="str">
        <f>Def_Sistemas_Conectores_Cabos!$A$22</f>
        <v>BPM de elétrons</v>
      </c>
      <c r="B1511" s="22" t="str">
        <f>Datas_Entregas!$A$2</f>
        <v>Booster/LTB</v>
      </c>
      <c r="C1511" s="25">
        <f t="array" ref="C1511">INDEX(Datas_Entregas!$B$2:$B$100, MATCH(B1511, Datas_Entregas!$A$2:$A$100, 0), 1)</f>
        <v>43266</v>
      </c>
      <c r="D1511" s="22" t="str">
        <f>Def_Status_Montagem!$A$4</f>
        <v>Comprado / Esperando entrega</v>
      </c>
      <c r="E1511" s="35" t="str">
        <f>Def_Status_Montagem!$B$4</f>
        <v>Contratada (inclui etiqueta)</v>
      </c>
      <c r="F1511" s="26"/>
      <c r="G1511" s="27"/>
      <c r="H1511" s="26" t="str">
        <f t="array" ref="H1511">INDEX(Def_Instancias_Equipamentos!$E$2:$E$5135, MATCH(K1511, Def_Instancias_Equipamentos!$D$2:$D$5135, 0), 1)</f>
        <v>IA-16RaBPM</v>
      </c>
      <c r="I1511" s="27" t="str">
        <f t="array" ref="I1511">INDEX(Def_Instancias_Equipamentos!$E$2:$E$5135, MATCH(L1511, Def_Instancias_Equipamentos!$D$2:$D$5135, 0), 1)</f>
        <v>IA-16RaBPM</v>
      </c>
      <c r="J1511" s="27" t="str">
        <f t="shared" si="26"/>
        <v>INTERNO</v>
      </c>
      <c r="K1511" s="28" t="str">
        <f>Def_Instancias_Equipamentos!$D$778</f>
        <v>BO-38U:DI-BPMRFFE</v>
      </c>
      <c r="L1511" s="19" t="str">
        <f>Def_Instancias_Equipamentos!$D$1369</f>
        <v>BO-38U:DI-FMCFastADC</v>
      </c>
      <c r="M1511" s="44" t="s">
        <v>51</v>
      </c>
      <c r="N1511" s="45" t="s">
        <v>1192</v>
      </c>
      <c r="O1511" s="28" t="str">
        <f>Def_Sistemas_Conectores_Cabos!$B$7</f>
        <v>SMA 50-ohm</v>
      </c>
      <c r="P1511" s="19" t="str">
        <f>Def_Sistemas_Conectores_Cabos!$B$7</f>
        <v>SMA 50-ohm</v>
      </c>
      <c r="Q1511" s="27" t="str">
        <f t="shared" si="31"/>
        <v>BO-38U:DI-BPMRFFE/TO_OUT
BO-38U:DI-FMCFastADC/IN1</v>
      </c>
      <c r="R1511" s="69">
        <v>2.0</v>
      </c>
      <c r="S1511" s="69">
        <v>2.0</v>
      </c>
      <c r="T1511" s="211" t="str">
        <f>Def_Sistemas_Conectores_Cabos!$C$9</f>
        <v>RG316</v>
      </c>
      <c r="U1511" s="45" t="s">
        <v>1173</v>
      </c>
      <c r="V1511" s="33"/>
      <c r="W1511" s="33"/>
      <c r="X1511" s="33"/>
    </row>
    <row r="1512" ht="15.75" customHeight="1">
      <c r="A1512" s="19" t="str">
        <f>Def_Sistemas_Conectores_Cabos!$A$22</f>
        <v>BPM de elétrons</v>
      </c>
      <c r="B1512" s="22" t="str">
        <f>Datas_Entregas!$A$2</f>
        <v>Booster/LTB</v>
      </c>
      <c r="C1512" s="25">
        <f t="array" ref="C1512">INDEX(Datas_Entregas!$B$2:$B$100, MATCH(B1512, Datas_Entregas!$A$2:$A$100, 0), 1)</f>
        <v>43266</v>
      </c>
      <c r="D1512" s="22" t="str">
        <f>Def_Status_Montagem!$A$4</f>
        <v>Comprado / Esperando entrega</v>
      </c>
      <c r="E1512" s="35" t="str">
        <f>Def_Status_Montagem!$B$4</f>
        <v>Contratada (inclui etiqueta)</v>
      </c>
      <c r="F1512" s="26"/>
      <c r="G1512" s="27"/>
      <c r="H1512" s="26" t="str">
        <f t="array" ref="H1512">INDEX(Def_Instancias_Equipamentos!$E$2:$E$5135, MATCH(K1512, Def_Instancias_Equipamentos!$D$2:$D$5135, 0), 1)</f>
        <v>IA-16RaBPM</v>
      </c>
      <c r="I1512" s="27" t="str">
        <f t="array" ref="I1512">INDEX(Def_Instancias_Equipamentos!$E$2:$E$5135, MATCH(L1512, Def_Instancias_Equipamentos!$D$2:$D$5135, 0), 1)</f>
        <v>IA-16RaBPM</v>
      </c>
      <c r="J1512" s="27" t="str">
        <f t="shared" si="26"/>
        <v>INTERNO</v>
      </c>
      <c r="K1512" s="28" t="str">
        <f>Def_Instancias_Equipamentos!$D$778</f>
        <v>BO-38U:DI-BPMRFFE</v>
      </c>
      <c r="L1512" s="19" t="str">
        <f>Def_Instancias_Equipamentos!$D$1369</f>
        <v>BO-38U:DI-FMCFastADC</v>
      </c>
      <c r="M1512" s="44" t="s">
        <v>44</v>
      </c>
      <c r="N1512" s="45" t="s">
        <v>1199</v>
      </c>
      <c r="O1512" s="28" t="str">
        <f>Def_Sistemas_Conectores_Cabos!$B$7</f>
        <v>SMA 50-ohm</v>
      </c>
      <c r="P1512" s="19" t="str">
        <f>Def_Sistemas_Conectores_Cabos!$B$7</f>
        <v>SMA 50-ohm</v>
      </c>
      <c r="Q1512" s="27" t="str">
        <f t="shared" si="31"/>
        <v>BO-38U:DI-BPMRFFE/BI_OUT
BO-38U:DI-FMCFastADC/IN2</v>
      </c>
      <c r="R1512" s="69">
        <v>2.0</v>
      </c>
      <c r="S1512" s="69">
        <v>2.0</v>
      </c>
      <c r="T1512" s="211" t="str">
        <f>Def_Sistemas_Conectores_Cabos!$C$9</f>
        <v>RG316</v>
      </c>
      <c r="U1512" s="45" t="s">
        <v>1173</v>
      </c>
      <c r="V1512" s="33"/>
      <c r="W1512" s="33"/>
      <c r="X1512" s="33"/>
    </row>
    <row r="1513" ht="15.75" customHeight="1">
      <c r="A1513" s="19" t="str">
        <f>Def_Sistemas_Conectores_Cabos!$A$22</f>
        <v>BPM de elétrons</v>
      </c>
      <c r="B1513" s="22" t="str">
        <f>Datas_Entregas!$A$2</f>
        <v>Booster/LTB</v>
      </c>
      <c r="C1513" s="25">
        <f t="array" ref="C1513">INDEX(Datas_Entregas!$B$2:$B$100, MATCH(B1513, Datas_Entregas!$A$2:$A$100, 0), 1)</f>
        <v>43266</v>
      </c>
      <c r="D1513" s="22" t="str">
        <f>Def_Status_Montagem!$A$4</f>
        <v>Comprado / Esperando entrega</v>
      </c>
      <c r="E1513" s="35" t="str">
        <f>Def_Status_Montagem!$B$4</f>
        <v>Contratada (inclui etiqueta)</v>
      </c>
      <c r="F1513" s="26"/>
      <c r="G1513" s="27"/>
      <c r="H1513" s="26" t="str">
        <f t="array" ref="H1513">INDEX(Def_Instancias_Equipamentos!$E$2:$E$5135, MATCH(K1513, Def_Instancias_Equipamentos!$D$2:$D$5135, 0), 1)</f>
        <v>IA-16RaBPM</v>
      </c>
      <c r="I1513" s="27" t="str">
        <f t="array" ref="I1513">INDEX(Def_Instancias_Equipamentos!$E$2:$E$5135, MATCH(L1513, Def_Instancias_Equipamentos!$D$2:$D$5135, 0), 1)</f>
        <v>IA-16RaBPM</v>
      </c>
      <c r="J1513" s="27" t="str">
        <f t="shared" si="26"/>
        <v>INTERNO</v>
      </c>
      <c r="K1513" s="28" t="str">
        <f>Def_Instancias_Equipamentos!$D$778</f>
        <v>BO-38U:DI-BPMRFFE</v>
      </c>
      <c r="L1513" s="19" t="str">
        <f>Def_Instancias_Equipamentos!$D$1369</f>
        <v>BO-38U:DI-FMCFastADC</v>
      </c>
      <c r="M1513" s="44" t="s">
        <v>49</v>
      </c>
      <c r="N1513" s="45" t="s">
        <v>1202</v>
      </c>
      <c r="O1513" s="28" t="str">
        <f>Def_Sistemas_Conectores_Cabos!$B$7</f>
        <v>SMA 50-ohm</v>
      </c>
      <c r="P1513" s="19" t="str">
        <f>Def_Sistemas_Conectores_Cabos!$B$7</f>
        <v>SMA 50-ohm</v>
      </c>
      <c r="Q1513" s="27" t="str">
        <f t="shared" si="31"/>
        <v>BO-38U:DI-BPMRFFE/TI_OUT
BO-38U:DI-FMCFastADC/IN3</v>
      </c>
      <c r="R1513" s="69">
        <v>2.0</v>
      </c>
      <c r="S1513" s="69">
        <v>2.0</v>
      </c>
      <c r="T1513" s="211" t="str">
        <f>Def_Sistemas_Conectores_Cabos!$C$9</f>
        <v>RG316</v>
      </c>
      <c r="U1513" s="45" t="s">
        <v>1173</v>
      </c>
      <c r="V1513" s="33"/>
      <c r="W1513" s="33"/>
      <c r="X1513" s="33"/>
    </row>
    <row r="1514" ht="15.75" customHeight="1">
      <c r="A1514" s="19" t="str">
        <f>Def_Sistemas_Conectores_Cabos!$A$22</f>
        <v>BPM de elétrons</v>
      </c>
      <c r="B1514" s="22" t="str">
        <f>Datas_Entregas!$A$2</f>
        <v>Booster/LTB</v>
      </c>
      <c r="C1514" s="25">
        <f t="array" ref="C1514">INDEX(Datas_Entregas!$B$2:$B$100, MATCH(B1514, Datas_Entregas!$A$2:$A$100, 0), 1)</f>
        <v>43266</v>
      </c>
      <c r="D1514" s="22" t="str">
        <f>Def_Status_Montagem!$A$4</f>
        <v>Comprado / Esperando entrega</v>
      </c>
      <c r="E1514" s="35" t="str">
        <f>Def_Status_Montagem!$B$4</f>
        <v>Contratada (inclui etiqueta)</v>
      </c>
      <c r="F1514" s="26"/>
      <c r="G1514" s="27"/>
      <c r="H1514" s="26" t="str">
        <f t="array" ref="H1514">INDEX(Def_Instancias_Equipamentos!$E$2:$E$5135, MATCH(K1514, Def_Instancias_Equipamentos!$D$2:$D$5135, 0), 1)</f>
        <v>IA-16RaBPM</v>
      </c>
      <c r="I1514" s="27" t="str">
        <f t="array" ref="I1514">INDEX(Def_Instancias_Equipamentos!$E$2:$E$5135, MATCH(L1514, Def_Instancias_Equipamentos!$D$2:$D$5135, 0), 1)</f>
        <v>IA-16RaBPM</v>
      </c>
      <c r="J1514" s="27" t="str">
        <f t="shared" si="26"/>
        <v>INTERNO</v>
      </c>
      <c r="K1514" s="28" t="str">
        <f>Def_Instancias_Equipamentos!$D$778</f>
        <v>BO-38U:DI-BPMRFFE</v>
      </c>
      <c r="L1514" s="19" t="str">
        <f>Def_Instancias_Equipamentos!$D$1369</f>
        <v>BO-38U:DI-FMCFastADC</v>
      </c>
      <c r="M1514" s="44" t="s">
        <v>47</v>
      </c>
      <c r="N1514" s="45" t="s">
        <v>1216</v>
      </c>
      <c r="O1514" s="28" t="str">
        <f>Def_Sistemas_Conectores_Cabos!$B$7</f>
        <v>SMA 50-ohm</v>
      </c>
      <c r="P1514" s="19" t="str">
        <f>Def_Sistemas_Conectores_Cabos!$B$7</f>
        <v>SMA 50-ohm</v>
      </c>
      <c r="Q1514" s="27" t="str">
        <f t="shared" si="31"/>
        <v>BO-38U:DI-BPMRFFE/BO_OUT
BO-38U:DI-FMCFastADC/IN4</v>
      </c>
      <c r="R1514" s="69">
        <v>2.0</v>
      </c>
      <c r="S1514" s="69">
        <v>2.0</v>
      </c>
      <c r="T1514" s="211" t="str">
        <f>Def_Sistemas_Conectores_Cabos!$C$9</f>
        <v>RG316</v>
      </c>
      <c r="U1514" s="45" t="s">
        <v>1173</v>
      </c>
      <c r="V1514" s="33"/>
      <c r="W1514" s="33"/>
      <c r="X1514" s="33"/>
    </row>
    <row r="1515" ht="15.75" customHeight="1">
      <c r="A1515" s="19" t="str">
        <f>Def_Sistemas_Conectores_Cabos!$A$22</f>
        <v>BPM de elétrons</v>
      </c>
      <c r="B1515" s="22" t="str">
        <f>Datas_Entregas!$A$2</f>
        <v>Booster/LTB</v>
      </c>
      <c r="C1515" s="25">
        <f t="array" ref="C1515">INDEX(Datas_Entregas!$B$2:$B$100, MATCH(B1515, Datas_Entregas!$A$2:$A$100, 0), 1)</f>
        <v>43266</v>
      </c>
      <c r="D1515" s="22" t="str">
        <f>Def_Status_Montagem!$A$4</f>
        <v>Comprado / Esperando entrega</v>
      </c>
      <c r="E1515" s="35" t="str">
        <f>Def_Status_Montagem!$B$4</f>
        <v>Contratada (inclui etiqueta)</v>
      </c>
      <c r="F1515" s="26"/>
      <c r="G1515" s="27"/>
      <c r="H1515" s="26" t="str">
        <f t="array" ref="H1515">INDEX(Def_Instancias_Equipamentos!$E$2:$E$5135, MATCH(K1515, Def_Instancias_Equipamentos!$D$2:$D$5135, 0), 1)</f>
        <v>IA-16RaBPM</v>
      </c>
      <c r="I1515" s="27" t="str">
        <f t="array" ref="I1515">INDEX(Def_Instancias_Equipamentos!$E$2:$E$5135, MATCH(L1515, Def_Instancias_Equipamentos!$D$2:$D$5135, 0), 1)</f>
        <v>IA-16RaBPM</v>
      </c>
      <c r="J1515" s="27" t="str">
        <f t="shared" si="26"/>
        <v>INTERNO</v>
      </c>
      <c r="K1515" s="28" t="str">
        <f>Def_Instancias_Equipamentos!$D$779</f>
        <v>BO-39U:DI-BPMRFFE</v>
      </c>
      <c r="L1515" s="19" t="str">
        <f>Def_Instancias_Equipamentos!$D$1370</f>
        <v>BO-39U:DI-FMCFastADC</v>
      </c>
      <c r="M1515" s="44" t="s">
        <v>51</v>
      </c>
      <c r="N1515" s="45" t="s">
        <v>1192</v>
      </c>
      <c r="O1515" s="28" t="str">
        <f>Def_Sistemas_Conectores_Cabos!$B$7</f>
        <v>SMA 50-ohm</v>
      </c>
      <c r="P1515" s="19" t="str">
        <f>Def_Sistemas_Conectores_Cabos!$B$7</f>
        <v>SMA 50-ohm</v>
      </c>
      <c r="Q1515" s="27" t="str">
        <f t="shared" si="31"/>
        <v>BO-39U:DI-BPMRFFE/TO_OUT
BO-39U:DI-FMCFastADC/IN1</v>
      </c>
      <c r="R1515" s="69">
        <v>2.0</v>
      </c>
      <c r="S1515" s="69">
        <v>2.0</v>
      </c>
      <c r="T1515" s="211" t="str">
        <f>Def_Sistemas_Conectores_Cabos!$C$9</f>
        <v>RG316</v>
      </c>
      <c r="U1515" s="45" t="s">
        <v>1173</v>
      </c>
      <c r="V1515" s="33"/>
      <c r="W1515" s="33"/>
      <c r="X1515" s="33"/>
    </row>
    <row r="1516" ht="15.75" customHeight="1">
      <c r="A1516" s="19" t="str">
        <f>Def_Sistemas_Conectores_Cabos!$A$22</f>
        <v>BPM de elétrons</v>
      </c>
      <c r="B1516" s="22" t="str">
        <f>Datas_Entregas!$A$2</f>
        <v>Booster/LTB</v>
      </c>
      <c r="C1516" s="25">
        <f t="array" ref="C1516">INDEX(Datas_Entregas!$B$2:$B$100, MATCH(B1516, Datas_Entregas!$A$2:$A$100, 0), 1)</f>
        <v>43266</v>
      </c>
      <c r="D1516" s="22" t="str">
        <f>Def_Status_Montagem!$A$4</f>
        <v>Comprado / Esperando entrega</v>
      </c>
      <c r="E1516" s="35" t="str">
        <f>Def_Status_Montagem!$B$4</f>
        <v>Contratada (inclui etiqueta)</v>
      </c>
      <c r="F1516" s="26"/>
      <c r="G1516" s="27"/>
      <c r="H1516" s="26" t="str">
        <f t="array" ref="H1516">INDEX(Def_Instancias_Equipamentos!$E$2:$E$5135, MATCH(K1516, Def_Instancias_Equipamentos!$D$2:$D$5135, 0), 1)</f>
        <v>IA-16RaBPM</v>
      </c>
      <c r="I1516" s="27" t="str">
        <f t="array" ref="I1516">INDEX(Def_Instancias_Equipamentos!$E$2:$E$5135, MATCH(L1516, Def_Instancias_Equipamentos!$D$2:$D$5135, 0), 1)</f>
        <v>IA-16RaBPM</v>
      </c>
      <c r="J1516" s="27" t="str">
        <f t="shared" si="26"/>
        <v>INTERNO</v>
      </c>
      <c r="K1516" s="28" t="str">
        <f>Def_Instancias_Equipamentos!$D$779</f>
        <v>BO-39U:DI-BPMRFFE</v>
      </c>
      <c r="L1516" s="19" t="str">
        <f>Def_Instancias_Equipamentos!$D$1370</f>
        <v>BO-39U:DI-FMCFastADC</v>
      </c>
      <c r="M1516" s="44" t="s">
        <v>44</v>
      </c>
      <c r="N1516" s="45" t="s">
        <v>1199</v>
      </c>
      <c r="O1516" s="28" t="str">
        <f>Def_Sistemas_Conectores_Cabos!$B$7</f>
        <v>SMA 50-ohm</v>
      </c>
      <c r="P1516" s="19" t="str">
        <f>Def_Sistemas_Conectores_Cabos!$B$7</f>
        <v>SMA 50-ohm</v>
      </c>
      <c r="Q1516" s="27" t="str">
        <f t="shared" si="31"/>
        <v>BO-39U:DI-BPMRFFE/BI_OUT
BO-39U:DI-FMCFastADC/IN2</v>
      </c>
      <c r="R1516" s="69">
        <v>2.0</v>
      </c>
      <c r="S1516" s="69">
        <v>2.0</v>
      </c>
      <c r="T1516" s="211" t="str">
        <f>Def_Sistemas_Conectores_Cabos!$C$9</f>
        <v>RG316</v>
      </c>
      <c r="U1516" s="45" t="s">
        <v>1173</v>
      </c>
      <c r="V1516" s="33"/>
      <c r="W1516" s="33"/>
      <c r="X1516" s="33"/>
    </row>
    <row r="1517" ht="15.75" customHeight="1">
      <c r="A1517" s="19" t="str">
        <f>Def_Sistemas_Conectores_Cabos!$A$22</f>
        <v>BPM de elétrons</v>
      </c>
      <c r="B1517" s="22" t="str">
        <f>Datas_Entregas!$A$2</f>
        <v>Booster/LTB</v>
      </c>
      <c r="C1517" s="25">
        <f t="array" ref="C1517">INDEX(Datas_Entregas!$B$2:$B$100, MATCH(B1517, Datas_Entregas!$A$2:$A$100, 0), 1)</f>
        <v>43266</v>
      </c>
      <c r="D1517" s="22" t="str">
        <f>Def_Status_Montagem!$A$4</f>
        <v>Comprado / Esperando entrega</v>
      </c>
      <c r="E1517" s="35" t="str">
        <f>Def_Status_Montagem!$B$4</f>
        <v>Contratada (inclui etiqueta)</v>
      </c>
      <c r="F1517" s="26"/>
      <c r="G1517" s="27"/>
      <c r="H1517" s="26" t="str">
        <f t="array" ref="H1517">INDEX(Def_Instancias_Equipamentos!$E$2:$E$5135, MATCH(K1517, Def_Instancias_Equipamentos!$D$2:$D$5135, 0), 1)</f>
        <v>IA-16RaBPM</v>
      </c>
      <c r="I1517" s="27" t="str">
        <f t="array" ref="I1517">INDEX(Def_Instancias_Equipamentos!$E$2:$E$5135, MATCH(L1517, Def_Instancias_Equipamentos!$D$2:$D$5135, 0), 1)</f>
        <v>IA-16RaBPM</v>
      </c>
      <c r="J1517" s="27" t="str">
        <f t="shared" si="26"/>
        <v>INTERNO</v>
      </c>
      <c r="K1517" s="28" t="str">
        <f>Def_Instancias_Equipamentos!$D$779</f>
        <v>BO-39U:DI-BPMRFFE</v>
      </c>
      <c r="L1517" s="19" t="str">
        <f>Def_Instancias_Equipamentos!$D$1370</f>
        <v>BO-39U:DI-FMCFastADC</v>
      </c>
      <c r="M1517" s="44" t="s">
        <v>49</v>
      </c>
      <c r="N1517" s="45" t="s">
        <v>1202</v>
      </c>
      <c r="O1517" s="28" t="str">
        <f>Def_Sistemas_Conectores_Cabos!$B$7</f>
        <v>SMA 50-ohm</v>
      </c>
      <c r="P1517" s="19" t="str">
        <f>Def_Sistemas_Conectores_Cabos!$B$7</f>
        <v>SMA 50-ohm</v>
      </c>
      <c r="Q1517" s="27" t="str">
        <f t="shared" si="31"/>
        <v>BO-39U:DI-BPMRFFE/TI_OUT
BO-39U:DI-FMCFastADC/IN3</v>
      </c>
      <c r="R1517" s="69">
        <v>2.0</v>
      </c>
      <c r="S1517" s="69">
        <v>2.0</v>
      </c>
      <c r="T1517" s="211" t="str">
        <f>Def_Sistemas_Conectores_Cabos!$C$9</f>
        <v>RG316</v>
      </c>
      <c r="U1517" s="45" t="s">
        <v>1173</v>
      </c>
      <c r="V1517" s="33"/>
      <c r="W1517" s="33"/>
      <c r="X1517" s="33"/>
    </row>
    <row r="1518" ht="15.75" customHeight="1">
      <c r="A1518" s="19" t="str">
        <f>Def_Sistemas_Conectores_Cabos!$A$22</f>
        <v>BPM de elétrons</v>
      </c>
      <c r="B1518" s="22" t="str">
        <f>Datas_Entregas!$A$2</f>
        <v>Booster/LTB</v>
      </c>
      <c r="C1518" s="25">
        <f t="array" ref="C1518">INDEX(Datas_Entregas!$B$2:$B$100, MATCH(B1518, Datas_Entregas!$A$2:$A$100, 0), 1)</f>
        <v>43266</v>
      </c>
      <c r="D1518" s="22" t="str">
        <f>Def_Status_Montagem!$A$4</f>
        <v>Comprado / Esperando entrega</v>
      </c>
      <c r="E1518" s="35" t="str">
        <f>Def_Status_Montagem!$B$4</f>
        <v>Contratada (inclui etiqueta)</v>
      </c>
      <c r="F1518" s="26"/>
      <c r="G1518" s="27"/>
      <c r="H1518" s="26" t="str">
        <f t="array" ref="H1518">INDEX(Def_Instancias_Equipamentos!$E$2:$E$5135, MATCH(K1518, Def_Instancias_Equipamentos!$D$2:$D$5135, 0), 1)</f>
        <v>IA-16RaBPM</v>
      </c>
      <c r="I1518" s="27" t="str">
        <f t="array" ref="I1518">INDEX(Def_Instancias_Equipamentos!$E$2:$E$5135, MATCH(L1518, Def_Instancias_Equipamentos!$D$2:$D$5135, 0), 1)</f>
        <v>IA-16RaBPM</v>
      </c>
      <c r="J1518" s="27" t="str">
        <f t="shared" si="26"/>
        <v>INTERNO</v>
      </c>
      <c r="K1518" s="28" t="str">
        <f>Def_Instancias_Equipamentos!$D$779</f>
        <v>BO-39U:DI-BPMRFFE</v>
      </c>
      <c r="L1518" s="19" t="str">
        <f>Def_Instancias_Equipamentos!$D$1370</f>
        <v>BO-39U:DI-FMCFastADC</v>
      </c>
      <c r="M1518" s="44" t="s">
        <v>47</v>
      </c>
      <c r="N1518" s="45" t="s">
        <v>1216</v>
      </c>
      <c r="O1518" s="28" t="str">
        <f>Def_Sistemas_Conectores_Cabos!$B$7</f>
        <v>SMA 50-ohm</v>
      </c>
      <c r="P1518" s="19" t="str">
        <f>Def_Sistemas_Conectores_Cabos!$B$7</f>
        <v>SMA 50-ohm</v>
      </c>
      <c r="Q1518" s="27" t="str">
        <f t="shared" si="31"/>
        <v>BO-39U:DI-BPMRFFE/BO_OUT
BO-39U:DI-FMCFastADC/IN4</v>
      </c>
      <c r="R1518" s="69">
        <v>2.0</v>
      </c>
      <c r="S1518" s="69">
        <v>2.0</v>
      </c>
      <c r="T1518" s="211" t="str">
        <f>Def_Sistemas_Conectores_Cabos!$C$9</f>
        <v>RG316</v>
      </c>
      <c r="U1518" s="45" t="s">
        <v>1173</v>
      </c>
      <c r="V1518" s="33"/>
      <c r="W1518" s="33"/>
      <c r="X1518" s="33"/>
    </row>
    <row r="1519" ht="15.75" customHeight="1">
      <c r="A1519" s="19" t="str">
        <f>Def_Sistemas_Conectores_Cabos!$A$22</f>
        <v>BPM de elétrons</v>
      </c>
      <c r="B1519" s="22" t="str">
        <f>Datas_Entregas!$A$2</f>
        <v>Booster/LTB</v>
      </c>
      <c r="C1519" s="25">
        <f t="array" ref="C1519">INDEX(Datas_Entregas!$B$2:$B$100, MATCH(B1519, Datas_Entregas!$A$2:$A$100, 0), 1)</f>
        <v>43266</v>
      </c>
      <c r="D1519" s="22" t="str">
        <f>Def_Status_Montagem!$A$4</f>
        <v>Comprado / Esperando entrega</v>
      </c>
      <c r="E1519" s="35" t="str">
        <f>Def_Status_Montagem!$B$4</f>
        <v>Contratada (inclui etiqueta)</v>
      </c>
      <c r="F1519" s="26"/>
      <c r="G1519" s="27"/>
      <c r="H1519" s="26" t="str">
        <f t="array" ref="H1519">INDEX(Def_Instancias_Equipamentos!$E$2:$E$5135, MATCH(K1519, Def_Instancias_Equipamentos!$D$2:$D$5135, 0), 1)</f>
        <v>IA-16RaBPM</v>
      </c>
      <c r="I1519" s="27" t="str">
        <f t="array" ref="I1519">INDEX(Def_Instancias_Equipamentos!$E$2:$E$5135, MATCH(L1519, Def_Instancias_Equipamentos!$D$2:$D$5135, 0), 1)</f>
        <v>IA-16RaBPM</v>
      </c>
      <c r="J1519" s="27" t="str">
        <f t="shared" si="26"/>
        <v>INTERNO</v>
      </c>
      <c r="K1519" s="28" t="str">
        <f>Def_Instancias_Equipamentos!$D$780</f>
        <v>BO-40U:DI-BPMRFFE</v>
      </c>
      <c r="L1519" s="19" t="str">
        <f>Def_Instancias_Equipamentos!$D$1371</f>
        <v>BO-40U:DI-FMCFastADC</v>
      </c>
      <c r="M1519" s="44" t="s">
        <v>51</v>
      </c>
      <c r="N1519" s="45" t="s">
        <v>1192</v>
      </c>
      <c r="O1519" s="28" t="str">
        <f>Def_Sistemas_Conectores_Cabos!$B$7</f>
        <v>SMA 50-ohm</v>
      </c>
      <c r="P1519" s="19" t="str">
        <f>Def_Sistemas_Conectores_Cabos!$B$7</f>
        <v>SMA 50-ohm</v>
      </c>
      <c r="Q1519" s="27" t="str">
        <f t="shared" si="31"/>
        <v>BO-40U:DI-BPMRFFE/TO_OUT
BO-40U:DI-FMCFastADC/IN1</v>
      </c>
      <c r="R1519" s="69">
        <v>2.0</v>
      </c>
      <c r="S1519" s="69">
        <v>2.0</v>
      </c>
      <c r="T1519" s="211" t="str">
        <f>Def_Sistemas_Conectores_Cabos!$C$9</f>
        <v>RG316</v>
      </c>
      <c r="U1519" s="45" t="s">
        <v>1173</v>
      </c>
      <c r="V1519" s="33"/>
      <c r="W1519" s="33"/>
      <c r="X1519" s="33"/>
    </row>
    <row r="1520" ht="15.75" customHeight="1">
      <c r="A1520" s="19" t="str">
        <f>Def_Sistemas_Conectores_Cabos!$A$22</f>
        <v>BPM de elétrons</v>
      </c>
      <c r="B1520" s="22" t="str">
        <f>Datas_Entregas!$A$2</f>
        <v>Booster/LTB</v>
      </c>
      <c r="C1520" s="25">
        <f t="array" ref="C1520">INDEX(Datas_Entregas!$B$2:$B$100, MATCH(B1520, Datas_Entregas!$A$2:$A$100, 0), 1)</f>
        <v>43266</v>
      </c>
      <c r="D1520" s="22" t="str">
        <f>Def_Status_Montagem!$A$4</f>
        <v>Comprado / Esperando entrega</v>
      </c>
      <c r="E1520" s="35" t="str">
        <f>Def_Status_Montagem!$B$4</f>
        <v>Contratada (inclui etiqueta)</v>
      </c>
      <c r="F1520" s="26"/>
      <c r="G1520" s="27"/>
      <c r="H1520" s="26" t="str">
        <f t="array" ref="H1520">INDEX(Def_Instancias_Equipamentos!$E$2:$E$5135, MATCH(K1520, Def_Instancias_Equipamentos!$D$2:$D$5135, 0), 1)</f>
        <v>IA-16RaBPM</v>
      </c>
      <c r="I1520" s="27" t="str">
        <f t="array" ref="I1520">INDEX(Def_Instancias_Equipamentos!$E$2:$E$5135, MATCH(L1520, Def_Instancias_Equipamentos!$D$2:$D$5135, 0), 1)</f>
        <v>IA-16RaBPM</v>
      </c>
      <c r="J1520" s="27" t="str">
        <f t="shared" si="26"/>
        <v>INTERNO</v>
      </c>
      <c r="K1520" s="28" t="str">
        <f>Def_Instancias_Equipamentos!$D$780</f>
        <v>BO-40U:DI-BPMRFFE</v>
      </c>
      <c r="L1520" s="19" t="str">
        <f>Def_Instancias_Equipamentos!$D$1371</f>
        <v>BO-40U:DI-FMCFastADC</v>
      </c>
      <c r="M1520" s="44" t="s">
        <v>44</v>
      </c>
      <c r="N1520" s="45" t="s">
        <v>1199</v>
      </c>
      <c r="O1520" s="28" t="str">
        <f>Def_Sistemas_Conectores_Cabos!$B$7</f>
        <v>SMA 50-ohm</v>
      </c>
      <c r="P1520" s="19" t="str">
        <f>Def_Sistemas_Conectores_Cabos!$B$7</f>
        <v>SMA 50-ohm</v>
      </c>
      <c r="Q1520" s="27" t="str">
        <f t="shared" si="31"/>
        <v>BO-40U:DI-BPMRFFE/BI_OUT
BO-40U:DI-FMCFastADC/IN2</v>
      </c>
      <c r="R1520" s="69">
        <v>2.0</v>
      </c>
      <c r="S1520" s="69">
        <v>2.0</v>
      </c>
      <c r="T1520" s="211" t="str">
        <f>Def_Sistemas_Conectores_Cabos!$C$9</f>
        <v>RG316</v>
      </c>
      <c r="U1520" s="45" t="s">
        <v>1173</v>
      </c>
      <c r="V1520" s="33"/>
      <c r="W1520" s="33"/>
      <c r="X1520" s="33"/>
    </row>
    <row r="1521" ht="15.75" customHeight="1">
      <c r="A1521" s="19" t="str">
        <f>Def_Sistemas_Conectores_Cabos!$A$22</f>
        <v>BPM de elétrons</v>
      </c>
      <c r="B1521" s="22" t="str">
        <f>Datas_Entregas!$A$2</f>
        <v>Booster/LTB</v>
      </c>
      <c r="C1521" s="25">
        <f t="array" ref="C1521">INDEX(Datas_Entregas!$B$2:$B$100, MATCH(B1521, Datas_Entregas!$A$2:$A$100, 0), 1)</f>
        <v>43266</v>
      </c>
      <c r="D1521" s="22" t="str">
        <f>Def_Status_Montagem!$A$4</f>
        <v>Comprado / Esperando entrega</v>
      </c>
      <c r="E1521" s="35" t="str">
        <f>Def_Status_Montagem!$B$4</f>
        <v>Contratada (inclui etiqueta)</v>
      </c>
      <c r="F1521" s="26"/>
      <c r="G1521" s="27"/>
      <c r="H1521" s="26" t="str">
        <f t="array" ref="H1521">INDEX(Def_Instancias_Equipamentos!$E$2:$E$5135, MATCH(K1521, Def_Instancias_Equipamentos!$D$2:$D$5135, 0), 1)</f>
        <v>IA-16RaBPM</v>
      </c>
      <c r="I1521" s="27" t="str">
        <f t="array" ref="I1521">INDEX(Def_Instancias_Equipamentos!$E$2:$E$5135, MATCH(L1521, Def_Instancias_Equipamentos!$D$2:$D$5135, 0), 1)</f>
        <v>IA-16RaBPM</v>
      </c>
      <c r="J1521" s="27" t="str">
        <f t="shared" si="26"/>
        <v>INTERNO</v>
      </c>
      <c r="K1521" s="28" t="str">
        <f>Def_Instancias_Equipamentos!$D$780</f>
        <v>BO-40U:DI-BPMRFFE</v>
      </c>
      <c r="L1521" s="19" t="str">
        <f>Def_Instancias_Equipamentos!$D$1371</f>
        <v>BO-40U:DI-FMCFastADC</v>
      </c>
      <c r="M1521" s="44" t="s">
        <v>49</v>
      </c>
      <c r="N1521" s="45" t="s">
        <v>1202</v>
      </c>
      <c r="O1521" s="28" t="str">
        <f>Def_Sistemas_Conectores_Cabos!$B$7</f>
        <v>SMA 50-ohm</v>
      </c>
      <c r="P1521" s="19" t="str">
        <f>Def_Sistemas_Conectores_Cabos!$B$7</f>
        <v>SMA 50-ohm</v>
      </c>
      <c r="Q1521" s="27" t="str">
        <f t="shared" si="31"/>
        <v>BO-40U:DI-BPMRFFE/TI_OUT
BO-40U:DI-FMCFastADC/IN3</v>
      </c>
      <c r="R1521" s="69">
        <v>2.0</v>
      </c>
      <c r="S1521" s="69">
        <v>2.0</v>
      </c>
      <c r="T1521" s="211" t="str">
        <f>Def_Sistemas_Conectores_Cabos!$C$9</f>
        <v>RG316</v>
      </c>
      <c r="U1521" s="45" t="s">
        <v>1173</v>
      </c>
      <c r="V1521" s="33"/>
      <c r="W1521" s="33"/>
      <c r="X1521" s="33"/>
    </row>
    <row r="1522" ht="15.75" customHeight="1">
      <c r="A1522" s="19" t="str">
        <f>Def_Sistemas_Conectores_Cabos!$A$22</f>
        <v>BPM de elétrons</v>
      </c>
      <c r="B1522" s="22" t="str">
        <f>Datas_Entregas!$A$2</f>
        <v>Booster/LTB</v>
      </c>
      <c r="C1522" s="25">
        <f t="array" ref="C1522">INDEX(Datas_Entregas!$B$2:$B$100, MATCH(B1522, Datas_Entregas!$A$2:$A$100, 0), 1)</f>
        <v>43266</v>
      </c>
      <c r="D1522" s="22" t="str">
        <f>Def_Status_Montagem!$A$4</f>
        <v>Comprado / Esperando entrega</v>
      </c>
      <c r="E1522" s="35" t="str">
        <f>Def_Status_Montagem!$B$4</f>
        <v>Contratada (inclui etiqueta)</v>
      </c>
      <c r="F1522" s="26"/>
      <c r="G1522" s="27"/>
      <c r="H1522" s="26" t="str">
        <f t="array" ref="H1522">INDEX(Def_Instancias_Equipamentos!$E$2:$E$5135, MATCH(K1522, Def_Instancias_Equipamentos!$D$2:$D$5135, 0), 1)</f>
        <v>IA-16RaBPM</v>
      </c>
      <c r="I1522" s="27" t="str">
        <f t="array" ref="I1522">INDEX(Def_Instancias_Equipamentos!$E$2:$E$5135, MATCH(L1522, Def_Instancias_Equipamentos!$D$2:$D$5135, 0), 1)</f>
        <v>IA-16RaBPM</v>
      </c>
      <c r="J1522" s="27" t="str">
        <f t="shared" si="26"/>
        <v>INTERNO</v>
      </c>
      <c r="K1522" s="28" t="str">
        <f>Def_Instancias_Equipamentos!$D$780</f>
        <v>BO-40U:DI-BPMRFFE</v>
      </c>
      <c r="L1522" s="19" t="str">
        <f>Def_Instancias_Equipamentos!$D$1371</f>
        <v>BO-40U:DI-FMCFastADC</v>
      </c>
      <c r="M1522" s="44" t="s">
        <v>47</v>
      </c>
      <c r="N1522" s="45" t="s">
        <v>1216</v>
      </c>
      <c r="O1522" s="28" t="str">
        <f>Def_Sistemas_Conectores_Cabos!$B$7</f>
        <v>SMA 50-ohm</v>
      </c>
      <c r="P1522" s="19" t="str">
        <f>Def_Sistemas_Conectores_Cabos!$B$7</f>
        <v>SMA 50-ohm</v>
      </c>
      <c r="Q1522" s="27" t="str">
        <f t="shared" si="31"/>
        <v>BO-40U:DI-BPMRFFE/BO_OUT
BO-40U:DI-FMCFastADC/IN4</v>
      </c>
      <c r="R1522" s="69">
        <v>2.0</v>
      </c>
      <c r="S1522" s="69">
        <v>2.0</v>
      </c>
      <c r="T1522" s="211" t="str">
        <f>Def_Sistemas_Conectores_Cabos!$C$9</f>
        <v>RG316</v>
      </c>
      <c r="U1522" s="45" t="s">
        <v>1173</v>
      </c>
      <c r="V1522" s="33"/>
      <c r="W1522" s="33"/>
      <c r="X1522" s="33"/>
    </row>
    <row r="1523" ht="15.75" customHeight="1">
      <c r="A1523" s="19" t="str">
        <f>Def_Sistemas_Conectores_Cabos!$A$22</f>
        <v>BPM de elétrons</v>
      </c>
      <c r="B1523" s="22" t="str">
        <f>Datas_Entregas!$A$2</f>
        <v>Booster/LTB</v>
      </c>
      <c r="C1523" s="25">
        <f t="array" ref="C1523">INDEX(Datas_Entregas!$B$2:$B$100, MATCH(B1523, Datas_Entregas!$A$2:$A$100, 0), 1)</f>
        <v>43266</v>
      </c>
      <c r="D1523" s="22" t="str">
        <f>Def_Status_Montagem!$A$4</f>
        <v>Comprado / Esperando entrega</v>
      </c>
      <c r="E1523" s="35" t="str">
        <f>Def_Status_Montagem!$B$4</f>
        <v>Contratada (inclui etiqueta)</v>
      </c>
      <c r="F1523" s="26"/>
      <c r="G1523" s="27"/>
      <c r="H1523" s="26" t="str">
        <f t="array" ref="H1523">INDEX(Def_Instancias_Equipamentos!$E$2:$E$5135, MATCH(K1523, Def_Instancias_Equipamentos!$D$2:$D$5135, 0), 1)</f>
        <v>IA-17RaBPM</v>
      </c>
      <c r="I1523" s="27" t="str">
        <f t="array" ref="I1523">INDEX(Def_Instancias_Equipamentos!$E$2:$E$5135, MATCH(L1523, Def_Instancias_Equipamentos!$D$2:$D$5135, 0), 1)</f>
        <v>IA-17RaBPM</v>
      </c>
      <c r="J1523" s="27" t="str">
        <f t="shared" si="26"/>
        <v>INTERNO</v>
      </c>
      <c r="K1523" s="28" t="str">
        <f>Def_Instancias_Equipamentos!$D$781</f>
        <v>BO-41U:DI-BPMRFFE</v>
      </c>
      <c r="L1523" s="19" t="str">
        <f>Def_Instancias_Equipamentos!$D$1372</f>
        <v>BO-41U:DI-FMCFastADC</v>
      </c>
      <c r="M1523" s="44" t="s">
        <v>51</v>
      </c>
      <c r="N1523" s="45" t="s">
        <v>1192</v>
      </c>
      <c r="O1523" s="28" t="str">
        <f>Def_Sistemas_Conectores_Cabos!$B$7</f>
        <v>SMA 50-ohm</v>
      </c>
      <c r="P1523" s="19" t="str">
        <f>Def_Sistemas_Conectores_Cabos!$B$7</f>
        <v>SMA 50-ohm</v>
      </c>
      <c r="Q1523" s="27" t="str">
        <f t="shared" si="31"/>
        <v>BO-41U:DI-BPMRFFE/TO_OUT
BO-41U:DI-FMCFastADC/IN1</v>
      </c>
      <c r="R1523" s="69">
        <v>2.0</v>
      </c>
      <c r="S1523" s="69">
        <v>2.0</v>
      </c>
      <c r="T1523" s="211" t="str">
        <f>Def_Sistemas_Conectores_Cabos!$C$9</f>
        <v>RG316</v>
      </c>
      <c r="U1523" s="45" t="s">
        <v>1173</v>
      </c>
      <c r="V1523" s="33"/>
      <c r="W1523" s="33"/>
      <c r="X1523" s="33"/>
    </row>
    <row r="1524" ht="15.75" customHeight="1">
      <c r="A1524" s="19" t="str">
        <f>Def_Sistemas_Conectores_Cabos!$A$22</f>
        <v>BPM de elétrons</v>
      </c>
      <c r="B1524" s="22" t="str">
        <f>Datas_Entregas!$A$2</f>
        <v>Booster/LTB</v>
      </c>
      <c r="C1524" s="25">
        <f t="array" ref="C1524">INDEX(Datas_Entregas!$B$2:$B$100, MATCH(B1524, Datas_Entregas!$A$2:$A$100, 0), 1)</f>
        <v>43266</v>
      </c>
      <c r="D1524" s="22" t="str">
        <f>Def_Status_Montagem!$A$4</f>
        <v>Comprado / Esperando entrega</v>
      </c>
      <c r="E1524" s="35" t="str">
        <f>Def_Status_Montagem!$B$4</f>
        <v>Contratada (inclui etiqueta)</v>
      </c>
      <c r="F1524" s="26"/>
      <c r="G1524" s="27"/>
      <c r="H1524" s="26" t="str">
        <f t="array" ref="H1524">INDEX(Def_Instancias_Equipamentos!$E$2:$E$5135, MATCH(K1524, Def_Instancias_Equipamentos!$D$2:$D$5135, 0), 1)</f>
        <v>IA-17RaBPM</v>
      </c>
      <c r="I1524" s="27" t="str">
        <f t="array" ref="I1524">INDEX(Def_Instancias_Equipamentos!$E$2:$E$5135, MATCH(L1524, Def_Instancias_Equipamentos!$D$2:$D$5135, 0), 1)</f>
        <v>IA-17RaBPM</v>
      </c>
      <c r="J1524" s="27" t="str">
        <f t="shared" si="26"/>
        <v>INTERNO</v>
      </c>
      <c r="K1524" s="28" t="str">
        <f>Def_Instancias_Equipamentos!$D$781</f>
        <v>BO-41U:DI-BPMRFFE</v>
      </c>
      <c r="L1524" s="19" t="str">
        <f>Def_Instancias_Equipamentos!$D$1372</f>
        <v>BO-41U:DI-FMCFastADC</v>
      </c>
      <c r="M1524" s="44" t="s">
        <v>44</v>
      </c>
      <c r="N1524" s="45" t="s">
        <v>1199</v>
      </c>
      <c r="O1524" s="28" t="str">
        <f>Def_Sistemas_Conectores_Cabos!$B$7</f>
        <v>SMA 50-ohm</v>
      </c>
      <c r="P1524" s="19" t="str">
        <f>Def_Sistemas_Conectores_Cabos!$B$7</f>
        <v>SMA 50-ohm</v>
      </c>
      <c r="Q1524" s="27" t="str">
        <f t="shared" si="31"/>
        <v>BO-41U:DI-BPMRFFE/BI_OUT
BO-41U:DI-FMCFastADC/IN2</v>
      </c>
      <c r="R1524" s="69">
        <v>2.0</v>
      </c>
      <c r="S1524" s="69">
        <v>2.0</v>
      </c>
      <c r="T1524" s="211" t="str">
        <f>Def_Sistemas_Conectores_Cabos!$C$9</f>
        <v>RG316</v>
      </c>
      <c r="U1524" s="45" t="s">
        <v>1173</v>
      </c>
      <c r="V1524" s="33"/>
      <c r="W1524" s="33"/>
      <c r="X1524" s="33"/>
    </row>
    <row r="1525" ht="15.75" customHeight="1">
      <c r="A1525" s="19" t="str">
        <f>Def_Sistemas_Conectores_Cabos!$A$22</f>
        <v>BPM de elétrons</v>
      </c>
      <c r="B1525" s="22" t="str">
        <f>Datas_Entregas!$A$2</f>
        <v>Booster/LTB</v>
      </c>
      <c r="C1525" s="25">
        <f t="array" ref="C1525">INDEX(Datas_Entregas!$B$2:$B$100, MATCH(B1525, Datas_Entregas!$A$2:$A$100, 0), 1)</f>
        <v>43266</v>
      </c>
      <c r="D1525" s="22" t="str">
        <f>Def_Status_Montagem!$A$4</f>
        <v>Comprado / Esperando entrega</v>
      </c>
      <c r="E1525" s="35" t="str">
        <f>Def_Status_Montagem!$B$4</f>
        <v>Contratada (inclui etiqueta)</v>
      </c>
      <c r="F1525" s="26"/>
      <c r="G1525" s="27"/>
      <c r="H1525" s="26" t="str">
        <f t="array" ref="H1525">INDEX(Def_Instancias_Equipamentos!$E$2:$E$5135, MATCH(K1525, Def_Instancias_Equipamentos!$D$2:$D$5135, 0), 1)</f>
        <v>IA-17RaBPM</v>
      </c>
      <c r="I1525" s="27" t="str">
        <f t="array" ref="I1525">INDEX(Def_Instancias_Equipamentos!$E$2:$E$5135, MATCH(L1525, Def_Instancias_Equipamentos!$D$2:$D$5135, 0), 1)</f>
        <v>IA-17RaBPM</v>
      </c>
      <c r="J1525" s="27" t="str">
        <f t="shared" si="26"/>
        <v>INTERNO</v>
      </c>
      <c r="K1525" s="28" t="str">
        <f>Def_Instancias_Equipamentos!$D$781</f>
        <v>BO-41U:DI-BPMRFFE</v>
      </c>
      <c r="L1525" s="19" t="str">
        <f>Def_Instancias_Equipamentos!$D$1372</f>
        <v>BO-41U:DI-FMCFastADC</v>
      </c>
      <c r="M1525" s="44" t="s">
        <v>49</v>
      </c>
      <c r="N1525" s="45" t="s">
        <v>1202</v>
      </c>
      <c r="O1525" s="28" t="str">
        <f>Def_Sistemas_Conectores_Cabos!$B$7</f>
        <v>SMA 50-ohm</v>
      </c>
      <c r="P1525" s="19" t="str">
        <f>Def_Sistemas_Conectores_Cabos!$B$7</f>
        <v>SMA 50-ohm</v>
      </c>
      <c r="Q1525" s="27" t="str">
        <f t="shared" si="31"/>
        <v>BO-41U:DI-BPMRFFE/TI_OUT
BO-41U:DI-FMCFastADC/IN3</v>
      </c>
      <c r="R1525" s="69">
        <v>2.0</v>
      </c>
      <c r="S1525" s="69">
        <v>2.0</v>
      </c>
      <c r="T1525" s="211" t="str">
        <f>Def_Sistemas_Conectores_Cabos!$C$9</f>
        <v>RG316</v>
      </c>
      <c r="U1525" s="45" t="s">
        <v>1173</v>
      </c>
      <c r="V1525" s="33"/>
      <c r="W1525" s="33"/>
      <c r="X1525" s="33"/>
    </row>
    <row r="1526" ht="15.75" customHeight="1">
      <c r="A1526" s="19" t="str">
        <f>Def_Sistemas_Conectores_Cabos!$A$22</f>
        <v>BPM de elétrons</v>
      </c>
      <c r="B1526" s="22" t="str">
        <f>Datas_Entregas!$A$2</f>
        <v>Booster/LTB</v>
      </c>
      <c r="C1526" s="25">
        <f t="array" ref="C1526">INDEX(Datas_Entregas!$B$2:$B$100, MATCH(B1526, Datas_Entregas!$A$2:$A$100, 0), 1)</f>
        <v>43266</v>
      </c>
      <c r="D1526" s="22" t="str">
        <f>Def_Status_Montagem!$A$4</f>
        <v>Comprado / Esperando entrega</v>
      </c>
      <c r="E1526" s="35" t="str">
        <f>Def_Status_Montagem!$B$4</f>
        <v>Contratada (inclui etiqueta)</v>
      </c>
      <c r="F1526" s="26"/>
      <c r="G1526" s="27"/>
      <c r="H1526" s="26" t="str">
        <f t="array" ref="H1526">INDEX(Def_Instancias_Equipamentos!$E$2:$E$5135, MATCH(K1526, Def_Instancias_Equipamentos!$D$2:$D$5135, 0), 1)</f>
        <v>IA-17RaBPM</v>
      </c>
      <c r="I1526" s="27" t="str">
        <f t="array" ref="I1526">INDEX(Def_Instancias_Equipamentos!$E$2:$E$5135, MATCH(L1526, Def_Instancias_Equipamentos!$D$2:$D$5135, 0), 1)</f>
        <v>IA-17RaBPM</v>
      </c>
      <c r="J1526" s="27" t="str">
        <f t="shared" si="26"/>
        <v>INTERNO</v>
      </c>
      <c r="K1526" s="28" t="str">
        <f>Def_Instancias_Equipamentos!$D$781</f>
        <v>BO-41U:DI-BPMRFFE</v>
      </c>
      <c r="L1526" s="19" t="str">
        <f>Def_Instancias_Equipamentos!$D$1372</f>
        <v>BO-41U:DI-FMCFastADC</v>
      </c>
      <c r="M1526" s="44" t="s">
        <v>47</v>
      </c>
      <c r="N1526" s="45" t="s">
        <v>1216</v>
      </c>
      <c r="O1526" s="28" t="str">
        <f>Def_Sistemas_Conectores_Cabos!$B$7</f>
        <v>SMA 50-ohm</v>
      </c>
      <c r="P1526" s="19" t="str">
        <f>Def_Sistemas_Conectores_Cabos!$B$7</f>
        <v>SMA 50-ohm</v>
      </c>
      <c r="Q1526" s="27" t="str">
        <f t="shared" si="31"/>
        <v>BO-41U:DI-BPMRFFE/BO_OUT
BO-41U:DI-FMCFastADC/IN4</v>
      </c>
      <c r="R1526" s="69">
        <v>2.0</v>
      </c>
      <c r="S1526" s="69">
        <v>2.0</v>
      </c>
      <c r="T1526" s="211" t="str">
        <f>Def_Sistemas_Conectores_Cabos!$C$9</f>
        <v>RG316</v>
      </c>
      <c r="U1526" s="45" t="s">
        <v>1173</v>
      </c>
      <c r="V1526" s="33"/>
      <c r="W1526" s="33"/>
      <c r="X1526" s="33"/>
    </row>
    <row r="1527" ht="15.75" customHeight="1">
      <c r="A1527" s="19" t="str">
        <f>Def_Sistemas_Conectores_Cabos!$A$22</f>
        <v>BPM de elétrons</v>
      </c>
      <c r="B1527" s="22" t="str">
        <f>Datas_Entregas!$A$2</f>
        <v>Booster/LTB</v>
      </c>
      <c r="C1527" s="25">
        <f t="array" ref="C1527">INDEX(Datas_Entregas!$B$2:$B$100, MATCH(B1527, Datas_Entregas!$A$2:$A$100, 0), 1)</f>
        <v>43266</v>
      </c>
      <c r="D1527" s="22" t="str">
        <f>Def_Status_Montagem!$A$4</f>
        <v>Comprado / Esperando entrega</v>
      </c>
      <c r="E1527" s="35" t="str">
        <f>Def_Status_Montagem!$B$4</f>
        <v>Contratada (inclui etiqueta)</v>
      </c>
      <c r="F1527" s="26"/>
      <c r="G1527" s="27"/>
      <c r="H1527" s="26" t="str">
        <f t="array" ref="H1527">INDEX(Def_Instancias_Equipamentos!$E$2:$E$5135, MATCH(K1527, Def_Instancias_Equipamentos!$D$2:$D$5135, 0), 1)</f>
        <v>IA-17RaBPM</v>
      </c>
      <c r="I1527" s="27" t="str">
        <f t="array" ref="I1527">INDEX(Def_Instancias_Equipamentos!$E$2:$E$5135, MATCH(L1527, Def_Instancias_Equipamentos!$D$2:$D$5135, 0), 1)</f>
        <v>IA-17RaBPM</v>
      </c>
      <c r="J1527" s="27" t="str">
        <f t="shared" si="26"/>
        <v>INTERNO</v>
      </c>
      <c r="K1527" s="28" t="str">
        <f>Def_Instancias_Equipamentos!$D$782</f>
        <v>BO-42U:DI-BPMRFFE</v>
      </c>
      <c r="L1527" s="19" t="str">
        <f>Def_Instancias_Equipamentos!$D$1373</f>
        <v>BO-42U:DI-FMCFastADC</v>
      </c>
      <c r="M1527" s="44" t="s">
        <v>51</v>
      </c>
      <c r="N1527" s="45" t="s">
        <v>1192</v>
      </c>
      <c r="O1527" s="28" t="str">
        <f>Def_Sistemas_Conectores_Cabos!$B$7</f>
        <v>SMA 50-ohm</v>
      </c>
      <c r="P1527" s="19" t="str">
        <f>Def_Sistemas_Conectores_Cabos!$B$7</f>
        <v>SMA 50-ohm</v>
      </c>
      <c r="Q1527" s="27" t="str">
        <f t="shared" si="31"/>
        <v>BO-42U:DI-BPMRFFE/TO_OUT
BO-42U:DI-FMCFastADC/IN1</v>
      </c>
      <c r="R1527" s="69">
        <v>2.0</v>
      </c>
      <c r="S1527" s="69">
        <v>2.0</v>
      </c>
      <c r="T1527" s="211" t="str">
        <f>Def_Sistemas_Conectores_Cabos!$C$9</f>
        <v>RG316</v>
      </c>
      <c r="U1527" s="45" t="s">
        <v>1173</v>
      </c>
      <c r="V1527" s="33"/>
      <c r="W1527" s="33"/>
      <c r="X1527" s="33"/>
    </row>
    <row r="1528" ht="15.75" customHeight="1">
      <c r="A1528" s="19" t="str">
        <f>Def_Sistemas_Conectores_Cabos!$A$22</f>
        <v>BPM de elétrons</v>
      </c>
      <c r="B1528" s="22" t="str">
        <f>Datas_Entregas!$A$2</f>
        <v>Booster/LTB</v>
      </c>
      <c r="C1528" s="25">
        <f t="array" ref="C1528">INDEX(Datas_Entregas!$B$2:$B$100, MATCH(B1528, Datas_Entregas!$A$2:$A$100, 0), 1)</f>
        <v>43266</v>
      </c>
      <c r="D1528" s="22" t="str">
        <f>Def_Status_Montagem!$A$4</f>
        <v>Comprado / Esperando entrega</v>
      </c>
      <c r="E1528" s="35" t="str">
        <f>Def_Status_Montagem!$B$4</f>
        <v>Contratada (inclui etiqueta)</v>
      </c>
      <c r="F1528" s="26"/>
      <c r="G1528" s="27"/>
      <c r="H1528" s="26" t="str">
        <f t="array" ref="H1528">INDEX(Def_Instancias_Equipamentos!$E$2:$E$5135, MATCH(K1528, Def_Instancias_Equipamentos!$D$2:$D$5135, 0), 1)</f>
        <v>IA-17RaBPM</v>
      </c>
      <c r="I1528" s="27" t="str">
        <f t="array" ref="I1528">INDEX(Def_Instancias_Equipamentos!$E$2:$E$5135, MATCH(L1528, Def_Instancias_Equipamentos!$D$2:$D$5135, 0), 1)</f>
        <v>IA-17RaBPM</v>
      </c>
      <c r="J1528" s="27" t="str">
        <f t="shared" si="26"/>
        <v>INTERNO</v>
      </c>
      <c r="K1528" s="28" t="str">
        <f>Def_Instancias_Equipamentos!$D$782</f>
        <v>BO-42U:DI-BPMRFFE</v>
      </c>
      <c r="L1528" s="19" t="str">
        <f>Def_Instancias_Equipamentos!$D$1373</f>
        <v>BO-42U:DI-FMCFastADC</v>
      </c>
      <c r="M1528" s="44" t="s">
        <v>44</v>
      </c>
      <c r="N1528" s="45" t="s">
        <v>1199</v>
      </c>
      <c r="O1528" s="28" t="str">
        <f>Def_Sistemas_Conectores_Cabos!$B$7</f>
        <v>SMA 50-ohm</v>
      </c>
      <c r="P1528" s="19" t="str">
        <f>Def_Sistemas_Conectores_Cabos!$B$7</f>
        <v>SMA 50-ohm</v>
      </c>
      <c r="Q1528" s="27" t="str">
        <f t="shared" si="31"/>
        <v>BO-42U:DI-BPMRFFE/BI_OUT
BO-42U:DI-FMCFastADC/IN2</v>
      </c>
      <c r="R1528" s="69">
        <v>2.0</v>
      </c>
      <c r="S1528" s="69">
        <v>2.0</v>
      </c>
      <c r="T1528" s="211" t="str">
        <f>Def_Sistemas_Conectores_Cabos!$C$9</f>
        <v>RG316</v>
      </c>
      <c r="U1528" s="45" t="s">
        <v>1173</v>
      </c>
      <c r="V1528" s="33"/>
      <c r="W1528" s="33"/>
      <c r="X1528" s="33"/>
    </row>
    <row r="1529" ht="15.75" customHeight="1">
      <c r="A1529" s="19" t="str">
        <f>Def_Sistemas_Conectores_Cabos!$A$22</f>
        <v>BPM de elétrons</v>
      </c>
      <c r="B1529" s="22" t="str">
        <f>Datas_Entregas!$A$2</f>
        <v>Booster/LTB</v>
      </c>
      <c r="C1529" s="25">
        <f t="array" ref="C1529">INDEX(Datas_Entregas!$B$2:$B$100, MATCH(B1529, Datas_Entregas!$A$2:$A$100, 0), 1)</f>
        <v>43266</v>
      </c>
      <c r="D1529" s="22" t="str">
        <f>Def_Status_Montagem!$A$4</f>
        <v>Comprado / Esperando entrega</v>
      </c>
      <c r="E1529" s="35" t="str">
        <f>Def_Status_Montagem!$B$4</f>
        <v>Contratada (inclui etiqueta)</v>
      </c>
      <c r="F1529" s="26"/>
      <c r="G1529" s="27"/>
      <c r="H1529" s="26" t="str">
        <f t="array" ref="H1529">INDEX(Def_Instancias_Equipamentos!$E$2:$E$5135, MATCH(K1529, Def_Instancias_Equipamentos!$D$2:$D$5135, 0), 1)</f>
        <v>IA-17RaBPM</v>
      </c>
      <c r="I1529" s="27" t="str">
        <f t="array" ref="I1529">INDEX(Def_Instancias_Equipamentos!$E$2:$E$5135, MATCH(L1529, Def_Instancias_Equipamentos!$D$2:$D$5135, 0), 1)</f>
        <v>IA-17RaBPM</v>
      </c>
      <c r="J1529" s="27" t="str">
        <f t="shared" si="26"/>
        <v>INTERNO</v>
      </c>
      <c r="K1529" s="28" t="str">
        <f>Def_Instancias_Equipamentos!$D$782</f>
        <v>BO-42U:DI-BPMRFFE</v>
      </c>
      <c r="L1529" s="19" t="str">
        <f>Def_Instancias_Equipamentos!$D$1373</f>
        <v>BO-42U:DI-FMCFastADC</v>
      </c>
      <c r="M1529" s="44" t="s">
        <v>49</v>
      </c>
      <c r="N1529" s="45" t="s">
        <v>1202</v>
      </c>
      <c r="O1529" s="28" t="str">
        <f>Def_Sistemas_Conectores_Cabos!$B$7</f>
        <v>SMA 50-ohm</v>
      </c>
      <c r="P1529" s="19" t="str">
        <f>Def_Sistemas_Conectores_Cabos!$B$7</f>
        <v>SMA 50-ohm</v>
      </c>
      <c r="Q1529" s="27" t="str">
        <f t="shared" si="31"/>
        <v>BO-42U:DI-BPMRFFE/TI_OUT
BO-42U:DI-FMCFastADC/IN3</v>
      </c>
      <c r="R1529" s="69">
        <v>2.0</v>
      </c>
      <c r="S1529" s="69">
        <v>2.0</v>
      </c>
      <c r="T1529" s="211" t="str">
        <f>Def_Sistemas_Conectores_Cabos!$C$9</f>
        <v>RG316</v>
      </c>
      <c r="U1529" s="45" t="s">
        <v>1173</v>
      </c>
      <c r="V1529" s="33"/>
      <c r="W1529" s="33"/>
      <c r="X1529" s="33"/>
    </row>
    <row r="1530" ht="15.75" customHeight="1">
      <c r="A1530" s="19" t="str">
        <f>Def_Sistemas_Conectores_Cabos!$A$22</f>
        <v>BPM de elétrons</v>
      </c>
      <c r="B1530" s="22" t="str">
        <f>Datas_Entregas!$A$2</f>
        <v>Booster/LTB</v>
      </c>
      <c r="C1530" s="25">
        <f t="array" ref="C1530">INDEX(Datas_Entregas!$B$2:$B$100, MATCH(B1530, Datas_Entregas!$A$2:$A$100, 0), 1)</f>
        <v>43266</v>
      </c>
      <c r="D1530" s="22" t="str">
        <f>Def_Status_Montagem!$A$4</f>
        <v>Comprado / Esperando entrega</v>
      </c>
      <c r="E1530" s="35" t="str">
        <f>Def_Status_Montagem!$B$4</f>
        <v>Contratada (inclui etiqueta)</v>
      </c>
      <c r="F1530" s="26"/>
      <c r="G1530" s="27"/>
      <c r="H1530" s="26" t="str">
        <f t="array" ref="H1530">INDEX(Def_Instancias_Equipamentos!$E$2:$E$5135, MATCH(K1530, Def_Instancias_Equipamentos!$D$2:$D$5135, 0), 1)</f>
        <v>IA-17RaBPM</v>
      </c>
      <c r="I1530" s="27" t="str">
        <f t="array" ref="I1530">INDEX(Def_Instancias_Equipamentos!$E$2:$E$5135, MATCH(L1530, Def_Instancias_Equipamentos!$D$2:$D$5135, 0), 1)</f>
        <v>IA-17RaBPM</v>
      </c>
      <c r="J1530" s="27" t="str">
        <f t="shared" si="26"/>
        <v>INTERNO</v>
      </c>
      <c r="K1530" s="28" t="str">
        <f>Def_Instancias_Equipamentos!$D$782</f>
        <v>BO-42U:DI-BPMRFFE</v>
      </c>
      <c r="L1530" s="19" t="str">
        <f>Def_Instancias_Equipamentos!$D$1373</f>
        <v>BO-42U:DI-FMCFastADC</v>
      </c>
      <c r="M1530" s="44" t="s">
        <v>47</v>
      </c>
      <c r="N1530" s="45" t="s">
        <v>1216</v>
      </c>
      <c r="O1530" s="28" t="str">
        <f>Def_Sistemas_Conectores_Cabos!$B$7</f>
        <v>SMA 50-ohm</v>
      </c>
      <c r="P1530" s="19" t="str">
        <f>Def_Sistemas_Conectores_Cabos!$B$7</f>
        <v>SMA 50-ohm</v>
      </c>
      <c r="Q1530" s="27" t="str">
        <f t="shared" si="31"/>
        <v>BO-42U:DI-BPMRFFE/BO_OUT
BO-42U:DI-FMCFastADC/IN4</v>
      </c>
      <c r="R1530" s="69">
        <v>2.0</v>
      </c>
      <c r="S1530" s="69">
        <v>2.0</v>
      </c>
      <c r="T1530" s="211" t="str">
        <f>Def_Sistemas_Conectores_Cabos!$C$9</f>
        <v>RG316</v>
      </c>
      <c r="U1530" s="45" t="s">
        <v>1173</v>
      </c>
      <c r="V1530" s="33"/>
      <c r="W1530" s="33"/>
      <c r="X1530" s="33"/>
    </row>
    <row r="1531" ht="15.75" customHeight="1">
      <c r="A1531" s="19" t="str">
        <f>Def_Sistemas_Conectores_Cabos!$A$22</f>
        <v>BPM de elétrons</v>
      </c>
      <c r="B1531" s="22" t="str">
        <f>Datas_Entregas!$A$2</f>
        <v>Booster/LTB</v>
      </c>
      <c r="C1531" s="25">
        <f t="array" ref="C1531">INDEX(Datas_Entregas!$B$2:$B$100, MATCH(B1531, Datas_Entregas!$A$2:$A$100, 0), 1)</f>
        <v>43266</v>
      </c>
      <c r="D1531" s="22" t="str">
        <f>Def_Status_Montagem!$A$4</f>
        <v>Comprado / Esperando entrega</v>
      </c>
      <c r="E1531" s="35" t="str">
        <f>Def_Status_Montagem!$B$4</f>
        <v>Contratada (inclui etiqueta)</v>
      </c>
      <c r="F1531" s="26"/>
      <c r="G1531" s="27"/>
      <c r="H1531" s="26" t="str">
        <f t="array" ref="H1531">INDEX(Def_Instancias_Equipamentos!$E$2:$E$5135, MATCH(K1531, Def_Instancias_Equipamentos!$D$2:$D$5135, 0), 1)</f>
        <v>IA-18RaBPM</v>
      </c>
      <c r="I1531" s="27" t="str">
        <f t="array" ref="I1531">INDEX(Def_Instancias_Equipamentos!$E$2:$E$5135, MATCH(L1531, Def_Instancias_Equipamentos!$D$2:$D$5135, 0), 1)</f>
        <v>IA-18RaBPM</v>
      </c>
      <c r="J1531" s="27" t="str">
        <f t="shared" si="26"/>
        <v>INTERNO</v>
      </c>
      <c r="K1531" s="28" t="str">
        <f>Def_Instancias_Equipamentos!$D$783</f>
        <v>BO-43U:DI-BPMRFFE</v>
      </c>
      <c r="L1531" s="19" t="str">
        <f>Def_Instancias_Equipamentos!$D$1374</f>
        <v>BO-43U:DI-FMCFastADC</v>
      </c>
      <c r="M1531" s="44" t="s">
        <v>51</v>
      </c>
      <c r="N1531" s="45" t="s">
        <v>1192</v>
      </c>
      <c r="O1531" s="28" t="str">
        <f>Def_Sistemas_Conectores_Cabos!$B$7</f>
        <v>SMA 50-ohm</v>
      </c>
      <c r="P1531" s="19" t="str">
        <f>Def_Sistemas_Conectores_Cabos!$B$7</f>
        <v>SMA 50-ohm</v>
      </c>
      <c r="Q1531" s="27" t="str">
        <f t="shared" si="31"/>
        <v>BO-43U:DI-BPMRFFE/TO_OUT
BO-43U:DI-FMCFastADC/IN1</v>
      </c>
      <c r="R1531" s="69">
        <v>2.0</v>
      </c>
      <c r="S1531" s="69">
        <v>2.0</v>
      </c>
      <c r="T1531" s="211" t="str">
        <f>Def_Sistemas_Conectores_Cabos!$C$9</f>
        <v>RG316</v>
      </c>
      <c r="U1531" s="45" t="s">
        <v>1173</v>
      </c>
      <c r="V1531" s="33"/>
      <c r="W1531" s="33"/>
      <c r="X1531" s="33"/>
    </row>
    <row r="1532" ht="15.75" customHeight="1">
      <c r="A1532" s="19" t="str">
        <f>Def_Sistemas_Conectores_Cabos!$A$22</f>
        <v>BPM de elétrons</v>
      </c>
      <c r="B1532" s="22" t="str">
        <f>Datas_Entregas!$A$2</f>
        <v>Booster/LTB</v>
      </c>
      <c r="C1532" s="25">
        <f t="array" ref="C1532">INDEX(Datas_Entregas!$B$2:$B$100, MATCH(B1532, Datas_Entregas!$A$2:$A$100, 0), 1)</f>
        <v>43266</v>
      </c>
      <c r="D1532" s="22" t="str">
        <f>Def_Status_Montagem!$A$4</f>
        <v>Comprado / Esperando entrega</v>
      </c>
      <c r="E1532" s="35" t="str">
        <f>Def_Status_Montagem!$B$4</f>
        <v>Contratada (inclui etiqueta)</v>
      </c>
      <c r="F1532" s="26"/>
      <c r="G1532" s="27"/>
      <c r="H1532" s="26" t="str">
        <f t="array" ref="H1532">INDEX(Def_Instancias_Equipamentos!$E$2:$E$5135, MATCH(K1532, Def_Instancias_Equipamentos!$D$2:$D$5135, 0), 1)</f>
        <v>IA-18RaBPM</v>
      </c>
      <c r="I1532" s="27" t="str">
        <f t="array" ref="I1532">INDEX(Def_Instancias_Equipamentos!$E$2:$E$5135, MATCH(L1532, Def_Instancias_Equipamentos!$D$2:$D$5135, 0), 1)</f>
        <v>IA-18RaBPM</v>
      </c>
      <c r="J1532" s="27" t="str">
        <f t="shared" si="26"/>
        <v>INTERNO</v>
      </c>
      <c r="K1532" s="28" t="str">
        <f>Def_Instancias_Equipamentos!$D$783</f>
        <v>BO-43U:DI-BPMRFFE</v>
      </c>
      <c r="L1532" s="19" t="str">
        <f>Def_Instancias_Equipamentos!$D$1374</f>
        <v>BO-43U:DI-FMCFastADC</v>
      </c>
      <c r="M1532" s="44" t="s">
        <v>44</v>
      </c>
      <c r="N1532" s="45" t="s">
        <v>1199</v>
      </c>
      <c r="O1532" s="28" t="str">
        <f>Def_Sistemas_Conectores_Cabos!$B$7</f>
        <v>SMA 50-ohm</v>
      </c>
      <c r="P1532" s="19" t="str">
        <f>Def_Sistemas_Conectores_Cabos!$B$7</f>
        <v>SMA 50-ohm</v>
      </c>
      <c r="Q1532" s="27" t="str">
        <f t="shared" si="31"/>
        <v>BO-43U:DI-BPMRFFE/BI_OUT
BO-43U:DI-FMCFastADC/IN2</v>
      </c>
      <c r="R1532" s="69">
        <v>2.0</v>
      </c>
      <c r="S1532" s="69">
        <v>2.0</v>
      </c>
      <c r="T1532" s="211" t="str">
        <f>Def_Sistemas_Conectores_Cabos!$C$9</f>
        <v>RG316</v>
      </c>
      <c r="U1532" s="45" t="s">
        <v>1173</v>
      </c>
      <c r="V1532" s="33"/>
      <c r="W1532" s="33"/>
      <c r="X1532" s="33"/>
    </row>
    <row r="1533" ht="15.75" customHeight="1">
      <c r="A1533" s="19" t="str">
        <f>Def_Sistemas_Conectores_Cabos!$A$22</f>
        <v>BPM de elétrons</v>
      </c>
      <c r="B1533" s="22" t="str">
        <f>Datas_Entregas!$A$2</f>
        <v>Booster/LTB</v>
      </c>
      <c r="C1533" s="25">
        <f t="array" ref="C1533">INDEX(Datas_Entregas!$B$2:$B$100, MATCH(B1533, Datas_Entregas!$A$2:$A$100, 0), 1)</f>
        <v>43266</v>
      </c>
      <c r="D1533" s="22" t="str">
        <f>Def_Status_Montagem!$A$4</f>
        <v>Comprado / Esperando entrega</v>
      </c>
      <c r="E1533" s="35" t="str">
        <f>Def_Status_Montagem!$B$4</f>
        <v>Contratada (inclui etiqueta)</v>
      </c>
      <c r="F1533" s="26"/>
      <c r="G1533" s="27"/>
      <c r="H1533" s="26" t="str">
        <f t="array" ref="H1533">INDEX(Def_Instancias_Equipamentos!$E$2:$E$5135, MATCH(K1533, Def_Instancias_Equipamentos!$D$2:$D$5135, 0), 1)</f>
        <v>IA-18RaBPM</v>
      </c>
      <c r="I1533" s="27" t="str">
        <f t="array" ref="I1533">INDEX(Def_Instancias_Equipamentos!$E$2:$E$5135, MATCH(L1533, Def_Instancias_Equipamentos!$D$2:$D$5135, 0), 1)</f>
        <v>IA-18RaBPM</v>
      </c>
      <c r="J1533" s="27" t="str">
        <f t="shared" si="26"/>
        <v>INTERNO</v>
      </c>
      <c r="K1533" s="28" t="str">
        <f>Def_Instancias_Equipamentos!$D$783</f>
        <v>BO-43U:DI-BPMRFFE</v>
      </c>
      <c r="L1533" s="19" t="str">
        <f>Def_Instancias_Equipamentos!$D$1374</f>
        <v>BO-43U:DI-FMCFastADC</v>
      </c>
      <c r="M1533" s="44" t="s">
        <v>49</v>
      </c>
      <c r="N1533" s="45" t="s">
        <v>1202</v>
      </c>
      <c r="O1533" s="28" t="str">
        <f>Def_Sistemas_Conectores_Cabos!$B$7</f>
        <v>SMA 50-ohm</v>
      </c>
      <c r="P1533" s="19" t="str">
        <f>Def_Sistemas_Conectores_Cabos!$B$7</f>
        <v>SMA 50-ohm</v>
      </c>
      <c r="Q1533" s="27" t="str">
        <f t="shared" si="31"/>
        <v>BO-43U:DI-BPMRFFE/TI_OUT
BO-43U:DI-FMCFastADC/IN3</v>
      </c>
      <c r="R1533" s="69">
        <v>2.0</v>
      </c>
      <c r="S1533" s="69">
        <v>2.0</v>
      </c>
      <c r="T1533" s="211" t="str">
        <f>Def_Sistemas_Conectores_Cabos!$C$9</f>
        <v>RG316</v>
      </c>
      <c r="U1533" s="45" t="s">
        <v>1173</v>
      </c>
      <c r="V1533" s="33"/>
      <c r="W1533" s="33"/>
      <c r="X1533" s="33"/>
    </row>
    <row r="1534" ht="15.75" customHeight="1">
      <c r="A1534" s="19" t="str">
        <f>Def_Sistemas_Conectores_Cabos!$A$22</f>
        <v>BPM de elétrons</v>
      </c>
      <c r="B1534" s="22" t="str">
        <f>Datas_Entregas!$A$2</f>
        <v>Booster/LTB</v>
      </c>
      <c r="C1534" s="25">
        <f t="array" ref="C1534">INDEX(Datas_Entregas!$B$2:$B$100, MATCH(B1534, Datas_Entregas!$A$2:$A$100, 0), 1)</f>
        <v>43266</v>
      </c>
      <c r="D1534" s="22" t="str">
        <f>Def_Status_Montagem!$A$4</f>
        <v>Comprado / Esperando entrega</v>
      </c>
      <c r="E1534" s="35" t="str">
        <f>Def_Status_Montagem!$B$4</f>
        <v>Contratada (inclui etiqueta)</v>
      </c>
      <c r="F1534" s="26"/>
      <c r="G1534" s="27"/>
      <c r="H1534" s="26" t="str">
        <f t="array" ref="H1534">INDEX(Def_Instancias_Equipamentos!$E$2:$E$5135, MATCH(K1534, Def_Instancias_Equipamentos!$D$2:$D$5135, 0), 1)</f>
        <v>IA-18RaBPM</v>
      </c>
      <c r="I1534" s="27" t="str">
        <f t="array" ref="I1534">INDEX(Def_Instancias_Equipamentos!$E$2:$E$5135, MATCH(L1534, Def_Instancias_Equipamentos!$D$2:$D$5135, 0), 1)</f>
        <v>IA-18RaBPM</v>
      </c>
      <c r="J1534" s="27" t="str">
        <f t="shared" si="26"/>
        <v>INTERNO</v>
      </c>
      <c r="K1534" s="28" t="str">
        <f>Def_Instancias_Equipamentos!$D$783</f>
        <v>BO-43U:DI-BPMRFFE</v>
      </c>
      <c r="L1534" s="19" t="str">
        <f>Def_Instancias_Equipamentos!$D$1374</f>
        <v>BO-43U:DI-FMCFastADC</v>
      </c>
      <c r="M1534" s="44" t="s">
        <v>47</v>
      </c>
      <c r="N1534" s="45" t="s">
        <v>1216</v>
      </c>
      <c r="O1534" s="28" t="str">
        <f>Def_Sistemas_Conectores_Cabos!$B$7</f>
        <v>SMA 50-ohm</v>
      </c>
      <c r="P1534" s="19" t="str">
        <f>Def_Sistemas_Conectores_Cabos!$B$7</f>
        <v>SMA 50-ohm</v>
      </c>
      <c r="Q1534" s="27" t="str">
        <f t="shared" si="31"/>
        <v>BO-43U:DI-BPMRFFE/BO_OUT
BO-43U:DI-FMCFastADC/IN4</v>
      </c>
      <c r="R1534" s="69">
        <v>2.0</v>
      </c>
      <c r="S1534" s="69">
        <v>2.0</v>
      </c>
      <c r="T1534" s="211" t="str">
        <f>Def_Sistemas_Conectores_Cabos!$C$9</f>
        <v>RG316</v>
      </c>
      <c r="U1534" s="45" t="s">
        <v>1173</v>
      </c>
      <c r="V1534" s="33"/>
      <c r="W1534" s="33"/>
      <c r="X1534" s="33"/>
    </row>
    <row r="1535" ht="15.75" customHeight="1">
      <c r="A1535" s="19" t="str">
        <f>Def_Sistemas_Conectores_Cabos!$A$22</f>
        <v>BPM de elétrons</v>
      </c>
      <c r="B1535" s="22" t="str">
        <f>Datas_Entregas!$A$2</f>
        <v>Booster/LTB</v>
      </c>
      <c r="C1535" s="25">
        <f t="array" ref="C1535">INDEX(Datas_Entregas!$B$2:$B$100, MATCH(B1535, Datas_Entregas!$A$2:$A$100, 0), 1)</f>
        <v>43266</v>
      </c>
      <c r="D1535" s="22" t="str">
        <f>Def_Status_Montagem!$A$4</f>
        <v>Comprado / Esperando entrega</v>
      </c>
      <c r="E1535" s="35" t="str">
        <f>Def_Status_Montagem!$B$4</f>
        <v>Contratada (inclui etiqueta)</v>
      </c>
      <c r="F1535" s="26"/>
      <c r="G1535" s="27"/>
      <c r="H1535" s="26" t="str">
        <f t="array" ref="H1535">INDEX(Def_Instancias_Equipamentos!$E$2:$E$5135, MATCH(K1535, Def_Instancias_Equipamentos!$D$2:$D$5135, 0), 1)</f>
        <v>IA-18RaBPM</v>
      </c>
      <c r="I1535" s="27" t="str">
        <f t="array" ref="I1535">INDEX(Def_Instancias_Equipamentos!$E$2:$E$5135, MATCH(L1535, Def_Instancias_Equipamentos!$D$2:$D$5135, 0), 1)</f>
        <v>IA-18RaBPM</v>
      </c>
      <c r="J1535" s="27" t="str">
        <f t="shared" si="26"/>
        <v>INTERNO</v>
      </c>
      <c r="K1535" s="28" t="str">
        <f>Def_Instancias_Equipamentos!$D$784</f>
        <v>BO-44U:DI-BPMRFFE</v>
      </c>
      <c r="L1535" s="19" t="str">
        <f>Def_Instancias_Equipamentos!$D$1375</f>
        <v>BO-44U:DI-FMCFastADC</v>
      </c>
      <c r="M1535" s="44" t="s">
        <v>51</v>
      </c>
      <c r="N1535" s="45" t="s">
        <v>1192</v>
      </c>
      <c r="O1535" s="28" t="str">
        <f>Def_Sistemas_Conectores_Cabos!$B$7</f>
        <v>SMA 50-ohm</v>
      </c>
      <c r="P1535" s="19" t="str">
        <f>Def_Sistemas_Conectores_Cabos!$B$7</f>
        <v>SMA 50-ohm</v>
      </c>
      <c r="Q1535" s="27" t="str">
        <f t="shared" si="31"/>
        <v>BO-44U:DI-BPMRFFE/TO_OUT
BO-44U:DI-FMCFastADC/IN1</v>
      </c>
      <c r="R1535" s="69">
        <v>2.0</v>
      </c>
      <c r="S1535" s="69">
        <v>2.0</v>
      </c>
      <c r="T1535" s="211" t="str">
        <f>Def_Sistemas_Conectores_Cabos!$C$9</f>
        <v>RG316</v>
      </c>
      <c r="U1535" s="45" t="s">
        <v>1173</v>
      </c>
      <c r="V1535" s="33"/>
      <c r="W1535" s="33"/>
      <c r="X1535" s="33"/>
    </row>
    <row r="1536" ht="15.75" customHeight="1">
      <c r="A1536" s="19" t="str">
        <f>Def_Sistemas_Conectores_Cabos!$A$22</f>
        <v>BPM de elétrons</v>
      </c>
      <c r="B1536" s="22" t="str">
        <f>Datas_Entregas!$A$2</f>
        <v>Booster/LTB</v>
      </c>
      <c r="C1536" s="25">
        <f t="array" ref="C1536">INDEX(Datas_Entregas!$B$2:$B$100, MATCH(B1536, Datas_Entregas!$A$2:$A$100, 0), 1)</f>
        <v>43266</v>
      </c>
      <c r="D1536" s="22" t="str">
        <f>Def_Status_Montagem!$A$4</f>
        <v>Comprado / Esperando entrega</v>
      </c>
      <c r="E1536" s="35" t="str">
        <f>Def_Status_Montagem!$B$4</f>
        <v>Contratada (inclui etiqueta)</v>
      </c>
      <c r="F1536" s="26"/>
      <c r="G1536" s="27"/>
      <c r="H1536" s="26" t="str">
        <f t="array" ref="H1536">INDEX(Def_Instancias_Equipamentos!$E$2:$E$5135, MATCH(K1536, Def_Instancias_Equipamentos!$D$2:$D$5135, 0), 1)</f>
        <v>IA-18RaBPM</v>
      </c>
      <c r="I1536" s="27" t="str">
        <f t="array" ref="I1536">INDEX(Def_Instancias_Equipamentos!$E$2:$E$5135, MATCH(L1536, Def_Instancias_Equipamentos!$D$2:$D$5135, 0), 1)</f>
        <v>IA-18RaBPM</v>
      </c>
      <c r="J1536" s="27" t="str">
        <f t="shared" si="26"/>
        <v>INTERNO</v>
      </c>
      <c r="K1536" s="28" t="str">
        <f>Def_Instancias_Equipamentos!$D$784</f>
        <v>BO-44U:DI-BPMRFFE</v>
      </c>
      <c r="L1536" s="19" t="str">
        <f>Def_Instancias_Equipamentos!$D$1375</f>
        <v>BO-44U:DI-FMCFastADC</v>
      </c>
      <c r="M1536" s="44" t="s">
        <v>44</v>
      </c>
      <c r="N1536" s="45" t="s">
        <v>1199</v>
      </c>
      <c r="O1536" s="28" t="str">
        <f>Def_Sistemas_Conectores_Cabos!$B$7</f>
        <v>SMA 50-ohm</v>
      </c>
      <c r="P1536" s="19" t="str">
        <f>Def_Sistemas_Conectores_Cabos!$B$7</f>
        <v>SMA 50-ohm</v>
      </c>
      <c r="Q1536" s="27" t="str">
        <f t="shared" si="31"/>
        <v>BO-44U:DI-BPMRFFE/BI_OUT
BO-44U:DI-FMCFastADC/IN2</v>
      </c>
      <c r="R1536" s="69">
        <v>2.0</v>
      </c>
      <c r="S1536" s="69">
        <v>2.0</v>
      </c>
      <c r="T1536" s="211" t="str">
        <f>Def_Sistemas_Conectores_Cabos!$C$9</f>
        <v>RG316</v>
      </c>
      <c r="U1536" s="45" t="s">
        <v>1173</v>
      </c>
      <c r="V1536" s="33"/>
      <c r="W1536" s="33"/>
      <c r="X1536" s="33"/>
    </row>
    <row r="1537" ht="15.75" customHeight="1">
      <c r="A1537" s="19" t="str">
        <f>Def_Sistemas_Conectores_Cabos!$A$22</f>
        <v>BPM de elétrons</v>
      </c>
      <c r="B1537" s="22" t="str">
        <f>Datas_Entregas!$A$2</f>
        <v>Booster/LTB</v>
      </c>
      <c r="C1537" s="25">
        <f t="array" ref="C1537">INDEX(Datas_Entregas!$B$2:$B$100, MATCH(B1537, Datas_Entregas!$A$2:$A$100, 0), 1)</f>
        <v>43266</v>
      </c>
      <c r="D1537" s="22" t="str">
        <f>Def_Status_Montagem!$A$4</f>
        <v>Comprado / Esperando entrega</v>
      </c>
      <c r="E1537" s="35" t="str">
        <f>Def_Status_Montagem!$B$4</f>
        <v>Contratada (inclui etiqueta)</v>
      </c>
      <c r="F1537" s="26"/>
      <c r="G1537" s="27"/>
      <c r="H1537" s="26" t="str">
        <f t="array" ref="H1537">INDEX(Def_Instancias_Equipamentos!$E$2:$E$5135, MATCH(K1537, Def_Instancias_Equipamentos!$D$2:$D$5135, 0), 1)</f>
        <v>IA-18RaBPM</v>
      </c>
      <c r="I1537" s="27" t="str">
        <f t="array" ref="I1537">INDEX(Def_Instancias_Equipamentos!$E$2:$E$5135, MATCH(L1537, Def_Instancias_Equipamentos!$D$2:$D$5135, 0), 1)</f>
        <v>IA-18RaBPM</v>
      </c>
      <c r="J1537" s="27" t="str">
        <f t="shared" si="26"/>
        <v>INTERNO</v>
      </c>
      <c r="K1537" s="28" t="str">
        <f>Def_Instancias_Equipamentos!$D$784</f>
        <v>BO-44U:DI-BPMRFFE</v>
      </c>
      <c r="L1537" s="19" t="str">
        <f>Def_Instancias_Equipamentos!$D$1375</f>
        <v>BO-44U:DI-FMCFastADC</v>
      </c>
      <c r="M1537" s="44" t="s">
        <v>49</v>
      </c>
      <c r="N1537" s="45" t="s">
        <v>1202</v>
      </c>
      <c r="O1537" s="28" t="str">
        <f>Def_Sistemas_Conectores_Cabos!$B$7</f>
        <v>SMA 50-ohm</v>
      </c>
      <c r="P1537" s="19" t="str">
        <f>Def_Sistemas_Conectores_Cabos!$B$7</f>
        <v>SMA 50-ohm</v>
      </c>
      <c r="Q1537" s="27" t="str">
        <f t="shared" si="31"/>
        <v>BO-44U:DI-BPMRFFE/TI_OUT
BO-44U:DI-FMCFastADC/IN3</v>
      </c>
      <c r="R1537" s="69">
        <v>2.0</v>
      </c>
      <c r="S1537" s="69">
        <v>2.0</v>
      </c>
      <c r="T1537" s="211" t="str">
        <f>Def_Sistemas_Conectores_Cabos!$C$9</f>
        <v>RG316</v>
      </c>
      <c r="U1537" s="45" t="s">
        <v>1173</v>
      </c>
      <c r="V1537" s="33"/>
      <c r="W1537" s="33"/>
      <c r="X1537" s="33"/>
    </row>
    <row r="1538" ht="15.75" customHeight="1">
      <c r="A1538" s="19" t="str">
        <f>Def_Sistemas_Conectores_Cabos!$A$22</f>
        <v>BPM de elétrons</v>
      </c>
      <c r="B1538" s="22" t="str">
        <f>Datas_Entregas!$A$2</f>
        <v>Booster/LTB</v>
      </c>
      <c r="C1538" s="25">
        <f t="array" ref="C1538">INDEX(Datas_Entregas!$B$2:$B$100, MATCH(B1538, Datas_Entregas!$A$2:$A$100, 0), 1)</f>
        <v>43266</v>
      </c>
      <c r="D1538" s="22" t="str">
        <f>Def_Status_Montagem!$A$4</f>
        <v>Comprado / Esperando entrega</v>
      </c>
      <c r="E1538" s="35" t="str">
        <f>Def_Status_Montagem!$B$4</f>
        <v>Contratada (inclui etiqueta)</v>
      </c>
      <c r="F1538" s="26"/>
      <c r="G1538" s="27"/>
      <c r="H1538" s="26" t="str">
        <f t="array" ref="H1538">INDEX(Def_Instancias_Equipamentos!$E$2:$E$5135, MATCH(K1538, Def_Instancias_Equipamentos!$D$2:$D$5135, 0), 1)</f>
        <v>IA-18RaBPM</v>
      </c>
      <c r="I1538" s="27" t="str">
        <f t="array" ref="I1538">INDEX(Def_Instancias_Equipamentos!$E$2:$E$5135, MATCH(L1538, Def_Instancias_Equipamentos!$D$2:$D$5135, 0), 1)</f>
        <v>IA-18RaBPM</v>
      </c>
      <c r="J1538" s="27" t="str">
        <f t="shared" si="26"/>
        <v>INTERNO</v>
      </c>
      <c r="K1538" s="28" t="str">
        <f>Def_Instancias_Equipamentos!$D$784</f>
        <v>BO-44U:DI-BPMRFFE</v>
      </c>
      <c r="L1538" s="19" t="str">
        <f>Def_Instancias_Equipamentos!$D$1375</f>
        <v>BO-44U:DI-FMCFastADC</v>
      </c>
      <c r="M1538" s="44" t="s">
        <v>47</v>
      </c>
      <c r="N1538" s="45" t="s">
        <v>1216</v>
      </c>
      <c r="O1538" s="28" t="str">
        <f>Def_Sistemas_Conectores_Cabos!$B$7</f>
        <v>SMA 50-ohm</v>
      </c>
      <c r="P1538" s="19" t="str">
        <f>Def_Sistemas_Conectores_Cabos!$B$7</f>
        <v>SMA 50-ohm</v>
      </c>
      <c r="Q1538" s="27" t="str">
        <f t="shared" si="31"/>
        <v>BO-44U:DI-BPMRFFE/BO_OUT
BO-44U:DI-FMCFastADC/IN4</v>
      </c>
      <c r="R1538" s="69">
        <v>2.0</v>
      </c>
      <c r="S1538" s="69">
        <v>2.0</v>
      </c>
      <c r="T1538" s="211" t="str">
        <f>Def_Sistemas_Conectores_Cabos!$C$9</f>
        <v>RG316</v>
      </c>
      <c r="U1538" s="45" t="s">
        <v>1173</v>
      </c>
      <c r="V1538" s="33"/>
      <c r="W1538" s="33"/>
      <c r="X1538" s="33"/>
    </row>
    <row r="1539" ht="15.75" customHeight="1">
      <c r="A1539" s="19" t="str">
        <f>Def_Sistemas_Conectores_Cabos!$A$22</f>
        <v>BPM de elétrons</v>
      </c>
      <c r="B1539" s="22" t="str">
        <f>Datas_Entregas!$A$2</f>
        <v>Booster/LTB</v>
      </c>
      <c r="C1539" s="25">
        <f t="array" ref="C1539">INDEX(Datas_Entregas!$B$2:$B$100, MATCH(B1539, Datas_Entregas!$A$2:$A$100, 0), 1)</f>
        <v>43266</v>
      </c>
      <c r="D1539" s="22" t="str">
        <f>Def_Status_Montagem!$A$4</f>
        <v>Comprado / Esperando entrega</v>
      </c>
      <c r="E1539" s="35" t="str">
        <f>Def_Status_Montagem!$B$4</f>
        <v>Contratada (inclui etiqueta)</v>
      </c>
      <c r="F1539" s="26"/>
      <c r="G1539" s="27"/>
      <c r="H1539" s="26" t="str">
        <f t="array" ref="H1539">INDEX(Def_Instancias_Equipamentos!$E$2:$E$5135, MATCH(K1539, Def_Instancias_Equipamentos!$D$2:$D$5135, 0), 1)</f>
        <v>IA-18RaBPM</v>
      </c>
      <c r="I1539" s="27" t="str">
        <f t="array" ref="I1539">INDEX(Def_Instancias_Equipamentos!$E$2:$E$5135, MATCH(L1539, Def_Instancias_Equipamentos!$D$2:$D$5135, 0), 1)</f>
        <v>IA-18RaBPM</v>
      </c>
      <c r="J1539" s="27" t="str">
        <f t="shared" si="26"/>
        <v>INTERNO</v>
      </c>
      <c r="K1539" s="28" t="str">
        <f>Def_Instancias_Equipamentos!$D$785</f>
        <v>BO-45U:DI-BPMRFFE</v>
      </c>
      <c r="L1539" s="19" t="str">
        <f>Def_Instancias_Equipamentos!$D$1376</f>
        <v>BO-45U:DI-FMCFastADC</v>
      </c>
      <c r="M1539" s="44" t="s">
        <v>51</v>
      </c>
      <c r="N1539" s="45" t="s">
        <v>1192</v>
      </c>
      <c r="O1539" s="28" t="str">
        <f>Def_Sistemas_Conectores_Cabos!$B$7</f>
        <v>SMA 50-ohm</v>
      </c>
      <c r="P1539" s="19" t="str">
        <f>Def_Sistemas_Conectores_Cabos!$B$7</f>
        <v>SMA 50-ohm</v>
      </c>
      <c r="Q1539" s="27" t="str">
        <f t="shared" si="31"/>
        <v>BO-45U:DI-BPMRFFE/TO_OUT
BO-45U:DI-FMCFastADC/IN1</v>
      </c>
      <c r="R1539" s="69">
        <v>2.0</v>
      </c>
      <c r="S1539" s="69">
        <v>2.0</v>
      </c>
      <c r="T1539" s="211" t="str">
        <f>Def_Sistemas_Conectores_Cabos!$C$9</f>
        <v>RG316</v>
      </c>
      <c r="U1539" s="45" t="s">
        <v>1173</v>
      </c>
      <c r="V1539" s="33"/>
      <c r="W1539" s="33"/>
      <c r="X1539" s="33"/>
    </row>
    <row r="1540" ht="15.75" customHeight="1">
      <c r="A1540" s="19" t="str">
        <f>Def_Sistemas_Conectores_Cabos!$A$22</f>
        <v>BPM de elétrons</v>
      </c>
      <c r="B1540" s="22" t="str">
        <f>Datas_Entregas!$A$2</f>
        <v>Booster/LTB</v>
      </c>
      <c r="C1540" s="25">
        <f t="array" ref="C1540">INDEX(Datas_Entregas!$B$2:$B$100, MATCH(B1540, Datas_Entregas!$A$2:$A$100, 0), 1)</f>
        <v>43266</v>
      </c>
      <c r="D1540" s="22" t="str">
        <f>Def_Status_Montagem!$A$4</f>
        <v>Comprado / Esperando entrega</v>
      </c>
      <c r="E1540" s="35" t="str">
        <f>Def_Status_Montagem!$B$4</f>
        <v>Contratada (inclui etiqueta)</v>
      </c>
      <c r="F1540" s="26"/>
      <c r="G1540" s="27"/>
      <c r="H1540" s="26" t="str">
        <f t="array" ref="H1540">INDEX(Def_Instancias_Equipamentos!$E$2:$E$5135, MATCH(K1540, Def_Instancias_Equipamentos!$D$2:$D$5135, 0), 1)</f>
        <v>IA-18RaBPM</v>
      </c>
      <c r="I1540" s="27" t="str">
        <f t="array" ref="I1540">INDEX(Def_Instancias_Equipamentos!$E$2:$E$5135, MATCH(L1540, Def_Instancias_Equipamentos!$D$2:$D$5135, 0), 1)</f>
        <v>IA-18RaBPM</v>
      </c>
      <c r="J1540" s="27" t="str">
        <f t="shared" si="26"/>
        <v>INTERNO</v>
      </c>
      <c r="K1540" s="28" t="str">
        <f>Def_Instancias_Equipamentos!$D$785</f>
        <v>BO-45U:DI-BPMRFFE</v>
      </c>
      <c r="L1540" s="19" t="str">
        <f>Def_Instancias_Equipamentos!$D$1376</f>
        <v>BO-45U:DI-FMCFastADC</v>
      </c>
      <c r="M1540" s="44" t="s">
        <v>44</v>
      </c>
      <c r="N1540" s="45" t="s">
        <v>1199</v>
      </c>
      <c r="O1540" s="28" t="str">
        <f>Def_Sistemas_Conectores_Cabos!$B$7</f>
        <v>SMA 50-ohm</v>
      </c>
      <c r="P1540" s="19" t="str">
        <f>Def_Sistemas_Conectores_Cabos!$B$7</f>
        <v>SMA 50-ohm</v>
      </c>
      <c r="Q1540" s="27" t="str">
        <f t="shared" si="31"/>
        <v>BO-45U:DI-BPMRFFE/BI_OUT
BO-45U:DI-FMCFastADC/IN2</v>
      </c>
      <c r="R1540" s="69">
        <v>2.0</v>
      </c>
      <c r="S1540" s="69">
        <v>2.0</v>
      </c>
      <c r="T1540" s="211" t="str">
        <f>Def_Sistemas_Conectores_Cabos!$C$9</f>
        <v>RG316</v>
      </c>
      <c r="U1540" s="45" t="s">
        <v>1173</v>
      </c>
      <c r="V1540" s="33"/>
      <c r="W1540" s="33"/>
      <c r="X1540" s="33"/>
    </row>
    <row r="1541" ht="15.75" customHeight="1">
      <c r="A1541" s="19" t="str">
        <f>Def_Sistemas_Conectores_Cabos!$A$22</f>
        <v>BPM de elétrons</v>
      </c>
      <c r="B1541" s="22" t="str">
        <f>Datas_Entregas!$A$2</f>
        <v>Booster/LTB</v>
      </c>
      <c r="C1541" s="25">
        <f t="array" ref="C1541">INDEX(Datas_Entregas!$B$2:$B$100, MATCH(B1541, Datas_Entregas!$A$2:$A$100, 0), 1)</f>
        <v>43266</v>
      </c>
      <c r="D1541" s="22" t="str">
        <f>Def_Status_Montagem!$A$4</f>
        <v>Comprado / Esperando entrega</v>
      </c>
      <c r="E1541" s="35" t="str">
        <f>Def_Status_Montagem!$B$4</f>
        <v>Contratada (inclui etiqueta)</v>
      </c>
      <c r="F1541" s="26"/>
      <c r="G1541" s="27"/>
      <c r="H1541" s="26" t="str">
        <f t="array" ref="H1541">INDEX(Def_Instancias_Equipamentos!$E$2:$E$5135, MATCH(K1541, Def_Instancias_Equipamentos!$D$2:$D$5135, 0), 1)</f>
        <v>IA-18RaBPM</v>
      </c>
      <c r="I1541" s="27" t="str">
        <f t="array" ref="I1541">INDEX(Def_Instancias_Equipamentos!$E$2:$E$5135, MATCH(L1541, Def_Instancias_Equipamentos!$D$2:$D$5135, 0), 1)</f>
        <v>IA-18RaBPM</v>
      </c>
      <c r="J1541" s="27" t="str">
        <f t="shared" si="26"/>
        <v>INTERNO</v>
      </c>
      <c r="K1541" s="28" t="str">
        <f>Def_Instancias_Equipamentos!$D$785</f>
        <v>BO-45U:DI-BPMRFFE</v>
      </c>
      <c r="L1541" s="19" t="str">
        <f>Def_Instancias_Equipamentos!$D$1376</f>
        <v>BO-45U:DI-FMCFastADC</v>
      </c>
      <c r="M1541" s="44" t="s">
        <v>49</v>
      </c>
      <c r="N1541" s="45" t="s">
        <v>1202</v>
      </c>
      <c r="O1541" s="28" t="str">
        <f>Def_Sistemas_Conectores_Cabos!$B$7</f>
        <v>SMA 50-ohm</v>
      </c>
      <c r="P1541" s="19" t="str">
        <f>Def_Sistemas_Conectores_Cabos!$B$7</f>
        <v>SMA 50-ohm</v>
      </c>
      <c r="Q1541" s="27" t="str">
        <f t="shared" si="31"/>
        <v>BO-45U:DI-BPMRFFE/TI_OUT
BO-45U:DI-FMCFastADC/IN3</v>
      </c>
      <c r="R1541" s="69">
        <v>2.0</v>
      </c>
      <c r="S1541" s="69">
        <v>2.0</v>
      </c>
      <c r="T1541" s="211" t="str">
        <f>Def_Sistemas_Conectores_Cabos!$C$9</f>
        <v>RG316</v>
      </c>
      <c r="U1541" s="45" t="s">
        <v>1173</v>
      </c>
      <c r="V1541" s="33"/>
      <c r="W1541" s="33"/>
      <c r="X1541" s="33"/>
    </row>
    <row r="1542" ht="15.75" customHeight="1">
      <c r="A1542" s="19" t="str">
        <f>Def_Sistemas_Conectores_Cabos!$A$22</f>
        <v>BPM de elétrons</v>
      </c>
      <c r="B1542" s="22" t="str">
        <f>Datas_Entregas!$A$2</f>
        <v>Booster/LTB</v>
      </c>
      <c r="C1542" s="25">
        <f t="array" ref="C1542">INDEX(Datas_Entregas!$B$2:$B$100, MATCH(B1542, Datas_Entregas!$A$2:$A$100, 0), 1)</f>
        <v>43266</v>
      </c>
      <c r="D1542" s="22" t="str">
        <f>Def_Status_Montagem!$A$4</f>
        <v>Comprado / Esperando entrega</v>
      </c>
      <c r="E1542" s="35" t="str">
        <f>Def_Status_Montagem!$B$4</f>
        <v>Contratada (inclui etiqueta)</v>
      </c>
      <c r="F1542" s="26"/>
      <c r="G1542" s="27"/>
      <c r="H1542" s="26" t="str">
        <f t="array" ref="H1542">INDEX(Def_Instancias_Equipamentos!$E$2:$E$5135, MATCH(K1542, Def_Instancias_Equipamentos!$D$2:$D$5135, 0), 1)</f>
        <v>IA-18RaBPM</v>
      </c>
      <c r="I1542" s="27" t="str">
        <f t="array" ref="I1542">INDEX(Def_Instancias_Equipamentos!$E$2:$E$5135, MATCH(L1542, Def_Instancias_Equipamentos!$D$2:$D$5135, 0), 1)</f>
        <v>IA-18RaBPM</v>
      </c>
      <c r="J1542" s="27" t="str">
        <f t="shared" si="26"/>
        <v>INTERNO</v>
      </c>
      <c r="K1542" s="28" t="str">
        <f>Def_Instancias_Equipamentos!$D$785</f>
        <v>BO-45U:DI-BPMRFFE</v>
      </c>
      <c r="L1542" s="19" t="str">
        <f>Def_Instancias_Equipamentos!$D$1376</f>
        <v>BO-45U:DI-FMCFastADC</v>
      </c>
      <c r="M1542" s="44" t="s">
        <v>47</v>
      </c>
      <c r="N1542" s="45" t="s">
        <v>1216</v>
      </c>
      <c r="O1542" s="28" t="str">
        <f>Def_Sistemas_Conectores_Cabos!$B$7</f>
        <v>SMA 50-ohm</v>
      </c>
      <c r="P1542" s="19" t="str">
        <f>Def_Sistemas_Conectores_Cabos!$B$7</f>
        <v>SMA 50-ohm</v>
      </c>
      <c r="Q1542" s="27" t="str">
        <f t="shared" si="31"/>
        <v>BO-45U:DI-BPMRFFE/BO_OUT
BO-45U:DI-FMCFastADC/IN4</v>
      </c>
      <c r="R1542" s="69">
        <v>2.0</v>
      </c>
      <c r="S1542" s="69">
        <v>2.0</v>
      </c>
      <c r="T1542" s="211" t="str">
        <f>Def_Sistemas_Conectores_Cabos!$C$9</f>
        <v>RG316</v>
      </c>
      <c r="U1542" s="45" t="s">
        <v>1173</v>
      </c>
      <c r="V1542" s="33"/>
      <c r="W1542" s="33"/>
      <c r="X1542" s="33"/>
    </row>
    <row r="1543" ht="15.75" customHeight="1">
      <c r="A1543" s="19" t="str">
        <f>Def_Sistemas_Conectores_Cabos!$A$22</f>
        <v>BPM de elétrons</v>
      </c>
      <c r="B1543" s="22" t="str">
        <f>Datas_Entregas!$A$2</f>
        <v>Booster/LTB</v>
      </c>
      <c r="C1543" s="25">
        <f t="array" ref="C1543">INDEX(Datas_Entregas!$B$2:$B$100, MATCH(B1543, Datas_Entregas!$A$2:$A$100, 0), 1)</f>
        <v>43266</v>
      </c>
      <c r="D1543" s="22" t="str">
        <f>Def_Status_Montagem!$A$4</f>
        <v>Comprado / Esperando entrega</v>
      </c>
      <c r="E1543" s="35" t="str">
        <f>Def_Status_Montagem!$B$4</f>
        <v>Contratada (inclui etiqueta)</v>
      </c>
      <c r="F1543" s="26"/>
      <c r="G1543" s="27"/>
      <c r="H1543" s="26" t="str">
        <f t="array" ref="H1543">INDEX(Def_Instancias_Equipamentos!$E$2:$E$5135, MATCH(K1543, Def_Instancias_Equipamentos!$D$2:$D$5135, 0), 1)</f>
        <v>IA-19RaBPM</v>
      </c>
      <c r="I1543" s="27" t="str">
        <f t="array" ref="I1543">INDEX(Def_Instancias_Equipamentos!$E$2:$E$5135, MATCH(L1543, Def_Instancias_Equipamentos!$D$2:$D$5135, 0), 1)</f>
        <v>IA-19RaBPM</v>
      </c>
      <c r="J1543" s="27" t="str">
        <f t="shared" si="26"/>
        <v>INTERNO</v>
      </c>
      <c r="K1543" s="28" t="str">
        <f>Def_Instancias_Equipamentos!$D$786</f>
        <v>BO-46U:DI-BPMRFFE</v>
      </c>
      <c r="L1543" s="19" t="str">
        <f>Def_Instancias_Equipamentos!$D$1377</f>
        <v>BO-46U:DI-FMCFastADC</v>
      </c>
      <c r="M1543" s="44" t="s">
        <v>51</v>
      </c>
      <c r="N1543" s="45" t="s">
        <v>1192</v>
      </c>
      <c r="O1543" s="28" t="str">
        <f>Def_Sistemas_Conectores_Cabos!$B$7</f>
        <v>SMA 50-ohm</v>
      </c>
      <c r="P1543" s="19" t="str">
        <f>Def_Sistemas_Conectores_Cabos!$B$7</f>
        <v>SMA 50-ohm</v>
      </c>
      <c r="Q1543" s="27" t="str">
        <f t="shared" si="31"/>
        <v>BO-46U:DI-BPMRFFE/TO_OUT
BO-46U:DI-FMCFastADC/IN1</v>
      </c>
      <c r="R1543" s="69">
        <v>2.0</v>
      </c>
      <c r="S1543" s="69">
        <v>2.0</v>
      </c>
      <c r="T1543" s="211" t="str">
        <f>Def_Sistemas_Conectores_Cabos!$C$9</f>
        <v>RG316</v>
      </c>
      <c r="U1543" s="45" t="s">
        <v>1173</v>
      </c>
      <c r="V1543" s="33"/>
      <c r="W1543" s="33"/>
      <c r="X1543" s="33"/>
    </row>
    <row r="1544" ht="15.75" customHeight="1">
      <c r="A1544" s="19" t="str">
        <f>Def_Sistemas_Conectores_Cabos!$A$22</f>
        <v>BPM de elétrons</v>
      </c>
      <c r="B1544" s="22" t="str">
        <f>Datas_Entregas!$A$2</f>
        <v>Booster/LTB</v>
      </c>
      <c r="C1544" s="25">
        <f t="array" ref="C1544">INDEX(Datas_Entregas!$B$2:$B$100, MATCH(B1544, Datas_Entregas!$A$2:$A$100, 0), 1)</f>
        <v>43266</v>
      </c>
      <c r="D1544" s="22" t="str">
        <f>Def_Status_Montagem!$A$4</f>
        <v>Comprado / Esperando entrega</v>
      </c>
      <c r="E1544" s="35" t="str">
        <f>Def_Status_Montagem!$B$4</f>
        <v>Contratada (inclui etiqueta)</v>
      </c>
      <c r="F1544" s="26"/>
      <c r="G1544" s="27"/>
      <c r="H1544" s="26" t="str">
        <f t="array" ref="H1544">INDEX(Def_Instancias_Equipamentos!$E$2:$E$5135, MATCH(K1544, Def_Instancias_Equipamentos!$D$2:$D$5135, 0), 1)</f>
        <v>IA-19RaBPM</v>
      </c>
      <c r="I1544" s="27" t="str">
        <f t="array" ref="I1544">INDEX(Def_Instancias_Equipamentos!$E$2:$E$5135, MATCH(L1544, Def_Instancias_Equipamentos!$D$2:$D$5135, 0), 1)</f>
        <v>IA-19RaBPM</v>
      </c>
      <c r="J1544" s="27" t="str">
        <f t="shared" si="26"/>
        <v>INTERNO</v>
      </c>
      <c r="K1544" s="28" t="str">
        <f>Def_Instancias_Equipamentos!$D$786</f>
        <v>BO-46U:DI-BPMRFFE</v>
      </c>
      <c r="L1544" s="19" t="str">
        <f>Def_Instancias_Equipamentos!$D$1377</f>
        <v>BO-46U:DI-FMCFastADC</v>
      </c>
      <c r="M1544" s="44" t="s">
        <v>44</v>
      </c>
      <c r="N1544" s="45" t="s">
        <v>1199</v>
      </c>
      <c r="O1544" s="28" t="str">
        <f>Def_Sistemas_Conectores_Cabos!$B$7</f>
        <v>SMA 50-ohm</v>
      </c>
      <c r="P1544" s="19" t="str">
        <f>Def_Sistemas_Conectores_Cabos!$B$7</f>
        <v>SMA 50-ohm</v>
      </c>
      <c r="Q1544" s="27" t="str">
        <f t="shared" si="31"/>
        <v>BO-46U:DI-BPMRFFE/BI_OUT
BO-46U:DI-FMCFastADC/IN2</v>
      </c>
      <c r="R1544" s="69">
        <v>2.0</v>
      </c>
      <c r="S1544" s="69">
        <v>2.0</v>
      </c>
      <c r="T1544" s="211" t="str">
        <f>Def_Sistemas_Conectores_Cabos!$C$9</f>
        <v>RG316</v>
      </c>
      <c r="U1544" s="45" t="s">
        <v>1173</v>
      </c>
      <c r="V1544" s="33"/>
      <c r="W1544" s="33"/>
      <c r="X1544" s="33"/>
    </row>
    <row r="1545" ht="15.75" customHeight="1">
      <c r="A1545" s="19" t="str">
        <f>Def_Sistemas_Conectores_Cabos!$A$22</f>
        <v>BPM de elétrons</v>
      </c>
      <c r="B1545" s="22" t="str">
        <f>Datas_Entregas!$A$2</f>
        <v>Booster/LTB</v>
      </c>
      <c r="C1545" s="25">
        <f t="array" ref="C1545">INDEX(Datas_Entregas!$B$2:$B$100, MATCH(B1545, Datas_Entregas!$A$2:$A$100, 0), 1)</f>
        <v>43266</v>
      </c>
      <c r="D1545" s="22" t="str">
        <f>Def_Status_Montagem!$A$4</f>
        <v>Comprado / Esperando entrega</v>
      </c>
      <c r="E1545" s="35" t="str">
        <f>Def_Status_Montagem!$B$4</f>
        <v>Contratada (inclui etiqueta)</v>
      </c>
      <c r="F1545" s="26"/>
      <c r="G1545" s="27"/>
      <c r="H1545" s="26" t="str">
        <f t="array" ref="H1545">INDEX(Def_Instancias_Equipamentos!$E$2:$E$5135, MATCH(K1545, Def_Instancias_Equipamentos!$D$2:$D$5135, 0), 1)</f>
        <v>IA-19RaBPM</v>
      </c>
      <c r="I1545" s="27" t="str">
        <f t="array" ref="I1545">INDEX(Def_Instancias_Equipamentos!$E$2:$E$5135, MATCH(L1545, Def_Instancias_Equipamentos!$D$2:$D$5135, 0), 1)</f>
        <v>IA-19RaBPM</v>
      </c>
      <c r="J1545" s="27" t="str">
        <f t="shared" si="26"/>
        <v>INTERNO</v>
      </c>
      <c r="K1545" s="28" t="str">
        <f>Def_Instancias_Equipamentos!$D$786</f>
        <v>BO-46U:DI-BPMRFFE</v>
      </c>
      <c r="L1545" s="19" t="str">
        <f>Def_Instancias_Equipamentos!$D$1377</f>
        <v>BO-46U:DI-FMCFastADC</v>
      </c>
      <c r="M1545" s="44" t="s">
        <v>49</v>
      </c>
      <c r="N1545" s="45" t="s">
        <v>1202</v>
      </c>
      <c r="O1545" s="28" t="str">
        <f>Def_Sistemas_Conectores_Cabos!$B$7</f>
        <v>SMA 50-ohm</v>
      </c>
      <c r="P1545" s="19" t="str">
        <f>Def_Sistemas_Conectores_Cabos!$B$7</f>
        <v>SMA 50-ohm</v>
      </c>
      <c r="Q1545" s="27" t="str">
        <f t="shared" si="31"/>
        <v>BO-46U:DI-BPMRFFE/TI_OUT
BO-46U:DI-FMCFastADC/IN3</v>
      </c>
      <c r="R1545" s="69">
        <v>2.0</v>
      </c>
      <c r="S1545" s="69">
        <v>2.0</v>
      </c>
      <c r="T1545" s="211" t="str">
        <f>Def_Sistemas_Conectores_Cabos!$C$9</f>
        <v>RG316</v>
      </c>
      <c r="U1545" s="45" t="s">
        <v>1173</v>
      </c>
      <c r="V1545" s="33"/>
      <c r="W1545" s="33"/>
      <c r="X1545" s="33"/>
    </row>
    <row r="1546" ht="15.75" customHeight="1">
      <c r="A1546" s="19" t="str">
        <f>Def_Sistemas_Conectores_Cabos!$A$22</f>
        <v>BPM de elétrons</v>
      </c>
      <c r="B1546" s="22" t="str">
        <f>Datas_Entregas!$A$2</f>
        <v>Booster/LTB</v>
      </c>
      <c r="C1546" s="25">
        <f t="array" ref="C1546">INDEX(Datas_Entregas!$B$2:$B$100, MATCH(B1546, Datas_Entregas!$A$2:$A$100, 0), 1)</f>
        <v>43266</v>
      </c>
      <c r="D1546" s="22" t="str">
        <f>Def_Status_Montagem!$A$4</f>
        <v>Comprado / Esperando entrega</v>
      </c>
      <c r="E1546" s="35" t="str">
        <f>Def_Status_Montagem!$B$4</f>
        <v>Contratada (inclui etiqueta)</v>
      </c>
      <c r="F1546" s="26"/>
      <c r="G1546" s="27"/>
      <c r="H1546" s="26" t="str">
        <f t="array" ref="H1546">INDEX(Def_Instancias_Equipamentos!$E$2:$E$5135, MATCH(K1546, Def_Instancias_Equipamentos!$D$2:$D$5135, 0), 1)</f>
        <v>IA-19RaBPM</v>
      </c>
      <c r="I1546" s="27" t="str">
        <f t="array" ref="I1546">INDEX(Def_Instancias_Equipamentos!$E$2:$E$5135, MATCH(L1546, Def_Instancias_Equipamentos!$D$2:$D$5135, 0), 1)</f>
        <v>IA-19RaBPM</v>
      </c>
      <c r="J1546" s="27" t="str">
        <f t="shared" si="26"/>
        <v>INTERNO</v>
      </c>
      <c r="K1546" s="28" t="str">
        <f>Def_Instancias_Equipamentos!$D$786</f>
        <v>BO-46U:DI-BPMRFFE</v>
      </c>
      <c r="L1546" s="19" t="str">
        <f>Def_Instancias_Equipamentos!$D$1377</f>
        <v>BO-46U:DI-FMCFastADC</v>
      </c>
      <c r="M1546" s="44" t="s">
        <v>47</v>
      </c>
      <c r="N1546" s="45" t="s">
        <v>1216</v>
      </c>
      <c r="O1546" s="28" t="str">
        <f>Def_Sistemas_Conectores_Cabos!$B$7</f>
        <v>SMA 50-ohm</v>
      </c>
      <c r="P1546" s="19" t="str">
        <f>Def_Sistemas_Conectores_Cabos!$B$7</f>
        <v>SMA 50-ohm</v>
      </c>
      <c r="Q1546" s="27" t="str">
        <f t="shared" si="31"/>
        <v>BO-46U:DI-BPMRFFE/BO_OUT
BO-46U:DI-FMCFastADC/IN4</v>
      </c>
      <c r="R1546" s="69">
        <v>2.0</v>
      </c>
      <c r="S1546" s="69">
        <v>2.0</v>
      </c>
      <c r="T1546" s="211" t="str">
        <f>Def_Sistemas_Conectores_Cabos!$C$9</f>
        <v>RG316</v>
      </c>
      <c r="U1546" s="45" t="s">
        <v>1173</v>
      </c>
      <c r="V1546" s="33"/>
      <c r="W1546" s="33"/>
      <c r="X1546" s="33"/>
    </row>
    <row r="1547" ht="15.75" customHeight="1">
      <c r="A1547" s="19" t="str">
        <f>Def_Sistemas_Conectores_Cabos!$A$22</f>
        <v>BPM de elétrons</v>
      </c>
      <c r="B1547" s="22" t="str">
        <f>Datas_Entregas!$A$2</f>
        <v>Booster/LTB</v>
      </c>
      <c r="C1547" s="25">
        <f t="array" ref="C1547">INDEX(Datas_Entregas!$B$2:$B$100, MATCH(B1547, Datas_Entregas!$A$2:$A$100, 0), 1)</f>
        <v>43266</v>
      </c>
      <c r="D1547" s="22" t="str">
        <f>Def_Status_Montagem!$A$4</f>
        <v>Comprado / Esperando entrega</v>
      </c>
      <c r="E1547" s="35" t="str">
        <f>Def_Status_Montagem!$B$4</f>
        <v>Contratada (inclui etiqueta)</v>
      </c>
      <c r="F1547" s="26"/>
      <c r="G1547" s="27"/>
      <c r="H1547" s="26" t="str">
        <f t="array" ref="H1547">INDEX(Def_Instancias_Equipamentos!$E$2:$E$5135, MATCH(K1547, Def_Instancias_Equipamentos!$D$2:$D$5135, 0), 1)</f>
        <v>IA-19RaBPM</v>
      </c>
      <c r="I1547" s="27" t="str">
        <f t="array" ref="I1547">INDEX(Def_Instancias_Equipamentos!$E$2:$E$5135, MATCH(L1547, Def_Instancias_Equipamentos!$D$2:$D$5135, 0), 1)</f>
        <v>IA-19RaBPM</v>
      </c>
      <c r="J1547" s="27" t="str">
        <f t="shared" si="26"/>
        <v>INTERNO</v>
      </c>
      <c r="K1547" s="28" t="str">
        <f>Def_Instancias_Equipamentos!$D$787</f>
        <v>BO-47U:DI-BPMRFFE</v>
      </c>
      <c r="L1547" s="19" t="str">
        <f>Def_Instancias_Equipamentos!$D$1378</f>
        <v>BO-47U:DI-FMCFastADC</v>
      </c>
      <c r="M1547" s="44" t="s">
        <v>51</v>
      </c>
      <c r="N1547" s="45" t="s">
        <v>1192</v>
      </c>
      <c r="O1547" s="28" t="str">
        <f>Def_Sistemas_Conectores_Cabos!$B$7</f>
        <v>SMA 50-ohm</v>
      </c>
      <c r="P1547" s="19" t="str">
        <f>Def_Sistemas_Conectores_Cabos!$B$7</f>
        <v>SMA 50-ohm</v>
      </c>
      <c r="Q1547" s="27" t="str">
        <f t="shared" si="31"/>
        <v>BO-47U:DI-BPMRFFE/TO_OUT
BO-47U:DI-FMCFastADC/IN1</v>
      </c>
      <c r="R1547" s="69">
        <v>2.0</v>
      </c>
      <c r="S1547" s="69">
        <v>2.0</v>
      </c>
      <c r="T1547" s="211" t="str">
        <f>Def_Sistemas_Conectores_Cabos!$C$9</f>
        <v>RG316</v>
      </c>
      <c r="U1547" s="45" t="s">
        <v>1173</v>
      </c>
      <c r="V1547" s="33"/>
      <c r="W1547" s="33"/>
      <c r="X1547" s="33"/>
    </row>
    <row r="1548" ht="15.75" customHeight="1">
      <c r="A1548" s="19" t="str">
        <f>Def_Sistemas_Conectores_Cabos!$A$22</f>
        <v>BPM de elétrons</v>
      </c>
      <c r="B1548" s="22" t="str">
        <f>Datas_Entregas!$A$2</f>
        <v>Booster/LTB</v>
      </c>
      <c r="C1548" s="25">
        <f t="array" ref="C1548">INDEX(Datas_Entregas!$B$2:$B$100, MATCH(B1548, Datas_Entregas!$A$2:$A$100, 0), 1)</f>
        <v>43266</v>
      </c>
      <c r="D1548" s="22" t="str">
        <f>Def_Status_Montagem!$A$4</f>
        <v>Comprado / Esperando entrega</v>
      </c>
      <c r="E1548" s="35" t="str">
        <f>Def_Status_Montagem!$B$4</f>
        <v>Contratada (inclui etiqueta)</v>
      </c>
      <c r="F1548" s="26"/>
      <c r="G1548" s="27"/>
      <c r="H1548" s="26" t="str">
        <f t="array" ref="H1548">INDEX(Def_Instancias_Equipamentos!$E$2:$E$5135, MATCH(K1548, Def_Instancias_Equipamentos!$D$2:$D$5135, 0), 1)</f>
        <v>IA-19RaBPM</v>
      </c>
      <c r="I1548" s="27" t="str">
        <f t="array" ref="I1548">INDEX(Def_Instancias_Equipamentos!$E$2:$E$5135, MATCH(L1548, Def_Instancias_Equipamentos!$D$2:$D$5135, 0), 1)</f>
        <v>IA-19RaBPM</v>
      </c>
      <c r="J1548" s="27" t="str">
        <f t="shared" si="26"/>
        <v>INTERNO</v>
      </c>
      <c r="K1548" s="28" t="str">
        <f>Def_Instancias_Equipamentos!$D$787</f>
        <v>BO-47U:DI-BPMRFFE</v>
      </c>
      <c r="L1548" s="19" t="str">
        <f>Def_Instancias_Equipamentos!$D$1378</f>
        <v>BO-47U:DI-FMCFastADC</v>
      </c>
      <c r="M1548" s="44" t="s">
        <v>44</v>
      </c>
      <c r="N1548" s="45" t="s">
        <v>1199</v>
      </c>
      <c r="O1548" s="28" t="str">
        <f>Def_Sistemas_Conectores_Cabos!$B$7</f>
        <v>SMA 50-ohm</v>
      </c>
      <c r="P1548" s="19" t="str">
        <f>Def_Sistemas_Conectores_Cabos!$B$7</f>
        <v>SMA 50-ohm</v>
      </c>
      <c r="Q1548" s="27" t="str">
        <f t="shared" si="31"/>
        <v>BO-47U:DI-BPMRFFE/BI_OUT
BO-47U:DI-FMCFastADC/IN2</v>
      </c>
      <c r="R1548" s="69">
        <v>2.0</v>
      </c>
      <c r="S1548" s="69">
        <v>2.0</v>
      </c>
      <c r="T1548" s="211" t="str">
        <f>Def_Sistemas_Conectores_Cabos!$C$9</f>
        <v>RG316</v>
      </c>
      <c r="U1548" s="45" t="s">
        <v>1173</v>
      </c>
      <c r="V1548" s="33"/>
      <c r="W1548" s="33"/>
      <c r="X1548" s="33"/>
    </row>
    <row r="1549" ht="15.75" customHeight="1">
      <c r="A1549" s="19" t="str">
        <f>Def_Sistemas_Conectores_Cabos!$A$22</f>
        <v>BPM de elétrons</v>
      </c>
      <c r="B1549" s="22" t="str">
        <f>Datas_Entregas!$A$2</f>
        <v>Booster/LTB</v>
      </c>
      <c r="C1549" s="25">
        <f t="array" ref="C1549">INDEX(Datas_Entregas!$B$2:$B$100, MATCH(B1549, Datas_Entregas!$A$2:$A$100, 0), 1)</f>
        <v>43266</v>
      </c>
      <c r="D1549" s="22" t="str">
        <f>Def_Status_Montagem!$A$4</f>
        <v>Comprado / Esperando entrega</v>
      </c>
      <c r="E1549" s="35" t="str">
        <f>Def_Status_Montagem!$B$4</f>
        <v>Contratada (inclui etiqueta)</v>
      </c>
      <c r="F1549" s="26"/>
      <c r="G1549" s="27"/>
      <c r="H1549" s="26" t="str">
        <f t="array" ref="H1549">INDEX(Def_Instancias_Equipamentos!$E$2:$E$5135, MATCH(K1549, Def_Instancias_Equipamentos!$D$2:$D$5135, 0), 1)</f>
        <v>IA-19RaBPM</v>
      </c>
      <c r="I1549" s="27" t="str">
        <f t="array" ref="I1549">INDEX(Def_Instancias_Equipamentos!$E$2:$E$5135, MATCH(L1549, Def_Instancias_Equipamentos!$D$2:$D$5135, 0), 1)</f>
        <v>IA-19RaBPM</v>
      </c>
      <c r="J1549" s="27" t="str">
        <f t="shared" si="26"/>
        <v>INTERNO</v>
      </c>
      <c r="K1549" s="28" t="str">
        <f>Def_Instancias_Equipamentos!$D$787</f>
        <v>BO-47U:DI-BPMRFFE</v>
      </c>
      <c r="L1549" s="19" t="str">
        <f>Def_Instancias_Equipamentos!$D$1378</f>
        <v>BO-47U:DI-FMCFastADC</v>
      </c>
      <c r="M1549" s="44" t="s">
        <v>49</v>
      </c>
      <c r="N1549" s="45" t="s">
        <v>1202</v>
      </c>
      <c r="O1549" s="28" t="str">
        <f>Def_Sistemas_Conectores_Cabos!$B$7</f>
        <v>SMA 50-ohm</v>
      </c>
      <c r="P1549" s="19" t="str">
        <f>Def_Sistemas_Conectores_Cabos!$B$7</f>
        <v>SMA 50-ohm</v>
      </c>
      <c r="Q1549" s="27" t="str">
        <f t="shared" si="31"/>
        <v>BO-47U:DI-BPMRFFE/TI_OUT
BO-47U:DI-FMCFastADC/IN3</v>
      </c>
      <c r="R1549" s="69">
        <v>2.0</v>
      </c>
      <c r="S1549" s="69">
        <v>2.0</v>
      </c>
      <c r="T1549" s="211" t="str">
        <f>Def_Sistemas_Conectores_Cabos!$C$9</f>
        <v>RG316</v>
      </c>
      <c r="U1549" s="45" t="s">
        <v>1173</v>
      </c>
      <c r="V1549" s="33"/>
      <c r="W1549" s="33"/>
      <c r="X1549" s="33"/>
    </row>
    <row r="1550" ht="15.75" customHeight="1">
      <c r="A1550" s="19" t="str">
        <f>Def_Sistemas_Conectores_Cabos!$A$22</f>
        <v>BPM de elétrons</v>
      </c>
      <c r="B1550" s="22" t="str">
        <f>Datas_Entregas!$A$2</f>
        <v>Booster/LTB</v>
      </c>
      <c r="C1550" s="25">
        <f t="array" ref="C1550">INDEX(Datas_Entregas!$B$2:$B$100, MATCH(B1550, Datas_Entregas!$A$2:$A$100, 0), 1)</f>
        <v>43266</v>
      </c>
      <c r="D1550" s="22" t="str">
        <f>Def_Status_Montagem!$A$4</f>
        <v>Comprado / Esperando entrega</v>
      </c>
      <c r="E1550" s="35" t="str">
        <f>Def_Status_Montagem!$B$4</f>
        <v>Contratada (inclui etiqueta)</v>
      </c>
      <c r="F1550" s="26"/>
      <c r="G1550" s="27"/>
      <c r="H1550" s="26" t="str">
        <f t="array" ref="H1550">INDEX(Def_Instancias_Equipamentos!$E$2:$E$5135, MATCH(K1550, Def_Instancias_Equipamentos!$D$2:$D$5135, 0), 1)</f>
        <v>IA-19RaBPM</v>
      </c>
      <c r="I1550" s="27" t="str">
        <f t="array" ref="I1550">INDEX(Def_Instancias_Equipamentos!$E$2:$E$5135, MATCH(L1550, Def_Instancias_Equipamentos!$D$2:$D$5135, 0), 1)</f>
        <v>IA-19RaBPM</v>
      </c>
      <c r="J1550" s="27" t="str">
        <f t="shared" si="26"/>
        <v>INTERNO</v>
      </c>
      <c r="K1550" s="28" t="str">
        <f>Def_Instancias_Equipamentos!$D$787</f>
        <v>BO-47U:DI-BPMRFFE</v>
      </c>
      <c r="L1550" s="19" t="str">
        <f>Def_Instancias_Equipamentos!$D$1378</f>
        <v>BO-47U:DI-FMCFastADC</v>
      </c>
      <c r="M1550" s="44" t="s">
        <v>47</v>
      </c>
      <c r="N1550" s="45" t="s">
        <v>1216</v>
      </c>
      <c r="O1550" s="28" t="str">
        <f>Def_Sistemas_Conectores_Cabos!$B$7</f>
        <v>SMA 50-ohm</v>
      </c>
      <c r="P1550" s="19" t="str">
        <f>Def_Sistemas_Conectores_Cabos!$B$7</f>
        <v>SMA 50-ohm</v>
      </c>
      <c r="Q1550" s="27" t="str">
        <f t="shared" si="31"/>
        <v>BO-47U:DI-BPMRFFE/BO_OUT
BO-47U:DI-FMCFastADC/IN4</v>
      </c>
      <c r="R1550" s="69">
        <v>2.0</v>
      </c>
      <c r="S1550" s="69">
        <v>2.0</v>
      </c>
      <c r="T1550" s="211" t="str">
        <f>Def_Sistemas_Conectores_Cabos!$C$9</f>
        <v>RG316</v>
      </c>
      <c r="U1550" s="45" t="s">
        <v>1173</v>
      </c>
      <c r="V1550" s="33"/>
      <c r="W1550" s="33"/>
      <c r="X1550" s="33"/>
    </row>
    <row r="1551" ht="15.75" customHeight="1">
      <c r="A1551" s="19" t="str">
        <f>Def_Sistemas_Conectores_Cabos!$A$22</f>
        <v>BPM de elétrons</v>
      </c>
      <c r="B1551" s="22" t="str">
        <f>Datas_Entregas!$A$2</f>
        <v>Booster/LTB</v>
      </c>
      <c r="C1551" s="25">
        <f t="array" ref="C1551">INDEX(Datas_Entregas!$B$2:$B$100, MATCH(B1551, Datas_Entregas!$A$2:$A$100, 0), 1)</f>
        <v>43266</v>
      </c>
      <c r="D1551" s="22" t="str">
        <f>Def_Status_Montagem!$A$4</f>
        <v>Comprado / Esperando entrega</v>
      </c>
      <c r="E1551" s="35" t="str">
        <f>Def_Status_Montagem!$B$4</f>
        <v>Contratada (inclui etiqueta)</v>
      </c>
      <c r="F1551" s="26"/>
      <c r="G1551" s="27"/>
      <c r="H1551" s="26" t="str">
        <f t="array" ref="H1551">INDEX(Def_Instancias_Equipamentos!$E$2:$E$5135, MATCH(K1551, Def_Instancias_Equipamentos!$D$2:$D$5135, 0), 1)</f>
        <v>IA-20RaBPM</v>
      </c>
      <c r="I1551" s="27" t="str">
        <f t="array" ref="I1551">INDEX(Def_Instancias_Equipamentos!$E$2:$E$5135, MATCH(L1551, Def_Instancias_Equipamentos!$D$2:$D$5135, 0), 1)</f>
        <v>IA-20RaBPM</v>
      </c>
      <c r="J1551" s="27" t="str">
        <f t="shared" si="26"/>
        <v>INTERNO</v>
      </c>
      <c r="K1551" s="28" t="str">
        <f>Def_Instancias_Equipamentos!$D$788</f>
        <v>BO-48U:DI-BPMRFFE</v>
      </c>
      <c r="L1551" s="19" t="str">
        <f>Def_Instancias_Equipamentos!$D$1379</f>
        <v>BO-48U:DI-FMCFastADC</v>
      </c>
      <c r="M1551" s="44" t="s">
        <v>51</v>
      </c>
      <c r="N1551" s="45" t="s">
        <v>1192</v>
      </c>
      <c r="O1551" s="28" t="str">
        <f>Def_Sistemas_Conectores_Cabos!$B$7</f>
        <v>SMA 50-ohm</v>
      </c>
      <c r="P1551" s="19" t="str">
        <f>Def_Sistemas_Conectores_Cabos!$B$7</f>
        <v>SMA 50-ohm</v>
      </c>
      <c r="Q1551" s="27" t="str">
        <f t="shared" si="31"/>
        <v>BO-48U:DI-BPMRFFE/TO_OUT
BO-48U:DI-FMCFastADC/IN1</v>
      </c>
      <c r="R1551" s="69">
        <v>2.0</v>
      </c>
      <c r="S1551" s="69">
        <v>2.0</v>
      </c>
      <c r="T1551" s="211" t="str">
        <f>Def_Sistemas_Conectores_Cabos!$C$9</f>
        <v>RG316</v>
      </c>
      <c r="U1551" s="45" t="s">
        <v>1173</v>
      </c>
      <c r="V1551" s="33"/>
      <c r="W1551" s="33"/>
      <c r="X1551" s="33"/>
    </row>
    <row r="1552" ht="15.75" customHeight="1">
      <c r="A1552" s="19" t="str">
        <f>Def_Sistemas_Conectores_Cabos!$A$22</f>
        <v>BPM de elétrons</v>
      </c>
      <c r="B1552" s="22" t="str">
        <f>Datas_Entregas!$A$2</f>
        <v>Booster/LTB</v>
      </c>
      <c r="C1552" s="25">
        <f t="array" ref="C1552">INDEX(Datas_Entregas!$B$2:$B$100, MATCH(B1552, Datas_Entregas!$A$2:$A$100, 0), 1)</f>
        <v>43266</v>
      </c>
      <c r="D1552" s="22" t="str">
        <f>Def_Status_Montagem!$A$4</f>
        <v>Comprado / Esperando entrega</v>
      </c>
      <c r="E1552" s="35" t="str">
        <f>Def_Status_Montagem!$B$4</f>
        <v>Contratada (inclui etiqueta)</v>
      </c>
      <c r="F1552" s="26"/>
      <c r="G1552" s="27"/>
      <c r="H1552" s="26" t="str">
        <f t="array" ref="H1552">INDEX(Def_Instancias_Equipamentos!$E$2:$E$5135, MATCH(K1552, Def_Instancias_Equipamentos!$D$2:$D$5135, 0), 1)</f>
        <v>IA-20RaBPM</v>
      </c>
      <c r="I1552" s="27" t="str">
        <f t="array" ref="I1552">INDEX(Def_Instancias_Equipamentos!$E$2:$E$5135, MATCH(L1552, Def_Instancias_Equipamentos!$D$2:$D$5135, 0), 1)</f>
        <v>IA-20RaBPM</v>
      </c>
      <c r="J1552" s="27" t="str">
        <f t="shared" si="26"/>
        <v>INTERNO</v>
      </c>
      <c r="K1552" s="28" t="str">
        <f>Def_Instancias_Equipamentos!$D$788</f>
        <v>BO-48U:DI-BPMRFFE</v>
      </c>
      <c r="L1552" s="19" t="str">
        <f>Def_Instancias_Equipamentos!$D$1379</f>
        <v>BO-48U:DI-FMCFastADC</v>
      </c>
      <c r="M1552" s="44" t="s">
        <v>44</v>
      </c>
      <c r="N1552" s="45" t="s">
        <v>1199</v>
      </c>
      <c r="O1552" s="28" t="str">
        <f>Def_Sistemas_Conectores_Cabos!$B$7</f>
        <v>SMA 50-ohm</v>
      </c>
      <c r="P1552" s="19" t="str">
        <f>Def_Sistemas_Conectores_Cabos!$B$7</f>
        <v>SMA 50-ohm</v>
      </c>
      <c r="Q1552" s="27" t="str">
        <f t="shared" si="31"/>
        <v>BO-48U:DI-BPMRFFE/BI_OUT
BO-48U:DI-FMCFastADC/IN2</v>
      </c>
      <c r="R1552" s="69">
        <v>2.0</v>
      </c>
      <c r="S1552" s="69">
        <v>2.0</v>
      </c>
      <c r="T1552" s="211" t="str">
        <f>Def_Sistemas_Conectores_Cabos!$C$9</f>
        <v>RG316</v>
      </c>
      <c r="U1552" s="45" t="s">
        <v>1173</v>
      </c>
      <c r="V1552" s="33"/>
      <c r="W1552" s="33"/>
      <c r="X1552" s="33"/>
    </row>
    <row r="1553" ht="15.75" customHeight="1">
      <c r="A1553" s="19" t="str">
        <f>Def_Sistemas_Conectores_Cabos!$A$22</f>
        <v>BPM de elétrons</v>
      </c>
      <c r="B1553" s="22" t="str">
        <f>Datas_Entregas!$A$2</f>
        <v>Booster/LTB</v>
      </c>
      <c r="C1553" s="25">
        <f t="array" ref="C1553">INDEX(Datas_Entregas!$B$2:$B$100, MATCH(B1553, Datas_Entregas!$A$2:$A$100, 0), 1)</f>
        <v>43266</v>
      </c>
      <c r="D1553" s="22" t="str">
        <f>Def_Status_Montagem!$A$4</f>
        <v>Comprado / Esperando entrega</v>
      </c>
      <c r="E1553" s="35" t="str">
        <f>Def_Status_Montagem!$B$4</f>
        <v>Contratada (inclui etiqueta)</v>
      </c>
      <c r="F1553" s="26"/>
      <c r="G1553" s="27"/>
      <c r="H1553" s="26" t="str">
        <f t="array" ref="H1553">INDEX(Def_Instancias_Equipamentos!$E$2:$E$5135, MATCH(K1553, Def_Instancias_Equipamentos!$D$2:$D$5135, 0), 1)</f>
        <v>IA-20RaBPM</v>
      </c>
      <c r="I1553" s="27" t="str">
        <f t="array" ref="I1553">INDEX(Def_Instancias_Equipamentos!$E$2:$E$5135, MATCH(L1553, Def_Instancias_Equipamentos!$D$2:$D$5135, 0), 1)</f>
        <v>IA-20RaBPM</v>
      </c>
      <c r="J1553" s="27" t="str">
        <f t="shared" si="26"/>
        <v>INTERNO</v>
      </c>
      <c r="K1553" s="28" t="str">
        <f>Def_Instancias_Equipamentos!$D$788</f>
        <v>BO-48U:DI-BPMRFFE</v>
      </c>
      <c r="L1553" s="19" t="str">
        <f>Def_Instancias_Equipamentos!$D$1379</f>
        <v>BO-48U:DI-FMCFastADC</v>
      </c>
      <c r="M1553" s="44" t="s">
        <v>49</v>
      </c>
      <c r="N1553" s="45" t="s">
        <v>1202</v>
      </c>
      <c r="O1553" s="28" t="str">
        <f>Def_Sistemas_Conectores_Cabos!$B$7</f>
        <v>SMA 50-ohm</v>
      </c>
      <c r="P1553" s="19" t="str">
        <f>Def_Sistemas_Conectores_Cabos!$B$7</f>
        <v>SMA 50-ohm</v>
      </c>
      <c r="Q1553" s="27" t="str">
        <f t="shared" si="31"/>
        <v>BO-48U:DI-BPMRFFE/TI_OUT
BO-48U:DI-FMCFastADC/IN3</v>
      </c>
      <c r="R1553" s="69">
        <v>2.0</v>
      </c>
      <c r="S1553" s="69">
        <v>2.0</v>
      </c>
      <c r="T1553" s="211" t="str">
        <f>Def_Sistemas_Conectores_Cabos!$C$9</f>
        <v>RG316</v>
      </c>
      <c r="U1553" s="45" t="s">
        <v>1173</v>
      </c>
      <c r="V1553" s="33"/>
      <c r="W1553" s="33"/>
      <c r="X1553" s="33"/>
    </row>
    <row r="1554" ht="15.75" customHeight="1">
      <c r="A1554" s="19" t="str">
        <f>Def_Sistemas_Conectores_Cabos!$A$22</f>
        <v>BPM de elétrons</v>
      </c>
      <c r="B1554" s="22" t="str">
        <f>Datas_Entregas!$A$2</f>
        <v>Booster/LTB</v>
      </c>
      <c r="C1554" s="25">
        <f t="array" ref="C1554">INDEX(Datas_Entregas!$B$2:$B$100, MATCH(B1554, Datas_Entregas!$A$2:$A$100, 0), 1)</f>
        <v>43266</v>
      </c>
      <c r="D1554" s="22" t="str">
        <f>Def_Status_Montagem!$A$4</f>
        <v>Comprado / Esperando entrega</v>
      </c>
      <c r="E1554" s="35" t="str">
        <f>Def_Status_Montagem!$B$4</f>
        <v>Contratada (inclui etiqueta)</v>
      </c>
      <c r="F1554" s="26"/>
      <c r="G1554" s="27"/>
      <c r="H1554" s="26" t="str">
        <f t="array" ref="H1554">INDEX(Def_Instancias_Equipamentos!$E$2:$E$5135, MATCH(K1554, Def_Instancias_Equipamentos!$D$2:$D$5135, 0), 1)</f>
        <v>IA-20RaBPM</v>
      </c>
      <c r="I1554" s="27" t="str">
        <f t="array" ref="I1554">INDEX(Def_Instancias_Equipamentos!$E$2:$E$5135, MATCH(L1554, Def_Instancias_Equipamentos!$D$2:$D$5135, 0), 1)</f>
        <v>IA-20RaBPM</v>
      </c>
      <c r="J1554" s="27" t="str">
        <f t="shared" si="26"/>
        <v>INTERNO</v>
      </c>
      <c r="K1554" s="28" t="str">
        <f>Def_Instancias_Equipamentos!$D$788</f>
        <v>BO-48U:DI-BPMRFFE</v>
      </c>
      <c r="L1554" s="19" t="str">
        <f>Def_Instancias_Equipamentos!$D$1379</f>
        <v>BO-48U:DI-FMCFastADC</v>
      </c>
      <c r="M1554" s="44" t="s">
        <v>47</v>
      </c>
      <c r="N1554" s="45" t="s">
        <v>1216</v>
      </c>
      <c r="O1554" s="28" t="str">
        <f>Def_Sistemas_Conectores_Cabos!$B$7</f>
        <v>SMA 50-ohm</v>
      </c>
      <c r="P1554" s="19" t="str">
        <f>Def_Sistemas_Conectores_Cabos!$B$7</f>
        <v>SMA 50-ohm</v>
      </c>
      <c r="Q1554" s="27" t="str">
        <f t="shared" si="31"/>
        <v>BO-48U:DI-BPMRFFE/BO_OUT
BO-48U:DI-FMCFastADC/IN4</v>
      </c>
      <c r="R1554" s="69">
        <v>2.0</v>
      </c>
      <c r="S1554" s="69">
        <v>2.0</v>
      </c>
      <c r="T1554" s="211" t="str">
        <f>Def_Sistemas_Conectores_Cabos!$C$9</f>
        <v>RG316</v>
      </c>
      <c r="U1554" s="45" t="s">
        <v>1173</v>
      </c>
      <c r="V1554" s="33"/>
      <c r="W1554" s="33"/>
      <c r="X1554" s="33"/>
    </row>
    <row r="1555" ht="15.75" customHeight="1">
      <c r="A1555" s="19" t="str">
        <f>Def_Sistemas_Conectores_Cabos!$A$22</f>
        <v>BPM de elétrons</v>
      </c>
      <c r="B1555" s="22" t="str">
        <f>Datas_Entregas!$A$2</f>
        <v>Booster/LTB</v>
      </c>
      <c r="C1555" s="25">
        <f t="array" ref="C1555">INDEX(Datas_Entregas!$B$2:$B$100, MATCH(B1555, Datas_Entregas!$A$2:$A$100, 0), 1)</f>
        <v>43266</v>
      </c>
      <c r="D1555" s="22" t="str">
        <f>Def_Status_Montagem!$A$4</f>
        <v>Comprado / Esperando entrega</v>
      </c>
      <c r="E1555" s="35" t="str">
        <f>Def_Status_Montagem!$B$4</f>
        <v>Contratada (inclui etiqueta)</v>
      </c>
      <c r="F1555" s="26"/>
      <c r="G1555" s="27"/>
      <c r="H1555" s="26" t="str">
        <f t="array" ref="H1555">INDEX(Def_Instancias_Equipamentos!$E$2:$E$5135, MATCH(K1555, Def_Instancias_Equipamentos!$D$2:$D$5135, 0), 1)</f>
        <v>IA-20RaBPM</v>
      </c>
      <c r="I1555" s="27" t="str">
        <f t="array" ref="I1555">INDEX(Def_Instancias_Equipamentos!$E$2:$E$5135, MATCH(L1555, Def_Instancias_Equipamentos!$D$2:$D$5135, 0), 1)</f>
        <v>IA-20RaBPM</v>
      </c>
      <c r="J1555" s="27" t="str">
        <f t="shared" si="26"/>
        <v>INTERNO</v>
      </c>
      <c r="K1555" s="28" t="str">
        <f>Def_Instancias_Equipamentos!$D$789</f>
        <v>BO-49U:DI-BPMRFFE</v>
      </c>
      <c r="L1555" s="19" t="str">
        <f>Def_Instancias_Equipamentos!$D$1380</f>
        <v>BO-49U:DI-FMCFastADC</v>
      </c>
      <c r="M1555" s="44" t="s">
        <v>51</v>
      </c>
      <c r="N1555" s="45" t="s">
        <v>1192</v>
      </c>
      <c r="O1555" s="28" t="str">
        <f>Def_Sistemas_Conectores_Cabos!$B$7</f>
        <v>SMA 50-ohm</v>
      </c>
      <c r="P1555" s="19" t="str">
        <f>Def_Sistemas_Conectores_Cabos!$B$7</f>
        <v>SMA 50-ohm</v>
      </c>
      <c r="Q1555" s="27" t="str">
        <f t="shared" si="31"/>
        <v>BO-49U:DI-BPMRFFE/TO_OUT
BO-49U:DI-FMCFastADC/IN1</v>
      </c>
      <c r="R1555" s="69">
        <v>2.0</v>
      </c>
      <c r="S1555" s="69">
        <v>2.0</v>
      </c>
      <c r="T1555" s="211" t="str">
        <f>Def_Sistemas_Conectores_Cabos!$C$9</f>
        <v>RG316</v>
      </c>
      <c r="U1555" s="45" t="s">
        <v>1173</v>
      </c>
      <c r="V1555" s="33"/>
      <c r="W1555" s="33"/>
      <c r="X1555" s="33"/>
    </row>
    <row r="1556" ht="15.75" customHeight="1">
      <c r="A1556" s="19" t="str">
        <f>Def_Sistemas_Conectores_Cabos!$A$22</f>
        <v>BPM de elétrons</v>
      </c>
      <c r="B1556" s="22" t="str">
        <f>Datas_Entregas!$A$2</f>
        <v>Booster/LTB</v>
      </c>
      <c r="C1556" s="25">
        <f t="array" ref="C1556">INDEX(Datas_Entregas!$B$2:$B$100, MATCH(B1556, Datas_Entregas!$A$2:$A$100, 0), 1)</f>
        <v>43266</v>
      </c>
      <c r="D1556" s="22" t="str">
        <f>Def_Status_Montagem!$A$4</f>
        <v>Comprado / Esperando entrega</v>
      </c>
      <c r="E1556" s="35" t="str">
        <f>Def_Status_Montagem!$B$4</f>
        <v>Contratada (inclui etiqueta)</v>
      </c>
      <c r="F1556" s="26"/>
      <c r="G1556" s="27"/>
      <c r="H1556" s="26" t="str">
        <f t="array" ref="H1556">INDEX(Def_Instancias_Equipamentos!$E$2:$E$5135, MATCH(K1556, Def_Instancias_Equipamentos!$D$2:$D$5135, 0), 1)</f>
        <v>IA-20RaBPM</v>
      </c>
      <c r="I1556" s="27" t="str">
        <f t="array" ref="I1556">INDEX(Def_Instancias_Equipamentos!$E$2:$E$5135, MATCH(L1556, Def_Instancias_Equipamentos!$D$2:$D$5135, 0), 1)</f>
        <v>IA-20RaBPM</v>
      </c>
      <c r="J1556" s="27" t="str">
        <f t="shared" si="26"/>
        <v>INTERNO</v>
      </c>
      <c r="K1556" s="28" t="str">
        <f>Def_Instancias_Equipamentos!$D$789</f>
        <v>BO-49U:DI-BPMRFFE</v>
      </c>
      <c r="L1556" s="19" t="str">
        <f>Def_Instancias_Equipamentos!$D$1380</f>
        <v>BO-49U:DI-FMCFastADC</v>
      </c>
      <c r="M1556" s="44" t="s">
        <v>44</v>
      </c>
      <c r="N1556" s="45" t="s">
        <v>1199</v>
      </c>
      <c r="O1556" s="28" t="str">
        <f>Def_Sistemas_Conectores_Cabos!$B$7</f>
        <v>SMA 50-ohm</v>
      </c>
      <c r="P1556" s="19" t="str">
        <f>Def_Sistemas_Conectores_Cabos!$B$7</f>
        <v>SMA 50-ohm</v>
      </c>
      <c r="Q1556" s="27" t="str">
        <f t="shared" si="31"/>
        <v>BO-49U:DI-BPMRFFE/BI_OUT
BO-49U:DI-FMCFastADC/IN2</v>
      </c>
      <c r="R1556" s="69">
        <v>2.0</v>
      </c>
      <c r="S1556" s="69">
        <v>2.0</v>
      </c>
      <c r="T1556" s="211" t="str">
        <f>Def_Sistemas_Conectores_Cabos!$C$9</f>
        <v>RG316</v>
      </c>
      <c r="U1556" s="45" t="s">
        <v>1173</v>
      </c>
      <c r="V1556" s="33"/>
      <c r="W1556" s="33"/>
      <c r="X1556" s="33"/>
    </row>
    <row r="1557" ht="15.75" customHeight="1">
      <c r="A1557" s="19" t="str">
        <f>Def_Sistemas_Conectores_Cabos!$A$22</f>
        <v>BPM de elétrons</v>
      </c>
      <c r="B1557" s="22" t="str">
        <f>Datas_Entregas!$A$2</f>
        <v>Booster/LTB</v>
      </c>
      <c r="C1557" s="25">
        <f t="array" ref="C1557">INDEX(Datas_Entregas!$B$2:$B$100, MATCH(B1557, Datas_Entregas!$A$2:$A$100, 0), 1)</f>
        <v>43266</v>
      </c>
      <c r="D1557" s="22" t="str">
        <f>Def_Status_Montagem!$A$4</f>
        <v>Comprado / Esperando entrega</v>
      </c>
      <c r="E1557" s="35" t="str">
        <f>Def_Status_Montagem!$B$4</f>
        <v>Contratada (inclui etiqueta)</v>
      </c>
      <c r="F1557" s="26"/>
      <c r="G1557" s="27"/>
      <c r="H1557" s="26" t="str">
        <f t="array" ref="H1557">INDEX(Def_Instancias_Equipamentos!$E$2:$E$5135, MATCH(K1557, Def_Instancias_Equipamentos!$D$2:$D$5135, 0), 1)</f>
        <v>IA-20RaBPM</v>
      </c>
      <c r="I1557" s="27" t="str">
        <f t="array" ref="I1557">INDEX(Def_Instancias_Equipamentos!$E$2:$E$5135, MATCH(L1557, Def_Instancias_Equipamentos!$D$2:$D$5135, 0), 1)</f>
        <v>IA-20RaBPM</v>
      </c>
      <c r="J1557" s="27" t="str">
        <f t="shared" si="26"/>
        <v>INTERNO</v>
      </c>
      <c r="K1557" s="28" t="str">
        <f>Def_Instancias_Equipamentos!$D$789</f>
        <v>BO-49U:DI-BPMRFFE</v>
      </c>
      <c r="L1557" s="19" t="str">
        <f>Def_Instancias_Equipamentos!$D$1380</f>
        <v>BO-49U:DI-FMCFastADC</v>
      </c>
      <c r="M1557" s="44" t="s">
        <v>49</v>
      </c>
      <c r="N1557" s="45" t="s">
        <v>1202</v>
      </c>
      <c r="O1557" s="28" t="str">
        <f>Def_Sistemas_Conectores_Cabos!$B$7</f>
        <v>SMA 50-ohm</v>
      </c>
      <c r="P1557" s="19" t="str">
        <f>Def_Sistemas_Conectores_Cabos!$B$7</f>
        <v>SMA 50-ohm</v>
      </c>
      <c r="Q1557" s="27" t="str">
        <f t="shared" si="31"/>
        <v>BO-49U:DI-BPMRFFE/TI_OUT
BO-49U:DI-FMCFastADC/IN3</v>
      </c>
      <c r="R1557" s="69">
        <v>2.0</v>
      </c>
      <c r="S1557" s="69">
        <v>2.0</v>
      </c>
      <c r="T1557" s="211" t="str">
        <f>Def_Sistemas_Conectores_Cabos!$C$9</f>
        <v>RG316</v>
      </c>
      <c r="U1557" s="45" t="s">
        <v>1173</v>
      </c>
      <c r="V1557" s="33"/>
      <c r="W1557" s="33"/>
      <c r="X1557" s="33"/>
    </row>
    <row r="1558" ht="15.75" customHeight="1">
      <c r="A1558" s="19" t="str">
        <f>Def_Sistemas_Conectores_Cabos!$A$22</f>
        <v>BPM de elétrons</v>
      </c>
      <c r="B1558" s="22" t="str">
        <f>Datas_Entregas!$A$2</f>
        <v>Booster/LTB</v>
      </c>
      <c r="C1558" s="25">
        <f t="array" ref="C1558">INDEX(Datas_Entregas!$B$2:$B$100, MATCH(B1558, Datas_Entregas!$A$2:$A$100, 0), 1)</f>
        <v>43266</v>
      </c>
      <c r="D1558" s="22" t="str">
        <f>Def_Status_Montagem!$A$4</f>
        <v>Comprado / Esperando entrega</v>
      </c>
      <c r="E1558" s="35" t="str">
        <f>Def_Status_Montagem!$B$4</f>
        <v>Contratada (inclui etiqueta)</v>
      </c>
      <c r="F1558" s="26"/>
      <c r="G1558" s="27"/>
      <c r="H1558" s="26" t="str">
        <f t="array" ref="H1558">INDEX(Def_Instancias_Equipamentos!$E$2:$E$5135, MATCH(K1558, Def_Instancias_Equipamentos!$D$2:$D$5135, 0), 1)</f>
        <v>IA-20RaBPM</v>
      </c>
      <c r="I1558" s="27" t="str">
        <f t="array" ref="I1558">INDEX(Def_Instancias_Equipamentos!$E$2:$E$5135, MATCH(L1558, Def_Instancias_Equipamentos!$D$2:$D$5135, 0), 1)</f>
        <v>IA-20RaBPM</v>
      </c>
      <c r="J1558" s="27" t="str">
        <f t="shared" si="26"/>
        <v>INTERNO</v>
      </c>
      <c r="K1558" s="28" t="str">
        <f>Def_Instancias_Equipamentos!$D$789</f>
        <v>BO-49U:DI-BPMRFFE</v>
      </c>
      <c r="L1558" s="19" t="str">
        <f>Def_Instancias_Equipamentos!$D$1380</f>
        <v>BO-49U:DI-FMCFastADC</v>
      </c>
      <c r="M1558" s="44" t="s">
        <v>47</v>
      </c>
      <c r="N1558" s="45" t="s">
        <v>1216</v>
      </c>
      <c r="O1558" s="28" t="str">
        <f>Def_Sistemas_Conectores_Cabos!$B$7</f>
        <v>SMA 50-ohm</v>
      </c>
      <c r="P1558" s="19" t="str">
        <f>Def_Sistemas_Conectores_Cabos!$B$7</f>
        <v>SMA 50-ohm</v>
      </c>
      <c r="Q1558" s="27" t="str">
        <f t="shared" si="31"/>
        <v>BO-49U:DI-BPMRFFE/BO_OUT
BO-49U:DI-FMCFastADC/IN4</v>
      </c>
      <c r="R1558" s="69">
        <v>2.0</v>
      </c>
      <c r="S1558" s="69">
        <v>2.0</v>
      </c>
      <c r="T1558" s="211" t="str">
        <f>Def_Sistemas_Conectores_Cabos!$C$9</f>
        <v>RG316</v>
      </c>
      <c r="U1558" s="45" t="s">
        <v>1173</v>
      </c>
      <c r="V1558" s="33"/>
      <c r="W1558" s="33"/>
      <c r="X1558" s="33"/>
    </row>
    <row r="1559" ht="15.75" customHeight="1">
      <c r="A1559" s="19" t="str">
        <f>Def_Sistemas_Conectores_Cabos!$A$22</f>
        <v>BPM de elétrons</v>
      </c>
      <c r="B1559" s="22" t="str">
        <f>Datas_Entregas!$A$2</f>
        <v>Booster/LTB</v>
      </c>
      <c r="C1559" s="25">
        <f t="array" ref="C1559">INDEX(Datas_Entregas!$B$2:$B$100, MATCH(B1559, Datas_Entregas!$A$2:$A$100, 0), 1)</f>
        <v>43266</v>
      </c>
      <c r="D1559" s="22" t="str">
        <f>Def_Status_Montagem!$A$4</f>
        <v>Comprado / Esperando entrega</v>
      </c>
      <c r="E1559" s="35" t="str">
        <f>Def_Status_Montagem!$B$4</f>
        <v>Contratada (inclui etiqueta)</v>
      </c>
      <c r="F1559" s="26"/>
      <c r="G1559" s="27"/>
      <c r="H1559" s="26" t="str">
        <f t="array" ref="H1559">INDEX(Def_Instancias_Equipamentos!$E$2:$E$5135, MATCH(K1559, Def_Instancias_Equipamentos!$D$2:$D$5135, 0), 1)</f>
        <v>IA-20RaBPM</v>
      </c>
      <c r="I1559" s="27" t="str">
        <f t="array" ref="I1559">INDEX(Def_Instancias_Equipamentos!$E$2:$E$5135, MATCH(L1559, Def_Instancias_Equipamentos!$D$2:$D$5135, 0), 1)</f>
        <v>IA-20RaBPM</v>
      </c>
      <c r="J1559" s="27" t="str">
        <f t="shared" si="26"/>
        <v>INTERNO</v>
      </c>
      <c r="K1559" s="28" t="str">
        <f>Def_Instancias_Equipamentos!$D$790</f>
        <v>BO-50U:DI-BPMRFFE</v>
      </c>
      <c r="L1559" s="19" t="str">
        <f>Def_Instancias_Equipamentos!$D$1381</f>
        <v>BO-50U:DI-FMCFastADC</v>
      </c>
      <c r="M1559" s="44" t="s">
        <v>51</v>
      </c>
      <c r="N1559" s="45" t="s">
        <v>1192</v>
      </c>
      <c r="O1559" s="28" t="str">
        <f>Def_Sistemas_Conectores_Cabos!$B$7</f>
        <v>SMA 50-ohm</v>
      </c>
      <c r="P1559" s="19" t="str">
        <f>Def_Sistemas_Conectores_Cabos!$B$7</f>
        <v>SMA 50-ohm</v>
      </c>
      <c r="Q1559" s="27" t="str">
        <f t="shared" si="31"/>
        <v>BO-50U:DI-BPMRFFE/TO_OUT
BO-50U:DI-FMCFastADC/IN1</v>
      </c>
      <c r="R1559" s="69">
        <v>2.0</v>
      </c>
      <c r="S1559" s="69">
        <v>2.0</v>
      </c>
      <c r="T1559" s="211" t="str">
        <f>Def_Sistemas_Conectores_Cabos!$C$9</f>
        <v>RG316</v>
      </c>
      <c r="U1559" s="45" t="s">
        <v>1173</v>
      </c>
      <c r="V1559" s="33"/>
      <c r="W1559" s="33"/>
      <c r="X1559" s="33"/>
    </row>
    <row r="1560" ht="15.75" customHeight="1">
      <c r="A1560" s="19" t="str">
        <f>Def_Sistemas_Conectores_Cabos!$A$22</f>
        <v>BPM de elétrons</v>
      </c>
      <c r="B1560" s="22" t="str">
        <f>Datas_Entregas!$A$2</f>
        <v>Booster/LTB</v>
      </c>
      <c r="C1560" s="25">
        <f t="array" ref="C1560">INDEX(Datas_Entregas!$B$2:$B$100, MATCH(B1560, Datas_Entregas!$A$2:$A$100, 0), 1)</f>
        <v>43266</v>
      </c>
      <c r="D1560" s="22" t="str">
        <f>Def_Status_Montagem!$A$4</f>
        <v>Comprado / Esperando entrega</v>
      </c>
      <c r="E1560" s="35" t="str">
        <f>Def_Status_Montagem!$B$4</f>
        <v>Contratada (inclui etiqueta)</v>
      </c>
      <c r="F1560" s="26"/>
      <c r="G1560" s="27"/>
      <c r="H1560" s="26" t="str">
        <f t="array" ref="H1560">INDEX(Def_Instancias_Equipamentos!$E$2:$E$5135, MATCH(K1560, Def_Instancias_Equipamentos!$D$2:$D$5135, 0), 1)</f>
        <v>IA-20RaBPM</v>
      </c>
      <c r="I1560" s="27" t="str">
        <f t="array" ref="I1560">INDEX(Def_Instancias_Equipamentos!$E$2:$E$5135, MATCH(L1560, Def_Instancias_Equipamentos!$D$2:$D$5135, 0), 1)</f>
        <v>IA-20RaBPM</v>
      </c>
      <c r="J1560" s="27" t="str">
        <f t="shared" si="26"/>
        <v>INTERNO</v>
      </c>
      <c r="K1560" s="28" t="str">
        <f>Def_Instancias_Equipamentos!$D$790</f>
        <v>BO-50U:DI-BPMRFFE</v>
      </c>
      <c r="L1560" s="19" t="str">
        <f>Def_Instancias_Equipamentos!$D$1381</f>
        <v>BO-50U:DI-FMCFastADC</v>
      </c>
      <c r="M1560" s="44" t="s">
        <v>44</v>
      </c>
      <c r="N1560" s="45" t="s">
        <v>1199</v>
      </c>
      <c r="O1560" s="28" t="str">
        <f>Def_Sistemas_Conectores_Cabos!$B$7</f>
        <v>SMA 50-ohm</v>
      </c>
      <c r="P1560" s="19" t="str">
        <f>Def_Sistemas_Conectores_Cabos!$B$7</f>
        <v>SMA 50-ohm</v>
      </c>
      <c r="Q1560" s="27" t="str">
        <f t="shared" si="31"/>
        <v>BO-50U:DI-BPMRFFE/BI_OUT
BO-50U:DI-FMCFastADC/IN2</v>
      </c>
      <c r="R1560" s="69">
        <v>2.0</v>
      </c>
      <c r="S1560" s="69">
        <v>2.0</v>
      </c>
      <c r="T1560" s="211" t="str">
        <f>Def_Sistemas_Conectores_Cabos!$C$9</f>
        <v>RG316</v>
      </c>
      <c r="U1560" s="45" t="s">
        <v>1173</v>
      </c>
      <c r="V1560" s="33"/>
      <c r="W1560" s="33"/>
      <c r="X1560" s="33"/>
    </row>
    <row r="1561" ht="15.75" customHeight="1">
      <c r="A1561" s="19" t="str">
        <f>Def_Sistemas_Conectores_Cabos!$A$22</f>
        <v>BPM de elétrons</v>
      </c>
      <c r="B1561" s="22" t="str">
        <f>Datas_Entregas!$A$2</f>
        <v>Booster/LTB</v>
      </c>
      <c r="C1561" s="25">
        <f t="array" ref="C1561">INDEX(Datas_Entregas!$B$2:$B$100, MATCH(B1561, Datas_Entregas!$A$2:$A$100, 0), 1)</f>
        <v>43266</v>
      </c>
      <c r="D1561" s="22" t="str">
        <f>Def_Status_Montagem!$A$4</f>
        <v>Comprado / Esperando entrega</v>
      </c>
      <c r="E1561" s="35" t="str">
        <f>Def_Status_Montagem!$B$4</f>
        <v>Contratada (inclui etiqueta)</v>
      </c>
      <c r="F1561" s="26"/>
      <c r="G1561" s="27"/>
      <c r="H1561" s="26" t="str">
        <f t="array" ref="H1561">INDEX(Def_Instancias_Equipamentos!$E$2:$E$5135, MATCH(K1561, Def_Instancias_Equipamentos!$D$2:$D$5135, 0), 1)</f>
        <v>IA-20RaBPM</v>
      </c>
      <c r="I1561" s="27" t="str">
        <f t="array" ref="I1561">INDEX(Def_Instancias_Equipamentos!$E$2:$E$5135, MATCH(L1561, Def_Instancias_Equipamentos!$D$2:$D$5135, 0), 1)</f>
        <v>IA-20RaBPM</v>
      </c>
      <c r="J1561" s="27" t="str">
        <f t="shared" si="26"/>
        <v>INTERNO</v>
      </c>
      <c r="K1561" s="28" t="str">
        <f>Def_Instancias_Equipamentos!$D$790</f>
        <v>BO-50U:DI-BPMRFFE</v>
      </c>
      <c r="L1561" s="19" t="str">
        <f>Def_Instancias_Equipamentos!$D$1381</f>
        <v>BO-50U:DI-FMCFastADC</v>
      </c>
      <c r="M1561" s="44" t="s">
        <v>49</v>
      </c>
      <c r="N1561" s="45" t="s">
        <v>1202</v>
      </c>
      <c r="O1561" s="28" t="str">
        <f>Def_Sistemas_Conectores_Cabos!$B$7</f>
        <v>SMA 50-ohm</v>
      </c>
      <c r="P1561" s="19" t="str">
        <f>Def_Sistemas_Conectores_Cabos!$B$7</f>
        <v>SMA 50-ohm</v>
      </c>
      <c r="Q1561" s="27" t="str">
        <f t="shared" si="31"/>
        <v>BO-50U:DI-BPMRFFE/TI_OUT
BO-50U:DI-FMCFastADC/IN3</v>
      </c>
      <c r="R1561" s="69">
        <v>2.0</v>
      </c>
      <c r="S1561" s="69">
        <v>2.0</v>
      </c>
      <c r="T1561" s="211" t="str">
        <f>Def_Sistemas_Conectores_Cabos!$C$9</f>
        <v>RG316</v>
      </c>
      <c r="U1561" s="45" t="s">
        <v>1173</v>
      </c>
      <c r="V1561" s="33"/>
      <c r="W1561" s="33"/>
      <c r="X1561" s="33"/>
    </row>
    <row r="1562" ht="15.75" customHeight="1">
      <c r="A1562" s="19" t="str">
        <f>Def_Sistemas_Conectores_Cabos!$A$22</f>
        <v>BPM de elétrons</v>
      </c>
      <c r="B1562" s="22" t="str">
        <f>Datas_Entregas!$A$2</f>
        <v>Booster/LTB</v>
      </c>
      <c r="C1562" s="25">
        <f t="array" ref="C1562">INDEX(Datas_Entregas!$B$2:$B$100, MATCH(B1562, Datas_Entregas!$A$2:$A$100, 0), 1)</f>
        <v>43266</v>
      </c>
      <c r="D1562" s="22" t="str">
        <f>Def_Status_Montagem!$A$4</f>
        <v>Comprado / Esperando entrega</v>
      </c>
      <c r="E1562" s="35" t="str">
        <f>Def_Status_Montagem!$B$4</f>
        <v>Contratada (inclui etiqueta)</v>
      </c>
      <c r="F1562" s="26"/>
      <c r="G1562" s="27"/>
      <c r="H1562" s="26" t="str">
        <f t="array" ref="H1562">INDEX(Def_Instancias_Equipamentos!$E$2:$E$5135, MATCH(K1562, Def_Instancias_Equipamentos!$D$2:$D$5135, 0), 1)</f>
        <v>IA-20RaBPM</v>
      </c>
      <c r="I1562" s="27" t="str">
        <f t="array" ref="I1562">INDEX(Def_Instancias_Equipamentos!$E$2:$E$5135, MATCH(L1562, Def_Instancias_Equipamentos!$D$2:$D$5135, 0), 1)</f>
        <v>IA-20RaBPM</v>
      </c>
      <c r="J1562" s="27" t="str">
        <f t="shared" si="26"/>
        <v>INTERNO</v>
      </c>
      <c r="K1562" s="28" t="str">
        <f>Def_Instancias_Equipamentos!$D$790</f>
        <v>BO-50U:DI-BPMRFFE</v>
      </c>
      <c r="L1562" s="19" t="str">
        <f>Def_Instancias_Equipamentos!$D$1381</f>
        <v>BO-50U:DI-FMCFastADC</v>
      </c>
      <c r="M1562" s="44" t="s">
        <v>47</v>
      </c>
      <c r="N1562" s="45" t="s">
        <v>1216</v>
      </c>
      <c r="O1562" s="28" t="str">
        <f>Def_Sistemas_Conectores_Cabos!$B$7</f>
        <v>SMA 50-ohm</v>
      </c>
      <c r="P1562" s="19" t="str">
        <f>Def_Sistemas_Conectores_Cabos!$B$7</f>
        <v>SMA 50-ohm</v>
      </c>
      <c r="Q1562" s="27" t="str">
        <f t="shared" si="31"/>
        <v>BO-50U:DI-BPMRFFE/BO_OUT
BO-50U:DI-FMCFastADC/IN4</v>
      </c>
      <c r="R1562" s="69">
        <v>2.0</v>
      </c>
      <c r="S1562" s="69">
        <v>2.0</v>
      </c>
      <c r="T1562" s="211" t="str">
        <f>Def_Sistemas_Conectores_Cabos!$C$9</f>
        <v>RG316</v>
      </c>
      <c r="U1562" s="45" t="s">
        <v>1173</v>
      </c>
      <c r="V1562" s="33"/>
      <c r="W1562" s="33"/>
      <c r="X1562" s="33"/>
    </row>
    <row r="1563" ht="15.75" customHeight="1">
      <c r="A1563" s="19" t="str">
        <f>Def_Sistemas_Conectores_Cabos!$A$22</f>
        <v>BPM de elétrons</v>
      </c>
      <c r="B1563" s="22" t="str">
        <f>Datas_Entregas!$A$3</f>
        <v>BTS/Anel</v>
      </c>
      <c r="C1563" s="25">
        <f t="array" ref="C1563">INDEX(Datas_Entregas!$B$2:$B$100, MATCH(B1563, Datas_Entregas!$A$2:$A$100, 0), 1)</f>
        <v>43296</v>
      </c>
      <c r="D1563" s="22" t="str">
        <f>Def_Status_Montagem!$A$4</f>
        <v>Comprado / Esperando entrega</v>
      </c>
      <c r="E1563" s="35" t="str">
        <f>Def_Status_Montagem!$B$4</f>
        <v>Contratada (inclui etiqueta)</v>
      </c>
      <c r="F1563" s="26"/>
      <c r="G1563" s="27"/>
      <c r="H1563" s="26" t="str">
        <f t="array" ref="H1563">INDEX(Def_Instancias_Equipamentos!$E$2:$E$5135, MATCH(K1563, Def_Instancias_Equipamentos!$D$2:$D$5135, 0), 1)</f>
        <v>IA-01RaBPM</v>
      </c>
      <c r="I1563" s="27" t="str">
        <f t="array" ref="I1563">INDEX(Def_Instancias_Equipamentos!$E$2:$E$5135, MATCH(L1563, Def_Instancias_Equipamentos!$D$2:$D$5135, 0), 1)</f>
        <v>IA-01RaBPM</v>
      </c>
      <c r="J1563" s="27" t="str">
        <f t="shared" si="26"/>
        <v>INTERNO</v>
      </c>
      <c r="K1563" s="28" t="str">
        <f>Def_Instancias_Equipamentos!$D$791</f>
        <v>SI-01C1:DI-BPMRFFE-1</v>
      </c>
      <c r="L1563" s="19" t="str">
        <f>Def_Instancias_Equipamentos!$D$1382</f>
        <v>SI-01C1:DI-FMCFastADC-1</v>
      </c>
      <c r="M1563" s="44" t="s">
        <v>51</v>
      </c>
      <c r="N1563" s="45" t="s">
        <v>1192</v>
      </c>
      <c r="O1563" s="28" t="str">
        <f>Def_Sistemas_Conectores_Cabos!$B$7</f>
        <v>SMA 50-ohm</v>
      </c>
      <c r="P1563" s="19" t="str">
        <f>Def_Sistemas_Conectores_Cabos!$B$7</f>
        <v>SMA 50-ohm</v>
      </c>
      <c r="Q1563" s="27" t="str">
        <f t="shared" si="31"/>
        <v>SI-01C1:DI-BPMRFFE-1/TO_OUT
SI-01C1:DI-FMCFastADC-1/IN1</v>
      </c>
      <c r="R1563" s="69">
        <v>2.0</v>
      </c>
      <c r="S1563" s="69">
        <v>2.0</v>
      </c>
      <c r="T1563" s="211" t="str">
        <f>Def_Sistemas_Conectores_Cabos!$C$9</f>
        <v>RG316</v>
      </c>
      <c r="U1563" s="45" t="s">
        <v>1173</v>
      </c>
      <c r="V1563" s="33"/>
      <c r="W1563" s="33"/>
      <c r="X1563" s="33"/>
    </row>
    <row r="1564" ht="15.75" customHeight="1">
      <c r="A1564" s="19" t="str">
        <f>Def_Sistemas_Conectores_Cabos!$A$22</f>
        <v>BPM de elétrons</v>
      </c>
      <c r="B1564" s="22" t="str">
        <f>Datas_Entregas!$A$3</f>
        <v>BTS/Anel</v>
      </c>
      <c r="C1564" s="25">
        <f t="array" ref="C1564">INDEX(Datas_Entregas!$B$2:$B$100, MATCH(B1564, Datas_Entregas!$A$2:$A$100, 0), 1)</f>
        <v>43296</v>
      </c>
      <c r="D1564" s="22" t="str">
        <f>Def_Status_Montagem!$A$4</f>
        <v>Comprado / Esperando entrega</v>
      </c>
      <c r="E1564" s="35" t="str">
        <f>Def_Status_Montagem!$B$4</f>
        <v>Contratada (inclui etiqueta)</v>
      </c>
      <c r="F1564" s="26"/>
      <c r="G1564" s="27"/>
      <c r="H1564" s="26" t="str">
        <f t="array" ref="H1564">INDEX(Def_Instancias_Equipamentos!$E$2:$E$5135, MATCH(K1564, Def_Instancias_Equipamentos!$D$2:$D$5135, 0), 1)</f>
        <v>IA-01RaBPM</v>
      </c>
      <c r="I1564" s="27" t="str">
        <f t="array" ref="I1564">INDEX(Def_Instancias_Equipamentos!$E$2:$E$5135, MATCH(L1564, Def_Instancias_Equipamentos!$D$2:$D$5135, 0), 1)</f>
        <v>IA-01RaBPM</v>
      </c>
      <c r="J1564" s="27" t="str">
        <f t="shared" si="26"/>
        <v>INTERNO</v>
      </c>
      <c r="K1564" s="28" t="str">
        <f>Def_Instancias_Equipamentos!$D$791</f>
        <v>SI-01C1:DI-BPMRFFE-1</v>
      </c>
      <c r="L1564" s="19" t="str">
        <f>Def_Instancias_Equipamentos!$D$1382</f>
        <v>SI-01C1:DI-FMCFastADC-1</v>
      </c>
      <c r="M1564" s="44" t="s">
        <v>44</v>
      </c>
      <c r="N1564" s="45" t="s">
        <v>1199</v>
      </c>
      <c r="O1564" s="28" t="str">
        <f>Def_Sistemas_Conectores_Cabos!$B$7</f>
        <v>SMA 50-ohm</v>
      </c>
      <c r="P1564" s="19" t="str">
        <f>Def_Sistemas_Conectores_Cabos!$B$7</f>
        <v>SMA 50-ohm</v>
      </c>
      <c r="Q1564" s="27" t="str">
        <f t="shared" si="31"/>
        <v>SI-01C1:DI-BPMRFFE-1/BI_OUT
SI-01C1:DI-FMCFastADC-1/IN2</v>
      </c>
      <c r="R1564" s="69">
        <v>2.0</v>
      </c>
      <c r="S1564" s="69">
        <v>2.0</v>
      </c>
      <c r="T1564" s="211" t="str">
        <f>Def_Sistemas_Conectores_Cabos!$C$9</f>
        <v>RG316</v>
      </c>
      <c r="U1564" s="45" t="s">
        <v>1173</v>
      </c>
      <c r="V1564" s="33"/>
      <c r="W1564" s="33"/>
      <c r="X1564" s="33"/>
    </row>
    <row r="1565" ht="15.75" customHeight="1">
      <c r="A1565" s="19" t="str">
        <f>Def_Sistemas_Conectores_Cabos!$A$22</f>
        <v>BPM de elétrons</v>
      </c>
      <c r="B1565" s="22" t="str">
        <f>Datas_Entregas!$A$3</f>
        <v>BTS/Anel</v>
      </c>
      <c r="C1565" s="25">
        <f t="array" ref="C1565">INDEX(Datas_Entregas!$B$2:$B$100, MATCH(B1565, Datas_Entregas!$A$2:$A$100, 0), 1)</f>
        <v>43296</v>
      </c>
      <c r="D1565" s="22" t="str">
        <f>Def_Status_Montagem!$A$4</f>
        <v>Comprado / Esperando entrega</v>
      </c>
      <c r="E1565" s="35" t="str">
        <f>Def_Status_Montagem!$B$4</f>
        <v>Contratada (inclui etiqueta)</v>
      </c>
      <c r="F1565" s="26"/>
      <c r="G1565" s="27"/>
      <c r="H1565" s="26" t="str">
        <f t="array" ref="H1565">INDEX(Def_Instancias_Equipamentos!$E$2:$E$5135, MATCH(K1565, Def_Instancias_Equipamentos!$D$2:$D$5135, 0), 1)</f>
        <v>IA-01RaBPM</v>
      </c>
      <c r="I1565" s="27" t="str">
        <f t="array" ref="I1565">INDEX(Def_Instancias_Equipamentos!$E$2:$E$5135, MATCH(L1565, Def_Instancias_Equipamentos!$D$2:$D$5135, 0), 1)</f>
        <v>IA-01RaBPM</v>
      </c>
      <c r="J1565" s="27" t="str">
        <f t="shared" si="26"/>
        <v>INTERNO</v>
      </c>
      <c r="K1565" s="28" t="str">
        <f>Def_Instancias_Equipamentos!$D$791</f>
        <v>SI-01C1:DI-BPMRFFE-1</v>
      </c>
      <c r="L1565" s="19" t="str">
        <f>Def_Instancias_Equipamentos!$D$1382</f>
        <v>SI-01C1:DI-FMCFastADC-1</v>
      </c>
      <c r="M1565" s="44" t="s">
        <v>49</v>
      </c>
      <c r="N1565" s="45" t="s">
        <v>1202</v>
      </c>
      <c r="O1565" s="28" t="str">
        <f>Def_Sistemas_Conectores_Cabos!$B$7</f>
        <v>SMA 50-ohm</v>
      </c>
      <c r="P1565" s="19" t="str">
        <f>Def_Sistemas_Conectores_Cabos!$B$7</f>
        <v>SMA 50-ohm</v>
      </c>
      <c r="Q1565" s="27" t="str">
        <f t="shared" si="31"/>
        <v>SI-01C1:DI-BPMRFFE-1/TI_OUT
SI-01C1:DI-FMCFastADC-1/IN3</v>
      </c>
      <c r="R1565" s="69">
        <v>2.0</v>
      </c>
      <c r="S1565" s="69">
        <v>2.0</v>
      </c>
      <c r="T1565" s="211" t="str">
        <f>Def_Sistemas_Conectores_Cabos!$C$9</f>
        <v>RG316</v>
      </c>
      <c r="U1565" s="45" t="s">
        <v>1173</v>
      </c>
      <c r="V1565" s="33"/>
      <c r="W1565" s="33"/>
      <c r="X1565" s="33"/>
    </row>
    <row r="1566" ht="15.75" customHeight="1">
      <c r="A1566" s="19" t="str">
        <f>Def_Sistemas_Conectores_Cabos!$A$22</f>
        <v>BPM de elétrons</v>
      </c>
      <c r="B1566" s="22" t="str">
        <f>Datas_Entregas!$A$3</f>
        <v>BTS/Anel</v>
      </c>
      <c r="C1566" s="25">
        <f t="array" ref="C1566">INDEX(Datas_Entregas!$B$2:$B$100, MATCH(B1566, Datas_Entregas!$A$2:$A$100, 0), 1)</f>
        <v>43296</v>
      </c>
      <c r="D1566" s="22" t="str">
        <f>Def_Status_Montagem!$A$4</f>
        <v>Comprado / Esperando entrega</v>
      </c>
      <c r="E1566" s="35" t="str">
        <f>Def_Status_Montagem!$B$4</f>
        <v>Contratada (inclui etiqueta)</v>
      </c>
      <c r="F1566" s="26"/>
      <c r="G1566" s="27"/>
      <c r="H1566" s="26" t="str">
        <f t="array" ref="H1566">INDEX(Def_Instancias_Equipamentos!$E$2:$E$5135, MATCH(K1566, Def_Instancias_Equipamentos!$D$2:$D$5135, 0), 1)</f>
        <v>IA-01RaBPM</v>
      </c>
      <c r="I1566" s="27" t="str">
        <f t="array" ref="I1566">INDEX(Def_Instancias_Equipamentos!$E$2:$E$5135, MATCH(L1566, Def_Instancias_Equipamentos!$D$2:$D$5135, 0), 1)</f>
        <v>IA-01RaBPM</v>
      </c>
      <c r="J1566" s="27" t="str">
        <f t="shared" si="26"/>
        <v>INTERNO</v>
      </c>
      <c r="K1566" s="28" t="str">
        <f>Def_Instancias_Equipamentos!$D$791</f>
        <v>SI-01C1:DI-BPMRFFE-1</v>
      </c>
      <c r="L1566" s="19" t="str">
        <f>Def_Instancias_Equipamentos!$D$1382</f>
        <v>SI-01C1:DI-FMCFastADC-1</v>
      </c>
      <c r="M1566" s="44" t="s">
        <v>47</v>
      </c>
      <c r="N1566" s="45" t="s">
        <v>1216</v>
      </c>
      <c r="O1566" s="28" t="str">
        <f>Def_Sistemas_Conectores_Cabos!$B$7</f>
        <v>SMA 50-ohm</v>
      </c>
      <c r="P1566" s="19" t="str">
        <f>Def_Sistemas_Conectores_Cabos!$B$7</f>
        <v>SMA 50-ohm</v>
      </c>
      <c r="Q1566" s="27" t="str">
        <f t="shared" si="31"/>
        <v>SI-01C1:DI-BPMRFFE-1/BO_OUT
SI-01C1:DI-FMCFastADC-1/IN4</v>
      </c>
      <c r="R1566" s="69">
        <v>2.0</v>
      </c>
      <c r="S1566" s="69">
        <v>2.0</v>
      </c>
      <c r="T1566" s="211" t="str">
        <f>Def_Sistemas_Conectores_Cabos!$C$9</f>
        <v>RG316</v>
      </c>
      <c r="U1566" s="45" t="s">
        <v>1173</v>
      </c>
      <c r="V1566" s="33"/>
      <c r="W1566" s="33"/>
      <c r="X1566" s="33"/>
    </row>
    <row r="1567" ht="15.75" customHeight="1">
      <c r="A1567" s="19" t="str">
        <f>Def_Sistemas_Conectores_Cabos!$A$22</f>
        <v>BPM de elétrons</v>
      </c>
      <c r="B1567" s="22" t="str">
        <f>Datas_Entregas!$A$3</f>
        <v>BTS/Anel</v>
      </c>
      <c r="C1567" s="25">
        <f t="array" ref="C1567">INDEX(Datas_Entregas!$B$2:$B$100, MATCH(B1567, Datas_Entregas!$A$2:$A$100, 0), 1)</f>
        <v>43296</v>
      </c>
      <c r="D1567" s="22" t="str">
        <f>Def_Status_Montagem!$A$4</f>
        <v>Comprado / Esperando entrega</v>
      </c>
      <c r="E1567" s="35" t="str">
        <f>Def_Status_Montagem!$B$4</f>
        <v>Contratada (inclui etiqueta)</v>
      </c>
      <c r="F1567" s="26"/>
      <c r="G1567" s="27"/>
      <c r="H1567" s="26" t="str">
        <f t="array" ref="H1567">INDEX(Def_Instancias_Equipamentos!$E$2:$E$5135, MATCH(K1567, Def_Instancias_Equipamentos!$D$2:$D$5135, 0), 1)</f>
        <v>IA-01RaBPM</v>
      </c>
      <c r="I1567" s="27" t="str">
        <f t="array" ref="I1567">INDEX(Def_Instancias_Equipamentos!$E$2:$E$5135, MATCH(L1567, Def_Instancias_Equipamentos!$D$2:$D$5135, 0), 1)</f>
        <v>IA-01RaBPM</v>
      </c>
      <c r="J1567" s="27" t="str">
        <f t="shared" si="26"/>
        <v>INTERNO</v>
      </c>
      <c r="K1567" s="28" t="str">
        <f>Def_Instancias_Equipamentos!$D$792</f>
        <v>SI-01C1:DI-BPMRFFE-2</v>
      </c>
      <c r="L1567" s="19" t="str">
        <f>Def_Instancias_Equipamentos!$D$1383</f>
        <v>SI-01C1:DI-FMCFastADC-2</v>
      </c>
      <c r="M1567" s="44" t="s">
        <v>51</v>
      </c>
      <c r="N1567" s="45" t="s">
        <v>1192</v>
      </c>
      <c r="O1567" s="28" t="str">
        <f>Def_Sistemas_Conectores_Cabos!$B$7</f>
        <v>SMA 50-ohm</v>
      </c>
      <c r="P1567" s="19" t="str">
        <f>Def_Sistemas_Conectores_Cabos!$B$7</f>
        <v>SMA 50-ohm</v>
      </c>
      <c r="Q1567" s="27" t="str">
        <f t="shared" si="31"/>
        <v>SI-01C1:DI-BPMRFFE-2/TO_OUT
SI-01C1:DI-FMCFastADC-2/IN1</v>
      </c>
      <c r="R1567" s="69">
        <v>2.0</v>
      </c>
      <c r="S1567" s="69">
        <v>2.0</v>
      </c>
      <c r="T1567" s="211" t="str">
        <f>Def_Sistemas_Conectores_Cabos!$C$9</f>
        <v>RG316</v>
      </c>
      <c r="U1567" s="45" t="s">
        <v>1173</v>
      </c>
      <c r="V1567" s="33"/>
      <c r="W1567" s="33"/>
      <c r="X1567" s="33"/>
    </row>
    <row r="1568" ht="15.75" customHeight="1">
      <c r="A1568" s="19" t="str">
        <f>Def_Sistemas_Conectores_Cabos!$A$22</f>
        <v>BPM de elétrons</v>
      </c>
      <c r="B1568" s="22" t="str">
        <f>Datas_Entregas!$A$3</f>
        <v>BTS/Anel</v>
      </c>
      <c r="C1568" s="25">
        <f t="array" ref="C1568">INDEX(Datas_Entregas!$B$2:$B$100, MATCH(B1568, Datas_Entregas!$A$2:$A$100, 0), 1)</f>
        <v>43296</v>
      </c>
      <c r="D1568" s="22" t="str">
        <f>Def_Status_Montagem!$A$4</f>
        <v>Comprado / Esperando entrega</v>
      </c>
      <c r="E1568" s="35" t="str">
        <f>Def_Status_Montagem!$B$4</f>
        <v>Contratada (inclui etiqueta)</v>
      </c>
      <c r="F1568" s="26"/>
      <c r="G1568" s="27"/>
      <c r="H1568" s="26" t="str">
        <f t="array" ref="H1568">INDEX(Def_Instancias_Equipamentos!$E$2:$E$5135, MATCH(K1568, Def_Instancias_Equipamentos!$D$2:$D$5135, 0), 1)</f>
        <v>IA-01RaBPM</v>
      </c>
      <c r="I1568" s="27" t="str">
        <f t="array" ref="I1568">INDEX(Def_Instancias_Equipamentos!$E$2:$E$5135, MATCH(L1568, Def_Instancias_Equipamentos!$D$2:$D$5135, 0), 1)</f>
        <v>IA-01RaBPM</v>
      </c>
      <c r="J1568" s="27" t="str">
        <f t="shared" si="26"/>
        <v>INTERNO</v>
      </c>
      <c r="K1568" s="28" t="str">
        <f>Def_Instancias_Equipamentos!$D$792</f>
        <v>SI-01C1:DI-BPMRFFE-2</v>
      </c>
      <c r="L1568" s="19" t="str">
        <f>Def_Instancias_Equipamentos!$D$1383</f>
        <v>SI-01C1:DI-FMCFastADC-2</v>
      </c>
      <c r="M1568" s="44" t="s">
        <v>44</v>
      </c>
      <c r="N1568" s="45" t="s">
        <v>1199</v>
      </c>
      <c r="O1568" s="28" t="str">
        <f>Def_Sistemas_Conectores_Cabos!$B$7</f>
        <v>SMA 50-ohm</v>
      </c>
      <c r="P1568" s="19" t="str">
        <f>Def_Sistemas_Conectores_Cabos!$B$7</f>
        <v>SMA 50-ohm</v>
      </c>
      <c r="Q1568" s="27" t="str">
        <f t="shared" si="31"/>
        <v>SI-01C1:DI-BPMRFFE-2/BI_OUT
SI-01C1:DI-FMCFastADC-2/IN2</v>
      </c>
      <c r="R1568" s="69">
        <v>2.0</v>
      </c>
      <c r="S1568" s="69">
        <v>2.0</v>
      </c>
      <c r="T1568" s="211" t="str">
        <f>Def_Sistemas_Conectores_Cabos!$C$9</f>
        <v>RG316</v>
      </c>
      <c r="U1568" s="45" t="s">
        <v>1173</v>
      </c>
      <c r="V1568" s="33"/>
      <c r="W1568" s="33"/>
      <c r="X1568" s="33"/>
    </row>
    <row r="1569" ht="15.75" customHeight="1">
      <c r="A1569" s="19" t="str">
        <f>Def_Sistemas_Conectores_Cabos!$A$22</f>
        <v>BPM de elétrons</v>
      </c>
      <c r="B1569" s="22" t="str">
        <f>Datas_Entregas!$A$3</f>
        <v>BTS/Anel</v>
      </c>
      <c r="C1569" s="25">
        <f t="array" ref="C1569">INDEX(Datas_Entregas!$B$2:$B$100, MATCH(B1569, Datas_Entregas!$A$2:$A$100, 0), 1)</f>
        <v>43296</v>
      </c>
      <c r="D1569" s="22" t="str">
        <f>Def_Status_Montagem!$A$4</f>
        <v>Comprado / Esperando entrega</v>
      </c>
      <c r="E1569" s="35" t="str">
        <f>Def_Status_Montagem!$B$4</f>
        <v>Contratada (inclui etiqueta)</v>
      </c>
      <c r="F1569" s="26"/>
      <c r="G1569" s="27"/>
      <c r="H1569" s="26" t="str">
        <f t="array" ref="H1569">INDEX(Def_Instancias_Equipamentos!$E$2:$E$5135, MATCH(K1569, Def_Instancias_Equipamentos!$D$2:$D$5135, 0), 1)</f>
        <v>IA-01RaBPM</v>
      </c>
      <c r="I1569" s="27" t="str">
        <f t="array" ref="I1569">INDEX(Def_Instancias_Equipamentos!$E$2:$E$5135, MATCH(L1569, Def_Instancias_Equipamentos!$D$2:$D$5135, 0), 1)</f>
        <v>IA-01RaBPM</v>
      </c>
      <c r="J1569" s="27" t="str">
        <f t="shared" si="26"/>
        <v>INTERNO</v>
      </c>
      <c r="K1569" s="28" t="str">
        <f>Def_Instancias_Equipamentos!$D$792</f>
        <v>SI-01C1:DI-BPMRFFE-2</v>
      </c>
      <c r="L1569" s="19" t="str">
        <f>Def_Instancias_Equipamentos!$D$1383</f>
        <v>SI-01C1:DI-FMCFastADC-2</v>
      </c>
      <c r="M1569" s="44" t="s">
        <v>49</v>
      </c>
      <c r="N1569" s="45" t="s">
        <v>1202</v>
      </c>
      <c r="O1569" s="28" t="str">
        <f>Def_Sistemas_Conectores_Cabos!$B$7</f>
        <v>SMA 50-ohm</v>
      </c>
      <c r="P1569" s="19" t="str">
        <f>Def_Sistemas_Conectores_Cabos!$B$7</f>
        <v>SMA 50-ohm</v>
      </c>
      <c r="Q1569" s="27" t="str">
        <f t="shared" si="31"/>
        <v>SI-01C1:DI-BPMRFFE-2/TI_OUT
SI-01C1:DI-FMCFastADC-2/IN3</v>
      </c>
      <c r="R1569" s="69">
        <v>2.0</v>
      </c>
      <c r="S1569" s="69">
        <v>2.0</v>
      </c>
      <c r="T1569" s="211" t="str">
        <f>Def_Sistemas_Conectores_Cabos!$C$9</f>
        <v>RG316</v>
      </c>
      <c r="U1569" s="45" t="s">
        <v>1173</v>
      </c>
      <c r="V1569" s="33"/>
      <c r="W1569" s="33"/>
      <c r="X1569" s="33"/>
    </row>
    <row r="1570" ht="15.75" customHeight="1">
      <c r="A1570" s="19" t="str">
        <f>Def_Sistemas_Conectores_Cabos!$A$22</f>
        <v>BPM de elétrons</v>
      </c>
      <c r="B1570" s="22" t="str">
        <f>Datas_Entregas!$A$3</f>
        <v>BTS/Anel</v>
      </c>
      <c r="C1570" s="25">
        <f t="array" ref="C1570">INDEX(Datas_Entregas!$B$2:$B$100, MATCH(B1570, Datas_Entregas!$A$2:$A$100, 0), 1)</f>
        <v>43296</v>
      </c>
      <c r="D1570" s="22" t="str">
        <f>Def_Status_Montagem!$A$4</f>
        <v>Comprado / Esperando entrega</v>
      </c>
      <c r="E1570" s="35" t="str">
        <f>Def_Status_Montagem!$B$4</f>
        <v>Contratada (inclui etiqueta)</v>
      </c>
      <c r="F1570" s="26"/>
      <c r="G1570" s="27"/>
      <c r="H1570" s="26" t="str">
        <f t="array" ref="H1570">INDEX(Def_Instancias_Equipamentos!$E$2:$E$5135, MATCH(K1570, Def_Instancias_Equipamentos!$D$2:$D$5135, 0), 1)</f>
        <v>IA-01RaBPM</v>
      </c>
      <c r="I1570" s="27" t="str">
        <f t="array" ref="I1570">INDEX(Def_Instancias_Equipamentos!$E$2:$E$5135, MATCH(L1570, Def_Instancias_Equipamentos!$D$2:$D$5135, 0), 1)</f>
        <v>IA-01RaBPM</v>
      </c>
      <c r="J1570" s="27" t="str">
        <f t="shared" si="26"/>
        <v>INTERNO</v>
      </c>
      <c r="K1570" s="28" t="str">
        <f>Def_Instancias_Equipamentos!$D$792</f>
        <v>SI-01C1:DI-BPMRFFE-2</v>
      </c>
      <c r="L1570" s="19" t="str">
        <f>Def_Instancias_Equipamentos!$D$1383</f>
        <v>SI-01C1:DI-FMCFastADC-2</v>
      </c>
      <c r="M1570" s="44" t="s">
        <v>47</v>
      </c>
      <c r="N1570" s="45" t="s">
        <v>1216</v>
      </c>
      <c r="O1570" s="28" t="str">
        <f>Def_Sistemas_Conectores_Cabos!$B$7</f>
        <v>SMA 50-ohm</v>
      </c>
      <c r="P1570" s="19" t="str">
        <f>Def_Sistemas_Conectores_Cabos!$B$7</f>
        <v>SMA 50-ohm</v>
      </c>
      <c r="Q1570" s="27" t="str">
        <f t="shared" si="31"/>
        <v>SI-01C1:DI-BPMRFFE-2/BO_OUT
SI-01C1:DI-FMCFastADC-2/IN4</v>
      </c>
      <c r="R1570" s="69">
        <v>2.0</v>
      </c>
      <c r="S1570" s="69">
        <v>2.0</v>
      </c>
      <c r="T1570" s="211" t="str">
        <f>Def_Sistemas_Conectores_Cabos!$C$9</f>
        <v>RG316</v>
      </c>
      <c r="U1570" s="45" t="s">
        <v>1173</v>
      </c>
      <c r="V1570" s="33"/>
      <c r="W1570" s="33"/>
      <c r="X1570" s="33"/>
    </row>
    <row r="1571" ht="15.75" customHeight="1">
      <c r="A1571" s="19" t="str">
        <f>Def_Sistemas_Conectores_Cabos!$A$22</f>
        <v>BPM de elétrons</v>
      </c>
      <c r="B1571" s="22" t="str">
        <f>Datas_Entregas!$A$3</f>
        <v>BTS/Anel</v>
      </c>
      <c r="C1571" s="25">
        <f t="array" ref="C1571">INDEX(Datas_Entregas!$B$2:$B$100, MATCH(B1571, Datas_Entregas!$A$2:$A$100, 0), 1)</f>
        <v>43296</v>
      </c>
      <c r="D1571" s="22" t="str">
        <f>Def_Status_Montagem!$A$4</f>
        <v>Comprado / Esperando entrega</v>
      </c>
      <c r="E1571" s="35" t="str">
        <f>Def_Status_Montagem!$B$4</f>
        <v>Contratada (inclui etiqueta)</v>
      </c>
      <c r="F1571" s="26"/>
      <c r="G1571" s="27"/>
      <c r="H1571" s="26" t="str">
        <f t="array" ref="H1571">INDEX(Def_Instancias_Equipamentos!$E$2:$E$5135, MATCH(K1571, Def_Instancias_Equipamentos!$D$2:$D$5135, 0), 1)</f>
        <v>IA-01RaBPM</v>
      </c>
      <c r="I1571" s="27" t="str">
        <f t="array" ref="I1571">INDEX(Def_Instancias_Equipamentos!$E$2:$E$5135, MATCH(L1571, Def_Instancias_Equipamentos!$D$2:$D$5135, 0), 1)</f>
        <v>IA-01RaBPM</v>
      </c>
      <c r="J1571" s="27" t="str">
        <f t="shared" si="26"/>
        <v>INTERNO</v>
      </c>
      <c r="K1571" s="28" t="str">
        <f>Def_Instancias_Equipamentos!$D$793</f>
        <v>SI-01C2:DI-BPMRFFE</v>
      </c>
      <c r="L1571" s="19" t="str">
        <f>Def_Instancias_Equipamentos!$D$1384</f>
        <v>SI-01C2:DI-FMCFastADC</v>
      </c>
      <c r="M1571" s="44" t="s">
        <v>51</v>
      </c>
      <c r="N1571" s="45" t="s">
        <v>1192</v>
      </c>
      <c r="O1571" s="28" t="str">
        <f>Def_Sistemas_Conectores_Cabos!$B$7</f>
        <v>SMA 50-ohm</v>
      </c>
      <c r="P1571" s="19" t="str">
        <f>Def_Sistemas_Conectores_Cabos!$B$7</f>
        <v>SMA 50-ohm</v>
      </c>
      <c r="Q1571" s="27" t="str">
        <f t="shared" si="31"/>
        <v>SI-01C2:DI-BPMRFFE/TO_OUT
SI-01C2:DI-FMCFastADC/IN1</v>
      </c>
      <c r="R1571" s="69">
        <v>2.0</v>
      </c>
      <c r="S1571" s="69">
        <v>2.0</v>
      </c>
      <c r="T1571" s="211" t="str">
        <f>Def_Sistemas_Conectores_Cabos!$C$9</f>
        <v>RG316</v>
      </c>
      <c r="U1571" s="45" t="s">
        <v>1173</v>
      </c>
      <c r="V1571" s="33"/>
      <c r="W1571" s="33"/>
      <c r="X1571" s="33"/>
    </row>
    <row r="1572" ht="15.75" customHeight="1">
      <c r="A1572" s="19" t="str">
        <f>Def_Sistemas_Conectores_Cabos!$A$22</f>
        <v>BPM de elétrons</v>
      </c>
      <c r="B1572" s="22" t="str">
        <f>Datas_Entregas!$A$3</f>
        <v>BTS/Anel</v>
      </c>
      <c r="C1572" s="25">
        <f t="array" ref="C1572">INDEX(Datas_Entregas!$B$2:$B$100, MATCH(B1572, Datas_Entregas!$A$2:$A$100, 0), 1)</f>
        <v>43296</v>
      </c>
      <c r="D1572" s="22" t="str">
        <f>Def_Status_Montagem!$A$4</f>
        <v>Comprado / Esperando entrega</v>
      </c>
      <c r="E1572" s="35" t="str">
        <f>Def_Status_Montagem!$B$4</f>
        <v>Contratada (inclui etiqueta)</v>
      </c>
      <c r="F1572" s="26"/>
      <c r="G1572" s="27"/>
      <c r="H1572" s="26" t="str">
        <f t="array" ref="H1572">INDEX(Def_Instancias_Equipamentos!$E$2:$E$5135, MATCH(K1572, Def_Instancias_Equipamentos!$D$2:$D$5135, 0), 1)</f>
        <v>IA-01RaBPM</v>
      </c>
      <c r="I1572" s="27" t="str">
        <f t="array" ref="I1572">INDEX(Def_Instancias_Equipamentos!$E$2:$E$5135, MATCH(L1572, Def_Instancias_Equipamentos!$D$2:$D$5135, 0), 1)</f>
        <v>IA-01RaBPM</v>
      </c>
      <c r="J1572" s="27" t="str">
        <f t="shared" si="26"/>
        <v>INTERNO</v>
      </c>
      <c r="K1572" s="28" t="str">
        <f>Def_Instancias_Equipamentos!$D$793</f>
        <v>SI-01C2:DI-BPMRFFE</v>
      </c>
      <c r="L1572" s="19" t="str">
        <f>Def_Instancias_Equipamentos!$D$1384</f>
        <v>SI-01C2:DI-FMCFastADC</v>
      </c>
      <c r="M1572" s="44" t="s">
        <v>44</v>
      </c>
      <c r="N1572" s="45" t="s">
        <v>1199</v>
      </c>
      <c r="O1572" s="28" t="str">
        <f>Def_Sistemas_Conectores_Cabos!$B$7</f>
        <v>SMA 50-ohm</v>
      </c>
      <c r="P1572" s="19" t="str">
        <f>Def_Sistemas_Conectores_Cabos!$B$7</f>
        <v>SMA 50-ohm</v>
      </c>
      <c r="Q1572" s="27" t="str">
        <f t="shared" si="31"/>
        <v>SI-01C2:DI-BPMRFFE/BI_OUT
SI-01C2:DI-FMCFastADC/IN2</v>
      </c>
      <c r="R1572" s="69">
        <v>2.0</v>
      </c>
      <c r="S1572" s="69">
        <v>2.0</v>
      </c>
      <c r="T1572" s="211" t="str">
        <f>Def_Sistemas_Conectores_Cabos!$C$9</f>
        <v>RG316</v>
      </c>
      <c r="U1572" s="45" t="s">
        <v>1173</v>
      </c>
      <c r="V1572" s="33"/>
      <c r="W1572" s="33"/>
      <c r="X1572" s="33"/>
    </row>
    <row r="1573" ht="15.75" customHeight="1">
      <c r="A1573" s="19" t="str">
        <f>Def_Sistemas_Conectores_Cabos!$A$22</f>
        <v>BPM de elétrons</v>
      </c>
      <c r="B1573" s="22" t="str">
        <f>Datas_Entregas!$A$3</f>
        <v>BTS/Anel</v>
      </c>
      <c r="C1573" s="25">
        <f t="array" ref="C1573">INDEX(Datas_Entregas!$B$2:$B$100, MATCH(B1573, Datas_Entregas!$A$2:$A$100, 0), 1)</f>
        <v>43296</v>
      </c>
      <c r="D1573" s="22" t="str">
        <f>Def_Status_Montagem!$A$4</f>
        <v>Comprado / Esperando entrega</v>
      </c>
      <c r="E1573" s="35" t="str">
        <f>Def_Status_Montagem!$B$4</f>
        <v>Contratada (inclui etiqueta)</v>
      </c>
      <c r="F1573" s="26"/>
      <c r="G1573" s="27"/>
      <c r="H1573" s="26" t="str">
        <f t="array" ref="H1573">INDEX(Def_Instancias_Equipamentos!$E$2:$E$5135, MATCH(K1573, Def_Instancias_Equipamentos!$D$2:$D$5135, 0), 1)</f>
        <v>IA-01RaBPM</v>
      </c>
      <c r="I1573" s="27" t="str">
        <f t="array" ref="I1573">INDEX(Def_Instancias_Equipamentos!$E$2:$E$5135, MATCH(L1573, Def_Instancias_Equipamentos!$D$2:$D$5135, 0), 1)</f>
        <v>IA-01RaBPM</v>
      </c>
      <c r="J1573" s="27" t="str">
        <f t="shared" si="26"/>
        <v>INTERNO</v>
      </c>
      <c r="K1573" s="28" t="str">
        <f>Def_Instancias_Equipamentos!$D$793</f>
        <v>SI-01C2:DI-BPMRFFE</v>
      </c>
      <c r="L1573" s="19" t="str">
        <f>Def_Instancias_Equipamentos!$D$1384</f>
        <v>SI-01C2:DI-FMCFastADC</v>
      </c>
      <c r="M1573" s="44" t="s">
        <v>49</v>
      </c>
      <c r="N1573" s="45" t="s">
        <v>1202</v>
      </c>
      <c r="O1573" s="28" t="str">
        <f>Def_Sistemas_Conectores_Cabos!$B$7</f>
        <v>SMA 50-ohm</v>
      </c>
      <c r="P1573" s="19" t="str">
        <f>Def_Sistemas_Conectores_Cabos!$B$7</f>
        <v>SMA 50-ohm</v>
      </c>
      <c r="Q1573" s="27" t="str">
        <f t="shared" si="31"/>
        <v>SI-01C2:DI-BPMRFFE/TI_OUT
SI-01C2:DI-FMCFastADC/IN3</v>
      </c>
      <c r="R1573" s="69">
        <v>2.0</v>
      </c>
      <c r="S1573" s="69">
        <v>2.0</v>
      </c>
      <c r="T1573" s="211" t="str">
        <f>Def_Sistemas_Conectores_Cabos!$C$9</f>
        <v>RG316</v>
      </c>
      <c r="U1573" s="45" t="s">
        <v>1173</v>
      </c>
      <c r="V1573" s="33"/>
      <c r="W1573" s="33"/>
      <c r="X1573" s="33"/>
    </row>
    <row r="1574" ht="15.75" customHeight="1">
      <c r="A1574" s="19" t="str">
        <f>Def_Sistemas_Conectores_Cabos!$A$22</f>
        <v>BPM de elétrons</v>
      </c>
      <c r="B1574" s="22" t="str">
        <f>Datas_Entregas!$A$3</f>
        <v>BTS/Anel</v>
      </c>
      <c r="C1574" s="25">
        <f t="array" ref="C1574">INDEX(Datas_Entregas!$B$2:$B$100, MATCH(B1574, Datas_Entregas!$A$2:$A$100, 0), 1)</f>
        <v>43296</v>
      </c>
      <c r="D1574" s="22" t="str">
        <f>Def_Status_Montagem!$A$4</f>
        <v>Comprado / Esperando entrega</v>
      </c>
      <c r="E1574" s="35" t="str">
        <f>Def_Status_Montagem!$B$4</f>
        <v>Contratada (inclui etiqueta)</v>
      </c>
      <c r="F1574" s="26"/>
      <c r="G1574" s="27"/>
      <c r="H1574" s="26" t="str">
        <f t="array" ref="H1574">INDEX(Def_Instancias_Equipamentos!$E$2:$E$5135, MATCH(K1574, Def_Instancias_Equipamentos!$D$2:$D$5135, 0), 1)</f>
        <v>IA-01RaBPM</v>
      </c>
      <c r="I1574" s="27" t="str">
        <f t="array" ref="I1574">INDEX(Def_Instancias_Equipamentos!$E$2:$E$5135, MATCH(L1574, Def_Instancias_Equipamentos!$D$2:$D$5135, 0), 1)</f>
        <v>IA-01RaBPM</v>
      </c>
      <c r="J1574" s="27" t="str">
        <f t="shared" si="26"/>
        <v>INTERNO</v>
      </c>
      <c r="K1574" s="28" t="str">
        <f>Def_Instancias_Equipamentos!$D$793</f>
        <v>SI-01C2:DI-BPMRFFE</v>
      </c>
      <c r="L1574" s="19" t="str">
        <f>Def_Instancias_Equipamentos!$D$1384</f>
        <v>SI-01C2:DI-FMCFastADC</v>
      </c>
      <c r="M1574" s="44" t="s">
        <v>47</v>
      </c>
      <c r="N1574" s="45" t="s">
        <v>1216</v>
      </c>
      <c r="O1574" s="28" t="str">
        <f>Def_Sistemas_Conectores_Cabos!$B$7</f>
        <v>SMA 50-ohm</v>
      </c>
      <c r="P1574" s="19" t="str">
        <f>Def_Sistemas_Conectores_Cabos!$B$7</f>
        <v>SMA 50-ohm</v>
      </c>
      <c r="Q1574" s="27" t="str">
        <f t="shared" si="31"/>
        <v>SI-01C2:DI-BPMRFFE/BO_OUT
SI-01C2:DI-FMCFastADC/IN4</v>
      </c>
      <c r="R1574" s="69">
        <v>2.0</v>
      </c>
      <c r="S1574" s="69">
        <v>2.0</v>
      </c>
      <c r="T1574" s="211" t="str">
        <f>Def_Sistemas_Conectores_Cabos!$C$9</f>
        <v>RG316</v>
      </c>
      <c r="U1574" s="45" t="s">
        <v>1173</v>
      </c>
      <c r="V1574" s="33"/>
      <c r="W1574" s="33"/>
      <c r="X1574" s="33"/>
    </row>
    <row r="1575" ht="15.75" customHeight="1">
      <c r="A1575" s="19" t="str">
        <f>Def_Sistemas_Conectores_Cabos!$A$22</f>
        <v>BPM de elétrons</v>
      </c>
      <c r="B1575" s="22" t="str">
        <f>Datas_Entregas!$A$3</f>
        <v>BTS/Anel</v>
      </c>
      <c r="C1575" s="25">
        <f t="array" ref="C1575">INDEX(Datas_Entregas!$B$2:$B$100, MATCH(B1575, Datas_Entregas!$A$2:$A$100, 0), 1)</f>
        <v>43296</v>
      </c>
      <c r="D1575" s="22" t="str">
        <f>Def_Status_Montagem!$A$4</f>
        <v>Comprado / Esperando entrega</v>
      </c>
      <c r="E1575" s="35" t="str">
        <f>Def_Status_Montagem!$B$4</f>
        <v>Contratada (inclui etiqueta)</v>
      </c>
      <c r="F1575" s="26"/>
      <c r="G1575" s="27"/>
      <c r="H1575" s="26" t="str">
        <f t="array" ref="H1575">INDEX(Def_Instancias_Equipamentos!$E$2:$E$5135, MATCH(K1575, Def_Instancias_Equipamentos!$D$2:$D$5135, 0), 1)</f>
        <v>IA-01RaBPM</v>
      </c>
      <c r="I1575" s="27" t="str">
        <f t="array" ref="I1575">INDEX(Def_Instancias_Equipamentos!$E$2:$E$5135, MATCH(L1575, Def_Instancias_Equipamentos!$D$2:$D$5135, 0), 1)</f>
        <v>IA-01RaBPM</v>
      </c>
      <c r="J1575" s="27" t="str">
        <f t="shared" si="26"/>
        <v>INTERNO</v>
      </c>
      <c r="K1575" s="28" t="str">
        <f>Def_Instancias_Equipamentos!$D$794</f>
        <v>SI-01C3:DI-BPMRFFE-1</v>
      </c>
      <c r="L1575" s="19" t="str">
        <f>Def_Instancias_Equipamentos!$D$1385</f>
        <v>SI-01C3:DI-FMCFastADC-1</v>
      </c>
      <c r="M1575" s="44" t="s">
        <v>51</v>
      </c>
      <c r="N1575" s="45" t="s">
        <v>1192</v>
      </c>
      <c r="O1575" s="28" t="str">
        <f>Def_Sistemas_Conectores_Cabos!$B$7</f>
        <v>SMA 50-ohm</v>
      </c>
      <c r="P1575" s="19" t="str">
        <f>Def_Sistemas_Conectores_Cabos!$B$7</f>
        <v>SMA 50-ohm</v>
      </c>
      <c r="Q1575" s="27" t="str">
        <f t="shared" si="31"/>
        <v>SI-01C3:DI-BPMRFFE-1/TO_OUT
SI-01C3:DI-FMCFastADC-1/IN1</v>
      </c>
      <c r="R1575" s="69">
        <v>2.0</v>
      </c>
      <c r="S1575" s="69">
        <v>2.0</v>
      </c>
      <c r="T1575" s="211" t="str">
        <f>Def_Sistemas_Conectores_Cabos!$C$9</f>
        <v>RG316</v>
      </c>
      <c r="U1575" s="45" t="s">
        <v>1173</v>
      </c>
      <c r="V1575" s="33"/>
      <c r="W1575" s="33"/>
      <c r="X1575" s="33"/>
    </row>
    <row r="1576" ht="15.75" customHeight="1">
      <c r="A1576" s="19" t="str">
        <f>Def_Sistemas_Conectores_Cabos!$A$22</f>
        <v>BPM de elétrons</v>
      </c>
      <c r="B1576" s="22" t="str">
        <f>Datas_Entregas!$A$3</f>
        <v>BTS/Anel</v>
      </c>
      <c r="C1576" s="25">
        <f t="array" ref="C1576">INDEX(Datas_Entregas!$B$2:$B$100, MATCH(B1576, Datas_Entregas!$A$2:$A$100, 0), 1)</f>
        <v>43296</v>
      </c>
      <c r="D1576" s="22" t="str">
        <f>Def_Status_Montagem!$A$4</f>
        <v>Comprado / Esperando entrega</v>
      </c>
      <c r="E1576" s="35" t="str">
        <f>Def_Status_Montagem!$B$4</f>
        <v>Contratada (inclui etiqueta)</v>
      </c>
      <c r="F1576" s="26"/>
      <c r="G1576" s="27"/>
      <c r="H1576" s="26" t="str">
        <f t="array" ref="H1576">INDEX(Def_Instancias_Equipamentos!$E$2:$E$5135, MATCH(K1576, Def_Instancias_Equipamentos!$D$2:$D$5135, 0), 1)</f>
        <v>IA-01RaBPM</v>
      </c>
      <c r="I1576" s="27" t="str">
        <f t="array" ref="I1576">INDEX(Def_Instancias_Equipamentos!$E$2:$E$5135, MATCH(L1576, Def_Instancias_Equipamentos!$D$2:$D$5135, 0), 1)</f>
        <v>IA-01RaBPM</v>
      </c>
      <c r="J1576" s="27" t="str">
        <f t="shared" si="26"/>
        <v>INTERNO</v>
      </c>
      <c r="K1576" s="28" t="str">
        <f>Def_Instancias_Equipamentos!$D$794</f>
        <v>SI-01C3:DI-BPMRFFE-1</v>
      </c>
      <c r="L1576" s="19" t="str">
        <f>Def_Instancias_Equipamentos!$D$1385</f>
        <v>SI-01C3:DI-FMCFastADC-1</v>
      </c>
      <c r="M1576" s="44" t="s">
        <v>44</v>
      </c>
      <c r="N1576" s="45" t="s">
        <v>1199</v>
      </c>
      <c r="O1576" s="28" t="str">
        <f>Def_Sistemas_Conectores_Cabos!$B$7</f>
        <v>SMA 50-ohm</v>
      </c>
      <c r="P1576" s="19" t="str">
        <f>Def_Sistemas_Conectores_Cabos!$B$7</f>
        <v>SMA 50-ohm</v>
      </c>
      <c r="Q1576" s="27" t="str">
        <f t="shared" si="31"/>
        <v>SI-01C3:DI-BPMRFFE-1/BI_OUT
SI-01C3:DI-FMCFastADC-1/IN2</v>
      </c>
      <c r="R1576" s="69">
        <v>2.0</v>
      </c>
      <c r="S1576" s="69">
        <v>2.0</v>
      </c>
      <c r="T1576" s="211" t="str">
        <f>Def_Sistemas_Conectores_Cabos!$C$9</f>
        <v>RG316</v>
      </c>
      <c r="U1576" s="45" t="s">
        <v>1173</v>
      </c>
      <c r="V1576" s="33"/>
      <c r="W1576" s="33"/>
      <c r="X1576" s="33"/>
    </row>
    <row r="1577" ht="15.75" customHeight="1">
      <c r="A1577" s="19" t="str">
        <f>Def_Sistemas_Conectores_Cabos!$A$22</f>
        <v>BPM de elétrons</v>
      </c>
      <c r="B1577" s="22" t="str">
        <f>Datas_Entregas!$A$3</f>
        <v>BTS/Anel</v>
      </c>
      <c r="C1577" s="25">
        <f t="array" ref="C1577">INDEX(Datas_Entregas!$B$2:$B$100, MATCH(B1577, Datas_Entregas!$A$2:$A$100, 0), 1)</f>
        <v>43296</v>
      </c>
      <c r="D1577" s="22" t="str">
        <f>Def_Status_Montagem!$A$4</f>
        <v>Comprado / Esperando entrega</v>
      </c>
      <c r="E1577" s="35" t="str">
        <f>Def_Status_Montagem!$B$4</f>
        <v>Contratada (inclui etiqueta)</v>
      </c>
      <c r="F1577" s="26"/>
      <c r="G1577" s="27"/>
      <c r="H1577" s="26" t="str">
        <f t="array" ref="H1577">INDEX(Def_Instancias_Equipamentos!$E$2:$E$5135, MATCH(K1577, Def_Instancias_Equipamentos!$D$2:$D$5135, 0), 1)</f>
        <v>IA-01RaBPM</v>
      </c>
      <c r="I1577" s="27" t="str">
        <f t="array" ref="I1577">INDEX(Def_Instancias_Equipamentos!$E$2:$E$5135, MATCH(L1577, Def_Instancias_Equipamentos!$D$2:$D$5135, 0), 1)</f>
        <v>IA-01RaBPM</v>
      </c>
      <c r="J1577" s="27" t="str">
        <f t="shared" si="26"/>
        <v>INTERNO</v>
      </c>
      <c r="K1577" s="28" t="str">
        <f>Def_Instancias_Equipamentos!$D$794</f>
        <v>SI-01C3:DI-BPMRFFE-1</v>
      </c>
      <c r="L1577" s="19" t="str">
        <f>Def_Instancias_Equipamentos!$D$1385</f>
        <v>SI-01C3:DI-FMCFastADC-1</v>
      </c>
      <c r="M1577" s="44" t="s">
        <v>49</v>
      </c>
      <c r="N1577" s="45" t="s">
        <v>1202</v>
      </c>
      <c r="O1577" s="28" t="str">
        <f>Def_Sistemas_Conectores_Cabos!$B$7</f>
        <v>SMA 50-ohm</v>
      </c>
      <c r="P1577" s="19" t="str">
        <f>Def_Sistemas_Conectores_Cabos!$B$7</f>
        <v>SMA 50-ohm</v>
      </c>
      <c r="Q1577" s="27" t="str">
        <f t="shared" si="31"/>
        <v>SI-01C3:DI-BPMRFFE-1/TI_OUT
SI-01C3:DI-FMCFastADC-1/IN3</v>
      </c>
      <c r="R1577" s="69">
        <v>2.0</v>
      </c>
      <c r="S1577" s="69">
        <v>2.0</v>
      </c>
      <c r="T1577" s="211" t="str">
        <f>Def_Sistemas_Conectores_Cabos!$C$9</f>
        <v>RG316</v>
      </c>
      <c r="U1577" s="45" t="s">
        <v>1173</v>
      </c>
      <c r="V1577" s="33"/>
      <c r="W1577" s="33"/>
      <c r="X1577" s="33"/>
    </row>
    <row r="1578" ht="15.75" customHeight="1">
      <c r="A1578" s="19" t="str">
        <f>Def_Sistemas_Conectores_Cabos!$A$22</f>
        <v>BPM de elétrons</v>
      </c>
      <c r="B1578" s="22" t="str">
        <f>Datas_Entregas!$A$3</f>
        <v>BTS/Anel</v>
      </c>
      <c r="C1578" s="25">
        <f t="array" ref="C1578">INDEX(Datas_Entregas!$B$2:$B$100, MATCH(B1578, Datas_Entregas!$A$2:$A$100, 0), 1)</f>
        <v>43296</v>
      </c>
      <c r="D1578" s="22" t="str">
        <f>Def_Status_Montagem!$A$4</f>
        <v>Comprado / Esperando entrega</v>
      </c>
      <c r="E1578" s="35" t="str">
        <f>Def_Status_Montagem!$B$4</f>
        <v>Contratada (inclui etiqueta)</v>
      </c>
      <c r="F1578" s="26"/>
      <c r="G1578" s="27"/>
      <c r="H1578" s="26" t="str">
        <f t="array" ref="H1578">INDEX(Def_Instancias_Equipamentos!$E$2:$E$5135, MATCH(K1578, Def_Instancias_Equipamentos!$D$2:$D$5135, 0), 1)</f>
        <v>IA-01RaBPM</v>
      </c>
      <c r="I1578" s="27" t="str">
        <f t="array" ref="I1578">INDEX(Def_Instancias_Equipamentos!$E$2:$E$5135, MATCH(L1578, Def_Instancias_Equipamentos!$D$2:$D$5135, 0), 1)</f>
        <v>IA-01RaBPM</v>
      </c>
      <c r="J1578" s="27" t="str">
        <f t="shared" si="26"/>
        <v>INTERNO</v>
      </c>
      <c r="K1578" s="28" t="str">
        <f>Def_Instancias_Equipamentos!$D$794</f>
        <v>SI-01C3:DI-BPMRFFE-1</v>
      </c>
      <c r="L1578" s="19" t="str">
        <f>Def_Instancias_Equipamentos!$D$1385</f>
        <v>SI-01C3:DI-FMCFastADC-1</v>
      </c>
      <c r="M1578" s="44" t="s">
        <v>47</v>
      </c>
      <c r="N1578" s="45" t="s">
        <v>1216</v>
      </c>
      <c r="O1578" s="28" t="str">
        <f>Def_Sistemas_Conectores_Cabos!$B$7</f>
        <v>SMA 50-ohm</v>
      </c>
      <c r="P1578" s="19" t="str">
        <f>Def_Sistemas_Conectores_Cabos!$B$7</f>
        <v>SMA 50-ohm</v>
      </c>
      <c r="Q1578" s="27" t="str">
        <f t="shared" si="31"/>
        <v>SI-01C3:DI-BPMRFFE-1/BO_OUT
SI-01C3:DI-FMCFastADC-1/IN4</v>
      </c>
      <c r="R1578" s="69">
        <v>2.0</v>
      </c>
      <c r="S1578" s="69">
        <v>2.0</v>
      </c>
      <c r="T1578" s="211" t="str">
        <f>Def_Sistemas_Conectores_Cabos!$C$9</f>
        <v>RG316</v>
      </c>
      <c r="U1578" s="45" t="s">
        <v>1173</v>
      </c>
      <c r="V1578" s="33"/>
      <c r="W1578" s="33"/>
      <c r="X1578" s="33"/>
    </row>
    <row r="1579" ht="15.75" customHeight="1">
      <c r="A1579" s="19" t="str">
        <f>Def_Sistemas_Conectores_Cabos!$A$22</f>
        <v>BPM de elétrons</v>
      </c>
      <c r="B1579" s="22" t="str">
        <f>Datas_Entregas!$A$3</f>
        <v>BTS/Anel</v>
      </c>
      <c r="C1579" s="25">
        <f t="array" ref="C1579">INDEX(Datas_Entregas!$B$2:$B$100, MATCH(B1579, Datas_Entregas!$A$2:$A$100, 0), 1)</f>
        <v>43296</v>
      </c>
      <c r="D1579" s="22" t="str">
        <f>Def_Status_Montagem!$A$4</f>
        <v>Comprado / Esperando entrega</v>
      </c>
      <c r="E1579" s="35" t="str">
        <f>Def_Status_Montagem!$B$4</f>
        <v>Contratada (inclui etiqueta)</v>
      </c>
      <c r="F1579" s="26"/>
      <c r="G1579" s="27"/>
      <c r="H1579" s="26" t="str">
        <f t="array" ref="H1579">INDEX(Def_Instancias_Equipamentos!$E$2:$E$5135, MATCH(K1579, Def_Instancias_Equipamentos!$D$2:$D$5135, 0), 1)</f>
        <v>IA-01RaBPM</v>
      </c>
      <c r="I1579" s="27" t="str">
        <f t="array" ref="I1579">INDEX(Def_Instancias_Equipamentos!$E$2:$E$5135, MATCH(L1579, Def_Instancias_Equipamentos!$D$2:$D$5135, 0), 1)</f>
        <v>IA-01RaBPM</v>
      </c>
      <c r="J1579" s="27" t="str">
        <f t="shared" si="26"/>
        <v>INTERNO</v>
      </c>
      <c r="K1579" s="28" t="str">
        <f>Def_Instancias_Equipamentos!$D$795</f>
        <v>SI-01C3:DI-BPMRFFE-2</v>
      </c>
      <c r="L1579" s="19" t="str">
        <f>Def_Instancias_Equipamentos!$D$1386</f>
        <v>SI-01C3:DI-FMCFastADC-2</v>
      </c>
      <c r="M1579" s="44" t="s">
        <v>51</v>
      </c>
      <c r="N1579" s="45" t="s">
        <v>1192</v>
      </c>
      <c r="O1579" s="28" t="str">
        <f>Def_Sistemas_Conectores_Cabos!$B$7</f>
        <v>SMA 50-ohm</v>
      </c>
      <c r="P1579" s="19" t="str">
        <f>Def_Sistemas_Conectores_Cabos!$B$7</f>
        <v>SMA 50-ohm</v>
      </c>
      <c r="Q1579" s="27" t="str">
        <f t="shared" si="31"/>
        <v>SI-01C3:DI-BPMRFFE-2/TO_OUT
SI-01C3:DI-FMCFastADC-2/IN1</v>
      </c>
      <c r="R1579" s="69">
        <v>2.0</v>
      </c>
      <c r="S1579" s="69">
        <v>2.0</v>
      </c>
      <c r="T1579" s="211" t="str">
        <f>Def_Sistemas_Conectores_Cabos!$C$9</f>
        <v>RG316</v>
      </c>
      <c r="U1579" s="45" t="s">
        <v>1173</v>
      </c>
      <c r="V1579" s="33"/>
      <c r="W1579" s="33"/>
      <c r="X1579" s="33"/>
    </row>
    <row r="1580" ht="15.75" customHeight="1">
      <c r="A1580" s="19" t="str">
        <f>Def_Sistemas_Conectores_Cabos!$A$22</f>
        <v>BPM de elétrons</v>
      </c>
      <c r="B1580" s="22" t="str">
        <f>Datas_Entregas!$A$3</f>
        <v>BTS/Anel</v>
      </c>
      <c r="C1580" s="25">
        <f t="array" ref="C1580">INDEX(Datas_Entregas!$B$2:$B$100, MATCH(B1580, Datas_Entregas!$A$2:$A$100, 0), 1)</f>
        <v>43296</v>
      </c>
      <c r="D1580" s="22" t="str">
        <f>Def_Status_Montagem!$A$4</f>
        <v>Comprado / Esperando entrega</v>
      </c>
      <c r="E1580" s="35" t="str">
        <f>Def_Status_Montagem!$B$4</f>
        <v>Contratada (inclui etiqueta)</v>
      </c>
      <c r="F1580" s="26"/>
      <c r="G1580" s="27"/>
      <c r="H1580" s="26" t="str">
        <f t="array" ref="H1580">INDEX(Def_Instancias_Equipamentos!$E$2:$E$5135, MATCH(K1580, Def_Instancias_Equipamentos!$D$2:$D$5135, 0), 1)</f>
        <v>IA-01RaBPM</v>
      </c>
      <c r="I1580" s="27" t="str">
        <f t="array" ref="I1580">INDEX(Def_Instancias_Equipamentos!$E$2:$E$5135, MATCH(L1580, Def_Instancias_Equipamentos!$D$2:$D$5135, 0), 1)</f>
        <v>IA-01RaBPM</v>
      </c>
      <c r="J1580" s="27" t="str">
        <f t="shared" si="26"/>
        <v>INTERNO</v>
      </c>
      <c r="K1580" s="28" t="str">
        <f>Def_Instancias_Equipamentos!$D$795</f>
        <v>SI-01C3:DI-BPMRFFE-2</v>
      </c>
      <c r="L1580" s="19" t="str">
        <f>Def_Instancias_Equipamentos!$D$1386</f>
        <v>SI-01C3:DI-FMCFastADC-2</v>
      </c>
      <c r="M1580" s="44" t="s">
        <v>44</v>
      </c>
      <c r="N1580" s="45" t="s">
        <v>1199</v>
      </c>
      <c r="O1580" s="28" t="str">
        <f>Def_Sistemas_Conectores_Cabos!$B$7</f>
        <v>SMA 50-ohm</v>
      </c>
      <c r="P1580" s="19" t="str">
        <f>Def_Sistemas_Conectores_Cabos!$B$7</f>
        <v>SMA 50-ohm</v>
      </c>
      <c r="Q1580" s="27" t="str">
        <f t="shared" si="31"/>
        <v>SI-01C3:DI-BPMRFFE-2/BI_OUT
SI-01C3:DI-FMCFastADC-2/IN2</v>
      </c>
      <c r="R1580" s="69">
        <v>2.0</v>
      </c>
      <c r="S1580" s="69">
        <v>2.0</v>
      </c>
      <c r="T1580" s="211" t="str">
        <f>Def_Sistemas_Conectores_Cabos!$C$9</f>
        <v>RG316</v>
      </c>
      <c r="U1580" s="45" t="s">
        <v>1173</v>
      </c>
      <c r="V1580" s="33"/>
      <c r="W1580" s="33"/>
      <c r="X1580" s="33"/>
    </row>
    <row r="1581" ht="15.75" customHeight="1">
      <c r="A1581" s="19" t="str">
        <f>Def_Sistemas_Conectores_Cabos!$A$22</f>
        <v>BPM de elétrons</v>
      </c>
      <c r="B1581" s="22" t="str">
        <f>Datas_Entregas!$A$3</f>
        <v>BTS/Anel</v>
      </c>
      <c r="C1581" s="25">
        <f t="array" ref="C1581">INDEX(Datas_Entregas!$B$2:$B$100, MATCH(B1581, Datas_Entregas!$A$2:$A$100, 0), 1)</f>
        <v>43296</v>
      </c>
      <c r="D1581" s="22" t="str">
        <f>Def_Status_Montagem!$A$4</f>
        <v>Comprado / Esperando entrega</v>
      </c>
      <c r="E1581" s="35" t="str">
        <f>Def_Status_Montagem!$B$4</f>
        <v>Contratada (inclui etiqueta)</v>
      </c>
      <c r="F1581" s="26"/>
      <c r="G1581" s="27"/>
      <c r="H1581" s="26" t="str">
        <f t="array" ref="H1581">INDEX(Def_Instancias_Equipamentos!$E$2:$E$5135, MATCH(K1581, Def_Instancias_Equipamentos!$D$2:$D$5135, 0), 1)</f>
        <v>IA-01RaBPM</v>
      </c>
      <c r="I1581" s="27" t="str">
        <f t="array" ref="I1581">INDEX(Def_Instancias_Equipamentos!$E$2:$E$5135, MATCH(L1581, Def_Instancias_Equipamentos!$D$2:$D$5135, 0), 1)</f>
        <v>IA-01RaBPM</v>
      </c>
      <c r="J1581" s="27" t="str">
        <f t="shared" si="26"/>
        <v>INTERNO</v>
      </c>
      <c r="K1581" s="28" t="str">
        <f>Def_Instancias_Equipamentos!$D$795</f>
        <v>SI-01C3:DI-BPMRFFE-2</v>
      </c>
      <c r="L1581" s="19" t="str">
        <f>Def_Instancias_Equipamentos!$D$1386</f>
        <v>SI-01C3:DI-FMCFastADC-2</v>
      </c>
      <c r="M1581" s="44" t="s">
        <v>49</v>
      </c>
      <c r="N1581" s="45" t="s">
        <v>1202</v>
      </c>
      <c r="O1581" s="28" t="str">
        <f>Def_Sistemas_Conectores_Cabos!$B$7</f>
        <v>SMA 50-ohm</v>
      </c>
      <c r="P1581" s="19" t="str">
        <f>Def_Sistemas_Conectores_Cabos!$B$7</f>
        <v>SMA 50-ohm</v>
      </c>
      <c r="Q1581" s="27" t="str">
        <f t="shared" si="31"/>
        <v>SI-01C3:DI-BPMRFFE-2/TI_OUT
SI-01C3:DI-FMCFastADC-2/IN3</v>
      </c>
      <c r="R1581" s="69">
        <v>2.0</v>
      </c>
      <c r="S1581" s="69">
        <v>2.0</v>
      </c>
      <c r="T1581" s="211" t="str">
        <f>Def_Sistemas_Conectores_Cabos!$C$9</f>
        <v>RG316</v>
      </c>
      <c r="U1581" s="45" t="s">
        <v>1173</v>
      </c>
      <c r="V1581" s="33"/>
      <c r="W1581" s="33"/>
      <c r="X1581" s="33"/>
    </row>
    <row r="1582" ht="15.75" customHeight="1">
      <c r="A1582" s="19" t="str">
        <f>Def_Sistemas_Conectores_Cabos!$A$22</f>
        <v>BPM de elétrons</v>
      </c>
      <c r="B1582" s="22" t="str">
        <f>Datas_Entregas!$A$3</f>
        <v>BTS/Anel</v>
      </c>
      <c r="C1582" s="25">
        <f t="array" ref="C1582">INDEX(Datas_Entregas!$B$2:$B$100, MATCH(B1582, Datas_Entregas!$A$2:$A$100, 0), 1)</f>
        <v>43296</v>
      </c>
      <c r="D1582" s="22" t="str">
        <f>Def_Status_Montagem!$A$4</f>
        <v>Comprado / Esperando entrega</v>
      </c>
      <c r="E1582" s="35" t="str">
        <f>Def_Status_Montagem!$B$4</f>
        <v>Contratada (inclui etiqueta)</v>
      </c>
      <c r="F1582" s="26"/>
      <c r="G1582" s="27"/>
      <c r="H1582" s="26" t="str">
        <f t="array" ref="H1582">INDEX(Def_Instancias_Equipamentos!$E$2:$E$5135, MATCH(K1582, Def_Instancias_Equipamentos!$D$2:$D$5135, 0), 1)</f>
        <v>IA-01RaBPM</v>
      </c>
      <c r="I1582" s="27" t="str">
        <f t="array" ref="I1582">INDEX(Def_Instancias_Equipamentos!$E$2:$E$5135, MATCH(L1582, Def_Instancias_Equipamentos!$D$2:$D$5135, 0), 1)</f>
        <v>IA-01RaBPM</v>
      </c>
      <c r="J1582" s="27" t="str">
        <f t="shared" si="26"/>
        <v>INTERNO</v>
      </c>
      <c r="K1582" s="28" t="str">
        <f>Def_Instancias_Equipamentos!$D$795</f>
        <v>SI-01C3:DI-BPMRFFE-2</v>
      </c>
      <c r="L1582" s="19" t="str">
        <f>Def_Instancias_Equipamentos!$D$1386</f>
        <v>SI-01C3:DI-FMCFastADC-2</v>
      </c>
      <c r="M1582" s="44" t="s">
        <v>47</v>
      </c>
      <c r="N1582" s="45" t="s">
        <v>1216</v>
      </c>
      <c r="O1582" s="28" t="str">
        <f>Def_Sistemas_Conectores_Cabos!$B$7</f>
        <v>SMA 50-ohm</v>
      </c>
      <c r="P1582" s="19" t="str">
        <f>Def_Sistemas_Conectores_Cabos!$B$7</f>
        <v>SMA 50-ohm</v>
      </c>
      <c r="Q1582" s="27" t="str">
        <f t="shared" si="31"/>
        <v>SI-01C3:DI-BPMRFFE-2/BO_OUT
SI-01C3:DI-FMCFastADC-2/IN4</v>
      </c>
      <c r="R1582" s="69">
        <v>2.0</v>
      </c>
      <c r="S1582" s="69">
        <v>2.0</v>
      </c>
      <c r="T1582" s="211" t="str">
        <f>Def_Sistemas_Conectores_Cabos!$C$9</f>
        <v>RG316</v>
      </c>
      <c r="U1582" s="45" t="s">
        <v>1173</v>
      </c>
      <c r="V1582" s="33"/>
      <c r="W1582" s="33"/>
      <c r="X1582" s="33"/>
    </row>
    <row r="1583" ht="15.75" customHeight="1">
      <c r="A1583" s="19" t="str">
        <f>Def_Sistemas_Conectores_Cabos!$A$22</f>
        <v>BPM de elétrons</v>
      </c>
      <c r="B1583" s="22" t="str">
        <f>Datas_Entregas!$A$3</f>
        <v>BTS/Anel</v>
      </c>
      <c r="C1583" s="25">
        <f t="array" ref="C1583">INDEX(Datas_Entregas!$B$2:$B$100, MATCH(B1583, Datas_Entregas!$A$2:$A$100, 0), 1)</f>
        <v>43296</v>
      </c>
      <c r="D1583" s="22" t="str">
        <f>Def_Status_Montagem!$A$4</f>
        <v>Comprado / Esperando entrega</v>
      </c>
      <c r="E1583" s="35" t="str">
        <f>Def_Status_Montagem!$B$4</f>
        <v>Contratada (inclui etiqueta)</v>
      </c>
      <c r="F1583" s="26"/>
      <c r="G1583" s="27"/>
      <c r="H1583" s="26" t="str">
        <f t="array" ref="H1583">INDEX(Def_Instancias_Equipamentos!$E$2:$E$5135, MATCH(K1583, Def_Instancias_Equipamentos!$D$2:$D$5135, 0), 1)</f>
        <v>IA-01RaBPM</v>
      </c>
      <c r="I1583" s="27" t="str">
        <f t="array" ref="I1583">INDEX(Def_Instancias_Equipamentos!$E$2:$E$5135, MATCH(L1583, Def_Instancias_Equipamentos!$D$2:$D$5135, 0), 1)</f>
        <v>IA-01RaBPM</v>
      </c>
      <c r="J1583" s="27" t="str">
        <f t="shared" si="26"/>
        <v>INTERNO</v>
      </c>
      <c r="K1583" s="28" t="str">
        <f>Def_Instancias_Equipamentos!$D$796</f>
        <v>SI-01C4:DI-BPMRFFE</v>
      </c>
      <c r="L1583" s="19" t="str">
        <f>Def_Instancias_Equipamentos!$D$1387</f>
        <v>SI-01C4:DI-FMCFastADC</v>
      </c>
      <c r="M1583" s="44" t="s">
        <v>51</v>
      </c>
      <c r="N1583" s="45" t="s">
        <v>1192</v>
      </c>
      <c r="O1583" s="28" t="str">
        <f>Def_Sistemas_Conectores_Cabos!$B$7</f>
        <v>SMA 50-ohm</v>
      </c>
      <c r="P1583" s="19" t="str">
        <f>Def_Sistemas_Conectores_Cabos!$B$7</f>
        <v>SMA 50-ohm</v>
      </c>
      <c r="Q1583" s="27" t="str">
        <f t="shared" si="31"/>
        <v>SI-01C4:DI-BPMRFFE/TO_OUT
SI-01C4:DI-FMCFastADC/IN1</v>
      </c>
      <c r="R1583" s="69">
        <v>2.0</v>
      </c>
      <c r="S1583" s="69">
        <v>2.0</v>
      </c>
      <c r="T1583" s="211" t="str">
        <f>Def_Sistemas_Conectores_Cabos!$C$9</f>
        <v>RG316</v>
      </c>
      <c r="U1583" s="45" t="s">
        <v>1173</v>
      </c>
      <c r="V1583" s="33"/>
      <c r="W1583" s="33"/>
      <c r="X1583" s="33"/>
    </row>
    <row r="1584" ht="15.75" customHeight="1">
      <c r="A1584" s="19" t="str">
        <f>Def_Sistemas_Conectores_Cabos!$A$22</f>
        <v>BPM de elétrons</v>
      </c>
      <c r="B1584" s="22" t="str">
        <f>Datas_Entregas!$A$3</f>
        <v>BTS/Anel</v>
      </c>
      <c r="C1584" s="25">
        <f t="array" ref="C1584">INDEX(Datas_Entregas!$B$2:$B$100, MATCH(B1584, Datas_Entregas!$A$2:$A$100, 0), 1)</f>
        <v>43296</v>
      </c>
      <c r="D1584" s="22" t="str">
        <f>Def_Status_Montagem!$A$4</f>
        <v>Comprado / Esperando entrega</v>
      </c>
      <c r="E1584" s="35" t="str">
        <f>Def_Status_Montagem!$B$4</f>
        <v>Contratada (inclui etiqueta)</v>
      </c>
      <c r="F1584" s="26"/>
      <c r="G1584" s="27"/>
      <c r="H1584" s="26" t="str">
        <f t="array" ref="H1584">INDEX(Def_Instancias_Equipamentos!$E$2:$E$5135, MATCH(K1584, Def_Instancias_Equipamentos!$D$2:$D$5135, 0), 1)</f>
        <v>IA-01RaBPM</v>
      </c>
      <c r="I1584" s="27" t="str">
        <f t="array" ref="I1584">INDEX(Def_Instancias_Equipamentos!$E$2:$E$5135, MATCH(L1584, Def_Instancias_Equipamentos!$D$2:$D$5135, 0), 1)</f>
        <v>IA-01RaBPM</v>
      </c>
      <c r="J1584" s="27" t="str">
        <f t="shared" si="26"/>
        <v>INTERNO</v>
      </c>
      <c r="K1584" s="28" t="str">
        <f>Def_Instancias_Equipamentos!$D$796</f>
        <v>SI-01C4:DI-BPMRFFE</v>
      </c>
      <c r="L1584" s="19" t="str">
        <f>Def_Instancias_Equipamentos!$D$1387</f>
        <v>SI-01C4:DI-FMCFastADC</v>
      </c>
      <c r="M1584" s="44" t="s">
        <v>44</v>
      </c>
      <c r="N1584" s="45" t="s">
        <v>1199</v>
      </c>
      <c r="O1584" s="28" t="str">
        <f>Def_Sistemas_Conectores_Cabos!$B$7</f>
        <v>SMA 50-ohm</v>
      </c>
      <c r="P1584" s="19" t="str">
        <f>Def_Sistemas_Conectores_Cabos!$B$7</f>
        <v>SMA 50-ohm</v>
      </c>
      <c r="Q1584" s="27" t="str">
        <f t="shared" si="31"/>
        <v>SI-01C4:DI-BPMRFFE/BI_OUT
SI-01C4:DI-FMCFastADC/IN2</v>
      </c>
      <c r="R1584" s="69">
        <v>2.0</v>
      </c>
      <c r="S1584" s="69">
        <v>2.0</v>
      </c>
      <c r="T1584" s="211" t="str">
        <f>Def_Sistemas_Conectores_Cabos!$C$9</f>
        <v>RG316</v>
      </c>
      <c r="U1584" s="45" t="s">
        <v>1173</v>
      </c>
      <c r="V1584" s="33"/>
      <c r="W1584" s="33"/>
      <c r="X1584" s="33"/>
    </row>
    <row r="1585" ht="15.75" customHeight="1">
      <c r="A1585" s="19" t="str">
        <f>Def_Sistemas_Conectores_Cabos!$A$22</f>
        <v>BPM de elétrons</v>
      </c>
      <c r="B1585" s="22" t="str">
        <f>Datas_Entregas!$A$3</f>
        <v>BTS/Anel</v>
      </c>
      <c r="C1585" s="25">
        <f t="array" ref="C1585">INDEX(Datas_Entregas!$B$2:$B$100, MATCH(B1585, Datas_Entregas!$A$2:$A$100, 0), 1)</f>
        <v>43296</v>
      </c>
      <c r="D1585" s="22" t="str">
        <f>Def_Status_Montagem!$A$4</f>
        <v>Comprado / Esperando entrega</v>
      </c>
      <c r="E1585" s="35" t="str">
        <f>Def_Status_Montagem!$B$4</f>
        <v>Contratada (inclui etiqueta)</v>
      </c>
      <c r="F1585" s="26"/>
      <c r="G1585" s="27"/>
      <c r="H1585" s="26" t="str">
        <f t="array" ref="H1585">INDEX(Def_Instancias_Equipamentos!$E$2:$E$5135, MATCH(K1585, Def_Instancias_Equipamentos!$D$2:$D$5135, 0), 1)</f>
        <v>IA-01RaBPM</v>
      </c>
      <c r="I1585" s="27" t="str">
        <f t="array" ref="I1585">INDEX(Def_Instancias_Equipamentos!$E$2:$E$5135, MATCH(L1585, Def_Instancias_Equipamentos!$D$2:$D$5135, 0), 1)</f>
        <v>IA-01RaBPM</v>
      </c>
      <c r="J1585" s="27" t="str">
        <f t="shared" si="26"/>
        <v>INTERNO</v>
      </c>
      <c r="K1585" s="28" t="str">
        <f>Def_Instancias_Equipamentos!$D$796</f>
        <v>SI-01C4:DI-BPMRFFE</v>
      </c>
      <c r="L1585" s="19" t="str">
        <f>Def_Instancias_Equipamentos!$D$1387</f>
        <v>SI-01C4:DI-FMCFastADC</v>
      </c>
      <c r="M1585" s="44" t="s">
        <v>49</v>
      </c>
      <c r="N1585" s="45" t="s">
        <v>1202</v>
      </c>
      <c r="O1585" s="28" t="str">
        <f>Def_Sistemas_Conectores_Cabos!$B$7</f>
        <v>SMA 50-ohm</v>
      </c>
      <c r="P1585" s="19" t="str">
        <f>Def_Sistemas_Conectores_Cabos!$B$7</f>
        <v>SMA 50-ohm</v>
      </c>
      <c r="Q1585" s="27" t="str">
        <f t="shared" si="31"/>
        <v>SI-01C4:DI-BPMRFFE/TI_OUT
SI-01C4:DI-FMCFastADC/IN3</v>
      </c>
      <c r="R1585" s="69">
        <v>2.0</v>
      </c>
      <c r="S1585" s="69">
        <v>2.0</v>
      </c>
      <c r="T1585" s="211" t="str">
        <f>Def_Sistemas_Conectores_Cabos!$C$9</f>
        <v>RG316</v>
      </c>
      <c r="U1585" s="45" t="s">
        <v>1173</v>
      </c>
      <c r="V1585" s="33"/>
      <c r="W1585" s="33"/>
      <c r="X1585" s="33"/>
    </row>
    <row r="1586" ht="15.75" customHeight="1">
      <c r="A1586" s="19" t="str">
        <f>Def_Sistemas_Conectores_Cabos!$A$22</f>
        <v>BPM de elétrons</v>
      </c>
      <c r="B1586" s="22" t="str">
        <f>Datas_Entregas!$A$3</f>
        <v>BTS/Anel</v>
      </c>
      <c r="C1586" s="25">
        <f t="array" ref="C1586">INDEX(Datas_Entregas!$B$2:$B$100, MATCH(B1586, Datas_Entregas!$A$2:$A$100, 0), 1)</f>
        <v>43296</v>
      </c>
      <c r="D1586" s="22" t="str">
        <f>Def_Status_Montagem!$A$4</f>
        <v>Comprado / Esperando entrega</v>
      </c>
      <c r="E1586" s="35" t="str">
        <f>Def_Status_Montagem!$B$4</f>
        <v>Contratada (inclui etiqueta)</v>
      </c>
      <c r="F1586" s="26"/>
      <c r="G1586" s="27"/>
      <c r="H1586" s="26" t="str">
        <f t="array" ref="H1586">INDEX(Def_Instancias_Equipamentos!$E$2:$E$5135, MATCH(K1586, Def_Instancias_Equipamentos!$D$2:$D$5135, 0), 1)</f>
        <v>IA-01RaBPM</v>
      </c>
      <c r="I1586" s="27" t="str">
        <f t="array" ref="I1586">INDEX(Def_Instancias_Equipamentos!$E$2:$E$5135, MATCH(L1586, Def_Instancias_Equipamentos!$D$2:$D$5135, 0), 1)</f>
        <v>IA-01RaBPM</v>
      </c>
      <c r="J1586" s="27" t="str">
        <f t="shared" si="26"/>
        <v>INTERNO</v>
      </c>
      <c r="K1586" s="28" t="str">
        <f>Def_Instancias_Equipamentos!$D$796</f>
        <v>SI-01C4:DI-BPMRFFE</v>
      </c>
      <c r="L1586" s="19" t="str">
        <f>Def_Instancias_Equipamentos!$D$1387</f>
        <v>SI-01C4:DI-FMCFastADC</v>
      </c>
      <c r="M1586" s="44" t="s">
        <v>47</v>
      </c>
      <c r="N1586" s="45" t="s">
        <v>1216</v>
      </c>
      <c r="O1586" s="28" t="str">
        <f>Def_Sistemas_Conectores_Cabos!$B$7</f>
        <v>SMA 50-ohm</v>
      </c>
      <c r="P1586" s="19" t="str">
        <f>Def_Sistemas_Conectores_Cabos!$B$7</f>
        <v>SMA 50-ohm</v>
      </c>
      <c r="Q1586" s="27" t="str">
        <f t="shared" si="31"/>
        <v>SI-01C4:DI-BPMRFFE/BO_OUT
SI-01C4:DI-FMCFastADC/IN4</v>
      </c>
      <c r="R1586" s="69">
        <v>2.0</v>
      </c>
      <c r="S1586" s="69">
        <v>2.0</v>
      </c>
      <c r="T1586" s="211" t="str">
        <f>Def_Sistemas_Conectores_Cabos!$C$9</f>
        <v>RG316</v>
      </c>
      <c r="U1586" s="45" t="s">
        <v>1173</v>
      </c>
      <c r="V1586" s="33"/>
      <c r="W1586" s="33"/>
      <c r="X1586" s="33"/>
    </row>
    <row r="1587" ht="15.75" customHeight="1">
      <c r="A1587" s="19" t="str">
        <f>Def_Sistemas_Conectores_Cabos!$A$22</f>
        <v>BPM de elétrons</v>
      </c>
      <c r="B1587" s="22" t="str">
        <f>Datas_Entregas!$A$3</f>
        <v>BTS/Anel</v>
      </c>
      <c r="C1587" s="25">
        <f t="array" ref="C1587">INDEX(Datas_Entregas!$B$2:$B$100, MATCH(B1587, Datas_Entregas!$A$2:$A$100, 0), 1)</f>
        <v>43296</v>
      </c>
      <c r="D1587" s="22" t="str">
        <f>Def_Status_Montagem!$A$4</f>
        <v>Comprado / Esperando entrega</v>
      </c>
      <c r="E1587" s="35" t="str">
        <f>Def_Status_Montagem!$B$4</f>
        <v>Contratada (inclui etiqueta)</v>
      </c>
      <c r="F1587" s="26"/>
      <c r="G1587" s="27"/>
      <c r="H1587" s="26" t="str">
        <f t="array" ref="H1587">INDEX(Def_Instancias_Equipamentos!$E$2:$E$5135, MATCH(K1587, Def_Instancias_Equipamentos!$D$2:$D$5135, 0), 1)</f>
        <v>IA-01RaBPM</v>
      </c>
      <c r="I1587" s="27" t="str">
        <f t="array" ref="I1587">INDEX(Def_Instancias_Equipamentos!$E$2:$E$5135, MATCH(L1587, Def_Instancias_Equipamentos!$D$2:$D$5135, 0), 1)</f>
        <v>IA-01RaBPM</v>
      </c>
      <c r="J1587" s="27" t="str">
        <f t="shared" si="26"/>
        <v>INTERNO</v>
      </c>
      <c r="K1587" s="28" t="str">
        <f>Def_Instancias_Equipamentos!$D$797</f>
        <v>SI-01M1:DI-BPMRFFE</v>
      </c>
      <c r="L1587" s="19" t="str">
        <f>Def_Instancias_Equipamentos!$D$1388</f>
        <v>SI-01M1:DI-FMCFastADC</v>
      </c>
      <c r="M1587" s="44" t="s">
        <v>51</v>
      </c>
      <c r="N1587" s="45" t="s">
        <v>1192</v>
      </c>
      <c r="O1587" s="28" t="str">
        <f>Def_Sistemas_Conectores_Cabos!$B$7</f>
        <v>SMA 50-ohm</v>
      </c>
      <c r="P1587" s="19" t="str">
        <f>Def_Sistemas_Conectores_Cabos!$B$7</f>
        <v>SMA 50-ohm</v>
      </c>
      <c r="Q1587" s="27" t="str">
        <f t="shared" si="31"/>
        <v>SI-01M1:DI-BPMRFFE/TO_OUT
SI-01M1:DI-FMCFastADC/IN1</v>
      </c>
      <c r="R1587" s="69">
        <v>2.0</v>
      </c>
      <c r="S1587" s="69">
        <v>2.0</v>
      </c>
      <c r="T1587" s="211" t="str">
        <f>Def_Sistemas_Conectores_Cabos!$C$9</f>
        <v>RG316</v>
      </c>
      <c r="U1587" s="45" t="s">
        <v>1173</v>
      </c>
      <c r="V1587" s="33"/>
      <c r="W1587" s="33"/>
      <c r="X1587" s="33"/>
    </row>
    <row r="1588" ht="15.75" customHeight="1">
      <c r="A1588" s="19" t="str">
        <f>Def_Sistemas_Conectores_Cabos!$A$22</f>
        <v>BPM de elétrons</v>
      </c>
      <c r="B1588" s="22" t="str">
        <f>Datas_Entregas!$A$3</f>
        <v>BTS/Anel</v>
      </c>
      <c r="C1588" s="25">
        <f t="array" ref="C1588">INDEX(Datas_Entregas!$B$2:$B$100, MATCH(B1588, Datas_Entregas!$A$2:$A$100, 0), 1)</f>
        <v>43296</v>
      </c>
      <c r="D1588" s="22" t="str">
        <f>Def_Status_Montagem!$A$4</f>
        <v>Comprado / Esperando entrega</v>
      </c>
      <c r="E1588" s="35" t="str">
        <f>Def_Status_Montagem!$B$4</f>
        <v>Contratada (inclui etiqueta)</v>
      </c>
      <c r="F1588" s="26"/>
      <c r="G1588" s="27"/>
      <c r="H1588" s="26" t="str">
        <f t="array" ref="H1588">INDEX(Def_Instancias_Equipamentos!$E$2:$E$5135, MATCH(K1588, Def_Instancias_Equipamentos!$D$2:$D$5135, 0), 1)</f>
        <v>IA-01RaBPM</v>
      </c>
      <c r="I1588" s="27" t="str">
        <f t="array" ref="I1588">INDEX(Def_Instancias_Equipamentos!$E$2:$E$5135, MATCH(L1588, Def_Instancias_Equipamentos!$D$2:$D$5135, 0), 1)</f>
        <v>IA-01RaBPM</v>
      </c>
      <c r="J1588" s="27" t="str">
        <f t="shared" si="26"/>
        <v>INTERNO</v>
      </c>
      <c r="K1588" s="28" t="str">
        <f>Def_Instancias_Equipamentos!$D$797</f>
        <v>SI-01M1:DI-BPMRFFE</v>
      </c>
      <c r="L1588" s="19" t="str">
        <f>Def_Instancias_Equipamentos!$D$1388</f>
        <v>SI-01M1:DI-FMCFastADC</v>
      </c>
      <c r="M1588" s="44" t="s">
        <v>44</v>
      </c>
      <c r="N1588" s="45" t="s">
        <v>1199</v>
      </c>
      <c r="O1588" s="28" t="str">
        <f>Def_Sistemas_Conectores_Cabos!$B$7</f>
        <v>SMA 50-ohm</v>
      </c>
      <c r="P1588" s="19" t="str">
        <f>Def_Sistemas_Conectores_Cabos!$B$7</f>
        <v>SMA 50-ohm</v>
      </c>
      <c r="Q1588" s="27" t="str">
        <f t="shared" si="31"/>
        <v>SI-01M1:DI-BPMRFFE/BI_OUT
SI-01M1:DI-FMCFastADC/IN2</v>
      </c>
      <c r="R1588" s="69">
        <v>2.0</v>
      </c>
      <c r="S1588" s="69">
        <v>2.0</v>
      </c>
      <c r="T1588" s="211" t="str">
        <f>Def_Sistemas_Conectores_Cabos!$C$9</f>
        <v>RG316</v>
      </c>
      <c r="U1588" s="45" t="s">
        <v>1173</v>
      </c>
      <c r="V1588" s="33"/>
      <c r="W1588" s="33"/>
      <c r="X1588" s="33"/>
    </row>
    <row r="1589" ht="15.75" customHeight="1">
      <c r="A1589" s="19" t="str">
        <f>Def_Sistemas_Conectores_Cabos!$A$22</f>
        <v>BPM de elétrons</v>
      </c>
      <c r="B1589" s="22" t="str">
        <f>Datas_Entregas!$A$3</f>
        <v>BTS/Anel</v>
      </c>
      <c r="C1589" s="25">
        <f t="array" ref="C1589">INDEX(Datas_Entregas!$B$2:$B$100, MATCH(B1589, Datas_Entregas!$A$2:$A$100, 0), 1)</f>
        <v>43296</v>
      </c>
      <c r="D1589" s="22" t="str">
        <f>Def_Status_Montagem!$A$4</f>
        <v>Comprado / Esperando entrega</v>
      </c>
      <c r="E1589" s="35" t="str">
        <f>Def_Status_Montagem!$B$4</f>
        <v>Contratada (inclui etiqueta)</v>
      </c>
      <c r="F1589" s="26"/>
      <c r="G1589" s="27"/>
      <c r="H1589" s="26" t="str">
        <f t="array" ref="H1589">INDEX(Def_Instancias_Equipamentos!$E$2:$E$5135, MATCH(K1589, Def_Instancias_Equipamentos!$D$2:$D$5135, 0), 1)</f>
        <v>IA-01RaBPM</v>
      </c>
      <c r="I1589" s="27" t="str">
        <f t="array" ref="I1589">INDEX(Def_Instancias_Equipamentos!$E$2:$E$5135, MATCH(L1589, Def_Instancias_Equipamentos!$D$2:$D$5135, 0), 1)</f>
        <v>IA-01RaBPM</v>
      </c>
      <c r="J1589" s="27" t="str">
        <f t="shared" si="26"/>
        <v>INTERNO</v>
      </c>
      <c r="K1589" s="28" t="str">
        <f>Def_Instancias_Equipamentos!$D$797</f>
        <v>SI-01M1:DI-BPMRFFE</v>
      </c>
      <c r="L1589" s="19" t="str">
        <f>Def_Instancias_Equipamentos!$D$1388</f>
        <v>SI-01M1:DI-FMCFastADC</v>
      </c>
      <c r="M1589" s="44" t="s">
        <v>49</v>
      </c>
      <c r="N1589" s="45" t="s">
        <v>1202</v>
      </c>
      <c r="O1589" s="28" t="str">
        <f>Def_Sistemas_Conectores_Cabos!$B$7</f>
        <v>SMA 50-ohm</v>
      </c>
      <c r="P1589" s="19" t="str">
        <f>Def_Sistemas_Conectores_Cabos!$B$7</f>
        <v>SMA 50-ohm</v>
      </c>
      <c r="Q1589" s="27" t="str">
        <f t="shared" si="31"/>
        <v>SI-01M1:DI-BPMRFFE/TI_OUT
SI-01M1:DI-FMCFastADC/IN3</v>
      </c>
      <c r="R1589" s="69">
        <v>2.0</v>
      </c>
      <c r="S1589" s="69">
        <v>2.0</v>
      </c>
      <c r="T1589" s="211" t="str">
        <f>Def_Sistemas_Conectores_Cabos!$C$9</f>
        <v>RG316</v>
      </c>
      <c r="U1589" s="45" t="s">
        <v>1173</v>
      </c>
      <c r="V1589" s="33"/>
      <c r="W1589" s="33"/>
      <c r="X1589" s="33"/>
    </row>
    <row r="1590" ht="15.75" customHeight="1">
      <c r="A1590" s="19" t="str">
        <f>Def_Sistemas_Conectores_Cabos!$A$22</f>
        <v>BPM de elétrons</v>
      </c>
      <c r="B1590" s="22" t="str">
        <f>Datas_Entregas!$A$3</f>
        <v>BTS/Anel</v>
      </c>
      <c r="C1590" s="25">
        <f t="array" ref="C1590">INDEX(Datas_Entregas!$B$2:$B$100, MATCH(B1590, Datas_Entregas!$A$2:$A$100, 0), 1)</f>
        <v>43296</v>
      </c>
      <c r="D1590" s="22" t="str">
        <f>Def_Status_Montagem!$A$4</f>
        <v>Comprado / Esperando entrega</v>
      </c>
      <c r="E1590" s="35" t="str">
        <f>Def_Status_Montagem!$B$4</f>
        <v>Contratada (inclui etiqueta)</v>
      </c>
      <c r="F1590" s="26"/>
      <c r="G1590" s="27"/>
      <c r="H1590" s="26" t="str">
        <f t="array" ref="H1590">INDEX(Def_Instancias_Equipamentos!$E$2:$E$5135, MATCH(K1590, Def_Instancias_Equipamentos!$D$2:$D$5135, 0), 1)</f>
        <v>IA-01RaBPM</v>
      </c>
      <c r="I1590" s="27" t="str">
        <f t="array" ref="I1590">INDEX(Def_Instancias_Equipamentos!$E$2:$E$5135, MATCH(L1590, Def_Instancias_Equipamentos!$D$2:$D$5135, 0), 1)</f>
        <v>IA-01RaBPM</v>
      </c>
      <c r="J1590" s="27" t="str">
        <f t="shared" si="26"/>
        <v>INTERNO</v>
      </c>
      <c r="K1590" s="28" t="str">
        <f>Def_Instancias_Equipamentos!$D$797</f>
        <v>SI-01M1:DI-BPMRFFE</v>
      </c>
      <c r="L1590" s="19" t="str">
        <f>Def_Instancias_Equipamentos!$D$1388</f>
        <v>SI-01M1:DI-FMCFastADC</v>
      </c>
      <c r="M1590" s="44" t="s">
        <v>47</v>
      </c>
      <c r="N1590" s="45" t="s">
        <v>1216</v>
      </c>
      <c r="O1590" s="28" t="str">
        <f>Def_Sistemas_Conectores_Cabos!$B$7</f>
        <v>SMA 50-ohm</v>
      </c>
      <c r="P1590" s="19" t="str">
        <f>Def_Sistemas_Conectores_Cabos!$B$7</f>
        <v>SMA 50-ohm</v>
      </c>
      <c r="Q1590" s="27" t="str">
        <f t="shared" si="31"/>
        <v>SI-01M1:DI-BPMRFFE/BO_OUT
SI-01M1:DI-FMCFastADC/IN4</v>
      </c>
      <c r="R1590" s="69">
        <v>2.0</v>
      </c>
      <c r="S1590" s="69">
        <v>2.0</v>
      </c>
      <c r="T1590" s="211" t="str">
        <f>Def_Sistemas_Conectores_Cabos!$C$9</f>
        <v>RG316</v>
      </c>
      <c r="U1590" s="45" t="s">
        <v>1173</v>
      </c>
      <c r="V1590" s="33"/>
      <c r="W1590" s="33"/>
      <c r="X1590" s="33"/>
    </row>
    <row r="1591" ht="15.75" customHeight="1">
      <c r="A1591" s="19" t="str">
        <f>Def_Sistemas_Conectores_Cabos!$A$22</f>
        <v>BPM de elétrons</v>
      </c>
      <c r="B1591" s="22" t="str">
        <f>Datas_Entregas!$A$3</f>
        <v>BTS/Anel</v>
      </c>
      <c r="C1591" s="25">
        <f t="array" ref="C1591">INDEX(Datas_Entregas!$B$2:$B$100, MATCH(B1591, Datas_Entregas!$A$2:$A$100, 0), 1)</f>
        <v>43296</v>
      </c>
      <c r="D1591" s="22" t="str">
        <f>Def_Status_Montagem!$A$4</f>
        <v>Comprado / Esperando entrega</v>
      </c>
      <c r="E1591" s="35" t="str">
        <f>Def_Status_Montagem!$B$4</f>
        <v>Contratada (inclui etiqueta)</v>
      </c>
      <c r="F1591" s="26"/>
      <c r="G1591" s="27"/>
      <c r="H1591" s="26" t="str">
        <f t="array" ref="H1591">INDEX(Def_Instancias_Equipamentos!$E$2:$E$5135, MATCH(K1591, Def_Instancias_Equipamentos!$D$2:$D$5135, 0), 1)</f>
        <v>IA-01RaBPM</v>
      </c>
      <c r="I1591" s="27" t="str">
        <f t="array" ref="I1591">INDEX(Def_Instancias_Equipamentos!$E$2:$E$5135, MATCH(L1591, Def_Instancias_Equipamentos!$D$2:$D$5135, 0), 1)</f>
        <v>IA-01RaBPM</v>
      </c>
      <c r="J1591" s="27" t="str">
        <f t="shared" si="26"/>
        <v>INTERNO</v>
      </c>
      <c r="K1591" s="28" t="str">
        <f>Def_Instancias_Equipamentos!$D$798</f>
        <v>SI-01M2:DI-BPMRFFE</v>
      </c>
      <c r="L1591" s="19" t="str">
        <f>Def_Instancias_Equipamentos!$D$1389</f>
        <v>SI-01M2:DI-FMCFastADC</v>
      </c>
      <c r="M1591" s="44" t="s">
        <v>51</v>
      </c>
      <c r="N1591" s="45" t="s">
        <v>1192</v>
      </c>
      <c r="O1591" s="28" t="str">
        <f>Def_Sistemas_Conectores_Cabos!$B$7</f>
        <v>SMA 50-ohm</v>
      </c>
      <c r="P1591" s="19" t="str">
        <f>Def_Sistemas_Conectores_Cabos!$B$7</f>
        <v>SMA 50-ohm</v>
      </c>
      <c r="Q1591" s="27" t="str">
        <f t="shared" si="31"/>
        <v>SI-01M2:DI-BPMRFFE/TO_OUT
SI-01M2:DI-FMCFastADC/IN1</v>
      </c>
      <c r="R1591" s="69">
        <v>2.0</v>
      </c>
      <c r="S1591" s="69">
        <v>2.0</v>
      </c>
      <c r="T1591" s="211" t="str">
        <f>Def_Sistemas_Conectores_Cabos!$C$9</f>
        <v>RG316</v>
      </c>
      <c r="U1591" s="45" t="s">
        <v>1173</v>
      </c>
      <c r="V1591" s="33"/>
      <c r="W1591" s="33"/>
      <c r="X1591" s="33"/>
    </row>
    <row r="1592" ht="15.75" customHeight="1">
      <c r="A1592" s="19" t="str">
        <f>Def_Sistemas_Conectores_Cabos!$A$22</f>
        <v>BPM de elétrons</v>
      </c>
      <c r="B1592" s="22" t="str">
        <f>Datas_Entregas!$A$3</f>
        <v>BTS/Anel</v>
      </c>
      <c r="C1592" s="25">
        <f t="array" ref="C1592">INDEX(Datas_Entregas!$B$2:$B$100, MATCH(B1592, Datas_Entregas!$A$2:$A$100, 0), 1)</f>
        <v>43296</v>
      </c>
      <c r="D1592" s="22" t="str">
        <f>Def_Status_Montagem!$A$4</f>
        <v>Comprado / Esperando entrega</v>
      </c>
      <c r="E1592" s="35" t="str">
        <f>Def_Status_Montagem!$B$4</f>
        <v>Contratada (inclui etiqueta)</v>
      </c>
      <c r="F1592" s="26"/>
      <c r="G1592" s="27"/>
      <c r="H1592" s="26" t="str">
        <f t="array" ref="H1592">INDEX(Def_Instancias_Equipamentos!$E$2:$E$5135, MATCH(K1592, Def_Instancias_Equipamentos!$D$2:$D$5135, 0), 1)</f>
        <v>IA-01RaBPM</v>
      </c>
      <c r="I1592" s="27" t="str">
        <f t="array" ref="I1592">INDEX(Def_Instancias_Equipamentos!$E$2:$E$5135, MATCH(L1592, Def_Instancias_Equipamentos!$D$2:$D$5135, 0), 1)</f>
        <v>IA-01RaBPM</v>
      </c>
      <c r="J1592" s="27" t="str">
        <f t="shared" si="26"/>
        <v>INTERNO</v>
      </c>
      <c r="K1592" s="28" t="str">
        <f>Def_Instancias_Equipamentos!$D$798</f>
        <v>SI-01M2:DI-BPMRFFE</v>
      </c>
      <c r="L1592" s="19" t="str">
        <f>Def_Instancias_Equipamentos!$D$1389</f>
        <v>SI-01M2:DI-FMCFastADC</v>
      </c>
      <c r="M1592" s="44" t="s">
        <v>44</v>
      </c>
      <c r="N1592" s="45" t="s">
        <v>1199</v>
      </c>
      <c r="O1592" s="28" t="str">
        <f>Def_Sistemas_Conectores_Cabos!$B$7</f>
        <v>SMA 50-ohm</v>
      </c>
      <c r="P1592" s="19" t="str">
        <f>Def_Sistemas_Conectores_Cabos!$B$7</f>
        <v>SMA 50-ohm</v>
      </c>
      <c r="Q1592" s="27" t="str">
        <f t="shared" si="31"/>
        <v>SI-01M2:DI-BPMRFFE/BI_OUT
SI-01M2:DI-FMCFastADC/IN2</v>
      </c>
      <c r="R1592" s="69">
        <v>2.0</v>
      </c>
      <c r="S1592" s="69">
        <v>2.0</v>
      </c>
      <c r="T1592" s="211" t="str">
        <f>Def_Sistemas_Conectores_Cabos!$C$9</f>
        <v>RG316</v>
      </c>
      <c r="U1592" s="45" t="s">
        <v>1173</v>
      </c>
      <c r="V1592" s="33"/>
      <c r="W1592" s="33"/>
      <c r="X1592" s="33"/>
    </row>
    <row r="1593" ht="15.75" customHeight="1">
      <c r="A1593" s="19" t="str">
        <f>Def_Sistemas_Conectores_Cabos!$A$22</f>
        <v>BPM de elétrons</v>
      </c>
      <c r="B1593" s="22" t="str">
        <f>Datas_Entregas!$A$3</f>
        <v>BTS/Anel</v>
      </c>
      <c r="C1593" s="25">
        <f t="array" ref="C1593">INDEX(Datas_Entregas!$B$2:$B$100, MATCH(B1593, Datas_Entregas!$A$2:$A$100, 0), 1)</f>
        <v>43296</v>
      </c>
      <c r="D1593" s="22" t="str">
        <f>Def_Status_Montagem!$A$4</f>
        <v>Comprado / Esperando entrega</v>
      </c>
      <c r="E1593" s="35" t="str">
        <f>Def_Status_Montagem!$B$4</f>
        <v>Contratada (inclui etiqueta)</v>
      </c>
      <c r="F1593" s="26"/>
      <c r="G1593" s="27"/>
      <c r="H1593" s="26" t="str">
        <f t="array" ref="H1593">INDEX(Def_Instancias_Equipamentos!$E$2:$E$5135, MATCH(K1593, Def_Instancias_Equipamentos!$D$2:$D$5135, 0), 1)</f>
        <v>IA-01RaBPM</v>
      </c>
      <c r="I1593" s="27" t="str">
        <f t="array" ref="I1593">INDEX(Def_Instancias_Equipamentos!$E$2:$E$5135, MATCH(L1593, Def_Instancias_Equipamentos!$D$2:$D$5135, 0), 1)</f>
        <v>IA-01RaBPM</v>
      </c>
      <c r="J1593" s="27" t="str">
        <f t="shared" si="26"/>
        <v>INTERNO</v>
      </c>
      <c r="K1593" s="28" t="str">
        <f>Def_Instancias_Equipamentos!$D$798</f>
        <v>SI-01M2:DI-BPMRFFE</v>
      </c>
      <c r="L1593" s="19" t="str">
        <f>Def_Instancias_Equipamentos!$D$1389</f>
        <v>SI-01M2:DI-FMCFastADC</v>
      </c>
      <c r="M1593" s="44" t="s">
        <v>49</v>
      </c>
      <c r="N1593" s="45" t="s">
        <v>1202</v>
      </c>
      <c r="O1593" s="28" t="str">
        <f>Def_Sistemas_Conectores_Cabos!$B$7</f>
        <v>SMA 50-ohm</v>
      </c>
      <c r="P1593" s="19" t="str">
        <f>Def_Sistemas_Conectores_Cabos!$B$7</f>
        <v>SMA 50-ohm</v>
      </c>
      <c r="Q1593" s="27" t="str">
        <f t="shared" si="31"/>
        <v>SI-01M2:DI-BPMRFFE/TI_OUT
SI-01M2:DI-FMCFastADC/IN3</v>
      </c>
      <c r="R1593" s="69">
        <v>2.0</v>
      </c>
      <c r="S1593" s="69">
        <v>2.0</v>
      </c>
      <c r="T1593" s="211" t="str">
        <f>Def_Sistemas_Conectores_Cabos!$C$9</f>
        <v>RG316</v>
      </c>
      <c r="U1593" s="45" t="s">
        <v>1173</v>
      </c>
      <c r="V1593" s="33"/>
      <c r="W1593" s="33"/>
      <c r="X1593" s="33"/>
    </row>
    <row r="1594" ht="15.75" customHeight="1">
      <c r="A1594" s="19" t="str">
        <f>Def_Sistemas_Conectores_Cabos!$A$22</f>
        <v>BPM de elétrons</v>
      </c>
      <c r="B1594" s="22" t="str">
        <f>Datas_Entregas!$A$3</f>
        <v>BTS/Anel</v>
      </c>
      <c r="C1594" s="25">
        <f t="array" ref="C1594">INDEX(Datas_Entregas!$B$2:$B$100, MATCH(B1594, Datas_Entregas!$A$2:$A$100, 0), 1)</f>
        <v>43296</v>
      </c>
      <c r="D1594" s="22" t="str">
        <f>Def_Status_Montagem!$A$4</f>
        <v>Comprado / Esperando entrega</v>
      </c>
      <c r="E1594" s="35" t="str">
        <f>Def_Status_Montagem!$B$4</f>
        <v>Contratada (inclui etiqueta)</v>
      </c>
      <c r="F1594" s="26"/>
      <c r="G1594" s="27"/>
      <c r="H1594" s="26" t="str">
        <f t="array" ref="H1594">INDEX(Def_Instancias_Equipamentos!$E$2:$E$5135, MATCH(K1594, Def_Instancias_Equipamentos!$D$2:$D$5135, 0), 1)</f>
        <v>IA-01RaBPM</v>
      </c>
      <c r="I1594" s="27" t="str">
        <f t="array" ref="I1594">INDEX(Def_Instancias_Equipamentos!$E$2:$E$5135, MATCH(L1594, Def_Instancias_Equipamentos!$D$2:$D$5135, 0), 1)</f>
        <v>IA-01RaBPM</v>
      </c>
      <c r="J1594" s="27" t="str">
        <f t="shared" si="26"/>
        <v>INTERNO</v>
      </c>
      <c r="K1594" s="28" t="str">
        <f>Def_Instancias_Equipamentos!$D$798</f>
        <v>SI-01M2:DI-BPMRFFE</v>
      </c>
      <c r="L1594" s="19" t="str">
        <f>Def_Instancias_Equipamentos!$D$1389</f>
        <v>SI-01M2:DI-FMCFastADC</v>
      </c>
      <c r="M1594" s="44" t="s">
        <v>47</v>
      </c>
      <c r="N1594" s="45" t="s">
        <v>1216</v>
      </c>
      <c r="O1594" s="28" t="str">
        <f>Def_Sistemas_Conectores_Cabos!$B$7</f>
        <v>SMA 50-ohm</v>
      </c>
      <c r="P1594" s="19" t="str">
        <f>Def_Sistemas_Conectores_Cabos!$B$7</f>
        <v>SMA 50-ohm</v>
      </c>
      <c r="Q1594" s="27" t="str">
        <f t="shared" si="31"/>
        <v>SI-01M2:DI-BPMRFFE/BO_OUT
SI-01M2:DI-FMCFastADC/IN4</v>
      </c>
      <c r="R1594" s="69">
        <v>2.0</v>
      </c>
      <c r="S1594" s="69">
        <v>2.0</v>
      </c>
      <c r="T1594" s="211" t="str">
        <f>Def_Sistemas_Conectores_Cabos!$C$9</f>
        <v>RG316</v>
      </c>
      <c r="U1594" s="45" t="s">
        <v>1173</v>
      </c>
      <c r="V1594" s="33"/>
      <c r="W1594" s="33"/>
      <c r="X1594" s="33"/>
    </row>
    <row r="1595" ht="15.75" customHeight="1">
      <c r="A1595" s="19" t="str">
        <f>Def_Sistemas_Conectores_Cabos!$A$22</f>
        <v>BPM de elétrons</v>
      </c>
      <c r="B1595" s="22" t="str">
        <f>Datas_Entregas!$A$3</f>
        <v>BTS/Anel</v>
      </c>
      <c r="C1595" s="25">
        <f t="array" ref="C1595">INDEX(Datas_Entregas!$B$2:$B$100, MATCH(B1595, Datas_Entregas!$A$2:$A$100, 0), 1)</f>
        <v>43296</v>
      </c>
      <c r="D1595" s="22" t="str">
        <f>Def_Status_Montagem!$A$4</f>
        <v>Comprado / Esperando entrega</v>
      </c>
      <c r="E1595" s="35" t="str">
        <f>Def_Status_Montagem!$B$4</f>
        <v>Contratada (inclui etiqueta)</v>
      </c>
      <c r="F1595" s="26"/>
      <c r="G1595" s="27"/>
      <c r="H1595" s="26" t="str">
        <f t="array" ref="H1595">INDEX(Def_Instancias_Equipamentos!$E$2:$E$5135, MATCH(K1595, Def_Instancias_Equipamentos!$D$2:$D$5135, 0), 1)</f>
        <v>IA-01RaBPM</v>
      </c>
      <c r="I1595" s="27" t="str">
        <f t="array" ref="I1595">INDEX(Def_Instancias_Equipamentos!$E$2:$E$5135, MATCH(L1595, Def_Instancias_Equipamentos!$D$2:$D$5135, 0), 1)</f>
        <v>IA-01RaBPM</v>
      </c>
      <c r="J1595" s="27" t="str">
        <f t="shared" si="26"/>
        <v>INTERNO</v>
      </c>
      <c r="K1595" s="28" t="str">
        <f>Def_Instancias_Equipamentos!$D$951</f>
        <v>SI-01SA:DI-BPMRFFE-1</v>
      </c>
      <c r="L1595" s="19" t="str">
        <f>Def_Instancias_Equipamentos!$D$1542</f>
        <v>SI-01SA:DI-FMCFastADC-1</v>
      </c>
      <c r="M1595" s="44" t="s">
        <v>51</v>
      </c>
      <c r="N1595" s="45" t="s">
        <v>1192</v>
      </c>
      <c r="O1595" s="28" t="str">
        <f>Def_Sistemas_Conectores_Cabos!$B$7</f>
        <v>SMA 50-ohm</v>
      </c>
      <c r="P1595" s="19" t="str">
        <f>Def_Sistemas_Conectores_Cabos!$B$7</f>
        <v>SMA 50-ohm</v>
      </c>
      <c r="Q1595" s="27" t="str">
        <f t="shared" si="31"/>
        <v>SI-01SA:DI-BPMRFFE-1/TO_OUT
SI-01SA:DI-FMCFastADC-1/IN1</v>
      </c>
      <c r="R1595" s="69">
        <v>2.0</v>
      </c>
      <c r="S1595" s="69">
        <v>2.0</v>
      </c>
      <c r="T1595" s="211" t="str">
        <f>Def_Sistemas_Conectores_Cabos!$C$9</f>
        <v>RG316</v>
      </c>
      <c r="U1595" s="45" t="s">
        <v>1173</v>
      </c>
      <c r="V1595" s="33"/>
      <c r="W1595" s="33"/>
      <c r="X1595" s="33"/>
    </row>
    <row r="1596" ht="15.75" customHeight="1">
      <c r="A1596" s="19" t="str">
        <f>Def_Sistemas_Conectores_Cabos!$A$22</f>
        <v>BPM de elétrons</v>
      </c>
      <c r="B1596" s="22" t="str">
        <f>Datas_Entregas!$A$3</f>
        <v>BTS/Anel</v>
      </c>
      <c r="C1596" s="25">
        <f t="array" ref="C1596">INDEX(Datas_Entregas!$B$2:$B$100, MATCH(B1596, Datas_Entregas!$A$2:$A$100, 0), 1)</f>
        <v>43296</v>
      </c>
      <c r="D1596" s="22" t="str">
        <f>Def_Status_Montagem!$A$4</f>
        <v>Comprado / Esperando entrega</v>
      </c>
      <c r="E1596" s="35" t="str">
        <f>Def_Status_Montagem!$B$4</f>
        <v>Contratada (inclui etiqueta)</v>
      </c>
      <c r="F1596" s="26"/>
      <c r="G1596" s="27"/>
      <c r="H1596" s="26" t="str">
        <f t="array" ref="H1596">INDEX(Def_Instancias_Equipamentos!$E$2:$E$5135, MATCH(K1596, Def_Instancias_Equipamentos!$D$2:$D$5135, 0), 1)</f>
        <v>IA-01RaBPM</v>
      </c>
      <c r="I1596" s="27" t="str">
        <f t="array" ref="I1596">INDEX(Def_Instancias_Equipamentos!$E$2:$E$5135, MATCH(L1596, Def_Instancias_Equipamentos!$D$2:$D$5135, 0), 1)</f>
        <v>IA-01RaBPM</v>
      </c>
      <c r="J1596" s="27" t="str">
        <f t="shared" si="26"/>
        <v>INTERNO</v>
      </c>
      <c r="K1596" s="28" t="str">
        <f>Def_Instancias_Equipamentos!$D$951</f>
        <v>SI-01SA:DI-BPMRFFE-1</v>
      </c>
      <c r="L1596" s="19" t="str">
        <f>Def_Instancias_Equipamentos!$D$1542</f>
        <v>SI-01SA:DI-FMCFastADC-1</v>
      </c>
      <c r="M1596" s="44" t="s">
        <v>44</v>
      </c>
      <c r="N1596" s="45" t="s">
        <v>1199</v>
      </c>
      <c r="O1596" s="28" t="str">
        <f>Def_Sistemas_Conectores_Cabos!$B$7</f>
        <v>SMA 50-ohm</v>
      </c>
      <c r="P1596" s="19" t="str">
        <f>Def_Sistemas_Conectores_Cabos!$B$7</f>
        <v>SMA 50-ohm</v>
      </c>
      <c r="Q1596" s="27" t="str">
        <f t="shared" si="31"/>
        <v>SI-01SA:DI-BPMRFFE-1/BI_OUT
SI-01SA:DI-FMCFastADC-1/IN2</v>
      </c>
      <c r="R1596" s="69">
        <v>2.0</v>
      </c>
      <c r="S1596" s="69">
        <v>2.0</v>
      </c>
      <c r="T1596" s="211" t="str">
        <f>Def_Sistemas_Conectores_Cabos!$C$9</f>
        <v>RG316</v>
      </c>
      <c r="U1596" s="45" t="s">
        <v>1173</v>
      </c>
      <c r="V1596" s="33"/>
      <c r="W1596" s="33"/>
      <c r="X1596" s="33"/>
    </row>
    <row r="1597" ht="15.75" customHeight="1">
      <c r="A1597" s="19" t="str">
        <f>Def_Sistemas_Conectores_Cabos!$A$22</f>
        <v>BPM de elétrons</v>
      </c>
      <c r="B1597" s="22" t="str">
        <f>Datas_Entregas!$A$3</f>
        <v>BTS/Anel</v>
      </c>
      <c r="C1597" s="25">
        <f t="array" ref="C1597">INDEX(Datas_Entregas!$B$2:$B$100, MATCH(B1597, Datas_Entregas!$A$2:$A$100, 0), 1)</f>
        <v>43296</v>
      </c>
      <c r="D1597" s="22" t="str">
        <f>Def_Status_Montagem!$A$4</f>
        <v>Comprado / Esperando entrega</v>
      </c>
      <c r="E1597" s="35" t="str">
        <f>Def_Status_Montagem!$B$4</f>
        <v>Contratada (inclui etiqueta)</v>
      </c>
      <c r="F1597" s="26"/>
      <c r="G1597" s="27"/>
      <c r="H1597" s="26" t="str">
        <f t="array" ref="H1597">INDEX(Def_Instancias_Equipamentos!$E$2:$E$5135, MATCH(K1597, Def_Instancias_Equipamentos!$D$2:$D$5135, 0), 1)</f>
        <v>IA-01RaBPM</v>
      </c>
      <c r="I1597" s="27" t="str">
        <f t="array" ref="I1597">INDEX(Def_Instancias_Equipamentos!$E$2:$E$5135, MATCH(L1597, Def_Instancias_Equipamentos!$D$2:$D$5135, 0), 1)</f>
        <v>IA-01RaBPM</v>
      </c>
      <c r="J1597" s="27" t="str">
        <f t="shared" si="26"/>
        <v>INTERNO</v>
      </c>
      <c r="K1597" s="28" t="str">
        <f>Def_Instancias_Equipamentos!$D$951</f>
        <v>SI-01SA:DI-BPMRFFE-1</v>
      </c>
      <c r="L1597" s="19" t="str">
        <f>Def_Instancias_Equipamentos!$D$1542</f>
        <v>SI-01SA:DI-FMCFastADC-1</v>
      </c>
      <c r="M1597" s="44" t="s">
        <v>49</v>
      </c>
      <c r="N1597" s="45" t="s">
        <v>1202</v>
      </c>
      <c r="O1597" s="28" t="str">
        <f>Def_Sistemas_Conectores_Cabos!$B$7</f>
        <v>SMA 50-ohm</v>
      </c>
      <c r="P1597" s="19" t="str">
        <f>Def_Sistemas_Conectores_Cabos!$B$7</f>
        <v>SMA 50-ohm</v>
      </c>
      <c r="Q1597" s="27" t="str">
        <f t="shared" si="31"/>
        <v>SI-01SA:DI-BPMRFFE-1/TI_OUT
SI-01SA:DI-FMCFastADC-1/IN3</v>
      </c>
      <c r="R1597" s="69">
        <v>2.0</v>
      </c>
      <c r="S1597" s="69">
        <v>2.0</v>
      </c>
      <c r="T1597" s="211" t="str">
        <f>Def_Sistemas_Conectores_Cabos!$C$9</f>
        <v>RG316</v>
      </c>
      <c r="U1597" s="45" t="s">
        <v>1173</v>
      </c>
      <c r="V1597" s="33"/>
      <c r="W1597" s="33"/>
      <c r="X1597" s="33"/>
    </row>
    <row r="1598" ht="15.75" customHeight="1">
      <c r="A1598" s="19" t="str">
        <f>Def_Sistemas_Conectores_Cabos!$A$22</f>
        <v>BPM de elétrons</v>
      </c>
      <c r="B1598" s="22" t="str">
        <f>Datas_Entregas!$A$3</f>
        <v>BTS/Anel</v>
      </c>
      <c r="C1598" s="25">
        <f t="array" ref="C1598">INDEX(Datas_Entregas!$B$2:$B$100, MATCH(B1598, Datas_Entregas!$A$2:$A$100, 0), 1)</f>
        <v>43296</v>
      </c>
      <c r="D1598" s="22" t="str">
        <f>Def_Status_Montagem!$A$4</f>
        <v>Comprado / Esperando entrega</v>
      </c>
      <c r="E1598" s="35" t="str">
        <f>Def_Status_Montagem!$B$4</f>
        <v>Contratada (inclui etiqueta)</v>
      </c>
      <c r="F1598" s="26"/>
      <c r="G1598" s="27"/>
      <c r="H1598" s="26" t="str">
        <f t="array" ref="H1598">INDEX(Def_Instancias_Equipamentos!$E$2:$E$5135, MATCH(K1598, Def_Instancias_Equipamentos!$D$2:$D$5135, 0), 1)</f>
        <v>IA-01RaBPM</v>
      </c>
      <c r="I1598" s="27" t="str">
        <f t="array" ref="I1598">INDEX(Def_Instancias_Equipamentos!$E$2:$E$5135, MATCH(L1598, Def_Instancias_Equipamentos!$D$2:$D$5135, 0), 1)</f>
        <v>IA-01RaBPM</v>
      </c>
      <c r="J1598" s="27" t="str">
        <f t="shared" si="26"/>
        <v>INTERNO</v>
      </c>
      <c r="K1598" s="28" t="str">
        <f>Def_Instancias_Equipamentos!$D$951</f>
        <v>SI-01SA:DI-BPMRFFE-1</v>
      </c>
      <c r="L1598" s="19" t="str">
        <f>Def_Instancias_Equipamentos!$D$1542</f>
        <v>SI-01SA:DI-FMCFastADC-1</v>
      </c>
      <c r="M1598" s="44" t="s">
        <v>47</v>
      </c>
      <c r="N1598" s="45" t="s">
        <v>1216</v>
      </c>
      <c r="O1598" s="28" t="str">
        <f>Def_Sistemas_Conectores_Cabos!$B$7</f>
        <v>SMA 50-ohm</v>
      </c>
      <c r="P1598" s="19" t="str">
        <f>Def_Sistemas_Conectores_Cabos!$B$7</f>
        <v>SMA 50-ohm</v>
      </c>
      <c r="Q1598" s="27" t="str">
        <f t="shared" si="31"/>
        <v>SI-01SA:DI-BPMRFFE-1/BO_OUT
SI-01SA:DI-FMCFastADC-1/IN4</v>
      </c>
      <c r="R1598" s="69">
        <v>2.0</v>
      </c>
      <c r="S1598" s="69">
        <v>2.0</v>
      </c>
      <c r="T1598" s="211" t="str">
        <f>Def_Sistemas_Conectores_Cabos!$C$9</f>
        <v>RG316</v>
      </c>
      <c r="U1598" s="45" t="s">
        <v>1173</v>
      </c>
      <c r="V1598" s="33"/>
      <c r="W1598" s="33"/>
      <c r="X1598" s="33"/>
    </row>
    <row r="1599" ht="15.75" customHeight="1">
      <c r="A1599" s="19" t="str">
        <f>Def_Sistemas_Conectores_Cabos!$A$22</f>
        <v>BPM de elétrons</v>
      </c>
      <c r="B1599" s="22" t="str">
        <f>Datas_Entregas!$A$3</f>
        <v>BTS/Anel</v>
      </c>
      <c r="C1599" s="25">
        <f t="array" ref="C1599">INDEX(Datas_Entregas!$B$2:$B$100, MATCH(B1599, Datas_Entregas!$A$2:$A$100, 0), 1)</f>
        <v>43296</v>
      </c>
      <c r="D1599" s="22" t="str">
        <f>Def_Status_Montagem!$A$4</f>
        <v>Comprado / Esperando entrega</v>
      </c>
      <c r="E1599" s="35" t="str">
        <f>Def_Status_Montagem!$B$4</f>
        <v>Contratada (inclui etiqueta)</v>
      </c>
      <c r="F1599" s="26"/>
      <c r="G1599" s="27"/>
      <c r="H1599" s="26" t="str">
        <f t="array" ref="H1599">INDEX(Def_Instancias_Equipamentos!$E$2:$E$5135, MATCH(K1599, Def_Instancias_Equipamentos!$D$2:$D$5135, 0), 1)</f>
        <v>IA-01RaBPM</v>
      </c>
      <c r="I1599" s="27" t="str">
        <f t="array" ref="I1599">INDEX(Def_Instancias_Equipamentos!$E$2:$E$5135, MATCH(L1599, Def_Instancias_Equipamentos!$D$2:$D$5135, 0), 1)</f>
        <v>IA-01RaBPM</v>
      </c>
      <c r="J1599" s="27" t="str">
        <f t="shared" si="26"/>
        <v>INTERNO</v>
      </c>
      <c r="K1599" s="28" t="str">
        <f>Def_Instancias_Equipamentos!$D$952</f>
        <v>SI-01SA:DI-BPMRFFE-2</v>
      </c>
      <c r="L1599" s="19" t="str">
        <f>Def_Instancias_Equipamentos!$D$1543</f>
        <v>SI-01SA:DI-FMCFastADC-2</v>
      </c>
      <c r="M1599" s="44" t="s">
        <v>51</v>
      </c>
      <c r="N1599" s="45" t="s">
        <v>1192</v>
      </c>
      <c r="O1599" s="28" t="str">
        <f>Def_Sistemas_Conectores_Cabos!$B$7</f>
        <v>SMA 50-ohm</v>
      </c>
      <c r="P1599" s="19" t="str">
        <f>Def_Sistemas_Conectores_Cabos!$B$7</f>
        <v>SMA 50-ohm</v>
      </c>
      <c r="Q1599" s="27" t="str">
        <f t="shared" si="31"/>
        <v>SI-01SA:DI-BPMRFFE-2/TO_OUT
SI-01SA:DI-FMCFastADC-2/IN1</v>
      </c>
      <c r="R1599" s="69">
        <v>2.0</v>
      </c>
      <c r="S1599" s="69">
        <v>2.0</v>
      </c>
      <c r="T1599" s="211" t="str">
        <f>Def_Sistemas_Conectores_Cabos!$C$9</f>
        <v>RG316</v>
      </c>
      <c r="U1599" s="45" t="s">
        <v>1173</v>
      </c>
      <c r="V1599" s="33"/>
      <c r="W1599" s="33"/>
      <c r="X1599" s="33"/>
    </row>
    <row r="1600" ht="15.75" customHeight="1">
      <c r="A1600" s="19" t="str">
        <f>Def_Sistemas_Conectores_Cabos!$A$22</f>
        <v>BPM de elétrons</v>
      </c>
      <c r="B1600" s="22" t="str">
        <f>Datas_Entregas!$A$3</f>
        <v>BTS/Anel</v>
      </c>
      <c r="C1600" s="25">
        <f t="array" ref="C1600">INDEX(Datas_Entregas!$B$2:$B$100, MATCH(B1600, Datas_Entregas!$A$2:$A$100, 0), 1)</f>
        <v>43296</v>
      </c>
      <c r="D1600" s="22" t="str">
        <f>Def_Status_Montagem!$A$4</f>
        <v>Comprado / Esperando entrega</v>
      </c>
      <c r="E1600" s="35" t="str">
        <f>Def_Status_Montagem!$B$4</f>
        <v>Contratada (inclui etiqueta)</v>
      </c>
      <c r="F1600" s="26"/>
      <c r="G1600" s="27"/>
      <c r="H1600" s="26" t="str">
        <f t="array" ref="H1600">INDEX(Def_Instancias_Equipamentos!$E$2:$E$5135, MATCH(K1600, Def_Instancias_Equipamentos!$D$2:$D$5135, 0), 1)</f>
        <v>IA-01RaBPM</v>
      </c>
      <c r="I1600" s="27" t="str">
        <f t="array" ref="I1600">INDEX(Def_Instancias_Equipamentos!$E$2:$E$5135, MATCH(L1600, Def_Instancias_Equipamentos!$D$2:$D$5135, 0), 1)</f>
        <v>IA-01RaBPM</v>
      </c>
      <c r="J1600" s="27" t="str">
        <f t="shared" si="26"/>
        <v>INTERNO</v>
      </c>
      <c r="K1600" s="28" t="str">
        <f>Def_Instancias_Equipamentos!$D$952</f>
        <v>SI-01SA:DI-BPMRFFE-2</v>
      </c>
      <c r="L1600" s="19" t="str">
        <f>Def_Instancias_Equipamentos!$D$1543</f>
        <v>SI-01SA:DI-FMCFastADC-2</v>
      </c>
      <c r="M1600" s="44" t="s">
        <v>44</v>
      </c>
      <c r="N1600" s="45" t="s">
        <v>1199</v>
      </c>
      <c r="O1600" s="28" t="str">
        <f>Def_Sistemas_Conectores_Cabos!$B$7</f>
        <v>SMA 50-ohm</v>
      </c>
      <c r="P1600" s="19" t="str">
        <f>Def_Sistemas_Conectores_Cabos!$B$7</f>
        <v>SMA 50-ohm</v>
      </c>
      <c r="Q1600" s="27" t="str">
        <f t="shared" si="31"/>
        <v>SI-01SA:DI-BPMRFFE-2/BI_OUT
SI-01SA:DI-FMCFastADC-2/IN2</v>
      </c>
      <c r="R1600" s="69">
        <v>2.0</v>
      </c>
      <c r="S1600" s="69">
        <v>2.0</v>
      </c>
      <c r="T1600" s="211" t="str">
        <f>Def_Sistemas_Conectores_Cabos!$C$9</f>
        <v>RG316</v>
      </c>
      <c r="U1600" s="45" t="s">
        <v>1173</v>
      </c>
      <c r="V1600" s="33"/>
      <c r="W1600" s="33"/>
      <c r="X1600" s="33"/>
    </row>
    <row r="1601" ht="15.75" customHeight="1">
      <c r="A1601" s="19" t="str">
        <f>Def_Sistemas_Conectores_Cabos!$A$22</f>
        <v>BPM de elétrons</v>
      </c>
      <c r="B1601" s="22" t="str">
        <f>Datas_Entregas!$A$3</f>
        <v>BTS/Anel</v>
      </c>
      <c r="C1601" s="25">
        <f t="array" ref="C1601">INDEX(Datas_Entregas!$B$2:$B$100, MATCH(B1601, Datas_Entregas!$A$2:$A$100, 0), 1)</f>
        <v>43296</v>
      </c>
      <c r="D1601" s="22" t="str">
        <f>Def_Status_Montagem!$A$4</f>
        <v>Comprado / Esperando entrega</v>
      </c>
      <c r="E1601" s="35" t="str">
        <f>Def_Status_Montagem!$B$4</f>
        <v>Contratada (inclui etiqueta)</v>
      </c>
      <c r="F1601" s="26"/>
      <c r="G1601" s="27"/>
      <c r="H1601" s="26" t="str">
        <f t="array" ref="H1601">INDEX(Def_Instancias_Equipamentos!$E$2:$E$5135, MATCH(K1601, Def_Instancias_Equipamentos!$D$2:$D$5135, 0), 1)</f>
        <v>IA-01RaBPM</v>
      </c>
      <c r="I1601" s="27" t="str">
        <f t="array" ref="I1601">INDEX(Def_Instancias_Equipamentos!$E$2:$E$5135, MATCH(L1601, Def_Instancias_Equipamentos!$D$2:$D$5135, 0), 1)</f>
        <v>IA-01RaBPM</v>
      </c>
      <c r="J1601" s="27" t="str">
        <f t="shared" si="26"/>
        <v>INTERNO</v>
      </c>
      <c r="K1601" s="28" t="str">
        <f>Def_Instancias_Equipamentos!$D$952</f>
        <v>SI-01SA:DI-BPMRFFE-2</v>
      </c>
      <c r="L1601" s="19" t="str">
        <f>Def_Instancias_Equipamentos!$D$1543</f>
        <v>SI-01SA:DI-FMCFastADC-2</v>
      </c>
      <c r="M1601" s="44" t="s">
        <v>49</v>
      </c>
      <c r="N1601" s="45" t="s">
        <v>1202</v>
      </c>
      <c r="O1601" s="28" t="str">
        <f>Def_Sistemas_Conectores_Cabos!$B$7</f>
        <v>SMA 50-ohm</v>
      </c>
      <c r="P1601" s="19" t="str">
        <f>Def_Sistemas_Conectores_Cabos!$B$7</f>
        <v>SMA 50-ohm</v>
      </c>
      <c r="Q1601" s="27" t="str">
        <f t="shared" si="31"/>
        <v>SI-01SA:DI-BPMRFFE-2/TI_OUT
SI-01SA:DI-FMCFastADC-2/IN3</v>
      </c>
      <c r="R1601" s="69">
        <v>2.0</v>
      </c>
      <c r="S1601" s="69">
        <v>2.0</v>
      </c>
      <c r="T1601" s="211" t="str">
        <f>Def_Sistemas_Conectores_Cabos!$C$9</f>
        <v>RG316</v>
      </c>
      <c r="U1601" s="45" t="s">
        <v>1173</v>
      </c>
      <c r="V1601" s="33"/>
      <c r="W1601" s="33"/>
      <c r="X1601" s="33"/>
    </row>
    <row r="1602" ht="15.75" customHeight="1">
      <c r="A1602" s="19" t="str">
        <f>Def_Sistemas_Conectores_Cabos!$A$22</f>
        <v>BPM de elétrons</v>
      </c>
      <c r="B1602" s="22" t="str">
        <f>Datas_Entregas!$A$3</f>
        <v>BTS/Anel</v>
      </c>
      <c r="C1602" s="25">
        <f t="array" ref="C1602">INDEX(Datas_Entregas!$B$2:$B$100, MATCH(B1602, Datas_Entregas!$A$2:$A$100, 0), 1)</f>
        <v>43296</v>
      </c>
      <c r="D1602" s="22" t="str">
        <f>Def_Status_Montagem!$A$4</f>
        <v>Comprado / Esperando entrega</v>
      </c>
      <c r="E1602" s="35" t="str">
        <f>Def_Status_Montagem!$B$4</f>
        <v>Contratada (inclui etiqueta)</v>
      </c>
      <c r="F1602" s="26"/>
      <c r="G1602" s="27"/>
      <c r="H1602" s="26" t="str">
        <f t="array" ref="H1602">INDEX(Def_Instancias_Equipamentos!$E$2:$E$5135, MATCH(K1602, Def_Instancias_Equipamentos!$D$2:$D$5135, 0), 1)</f>
        <v>IA-01RaBPM</v>
      </c>
      <c r="I1602" s="27" t="str">
        <f t="array" ref="I1602">INDEX(Def_Instancias_Equipamentos!$E$2:$E$5135, MATCH(L1602, Def_Instancias_Equipamentos!$D$2:$D$5135, 0), 1)</f>
        <v>IA-01RaBPM</v>
      </c>
      <c r="J1602" s="27" t="str">
        <f t="shared" si="26"/>
        <v>INTERNO</v>
      </c>
      <c r="K1602" s="28" t="str">
        <f>Def_Instancias_Equipamentos!$D$952</f>
        <v>SI-01SA:DI-BPMRFFE-2</v>
      </c>
      <c r="L1602" s="19" t="str">
        <f>Def_Instancias_Equipamentos!$D$1543</f>
        <v>SI-01SA:DI-FMCFastADC-2</v>
      </c>
      <c r="M1602" s="44" t="s">
        <v>47</v>
      </c>
      <c r="N1602" s="45" t="s">
        <v>1216</v>
      </c>
      <c r="O1602" s="28" t="str">
        <f>Def_Sistemas_Conectores_Cabos!$B$7</f>
        <v>SMA 50-ohm</v>
      </c>
      <c r="P1602" s="19" t="str">
        <f>Def_Sistemas_Conectores_Cabos!$B$7</f>
        <v>SMA 50-ohm</v>
      </c>
      <c r="Q1602" s="27" t="str">
        <f t="shared" si="31"/>
        <v>SI-01SA:DI-BPMRFFE-2/BO_OUT
SI-01SA:DI-FMCFastADC-2/IN4</v>
      </c>
      <c r="R1602" s="69">
        <v>2.0</v>
      </c>
      <c r="S1602" s="69">
        <v>2.0</v>
      </c>
      <c r="T1602" s="211" t="str">
        <f>Def_Sistemas_Conectores_Cabos!$C$9</f>
        <v>RG316</v>
      </c>
      <c r="U1602" s="45" t="s">
        <v>1173</v>
      </c>
      <c r="V1602" s="33"/>
      <c r="W1602" s="33"/>
      <c r="X1602" s="33"/>
    </row>
    <row r="1603" ht="15.75" customHeight="1">
      <c r="A1603" s="19" t="str">
        <f>Def_Sistemas_Conectores_Cabos!$A$22</f>
        <v>BPM de elétrons</v>
      </c>
      <c r="B1603" s="22" t="str">
        <f>Datas_Entregas!$A$3</f>
        <v>BTS/Anel</v>
      </c>
      <c r="C1603" s="25">
        <f t="array" ref="C1603">INDEX(Datas_Entregas!$B$2:$B$100, MATCH(B1603, Datas_Entregas!$A$2:$A$100, 0), 1)</f>
        <v>43296</v>
      </c>
      <c r="D1603" s="22" t="str">
        <f>Def_Status_Montagem!$A$4</f>
        <v>Comprado / Esperando entrega</v>
      </c>
      <c r="E1603" s="35" t="str">
        <f>Def_Status_Montagem!$B$4</f>
        <v>Contratada (inclui etiqueta)</v>
      </c>
      <c r="F1603" s="26"/>
      <c r="G1603" s="27"/>
      <c r="H1603" s="26" t="str">
        <f t="array" ref="H1603">INDEX(Def_Instancias_Equipamentos!$E$2:$E$5135, MATCH(K1603, Def_Instancias_Equipamentos!$D$2:$D$5135, 0), 1)</f>
        <v>IA-02RaBPM</v>
      </c>
      <c r="I1603" s="27" t="str">
        <f t="array" ref="I1603">INDEX(Def_Instancias_Equipamentos!$E$2:$E$5135, MATCH(L1603, Def_Instancias_Equipamentos!$D$2:$D$5135, 0), 1)</f>
        <v>IA-02RaBPM</v>
      </c>
      <c r="J1603" s="27" t="str">
        <f t="shared" si="26"/>
        <v>INTERNO</v>
      </c>
      <c r="K1603" s="28" t="str">
        <f>Def_Instancias_Equipamentos!$D$799</f>
        <v>SI-02C1:DI-BPMRFFE-1</v>
      </c>
      <c r="L1603" s="19" t="str">
        <f>Def_Instancias_Equipamentos!$D$1390</f>
        <v>SI-02C1:DI-FMCFastADC-1</v>
      </c>
      <c r="M1603" s="44" t="s">
        <v>51</v>
      </c>
      <c r="N1603" s="45" t="s">
        <v>1192</v>
      </c>
      <c r="O1603" s="28" t="str">
        <f>Def_Sistemas_Conectores_Cabos!$B$7</f>
        <v>SMA 50-ohm</v>
      </c>
      <c r="P1603" s="19" t="str">
        <f>Def_Sistemas_Conectores_Cabos!$B$7</f>
        <v>SMA 50-ohm</v>
      </c>
      <c r="Q1603" s="27" t="str">
        <f t="shared" si="31"/>
        <v>SI-02C1:DI-BPMRFFE-1/TO_OUT
SI-02C1:DI-FMCFastADC-1/IN1</v>
      </c>
      <c r="R1603" s="69">
        <v>2.0</v>
      </c>
      <c r="S1603" s="69">
        <v>2.0</v>
      </c>
      <c r="T1603" s="211" t="str">
        <f>Def_Sistemas_Conectores_Cabos!$C$9</f>
        <v>RG316</v>
      </c>
      <c r="U1603" s="45" t="s">
        <v>1173</v>
      </c>
      <c r="V1603" s="33"/>
      <c r="W1603" s="33"/>
      <c r="X1603" s="33"/>
    </row>
    <row r="1604" ht="15.75" customHeight="1">
      <c r="A1604" s="19" t="str">
        <f>Def_Sistemas_Conectores_Cabos!$A$22</f>
        <v>BPM de elétrons</v>
      </c>
      <c r="B1604" s="22" t="str">
        <f>Datas_Entregas!$A$3</f>
        <v>BTS/Anel</v>
      </c>
      <c r="C1604" s="25">
        <f t="array" ref="C1604">INDEX(Datas_Entregas!$B$2:$B$100, MATCH(B1604, Datas_Entregas!$A$2:$A$100, 0), 1)</f>
        <v>43296</v>
      </c>
      <c r="D1604" s="22" t="str">
        <f>Def_Status_Montagem!$A$4</f>
        <v>Comprado / Esperando entrega</v>
      </c>
      <c r="E1604" s="35" t="str">
        <f>Def_Status_Montagem!$B$4</f>
        <v>Contratada (inclui etiqueta)</v>
      </c>
      <c r="F1604" s="26"/>
      <c r="G1604" s="27"/>
      <c r="H1604" s="26" t="str">
        <f t="array" ref="H1604">INDEX(Def_Instancias_Equipamentos!$E$2:$E$5135, MATCH(K1604, Def_Instancias_Equipamentos!$D$2:$D$5135, 0), 1)</f>
        <v>IA-02RaBPM</v>
      </c>
      <c r="I1604" s="27" t="str">
        <f t="array" ref="I1604">INDEX(Def_Instancias_Equipamentos!$E$2:$E$5135, MATCH(L1604, Def_Instancias_Equipamentos!$D$2:$D$5135, 0), 1)</f>
        <v>IA-02RaBPM</v>
      </c>
      <c r="J1604" s="27" t="str">
        <f t="shared" si="26"/>
        <v>INTERNO</v>
      </c>
      <c r="K1604" s="28" t="str">
        <f>Def_Instancias_Equipamentos!$D$799</f>
        <v>SI-02C1:DI-BPMRFFE-1</v>
      </c>
      <c r="L1604" s="19" t="str">
        <f>Def_Instancias_Equipamentos!$D$1390</f>
        <v>SI-02C1:DI-FMCFastADC-1</v>
      </c>
      <c r="M1604" s="44" t="s">
        <v>44</v>
      </c>
      <c r="N1604" s="45" t="s">
        <v>1199</v>
      </c>
      <c r="O1604" s="28" t="str">
        <f>Def_Sistemas_Conectores_Cabos!$B$7</f>
        <v>SMA 50-ohm</v>
      </c>
      <c r="P1604" s="19" t="str">
        <f>Def_Sistemas_Conectores_Cabos!$B$7</f>
        <v>SMA 50-ohm</v>
      </c>
      <c r="Q1604" s="27" t="str">
        <f t="shared" si="31"/>
        <v>SI-02C1:DI-BPMRFFE-1/BI_OUT
SI-02C1:DI-FMCFastADC-1/IN2</v>
      </c>
      <c r="R1604" s="69">
        <v>2.0</v>
      </c>
      <c r="S1604" s="69">
        <v>2.0</v>
      </c>
      <c r="T1604" s="211" t="str">
        <f>Def_Sistemas_Conectores_Cabos!$C$9</f>
        <v>RG316</v>
      </c>
      <c r="U1604" s="45" t="s">
        <v>1173</v>
      </c>
      <c r="V1604" s="33"/>
      <c r="W1604" s="33"/>
      <c r="X1604" s="33"/>
    </row>
    <row r="1605" ht="15.75" customHeight="1">
      <c r="A1605" s="19" t="str">
        <f>Def_Sistemas_Conectores_Cabos!$A$22</f>
        <v>BPM de elétrons</v>
      </c>
      <c r="B1605" s="22" t="str">
        <f>Datas_Entregas!$A$3</f>
        <v>BTS/Anel</v>
      </c>
      <c r="C1605" s="25">
        <f t="array" ref="C1605">INDEX(Datas_Entregas!$B$2:$B$100, MATCH(B1605, Datas_Entregas!$A$2:$A$100, 0), 1)</f>
        <v>43296</v>
      </c>
      <c r="D1605" s="22" t="str">
        <f>Def_Status_Montagem!$A$4</f>
        <v>Comprado / Esperando entrega</v>
      </c>
      <c r="E1605" s="35" t="str">
        <f>Def_Status_Montagem!$B$4</f>
        <v>Contratada (inclui etiqueta)</v>
      </c>
      <c r="F1605" s="26"/>
      <c r="G1605" s="27"/>
      <c r="H1605" s="26" t="str">
        <f t="array" ref="H1605">INDEX(Def_Instancias_Equipamentos!$E$2:$E$5135, MATCH(K1605, Def_Instancias_Equipamentos!$D$2:$D$5135, 0), 1)</f>
        <v>IA-02RaBPM</v>
      </c>
      <c r="I1605" s="27" t="str">
        <f t="array" ref="I1605">INDEX(Def_Instancias_Equipamentos!$E$2:$E$5135, MATCH(L1605, Def_Instancias_Equipamentos!$D$2:$D$5135, 0), 1)</f>
        <v>IA-02RaBPM</v>
      </c>
      <c r="J1605" s="27" t="str">
        <f t="shared" si="26"/>
        <v>INTERNO</v>
      </c>
      <c r="K1605" s="28" t="str">
        <f>Def_Instancias_Equipamentos!$D$799</f>
        <v>SI-02C1:DI-BPMRFFE-1</v>
      </c>
      <c r="L1605" s="19" t="str">
        <f>Def_Instancias_Equipamentos!$D$1390</f>
        <v>SI-02C1:DI-FMCFastADC-1</v>
      </c>
      <c r="M1605" s="44" t="s">
        <v>49</v>
      </c>
      <c r="N1605" s="45" t="s">
        <v>1202</v>
      </c>
      <c r="O1605" s="28" t="str">
        <f>Def_Sistemas_Conectores_Cabos!$B$7</f>
        <v>SMA 50-ohm</v>
      </c>
      <c r="P1605" s="19" t="str">
        <f>Def_Sistemas_Conectores_Cabos!$B$7</f>
        <v>SMA 50-ohm</v>
      </c>
      <c r="Q1605" s="27" t="str">
        <f t="shared" si="31"/>
        <v>SI-02C1:DI-BPMRFFE-1/TI_OUT
SI-02C1:DI-FMCFastADC-1/IN3</v>
      </c>
      <c r="R1605" s="69">
        <v>2.0</v>
      </c>
      <c r="S1605" s="69">
        <v>2.0</v>
      </c>
      <c r="T1605" s="211" t="str">
        <f>Def_Sistemas_Conectores_Cabos!$C$9</f>
        <v>RG316</v>
      </c>
      <c r="U1605" s="45" t="s">
        <v>1173</v>
      </c>
      <c r="V1605" s="33"/>
      <c r="W1605" s="33"/>
      <c r="X1605" s="33"/>
    </row>
    <row r="1606" ht="15.75" customHeight="1">
      <c r="A1606" s="19" t="str">
        <f>Def_Sistemas_Conectores_Cabos!$A$22</f>
        <v>BPM de elétrons</v>
      </c>
      <c r="B1606" s="22" t="str">
        <f>Datas_Entregas!$A$3</f>
        <v>BTS/Anel</v>
      </c>
      <c r="C1606" s="25">
        <f t="array" ref="C1606">INDEX(Datas_Entregas!$B$2:$B$100, MATCH(B1606, Datas_Entregas!$A$2:$A$100, 0), 1)</f>
        <v>43296</v>
      </c>
      <c r="D1606" s="22" t="str">
        <f>Def_Status_Montagem!$A$4</f>
        <v>Comprado / Esperando entrega</v>
      </c>
      <c r="E1606" s="35" t="str">
        <f>Def_Status_Montagem!$B$4</f>
        <v>Contratada (inclui etiqueta)</v>
      </c>
      <c r="F1606" s="26"/>
      <c r="G1606" s="27"/>
      <c r="H1606" s="26" t="str">
        <f t="array" ref="H1606">INDEX(Def_Instancias_Equipamentos!$E$2:$E$5135, MATCH(K1606, Def_Instancias_Equipamentos!$D$2:$D$5135, 0), 1)</f>
        <v>IA-02RaBPM</v>
      </c>
      <c r="I1606" s="27" t="str">
        <f t="array" ref="I1606">INDEX(Def_Instancias_Equipamentos!$E$2:$E$5135, MATCH(L1606, Def_Instancias_Equipamentos!$D$2:$D$5135, 0), 1)</f>
        <v>IA-02RaBPM</v>
      </c>
      <c r="J1606" s="27" t="str">
        <f t="shared" si="26"/>
        <v>INTERNO</v>
      </c>
      <c r="K1606" s="28" t="str">
        <f>Def_Instancias_Equipamentos!$D$799</f>
        <v>SI-02C1:DI-BPMRFFE-1</v>
      </c>
      <c r="L1606" s="19" t="str">
        <f>Def_Instancias_Equipamentos!$D$1390</f>
        <v>SI-02C1:DI-FMCFastADC-1</v>
      </c>
      <c r="M1606" s="44" t="s">
        <v>47</v>
      </c>
      <c r="N1606" s="45" t="s">
        <v>1216</v>
      </c>
      <c r="O1606" s="28" t="str">
        <f>Def_Sistemas_Conectores_Cabos!$B$7</f>
        <v>SMA 50-ohm</v>
      </c>
      <c r="P1606" s="19" t="str">
        <f>Def_Sistemas_Conectores_Cabos!$B$7</f>
        <v>SMA 50-ohm</v>
      </c>
      <c r="Q1606" s="27" t="str">
        <f t="shared" si="31"/>
        <v>SI-02C1:DI-BPMRFFE-1/BO_OUT
SI-02C1:DI-FMCFastADC-1/IN4</v>
      </c>
      <c r="R1606" s="69">
        <v>2.0</v>
      </c>
      <c r="S1606" s="69">
        <v>2.0</v>
      </c>
      <c r="T1606" s="211" t="str">
        <f>Def_Sistemas_Conectores_Cabos!$C$9</f>
        <v>RG316</v>
      </c>
      <c r="U1606" s="45" t="s">
        <v>1173</v>
      </c>
      <c r="V1606" s="33"/>
      <c r="W1606" s="33"/>
      <c r="X1606" s="33"/>
    </row>
    <row r="1607" ht="15.75" customHeight="1">
      <c r="A1607" s="19" t="str">
        <f>Def_Sistemas_Conectores_Cabos!$A$22</f>
        <v>BPM de elétrons</v>
      </c>
      <c r="B1607" s="22" t="str">
        <f>Datas_Entregas!$A$3</f>
        <v>BTS/Anel</v>
      </c>
      <c r="C1607" s="25">
        <f t="array" ref="C1607">INDEX(Datas_Entregas!$B$2:$B$100, MATCH(B1607, Datas_Entregas!$A$2:$A$100, 0), 1)</f>
        <v>43296</v>
      </c>
      <c r="D1607" s="22" t="str">
        <f>Def_Status_Montagem!$A$4</f>
        <v>Comprado / Esperando entrega</v>
      </c>
      <c r="E1607" s="35" t="str">
        <f>Def_Status_Montagem!$B$4</f>
        <v>Contratada (inclui etiqueta)</v>
      </c>
      <c r="F1607" s="26"/>
      <c r="G1607" s="27"/>
      <c r="H1607" s="26" t="str">
        <f t="array" ref="H1607">INDEX(Def_Instancias_Equipamentos!$E$2:$E$5135, MATCH(K1607, Def_Instancias_Equipamentos!$D$2:$D$5135, 0), 1)</f>
        <v>IA-02RaBPM</v>
      </c>
      <c r="I1607" s="27" t="str">
        <f t="array" ref="I1607">INDEX(Def_Instancias_Equipamentos!$E$2:$E$5135, MATCH(L1607, Def_Instancias_Equipamentos!$D$2:$D$5135, 0), 1)</f>
        <v>IA-02RaBPM</v>
      </c>
      <c r="J1607" s="27" t="str">
        <f t="shared" si="26"/>
        <v>INTERNO</v>
      </c>
      <c r="K1607" s="28" t="str">
        <f>Def_Instancias_Equipamentos!$D$800</f>
        <v>SI-02C1:DI-BPMRFFE-2</v>
      </c>
      <c r="L1607" s="19" t="str">
        <f>Def_Instancias_Equipamentos!$D$1391</f>
        <v>SI-02C1:DI-FMCFastADC-2</v>
      </c>
      <c r="M1607" s="44" t="s">
        <v>51</v>
      </c>
      <c r="N1607" s="45" t="s">
        <v>1192</v>
      </c>
      <c r="O1607" s="28" t="str">
        <f>Def_Sistemas_Conectores_Cabos!$B$7</f>
        <v>SMA 50-ohm</v>
      </c>
      <c r="P1607" s="19" t="str">
        <f>Def_Sistemas_Conectores_Cabos!$B$7</f>
        <v>SMA 50-ohm</v>
      </c>
      <c r="Q1607" s="27" t="str">
        <f t="shared" si="31"/>
        <v>SI-02C1:DI-BPMRFFE-2/TO_OUT
SI-02C1:DI-FMCFastADC-2/IN1</v>
      </c>
      <c r="R1607" s="69">
        <v>2.0</v>
      </c>
      <c r="S1607" s="69">
        <v>2.0</v>
      </c>
      <c r="T1607" s="211" t="str">
        <f>Def_Sistemas_Conectores_Cabos!$C$9</f>
        <v>RG316</v>
      </c>
      <c r="U1607" s="45" t="s">
        <v>1173</v>
      </c>
      <c r="V1607" s="33"/>
      <c r="W1607" s="33"/>
      <c r="X1607" s="33"/>
    </row>
    <row r="1608" ht="15.75" customHeight="1">
      <c r="A1608" s="19" t="str">
        <f>Def_Sistemas_Conectores_Cabos!$A$22</f>
        <v>BPM de elétrons</v>
      </c>
      <c r="B1608" s="22" t="str">
        <f>Datas_Entregas!$A$3</f>
        <v>BTS/Anel</v>
      </c>
      <c r="C1608" s="25">
        <f t="array" ref="C1608">INDEX(Datas_Entregas!$B$2:$B$100, MATCH(B1608, Datas_Entregas!$A$2:$A$100, 0), 1)</f>
        <v>43296</v>
      </c>
      <c r="D1608" s="22" t="str">
        <f>Def_Status_Montagem!$A$4</f>
        <v>Comprado / Esperando entrega</v>
      </c>
      <c r="E1608" s="35" t="str">
        <f>Def_Status_Montagem!$B$4</f>
        <v>Contratada (inclui etiqueta)</v>
      </c>
      <c r="F1608" s="26"/>
      <c r="G1608" s="27"/>
      <c r="H1608" s="26" t="str">
        <f t="array" ref="H1608">INDEX(Def_Instancias_Equipamentos!$E$2:$E$5135, MATCH(K1608, Def_Instancias_Equipamentos!$D$2:$D$5135, 0), 1)</f>
        <v>IA-02RaBPM</v>
      </c>
      <c r="I1608" s="27" t="str">
        <f t="array" ref="I1608">INDEX(Def_Instancias_Equipamentos!$E$2:$E$5135, MATCH(L1608, Def_Instancias_Equipamentos!$D$2:$D$5135, 0), 1)</f>
        <v>IA-02RaBPM</v>
      </c>
      <c r="J1608" s="27" t="str">
        <f t="shared" si="26"/>
        <v>INTERNO</v>
      </c>
      <c r="K1608" s="28" t="str">
        <f>Def_Instancias_Equipamentos!$D$800</f>
        <v>SI-02C1:DI-BPMRFFE-2</v>
      </c>
      <c r="L1608" s="19" t="str">
        <f>Def_Instancias_Equipamentos!$D$1391</f>
        <v>SI-02C1:DI-FMCFastADC-2</v>
      </c>
      <c r="M1608" s="44" t="s">
        <v>44</v>
      </c>
      <c r="N1608" s="45" t="s">
        <v>1199</v>
      </c>
      <c r="O1608" s="28" t="str">
        <f>Def_Sistemas_Conectores_Cabos!$B$7</f>
        <v>SMA 50-ohm</v>
      </c>
      <c r="P1608" s="19" t="str">
        <f>Def_Sistemas_Conectores_Cabos!$B$7</f>
        <v>SMA 50-ohm</v>
      </c>
      <c r="Q1608" s="27" t="str">
        <f t="shared" si="31"/>
        <v>SI-02C1:DI-BPMRFFE-2/BI_OUT
SI-02C1:DI-FMCFastADC-2/IN2</v>
      </c>
      <c r="R1608" s="69">
        <v>2.0</v>
      </c>
      <c r="S1608" s="69">
        <v>2.0</v>
      </c>
      <c r="T1608" s="211" t="str">
        <f>Def_Sistemas_Conectores_Cabos!$C$9</f>
        <v>RG316</v>
      </c>
      <c r="U1608" s="45" t="s">
        <v>1173</v>
      </c>
      <c r="V1608" s="33"/>
      <c r="W1608" s="33"/>
      <c r="X1608" s="33"/>
    </row>
    <row r="1609" ht="15.75" customHeight="1">
      <c r="A1609" s="19" t="str">
        <f>Def_Sistemas_Conectores_Cabos!$A$22</f>
        <v>BPM de elétrons</v>
      </c>
      <c r="B1609" s="22" t="str">
        <f>Datas_Entregas!$A$3</f>
        <v>BTS/Anel</v>
      </c>
      <c r="C1609" s="25">
        <f t="array" ref="C1609">INDEX(Datas_Entregas!$B$2:$B$100, MATCH(B1609, Datas_Entregas!$A$2:$A$100, 0), 1)</f>
        <v>43296</v>
      </c>
      <c r="D1609" s="22" t="str">
        <f>Def_Status_Montagem!$A$4</f>
        <v>Comprado / Esperando entrega</v>
      </c>
      <c r="E1609" s="35" t="str">
        <f>Def_Status_Montagem!$B$4</f>
        <v>Contratada (inclui etiqueta)</v>
      </c>
      <c r="F1609" s="26"/>
      <c r="G1609" s="27"/>
      <c r="H1609" s="26" t="str">
        <f t="array" ref="H1609">INDEX(Def_Instancias_Equipamentos!$E$2:$E$5135, MATCH(K1609, Def_Instancias_Equipamentos!$D$2:$D$5135, 0), 1)</f>
        <v>IA-02RaBPM</v>
      </c>
      <c r="I1609" s="27" t="str">
        <f t="array" ref="I1609">INDEX(Def_Instancias_Equipamentos!$E$2:$E$5135, MATCH(L1609, Def_Instancias_Equipamentos!$D$2:$D$5135, 0), 1)</f>
        <v>IA-02RaBPM</v>
      </c>
      <c r="J1609" s="27" t="str">
        <f t="shared" si="26"/>
        <v>INTERNO</v>
      </c>
      <c r="K1609" s="28" t="str">
        <f>Def_Instancias_Equipamentos!$D$800</f>
        <v>SI-02C1:DI-BPMRFFE-2</v>
      </c>
      <c r="L1609" s="19" t="str">
        <f>Def_Instancias_Equipamentos!$D$1391</f>
        <v>SI-02C1:DI-FMCFastADC-2</v>
      </c>
      <c r="M1609" s="44" t="s">
        <v>49</v>
      </c>
      <c r="N1609" s="45" t="s">
        <v>1202</v>
      </c>
      <c r="O1609" s="28" t="str">
        <f>Def_Sistemas_Conectores_Cabos!$B$7</f>
        <v>SMA 50-ohm</v>
      </c>
      <c r="P1609" s="19" t="str">
        <f>Def_Sistemas_Conectores_Cabos!$B$7</f>
        <v>SMA 50-ohm</v>
      </c>
      <c r="Q1609" s="27" t="str">
        <f t="shared" si="31"/>
        <v>SI-02C1:DI-BPMRFFE-2/TI_OUT
SI-02C1:DI-FMCFastADC-2/IN3</v>
      </c>
      <c r="R1609" s="69">
        <v>2.0</v>
      </c>
      <c r="S1609" s="69">
        <v>2.0</v>
      </c>
      <c r="T1609" s="211" t="str">
        <f>Def_Sistemas_Conectores_Cabos!$C$9</f>
        <v>RG316</v>
      </c>
      <c r="U1609" s="45" t="s">
        <v>1173</v>
      </c>
      <c r="V1609" s="33"/>
      <c r="W1609" s="33"/>
      <c r="X1609" s="33"/>
    </row>
    <row r="1610" ht="15.75" customHeight="1">
      <c r="A1610" s="19" t="str">
        <f>Def_Sistemas_Conectores_Cabos!$A$22</f>
        <v>BPM de elétrons</v>
      </c>
      <c r="B1610" s="22" t="str">
        <f>Datas_Entregas!$A$3</f>
        <v>BTS/Anel</v>
      </c>
      <c r="C1610" s="25">
        <f t="array" ref="C1610">INDEX(Datas_Entregas!$B$2:$B$100, MATCH(B1610, Datas_Entregas!$A$2:$A$100, 0), 1)</f>
        <v>43296</v>
      </c>
      <c r="D1610" s="22" t="str">
        <f>Def_Status_Montagem!$A$4</f>
        <v>Comprado / Esperando entrega</v>
      </c>
      <c r="E1610" s="35" t="str">
        <f>Def_Status_Montagem!$B$4</f>
        <v>Contratada (inclui etiqueta)</v>
      </c>
      <c r="F1610" s="26"/>
      <c r="G1610" s="27"/>
      <c r="H1610" s="26" t="str">
        <f t="array" ref="H1610">INDEX(Def_Instancias_Equipamentos!$E$2:$E$5135, MATCH(K1610, Def_Instancias_Equipamentos!$D$2:$D$5135, 0), 1)</f>
        <v>IA-02RaBPM</v>
      </c>
      <c r="I1610" s="27" t="str">
        <f t="array" ref="I1610">INDEX(Def_Instancias_Equipamentos!$E$2:$E$5135, MATCH(L1610, Def_Instancias_Equipamentos!$D$2:$D$5135, 0), 1)</f>
        <v>IA-02RaBPM</v>
      </c>
      <c r="J1610" s="27" t="str">
        <f t="shared" si="26"/>
        <v>INTERNO</v>
      </c>
      <c r="K1610" s="28" t="str">
        <f>Def_Instancias_Equipamentos!$D$800</f>
        <v>SI-02C1:DI-BPMRFFE-2</v>
      </c>
      <c r="L1610" s="19" t="str">
        <f>Def_Instancias_Equipamentos!$D$1391</f>
        <v>SI-02C1:DI-FMCFastADC-2</v>
      </c>
      <c r="M1610" s="44" t="s">
        <v>47</v>
      </c>
      <c r="N1610" s="45" t="s">
        <v>1216</v>
      </c>
      <c r="O1610" s="28" t="str">
        <f>Def_Sistemas_Conectores_Cabos!$B$7</f>
        <v>SMA 50-ohm</v>
      </c>
      <c r="P1610" s="19" t="str">
        <f>Def_Sistemas_Conectores_Cabos!$B$7</f>
        <v>SMA 50-ohm</v>
      </c>
      <c r="Q1610" s="27" t="str">
        <f t="shared" si="31"/>
        <v>SI-02C1:DI-BPMRFFE-2/BO_OUT
SI-02C1:DI-FMCFastADC-2/IN4</v>
      </c>
      <c r="R1610" s="69">
        <v>2.0</v>
      </c>
      <c r="S1610" s="69">
        <v>2.0</v>
      </c>
      <c r="T1610" s="211" t="str">
        <f>Def_Sistemas_Conectores_Cabos!$C$9</f>
        <v>RG316</v>
      </c>
      <c r="U1610" s="45" t="s">
        <v>1173</v>
      </c>
      <c r="V1610" s="33"/>
      <c r="W1610" s="33"/>
      <c r="X1610" s="33"/>
    </row>
    <row r="1611" ht="15.75" customHeight="1">
      <c r="A1611" s="19" t="str">
        <f>Def_Sistemas_Conectores_Cabos!$A$22</f>
        <v>BPM de elétrons</v>
      </c>
      <c r="B1611" s="22" t="str">
        <f>Datas_Entregas!$A$3</f>
        <v>BTS/Anel</v>
      </c>
      <c r="C1611" s="25">
        <f t="array" ref="C1611">INDEX(Datas_Entregas!$B$2:$B$100, MATCH(B1611, Datas_Entregas!$A$2:$A$100, 0), 1)</f>
        <v>43296</v>
      </c>
      <c r="D1611" s="22" t="str">
        <f>Def_Status_Montagem!$A$4</f>
        <v>Comprado / Esperando entrega</v>
      </c>
      <c r="E1611" s="35" t="str">
        <f>Def_Status_Montagem!$B$4</f>
        <v>Contratada (inclui etiqueta)</v>
      </c>
      <c r="F1611" s="26"/>
      <c r="G1611" s="27"/>
      <c r="H1611" s="26" t="str">
        <f t="array" ref="H1611">INDEX(Def_Instancias_Equipamentos!$E$2:$E$5135, MATCH(K1611, Def_Instancias_Equipamentos!$D$2:$D$5135, 0), 1)</f>
        <v>IA-02RaBPM</v>
      </c>
      <c r="I1611" s="27" t="str">
        <f t="array" ref="I1611">INDEX(Def_Instancias_Equipamentos!$E$2:$E$5135, MATCH(L1611, Def_Instancias_Equipamentos!$D$2:$D$5135, 0), 1)</f>
        <v>IA-02RaBPM</v>
      </c>
      <c r="J1611" s="27" t="str">
        <f t="shared" si="26"/>
        <v>INTERNO</v>
      </c>
      <c r="K1611" s="28" t="str">
        <f>Def_Instancias_Equipamentos!$D$801</f>
        <v>SI-02C2:DI-BPMRFFE</v>
      </c>
      <c r="L1611" s="19" t="str">
        <f>Def_Instancias_Equipamentos!$D$1392</f>
        <v>SI-02C2:DI-FMCFastADC</v>
      </c>
      <c r="M1611" s="44" t="s">
        <v>51</v>
      </c>
      <c r="N1611" s="45" t="s">
        <v>1192</v>
      </c>
      <c r="O1611" s="28" t="str">
        <f>Def_Sistemas_Conectores_Cabos!$B$7</f>
        <v>SMA 50-ohm</v>
      </c>
      <c r="P1611" s="19" t="str">
        <f>Def_Sistemas_Conectores_Cabos!$B$7</f>
        <v>SMA 50-ohm</v>
      </c>
      <c r="Q1611" s="27" t="str">
        <f t="shared" si="31"/>
        <v>SI-02C2:DI-BPMRFFE/TO_OUT
SI-02C2:DI-FMCFastADC/IN1</v>
      </c>
      <c r="R1611" s="69">
        <v>2.0</v>
      </c>
      <c r="S1611" s="69">
        <v>2.0</v>
      </c>
      <c r="T1611" s="211" t="str">
        <f>Def_Sistemas_Conectores_Cabos!$C$9</f>
        <v>RG316</v>
      </c>
      <c r="U1611" s="45" t="s">
        <v>1173</v>
      </c>
      <c r="V1611" s="33"/>
      <c r="W1611" s="33"/>
      <c r="X1611" s="33"/>
    </row>
    <row r="1612" ht="15.75" customHeight="1">
      <c r="A1612" s="19" t="str">
        <f>Def_Sistemas_Conectores_Cabos!$A$22</f>
        <v>BPM de elétrons</v>
      </c>
      <c r="B1612" s="22" t="str">
        <f>Datas_Entregas!$A$3</f>
        <v>BTS/Anel</v>
      </c>
      <c r="C1612" s="25">
        <f t="array" ref="C1612">INDEX(Datas_Entregas!$B$2:$B$100, MATCH(B1612, Datas_Entregas!$A$2:$A$100, 0), 1)</f>
        <v>43296</v>
      </c>
      <c r="D1612" s="22" t="str">
        <f>Def_Status_Montagem!$A$4</f>
        <v>Comprado / Esperando entrega</v>
      </c>
      <c r="E1612" s="35" t="str">
        <f>Def_Status_Montagem!$B$4</f>
        <v>Contratada (inclui etiqueta)</v>
      </c>
      <c r="F1612" s="26"/>
      <c r="G1612" s="27"/>
      <c r="H1612" s="26" t="str">
        <f t="array" ref="H1612">INDEX(Def_Instancias_Equipamentos!$E$2:$E$5135, MATCH(K1612, Def_Instancias_Equipamentos!$D$2:$D$5135, 0), 1)</f>
        <v>IA-02RaBPM</v>
      </c>
      <c r="I1612" s="27" t="str">
        <f t="array" ref="I1612">INDEX(Def_Instancias_Equipamentos!$E$2:$E$5135, MATCH(L1612, Def_Instancias_Equipamentos!$D$2:$D$5135, 0), 1)</f>
        <v>IA-02RaBPM</v>
      </c>
      <c r="J1612" s="27" t="str">
        <f t="shared" si="26"/>
        <v>INTERNO</v>
      </c>
      <c r="K1612" s="28" t="str">
        <f>Def_Instancias_Equipamentos!$D$801</f>
        <v>SI-02C2:DI-BPMRFFE</v>
      </c>
      <c r="L1612" s="19" t="str">
        <f>Def_Instancias_Equipamentos!$D$1392</f>
        <v>SI-02C2:DI-FMCFastADC</v>
      </c>
      <c r="M1612" s="44" t="s">
        <v>44</v>
      </c>
      <c r="N1612" s="45" t="s">
        <v>1199</v>
      </c>
      <c r="O1612" s="28" t="str">
        <f>Def_Sistemas_Conectores_Cabos!$B$7</f>
        <v>SMA 50-ohm</v>
      </c>
      <c r="P1612" s="19" t="str">
        <f>Def_Sistemas_Conectores_Cabos!$B$7</f>
        <v>SMA 50-ohm</v>
      </c>
      <c r="Q1612" s="27" t="str">
        <f t="shared" si="31"/>
        <v>SI-02C2:DI-BPMRFFE/BI_OUT
SI-02C2:DI-FMCFastADC/IN2</v>
      </c>
      <c r="R1612" s="69">
        <v>2.0</v>
      </c>
      <c r="S1612" s="69">
        <v>2.0</v>
      </c>
      <c r="T1612" s="211" t="str">
        <f>Def_Sistemas_Conectores_Cabos!$C$9</f>
        <v>RG316</v>
      </c>
      <c r="U1612" s="45" t="s">
        <v>1173</v>
      </c>
      <c r="V1612" s="33"/>
      <c r="W1612" s="33"/>
      <c r="X1612" s="33"/>
    </row>
    <row r="1613" ht="15.75" customHeight="1">
      <c r="A1613" s="19" t="str">
        <f>Def_Sistemas_Conectores_Cabos!$A$22</f>
        <v>BPM de elétrons</v>
      </c>
      <c r="B1613" s="22" t="str">
        <f>Datas_Entregas!$A$3</f>
        <v>BTS/Anel</v>
      </c>
      <c r="C1613" s="25">
        <f t="array" ref="C1613">INDEX(Datas_Entregas!$B$2:$B$100, MATCH(B1613, Datas_Entregas!$A$2:$A$100, 0), 1)</f>
        <v>43296</v>
      </c>
      <c r="D1613" s="22" t="str">
        <f>Def_Status_Montagem!$A$4</f>
        <v>Comprado / Esperando entrega</v>
      </c>
      <c r="E1613" s="35" t="str">
        <f>Def_Status_Montagem!$B$4</f>
        <v>Contratada (inclui etiqueta)</v>
      </c>
      <c r="F1613" s="26"/>
      <c r="G1613" s="27"/>
      <c r="H1613" s="26" t="str">
        <f t="array" ref="H1613">INDEX(Def_Instancias_Equipamentos!$E$2:$E$5135, MATCH(K1613, Def_Instancias_Equipamentos!$D$2:$D$5135, 0), 1)</f>
        <v>IA-02RaBPM</v>
      </c>
      <c r="I1613" s="27" t="str">
        <f t="array" ref="I1613">INDEX(Def_Instancias_Equipamentos!$E$2:$E$5135, MATCH(L1613, Def_Instancias_Equipamentos!$D$2:$D$5135, 0), 1)</f>
        <v>IA-02RaBPM</v>
      </c>
      <c r="J1613" s="27" t="str">
        <f t="shared" si="26"/>
        <v>INTERNO</v>
      </c>
      <c r="K1613" s="28" t="str">
        <f>Def_Instancias_Equipamentos!$D$801</f>
        <v>SI-02C2:DI-BPMRFFE</v>
      </c>
      <c r="L1613" s="19" t="str">
        <f>Def_Instancias_Equipamentos!$D$1392</f>
        <v>SI-02C2:DI-FMCFastADC</v>
      </c>
      <c r="M1613" s="44" t="s">
        <v>49</v>
      </c>
      <c r="N1613" s="45" t="s">
        <v>1202</v>
      </c>
      <c r="O1613" s="28" t="str">
        <f>Def_Sistemas_Conectores_Cabos!$B$7</f>
        <v>SMA 50-ohm</v>
      </c>
      <c r="P1613" s="19" t="str">
        <f>Def_Sistemas_Conectores_Cabos!$B$7</f>
        <v>SMA 50-ohm</v>
      </c>
      <c r="Q1613" s="27" t="str">
        <f t="shared" si="31"/>
        <v>SI-02C2:DI-BPMRFFE/TI_OUT
SI-02C2:DI-FMCFastADC/IN3</v>
      </c>
      <c r="R1613" s="69">
        <v>2.0</v>
      </c>
      <c r="S1613" s="69">
        <v>2.0</v>
      </c>
      <c r="T1613" s="211" t="str">
        <f>Def_Sistemas_Conectores_Cabos!$C$9</f>
        <v>RG316</v>
      </c>
      <c r="U1613" s="45" t="s">
        <v>1173</v>
      </c>
      <c r="V1613" s="33"/>
      <c r="W1613" s="33"/>
      <c r="X1613" s="33"/>
    </row>
    <row r="1614" ht="15.75" customHeight="1">
      <c r="A1614" s="19" t="str">
        <f>Def_Sistemas_Conectores_Cabos!$A$22</f>
        <v>BPM de elétrons</v>
      </c>
      <c r="B1614" s="22" t="str">
        <f>Datas_Entregas!$A$3</f>
        <v>BTS/Anel</v>
      </c>
      <c r="C1614" s="25">
        <f t="array" ref="C1614">INDEX(Datas_Entregas!$B$2:$B$100, MATCH(B1614, Datas_Entregas!$A$2:$A$100, 0), 1)</f>
        <v>43296</v>
      </c>
      <c r="D1614" s="22" t="str">
        <f>Def_Status_Montagem!$A$4</f>
        <v>Comprado / Esperando entrega</v>
      </c>
      <c r="E1614" s="35" t="str">
        <f>Def_Status_Montagem!$B$4</f>
        <v>Contratada (inclui etiqueta)</v>
      </c>
      <c r="F1614" s="26"/>
      <c r="G1614" s="27"/>
      <c r="H1614" s="26" t="str">
        <f t="array" ref="H1614">INDEX(Def_Instancias_Equipamentos!$E$2:$E$5135, MATCH(K1614, Def_Instancias_Equipamentos!$D$2:$D$5135, 0), 1)</f>
        <v>IA-02RaBPM</v>
      </c>
      <c r="I1614" s="27" t="str">
        <f t="array" ref="I1614">INDEX(Def_Instancias_Equipamentos!$E$2:$E$5135, MATCH(L1614, Def_Instancias_Equipamentos!$D$2:$D$5135, 0), 1)</f>
        <v>IA-02RaBPM</v>
      </c>
      <c r="J1614" s="27" t="str">
        <f t="shared" si="26"/>
        <v>INTERNO</v>
      </c>
      <c r="K1614" s="28" t="str">
        <f>Def_Instancias_Equipamentos!$D$801</f>
        <v>SI-02C2:DI-BPMRFFE</v>
      </c>
      <c r="L1614" s="19" t="str">
        <f>Def_Instancias_Equipamentos!$D$1392</f>
        <v>SI-02C2:DI-FMCFastADC</v>
      </c>
      <c r="M1614" s="44" t="s">
        <v>47</v>
      </c>
      <c r="N1614" s="45" t="s">
        <v>1216</v>
      </c>
      <c r="O1614" s="28" t="str">
        <f>Def_Sistemas_Conectores_Cabos!$B$7</f>
        <v>SMA 50-ohm</v>
      </c>
      <c r="P1614" s="19" t="str">
        <f>Def_Sistemas_Conectores_Cabos!$B$7</f>
        <v>SMA 50-ohm</v>
      </c>
      <c r="Q1614" s="27" t="str">
        <f t="shared" si="31"/>
        <v>SI-02C2:DI-BPMRFFE/BO_OUT
SI-02C2:DI-FMCFastADC/IN4</v>
      </c>
      <c r="R1614" s="69">
        <v>2.0</v>
      </c>
      <c r="S1614" s="69">
        <v>2.0</v>
      </c>
      <c r="T1614" s="211" t="str">
        <f>Def_Sistemas_Conectores_Cabos!$C$9</f>
        <v>RG316</v>
      </c>
      <c r="U1614" s="45" t="s">
        <v>1173</v>
      </c>
      <c r="V1614" s="33"/>
      <c r="W1614" s="33"/>
      <c r="X1614" s="33"/>
    </row>
    <row r="1615" ht="15.75" customHeight="1">
      <c r="A1615" s="19" t="str">
        <f>Def_Sistemas_Conectores_Cabos!$A$22</f>
        <v>BPM de elétrons</v>
      </c>
      <c r="B1615" s="22" t="str">
        <f>Datas_Entregas!$A$3</f>
        <v>BTS/Anel</v>
      </c>
      <c r="C1615" s="25">
        <f t="array" ref="C1615">INDEX(Datas_Entregas!$B$2:$B$100, MATCH(B1615, Datas_Entregas!$A$2:$A$100, 0), 1)</f>
        <v>43296</v>
      </c>
      <c r="D1615" s="22" t="str">
        <f>Def_Status_Montagem!$A$4</f>
        <v>Comprado / Esperando entrega</v>
      </c>
      <c r="E1615" s="35" t="str">
        <f>Def_Status_Montagem!$B$4</f>
        <v>Contratada (inclui etiqueta)</v>
      </c>
      <c r="F1615" s="26"/>
      <c r="G1615" s="27"/>
      <c r="H1615" s="26" t="str">
        <f t="array" ref="H1615">INDEX(Def_Instancias_Equipamentos!$E$2:$E$5135, MATCH(K1615, Def_Instancias_Equipamentos!$D$2:$D$5135, 0), 1)</f>
        <v>IA-02RaBPM</v>
      </c>
      <c r="I1615" s="27" t="str">
        <f t="array" ref="I1615">INDEX(Def_Instancias_Equipamentos!$E$2:$E$5135, MATCH(L1615, Def_Instancias_Equipamentos!$D$2:$D$5135, 0), 1)</f>
        <v>IA-02RaBPM</v>
      </c>
      <c r="J1615" s="27" t="str">
        <f t="shared" si="26"/>
        <v>INTERNO</v>
      </c>
      <c r="K1615" s="28" t="str">
        <f>Def_Instancias_Equipamentos!$D$802</f>
        <v>SI-02C3:DI-BPMRFFE-1</v>
      </c>
      <c r="L1615" s="19" t="str">
        <f>Def_Instancias_Equipamentos!$D$1393</f>
        <v>SI-02C3:DI-FMCFastADC-1</v>
      </c>
      <c r="M1615" s="44" t="s">
        <v>51</v>
      </c>
      <c r="N1615" s="45" t="s">
        <v>1192</v>
      </c>
      <c r="O1615" s="28" t="str">
        <f>Def_Sistemas_Conectores_Cabos!$B$7</f>
        <v>SMA 50-ohm</v>
      </c>
      <c r="P1615" s="19" t="str">
        <f>Def_Sistemas_Conectores_Cabos!$B$7</f>
        <v>SMA 50-ohm</v>
      </c>
      <c r="Q1615" s="27" t="str">
        <f t="shared" si="31"/>
        <v>SI-02C3:DI-BPMRFFE-1/TO_OUT
SI-02C3:DI-FMCFastADC-1/IN1</v>
      </c>
      <c r="R1615" s="69">
        <v>2.0</v>
      </c>
      <c r="S1615" s="69">
        <v>2.0</v>
      </c>
      <c r="T1615" s="211" t="str">
        <f>Def_Sistemas_Conectores_Cabos!$C$9</f>
        <v>RG316</v>
      </c>
      <c r="U1615" s="45" t="s">
        <v>1173</v>
      </c>
      <c r="V1615" s="33"/>
      <c r="W1615" s="33"/>
      <c r="X1615" s="33"/>
    </row>
    <row r="1616" ht="15.75" customHeight="1">
      <c r="A1616" s="19" t="str">
        <f>Def_Sistemas_Conectores_Cabos!$A$22</f>
        <v>BPM de elétrons</v>
      </c>
      <c r="B1616" s="22" t="str">
        <f>Datas_Entregas!$A$3</f>
        <v>BTS/Anel</v>
      </c>
      <c r="C1616" s="25">
        <f t="array" ref="C1616">INDEX(Datas_Entregas!$B$2:$B$100, MATCH(B1616, Datas_Entregas!$A$2:$A$100, 0), 1)</f>
        <v>43296</v>
      </c>
      <c r="D1616" s="22" t="str">
        <f>Def_Status_Montagem!$A$4</f>
        <v>Comprado / Esperando entrega</v>
      </c>
      <c r="E1616" s="35" t="str">
        <f>Def_Status_Montagem!$B$4</f>
        <v>Contratada (inclui etiqueta)</v>
      </c>
      <c r="F1616" s="26"/>
      <c r="G1616" s="27"/>
      <c r="H1616" s="26" t="str">
        <f t="array" ref="H1616">INDEX(Def_Instancias_Equipamentos!$E$2:$E$5135, MATCH(K1616, Def_Instancias_Equipamentos!$D$2:$D$5135, 0), 1)</f>
        <v>IA-02RaBPM</v>
      </c>
      <c r="I1616" s="27" t="str">
        <f t="array" ref="I1616">INDEX(Def_Instancias_Equipamentos!$E$2:$E$5135, MATCH(L1616, Def_Instancias_Equipamentos!$D$2:$D$5135, 0), 1)</f>
        <v>IA-02RaBPM</v>
      </c>
      <c r="J1616" s="27" t="str">
        <f t="shared" si="26"/>
        <v>INTERNO</v>
      </c>
      <c r="K1616" s="28" t="str">
        <f>Def_Instancias_Equipamentos!$D$802</f>
        <v>SI-02C3:DI-BPMRFFE-1</v>
      </c>
      <c r="L1616" s="19" t="str">
        <f>Def_Instancias_Equipamentos!$D$1393</f>
        <v>SI-02C3:DI-FMCFastADC-1</v>
      </c>
      <c r="M1616" s="44" t="s">
        <v>44</v>
      </c>
      <c r="N1616" s="45" t="s">
        <v>1199</v>
      </c>
      <c r="O1616" s="28" t="str">
        <f>Def_Sistemas_Conectores_Cabos!$B$7</f>
        <v>SMA 50-ohm</v>
      </c>
      <c r="P1616" s="19" t="str">
        <f>Def_Sistemas_Conectores_Cabos!$B$7</f>
        <v>SMA 50-ohm</v>
      </c>
      <c r="Q1616" s="27" t="str">
        <f t="shared" si="31"/>
        <v>SI-02C3:DI-BPMRFFE-1/BI_OUT
SI-02C3:DI-FMCFastADC-1/IN2</v>
      </c>
      <c r="R1616" s="69">
        <v>2.0</v>
      </c>
      <c r="S1616" s="69">
        <v>2.0</v>
      </c>
      <c r="T1616" s="211" t="str">
        <f>Def_Sistemas_Conectores_Cabos!$C$9</f>
        <v>RG316</v>
      </c>
      <c r="U1616" s="45" t="s">
        <v>1173</v>
      </c>
      <c r="V1616" s="33"/>
      <c r="W1616" s="33"/>
      <c r="X1616" s="33"/>
    </row>
    <row r="1617" ht="15.75" customHeight="1">
      <c r="A1617" s="19" t="str">
        <f>Def_Sistemas_Conectores_Cabos!$A$22</f>
        <v>BPM de elétrons</v>
      </c>
      <c r="B1617" s="22" t="str">
        <f>Datas_Entregas!$A$3</f>
        <v>BTS/Anel</v>
      </c>
      <c r="C1617" s="25">
        <f t="array" ref="C1617">INDEX(Datas_Entregas!$B$2:$B$100, MATCH(B1617, Datas_Entregas!$A$2:$A$100, 0), 1)</f>
        <v>43296</v>
      </c>
      <c r="D1617" s="22" t="str">
        <f>Def_Status_Montagem!$A$4</f>
        <v>Comprado / Esperando entrega</v>
      </c>
      <c r="E1617" s="35" t="str">
        <f>Def_Status_Montagem!$B$4</f>
        <v>Contratada (inclui etiqueta)</v>
      </c>
      <c r="F1617" s="26"/>
      <c r="G1617" s="27"/>
      <c r="H1617" s="26" t="str">
        <f t="array" ref="H1617">INDEX(Def_Instancias_Equipamentos!$E$2:$E$5135, MATCH(K1617, Def_Instancias_Equipamentos!$D$2:$D$5135, 0), 1)</f>
        <v>IA-02RaBPM</v>
      </c>
      <c r="I1617" s="27" t="str">
        <f t="array" ref="I1617">INDEX(Def_Instancias_Equipamentos!$E$2:$E$5135, MATCH(L1617, Def_Instancias_Equipamentos!$D$2:$D$5135, 0), 1)</f>
        <v>IA-02RaBPM</v>
      </c>
      <c r="J1617" s="27" t="str">
        <f t="shared" si="26"/>
        <v>INTERNO</v>
      </c>
      <c r="K1617" s="28" t="str">
        <f>Def_Instancias_Equipamentos!$D$802</f>
        <v>SI-02C3:DI-BPMRFFE-1</v>
      </c>
      <c r="L1617" s="19" t="str">
        <f>Def_Instancias_Equipamentos!$D$1393</f>
        <v>SI-02C3:DI-FMCFastADC-1</v>
      </c>
      <c r="M1617" s="44" t="s">
        <v>49</v>
      </c>
      <c r="N1617" s="45" t="s">
        <v>1202</v>
      </c>
      <c r="O1617" s="28" t="str">
        <f>Def_Sistemas_Conectores_Cabos!$B$7</f>
        <v>SMA 50-ohm</v>
      </c>
      <c r="P1617" s="19" t="str">
        <f>Def_Sistemas_Conectores_Cabos!$B$7</f>
        <v>SMA 50-ohm</v>
      </c>
      <c r="Q1617" s="27" t="str">
        <f t="shared" si="31"/>
        <v>SI-02C3:DI-BPMRFFE-1/TI_OUT
SI-02C3:DI-FMCFastADC-1/IN3</v>
      </c>
      <c r="R1617" s="69">
        <v>2.0</v>
      </c>
      <c r="S1617" s="69">
        <v>2.0</v>
      </c>
      <c r="T1617" s="211" t="str">
        <f>Def_Sistemas_Conectores_Cabos!$C$9</f>
        <v>RG316</v>
      </c>
      <c r="U1617" s="45" t="s">
        <v>1173</v>
      </c>
      <c r="V1617" s="33"/>
      <c r="W1617" s="33"/>
      <c r="X1617" s="33"/>
    </row>
    <row r="1618" ht="15.75" customHeight="1">
      <c r="A1618" s="19" t="str">
        <f>Def_Sistemas_Conectores_Cabos!$A$22</f>
        <v>BPM de elétrons</v>
      </c>
      <c r="B1618" s="22" t="str">
        <f>Datas_Entregas!$A$3</f>
        <v>BTS/Anel</v>
      </c>
      <c r="C1618" s="25">
        <f t="array" ref="C1618">INDEX(Datas_Entregas!$B$2:$B$100, MATCH(B1618, Datas_Entregas!$A$2:$A$100, 0), 1)</f>
        <v>43296</v>
      </c>
      <c r="D1618" s="22" t="str">
        <f>Def_Status_Montagem!$A$4</f>
        <v>Comprado / Esperando entrega</v>
      </c>
      <c r="E1618" s="35" t="str">
        <f>Def_Status_Montagem!$B$4</f>
        <v>Contratada (inclui etiqueta)</v>
      </c>
      <c r="F1618" s="26"/>
      <c r="G1618" s="27"/>
      <c r="H1618" s="26" t="str">
        <f t="array" ref="H1618">INDEX(Def_Instancias_Equipamentos!$E$2:$E$5135, MATCH(K1618, Def_Instancias_Equipamentos!$D$2:$D$5135, 0), 1)</f>
        <v>IA-02RaBPM</v>
      </c>
      <c r="I1618" s="27" t="str">
        <f t="array" ref="I1618">INDEX(Def_Instancias_Equipamentos!$E$2:$E$5135, MATCH(L1618, Def_Instancias_Equipamentos!$D$2:$D$5135, 0), 1)</f>
        <v>IA-02RaBPM</v>
      </c>
      <c r="J1618" s="27" t="str">
        <f t="shared" si="26"/>
        <v>INTERNO</v>
      </c>
      <c r="K1618" s="28" t="str">
        <f>Def_Instancias_Equipamentos!$D$802</f>
        <v>SI-02C3:DI-BPMRFFE-1</v>
      </c>
      <c r="L1618" s="19" t="str">
        <f>Def_Instancias_Equipamentos!$D$1393</f>
        <v>SI-02C3:DI-FMCFastADC-1</v>
      </c>
      <c r="M1618" s="44" t="s">
        <v>47</v>
      </c>
      <c r="N1618" s="45" t="s">
        <v>1216</v>
      </c>
      <c r="O1618" s="28" t="str">
        <f>Def_Sistemas_Conectores_Cabos!$B$7</f>
        <v>SMA 50-ohm</v>
      </c>
      <c r="P1618" s="19" t="str">
        <f>Def_Sistemas_Conectores_Cabos!$B$7</f>
        <v>SMA 50-ohm</v>
      </c>
      <c r="Q1618" s="27" t="str">
        <f t="shared" si="31"/>
        <v>SI-02C3:DI-BPMRFFE-1/BO_OUT
SI-02C3:DI-FMCFastADC-1/IN4</v>
      </c>
      <c r="R1618" s="69">
        <v>2.0</v>
      </c>
      <c r="S1618" s="69">
        <v>2.0</v>
      </c>
      <c r="T1618" s="211" t="str">
        <f>Def_Sistemas_Conectores_Cabos!$C$9</f>
        <v>RG316</v>
      </c>
      <c r="U1618" s="45" t="s">
        <v>1173</v>
      </c>
      <c r="V1618" s="33"/>
      <c r="W1618" s="33"/>
      <c r="X1618" s="33"/>
    </row>
    <row r="1619" ht="15.75" customHeight="1">
      <c r="A1619" s="19" t="str">
        <f>Def_Sistemas_Conectores_Cabos!$A$22</f>
        <v>BPM de elétrons</v>
      </c>
      <c r="B1619" s="22" t="str">
        <f>Datas_Entregas!$A$3</f>
        <v>BTS/Anel</v>
      </c>
      <c r="C1619" s="25">
        <f t="array" ref="C1619">INDEX(Datas_Entregas!$B$2:$B$100, MATCH(B1619, Datas_Entregas!$A$2:$A$100, 0), 1)</f>
        <v>43296</v>
      </c>
      <c r="D1619" s="22" t="str">
        <f>Def_Status_Montagem!$A$4</f>
        <v>Comprado / Esperando entrega</v>
      </c>
      <c r="E1619" s="35" t="str">
        <f>Def_Status_Montagem!$B$4</f>
        <v>Contratada (inclui etiqueta)</v>
      </c>
      <c r="F1619" s="26"/>
      <c r="G1619" s="27"/>
      <c r="H1619" s="26" t="str">
        <f t="array" ref="H1619">INDEX(Def_Instancias_Equipamentos!$E$2:$E$5135, MATCH(K1619, Def_Instancias_Equipamentos!$D$2:$D$5135, 0), 1)</f>
        <v>IA-02RaBPM</v>
      </c>
      <c r="I1619" s="27" t="str">
        <f t="array" ref="I1619">INDEX(Def_Instancias_Equipamentos!$E$2:$E$5135, MATCH(L1619, Def_Instancias_Equipamentos!$D$2:$D$5135, 0), 1)</f>
        <v>IA-02RaBPM</v>
      </c>
      <c r="J1619" s="27" t="str">
        <f t="shared" si="26"/>
        <v>INTERNO</v>
      </c>
      <c r="K1619" s="28" t="str">
        <f>Def_Instancias_Equipamentos!$D$803</f>
        <v>SI-02C3:DI-BPMRFFE-2</v>
      </c>
      <c r="L1619" s="19" t="str">
        <f>Def_Instancias_Equipamentos!$D$1394</f>
        <v>SI-02C3:DI-FMCFastADC-2</v>
      </c>
      <c r="M1619" s="44" t="s">
        <v>51</v>
      </c>
      <c r="N1619" s="45" t="s">
        <v>1192</v>
      </c>
      <c r="O1619" s="28" t="str">
        <f>Def_Sistemas_Conectores_Cabos!$B$7</f>
        <v>SMA 50-ohm</v>
      </c>
      <c r="P1619" s="19" t="str">
        <f>Def_Sistemas_Conectores_Cabos!$B$7</f>
        <v>SMA 50-ohm</v>
      </c>
      <c r="Q1619" s="27" t="str">
        <f t="shared" si="31"/>
        <v>SI-02C3:DI-BPMRFFE-2/TO_OUT
SI-02C3:DI-FMCFastADC-2/IN1</v>
      </c>
      <c r="R1619" s="69">
        <v>2.0</v>
      </c>
      <c r="S1619" s="69">
        <v>2.0</v>
      </c>
      <c r="T1619" s="211" t="str">
        <f>Def_Sistemas_Conectores_Cabos!$C$9</f>
        <v>RG316</v>
      </c>
      <c r="U1619" s="45" t="s">
        <v>1173</v>
      </c>
      <c r="V1619" s="33"/>
      <c r="W1619" s="33"/>
      <c r="X1619" s="33"/>
    </row>
    <row r="1620" ht="15.75" customHeight="1">
      <c r="A1620" s="19" t="str">
        <f>Def_Sistemas_Conectores_Cabos!$A$22</f>
        <v>BPM de elétrons</v>
      </c>
      <c r="B1620" s="22" t="str">
        <f>Datas_Entregas!$A$3</f>
        <v>BTS/Anel</v>
      </c>
      <c r="C1620" s="25">
        <f t="array" ref="C1620">INDEX(Datas_Entregas!$B$2:$B$100, MATCH(B1620, Datas_Entregas!$A$2:$A$100, 0), 1)</f>
        <v>43296</v>
      </c>
      <c r="D1620" s="22" t="str">
        <f>Def_Status_Montagem!$A$4</f>
        <v>Comprado / Esperando entrega</v>
      </c>
      <c r="E1620" s="35" t="str">
        <f>Def_Status_Montagem!$B$4</f>
        <v>Contratada (inclui etiqueta)</v>
      </c>
      <c r="F1620" s="26"/>
      <c r="G1620" s="27"/>
      <c r="H1620" s="26" t="str">
        <f t="array" ref="H1620">INDEX(Def_Instancias_Equipamentos!$E$2:$E$5135, MATCH(K1620, Def_Instancias_Equipamentos!$D$2:$D$5135, 0), 1)</f>
        <v>IA-02RaBPM</v>
      </c>
      <c r="I1620" s="27" t="str">
        <f t="array" ref="I1620">INDEX(Def_Instancias_Equipamentos!$E$2:$E$5135, MATCH(L1620, Def_Instancias_Equipamentos!$D$2:$D$5135, 0), 1)</f>
        <v>IA-02RaBPM</v>
      </c>
      <c r="J1620" s="27" t="str">
        <f t="shared" si="26"/>
        <v>INTERNO</v>
      </c>
      <c r="K1620" s="28" t="str">
        <f>Def_Instancias_Equipamentos!$D$803</f>
        <v>SI-02C3:DI-BPMRFFE-2</v>
      </c>
      <c r="L1620" s="19" t="str">
        <f>Def_Instancias_Equipamentos!$D$1394</f>
        <v>SI-02C3:DI-FMCFastADC-2</v>
      </c>
      <c r="M1620" s="44" t="s">
        <v>44</v>
      </c>
      <c r="N1620" s="45" t="s">
        <v>1199</v>
      </c>
      <c r="O1620" s="28" t="str">
        <f>Def_Sistemas_Conectores_Cabos!$B$7</f>
        <v>SMA 50-ohm</v>
      </c>
      <c r="P1620" s="19" t="str">
        <f>Def_Sistemas_Conectores_Cabos!$B$7</f>
        <v>SMA 50-ohm</v>
      </c>
      <c r="Q1620" s="27" t="str">
        <f t="shared" si="31"/>
        <v>SI-02C3:DI-BPMRFFE-2/BI_OUT
SI-02C3:DI-FMCFastADC-2/IN2</v>
      </c>
      <c r="R1620" s="69">
        <v>2.0</v>
      </c>
      <c r="S1620" s="69">
        <v>2.0</v>
      </c>
      <c r="T1620" s="211" t="str">
        <f>Def_Sistemas_Conectores_Cabos!$C$9</f>
        <v>RG316</v>
      </c>
      <c r="U1620" s="45" t="s">
        <v>1173</v>
      </c>
      <c r="V1620" s="33"/>
      <c r="W1620" s="33"/>
      <c r="X1620" s="33"/>
    </row>
    <row r="1621" ht="15.75" customHeight="1">
      <c r="A1621" s="19" t="str">
        <f>Def_Sistemas_Conectores_Cabos!$A$22</f>
        <v>BPM de elétrons</v>
      </c>
      <c r="B1621" s="22" t="str">
        <f>Datas_Entregas!$A$3</f>
        <v>BTS/Anel</v>
      </c>
      <c r="C1621" s="25">
        <f t="array" ref="C1621">INDEX(Datas_Entregas!$B$2:$B$100, MATCH(B1621, Datas_Entregas!$A$2:$A$100, 0), 1)</f>
        <v>43296</v>
      </c>
      <c r="D1621" s="22" t="str">
        <f>Def_Status_Montagem!$A$4</f>
        <v>Comprado / Esperando entrega</v>
      </c>
      <c r="E1621" s="35" t="str">
        <f>Def_Status_Montagem!$B$4</f>
        <v>Contratada (inclui etiqueta)</v>
      </c>
      <c r="F1621" s="26"/>
      <c r="G1621" s="27"/>
      <c r="H1621" s="26" t="str">
        <f t="array" ref="H1621">INDEX(Def_Instancias_Equipamentos!$E$2:$E$5135, MATCH(K1621, Def_Instancias_Equipamentos!$D$2:$D$5135, 0), 1)</f>
        <v>IA-02RaBPM</v>
      </c>
      <c r="I1621" s="27" t="str">
        <f t="array" ref="I1621">INDEX(Def_Instancias_Equipamentos!$E$2:$E$5135, MATCH(L1621, Def_Instancias_Equipamentos!$D$2:$D$5135, 0), 1)</f>
        <v>IA-02RaBPM</v>
      </c>
      <c r="J1621" s="27" t="str">
        <f t="shared" si="26"/>
        <v>INTERNO</v>
      </c>
      <c r="K1621" s="28" t="str">
        <f>Def_Instancias_Equipamentos!$D$803</f>
        <v>SI-02C3:DI-BPMRFFE-2</v>
      </c>
      <c r="L1621" s="19" t="str">
        <f>Def_Instancias_Equipamentos!$D$1394</f>
        <v>SI-02C3:DI-FMCFastADC-2</v>
      </c>
      <c r="M1621" s="44" t="s">
        <v>49</v>
      </c>
      <c r="N1621" s="45" t="s">
        <v>1202</v>
      </c>
      <c r="O1621" s="28" t="str">
        <f>Def_Sistemas_Conectores_Cabos!$B$7</f>
        <v>SMA 50-ohm</v>
      </c>
      <c r="P1621" s="19" t="str">
        <f>Def_Sistemas_Conectores_Cabos!$B$7</f>
        <v>SMA 50-ohm</v>
      </c>
      <c r="Q1621" s="27" t="str">
        <f t="shared" si="31"/>
        <v>SI-02C3:DI-BPMRFFE-2/TI_OUT
SI-02C3:DI-FMCFastADC-2/IN3</v>
      </c>
      <c r="R1621" s="69">
        <v>2.0</v>
      </c>
      <c r="S1621" s="69">
        <v>2.0</v>
      </c>
      <c r="T1621" s="211" t="str">
        <f>Def_Sistemas_Conectores_Cabos!$C$9</f>
        <v>RG316</v>
      </c>
      <c r="U1621" s="45" t="s">
        <v>1173</v>
      </c>
      <c r="V1621" s="33"/>
      <c r="W1621" s="33"/>
      <c r="X1621" s="33"/>
    </row>
    <row r="1622" ht="15.75" customHeight="1">
      <c r="A1622" s="19" t="str">
        <f>Def_Sistemas_Conectores_Cabos!$A$22</f>
        <v>BPM de elétrons</v>
      </c>
      <c r="B1622" s="22" t="str">
        <f>Datas_Entregas!$A$3</f>
        <v>BTS/Anel</v>
      </c>
      <c r="C1622" s="25">
        <f t="array" ref="C1622">INDEX(Datas_Entregas!$B$2:$B$100, MATCH(B1622, Datas_Entregas!$A$2:$A$100, 0), 1)</f>
        <v>43296</v>
      </c>
      <c r="D1622" s="22" t="str">
        <f>Def_Status_Montagem!$A$4</f>
        <v>Comprado / Esperando entrega</v>
      </c>
      <c r="E1622" s="35" t="str">
        <f>Def_Status_Montagem!$B$4</f>
        <v>Contratada (inclui etiqueta)</v>
      </c>
      <c r="F1622" s="26"/>
      <c r="G1622" s="27"/>
      <c r="H1622" s="26" t="str">
        <f t="array" ref="H1622">INDEX(Def_Instancias_Equipamentos!$E$2:$E$5135, MATCH(K1622, Def_Instancias_Equipamentos!$D$2:$D$5135, 0), 1)</f>
        <v>IA-02RaBPM</v>
      </c>
      <c r="I1622" s="27" t="str">
        <f t="array" ref="I1622">INDEX(Def_Instancias_Equipamentos!$E$2:$E$5135, MATCH(L1622, Def_Instancias_Equipamentos!$D$2:$D$5135, 0), 1)</f>
        <v>IA-02RaBPM</v>
      </c>
      <c r="J1622" s="27" t="str">
        <f t="shared" si="26"/>
        <v>INTERNO</v>
      </c>
      <c r="K1622" s="28" t="str">
        <f>Def_Instancias_Equipamentos!$D$803</f>
        <v>SI-02C3:DI-BPMRFFE-2</v>
      </c>
      <c r="L1622" s="19" t="str">
        <f>Def_Instancias_Equipamentos!$D$1394</f>
        <v>SI-02C3:DI-FMCFastADC-2</v>
      </c>
      <c r="M1622" s="44" t="s">
        <v>47</v>
      </c>
      <c r="N1622" s="45" t="s">
        <v>1216</v>
      </c>
      <c r="O1622" s="28" t="str">
        <f>Def_Sistemas_Conectores_Cabos!$B$7</f>
        <v>SMA 50-ohm</v>
      </c>
      <c r="P1622" s="19" t="str">
        <f>Def_Sistemas_Conectores_Cabos!$B$7</f>
        <v>SMA 50-ohm</v>
      </c>
      <c r="Q1622" s="27" t="str">
        <f t="shared" si="31"/>
        <v>SI-02C3:DI-BPMRFFE-2/BO_OUT
SI-02C3:DI-FMCFastADC-2/IN4</v>
      </c>
      <c r="R1622" s="69">
        <v>2.0</v>
      </c>
      <c r="S1622" s="69">
        <v>2.0</v>
      </c>
      <c r="T1622" s="211" t="str">
        <f>Def_Sistemas_Conectores_Cabos!$C$9</f>
        <v>RG316</v>
      </c>
      <c r="U1622" s="45" t="s">
        <v>1173</v>
      </c>
      <c r="V1622" s="33"/>
      <c r="W1622" s="33"/>
      <c r="X1622" s="33"/>
    </row>
    <row r="1623" ht="15.75" customHeight="1">
      <c r="A1623" s="19" t="str">
        <f>Def_Sistemas_Conectores_Cabos!$A$22</f>
        <v>BPM de elétrons</v>
      </c>
      <c r="B1623" s="22" t="str">
        <f>Datas_Entregas!$A$3</f>
        <v>BTS/Anel</v>
      </c>
      <c r="C1623" s="25">
        <f t="array" ref="C1623">INDEX(Datas_Entregas!$B$2:$B$100, MATCH(B1623, Datas_Entregas!$A$2:$A$100, 0), 1)</f>
        <v>43296</v>
      </c>
      <c r="D1623" s="22" t="str">
        <f>Def_Status_Montagem!$A$4</f>
        <v>Comprado / Esperando entrega</v>
      </c>
      <c r="E1623" s="35" t="str">
        <f>Def_Status_Montagem!$B$4</f>
        <v>Contratada (inclui etiqueta)</v>
      </c>
      <c r="F1623" s="26"/>
      <c r="G1623" s="27"/>
      <c r="H1623" s="26" t="str">
        <f t="array" ref="H1623">INDEX(Def_Instancias_Equipamentos!$E$2:$E$5135, MATCH(K1623, Def_Instancias_Equipamentos!$D$2:$D$5135, 0), 1)</f>
        <v>IA-02RaBPM</v>
      </c>
      <c r="I1623" s="27" t="str">
        <f t="array" ref="I1623">INDEX(Def_Instancias_Equipamentos!$E$2:$E$5135, MATCH(L1623, Def_Instancias_Equipamentos!$D$2:$D$5135, 0), 1)</f>
        <v>IA-02RaBPM</v>
      </c>
      <c r="J1623" s="27" t="str">
        <f t="shared" si="26"/>
        <v>INTERNO</v>
      </c>
      <c r="K1623" s="28" t="str">
        <f>Def_Instancias_Equipamentos!$D$804</f>
        <v>SI-02C4:DI-BPMRFFE</v>
      </c>
      <c r="L1623" s="19" t="str">
        <f>Def_Instancias_Equipamentos!$D$1395</f>
        <v>SI-02C4:DI-FMCFastADC</v>
      </c>
      <c r="M1623" s="44" t="s">
        <v>51</v>
      </c>
      <c r="N1623" s="45" t="s">
        <v>1192</v>
      </c>
      <c r="O1623" s="28" t="str">
        <f>Def_Sistemas_Conectores_Cabos!$B$7</f>
        <v>SMA 50-ohm</v>
      </c>
      <c r="P1623" s="19" t="str">
        <f>Def_Sistemas_Conectores_Cabos!$B$7</f>
        <v>SMA 50-ohm</v>
      </c>
      <c r="Q1623" s="27" t="str">
        <f t="shared" si="31"/>
        <v>SI-02C4:DI-BPMRFFE/TO_OUT
SI-02C4:DI-FMCFastADC/IN1</v>
      </c>
      <c r="R1623" s="69">
        <v>2.0</v>
      </c>
      <c r="S1623" s="69">
        <v>2.0</v>
      </c>
      <c r="T1623" s="211" t="str">
        <f>Def_Sistemas_Conectores_Cabos!$C$9</f>
        <v>RG316</v>
      </c>
      <c r="U1623" s="45" t="s">
        <v>1173</v>
      </c>
      <c r="V1623" s="33"/>
      <c r="W1623" s="33"/>
      <c r="X1623" s="33"/>
    </row>
    <row r="1624" ht="15.75" customHeight="1">
      <c r="A1624" s="19" t="str">
        <f>Def_Sistemas_Conectores_Cabos!$A$22</f>
        <v>BPM de elétrons</v>
      </c>
      <c r="B1624" s="22" t="str">
        <f>Datas_Entregas!$A$3</f>
        <v>BTS/Anel</v>
      </c>
      <c r="C1624" s="25">
        <f t="array" ref="C1624">INDEX(Datas_Entregas!$B$2:$B$100, MATCH(B1624, Datas_Entregas!$A$2:$A$100, 0), 1)</f>
        <v>43296</v>
      </c>
      <c r="D1624" s="22" t="str">
        <f>Def_Status_Montagem!$A$4</f>
        <v>Comprado / Esperando entrega</v>
      </c>
      <c r="E1624" s="35" t="str">
        <f>Def_Status_Montagem!$B$4</f>
        <v>Contratada (inclui etiqueta)</v>
      </c>
      <c r="F1624" s="26"/>
      <c r="G1624" s="27"/>
      <c r="H1624" s="26" t="str">
        <f t="array" ref="H1624">INDEX(Def_Instancias_Equipamentos!$E$2:$E$5135, MATCH(K1624, Def_Instancias_Equipamentos!$D$2:$D$5135, 0), 1)</f>
        <v>IA-02RaBPM</v>
      </c>
      <c r="I1624" s="27" t="str">
        <f t="array" ref="I1624">INDEX(Def_Instancias_Equipamentos!$E$2:$E$5135, MATCH(L1624, Def_Instancias_Equipamentos!$D$2:$D$5135, 0), 1)</f>
        <v>IA-02RaBPM</v>
      </c>
      <c r="J1624" s="27" t="str">
        <f t="shared" si="26"/>
        <v>INTERNO</v>
      </c>
      <c r="K1624" s="28" t="str">
        <f>Def_Instancias_Equipamentos!$D$804</f>
        <v>SI-02C4:DI-BPMRFFE</v>
      </c>
      <c r="L1624" s="19" t="str">
        <f>Def_Instancias_Equipamentos!$D$1395</f>
        <v>SI-02C4:DI-FMCFastADC</v>
      </c>
      <c r="M1624" s="44" t="s">
        <v>44</v>
      </c>
      <c r="N1624" s="45" t="s">
        <v>1199</v>
      </c>
      <c r="O1624" s="28" t="str">
        <f>Def_Sistemas_Conectores_Cabos!$B$7</f>
        <v>SMA 50-ohm</v>
      </c>
      <c r="P1624" s="19" t="str">
        <f>Def_Sistemas_Conectores_Cabos!$B$7</f>
        <v>SMA 50-ohm</v>
      </c>
      <c r="Q1624" s="27" t="str">
        <f t="shared" si="31"/>
        <v>SI-02C4:DI-BPMRFFE/BI_OUT
SI-02C4:DI-FMCFastADC/IN2</v>
      </c>
      <c r="R1624" s="69">
        <v>2.0</v>
      </c>
      <c r="S1624" s="69">
        <v>2.0</v>
      </c>
      <c r="T1624" s="211" t="str">
        <f>Def_Sistemas_Conectores_Cabos!$C$9</f>
        <v>RG316</v>
      </c>
      <c r="U1624" s="45" t="s">
        <v>1173</v>
      </c>
      <c r="V1624" s="33"/>
      <c r="W1624" s="33"/>
      <c r="X1624" s="33"/>
    </row>
    <row r="1625" ht="15.75" customHeight="1">
      <c r="A1625" s="19" t="str">
        <f>Def_Sistemas_Conectores_Cabos!$A$22</f>
        <v>BPM de elétrons</v>
      </c>
      <c r="B1625" s="22" t="str">
        <f>Datas_Entregas!$A$3</f>
        <v>BTS/Anel</v>
      </c>
      <c r="C1625" s="25">
        <f t="array" ref="C1625">INDEX(Datas_Entregas!$B$2:$B$100, MATCH(B1625, Datas_Entregas!$A$2:$A$100, 0), 1)</f>
        <v>43296</v>
      </c>
      <c r="D1625" s="22" t="str">
        <f>Def_Status_Montagem!$A$4</f>
        <v>Comprado / Esperando entrega</v>
      </c>
      <c r="E1625" s="35" t="str">
        <f>Def_Status_Montagem!$B$4</f>
        <v>Contratada (inclui etiqueta)</v>
      </c>
      <c r="F1625" s="26"/>
      <c r="G1625" s="27"/>
      <c r="H1625" s="26" t="str">
        <f t="array" ref="H1625">INDEX(Def_Instancias_Equipamentos!$E$2:$E$5135, MATCH(K1625, Def_Instancias_Equipamentos!$D$2:$D$5135, 0), 1)</f>
        <v>IA-02RaBPM</v>
      </c>
      <c r="I1625" s="27" t="str">
        <f t="array" ref="I1625">INDEX(Def_Instancias_Equipamentos!$E$2:$E$5135, MATCH(L1625, Def_Instancias_Equipamentos!$D$2:$D$5135, 0), 1)</f>
        <v>IA-02RaBPM</v>
      </c>
      <c r="J1625" s="27" t="str">
        <f t="shared" si="26"/>
        <v>INTERNO</v>
      </c>
      <c r="K1625" s="28" t="str">
        <f>Def_Instancias_Equipamentos!$D$804</f>
        <v>SI-02C4:DI-BPMRFFE</v>
      </c>
      <c r="L1625" s="19" t="str">
        <f>Def_Instancias_Equipamentos!$D$1395</f>
        <v>SI-02C4:DI-FMCFastADC</v>
      </c>
      <c r="M1625" s="44" t="s">
        <v>49</v>
      </c>
      <c r="N1625" s="45" t="s">
        <v>1202</v>
      </c>
      <c r="O1625" s="28" t="str">
        <f>Def_Sistemas_Conectores_Cabos!$B$7</f>
        <v>SMA 50-ohm</v>
      </c>
      <c r="P1625" s="19" t="str">
        <f>Def_Sistemas_Conectores_Cabos!$B$7</f>
        <v>SMA 50-ohm</v>
      </c>
      <c r="Q1625" s="27" t="str">
        <f t="shared" si="31"/>
        <v>SI-02C4:DI-BPMRFFE/TI_OUT
SI-02C4:DI-FMCFastADC/IN3</v>
      </c>
      <c r="R1625" s="69">
        <v>2.0</v>
      </c>
      <c r="S1625" s="69">
        <v>2.0</v>
      </c>
      <c r="T1625" s="211" t="str">
        <f>Def_Sistemas_Conectores_Cabos!$C$9</f>
        <v>RG316</v>
      </c>
      <c r="U1625" s="45" t="s">
        <v>1173</v>
      </c>
      <c r="V1625" s="33"/>
      <c r="W1625" s="33"/>
      <c r="X1625" s="33"/>
    </row>
    <row r="1626" ht="15.75" customHeight="1">
      <c r="A1626" s="19" t="str">
        <f>Def_Sistemas_Conectores_Cabos!$A$22</f>
        <v>BPM de elétrons</v>
      </c>
      <c r="B1626" s="22" t="str">
        <f>Datas_Entregas!$A$3</f>
        <v>BTS/Anel</v>
      </c>
      <c r="C1626" s="25">
        <f t="array" ref="C1626">INDEX(Datas_Entregas!$B$2:$B$100, MATCH(B1626, Datas_Entregas!$A$2:$A$100, 0), 1)</f>
        <v>43296</v>
      </c>
      <c r="D1626" s="22" t="str">
        <f>Def_Status_Montagem!$A$4</f>
        <v>Comprado / Esperando entrega</v>
      </c>
      <c r="E1626" s="35" t="str">
        <f>Def_Status_Montagem!$B$4</f>
        <v>Contratada (inclui etiqueta)</v>
      </c>
      <c r="F1626" s="26"/>
      <c r="G1626" s="27"/>
      <c r="H1626" s="26" t="str">
        <f t="array" ref="H1626">INDEX(Def_Instancias_Equipamentos!$E$2:$E$5135, MATCH(K1626, Def_Instancias_Equipamentos!$D$2:$D$5135, 0), 1)</f>
        <v>IA-02RaBPM</v>
      </c>
      <c r="I1626" s="27" t="str">
        <f t="array" ref="I1626">INDEX(Def_Instancias_Equipamentos!$E$2:$E$5135, MATCH(L1626, Def_Instancias_Equipamentos!$D$2:$D$5135, 0), 1)</f>
        <v>IA-02RaBPM</v>
      </c>
      <c r="J1626" s="27" t="str">
        <f t="shared" si="26"/>
        <v>INTERNO</v>
      </c>
      <c r="K1626" s="28" t="str">
        <f>Def_Instancias_Equipamentos!$D$804</f>
        <v>SI-02C4:DI-BPMRFFE</v>
      </c>
      <c r="L1626" s="19" t="str">
        <f>Def_Instancias_Equipamentos!$D$1395</f>
        <v>SI-02C4:DI-FMCFastADC</v>
      </c>
      <c r="M1626" s="44" t="s">
        <v>47</v>
      </c>
      <c r="N1626" s="45" t="s">
        <v>1216</v>
      </c>
      <c r="O1626" s="28" t="str">
        <f>Def_Sistemas_Conectores_Cabos!$B$7</f>
        <v>SMA 50-ohm</v>
      </c>
      <c r="P1626" s="19" t="str">
        <f>Def_Sistemas_Conectores_Cabos!$B$7</f>
        <v>SMA 50-ohm</v>
      </c>
      <c r="Q1626" s="27" t="str">
        <f t="shared" si="31"/>
        <v>SI-02C4:DI-BPMRFFE/BO_OUT
SI-02C4:DI-FMCFastADC/IN4</v>
      </c>
      <c r="R1626" s="69">
        <v>2.0</v>
      </c>
      <c r="S1626" s="69">
        <v>2.0</v>
      </c>
      <c r="T1626" s="211" t="str">
        <f>Def_Sistemas_Conectores_Cabos!$C$9</f>
        <v>RG316</v>
      </c>
      <c r="U1626" s="45" t="s">
        <v>1173</v>
      </c>
      <c r="V1626" s="33"/>
      <c r="W1626" s="33"/>
      <c r="X1626" s="33"/>
    </row>
    <row r="1627" ht="15.75" customHeight="1">
      <c r="A1627" s="19" t="str">
        <f>Def_Sistemas_Conectores_Cabos!$A$22</f>
        <v>BPM de elétrons</v>
      </c>
      <c r="B1627" s="22" t="str">
        <f>Datas_Entregas!$A$3</f>
        <v>BTS/Anel</v>
      </c>
      <c r="C1627" s="25">
        <f t="array" ref="C1627">INDEX(Datas_Entregas!$B$2:$B$100, MATCH(B1627, Datas_Entregas!$A$2:$A$100, 0), 1)</f>
        <v>43296</v>
      </c>
      <c r="D1627" s="22" t="str">
        <f>Def_Status_Montagem!$A$4</f>
        <v>Comprado / Esperando entrega</v>
      </c>
      <c r="E1627" s="35" t="str">
        <f>Def_Status_Montagem!$B$4</f>
        <v>Contratada (inclui etiqueta)</v>
      </c>
      <c r="F1627" s="26"/>
      <c r="G1627" s="27"/>
      <c r="H1627" s="26" t="str">
        <f t="array" ref="H1627">INDEX(Def_Instancias_Equipamentos!$E$2:$E$5135, MATCH(K1627, Def_Instancias_Equipamentos!$D$2:$D$5135, 0), 1)</f>
        <v>IA-02RaBPM</v>
      </c>
      <c r="I1627" s="27" t="str">
        <f t="array" ref="I1627">INDEX(Def_Instancias_Equipamentos!$E$2:$E$5135, MATCH(L1627, Def_Instancias_Equipamentos!$D$2:$D$5135, 0), 1)</f>
        <v>IA-02RaBPM</v>
      </c>
      <c r="J1627" s="27" t="str">
        <f t="shared" si="26"/>
        <v>INTERNO</v>
      </c>
      <c r="K1627" s="28" t="str">
        <f>Def_Instancias_Equipamentos!$D$805</f>
        <v>SI-02M1:DI-BPMRFFE</v>
      </c>
      <c r="L1627" s="19" t="str">
        <f>Def_Instancias_Equipamentos!$D$1396</f>
        <v>SI-02M1:DI-FMCFastADC</v>
      </c>
      <c r="M1627" s="44" t="s">
        <v>51</v>
      </c>
      <c r="N1627" s="45" t="s">
        <v>1192</v>
      </c>
      <c r="O1627" s="28" t="str">
        <f>Def_Sistemas_Conectores_Cabos!$B$7</f>
        <v>SMA 50-ohm</v>
      </c>
      <c r="P1627" s="19" t="str">
        <f>Def_Sistemas_Conectores_Cabos!$B$7</f>
        <v>SMA 50-ohm</v>
      </c>
      <c r="Q1627" s="27" t="str">
        <f t="shared" si="31"/>
        <v>SI-02M1:DI-BPMRFFE/TO_OUT
SI-02M1:DI-FMCFastADC/IN1</v>
      </c>
      <c r="R1627" s="69">
        <v>2.0</v>
      </c>
      <c r="S1627" s="69">
        <v>2.0</v>
      </c>
      <c r="T1627" s="211" t="str">
        <f>Def_Sistemas_Conectores_Cabos!$C$9</f>
        <v>RG316</v>
      </c>
      <c r="U1627" s="45" t="s">
        <v>1173</v>
      </c>
      <c r="V1627" s="33"/>
      <c r="W1627" s="33"/>
      <c r="X1627" s="33"/>
    </row>
    <row r="1628" ht="15.75" customHeight="1">
      <c r="A1628" s="19" t="str">
        <f>Def_Sistemas_Conectores_Cabos!$A$22</f>
        <v>BPM de elétrons</v>
      </c>
      <c r="B1628" s="22" t="str">
        <f>Datas_Entregas!$A$3</f>
        <v>BTS/Anel</v>
      </c>
      <c r="C1628" s="25">
        <f t="array" ref="C1628">INDEX(Datas_Entregas!$B$2:$B$100, MATCH(B1628, Datas_Entregas!$A$2:$A$100, 0), 1)</f>
        <v>43296</v>
      </c>
      <c r="D1628" s="22" t="str">
        <f>Def_Status_Montagem!$A$4</f>
        <v>Comprado / Esperando entrega</v>
      </c>
      <c r="E1628" s="35" t="str">
        <f>Def_Status_Montagem!$B$4</f>
        <v>Contratada (inclui etiqueta)</v>
      </c>
      <c r="F1628" s="26"/>
      <c r="G1628" s="27"/>
      <c r="H1628" s="26" t="str">
        <f t="array" ref="H1628">INDEX(Def_Instancias_Equipamentos!$E$2:$E$5135, MATCH(K1628, Def_Instancias_Equipamentos!$D$2:$D$5135, 0), 1)</f>
        <v>IA-02RaBPM</v>
      </c>
      <c r="I1628" s="27" t="str">
        <f t="array" ref="I1628">INDEX(Def_Instancias_Equipamentos!$E$2:$E$5135, MATCH(L1628, Def_Instancias_Equipamentos!$D$2:$D$5135, 0), 1)</f>
        <v>IA-02RaBPM</v>
      </c>
      <c r="J1628" s="27" t="str">
        <f t="shared" si="26"/>
        <v>INTERNO</v>
      </c>
      <c r="K1628" s="28" t="str">
        <f>Def_Instancias_Equipamentos!$D$805</f>
        <v>SI-02M1:DI-BPMRFFE</v>
      </c>
      <c r="L1628" s="19" t="str">
        <f>Def_Instancias_Equipamentos!$D$1396</f>
        <v>SI-02M1:DI-FMCFastADC</v>
      </c>
      <c r="M1628" s="44" t="s">
        <v>44</v>
      </c>
      <c r="N1628" s="45" t="s">
        <v>1199</v>
      </c>
      <c r="O1628" s="28" t="str">
        <f>Def_Sistemas_Conectores_Cabos!$B$7</f>
        <v>SMA 50-ohm</v>
      </c>
      <c r="P1628" s="19" t="str">
        <f>Def_Sistemas_Conectores_Cabos!$B$7</f>
        <v>SMA 50-ohm</v>
      </c>
      <c r="Q1628" s="27" t="str">
        <f t="shared" si="31"/>
        <v>SI-02M1:DI-BPMRFFE/BI_OUT
SI-02M1:DI-FMCFastADC/IN2</v>
      </c>
      <c r="R1628" s="69">
        <v>2.0</v>
      </c>
      <c r="S1628" s="69">
        <v>2.0</v>
      </c>
      <c r="T1628" s="211" t="str">
        <f>Def_Sistemas_Conectores_Cabos!$C$9</f>
        <v>RG316</v>
      </c>
      <c r="U1628" s="45" t="s">
        <v>1173</v>
      </c>
      <c r="V1628" s="33"/>
      <c r="W1628" s="33"/>
      <c r="X1628" s="33"/>
    </row>
    <row r="1629" ht="15.75" customHeight="1">
      <c r="A1629" s="19" t="str">
        <f>Def_Sistemas_Conectores_Cabos!$A$22</f>
        <v>BPM de elétrons</v>
      </c>
      <c r="B1629" s="22" t="str">
        <f>Datas_Entregas!$A$3</f>
        <v>BTS/Anel</v>
      </c>
      <c r="C1629" s="25">
        <f t="array" ref="C1629">INDEX(Datas_Entregas!$B$2:$B$100, MATCH(B1629, Datas_Entregas!$A$2:$A$100, 0), 1)</f>
        <v>43296</v>
      </c>
      <c r="D1629" s="22" t="str">
        <f>Def_Status_Montagem!$A$4</f>
        <v>Comprado / Esperando entrega</v>
      </c>
      <c r="E1629" s="35" t="str">
        <f>Def_Status_Montagem!$B$4</f>
        <v>Contratada (inclui etiqueta)</v>
      </c>
      <c r="F1629" s="26"/>
      <c r="G1629" s="27"/>
      <c r="H1629" s="26" t="str">
        <f t="array" ref="H1629">INDEX(Def_Instancias_Equipamentos!$E$2:$E$5135, MATCH(K1629, Def_Instancias_Equipamentos!$D$2:$D$5135, 0), 1)</f>
        <v>IA-02RaBPM</v>
      </c>
      <c r="I1629" s="27" t="str">
        <f t="array" ref="I1629">INDEX(Def_Instancias_Equipamentos!$E$2:$E$5135, MATCH(L1629, Def_Instancias_Equipamentos!$D$2:$D$5135, 0), 1)</f>
        <v>IA-02RaBPM</v>
      </c>
      <c r="J1629" s="27" t="str">
        <f t="shared" si="26"/>
        <v>INTERNO</v>
      </c>
      <c r="K1629" s="28" t="str">
        <f>Def_Instancias_Equipamentos!$D$805</f>
        <v>SI-02M1:DI-BPMRFFE</v>
      </c>
      <c r="L1629" s="19" t="str">
        <f>Def_Instancias_Equipamentos!$D$1396</f>
        <v>SI-02M1:DI-FMCFastADC</v>
      </c>
      <c r="M1629" s="44" t="s">
        <v>49</v>
      </c>
      <c r="N1629" s="45" t="s">
        <v>1202</v>
      </c>
      <c r="O1629" s="28" t="str">
        <f>Def_Sistemas_Conectores_Cabos!$B$7</f>
        <v>SMA 50-ohm</v>
      </c>
      <c r="P1629" s="19" t="str">
        <f>Def_Sistemas_Conectores_Cabos!$B$7</f>
        <v>SMA 50-ohm</v>
      </c>
      <c r="Q1629" s="27" t="str">
        <f t="shared" si="31"/>
        <v>SI-02M1:DI-BPMRFFE/TI_OUT
SI-02M1:DI-FMCFastADC/IN3</v>
      </c>
      <c r="R1629" s="69">
        <v>2.0</v>
      </c>
      <c r="S1629" s="69">
        <v>2.0</v>
      </c>
      <c r="T1629" s="211" t="str">
        <f>Def_Sistemas_Conectores_Cabos!$C$9</f>
        <v>RG316</v>
      </c>
      <c r="U1629" s="45" t="s">
        <v>1173</v>
      </c>
      <c r="V1629" s="33"/>
      <c r="W1629" s="33"/>
      <c r="X1629" s="33"/>
    </row>
    <row r="1630" ht="15.75" customHeight="1">
      <c r="A1630" s="19" t="str">
        <f>Def_Sistemas_Conectores_Cabos!$A$22</f>
        <v>BPM de elétrons</v>
      </c>
      <c r="B1630" s="22" t="str">
        <f>Datas_Entregas!$A$3</f>
        <v>BTS/Anel</v>
      </c>
      <c r="C1630" s="25">
        <f t="array" ref="C1630">INDEX(Datas_Entregas!$B$2:$B$100, MATCH(B1630, Datas_Entregas!$A$2:$A$100, 0), 1)</f>
        <v>43296</v>
      </c>
      <c r="D1630" s="22" t="str">
        <f>Def_Status_Montagem!$A$4</f>
        <v>Comprado / Esperando entrega</v>
      </c>
      <c r="E1630" s="35" t="str">
        <f>Def_Status_Montagem!$B$4</f>
        <v>Contratada (inclui etiqueta)</v>
      </c>
      <c r="F1630" s="26"/>
      <c r="G1630" s="27"/>
      <c r="H1630" s="26" t="str">
        <f t="array" ref="H1630">INDEX(Def_Instancias_Equipamentos!$E$2:$E$5135, MATCH(K1630, Def_Instancias_Equipamentos!$D$2:$D$5135, 0), 1)</f>
        <v>IA-02RaBPM</v>
      </c>
      <c r="I1630" s="27" t="str">
        <f t="array" ref="I1630">INDEX(Def_Instancias_Equipamentos!$E$2:$E$5135, MATCH(L1630, Def_Instancias_Equipamentos!$D$2:$D$5135, 0), 1)</f>
        <v>IA-02RaBPM</v>
      </c>
      <c r="J1630" s="27" t="str">
        <f t="shared" si="26"/>
        <v>INTERNO</v>
      </c>
      <c r="K1630" s="28" t="str">
        <f>Def_Instancias_Equipamentos!$D$805</f>
        <v>SI-02M1:DI-BPMRFFE</v>
      </c>
      <c r="L1630" s="19" t="str">
        <f>Def_Instancias_Equipamentos!$D$1396</f>
        <v>SI-02M1:DI-FMCFastADC</v>
      </c>
      <c r="M1630" s="44" t="s">
        <v>47</v>
      </c>
      <c r="N1630" s="45" t="s">
        <v>1216</v>
      </c>
      <c r="O1630" s="28" t="str">
        <f>Def_Sistemas_Conectores_Cabos!$B$7</f>
        <v>SMA 50-ohm</v>
      </c>
      <c r="P1630" s="19" t="str">
        <f>Def_Sistemas_Conectores_Cabos!$B$7</f>
        <v>SMA 50-ohm</v>
      </c>
      <c r="Q1630" s="27" t="str">
        <f t="shared" si="31"/>
        <v>SI-02M1:DI-BPMRFFE/BO_OUT
SI-02M1:DI-FMCFastADC/IN4</v>
      </c>
      <c r="R1630" s="69">
        <v>2.0</v>
      </c>
      <c r="S1630" s="69">
        <v>2.0</v>
      </c>
      <c r="T1630" s="211" t="str">
        <f>Def_Sistemas_Conectores_Cabos!$C$9</f>
        <v>RG316</v>
      </c>
      <c r="U1630" s="45" t="s">
        <v>1173</v>
      </c>
      <c r="V1630" s="33"/>
      <c r="W1630" s="33"/>
      <c r="X1630" s="33"/>
    </row>
    <row r="1631" ht="15.75" customHeight="1">
      <c r="A1631" s="19" t="str">
        <f>Def_Sistemas_Conectores_Cabos!$A$22</f>
        <v>BPM de elétrons</v>
      </c>
      <c r="B1631" s="22" t="str">
        <f>Datas_Entregas!$A$3</f>
        <v>BTS/Anel</v>
      </c>
      <c r="C1631" s="25">
        <f t="array" ref="C1631">INDEX(Datas_Entregas!$B$2:$B$100, MATCH(B1631, Datas_Entregas!$A$2:$A$100, 0), 1)</f>
        <v>43296</v>
      </c>
      <c r="D1631" s="22" t="str">
        <f>Def_Status_Montagem!$A$4</f>
        <v>Comprado / Esperando entrega</v>
      </c>
      <c r="E1631" s="35" t="str">
        <f>Def_Status_Montagem!$B$4</f>
        <v>Contratada (inclui etiqueta)</v>
      </c>
      <c r="F1631" s="26"/>
      <c r="G1631" s="27"/>
      <c r="H1631" s="26" t="str">
        <f t="array" ref="H1631">INDEX(Def_Instancias_Equipamentos!$E$2:$E$5135, MATCH(K1631, Def_Instancias_Equipamentos!$D$2:$D$5135, 0), 1)</f>
        <v>IA-02RaBPM</v>
      </c>
      <c r="I1631" s="27" t="str">
        <f t="array" ref="I1631">INDEX(Def_Instancias_Equipamentos!$E$2:$E$5135, MATCH(L1631, Def_Instancias_Equipamentos!$D$2:$D$5135, 0), 1)</f>
        <v>IA-02RaBPM</v>
      </c>
      <c r="J1631" s="27" t="str">
        <f t="shared" si="26"/>
        <v>INTERNO</v>
      </c>
      <c r="K1631" s="28" t="str">
        <f>Def_Instancias_Equipamentos!$D$806</f>
        <v>SI-02M2:DI-BPMRFFE</v>
      </c>
      <c r="L1631" s="19" t="str">
        <f>Def_Instancias_Equipamentos!$D$1397</f>
        <v>SI-02M2:DI-FMCFastADC</v>
      </c>
      <c r="M1631" s="44" t="s">
        <v>51</v>
      </c>
      <c r="N1631" s="45" t="s">
        <v>1192</v>
      </c>
      <c r="O1631" s="28" t="str">
        <f>Def_Sistemas_Conectores_Cabos!$B$7</f>
        <v>SMA 50-ohm</v>
      </c>
      <c r="P1631" s="19" t="str">
        <f>Def_Sistemas_Conectores_Cabos!$B$7</f>
        <v>SMA 50-ohm</v>
      </c>
      <c r="Q1631" s="27" t="str">
        <f t="shared" si="31"/>
        <v>SI-02M2:DI-BPMRFFE/TO_OUT
SI-02M2:DI-FMCFastADC/IN1</v>
      </c>
      <c r="R1631" s="69">
        <v>2.0</v>
      </c>
      <c r="S1631" s="69">
        <v>2.0</v>
      </c>
      <c r="T1631" s="211" t="str">
        <f>Def_Sistemas_Conectores_Cabos!$C$9</f>
        <v>RG316</v>
      </c>
      <c r="U1631" s="45" t="s">
        <v>1173</v>
      </c>
      <c r="V1631" s="33"/>
      <c r="W1631" s="33"/>
      <c r="X1631" s="33"/>
    </row>
    <row r="1632" ht="15.75" customHeight="1">
      <c r="A1632" s="19" t="str">
        <f>Def_Sistemas_Conectores_Cabos!$A$22</f>
        <v>BPM de elétrons</v>
      </c>
      <c r="B1632" s="22" t="str">
        <f>Datas_Entregas!$A$3</f>
        <v>BTS/Anel</v>
      </c>
      <c r="C1632" s="25">
        <f t="array" ref="C1632">INDEX(Datas_Entregas!$B$2:$B$100, MATCH(B1632, Datas_Entregas!$A$2:$A$100, 0), 1)</f>
        <v>43296</v>
      </c>
      <c r="D1632" s="22" t="str">
        <f>Def_Status_Montagem!$A$4</f>
        <v>Comprado / Esperando entrega</v>
      </c>
      <c r="E1632" s="35" t="str">
        <f>Def_Status_Montagem!$B$4</f>
        <v>Contratada (inclui etiqueta)</v>
      </c>
      <c r="F1632" s="26"/>
      <c r="G1632" s="27"/>
      <c r="H1632" s="26" t="str">
        <f t="array" ref="H1632">INDEX(Def_Instancias_Equipamentos!$E$2:$E$5135, MATCH(K1632, Def_Instancias_Equipamentos!$D$2:$D$5135, 0), 1)</f>
        <v>IA-02RaBPM</v>
      </c>
      <c r="I1632" s="27" t="str">
        <f t="array" ref="I1632">INDEX(Def_Instancias_Equipamentos!$E$2:$E$5135, MATCH(L1632, Def_Instancias_Equipamentos!$D$2:$D$5135, 0), 1)</f>
        <v>IA-02RaBPM</v>
      </c>
      <c r="J1632" s="27" t="str">
        <f t="shared" si="26"/>
        <v>INTERNO</v>
      </c>
      <c r="K1632" s="28" t="str">
        <f>Def_Instancias_Equipamentos!$D$806</f>
        <v>SI-02M2:DI-BPMRFFE</v>
      </c>
      <c r="L1632" s="19" t="str">
        <f>Def_Instancias_Equipamentos!$D$1397</f>
        <v>SI-02M2:DI-FMCFastADC</v>
      </c>
      <c r="M1632" s="44" t="s">
        <v>44</v>
      </c>
      <c r="N1632" s="45" t="s">
        <v>1199</v>
      </c>
      <c r="O1632" s="28" t="str">
        <f>Def_Sistemas_Conectores_Cabos!$B$7</f>
        <v>SMA 50-ohm</v>
      </c>
      <c r="P1632" s="19" t="str">
        <f>Def_Sistemas_Conectores_Cabos!$B$7</f>
        <v>SMA 50-ohm</v>
      </c>
      <c r="Q1632" s="27" t="str">
        <f t="shared" si="31"/>
        <v>SI-02M2:DI-BPMRFFE/BI_OUT
SI-02M2:DI-FMCFastADC/IN2</v>
      </c>
      <c r="R1632" s="69">
        <v>2.0</v>
      </c>
      <c r="S1632" s="69">
        <v>2.0</v>
      </c>
      <c r="T1632" s="211" t="str">
        <f>Def_Sistemas_Conectores_Cabos!$C$9</f>
        <v>RG316</v>
      </c>
      <c r="U1632" s="45" t="s">
        <v>1173</v>
      </c>
      <c r="V1632" s="33"/>
      <c r="W1632" s="33"/>
      <c r="X1632" s="33"/>
    </row>
    <row r="1633" ht="15.75" customHeight="1">
      <c r="A1633" s="19" t="str">
        <f>Def_Sistemas_Conectores_Cabos!$A$22</f>
        <v>BPM de elétrons</v>
      </c>
      <c r="B1633" s="22" t="str">
        <f>Datas_Entregas!$A$3</f>
        <v>BTS/Anel</v>
      </c>
      <c r="C1633" s="25">
        <f t="array" ref="C1633">INDEX(Datas_Entregas!$B$2:$B$100, MATCH(B1633, Datas_Entregas!$A$2:$A$100, 0), 1)</f>
        <v>43296</v>
      </c>
      <c r="D1633" s="22" t="str">
        <f>Def_Status_Montagem!$A$4</f>
        <v>Comprado / Esperando entrega</v>
      </c>
      <c r="E1633" s="35" t="str">
        <f>Def_Status_Montagem!$B$4</f>
        <v>Contratada (inclui etiqueta)</v>
      </c>
      <c r="F1633" s="26"/>
      <c r="G1633" s="27"/>
      <c r="H1633" s="26" t="str">
        <f t="array" ref="H1633">INDEX(Def_Instancias_Equipamentos!$E$2:$E$5135, MATCH(K1633, Def_Instancias_Equipamentos!$D$2:$D$5135, 0), 1)</f>
        <v>IA-02RaBPM</v>
      </c>
      <c r="I1633" s="27" t="str">
        <f t="array" ref="I1633">INDEX(Def_Instancias_Equipamentos!$E$2:$E$5135, MATCH(L1633, Def_Instancias_Equipamentos!$D$2:$D$5135, 0), 1)</f>
        <v>IA-02RaBPM</v>
      </c>
      <c r="J1633" s="27" t="str">
        <f t="shared" si="26"/>
        <v>INTERNO</v>
      </c>
      <c r="K1633" s="28" t="str">
        <f>Def_Instancias_Equipamentos!$D$806</f>
        <v>SI-02M2:DI-BPMRFFE</v>
      </c>
      <c r="L1633" s="19" t="str">
        <f>Def_Instancias_Equipamentos!$D$1397</f>
        <v>SI-02M2:DI-FMCFastADC</v>
      </c>
      <c r="M1633" s="44" t="s">
        <v>49</v>
      </c>
      <c r="N1633" s="45" t="s">
        <v>1202</v>
      </c>
      <c r="O1633" s="28" t="str">
        <f>Def_Sistemas_Conectores_Cabos!$B$7</f>
        <v>SMA 50-ohm</v>
      </c>
      <c r="P1633" s="19" t="str">
        <f>Def_Sistemas_Conectores_Cabos!$B$7</f>
        <v>SMA 50-ohm</v>
      </c>
      <c r="Q1633" s="27" t="str">
        <f t="shared" si="31"/>
        <v>SI-02M2:DI-BPMRFFE/TI_OUT
SI-02M2:DI-FMCFastADC/IN3</v>
      </c>
      <c r="R1633" s="69">
        <v>2.0</v>
      </c>
      <c r="S1633" s="69">
        <v>2.0</v>
      </c>
      <c r="T1633" s="211" t="str">
        <f>Def_Sistemas_Conectores_Cabos!$C$9</f>
        <v>RG316</v>
      </c>
      <c r="U1633" s="45" t="s">
        <v>1173</v>
      </c>
      <c r="V1633" s="33"/>
      <c r="W1633" s="33"/>
      <c r="X1633" s="33"/>
    </row>
    <row r="1634" ht="15.75" customHeight="1">
      <c r="A1634" s="19" t="str">
        <f>Def_Sistemas_Conectores_Cabos!$A$22</f>
        <v>BPM de elétrons</v>
      </c>
      <c r="B1634" s="22" t="str">
        <f>Datas_Entregas!$A$3</f>
        <v>BTS/Anel</v>
      </c>
      <c r="C1634" s="25">
        <f t="array" ref="C1634">INDEX(Datas_Entregas!$B$2:$B$100, MATCH(B1634, Datas_Entregas!$A$2:$A$100, 0), 1)</f>
        <v>43296</v>
      </c>
      <c r="D1634" s="22" t="str">
        <f>Def_Status_Montagem!$A$4</f>
        <v>Comprado / Esperando entrega</v>
      </c>
      <c r="E1634" s="35" t="str">
        <f>Def_Status_Montagem!$B$4</f>
        <v>Contratada (inclui etiqueta)</v>
      </c>
      <c r="F1634" s="26"/>
      <c r="G1634" s="27"/>
      <c r="H1634" s="26" t="str">
        <f t="array" ref="H1634">INDEX(Def_Instancias_Equipamentos!$E$2:$E$5135, MATCH(K1634, Def_Instancias_Equipamentos!$D$2:$D$5135, 0), 1)</f>
        <v>IA-02RaBPM</v>
      </c>
      <c r="I1634" s="27" t="str">
        <f t="array" ref="I1634">INDEX(Def_Instancias_Equipamentos!$E$2:$E$5135, MATCH(L1634, Def_Instancias_Equipamentos!$D$2:$D$5135, 0), 1)</f>
        <v>IA-02RaBPM</v>
      </c>
      <c r="J1634" s="27" t="str">
        <f t="shared" si="26"/>
        <v>INTERNO</v>
      </c>
      <c r="K1634" s="28" t="str">
        <f>Def_Instancias_Equipamentos!$D$806</f>
        <v>SI-02M2:DI-BPMRFFE</v>
      </c>
      <c r="L1634" s="19" t="str">
        <f>Def_Instancias_Equipamentos!$D$1397</f>
        <v>SI-02M2:DI-FMCFastADC</v>
      </c>
      <c r="M1634" s="44" t="s">
        <v>47</v>
      </c>
      <c r="N1634" s="45" t="s">
        <v>1216</v>
      </c>
      <c r="O1634" s="28" t="str">
        <f>Def_Sistemas_Conectores_Cabos!$B$7</f>
        <v>SMA 50-ohm</v>
      </c>
      <c r="P1634" s="19" t="str">
        <f>Def_Sistemas_Conectores_Cabos!$B$7</f>
        <v>SMA 50-ohm</v>
      </c>
      <c r="Q1634" s="27" t="str">
        <f t="shared" si="31"/>
        <v>SI-02M2:DI-BPMRFFE/BO_OUT
SI-02M2:DI-FMCFastADC/IN4</v>
      </c>
      <c r="R1634" s="69">
        <v>2.0</v>
      </c>
      <c r="S1634" s="69">
        <v>2.0</v>
      </c>
      <c r="T1634" s="211" t="str">
        <f>Def_Sistemas_Conectores_Cabos!$C$9</f>
        <v>RG316</v>
      </c>
      <c r="U1634" s="45" t="s">
        <v>1173</v>
      </c>
      <c r="V1634" s="33"/>
      <c r="W1634" s="33"/>
      <c r="X1634" s="33"/>
    </row>
    <row r="1635" ht="15.75" customHeight="1">
      <c r="A1635" s="19" t="str">
        <f>Def_Sistemas_Conectores_Cabos!$A$22</f>
        <v>BPM de elétrons</v>
      </c>
      <c r="B1635" s="22" t="str">
        <f>Datas_Entregas!$A$3</f>
        <v>BTS/Anel</v>
      </c>
      <c r="C1635" s="25">
        <f t="array" ref="C1635">INDEX(Datas_Entregas!$B$2:$B$100, MATCH(B1635, Datas_Entregas!$A$2:$A$100, 0), 1)</f>
        <v>43296</v>
      </c>
      <c r="D1635" s="22" t="str">
        <f>Def_Status_Montagem!$A$4</f>
        <v>Comprado / Esperando entrega</v>
      </c>
      <c r="E1635" s="35" t="str">
        <f>Def_Status_Montagem!$B$4</f>
        <v>Contratada (inclui etiqueta)</v>
      </c>
      <c r="F1635" s="26"/>
      <c r="G1635" s="27"/>
      <c r="H1635" s="26" t="str">
        <f t="array" ref="H1635">INDEX(Def_Instancias_Equipamentos!$E$2:$E$5135, MATCH(K1635, Def_Instancias_Equipamentos!$D$2:$D$5135, 0), 1)</f>
        <v>IA-02RaBPM</v>
      </c>
      <c r="I1635" s="27" t="str">
        <f t="array" ref="I1635">INDEX(Def_Instancias_Equipamentos!$E$2:$E$5135, MATCH(L1635, Def_Instancias_Equipamentos!$D$2:$D$5135, 0), 1)</f>
        <v>IA-02RaBPM</v>
      </c>
      <c r="J1635" s="27" t="str">
        <f t="shared" si="26"/>
        <v>INTERNO</v>
      </c>
      <c r="K1635" s="28" t="str">
        <f>Def_Instancias_Equipamentos!$D$953</f>
        <v>SI-02SB:DI-BPMRFFE-1</v>
      </c>
      <c r="L1635" s="19" t="str">
        <f>Def_Instancias_Equipamentos!$D$1544</f>
        <v>SI-02SB:DI-FMCFastADC-1</v>
      </c>
      <c r="M1635" s="44" t="s">
        <v>51</v>
      </c>
      <c r="N1635" s="45" t="s">
        <v>1192</v>
      </c>
      <c r="O1635" s="28" t="str">
        <f>Def_Sistemas_Conectores_Cabos!$B$7</f>
        <v>SMA 50-ohm</v>
      </c>
      <c r="P1635" s="19" t="str">
        <f>Def_Sistemas_Conectores_Cabos!$B$7</f>
        <v>SMA 50-ohm</v>
      </c>
      <c r="Q1635" s="27" t="str">
        <f t="shared" si="31"/>
        <v>SI-02SB:DI-BPMRFFE-1/TO_OUT
SI-02SB:DI-FMCFastADC-1/IN1</v>
      </c>
      <c r="R1635" s="69">
        <v>2.0</v>
      </c>
      <c r="S1635" s="69">
        <v>2.0</v>
      </c>
      <c r="T1635" s="211" t="str">
        <f>Def_Sistemas_Conectores_Cabos!$C$9</f>
        <v>RG316</v>
      </c>
      <c r="U1635" s="45" t="s">
        <v>1173</v>
      </c>
      <c r="V1635" s="33"/>
      <c r="W1635" s="33"/>
      <c r="X1635" s="33"/>
    </row>
    <row r="1636" ht="15.75" customHeight="1">
      <c r="A1636" s="19" t="str">
        <f>Def_Sistemas_Conectores_Cabos!$A$22</f>
        <v>BPM de elétrons</v>
      </c>
      <c r="B1636" s="22" t="str">
        <f>Datas_Entregas!$A$3</f>
        <v>BTS/Anel</v>
      </c>
      <c r="C1636" s="25">
        <f t="array" ref="C1636">INDEX(Datas_Entregas!$B$2:$B$100, MATCH(B1636, Datas_Entregas!$A$2:$A$100, 0), 1)</f>
        <v>43296</v>
      </c>
      <c r="D1636" s="22" t="str">
        <f>Def_Status_Montagem!$A$4</f>
        <v>Comprado / Esperando entrega</v>
      </c>
      <c r="E1636" s="35" t="str">
        <f>Def_Status_Montagem!$B$4</f>
        <v>Contratada (inclui etiqueta)</v>
      </c>
      <c r="F1636" s="26"/>
      <c r="G1636" s="27"/>
      <c r="H1636" s="26" t="str">
        <f t="array" ref="H1636">INDEX(Def_Instancias_Equipamentos!$E$2:$E$5135, MATCH(K1636, Def_Instancias_Equipamentos!$D$2:$D$5135, 0), 1)</f>
        <v>IA-02RaBPM</v>
      </c>
      <c r="I1636" s="27" t="str">
        <f t="array" ref="I1636">INDEX(Def_Instancias_Equipamentos!$E$2:$E$5135, MATCH(L1636, Def_Instancias_Equipamentos!$D$2:$D$5135, 0), 1)</f>
        <v>IA-02RaBPM</v>
      </c>
      <c r="J1636" s="27" t="str">
        <f t="shared" si="26"/>
        <v>INTERNO</v>
      </c>
      <c r="K1636" s="28" t="str">
        <f>Def_Instancias_Equipamentos!$D$953</f>
        <v>SI-02SB:DI-BPMRFFE-1</v>
      </c>
      <c r="L1636" s="19" t="str">
        <f>Def_Instancias_Equipamentos!$D$1544</f>
        <v>SI-02SB:DI-FMCFastADC-1</v>
      </c>
      <c r="M1636" s="44" t="s">
        <v>44</v>
      </c>
      <c r="N1636" s="45" t="s">
        <v>1199</v>
      </c>
      <c r="O1636" s="28" t="str">
        <f>Def_Sistemas_Conectores_Cabos!$B$7</f>
        <v>SMA 50-ohm</v>
      </c>
      <c r="P1636" s="19" t="str">
        <f>Def_Sistemas_Conectores_Cabos!$B$7</f>
        <v>SMA 50-ohm</v>
      </c>
      <c r="Q1636" s="27" t="str">
        <f t="shared" si="31"/>
        <v>SI-02SB:DI-BPMRFFE-1/BI_OUT
SI-02SB:DI-FMCFastADC-1/IN2</v>
      </c>
      <c r="R1636" s="69">
        <v>2.0</v>
      </c>
      <c r="S1636" s="69">
        <v>2.0</v>
      </c>
      <c r="T1636" s="211" t="str">
        <f>Def_Sistemas_Conectores_Cabos!$C$9</f>
        <v>RG316</v>
      </c>
      <c r="U1636" s="45" t="s">
        <v>1173</v>
      </c>
      <c r="V1636" s="33"/>
      <c r="W1636" s="33"/>
      <c r="X1636" s="33"/>
    </row>
    <row r="1637" ht="15.75" customHeight="1">
      <c r="A1637" s="19" t="str">
        <f>Def_Sistemas_Conectores_Cabos!$A$22</f>
        <v>BPM de elétrons</v>
      </c>
      <c r="B1637" s="22" t="str">
        <f>Datas_Entregas!$A$3</f>
        <v>BTS/Anel</v>
      </c>
      <c r="C1637" s="25">
        <f t="array" ref="C1637">INDEX(Datas_Entregas!$B$2:$B$100, MATCH(B1637, Datas_Entregas!$A$2:$A$100, 0), 1)</f>
        <v>43296</v>
      </c>
      <c r="D1637" s="22" t="str">
        <f>Def_Status_Montagem!$A$4</f>
        <v>Comprado / Esperando entrega</v>
      </c>
      <c r="E1637" s="35" t="str">
        <f>Def_Status_Montagem!$B$4</f>
        <v>Contratada (inclui etiqueta)</v>
      </c>
      <c r="F1637" s="26"/>
      <c r="G1637" s="27"/>
      <c r="H1637" s="26" t="str">
        <f t="array" ref="H1637">INDEX(Def_Instancias_Equipamentos!$E$2:$E$5135, MATCH(K1637, Def_Instancias_Equipamentos!$D$2:$D$5135, 0), 1)</f>
        <v>IA-02RaBPM</v>
      </c>
      <c r="I1637" s="27" t="str">
        <f t="array" ref="I1637">INDEX(Def_Instancias_Equipamentos!$E$2:$E$5135, MATCH(L1637, Def_Instancias_Equipamentos!$D$2:$D$5135, 0), 1)</f>
        <v>IA-02RaBPM</v>
      </c>
      <c r="J1637" s="27" t="str">
        <f t="shared" si="26"/>
        <v>INTERNO</v>
      </c>
      <c r="K1637" s="28" t="str">
        <f>Def_Instancias_Equipamentos!$D$953</f>
        <v>SI-02SB:DI-BPMRFFE-1</v>
      </c>
      <c r="L1637" s="19" t="str">
        <f>Def_Instancias_Equipamentos!$D$1544</f>
        <v>SI-02SB:DI-FMCFastADC-1</v>
      </c>
      <c r="M1637" s="44" t="s">
        <v>49</v>
      </c>
      <c r="N1637" s="45" t="s">
        <v>1202</v>
      </c>
      <c r="O1637" s="28" t="str">
        <f>Def_Sistemas_Conectores_Cabos!$B$7</f>
        <v>SMA 50-ohm</v>
      </c>
      <c r="P1637" s="19" t="str">
        <f>Def_Sistemas_Conectores_Cabos!$B$7</f>
        <v>SMA 50-ohm</v>
      </c>
      <c r="Q1637" s="27" t="str">
        <f t="shared" si="31"/>
        <v>SI-02SB:DI-BPMRFFE-1/TI_OUT
SI-02SB:DI-FMCFastADC-1/IN3</v>
      </c>
      <c r="R1637" s="69">
        <v>2.0</v>
      </c>
      <c r="S1637" s="69">
        <v>2.0</v>
      </c>
      <c r="T1637" s="211" t="str">
        <f>Def_Sistemas_Conectores_Cabos!$C$9</f>
        <v>RG316</v>
      </c>
      <c r="U1637" s="45" t="s">
        <v>1173</v>
      </c>
      <c r="V1637" s="33"/>
      <c r="W1637" s="33"/>
      <c r="X1637" s="33"/>
    </row>
    <row r="1638" ht="15.75" customHeight="1">
      <c r="A1638" s="19" t="str">
        <f>Def_Sistemas_Conectores_Cabos!$A$22</f>
        <v>BPM de elétrons</v>
      </c>
      <c r="B1638" s="22" t="str">
        <f>Datas_Entregas!$A$3</f>
        <v>BTS/Anel</v>
      </c>
      <c r="C1638" s="25">
        <f t="array" ref="C1638">INDEX(Datas_Entregas!$B$2:$B$100, MATCH(B1638, Datas_Entregas!$A$2:$A$100, 0), 1)</f>
        <v>43296</v>
      </c>
      <c r="D1638" s="22" t="str">
        <f>Def_Status_Montagem!$A$4</f>
        <v>Comprado / Esperando entrega</v>
      </c>
      <c r="E1638" s="35" t="str">
        <f>Def_Status_Montagem!$B$4</f>
        <v>Contratada (inclui etiqueta)</v>
      </c>
      <c r="F1638" s="26"/>
      <c r="G1638" s="27"/>
      <c r="H1638" s="26" t="str">
        <f t="array" ref="H1638">INDEX(Def_Instancias_Equipamentos!$E$2:$E$5135, MATCH(K1638, Def_Instancias_Equipamentos!$D$2:$D$5135, 0), 1)</f>
        <v>IA-02RaBPM</v>
      </c>
      <c r="I1638" s="27" t="str">
        <f t="array" ref="I1638">INDEX(Def_Instancias_Equipamentos!$E$2:$E$5135, MATCH(L1638, Def_Instancias_Equipamentos!$D$2:$D$5135, 0), 1)</f>
        <v>IA-02RaBPM</v>
      </c>
      <c r="J1638" s="27" t="str">
        <f t="shared" si="26"/>
        <v>INTERNO</v>
      </c>
      <c r="K1638" s="28" t="str">
        <f>Def_Instancias_Equipamentos!$D$953</f>
        <v>SI-02SB:DI-BPMRFFE-1</v>
      </c>
      <c r="L1638" s="19" t="str">
        <f>Def_Instancias_Equipamentos!$D$1544</f>
        <v>SI-02SB:DI-FMCFastADC-1</v>
      </c>
      <c r="M1638" s="44" t="s">
        <v>47</v>
      </c>
      <c r="N1638" s="45" t="s">
        <v>1216</v>
      </c>
      <c r="O1638" s="28" t="str">
        <f>Def_Sistemas_Conectores_Cabos!$B$7</f>
        <v>SMA 50-ohm</v>
      </c>
      <c r="P1638" s="19" t="str">
        <f>Def_Sistemas_Conectores_Cabos!$B$7</f>
        <v>SMA 50-ohm</v>
      </c>
      <c r="Q1638" s="27" t="str">
        <f t="shared" si="31"/>
        <v>SI-02SB:DI-BPMRFFE-1/BO_OUT
SI-02SB:DI-FMCFastADC-1/IN4</v>
      </c>
      <c r="R1638" s="69">
        <v>2.0</v>
      </c>
      <c r="S1638" s="69">
        <v>2.0</v>
      </c>
      <c r="T1638" s="211" t="str">
        <f>Def_Sistemas_Conectores_Cabos!$C$9</f>
        <v>RG316</v>
      </c>
      <c r="U1638" s="45" t="s">
        <v>1173</v>
      </c>
      <c r="V1638" s="33"/>
      <c r="W1638" s="33"/>
      <c r="X1638" s="33"/>
    </row>
    <row r="1639" ht="15.75" customHeight="1">
      <c r="A1639" s="19" t="str">
        <f>Def_Sistemas_Conectores_Cabos!$A$22</f>
        <v>BPM de elétrons</v>
      </c>
      <c r="B1639" s="22" t="str">
        <f>Datas_Entregas!$A$3</f>
        <v>BTS/Anel</v>
      </c>
      <c r="C1639" s="25">
        <f t="array" ref="C1639">INDEX(Datas_Entregas!$B$2:$B$100, MATCH(B1639, Datas_Entregas!$A$2:$A$100, 0), 1)</f>
        <v>43296</v>
      </c>
      <c r="D1639" s="22" t="str">
        <f>Def_Status_Montagem!$A$4</f>
        <v>Comprado / Esperando entrega</v>
      </c>
      <c r="E1639" s="35" t="str">
        <f>Def_Status_Montagem!$B$4</f>
        <v>Contratada (inclui etiqueta)</v>
      </c>
      <c r="F1639" s="26"/>
      <c r="G1639" s="27"/>
      <c r="H1639" s="26" t="str">
        <f t="array" ref="H1639">INDEX(Def_Instancias_Equipamentos!$E$2:$E$5135, MATCH(K1639, Def_Instancias_Equipamentos!$D$2:$D$5135, 0), 1)</f>
        <v>IA-02RaBPM</v>
      </c>
      <c r="I1639" s="27" t="str">
        <f t="array" ref="I1639">INDEX(Def_Instancias_Equipamentos!$E$2:$E$5135, MATCH(L1639, Def_Instancias_Equipamentos!$D$2:$D$5135, 0), 1)</f>
        <v>IA-02RaBPM</v>
      </c>
      <c r="J1639" s="27" t="str">
        <f t="shared" si="26"/>
        <v>INTERNO</v>
      </c>
      <c r="K1639" s="28" t="str">
        <f>Def_Instancias_Equipamentos!$D$954</f>
        <v>SI-02SB:DI-BPMRFFE-2</v>
      </c>
      <c r="L1639" s="19" t="str">
        <f>Def_Instancias_Equipamentos!$D$1545</f>
        <v>SI-02SB:DI-FMCFastADC-2</v>
      </c>
      <c r="M1639" s="44" t="s">
        <v>51</v>
      </c>
      <c r="N1639" s="45" t="s">
        <v>1192</v>
      </c>
      <c r="O1639" s="28" t="str">
        <f>Def_Sistemas_Conectores_Cabos!$B$7</f>
        <v>SMA 50-ohm</v>
      </c>
      <c r="P1639" s="19" t="str">
        <f>Def_Sistemas_Conectores_Cabos!$B$7</f>
        <v>SMA 50-ohm</v>
      </c>
      <c r="Q1639" s="27" t="str">
        <f t="shared" si="31"/>
        <v>SI-02SB:DI-BPMRFFE-2/TO_OUT
SI-02SB:DI-FMCFastADC-2/IN1</v>
      </c>
      <c r="R1639" s="69">
        <v>2.0</v>
      </c>
      <c r="S1639" s="69">
        <v>2.0</v>
      </c>
      <c r="T1639" s="211" t="str">
        <f>Def_Sistemas_Conectores_Cabos!$C$9</f>
        <v>RG316</v>
      </c>
      <c r="U1639" s="45" t="s">
        <v>1173</v>
      </c>
      <c r="V1639" s="33"/>
      <c r="W1639" s="33"/>
      <c r="X1639" s="33"/>
    </row>
    <row r="1640" ht="15.75" customHeight="1">
      <c r="A1640" s="19" t="str">
        <f>Def_Sistemas_Conectores_Cabos!$A$22</f>
        <v>BPM de elétrons</v>
      </c>
      <c r="B1640" s="22" t="str">
        <f>Datas_Entregas!$A$3</f>
        <v>BTS/Anel</v>
      </c>
      <c r="C1640" s="25">
        <f t="array" ref="C1640">INDEX(Datas_Entregas!$B$2:$B$100, MATCH(B1640, Datas_Entregas!$A$2:$A$100, 0), 1)</f>
        <v>43296</v>
      </c>
      <c r="D1640" s="22" t="str">
        <f>Def_Status_Montagem!$A$4</f>
        <v>Comprado / Esperando entrega</v>
      </c>
      <c r="E1640" s="35" t="str">
        <f>Def_Status_Montagem!$B$4</f>
        <v>Contratada (inclui etiqueta)</v>
      </c>
      <c r="F1640" s="26"/>
      <c r="G1640" s="27"/>
      <c r="H1640" s="26" t="str">
        <f t="array" ref="H1640">INDEX(Def_Instancias_Equipamentos!$E$2:$E$5135, MATCH(K1640, Def_Instancias_Equipamentos!$D$2:$D$5135, 0), 1)</f>
        <v>IA-02RaBPM</v>
      </c>
      <c r="I1640" s="27" t="str">
        <f t="array" ref="I1640">INDEX(Def_Instancias_Equipamentos!$E$2:$E$5135, MATCH(L1640, Def_Instancias_Equipamentos!$D$2:$D$5135, 0), 1)</f>
        <v>IA-02RaBPM</v>
      </c>
      <c r="J1640" s="27" t="str">
        <f t="shared" si="26"/>
        <v>INTERNO</v>
      </c>
      <c r="K1640" s="28" t="str">
        <f>Def_Instancias_Equipamentos!$D$954</f>
        <v>SI-02SB:DI-BPMRFFE-2</v>
      </c>
      <c r="L1640" s="19" t="str">
        <f>Def_Instancias_Equipamentos!$D$1545</f>
        <v>SI-02SB:DI-FMCFastADC-2</v>
      </c>
      <c r="M1640" s="44" t="s">
        <v>44</v>
      </c>
      <c r="N1640" s="45" t="s">
        <v>1199</v>
      </c>
      <c r="O1640" s="28" t="str">
        <f>Def_Sistemas_Conectores_Cabos!$B$7</f>
        <v>SMA 50-ohm</v>
      </c>
      <c r="P1640" s="19" t="str">
        <f>Def_Sistemas_Conectores_Cabos!$B$7</f>
        <v>SMA 50-ohm</v>
      </c>
      <c r="Q1640" s="27" t="str">
        <f t="shared" si="31"/>
        <v>SI-02SB:DI-BPMRFFE-2/BI_OUT
SI-02SB:DI-FMCFastADC-2/IN2</v>
      </c>
      <c r="R1640" s="69">
        <v>2.0</v>
      </c>
      <c r="S1640" s="69">
        <v>2.0</v>
      </c>
      <c r="T1640" s="211" t="str">
        <f>Def_Sistemas_Conectores_Cabos!$C$9</f>
        <v>RG316</v>
      </c>
      <c r="U1640" s="45" t="s">
        <v>1173</v>
      </c>
      <c r="V1640" s="33"/>
      <c r="W1640" s="33"/>
      <c r="X1640" s="33"/>
    </row>
    <row r="1641" ht="15.75" customHeight="1">
      <c r="A1641" s="19" t="str">
        <f>Def_Sistemas_Conectores_Cabos!$A$22</f>
        <v>BPM de elétrons</v>
      </c>
      <c r="B1641" s="22" t="str">
        <f>Datas_Entregas!$A$3</f>
        <v>BTS/Anel</v>
      </c>
      <c r="C1641" s="25">
        <f t="array" ref="C1641">INDEX(Datas_Entregas!$B$2:$B$100, MATCH(B1641, Datas_Entregas!$A$2:$A$100, 0), 1)</f>
        <v>43296</v>
      </c>
      <c r="D1641" s="22" t="str">
        <f>Def_Status_Montagem!$A$4</f>
        <v>Comprado / Esperando entrega</v>
      </c>
      <c r="E1641" s="35" t="str">
        <f>Def_Status_Montagem!$B$4</f>
        <v>Contratada (inclui etiqueta)</v>
      </c>
      <c r="F1641" s="26"/>
      <c r="G1641" s="27"/>
      <c r="H1641" s="26" t="str">
        <f t="array" ref="H1641">INDEX(Def_Instancias_Equipamentos!$E$2:$E$5135, MATCH(K1641, Def_Instancias_Equipamentos!$D$2:$D$5135, 0), 1)</f>
        <v>IA-02RaBPM</v>
      </c>
      <c r="I1641" s="27" t="str">
        <f t="array" ref="I1641">INDEX(Def_Instancias_Equipamentos!$E$2:$E$5135, MATCH(L1641, Def_Instancias_Equipamentos!$D$2:$D$5135, 0), 1)</f>
        <v>IA-02RaBPM</v>
      </c>
      <c r="J1641" s="27" t="str">
        <f t="shared" si="26"/>
        <v>INTERNO</v>
      </c>
      <c r="K1641" s="28" t="str">
        <f>Def_Instancias_Equipamentos!$D$954</f>
        <v>SI-02SB:DI-BPMRFFE-2</v>
      </c>
      <c r="L1641" s="19" t="str">
        <f>Def_Instancias_Equipamentos!$D$1545</f>
        <v>SI-02SB:DI-FMCFastADC-2</v>
      </c>
      <c r="M1641" s="44" t="s">
        <v>49</v>
      </c>
      <c r="N1641" s="45" t="s">
        <v>1202</v>
      </c>
      <c r="O1641" s="28" t="str">
        <f>Def_Sistemas_Conectores_Cabos!$B$7</f>
        <v>SMA 50-ohm</v>
      </c>
      <c r="P1641" s="19" t="str">
        <f>Def_Sistemas_Conectores_Cabos!$B$7</f>
        <v>SMA 50-ohm</v>
      </c>
      <c r="Q1641" s="27" t="str">
        <f t="shared" si="31"/>
        <v>SI-02SB:DI-BPMRFFE-2/TI_OUT
SI-02SB:DI-FMCFastADC-2/IN3</v>
      </c>
      <c r="R1641" s="69">
        <v>2.0</v>
      </c>
      <c r="S1641" s="69">
        <v>2.0</v>
      </c>
      <c r="T1641" s="211" t="str">
        <f>Def_Sistemas_Conectores_Cabos!$C$9</f>
        <v>RG316</v>
      </c>
      <c r="U1641" s="45" t="s">
        <v>1173</v>
      </c>
      <c r="V1641" s="33"/>
      <c r="W1641" s="33"/>
      <c r="X1641" s="33"/>
    </row>
    <row r="1642" ht="15.75" customHeight="1">
      <c r="A1642" s="19" t="str">
        <f>Def_Sistemas_Conectores_Cabos!$A$22</f>
        <v>BPM de elétrons</v>
      </c>
      <c r="B1642" s="22" t="str">
        <f>Datas_Entregas!$A$3</f>
        <v>BTS/Anel</v>
      </c>
      <c r="C1642" s="25">
        <f t="array" ref="C1642">INDEX(Datas_Entregas!$B$2:$B$100, MATCH(B1642, Datas_Entregas!$A$2:$A$100, 0), 1)</f>
        <v>43296</v>
      </c>
      <c r="D1642" s="22" t="str">
        <f>Def_Status_Montagem!$A$4</f>
        <v>Comprado / Esperando entrega</v>
      </c>
      <c r="E1642" s="35" t="str">
        <f>Def_Status_Montagem!$B$4</f>
        <v>Contratada (inclui etiqueta)</v>
      </c>
      <c r="F1642" s="26"/>
      <c r="G1642" s="27"/>
      <c r="H1642" s="26" t="str">
        <f t="array" ref="H1642">INDEX(Def_Instancias_Equipamentos!$E$2:$E$5135, MATCH(K1642, Def_Instancias_Equipamentos!$D$2:$D$5135, 0), 1)</f>
        <v>IA-02RaBPM</v>
      </c>
      <c r="I1642" s="27" t="str">
        <f t="array" ref="I1642">INDEX(Def_Instancias_Equipamentos!$E$2:$E$5135, MATCH(L1642, Def_Instancias_Equipamentos!$D$2:$D$5135, 0), 1)</f>
        <v>IA-02RaBPM</v>
      </c>
      <c r="J1642" s="27" t="str">
        <f t="shared" si="26"/>
        <v>INTERNO</v>
      </c>
      <c r="K1642" s="28" t="str">
        <f>Def_Instancias_Equipamentos!$D$954</f>
        <v>SI-02SB:DI-BPMRFFE-2</v>
      </c>
      <c r="L1642" s="19" t="str">
        <f>Def_Instancias_Equipamentos!$D$1545</f>
        <v>SI-02SB:DI-FMCFastADC-2</v>
      </c>
      <c r="M1642" s="44" t="s">
        <v>47</v>
      </c>
      <c r="N1642" s="45" t="s">
        <v>1216</v>
      </c>
      <c r="O1642" s="28" t="str">
        <f>Def_Sistemas_Conectores_Cabos!$B$7</f>
        <v>SMA 50-ohm</v>
      </c>
      <c r="P1642" s="19" t="str">
        <f>Def_Sistemas_Conectores_Cabos!$B$7</f>
        <v>SMA 50-ohm</v>
      </c>
      <c r="Q1642" s="27" t="str">
        <f t="shared" si="31"/>
        <v>SI-02SB:DI-BPMRFFE-2/BO_OUT
SI-02SB:DI-FMCFastADC-2/IN4</v>
      </c>
      <c r="R1642" s="69">
        <v>2.0</v>
      </c>
      <c r="S1642" s="69">
        <v>2.0</v>
      </c>
      <c r="T1642" s="211" t="str">
        <f>Def_Sistemas_Conectores_Cabos!$C$9</f>
        <v>RG316</v>
      </c>
      <c r="U1642" s="45" t="s">
        <v>1173</v>
      </c>
      <c r="V1642" s="33"/>
      <c r="W1642" s="33"/>
      <c r="X1642" s="33"/>
    </row>
    <row r="1643" ht="15.75" customHeight="1">
      <c r="A1643" s="19" t="str">
        <f>Def_Sistemas_Conectores_Cabos!$A$22</f>
        <v>BPM de elétrons</v>
      </c>
      <c r="B1643" s="22" t="str">
        <f>Datas_Entregas!$A$3</f>
        <v>BTS/Anel</v>
      </c>
      <c r="C1643" s="25">
        <f t="array" ref="C1643">INDEX(Datas_Entregas!$B$2:$B$100, MATCH(B1643, Datas_Entregas!$A$2:$A$100, 0), 1)</f>
        <v>43296</v>
      </c>
      <c r="D1643" s="22" t="str">
        <f>Def_Status_Montagem!$A$4</f>
        <v>Comprado / Esperando entrega</v>
      </c>
      <c r="E1643" s="35" t="str">
        <f>Def_Status_Montagem!$B$4</f>
        <v>Contratada (inclui etiqueta)</v>
      </c>
      <c r="F1643" s="26"/>
      <c r="G1643" s="27"/>
      <c r="H1643" s="26" t="str">
        <f t="array" ref="H1643">INDEX(Def_Instancias_Equipamentos!$E$2:$E$5135, MATCH(K1643, Def_Instancias_Equipamentos!$D$2:$D$5135, 0), 1)</f>
        <v>IA-03RaBPM</v>
      </c>
      <c r="I1643" s="27" t="str">
        <f t="array" ref="I1643">INDEX(Def_Instancias_Equipamentos!$E$2:$E$5135, MATCH(L1643, Def_Instancias_Equipamentos!$D$2:$D$5135, 0), 1)</f>
        <v>IA-03RaBPM</v>
      </c>
      <c r="J1643" s="27" t="str">
        <f t="shared" si="26"/>
        <v>INTERNO</v>
      </c>
      <c r="K1643" s="28" t="str">
        <f>Def_Instancias_Equipamentos!$D$807</f>
        <v>SI-03C1:DI-BPMRFFE-1</v>
      </c>
      <c r="L1643" s="19" t="str">
        <f>Def_Instancias_Equipamentos!$D$1398</f>
        <v>SI-03C1:DI-FMCFastADC-1</v>
      </c>
      <c r="M1643" s="44" t="s">
        <v>51</v>
      </c>
      <c r="N1643" s="45" t="s">
        <v>1192</v>
      </c>
      <c r="O1643" s="28" t="str">
        <f>Def_Sistemas_Conectores_Cabos!$B$7</f>
        <v>SMA 50-ohm</v>
      </c>
      <c r="P1643" s="19" t="str">
        <f>Def_Sistemas_Conectores_Cabos!$B$7</f>
        <v>SMA 50-ohm</v>
      </c>
      <c r="Q1643" s="27" t="str">
        <f t="shared" si="31"/>
        <v>SI-03C1:DI-BPMRFFE-1/TO_OUT
SI-03C1:DI-FMCFastADC-1/IN1</v>
      </c>
      <c r="R1643" s="69">
        <v>2.0</v>
      </c>
      <c r="S1643" s="69">
        <v>2.0</v>
      </c>
      <c r="T1643" s="211" t="str">
        <f>Def_Sistemas_Conectores_Cabos!$C$9</f>
        <v>RG316</v>
      </c>
      <c r="U1643" s="45" t="s">
        <v>1173</v>
      </c>
      <c r="V1643" s="33"/>
      <c r="W1643" s="33"/>
      <c r="X1643" s="33"/>
    </row>
    <row r="1644" ht="15.75" customHeight="1">
      <c r="A1644" s="19" t="str">
        <f>Def_Sistemas_Conectores_Cabos!$A$22</f>
        <v>BPM de elétrons</v>
      </c>
      <c r="B1644" s="22" t="str">
        <f>Datas_Entregas!$A$3</f>
        <v>BTS/Anel</v>
      </c>
      <c r="C1644" s="25">
        <f t="array" ref="C1644">INDEX(Datas_Entregas!$B$2:$B$100, MATCH(B1644, Datas_Entregas!$A$2:$A$100, 0), 1)</f>
        <v>43296</v>
      </c>
      <c r="D1644" s="22" t="str">
        <f>Def_Status_Montagem!$A$4</f>
        <v>Comprado / Esperando entrega</v>
      </c>
      <c r="E1644" s="35" t="str">
        <f>Def_Status_Montagem!$B$4</f>
        <v>Contratada (inclui etiqueta)</v>
      </c>
      <c r="F1644" s="26"/>
      <c r="G1644" s="27"/>
      <c r="H1644" s="26" t="str">
        <f t="array" ref="H1644">INDEX(Def_Instancias_Equipamentos!$E$2:$E$5135, MATCH(K1644, Def_Instancias_Equipamentos!$D$2:$D$5135, 0), 1)</f>
        <v>IA-03RaBPM</v>
      </c>
      <c r="I1644" s="27" t="str">
        <f t="array" ref="I1644">INDEX(Def_Instancias_Equipamentos!$E$2:$E$5135, MATCH(L1644, Def_Instancias_Equipamentos!$D$2:$D$5135, 0), 1)</f>
        <v>IA-03RaBPM</v>
      </c>
      <c r="J1644" s="27" t="str">
        <f t="shared" si="26"/>
        <v>INTERNO</v>
      </c>
      <c r="K1644" s="28" t="str">
        <f>Def_Instancias_Equipamentos!$D$807</f>
        <v>SI-03C1:DI-BPMRFFE-1</v>
      </c>
      <c r="L1644" s="19" t="str">
        <f>Def_Instancias_Equipamentos!$D$1398</f>
        <v>SI-03C1:DI-FMCFastADC-1</v>
      </c>
      <c r="M1644" s="44" t="s">
        <v>44</v>
      </c>
      <c r="N1644" s="45" t="s">
        <v>1199</v>
      </c>
      <c r="O1644" s="28" t="str">
        <f>Def_Sistemas_Conectores_Cabos!$B$7</f>
        <v>SMA 50-ohm</v>
      </c>
      <c r="P1644" s="19" t="str">
        <f>Def_Sistemas_Conectores_Cabos!$B$7</f>
        <v>SMA 50-ohm</v>
      </c>
      <c r="Q1644" s="27" t="str">
        <f t="shared" si="31"/>
        <v>SI-03C1:DI-BPMRFFE-1/BI_OUT
SI-03C1:DI-FMCFastADC-1/IN2</v>
      </c>
      <c r="R1644" s="69">
        <v>2.0</v>
      </c>
      <c r="S1644" s="69">
        <v>2.0</v>
      </c>
      <c r="T1644" s="211" t="str">
        <f>Def_Sistemas_Conectores_Cabos!$C$9</f>
        <v>RG316</v>
      </c>
      <c r="U1644" s="45" t="s">
        <v>1173</v>
      </c>
      <c r="V1644" s="33"/>
      <c r="W1644" s="33"/>
      <c r="X1644" s="33"/>
    </row>
    <row r="1645" ht="15.75" customHeight="1">
      <c r="A1645" s="19" t="str">
        <f>Def_Sistemas_Conectores_Cabos!$A$22</f>
        <v>BPM de elétrons</v>
      </c>
      <c r="B1645" s="22" t="str">
        <f>Datas_Entregas!$A$3</f>
        <v>BTS/Anel</v>
      </c>
      <c r="C1645" s="25">
        <f t="array" ref="C1645">INDEX(Datas_Entregas!$B$2:$B$100, MATCH(B1645, Datas_Entregas!$A$2:$A$100, 0), 1)</f>
        <v>43296</v>
      </c>
      <c r="D1645" s="22" t="str">
        <f>Def_Status_Montagem!$A$4</f>
        <v>Comprado / Esperando entrega</v>
      </c>
      <c r="E1645" s="35" t="str">
        <f>Def_Status_Montagem!$B$4</f>
        <v>Contratada (inclui etiqueta)</v>
      </c>
      <c r="F1645" s="26"/>
      <c r="G1645" s="27"/>
      <c r="H1645" s="26" t="str">
        <f t="array" ref="H1645">INDEX(Def_Instancias_Equipamentos!$E$2:$E$5135, MATCH(K1645, Def_Instancias_Equipamentos!$D$2:$D$5135, 0), 1)</f>
        <v>IA-03RaBPM</v>
      </c>
      <c r="I1645" s="27" t="str">
        <f t="array" ref="I1645">INDEX(Def_Instancias_Equipamentos!$E$2:$E$5135, MATCH(L1645, Def_Instancias_Equipamentos!$D$2:$D$5135, 0), 1)</f>
        <v>IA-03RaBPM</v>
      </c>
      <c r="J1645" s="27" t="str">
        <f t="shared" si="26"/>
        <v>INTERNO</v>
      </c>
      <c r="K1645" s="28" t="str">
        <f>Def_Instancias_Equipamentos!$D$807</f>
        <v>SI-03C1:DI-BPMRFFE-1</v>
      </c>
      <c r="L1645" s="19" t="str">
        <f>Def_Instancias_Equipamentos!$D$1398</f>
        <v>SI-03C1:DI-FMCFastADC-1</v>
      </c>
      <c r="M1645" s="44" t="s">
        <v>49</v>
      </c>
      <c r="N1645" s="45" t="s">
        <v>1202</v>
      </c>
      <c r="O1645" s="28" t="str">
        <f>Def_Sistemas_Conectores_Cabos!$B$7</f>
        <v>SMA 50-ohm</v>
      </c>
      <c r="P1645" s="19" t="str">
        <f>Def_Sistemas_Conectores_Cabos!$B$7</f>
        <v>SMA 50-ohm</v>
      </c>
      <c r="Q1645" s="27" t="str">
        <f t="shared" si="31"/>
        <v>SI-03C1:DI-BPMRFFE-1/TI_OUT
SI-03C1:DI-FMCFastADC-1/IN3</v>
      </c>
      <c r="R1645" s="69">
        <v>2.0</v>
      </c>
      <c r="S1645" s="69">
        <v>2.0</v>
      </c>
      <c r="T1645" s="211" t="str">
        <f>Def_Sistemas_Conectores_Cabos!$C$9</f>
        <v>RG316</v>
      </c>
      <c r="U1645" s="45" t="s">
        <v>1173</v>
      </c>
      <c r="V1645" s="33"/>
      <c r="W1645" s="33"/>
      <c r="X1645" s="33"/>
    </row>
    <row r="1646" ht="15.75" customHeight="1">
      <c r="A1646" s="19" t="str">
        <f>Def_Sistemas_Conectores_Cabos!$A$22</f>
        <v>BPM de elétrons</v>
      </c>
      <c r="B1646" s="22" t="str">
        <f>Datas_Entregas!$A$3</f>
        <v>BTS/Anel</v>
      </c>
      <c r="C1646" s="25">
        <f t="array" ref="C1646">INDEX(Datas_Entregas!$B$2:$B$100, MATCH(B1646, Datas_Entregas!$A$2:$A$100, 0), 1)</f>
        <v>43296</v>
      </c>
      <c r="D1646" s="22" t="str">
        <f>Def_Status_Montagem!$A$4</f>
        <v>Comprado / Esperando entrega</v>
      </c>
      <c r="E1646" s="35" t="str">
        <f>Def_Status_Montagem!$B$4</f>
        <v>Contratada (inclui etiqueta)</v>
      </c>
      <c r="F1646" s="26"/>
      <c r="G1646" s="27"/>
      <c r="H1646" s="26" t="str">
        <f t="array" ref="H1646">INDEX(Def_Instancias_Equipamentos!$E$2:$E$5135, MATCH(K1646, Def_Instancias_Equipamentos!$D$2:$D$5135, 0), 1)</f>
        <v>IA-03RaBPM</v>
      </c>
      <c r="I1646" s="27" t="str">
        <f t="array" ref="I1646">INDEX(Def_Instancias_Equipamentos!$E$2:$E$5135, MATCH(L1646, Def_Instancias_Equipamentos!$D$2:$D$5135, 0), 1)</f>
        <v>IA-03RaBPM</v>
      </c>
      <c r="J1646" s="27" t="str">
        <f t="shared" si="26"/>
        <v>INTERNO</v>
      </c>
      <c r="K1646" s="28" t="str">
        <f>Def_Instancias_Equipamentos!$D$807</f>
        <v>SI-03C1:DI-BPMRFFE-1</v>
      </c>
      <c r="L1646" s="19" t="str">
        <f>Def_Instancias_Equipamentos!$D$1398</f>
        <v>SI-03C1:DI-FMCFastADC-1</v>
      </c>
      <c r="M1646" s="44" t="s">
        <v>47</v>
      </c>
      <c r="N1646" s="45" t="s">
        <v>1216</v>
      </c>
      <c r="O1646" s="28" t="str">
        <f>Def_Sistemas_Conectores_Cabos!$B$7</f>
        <v>SMA 50-ohm</v>
      </c>
      <c r="P1646" s="19" t="str">
        <f>Def_Sistemas_Conectores_Cabos!$B$7</f>
        <v>SMA 50-ohm</v>
      </c>
      <c r="Q1646" s="27" t="str">
        <f t="shared" si="31"/>
        <v>SI-03C1:DI-BPMRFFE-1/BO_OUT
SI-03C1:DI-FMCFastADC-1/IN4</v>
      </c>
      <c r="R1646" s="69">
        <v>2.0</v>
      </c>
      <c r="S1646" s="69">
        <v>2.0</v>
      </c>
      <c r="T1646" s="211" t="str">
        <f>Def_Sistemas_Conectores_Cabos!$C$9</f>
        <v>RG316</v>
      </c>
      <c r="U1646" s="45" t="s">
        <v>1173</v>
      </c>
      <c r="V1646" s="33"/>
      <c r="W1646" s="33"/>
      <c r="X1646" s="33"/>
    </row>
    <row r="1647" ht="15.75" customHeight="1">
      <c r="A1647" s="19" t="str">
        <f>Def_Sistemas_Conectores_Cabos!$A$22</f>
        <v>BPM de elétrons</v>
      </c>
      <c r="B1647" s="22" t="str">
        <f>Datas_Entregas!$A$3</f>
        <v>BTS/Anel</v>
      </c>
      <c r="C1647" s="25">
        <f t="array" ref="C1647">INDEX(Datas_Entregas!$B$2:$B$100, MATCH(B1647, Datas_Entregas!$A$2:$A$100, 0), 1)</f>
        <v>43296</v>
      </c>
      <c r="D1647" s="22" t="str">
        <f>Def_Status_Montagem!$A$4</f>
        <v>Comprado / Esperando entrega</v>
      </c>
      <c r="E1647" s="35" t="str">
        <f>Def_Status_Montagem!$B$4</f>
        <v>Contratada (inclui etiqueta)</v>
      </c>
      <c r="F1647" s="26"/>
      <c r="G1647" s="27"/>
      <c r="H1647" s="26" t="str">
        <f t="array" ref="H1647">INDEX(Def_Instancias_Equipamentos!$E$2:$E$5135, MATCH(K1647, Def_Instancias_Equipamentos!$D$2:$D$5135, 0), 1)</f>
        <v>IA-03RaBPM</v>
      </c>
      <c r="I1647" s="27" t="str">
        <f t="array" ref="I1647">INDEX(Def_Instancias_Equipamentos!$E$2:$E$5135, MATCH(L1647, Def_Instancias_Equipamentos!$D$2:$D$5135, 0), 1)</f>
        <v>IA-03RaBPM</v>
      </c>
      <c r="J1647" s="27" t="str">
        <f t="shared" si="26"/>
        <v>INTERNO</v>
      </c>
      <c r="K1647" s="28" t="str">
        <f>Def_Instancias_Equipamentos!$D$808</f>
        <v>SI-03C1:DI-BPMRFFE-2</v>
      </c>
      <c r="L1647" s="19" t="str">
        <f>Def_Instancias_Equipamentos!$D$1399</f>
        <v>SI-03C1:DI-FMCFastADC-2</v>
      </c>
      <c r="M1647" s="44" t="s">
        <v>51</v>
      </c>
      <c r="N1647" s="45" t="s">
        <v>1192</v>
      </c>
      <c r="O1647" s="28" t="str">
        <f>Def_Sistemas_Conectores_Cabos!$B$7</f>
        <v>SMA 50-ohm</v>
      </c>
      <c r="P1647" s="19" t="str">
        <f>Def_Sistemas_Conectores_Cabos!$B$7</f>
        <v>SMA 50-ohm</v>
      </c>
      <c r="Q1647" s="27" t="str">
        <f t="shared" si="31"/>
        <v>SI-03C1:DI-BPMRFFE-2/TO_OUT
SI-03C1:DI-FMCFastADC-2/IN1</v>
      </c>
      <c r="R1647" s="69">
        <v>2.0</v>
      </c>
      <c r="S1647" s="69">
        <v>2.0</v>
      </c>
      <c r="T1647" s="211" t="str">
        <f>Def_Sistemas_Conectores_Cabos!$C$9</f>
        <v>RG316</v>
      </c>
      <c r="U1647" s="45" t="s">
        <v>1173</v>
      </c>
      <c r="V1647" s="33"/>
      <c r="W1647" s="33"/>
      <c r="X1647" s="33"/>
    </row>
    <row r="1648" ht="15.75" customHeight="1">
      <c r="A1648" s="19" t="str">
        <f>Def_Sistemas_Conectores_Cabos!$A$22</f>
        <v>BPM de elétrons</v>
      </c>
      <c r="B1648" s="22" t="str">
        <f>Datas_Entregas!$A$3</f>
        <v>BTS/Anel</v>
      </c>
      <c r="C1648" s="25">
        <f t="array" ref="C1648">INDEX(Datas_Entregas!$B$2:$B$100, MATCH(B1648, Datas_Entregas!$A$2:$A$100, 0), 1)</f>
        <v>43296</v>
      </c>
      <c r="D1648" s="22" t="str">
        <f>Def_Status_Montagem!$A$4</f>
        <v>Comprado / Esperando entrega</v>
      </c>
      <c r="E1648" s="35" t="str">
        <f>Def_Status_Montagem!$B$4</f>
        <v>Contratada (inclui etiqueta)</v>
      </c>
      <c r="F1648" s="26"/>
      <c r="G1648" s="27"/>
      <c r="H1648" s="26" t="str">
        <f t="array" ref="H1648">INDEX(Def_Instancias_Equipamentos!$E$2:$E$5135, MATCH(K1648, Def_Instancias_Equipamentos!$D$2:$D$5135, 0), 1)</f>
        <v>IA-03RaBPM</v>
      </c>
      <c r="I1648" s="27" t="str">
        <f t="array" ref="I1648">INDEX(Def_Instancias_Equipamentos!$E$2:$E$5135, MATCH(L1648, Def_Instancias_Equipamentos!$D$2:$D$5135, 0), 1)</f>
        <v>IA-03RaBPM</v>
      </c>
      <c r="J1648" s="27" t="str">
        <f t="shared" si="26"/>
        <v>INTERNO</v>
      </c>
      <c r="K1648" s="28" t="str">
        <f>Def_Instancias_Equipamentos!$D$808</f>
        <v>SI-03C1:DI-BPMRFFE-2</v>
      </c>
      <c r="L1648" s="19" t="str">
        <f>Def_Instancias_Equipamentos!$D$1399</f>
        <v>SI-03C1:DI-FMCFastADC-2</v>
      </c>
      <c r="M1648" s="44" t="s">
        <v>44</v>
      </c>
      <c r="N1648" s="45" t="s">
        <v>1199</v>
      </c>
      <c r="O1648" s="28" t="str">
        <f>Def_Sistemas_Conectores_Cabos!$B$7</f>
        <v>SMA 50-ohm</v>
      </c>
      <c r="P1648" s="19" t="str">
        <f>Def_Sistemas_Conectores_Cabos!$B$7</f>
        <v>SMA 50-ohm</v>
      </c>
      <c r="Q1648" s="27" t="str">
        <f t="shared" si="31"/>
        <v>SI-03C1:DI-BPMRFFE-2/BI_OUT
SI-03C1:DI-FMCFastADC-2/IN2</v>
      </c>
      <c r="R1648" s="69">
        <v>2.0</v>
      </c>
      <c r="S1648" s="69">
        <v>2.0</v>
      </c>
      <c r="T1648" s="211" t="str">
        <f>Def_Sistemas_Conectores_Cabos!$C$9</f>
        <v>RG316</v>
      </c>
      <c r="U1648" s="45" t="s">
        <v>1173</v>
      </c>
      <c r="V1648" s="33"/>
      <c r="W1648" s="33"/>
      <c r="X1648" s="33"/>
    </row>
    <row r="1649" ht="15.75" customHeight="1">
      <c r="A1649" s="19" t="str">
        <f>Def_Sistemas_Conectores_Cabos!$A$22</f>
        <v>BPM de elétrons</v>
      </c>
      <c r="B1649" s="22" t="str">
        <f>Datas_Entregas!$A$3</f>
        <v>BTS/Anel</v>
      </c>
      <c r="C1649" s="25">
        <f t="array" ref="C1649">INDEX(Datas_Entregas!$B$2:$B$100, MATCH(B1649, Datas_Entregas!$A$2:$A$100, 0), 1)</f>
        <v>43296</v>
      </c>
      <c r="D1649" s="22" t="str">
        <f>Def_Status_Montagem!$A$4</f>
        <v>Comprado / Esperando entrega</v>
      </c>
      <c r="E1649" s="35" t="str">
        <f>Def_Status_Montagem!$B$4</f>
        <v>Contratada (inclui etiqueta)</v>
      </c>
      <c r="F1649" s="26"/>
      <c r="G1649" s="27"/>
      <c r="H1649" s="26" t="str">
        <f t="array" ref="H1649">INDEX(Def_Instancias_Equipamentos!$E$2:$E$5135, MATCH(K1649, Def_Instancias_Equipamentos!$D$2:$D$5135, 0), 1)</f>
        <v>IA-03RaBPM</v>
      </c>
      <c r="I1649" s="27" t="str">
        <f t="array" ref="I1649">INDEX(Def_Instancias_Equipamentos!$E$2:$E$5135, MATCH(L1649, Def_Instancias_Equipamentos!$D$2:$D$5135, 0), 1)</f>
        <v>IA-03RaBPM</v>
      </c>
      <c r="J1649" s="27" t="str">
        <f t="shared" si="26"/>
        <v>INTERNO</v>
      </c>
      <c r="K1649" s="28" t="str">
        <f>Def_Instancias_Equipamentos!$D$808</f>
        <v>SI-03C1:DI-BPMRFFE-2</v>
      </c>
      <c r="L1649" s="19" t="str">
        <f>Def_Instancias_Equipamentos!$D$1399</f>
        <v>SI-03C1:DI-FMCFastADC-2</v>
      </c>
      <c r="M1649" s="44" t="s">
        <v>49</v>
      </c>
      <c r="N1649" s="45" t="s">
        <v>1202</v>
      </c>
      <c r="O1649" s="28" t="str">
        <f>Def_Sistemas_Conectores_Cabos!$B$7</f>
        <v>SMA 50-ohm</v>
      </c>
      <c r="P1649" s="19" t="str">
        <f>Def_Sistemas_Conectores_Cabos!$B$7</f>
        <v>SMA 50-ohm</v>
      </c>
      <c r="Q1649" s="27" t="str">
        <f t="shared" si="31"/>
        <v>SI-03C1:DI-BPMRFFE-2/TI_OUT
SI-03C1:DI-FMCFastADC-2/IN3</v>
      </c>
      <c r="R1649" s="69">
        <v>2.0</v>
      </c>
      <c r="S1649" s="69">
        <v>2.0</v>
      </c>
      <c r="T1649" s="211" t="str">
        <f>Def_Sistemas_Conectores_Cabos!$C$9</f>
        <v>RG316</v>
      </c>
      <c r="U1649" s="45" t="s">
        <v>1173</v>
      </c>
      <c r="V1649" s="33"/>
      <c r="W1649" s="33"/>
      <c r="X1649" s="33"/>
    </row>
    <row r="1650" ht="15.75" customHeight="1">
      <c r="A1650" s="19" t="str">
        <f>Def_Sistemas_Conectores_Cabos!$A$22</f>
        <v>BPM de elétrons</v>
      </c>
      <c r="B1650" s="22" t="str">
        <f>Datas_Entregas!$A$3</f>
        <v>BTS/Anel</v>
      </c>
      <c r="C1650" s="25">
        <f t="array" ref="C1650">INDEX(Datas_Entregas!$B$2:$B$100, MATCH(B1650, Datas_Entregas!$A$2:$A$100, 0), 1)</f>
        <v>43296</v>
      </c>
      <c r="D1650" s="22" t="str">
        <f>Def_Status_Montagem!$A$4</f>
        <v>Comprado / Esperando entrega</v>
      </c>
      <c r="E1650" s="35" t="str">
        <f>Def_Status_Montagem!$B$4</f>
        <v>Contratada (inclui etiqueta)</v>
      </c>
      <c r="F1650" s="26"/>
      <c r="G1650" s="27"/>
      <c r="H1650" s="26" t="str">
        <f t="array" ref="H1650">INDEX(Def_Instancias_Equipamentos!$E$2:$E$5135, MATCH(K1650, Def_Instancias_Equipamentos!$D$2:$D$5135, 0), 1)</f>
        <v>IA-03RaBPM</v>
      </c>
      <c r="I1650" s="27" t="str">
        <f t="array" ref="I1650">INDEX(Def_Instancias_Equipamentos!$E$2:$E$5135, MATCH(L1650, Def_Instancias_Equipamentos!$D$2:$D$5135, 0), 1)</f>
        <v>IA-03RaBPM</v>
      </c>
      <c r="J1650" s="27" t="str">
        <f t="shared" si="26"/>
        <v>INTERNO</v>
      </c>
      <c r="K1650" s="28" t="str">
        <f>Def_Instancias_Equipamentos!$D$808</f>
        <v>SI-03C1:DI-BPMRFFE-2</v>
      </c>
      <c r="L1650" s="19" t="str">
        <f>Def_Instancias_Equipamentos!$D$1399</f>
        <v>SI-03C1:DI-FMCFastADC-2</v>
      </c>
      <c r="M1650" s="44" t="s">
        <v>47</v>
      </c>
      <c r="N1650" s="45" t="s">
        <v>1216</v>
      </c>
      <c r="O1650" s="28" t="str">
        <f>Def_Sistemas_Conectores_Cabos!$B$7</f>
        <v>SMA 50-ohm</v>
      </c>
      <c r="P1650" s="19" t="str">
        <f>Def_Sistemas_Conectores_Cabos!$B$7</f>
        <v>SMA 50-ohm</v>
      </c>
      <c r="Q1650" s="27" t="str">
        <f t="shared" si="31"/>
        <v>SI-03C1:DI-BPMRFFE-2/BO_OUT
SI-03C1:DI-FMCFastADC-2/IN4</v>
      </c>
      <c r="R1650" s="69">
        <v>2.0</v>
      </c>
      <c r="S1650" s="69">
        <v>2.0</v>
      </c>
      <c r="T1650" s="211" t="str">
        <f>Def_Sistemas_Conectores_Cabos!$C$9</f>
        <v>RG316</v>
      </c>
      <c r="U1650" s="45" t="s">
        <v>1173</v>
      </c>
      <c r="V1650" s="33"/>
      <c r="W1650" s="33"/>
      <c r="X1650" s="33"/>
    </row>
    <row r="1651" ht="15.75" customHeight="1">
      <c r="A1651" s="19" t="str">
        <f>Def_Sistemas_Conectores_Cabos!$A$22</f>
        <v>BPM de elétrons</v>
      </c>
      <c r="B1651" s="22" t="str">
        <f>Datas_Entregas!$A$3</f>
        <v>BTS/Anel</v>
      </c>
      <c r="C1651" s="25">
        <f t="array" ref="C1651">INDEX(Datas_Entregas!$B$2:$B$100, MATCH(B1651, Datas_Entregas!$A$2:$A$100, 0), 1)</f>
        <v>43296</v>
      </c>
      <c r="D1651" s="22" t="str">
        <f>Def_Status_Montagem!$A$4</f>
        <v>Comprado / Esperando entrega</v>
      </c>
      <c r="E1651" s="35" t="str">
        <f>Def_Status_Montagem!$B$4</f>
        <v>Contratada (inclui etiqueta)</v>
      </c>
      <c r="F1651" s="26"/>
      <c r="G1651" s="27"/>
      <c r="H1651" s="26" t="str">
        <f t="array" ref="H1651">INDEX(Def_Instancias_Equipamentos!$E$2:$E$5135, MATCH(K1651, Def_Instancias_Equipamentos!$D$2:$D$5135, 0), 1)</f>
        <v>IA-03RaBPM</v>
      </c>
      <c r="I1651" s="27" t="str">
        <f t="array" ref="I1651">INDEX(Def_Instancias_Equipamentos!$E$2:$E$5135, MATCH(L1651, Def_Instancias_Equipamentos!$D$2:$D$5135, 0), 1)</f>
        <v>IA-03RaBPM</v>
      </c>
      <c r="J1651" s="27" t="str">
        <f t="shared" si="26"/>
        <v>INTERNO</v>
      </c>
      <c r="K1651" s="28" t="str">
        <f>Def_Instancias_Equipamentos!$D$809</f>
        <v>SI-03C2:DI-BPMRFFE</v>
      </c>
      <c r="L1651" s="19" t="str">
        <f>Def_Instancias_Equipamentos!$D$1400</f>
        <v>SI-03C2:DI-FMCFastADC</v>
      </c>
      <c r="M1651" s="44" t="s">
        <v>51</v>
      </c>
      <c r="N1651" s="45" t="s">
        <v>1192</v>
      </c>
      <c r="O1651" s="28" t="str">
        <f>Def_Sistemas_Conectores_Cabos!$B$7</f>
        <v>SMA 50-ohm</v>
      </c>
      <c r="P1651" s="19" t="str">
        <f>Def_Sistemas_Conectores_Cabos!$B$7</f>
        <v>SMA 50-ohm</v>
      </c>
      <c r="Q1651" s="27" t="str">
        <f t="shared" si="31"/>
        <v>SI-03C2:DI-BPMRFFE/TO_OUT
SI-03C2:DI-FMCFastADC/IN1</v>
      </c>
      <c r="R1651" s="69">
        <v>2.0</v>
      </c>
      <c r="S1651" s="69">
        <v>2.0</v>
      </c>
      <c r="T1651" s="211" t="str">
        <f>Def_Sistemas_Conectores_Cabos!$C$9</f>
        <v>RG316</v>
      </c>
      <c r="U1651" s="45" t="s">
        <v>1173</v>
      </c>
      <c r="V1651" s="33"/>
      <c r="W1651" s="33"/>
      <c r="X1651" s="33"/>
    </row>
    <row r="1652" ht="15.75" customHeight="1">
      <c r="A1652" s="19" t="str">
        <f>Def_Sistemas_Conectores_Cabos!$A$22</f>
        <v>BPM de elétrons</v>
      </c>
      <c r="B1652" s="22" t="str">
        <f>Datas_Entregas!$A$3</f>
        <v>BTS/Anel</v>
      </c>
      <c r="C1652" s="25">
        <f t="array" ref="C1652">INDEX(Datas_Entregas!$B$2:$B$100, MATCH(B1652, Datas_Entregas!$A$2:$A$100, 0), 1)</f>
        <v>43296</v>
      </c>
      <c r="D1652" s="22" t="str">
        <f>Def_Status_Montagem!$A$4</f>
        <v>Comprado / Esperando entrega</v>
      </c>
      <c r="E1652" s="35" t="str">
        <f>Def_Status_Montagem!$B$4</f>
        <v>Contratada (inclui etiqueta)</v>
      </c>
      <c r="F1652" s="26"/>
      <c r="G1652" s="27"/>
      <c r="H1652" s="26" t="str">
        <f t="array" ref="H1652">INDEX(Def_Instancias_Equipamentos!$E$2:$E$5135, MATCH(K1652, Def_Instancias_Equipamentos!$D$2:$D$5135, 0), 1)</f>
        <v>IA-03RaBPM</v>
      </c>
      <c r="I1652" s="27" t="str">
        <f t="array" ref="I1652">INDEX(Def_Instancias_Equipamentos!$E$2:$E$5135, MATCH(L1652, Def_Instancias_Equipamentos!$D$2:$D$5135, 0), 1)</f>
        <v>IA-03RaBPM</v>
      </c>
      <c r="J1652" s="27" t="str">
        <f t="shared" si="26"/>
        <v>INTERNO</v>
      </c>
      <c r="K1652" s="28" t="str">
        <f>Def_Instancias_Equipamentos!$D$809</f>
        <v>SI-03C2:DI-BPMRFFE</v>
      </c>
      <c r="L1652" s="19" t="str">
        <f>Def_Instancias_Equipamentos!$D$1400</f>
        <v>SI-03C2:DI-FMCFastADC</v>
      </c>
      <c r="M1652" s="44" t="s">
        <v>44</v>
      </c>
      <c r="N1652" s="45" t="s">
        <v>1199</v>
      </c>
      <c r="O1652" s="28" t="str">
        <f>Def_Sistemas_Conectores_Cabos!$B$7</f>
        <v>SMA 50-ohm</v>
      </c>
      <c r="P1652" s="19" t="str">
        <f>Def_Sistemas_Conectores_Cabos!$B$7</f>
        <v>SMA 50-ohm</v>
      </c>
      <c r="Q1652" s="27" t="str">
        <f t="shared" si="31"/>
        <v>SI-03C2:DI-BPMRFFE/BI_OUT
SI-03C2:DI-FMCFastADC/IN2</v>
      </c>
      <c r="R1652" s="69">
        <v>2.0</v>
      </c>
      <c r="S1652" s="69">
        <v>2.0</v>
      </c>
      <c r="T1652" s="211" t="str">
        <f>Def_Sistemas_Conectores_Cabos!$C$9</f>
        <v>RG316</v>
      </c>
      <c r="U1652" s="45" t="s">
        <v>1173</v>
      </c>
      <c r="V1652" s="33"/>
      <c r="W1652" s="33"/>
      <c r="X1652" s="33"/>
    </row>
    <row r="1653" ht="15.75" customHeight="1">
      <c r="A1653" s="19" t="str">
        <f>Def_Sistemas_Conectores_Cabos!$A$22</f>
        <v>BPM de elétrons</v>
      </c>
      <c r="B1653" s="22" t="str">
        <f>Datas_Entregas!$A$3</f>
        <v>BTS/Anel</v>
      </c>
      <c r="C1653" s="25">
        <f t="array" ref="C1653">INDEX(Datas_Entregas!$B$2:$B$100, MATCH(B1653, Datas_Entregas!$A$2:$A$100, 0), 1)</f>
        <v>43296</v>
      </c>
      <c r="D1653" s="22" t="str">
        <f>Def_Status_Montagem!$A$4</f>
        <v>Comprado / Esperando entrega</v>
      </c>
      <c r="E1653" s="35" t="str">
        <f>Def_Status_Montagem!$B$4</f>
        <v>Contratada (inclui etiqueta)</v>
      </c>
      <c r="F1653" s="26"/>
      <c r="G1653" s="27"/>
      <c r="H1653" s="26" t="str">
        <f t="array" ref="H1653">INDEX(Def_Instancias_Equipamentos!$E$2:$E$5135, MATCH(K1653, Def_Instancias_Equipamentos!$D$2:$D$5135, 0), 1)</f>
        <v>IA-03RaBPM</v>
      </c>
      <c r="I1653" s="27" t="str">
        <f t="array" ref="I1653">INDEX(Def_Instancias_Equipamentos!$E$2:$E$5135, MATCH(L1653, Def_Instancias_Equipamentos!$D$2:$D$5135, 0), 1)</f>
        <v>IA-03RaBPM</v>
      </c>
      <c r="J1653" s="27" t="str">
        <f t="shared" si="26"/>
        <v>INTERNO</v>
      </c>
      <c r="K1653" s="28" t="str">
        <f>Def_Instancias_Equipamentos!$D$809</f>
        <v>SI-03C2:DI-BPMRFFE</v>
      </c>
      <c r="L1653" s="19" t="str">
        <f>Def_Instancias_Equipamentos!$D$1400</f>
        <v>SI-03C2:DI-FMCFastADC</v>
      </c>
      <c r="M1653" s="44" t="s">
        <v>49</v>
      </c>
      <c r="N1653" s="45" t="s">
        <v>1202</v>
      </c>
      <c r="O1653" s="28" t="str">
        <f>Def_Sistemas_Conectores_Cabos!$B$7</f>
        <v>SMA 50-ohm</v>
      </c>
      <c r="P1653" s="19" t="str">
        <f>Def_Sistemas_Conectores_Cabos!$B$7</f>
        <v>SMA 50-ohm</v>
      </c>
      <c r="Q1653" s="27" t="str">
        <f t="shared" si="31"/>
        <v>SI-03C2:DI-BPMRFFE/TI_OUT
SI-03C2:DI-FMCFastADC/IN3</v>
      </c>
      <c r="R1653" s="69">
        <v>2.0</v>
      </c>
      <c r="S1653" s="69">
        <v>2.0</v>
      </c>
      <c r="T1653" s="211" t="str">
        <f>Def_Sistemas_Conectores_Cabos!$C$9</f>
        <v>RG316</v>
      </c>
      <c r="U1653" s="45" t="s">
        <v>1173</v>
      </c>
      <c r="V1653" s="33"/>
      <c r="W1653" s="33"/>
      <c r="X1653" s="33"/>
    </row>
    <row r="1654" ht="15.75" customHeight="1">
      <c r="A1654" s="19" t="str">
        <f>Def_Sistemas_Conectores_Cabos!$A$22</f>
        <v>BPM de elétrons</v>
      </c>
      <c r="B1654" s="22" t="str">
        <f>Datas_Entregas!$A$3</f>
        <v>BTS/Anel</v>
      </c>
      <c r="C1654" s="25">
        <f t="array" ref="C1654">INDEX(Datas_Entregas!$B$2:$B$100, MATCH(B1654, Datas_Entregas!$A$2:$A$100, 0), 1)</f>
        <v>43296</v>
      </c>
      <c r="D1654" s="22" t="str">
        <f>Def_Status_Montagem!$A$4</f>
        <v>Comprado / Esperando entrega</v>
      </c>
      <c r="E1654" s="35" t="str">
        <f>Def_Status_Montagem!$B$4</f>
        <v>Contratada (inclui etiqueta)</v>
      </c>
      <c r="F1654" s="26"/>
      <c r="G1654" s="27"/>
      <c r="H1654" s="26" t="str">
        <f t="array" ref="H1654">INDEX(Def_Instancias_Equipamentos!$E$2:$E$5135, MATCH(K1654, Def_Instancias_Equipamentos!$D$2:$D$5135, 0), 1)</f>
        <v>IA-03RaBPM</v>
      </c>
      <c r="I1654" s="27" t="str">
        <f t="array" ref="I1654">INDEX(Def_Instancias_Equipamentos!$E$2:$E$5135, MATCH(L1654, Def_Instancias_Equipamentos!$D$2:$D$5135, 0), 1)</f>
        <v>IA-03RaBPM</v>
      </c>
      <c r="J1654" s="27" t="str">
        <f t="shared" si="26"/>
        <v>INTERNO</v>
      </c>
      <c r="K1654" s="28" t="str">
        <f>Def_Instancias_Equipamentos!$D$809</f>
        <v>SI-03C2:DI-BPMRFFE</v>
      </c>
      <c r="L1654" s="19" t="str">
        <f>Def_Instancias_Equipamentos!$D$1400</f>
        <v>SI-03C2:DI-FMCFastADC</v>
      </c>
      <c r="M1654" s="44" t="s">
        <v>47</v>
      </c>
      <c r="N1654" s="45" t="s">
        <v>1216</v>
      </c>
      <c r="O1654" s="28" t="str">
        <f>Def_Sistemas_Conectores_Cabos!$B$7</f>
        <v>SMA 50-ohm</v>
      </c>
      <c r="P1654" s="19" t="str">
        <f>Def_Sistemas_Conectores_Cabos!$B$7</f>
        <v>SMA 50-ohm</v>
      </c>
      <c r="Q1654" s="27" t="str">
        <f t="shared" si="31"/>
        <v>SI-03C2:DI-BPMRFFE/BO_OUT
SI-03C2:DI-FMCFastADC/IN4</v>
      </c>
      <c r="R1654" s="69">
        <v>2.0</v>
      </c>
      <c r="S1654" s="69">
        <v>2.0</v>
      </c>
      <c r="T1654" s="211" t="str">
        <f>Def_Sistemas_Conectores_Cabos!$C$9</f>
        <v>RG316</v>
      </c>
      <c r="U1654" s="45" t="s">
        <v>1173</v>
      </c>
      <c r="V1654" s="33"/>
      <c r="W1654" s="33"/>
      <c r="X1654" s="33"/>
    </row>
    <row r="1655" ht="15.75" customHeight="1">
      <c r="A1655" s="19" t="str">
        <f>Def_Sistemas_Conectores_Cabos!$A$22</f>
        <v>BPM de elétrons</v>
      </c>
      <c r="B1655" s="22" t="str">
        <f>Datas_Entregas!$A$3</f>
        <v>BTS/Anel</v>
      </c>
      <c r="C1655" s="25">
        <f t="array" ref="C1655">INDEX(Datas_Entregas!$B$2:$B$100, MATCH(B1655, Datas_Entregas!$A$2:$A$100, 0), 1)</f>
        <v>43296</v>
      </c>
      <c r="D1655" s="22" t="str">
        <f>Def_Status_Montagem!$A$4</f>
        <v>Comprado / Esperando entrega</v>
      </c>
      <c r="E1655" s="35" t="str">
        <f>Def_Status_Montagem!$B$4</f>
        <v>Contratada (inclui etiqueta)</v>
      </c>
      <c r="F1655" s="26"/>
      <c r="G1655" s="27"/>
      <c r="H1655" s="26" t="str">
        <f t="array" ref="H1655">INDEX(Def_Instancias_Equipamentos!$E$2:$E$5135, MATCH(K1655, Def_Instancias_Equipamentos!$D$2:$D$5135, 0), 1)</f>
        <v>IA-03RaBPM</v>
      </c>
      <c r="I1655" s="27" t="str">
        <f t="array" ref="I1655">INDEX(Def_Instancias_Equipamentos!$E$2:$E$5135, MATCH(L1655, Def_Instancias_Equipamentos!$D$2:$D$5135, 0), 1)</f>
        <v>IA-03RaBPM</v>
      </c>
      <c r="J1655" s="27" t="str">
        <f t="shared" si="26"/>
        <v>INTERNO</v>
      </c>
      <c r="K1655" s="28" t="str">
        <f>Def_Instancias_Equipamentos!$D$810</f>
        <v>SI-03C3:DI-BPMRFFE-1</v>
      </c>
      <c r="L1655" s="19" t="str">
        <f>Def_Instancias_Equipamentos!$D$1401</f>
        <v>SI-03C3:DI-FMCFastADC-1</v>
      </c>
      <c r="M1655" s="44" t="s">
        <v>51</v>
      </c>
      <c r="N1655" s="45" t="s">
        <v>1192</v>
      </c>
      <c r="O1655" s="28" t="str">
        <f>Def_Sistemas_Conectores_Cabos!$B$7</f>
        <v>SMA 50-ohm</v>
      </c>
      <c r="P1655" s="19" t="str">
        <f>Def_Sistemas_Conectores_Cabos!$B$7</f>
        <v>SMA 50-ohm</v>
      </c>
      <c r="Q1655" s="27" t="str">
        <f t="shared" si="31"/>
        <v>SI-03C3:DI-BPMRFFE-1/TO_OUT
SI-03C3:DI-FMCFastADC-1/IN1</v>
      </c>
      <c r="R1655" s="69">
        <v>2.0</v>
      </c>
      <c r="S1655" s="69">
        <v>2.0</v>
      </c>
      <c r="T1655" s="211" t="str">
        <f>Def_Sistemas_Conectores_Cabos!$C$9</f>
        <v>RG316</v>
      </c>
      <c r="U1655" s="45" t="s">
        <v>1173</v>
      </c>
      <c r="V1655" s="33"/>
      <c r="W1655" s="33"/>
      <c r="X1655" s="33"/>
    </row>
    <row r="1656" ht="15.75" customHeight="1">
      <c r="A1656" s="19" t="str">
        <f>Def_Sistemas_Conectores_Cabos!$A$22</f>
        <v>BPM de elétrons</v>
      </c>
      <c r="B1656" s="22" t="str">
        <f>Datas_Entregas!$A$3</f>
        <v>BTS/Anel</v>
      </c>
      <c r="C1656" s="25">
        <f t="array" ref="C1656">INDEX(Datas_Entregas!$B$2:$B$100, MATCH(B1656, Datas_Entregas!$A$2:$A$100, 0), 1)</f>
        <v>43296</v>
      </c>
      <c r="D1656" s="22" t="str">
        <f>Def_Status_Montagem!$A$4</f>
        <v>Comprado / Esperando entrega</v>
      </c>
      <c r="E1656" s="35" t="str">
        <f>Def_Status_Montagem!$B$4</f>
        <v>Contratada (inclui etiqueta)</v>
      </c>
      <c r="F1656" s="26"/>
      <c r="G1656" s="27"/>
      <c r="H1656" s="26" t="str">
        <f t="array" ref="H1656">INDEX(Def_Instancias_Equipamentos!$E$2:$E$5135, MATCH(K1656, Def_Instancias_Equipamentos!$D$2:$D$5135, 0), 1)</f>
        <v>IA-03RaBPM</v>
      </c>
      <c r="I1656" s="27" t="str">
        <f t="array" ref="I1656">INDEX(Def_Instancias_Equipamentos!$E$2:$E$5135, MATCH(L1656, Def_Instancias_Equipamentos!$D$2:$D$5135, 0), 1)</f>
        <v>IA-03RaBPM</v>
      </c>
      <c r="J1656" s="27" t="str">
        <f t="shared" si="26"/>
        <v>INTERNO</v>
      </c>
      <c r="K1656" s="28" t="str">
        <f>Def_Instancias_Equipamentos!$D$810</f>
        <v>SI-03C3:DI-BPMRFFE-1</v>
      </c>
      <c r="L1656" s="19" t="str">
        <f>Def_Instancias_Equipamentos!$D$1401</f>
        <v>SI-03C3:DI-FMCFastADC-1</v>
      </c>
      <c r="M1656" s="44" t="s">
        <v>44</v>
      </c>
      <c r="N1656" s="45" t="s">
        <v>1199</v>
      </c>
      <c r="O1656" s="28" t="str">
        <f>Def_Sistemas_Conectores_Cabos!$B$7</f>
        <v>SMA 50-ohm</v>
      </c>
      <c r="P1656" s="19" t="str">
        <f>Def_Sistemas_Conectores_Cabos!$B$7</f>
        <v>SMA 50-ohm</v>
      </c>
      <c r="Q1656" s="27" t="str">
        <f t="shared" si="31"/>
        <v>SI-03C3:DI-BPMRFFE-1/BI_OUT
SI-03C3:DI-FMCFastADC-1/IN2</v>
      </c>
      <c r="R1656" s="69">
        <v>2.0</v>
      </c>
      <c r="S1656" s="69">
        <v>2.0</v>
      </c>
      <c r="T1656" s="211" t="str">
        <f>Def_Sistemas_Conectores_Cabos!$C$9</f>
        <v>RG316</v>
      </c>
      <c r="U1656" s="45" t="s">
        <v>1173</v>
      </c>
      <c r="V1656" s="33"/>
      <c r="W1656" s="33"/>
      <c r="X1656" s="33"/>
    </row>
    <row r="1657" ht="15.75" customHeight="1">
      <c r="A1657" s="19" t="str">
        <f>Def_Sistemas_Conectores_Cabos!$A$22</f>
        <v>BPM de elétrons</v>
      </c>
      <c r="B1657" s="22" t="str">
        <f>Datas_Entregas!$A$3</f>
        <v>BTS/Anel</v>
      </c>
      <c r="C1657" s="25">
        <f t="array" ref="C1657">INDEX(Datas_Entregas!$B$2:$B$100, MATCH(B1657, Datas_Entregas!$A$2:$A$100, 0), 1)</f>
        <v>43296</v>
      </c>
      <c r="D1657" s="22" t="str">
        <f>Def_Status_Montagem!$A$4</f>
        <v>Comprado / Esperando entrega</v>
      </c>
      <c r="E1657" s="35" t="str">
        <f>Def_Status_Montagem!$B$4</f>
        <v>Contratada (inclui etiqueta)</v>
      </c>
      <c r="F1657" s="26"/>
      <c r="G1657" s="27"/>
      <c r="H1657" s="26" t="str">
        <f t="array" ref="H1657">INDEX(Def_Instancias_Equipamentos!$E$2:$E$5135, MATCH(K1657, Def_Instancias_Equipamentos!$D$2:$D$5135, 0), 1)</f>
        <v>IA-03RaBPM</v>
      </c>
      <c r="I1657" s="27" t="str">
        <f t="array" ref="I1657">INDEX(Def_Instancias_Equipamentos!$E$2:$E$5135, MATCH(L1657, Def_Instancias_Equipamentos!$D$2:$D$5135, 0), 1)</f>
        <v>IA-03RaBPM</v>
      </c>
      <c r="J1657" s="27" t="str">
        <f t="shared" si="26"/>
        <v>INTERNO</v>
      </c>
      <c r="K1657" s="28" t="str">
        <f>Def_Instancias_Equipamentos!$D$810</f>
        <v>SI-03C3:DI-BPMRFFE-1</v>
      </c>
      <c r="L1657" s="19" t="str">
        <f>Def_Instancias_Equipamentos!$D$1401</f>
        <v>SI-03C3:DI-FMCFastADC-1</v>
      </c>
      <c r="M1657" s="44" t="s">
        <v>49</v>
      </c>
      <c r="N1657" s="45" t="s">
        <v>1202</v>
      </c>
      <c r="O1657" s="28" t="str">
        <f>Def_Sistemas_Conectores_Cabos!$B$7</f>
        <v>SMA 50-ohm</v>
      </c>
      <c r="P1657" s="19" t="str">
        <f>Def_Sistemas_Conectores_Cabos!$B$7</f>
        <v>SMA 50-ohm</v>
      </c>
      <c r="Q1657" s="27" t="str">
        <f t="shared" si="31"/>
        <v>SI-03C3:DI-BPMRFFE-1/TI_OUT
SI-03C3:DI-FMCFastADC-1/IN3</v>
      </c>
      <c r="R1657" s="69">
        <v>2.0</v>
      </c>
      <c r="S1657" s="69">
        <v>2.0</v>
      </c>
      <c r="T1657" s="211" t="str">
        <f>Def_Sistemas_Conectores_Cabos!$C$9</f>
        <v>RG316</v>
      </c>
      <c r="U1657" s="45" t="s">
        <v>1173</v>
      </c>
      <c r="V1657" s="33"/>
      <c r="W1657" s="33"/>
      <c r="X1657" s="33"/>
    </row>
    <row r="1658" ht="15.75" customHeight="1">
      <c r="A1658" s="19" t="str">
        <f>Def_Sistemas_Conectores_Cabos!$A$22</f>
        <v>BPM de elétrons</v>
      </c>
      <c r="B1658" s="22" t="str">
        <f>Datas_Entregas!$A$3</f>
        <v>BTS/Anel</v>
      </c>
      <c r="C1658" s="25">
        <f t="array" ref="C1658">INDEX(Datas_Entregas!$B$2:$B$100, MATCH(B1658, Datas_Entregas!$A$2:$A$100, 0), 1)</f>
        <v>43296</v>
      </c>
      <c r="D1658" s="22" t="str">
        <f>Def_Status_Montagem!$A$4</f>
        <v>Comprado / Esperando entrega</v>
      </c>
      <c r="E1658" s="35" t="str">
        <f>Def_Status_Montagem!$B$4</f>
        <v>Contratada (inclui etiqueta)</v>
      </c>
      <c r="F1658" s="26"/>
      <c r="G1658" s="27"/>
      <c r="H1658" s="26" t="str">
        <f t="array" ref="H1658">INDEX(Def_Instancias_Equipamentos!$E$2:$E$5135, MATCH(K1658, Def_Instancias_Equipamentos!$D$2:$D$5135, 0), 1)</f>
        <v>IA-03RaBPM</v>
      </c>
      <c r="I1658" s="27" t="str">
        <f t="array" ref="I1658">INDEX(Def_Instancias_Equipamentos!$E$2:$E$5135, MATCH(L1658, Def_Instancias_Equipamentos!$D$2:$D$5135, 0), 1)</f>
        <v>IA-03RaBPM</v>
      </c>
      <c r="J1658" s="27" t="str">
        <f t="shared" si="26"/>
        <v>INTERNO</v>
      </c>
      <c r="K1658" s="28" t="str">
        <f>Def_Instancias_Equipamentos!$D$810</f>
        <v>SI-03C3:DI-BPMRFFE-1</v>
      </c>
      <c r="L1658" s="19" t="str">
        <f>Def_Instancias_Equipamentos!$D$1401</f>
        <v>SI-03C3:DI-FMCFastADC-1</v>
      </c>
      <c r="M1658" s="44" t="s">
        <v>47</v>
      </c>
      <c r="N1658" s="45" t="s">
        <v>1216</v>
      </c>
      <c r="O1658" s="28" t="str">
        <f>Def_Sistemas_Conectores_Cabos!$B$7</f>
        <v>SMA 50-ohm</v>
      </c>
      <c r="P1658" s="19" t="str">
        <f>Def_Sistemas_Conectores_Cabos!$B$7</f>
        <v>SMA 50-ohm</v>
      </c>
      <c r="Q1658" s="27" t="str">
        <f t="shared" si="31"/>
        <v>SI-03C3:DI-BPMRFFE-1/BO_OUT
SI-03C3:DI-FMCFastADC-1/IN4</v>
      </c>
      <c r="R1658" s="69">
        <v>2.0</v>
      </c>
      <c r="S1658" s="69">
        <v>2.0</v>
      </c>
      <c r="T1658" s="211" t="str">
        <f>Def_Sistemas_Conectores_Cabos!$C$9</f>
        <v>RG316</v>
      </c>
      <c r="U1658" s="45" t="s">
        <v>1173</v>
      </c>
      <c r="V1658" s="33"/>
      <c r="W1658" s="33"/>
      <c r="X1658" s="33"/>
    </row>
    <row r="1659" ht="15.75" customHeight="1">
      <c r="A1659" s="19" t="str">
        <f>Def_Sistemas_Conectores_Cabos!$A$22</f>
        <v>BPM de elétrons</v>
      </c>
      <c r="B1659" s="22" t="str">
        <f>Datas_Entregas!$A$3</f>
        <v>BTS/Anel</v>
      </c>
      <c r="C1659" s="25">
        <f t="array" ref="C1659">INDEX(Datas_Entregas!$B$2:$B$100, MATCH(B1659, Datas_Entregas!$A$2:$A$100, 0), 1)</f>
        <v>43296</v>
      </c>
      <c r="D1659" s="22" t="str">
        <f>Def_Status_Montagem!$A$4</f>
        <v>Comprado / Esperando entrega</v>
      </c>
      <c r="E1659" s="35" t="str">
        <f>Def_Status_Montagem!$B$4</f>
        <v>Contratada (inclui etiqueta)</v>
      </c>
      <c r="F1659" s="26"/>
      <c r="G1659" s="27"/>
      <c r="H1659" s="26" t="str">
        <f t="array" ref="H1659">INDEX(Def_Instancias_Equipamentos!$E$2:$E$5135, MATCH(K1659, Def_Instancias_Equipamentos!$D$2:$D$5135, 0), 1)</f>
        <v>IA-03RaBPM</v>
      </c>
      <c r="I1659" s="27" t="str">
        <f t="array" ref="I1659">INDEX(Def_Instancias_Equipamentos!$E$2:$E$5135, MATCH(L1659, Def_Instancias_Equipamentos!$D$2:$D$5135, 0), 1)</f>
        <v>IA-03RaBPM</v>
      </c>
      <c r="J1659" s="27" t="str">
        <f t="shared" si="26"/>
        <v>INTERNO</v>
      </c>
      <c r="K1659" s="28" t="str">
        <f>Def_Instancias_Equipamentos!$D$811</f>
        <v>SI-03C3:DI-BPMRFFE-2</v>
      </c>
      <c r="L1659" s="19" t="str">
        <f>Def_Instancias_Equipamentos!$D$1402</f>
        <v>SI-03C3:DI-FMCFastADC-2</v>
      </c>
      <c r="M1659" s="44" t="s">
        <v>51</v>
      </c>
      <c r="N1659" s="45" t="s">
        <v>1192</v>
      </c>
      <c r="O1659" s="28" t="str">
        <f>Def_Sistemas_Conectores_Cabos!$B$7</f>
        <v>SMA 50-ohm</v>
      </c>
      <c r="P1659" s="19" t="str">
        <f>Def_Sistemas_Conectores_Cabos!$B$7</f>
        <v>SMA 50-ohm</v>
      </c>
      <c r="Q1659" s="27" t="str">
        <f t="shared" si="31"/>
        <v>SI-03C3:DI-BPMRFFE-2/TO_OUT
SI-03C3:DI-FMCFastADC-2/IN1</v>
      </c>
      <c r="R1659" s="69">
        <v>2.0</v>
      </c>
      <c r="S1659" s="69">
        <v>2.0</v>
      </c>
      <c r="T1659" s="211" t="str">
        <f>Def_Sistemas_Conectores_Cabos!$C$9</f>
        <v>RG316</v>
      </c>
      <c r="U1659" s="45" t="s">
        <v>1173</v>
      </c>
      <c r="V1659" s="33"/>
      <c r="W1659" s="33"/>
      <c r="X1659" s="33"/>
    </row>
    <row r="1660" ht="15.75" customHeight="1">
      <c r="A1660" s="19" t="str">
        <f>Def_Sistemas_Conectores_Cabos!$A$22</f>
        <v>BPM de elétrons</v>
      </c>
      <c r="B1660" s="22" t="str">
        <f>Datas_Entregas!$A$3</f>
        <v>BTS/Anel</v>
      </c>
      <c r="C1660" s="25">
        <f t="array" ref="C1660">INDEX(Datas_Entregas!$B$2:$B$100, MATCH(B1660, Datas_Entregas!$A$2:$A$100, 0), 1)</f>
        <v>43296</v>
      </c>
      <c r="D1660" s="22" t="str">
        <f>Def_Status_Montagem!$A$4</f>
        <v>Comprado / Esperando entrega</v>
      </c>
      <c r="E1660" s="35" t="str">
        <f>Def_Status_Montagem!$B$4</f>
        <v>Contratada (inclui etiqueta)</v>
      </c>
      <c r="F1660" s="26"/>
      <c r="G1660" s="27"/>
      <c r="H1660" s="26" t="str">
        <f t="array" ref="H1660">INDEX(Def_Instancias_Equipamentos!$E$2:$E$5135, MATCH(K1660, Def_Instancias_Equipamentos!$D$2:$D$5135, 0), 1)</f>
        <v>IA-03RaBPM</v>
      </c>
      <c r="I1660" s="27" t="str">
        <f t="array" ref="I1660">INDEX(Def_Instancias_Equipamentos!$E$2:$E$5135, MATCH(L1660, Def_Instancias_Equipamentos!$D$2:$D$5135, 0), 1)</f>
        <v>IA-03RaBPM</v>
      </c>
      <c r="J1660" s="27" t="str">
        <f t="shared" si="26"/>
        <v>INTERNO</v>
      </c>
      <c r="K1660" s="28" t="str">
        <f>Def_Instancias_Equipamentos!$D$811</f>
        <v>SI-03C3:DI-BPMRFFE-2</v>
      </c>
      <c r="L1660" s="19" t="str">
        <f>Def_Instancias_Equipamentos!$D$1402</f>
        <v>SI-03C3:DI-FMCFastADC-2</v>
      </c>
      <c r="M1660" s="44" t="s">
        <v>44</v>
      </c>
      <c r="N1660" s="45" t="s">
        <v>1199</v>
      </c>
      <c r="O1660" s="28" t="str">
        <f>Def_Sistemas_Conectores_Cabos!$B$7</f>
        <v>SMA 50-ohm</v>
      </c>
      <c r="P1660" s="19" t="str">
        <f>Def_Sistemas_Conectores_Cabos!$B$7</f>
        <v>SMA 50-ohm</v>
      </c>
      <c r="Q1660" s="27" t="str">
        <f t="shared" si="31"/>
        <v>SI-03C3:DI-BPMRFFE-2/BI_OUT
SI-03C3:DI-FMCFastADC-2/IN2</v>
      </c>
      <c r="R1660" s="69">
        <v>2.0</v>
      </c>
      <c r="S1660" s="69">
        <v>2.0</v>
      </c>
      <c r="T1660" s="211" t="str">
        <f>Def_Sistemas_Conectores_Cabos!$C$9</f>
        <v>RG316</v>
      </c>
      <c r="U1660" s="45" t="s">
        <v>1173</v>
      </c>
      <c r="V1660" s="33"/>
      <c r="W1660" s="33"/>
      <c r="X1660" s="33"/>
    </row>
    <row r="1661" ht="15.75" customHeight="1">
      <c r="A1661" s="19" t="str">
        <f>Def_Sistemas_Conectores_Cabos!$A$22</f>
        <v>BPM de elétrons</v>
      </c>
      <c r="B1661" s="22" t="str">
        <f>Datas_Entregas!$A$3</f>
        <v>BTS/Anel</v>
      </c>
      <c r="C1661" s="25">
        <f t="array" ref="C1661">INDEX(Datas_Entregas!$B$2:$B$100, MATCH(B1661, Datas_Entregas!$A$2:$A$100, 0), 1)</f>
        <v>43296</v>
      </c>
      <c r="D1661" s="22" t="str">
        <f>Def_Status_Montagem!$A$4</f>
        <v>Comprado / Esperando entrega</v>
      </c>
      <c r="E1661" s="35" t="str">
        <f>Def_Status_Montagem!$B$4</f>
        <v>Contratada (inclui etiqueta)</v>
      </c>
      <c r="F1661" s="26"/>
      <c r="G1661" s="27"/>
      <c r="H1661" s="26" t="str">
        <f t="array" ref="H1661">INDEX(Def_Instancias_Equipamentos!$E$2:$E$5135, MATCH(K1661, Def_Instancias_Equipamentos!$D$2:$D$5135, 0), 1)</f>
        <v>IA-03RaBPM</v>
      </c>
      <c r="I1661" s="27" t="str">
        <f t="array" ref="I1661">INDEX(Def_Instancias_Equipamentos!$E$2:$E$5135, MATCH(L1661, Def_Instancias_Equipamentos!$D$2:$D$5135, 0), 1)</f>
        <v>IA-03RaBPM</v>
      </c>
      <c r="J1661" s="27" t="str">
        <f t="shared" si="26"/>
        <v>INTERNO</v>
      </c>
      <c r="K1661" s="28" t="str">
        <f>Def_Instancias_Equipamentos!$D$811</f>
        <v>SI-03C3:DI-BPMRFFE-2</v>
      </c>
      <c r="L1661" s="19" t="str">
        <f>Def_Instancias_Equipamentos!$D$1402</f>
        <v>SI-03C3:DI-FMCFastADC-2</v>
      </c>
      <c r="M1661" s="44" t="s">
        <v>49</v>
      </c>
      <c r="N1661" s="45" t="s">
        <v>1202</v>
      </c>
      <c r="O1661" s="28" t="str">
        <f>Def_Sistemas_Conectores_Cabos!$B$7</f>
        <v>SMA 50-ohm</v>
      </c>
      <c r="P1661" s="19" t="str">
        <f>Def_Sistemas_Conectores_Cabos!$B$7</f>
        <v>SMA 50-ohm</v>
      </c>
      <c r="Q1661" s="27" t="str">
        <f t="shared" si="31"/>
        <v>SI-03C3:DI-BPMRFFE-2/TI_OUT
SI-03C3:DI-FMCFastADC-2/IN3</v>
      </c>
      <c r="R1661" s="69">
        <v>2.0</v>
      </c>
      <c r="S1661" s="69">
        <v>2.0</v>
      </c>
      <c r="T1661" s="211" t="str">
        <f>Def_Sistemas_Conectores_Cabos!$C$9</f>
        <v>RG316</v>
      </c>
      <c r="U1661" s="45" t="s">
        <v>1173</v>
      </c>
      <c r="V1661" s="33"/>
      <c r="W1661" s="33"/>
      <c r="X1661" s="33"/>
    </row>
    <row r="1662" ht="15.75" customHeight="1">
      <c r="A1662" s="19" t="str">
        <f>Def_Sistemas_Conectores_Cabos!$A$22</f>
        <v>BPM de elétrons</v>
      </c>
      <c r="B1662" s="22" t="str">
        <f>Datas_Entregas!$A$3</f>
        <v>BTS/Anel</v>
      </c>
      <c r="C1662" s="25">
        <f t="array" ref="C1662">INDEX(Datas_Entregas!$B$2:$B$100, MATCH(B1662, Datas_Entregas!$A$2:$A$100, 0), 1)</f>
        <v>43296</v>
      </c>
      <c r="D1662" s="22" t="str">
        <f>Def_Status_Montagem!$A$4</f>
        <v>Comprado / Esperando entrega</v>
      </c>
      <c r="E1662" s="35" t="str">
        <f>Def_Status_Montagem!$B$4</f>
        <v>Contratada (inclui etiqueta)</v>
      </c>
      <c r="F1662" s="26"/>
      <c r="G1662" s="27"/>
      <c r="H1662" s="26" t="str">
        <f t="array" ref="H1662">INDEX(Def_Instancias_Equipamentos!$E$2:$E$5135, MATCH(K1662, Def_Instancias_Equipamentos!$D$2:$D$5135, 0), 1)</f>
        <v>IA-03RaBPM</v>
      </c>
      <c r="I1662" s="27" t="str">
        <f t="array" ref="I1662">INDEX(Def_Instancias_Equipamentos!$E$2:$E$5135, MATCH(L1662, Def_Instancias_Equipamentos!$D$2:$D$5135, 0), 1)</f>
        <v>IA-03RaBPM</v>
      </c>
      <c r="J1662" s="27" t="str">
        <f t="shared" si="26"/>
        <v>INTERNO</v>
      </c>
      <c r="K1662" s="28" t="str">
        <f>Def_Instancias_Equipamentos!$D$811</f>
        <v>SI-03C3:DI-BPMRFFE-2</v>
      </c>
      <c r="L1662" s="19" t="str">
        <f>Def_Instancias_Equipamentos!$D$1402</f>
        <v>SI-03C3:DI-FMCFastADC-2</v>
      </c>
      <c r="M1662" s="44" t="s">
        <v>47</v>
      </c>
      <c r="N1662" s="45" t="s">
        <v>1216</v>
      </c>
      <c r="O1662" s="28" t="str">
        <f>Def_Sistemas_Conectores_Cabos!$B$7</f>
        <v>SMA 50-ohm</v>
      </c>
      <c r="P1662" s="19" t="str">
        <f>Def_Sistemas_Conectores_Cabos!$B$7</f>
        <v>SMA 50-ohm</v>
      </c>
      <c r="Q1662" s="27" t="str">
        <f t="shared" si="31"/>
        <v>SI-03C3:DI-BPMRFFE-2/BO_OUT
SI-03C3:DI-FMCFastADC-2/IN4</v>
      </c>
      <c r="R1662" s="69">
        <v>2.0</v>
      </c>
      <c r="S1662" s="69">
        <v>2.0</v>
      </c>
      <c r="T1662" s="211" t="str">
        <f>Def_Sistemas_Conectores_Cabos!$C$9</f>
        <v>RG316</v>
      </c>
      <c r="U1662" s="45" t="s">
        <v>1173</v>
      </c>
      <c r="V1662" s="33"/>
      <c r="W1662" s="33"/>
      <c r="X1662" s="33"/>
    </row>
    <row r="1663" ht="15.75" customHeight="1">
      <c r="A1663" s="19" t="str">
        <f>Def_Sistemas_Conectores_Cabos!$A$22</f>
        <v>BPM de elétrons</v>
      </c>
      <c r="B1663" s="22" t="str">
        <f>Datas_Entregas!$A$3</f>
        <v>BTS/Anel</v>
      </c>
      <c r="C1663" s="25">
        <f t="array" ref="C1663">INDEX(Datas_Entregas!$B$2:$B$100, MATCH(B1663, Datas_Entregas!$A$2:$A$100, 0), 1)</f>
        <v>43296</v>
      </c>
      <c r="D1663" s="22" t="str">
        <f>Def_Status_Montagem!$A$4</f>
        <v>Comprado / Esperando entrega</v>
      </c>
      <c r="E1663" s="35" t="str">
        <f>Def_Status_Montagem!$B$4</f>
        <v>Contratada (inclui etiqueta)</v>
      </c>
      <c r="F1663" s="26"/>
      <c r="G1663" s="27"/>
      <c r="H1663" s="26" t="str">
        <f t="array" ref="H1663">INDEX(Def_Instancias_Equipamentos!$E$2:$E$5135, MATCH(K1663, Def_Instancias_Equipamentos!$D$2:$D$5135, 0), 1)</f>
        <v>IA-03RaBPM</v>
      </c>
      <c r="I1663" s="27" t="str">
        <f t="array" ref="I1663">INDEX(Def_Instancias_Equipamentos!$E$2:$E$5135, MATCH(L1663, Def_Instancias_Equipamentos!$D$2:$D$5135, 0), 1)</f>
        <v>IA-03RaBPM</v>
      </c>
      <c r="J1663" s="27" t="str">
        <f t="shared" si="26"/>
        <v>INTERNO</v>
      </c>
      <c r="K1663" s="28" t="str">
        <f>Def_Instancias_Equipamentos!$D$812</f>
        <v>SI-03C4:DI-BPMRFFE</v>
      </c>
      <c r="L1663" s="19" t="str">
        <f>Def_Instancias_Equipamentos!$D$1403</f>
        <v>SI-03C4:DI-FMCFastADC</v>
      </c>
      <c r="M1663" s="44" t="s">
        <v>51</v>
      </c>
      <c r="N1663" s="45" t="s">
        <v>1192</v>
      </c>
      <c r="O1663" s="28" t="str">
        <f>Def_Sistemas_Conectores_Cabos!$B$7</f>
        <v>SMA 50-ohm</v>
      </c>
      <c r="P1663" s="19" t="str">
        <f>Def_Sistemas_Conectores_Cabos!$B$7</f>
        <v>SMA 50-ohm</v>
      </c>
      <c r="Q1663" s="27" t="str">
        <f t="shared" si="31"/>
        <v>SI-03C4:DI-BPMRFFE/TO_OUT
SI-03C4:DI-FMCFastADC/IN1</v>
      </c>
      <c r="R1663" s="69">
        <v>2.0</v>
      </c>
      <c r="S1663" s="69">
        <v>2.0</v>
      </c>
      <c r="T1663" s="211" t="str">
        <f>Def_Sistemas_Conectores_Cabos!$C$9</f>
        <v>RG316</v>
      </c>
      <c r="U1663" s="45" t="s">
        <v>1173</v>
      </c>
      <c r="V1663" s="33"/>
      <c r="W1663" s="33"/>
      <c r="X1663" s="33"/>
    </row>
    <row r="1664" ht="15.75" customHeight="1">
      <c r="A1664" s="19" t="str">
        <f>Def_Sistemas_Conectores_Cabos!$A$22</f>
        <v>BPM de elétrons</v>
      </c>
      <c r="B1664" s="22" t="str">
        <f>Datas_Entregas!$A$3</f>
        <v>BTS/Anel</v>
      </c>
      <c r="C1664" s="25">
        <f t="array" ref="C1664">INDEX(Datas_Entregas!$B$2:$B$100, MATCH(B1664, Datas_Entregas!$A$2:$A$100, 0), 1)</f>
        <v>43296</v>
      </c>
      <c r="D1664" s="22" t="str">
        <f>Def_Status_Montagem!$A$4</f>
        <v>Comprado / Esperando entrega</v>
      </c>
      <c r="E1664" s="35" t="str">
        <f>Def_Status_Montagem!$B$4</f>
        <v>Contratada (inclui etiqueta)</v>
      </c>
      <c r="F1664" s="26"/>
      <c r="G1664" s="27"/>
      <c r="H1664" s="26" t="str">
        <f t="array" ref="H1664">INDEX(Def_Instancias_Equipamentos!$E$2:$E$5135, MATCH(K1664, Def_Instancias_Equipamentos!$D$2:$D$5135, 0), 1)</f>
        <v>IA-03RaBPM</v>
      </c>
      <c r="I1664" s="27" t="str">
        <f t="array" ref="I1664">INDEX(Def_Instancias_Equipamentos!$E$2:$E$5135, MATCH(L1664, Def_Instancias_Equipamentos!$D$2:$D$5135, 0), 1)</f>
        <v>IA-03RaBPM</v>
      </c>
      <c r="J1664" s="27" t="str">
        <f t="shared" si="26"/>
        <v>INTERNO</v>
      </c>
      <c r="K1664" s="28" t="str">
        <f>Def_Instancias_Equipamentos!$D$812</f>
        <v>SI-03C4:DI-BPMRFFE</v>
      </c>
      <c r="L1664" s="19" t="str">
        <f>Def_Instancias_Equipamentos!$D$1403</f>
        <v>SI-03C4:DI-FMCFastADC</v>
      </c>
      <c r="M1664" s="44" t="s">
        <v>44</v>
      </c>
      <c r="N1664" s="45" t="s">
        <v>1199</v>
      </c>
      <c r="O1664" s="28" t="str">
        <f>Def_Sistemas_Conectores_Cabos!$B$7</f>
        <v>SMA 50-ohm</v>
      </c>
      <c r="P1664" s="19" t="str">
        <f>Def_Sistemas_Conectores_Cabos!$B$7</f>
        <v>SMA 50-ohm</v>
      </c>
      <c r="Q1664" s="27" t="str">
        <f t="shared" si="31"/>
        <v>SI-03C4:DI-BPMRFFE/BI_OUT
SI-03C4:DI-FMCFastADC/IN2</v>
      </c>
      <c r="R1664" s="69">
        <v>2.0</v>
      </c>
      <c r="S1664" s="69">
        <v>2.0</v>
      </c>
      <c r="T1664" s="211" t="str">
        <f>Def_Sistemas_Conectores_Cabos!$C$9</f>
        <v>RG316</v>
      </c>
      <c r="U1664" s="45" t="s">
        <v>1173</v>
      </c>
      <c r="V1664" s="33"/>
      <c r="W1664" s="33"/>
      <c r="X1664" s="33"/>
    </row>
    <row r="1665" ht="15.75" customHeight="1">
      <c r="A1665" s="19" t="str">
        <f>Def_Sistemas_Conectores_Cabos!$A$22</f>
        <v>BPM de elétrons</v>
      </c>
      <c r="B1665" s="22" t="str">
        <f>Datas_Entregas!$A$3</f>
        <v>BTS/Anel</v>
      </c>
      <c r="C1665" s="25">
        <f t="array" ref="C1665">INDEX(Datas_Entregas!$B$2:$B$100, MATCH(B1665, Datas_Entregas!$A$2:$A$100, 0), 1)</f>
        <v>43296</v>
      </c>
      <c r="D1665" s="22" t="str">
        <f>Def_Status_Montagem!$A$4</f>
        <v>Comprado / Esperando entrega</v>
      </c>
      <c r="E1665" s="35" t="str">
        <f>Def_Status_Montagem!$B$4</f>
        <v>Contratada (inclui etiqueta)</v>
      </c>
      <c r="F1665" s="26"/>
      <c r="G1665" s="27"/>
      <c r="H1665" s="26" t="str">
        <f t="array" ref="H1665">INDEX(Def_Instancias_Equipamentos!$E$2:$E$5135, MATCH(K1665, Def_Instancias_Equipamentos!$D$2:$D$5135, 0), 1)</f>
        <v>IA-03RaBPM</v>
      </c>
      <c r="I1665" s="27" t="str">
        <f t="array" ref="I1665">INDEX(Def_Instancias_Equipamentos!$E$2:$E$5135, MATCH(L1665, Def_Instancias_Equipamentos!$D$2:$D$5135, 0), 1)</f>
        <v>IA-03RaBPM</v>
      </c>
      <c r="J1665" s="27" t="str">
        <f t="shared" si="26"/>
        <v>INTERNO</v>
      </c>
      <c r="K1665" s="28" t="str">
        <f>Def_Instancias_Equipamentos!$D$812</f>
        <v>SI-03C4:DI-BPMRFFE</v>
      </c>
      <c r="L1665" s="19" t="str">
        <f>Def_Instancias_Equipamentos!$D$1403</f>
        <v>SI-03C4:DI-FMCFastADC</v>
      </c>
      <c r="M1665" s="44" t="s">
        <v>49</v>
      </c>
      <c r="N1665" s="45" t="s">
        <v>1202</v>
      </c>
      <c r="O1665" s="28" t="str">
        <f>Def_Sistemas_Conectores_Cabos!$B$7</f>
        <v>SMA 50-ohm</v>
      </c>
      <c r="P1665" s="19" t="str">
        <f>Def_Sistemas_Conectores_Cabos!$B$7</f>
        <v>SMA 50-ohm</v>
      </c>
      <c r="Q1665" s="27" t="str">
        <f t="shared" si="31"/>
        <v>SI-03C4:DI-BPMRFFE/TI_OUT
SI-03C4:DI-FMCFastADC/IN3</v>
      </c>
      <c r="R1665" s="69">
        <v>2.0</v>
      </c>
      <c r="S1665" s="69">
        <v>2.0</v>
      </c>
      <c r="T1665" s="211" t="str">
        <f>Def_Sistemas_Conectores_Cabos!$C$9</f>
        <v>RG316</v>
      </c>
      <c r="U1665" s="45" t="s">
        <v>1173</v>
      </c>
      <c r="V1665" s="33"/>
      <c r="W1665" s="33"/>
      <c r="X1665" s="33"/>
    </row>
    <row r="1666" ht="15.75" customHeight="1">
      <c r="A1666" s="19" t="str">
        <f>Def_Sistemas_Conectores_Cabos!$A$22</f>
        <v>BPM de elétrons</v>
      </c>
      <c r="B1666" s="22" t="str">
        <f>Datas_Entregas!$A$3</f>
        <v>BTS/Anel</v>
      </c>
      <c r="C1666" s="25">
        <f t="array" ref="C1666">INDEX(Datas_Entregas!$B$2:$B$100, MATCH(B1666, Datas_Entregas!$A$2:$A$100, 0), 1)</f>
        <v>43296</v>
      </c>
      <c r="D1666" s="22" t="str">
        <f>Def_Status_Montagem!$A$4</f>
        <v>Comprado / Esperando entrega</v>
      </c>
      <c r="E1666" s="35" t="str">
        <f>Def_Status_Montagem!$B$4</f>
        <v>Contratada (inclui etiqueta)</v>
      </c>
      <c r="F1666" s="26"/>
      <c r="G1666" s="27"/>
      <c r="H1666" s="26" t="str">
        <f t="array" ref="H1666">INDEX(Def_Instancias_Equipamentos!$E$2:$E$5135, MATCH(K1666, Def_Instancias_Equipamentos!$D$2:$D$5135, 0), 1)</f>
        <v>IA-03RaBPM</v>
      </c>
      <c r="I1666" s="27" t="str">
        <f t="array" ref="I1666">INDEX(Def_Instancias_Equipamentos!$E$2:$E$5135, MATCH(L1666, Def_Instancias_Equipamentos!$D$2:$D$5135, 0), 1)</f>
        <v>IA-03RaBPM</v>
      </c>
      <c r="J1666" s="27" t="str">
        <f t="shared" si="26"/>
        <v>INTERNO</v>
      </c>
      <c r="K1666" s="28" t="str">
        <f>Def_Instancias_Equipamentos!$D$812</f>
        <v>SI-03C4:DI-BPMRFFE</v>
      </c>
      <c r="L1666" s="19" t="str">
        <f>Def_Instancias_Equipamentos!$D$1403</f>
        <v>SI-03C4:DI-FMCFastADC</v>
      </c>
      <c r="M1666" s="44" t="s">
        <v>47</v>
      </c>
      <c r="N1666" s="45" t="s">
        <v>1216</v>
      </c>
      <c r="O1666" s="28" t="str">
        <f>Def_Sistemas_Conectores_Cabos!$B$7</f>
        <v>SMA 50-ohm</v>
      </c>
      <c r="P1666" s="19" t="str">
        <f>Def_Sistemas_Conectores_Cabos!$B$7</f>
        <v>SMA 50-ohm</v>
      </c>
      <c r="Q1666" s="27" t="str">
        <f t="shared" si="31"/>
        <v>SI-03C4:DI-BPMRFFE/BO_OUT
SI-03C4:DI-FMCFastADC/IN4</v>
      </c>
      <c r="R1666" s="69">
        <v>2.0</v>
      </c>
      <c r="S1666" s="69">
        <v>2.0</v>
      </c>
      <c r="T1666" s="211" t="str">
        <f>Def_Sistemas_Conectores_Cabos!$C$9</f>
        <v>RG316</v>
      </c>
      <c r="U1666" s="45" t="s">
        <v>1173</v>
      </c>
      <c r="V1666" s="33"/>
      <c r="W1666" s="33"/>
      <c r="X1666" s="33"/>
    </row>
    <row r="1667" ht="15.75" customHeight="1">
      <c r="A1667" s="19" t="str">
        <f>Def_Sistemas_Conectores_Cabos!$A$22</f>
        <v>BPM de elétrons</v>
      </c>
      <c r="B1667" s="22" t="str">
        <f>Datas_Entregas!$A$3</f>
        <v>BTS/Anel</v>
      </c>
      <c r="C1667" s="25">
        <f t="array" ref="C1667">INDEX(Datas_Entregas!$B$2:$B$100, MATCH(B1667, Datas_Entregas!$A$2:$A$100, 0), 1)</f>
        <v>43296</v>
      </c>
      <c r="D1667" s="22" t="str">
        <f>Def_Status_Montagem!$A$4</f>
        <v>Comprado / Esperando entrega</v>
      </c>
      <c r="E1667" s="35" t="str">
        <f>Def_Status_Montagem!$B$4</f>
        <v>Contratada (inclui etiqueta)</v>
      </c>
      <c r="F1667" s="26"/>
      <c r="G1667" s="27"/>
      <c r="H1667" s="26" t="str">
        <f t="array" ref="H1667">INDEX(Def_Instancias_Equipamentos!$E$2:$E$5135, MATCH(K1667, Def_Instancias_Equipamentos!$D$2:$D$5135, 0), 1)</f>
        <v>IA-03RaBPM</v>
      </c>
      <c r="I1667" s="27" t="str">
        <f t="array" ref="I1667">INDEX(Def_Instancias_Equipamentos!$E$2:$E$5135, MATCH(L1667, Def_Instancias_Equipamentos!$D$2:$D$5135, 0), 1)</f>
        <v>IA-03RaBPM</v>
      </c>
      <c r="J1667" s="27" t="str">
        <f t="shared" si="26"/>
        <v>INTERNO</v>
      </c>
      <c r="K1667" s="28" t="str">
        <f>Def_Instancias_Equipamentos!$D$813</f>
        <v>SI-03M1:DI-BPMRFFE</v>
      </c>
      <c r="L1667" s="19" t="str">
        <f>Def_Instancias_Equipamentos!$D$1404</f>
        <v>SI-03M1:DI-FMCFastADC</v>
      </c>
      <c r="M1667" s="44" t="s">
        <v>51</v>
      </c>
      <c r="N1667" s="45" t="s">
        <v>1192</v>
      </c>
      <c r="O1667" s="28" t="str">
        <f>Def_Sistemas_Conectores_Cabos!$B$7</f>
        <v>SMA 50-ohm</v>
      </c>
      <c r="P1667" s="19" t="str">
        <f>Def_Sistemas_Conectores_Cabos!$B$7</f>
        <v>SMA 50-ohm</v>
      </c>
      <c r="Q1667" s="27" t="str">
        <f t="shared" si="31"/>
        <v>SI-03M1:DI-BPMRFFE/TO_OUT
SI-03M1:DI-FMCFastADC/IN1</v>
      </c>
      <c r="R1667" s="69">
        <v>2.0</v>
      </c>
      <c r="S1667" s="69">
        <v>2.0</v>
      </c>
      <c r="T1667" s="211" t="str">
        <f>Def_Sistemas_Conectores_Cabos!$C$9</f>
        <v>RG316</v>
      </c>
      <c r="U1667" s="45" t="s">
        <v>1173</v>
      </c>
      <c r="V1667" s="33"/>
      <c r="W1667" s="33"/>
      <c r="X1667" s="33"/>
    </row>
    <row r="1668" ht="15.75" customHeight="1">
      <c r="A1668" s="19" t="str">
        <f>Def_Sistemas_Conectores_Cabos!$A$22</f>
        <v>BPM de elétrons</v>
      </c>
      <c r="B1668" s="22" t="str">
        <f>Datas_Entregas!$A$3</f>
        <v>BTS/Anel</v>
      </c>
      <c r="C1668" s="25">
        <f t="array" ref="C1668">INDEX(Datas_Entregas!$B$2:$B$100, MATCH(B1668, Datas_Entregas!$A$2:$A$100, 0), 1)</f>
        <v>43296</v>
      </c>
      <c r="D1668" s="22" t="str">
        <f>Def_Status_Montagem!$A$4</f>
        <v>Comprado / Esperando entrega</v>
      </c>
      <c r="E1668" s="35" t="str">
        <f>Def_Status_Montagem!$B$4</f>
        <v>Contratada (inclui etiqueta)</v>
      </c>
      <c r="F1668" s="26"/>
      <c r="G1668" s="27"/>
      <c r="H1668" s="26" t="str">
        <f t="array" ref="H1668">INDEX(Def_Instancias_Equipamentos!$E$2:$E$5135, MATCH(K1668, Def_Instancias_Equipamentos!$D$2:$D$5135, 0), 1)</f>
        <v>IA-03RaBPM</v>
      </c>
      <c r="I1668" s="27" t="str">
        <f t="array" ref="I1668">INDEX(Def_Instancias_Equipamentos!$E$2:$E$5135, MATCH(L1668, Def_Instancias_Equipamentos!$D$2:$D$5135, 0), 1)</f>
        <v>IA-03RaBPM</v>
      </c>
      <c r="J1668" s="27" t="str">
        <f t="shared" si="26"/>
        <v>INTERNO</v>
      </c>
      <c r="K1668" s="28" t="str">
        <f>Def_Instancias_Equipamentos!$D$813</f>
        <v>SI-03M1:DI-BPMRFFE</v>
      </c>
      <c r="L1668" s="19" t="str">
        <f>Def_Instancias_Equipamentos!$D$1404</f>
        <v>SI-03M1:DI-FMCFastADC</v>
      </c>
      <c r="M1668" s="44" t="s">
        <v>44</v>
      </c>
      <c r="N1668" s="45" t="s">
        <v>1199</v>
      </c>
      <c r="O1668" s="28" t="str">
        <f>Def_Sistemas_Conectores_Cabos!$B$7</f>
        <v>SMA 50-ohm</v>
      </c>
      <c r="P1668" s="19" t="str">
        <f>Def_Sistemas_Conectores_Cabos!$B$7</f>
        <v>SMA 50-ohm</v>
      </c>
      <c r="Q1668" s="27" t="str">
        <f t="shared" si="31"/>
        <v>SI-03M1:DI-BPMRFFE/BI_OUT
SI-03M1:DI-FMCFastADC/IN2</v>
      </c>
      <c r="R1668" s="69">
        <v>2.0</v>
      </c>
      <c r="S1668" s="69">
        <v>2.0</v>
      </c>
      <c r="T1668" s="211" t="str">
        <f>Def_Sistemas_Conectores_Cabos!$C$9</f>
        <v>RG316</v>
      </c>
      <c r="U1668" s="45" t="s">
        <v>1173</v>
      </c>
      <c r="V1668" s="33"/>
      <c r="W1668" s="33"/>
      <c r="X1668" s="33"/>
    </row>
    <row r="1669" ht="15.75" customHeight="1">
      <c r="A1669" s="19" t="str">
        <f>Def_Sistemas_Conectores_Cabos!$A$22</f>
        <v>BPM de elétrons</v>
      </c>
      <c r="B1669" s="22" t="str">
        <f>Datas_Entregas!$A$3</f>
        <v>BTS/Anel</v>
      </c>
      <c r="C1669" s="25">
        <f t="array" ref="C1669">INDEX(Datas_Entregas!$B$2:$B$100, MATCH(B1669, Datas_Entregas!$A$2:$A$100, 0), 1)</f>
        <v>43296</v>
      </c>
      <c r="D1669" s="22" t="str">
        <f>Def_Status_Montagem!$A$4</f>
        <v>Comprado / Esperando entrega</v>
      </c>
      <c r="E1669" s="35" t="str">
        <f>Def_Status_Montagem!$B$4</f>
        <v>Contratada (inclui etiqueta)</v>
      </c>
      <c r="F1669" s="26"/>
      <c r="G1669" s="27"/>
      <c r="H1669" s="26" t="str">
        <f t="array" ref="H1669">INDEX(Def_Instancias_Equipamentos!$E$2:$E$5135, MATCH(K1669, Def_Instancias_Equipamentos!$D$2:$D$5135, 0), 1)</f>
        <v>IA-03RaBPM</v>
      </c>
      <c r="I1669" s="27" t="str">
        <f t="array" ref="I1669">INDEX(Def_Instancias_Equipamentos!$E$2:$E$5135, MATCH(L1669, Def_Instancias_Equipamentos!$D$2:$D$5135, 0), 1)</f>
        <v>IA-03RaBPM</v>
      </c>
      <c r="J1669" s="27" t="str">
        <f t="shared" si="26"/>
        <v>INTERNO</v>
      </c>
      <c r="K1669" s="28" t="str">
        <f>Def_Instancias_Equipamentos!$D$813</f>
        <v>SI-03M1:DI-BPMRFFE</v>
      </c>
      <c r="L1669" s="19" t="str">
        <f>Def_Instancias_Equipamentos!$D$1404</f>
        <v>SI-03M1:DI-FMCFastADC</v>
      </c>
      <c r="M1669" s="44" t="s">
        <v>49</v>
      </c>
      <c r="N1669" s="45" t="s">
        <v>1202</v>
      </c>
      <c r="O1669" s="28" t="str">
        <f>Def_Sistemas_Conectores_Cabos!$B$7</f>
        <v>SMA 50-ohm</v>
      </c>
      <c r="P1669" s="19" t="str">
        <f>Def_Sistemas_Conectores_Cabos!$B$7</f>
        <v>SMA 50-ohm</v>
      </c>
      <c r="Q1669" s="27" t="str">
        <f t="shared" si="31"/>
        <v>SI-03M1:DI-BPMRFFE/TI_OUT
SI-03M1:DI-FMCFastADC/IN3</v>
      </c>
      <c r="R1669" s="69">
        <v>2.0</v>
      </c>
      <c r="S1669" s="69">
        <v>2.0</v>
      </c>
      <c r="T1669" s="211" t="str">
        <f>Def_Sistemas_Conectores_Cabos!$C$9</f>
        <v>RG316</v>
      </c>
      <c r="U1669" s="45" t="s">
        <v>1173</v>
      </c>
      <c r="V1669" s="33"/>
      <c r="W1669" s="33"/>
      <c r="X1669" s="33"/>
    </row>
    <row r="1670" ht="15.75" customHeight="1">
      <c r="A1670" s="19" t="str">
        <f>Def_Sistemas_Conectores_Cabos!$A$22</f>
        <v>BPM de elétrons</v>
      </c>
      <c r="B1670" s="22" t="str">
        <f>Datas_Entregas!$A$3</f>
        <v>BTS/Anel</v>
      </c>
      <c r="C1670" s="25">
        <f t="array" ref="C1670">INDEX(Datas_Entregas!$B$2:$B$100, MATCH(B1670, Datas_Entregas!$A$2:$A$100, 0), 1)</f>
        <v>43296</v>
      </c>
      <c r="D1670" s="22" t="str">
        <f>Def_Status_Montagem!$A$4</f>
        <v>Comprado / Esperando entrega</v>
      </c>
      <c r="E1670" s="35" t="str">
        <f>Def_Status_Montagem!$B$4</f>
        <v>Contratada (inclui etiqueta)</v>
      </c>
      <c r="F1670" s="26"/>
      <c r="G1670" s="27"/>
      <c r="H1670" s="26" t="str">
        <f t="array" ref="H1670">INDEX(Def_Instancias_Equipamentos!$E$2:$E$5135, MATCH(K1670, Def_Instancias_Equipamentos!$D$2:$D$5135, 0), 1)</f>
        <v>IA-03RaBPM</v>
      </c>
      <c r="I1670" s="27" t="str">
        <f t="array" ref="I1670">INDEX(Def_Instancias_Equipamentos!$E$2:$E$5135, MATCH(L1670, Def_Instancias_Equipamentos!$D$2:$D$5135, 0), 1)</f>
        <v>IA-03RaBPM</v>
      </c>
      <c r="J1670" s="27" t="str">
        <f t="shared" si="26"/>
        <v>INTERNO</v>
      </c>
      <c r="K1670" s="28" t="str">
        <f>Def_Instancias_Equipamentos!$D$813</f>
        <v>SI-03M1:DI-BPMRFFE</v>
      </c>
      <c r="L1670" s="19" t="str">
        <f>Def_Instancias_Equipamentos!$D$1404</f>
        <v>SI-03M1:DI-FMCFastADC</v>
      </c>
      <c r="M1670" s="44" t="s">
        <v>47</v>
      </c>
      <c r="N1670" s="45" t="s">
        <v>1216</v>
      </c>
      <c r="O1670" s="28" t="str">
        <f>Def_Sistemas_Conectores_Cabos!$B$7</f>
        <v>SMA 50-ohm</v>
      </c>
      <c r="P1670" s="19" t="str">
        <f>Def_Sistemas_Conectores_Cabos!$B$7</f>
        <v>SMA 50-ohm</v>
      </c>
      <c r="Q1670" s="27" t="str">
        <f t="shared" si="31"/>
        <v>SI-03M1:DI-BPMRFFE/BO_OUT
SI-03M1:DI-FMCFastADC/IN4</v>
      </c>
      <c r="R1670" s="69">
        <v>2.0</v>
      </c>
      <c r="S1670" s="69">
        <v>2.0</v>
      </c>
      <c r="T1670" s="211" t="str">
        <f>Def_Sistemas_Conectores_Cabos!$C$9</f>
        <v>RG316</v>
      </c>
      <c r="U1670" s="45" t="s">
        <v>1173</v>
      </c>
      <c r="V1670" s="33"/>
      <c r="W1670" s="33"/>
      <c r="X1670" s="33"/>
    </row>
    <row r="1671" ht="15.75" customHeight="1">
      <c r="A1671" s="19" t="str">
        <f>Def_Sistemas_Conectores_Cabos!$A$22</f>
        <v>BPM de elétrons</v>
      </c>
      <c r="B1671" s="22" t="str">
        <f>Datas_Entregas!$A$3</f>
        <v>BTS/Anel</v>
      </c>
      <c r="C1671" s="25">
        <f t="array" ref="C1671">INDEX(Datas_Entregas!$B$2:$B$100, MATCH(B1671, Datas_Entregas!$A$2:$A$100, 0), 1)</f>
        <v>43296</v>
      </c>
      <c r="D1671" s="22" t="str">
        <f>Def_Status_Montagem!$A$4</f>
        <v>Comprado / Esperando entrega</v>
      </c>
      <c r="E1671" s="35" t="str">
        <f>Def_Status_Montagem!$B$4</f>
        <v>Contratada (inclui etiqueta)</v>
      </c>
      <c r="F1671" s="26"/>
      <c r="G1671" s="27"/>
      <c r="H1671" s="26" t="str">
        <f t="array" ref="H1671">INDEX(Def_Instancias_Equipamentos!$E$2:$E$5135, MATCH(K1671, Def_Instancias_Equipamentos!$D$2:$D$5135, 0), 1)</f>
        <v>IA-03RaBPM</v>
      </c>
      <c r="I1671" s="27" t="str">
        <f t="array" ref="I1671">INDEX(Def_Instancias_Equipamentos!$E$2:$E$5135, MATCH(L1671, Def_Instancias_Equipamentos!$D$2:$D$5135, 0), 1)</f>
        <v>IA-03RaBPM</v>
      </c>
      <c r="J1671" s="27" t="str">
        <f t="shared" si="26"/>
        <v>INTERNO</v>
      </c>
      <c r="K1671" s="28" t="str">
        <f>Def_Instancias_Equipamentos!$D$814</f>
        <v>SI-03M2:DI-BPMRFFE</v>
      </c>
      <c r="L1671" s="19" t="str">
        <f>Def_Instancias_Equipamentos!$D$1405</f>
        <v>SI-03M2:DI-FMCFastADC</v>
      </c>
      <c r="M1671" s="44" t="s">
        <v>51</v>
      </c>
      <c r="N1671" s="45" t="s">
        <v>1192</v>
      </c>
      <c r="O1671" s="28" t="str">
        <f>Def_Sistemas_Conectores_Cabos!$B$7</f>
        <v>SMA 50-ohm</v>
      </c>
      <c r="P1671" s="19" t="str">
        <f>Def_Sistemas_Conectores_Cabos!$B$7</f>
        <v>SMA 50-ohm</v>
      </c>
      <c r="Q1671" s="27" t="str">
        <f t="shared" si="31"/>
        <v>SI-03M2:DI-BPMRFFE/TO_OUT
SI-03M2:DI-FMCFastADC/IN1</v>
      </c>
      <c r="R1671" s="69">
        <v>2.0</v>
      </c>
      <c r="S1671" s="69">
        <v>2.0</v>
      </c>
      <c r="T1671" s="211" t="str">
        <f>Def_Sistemas_Conectores_Cabos!$C$9</f>
        <v>RG316</v>
      </c>
      <c r="U1671" s="45" t="s">
        <v>1173</v>
      </c>
      <c r="V1671" s="33"/>
      <c r="W1671" s="33"/>
      <c r="X1671" s="33"/>
    </row>
    <row r="1672" ht="15.75" customHeight="1">
      <c r="A1672" s="19" t="str">
        <f>Def_Sistemas_Conectores_Cabos!$A$22</f>
        <v>BPM de elétrons</v>
      </c>
      <c r="B1672" s="22" t="str">
        <f>Datas_Entregas!$A$3</f>
        <v>BTS/Anel</v>
      </c>
      <c r="C1672" s="25">
        <f t="array" ref="C1672">INDEX(Datas_Entregas!$B$2:$B$100, MATCH(B1672, Datas_Entregas!$A$2:$A$100, 0), 1)</f>
        <v>43296</v>
      </c>
      <c r="D1672" s="22" t="str">
        <f>Def_Status_Montagem!$A$4</f>
        <v>Comprado / Esperando entrega</v>
      </c>
      <c r="E1672" s="35" t="str">
        <f>Def_Status_Montagem!$B$4</f>
        <v>Contratada (inclui etiqueta)</v>
      </c>
      <c r="F1672" s="26"/>
      <c r="G1672" s="27"/>
      <c r="H1672" s="26" t="str">
        <f t="array" ref="H1672">INDEX(Def_Instancias_Equipamentos!$E$2:$E$5135, MATCH(K1672, Def_Instancias_Equipamentos!$D$2:$D$5135, 0), 1)</f>
        <v>IA-03RaBPM</v>
      </c>
      <c r="I1672" s="27" t="str">
        <f t="array" ref="I1672">INDEX(Def_Instancias_Equipamentos!$E$2:$E$5135, MATCH(L1672, Def_Instancias_Equipamentos!$D$2:$D$5135, 0), 1)</f>
        <v>IA-03RaBPM</v>
      </c>
      <c r="J1672" s="27" t="str">
        <f t="shared" si="26"/>
        <v>INTERNO</v>
      </c>
      <c r="K1672" s="28" t="str">
        <f>Def_Instancias_Equipamentos!$D$814</f>
        <v>SI-03M2:DI-BPMRFFE</v>
      </c>
      <c r="L1672" s="19" t="str">
        <f>Def_Instancias_Equipamentos!$D$1405</f>
        <v>SI-03M2:DI-FMCFastADC</v>
      </c>
      <c r="M1672" s="44" t="s">
        <v>44</v>
      </c>
      <c r="N1672" s="45" t="s">
        <v>1199</v>
      </c>
      <c r="O1672" s="28" t="str">
        <f>Def_Sistemas_Conectores_Cabos!$B$7</f>
        <v>SMA 50-ohm</v>
      </c>
      <c r="P1672" s="19" t="str">
        <f>Def_Sistemas_Conectores_Cabos!$B$7</f>
        <v>SMA 50-ohm</v>
      </c>
      <c r="Q1672" s="27" t="str">
        <f t="shared" si="31"/>
        <v>SI-03M2:DI-BPMRFFE/BI_OUT
SI-03M2:DI-FMCFastADC/IN2</v>
      </c>
      <c r="R1672" s="69">
        <v>2.0</v>
      </c>
      <c r="S1672" s="69">
        <v>2.0</v>
      </c>
      <c r="T1672" s="211" t="str">
        <f>Def_Sistemas_Conectores_Cabos!$C$9</f>
        <v>RG316</v>
      </c>
      <c r="U1672" s="45" t="s">
        <v>1173</v>
      </c>
      <c r="V1672" s="33"/>
      <c r="W1672" s="33"/>
      <c r="X1672" s="33"/>
    </row>
    <row r="1673" ht="15.75" customHeight="1">
      <c r="A1673" s="19" t="str">
        <f>Def_Sistemas_Conectores_Cabos!$A$22</f>
        <v>BPM de elétrons</v>
      </c>
      <c r="B1673" s="22" t="str">
        <f>Datas_Entregas!$A$3</f>
        <v>BTS/Anel</v>
      </c>
      <c r="C1673" s="25">
        <f t="array" ref="C1673">INDEX(Datas_Entregas!$B$2:$B$100, MATCH(B1673, Datas_Entregas!$A$2:$A$100, 0), 1)</f>
        <v>43296</v>
      </c>
      <c r="D1673" s="22" t="str">
        <f>Def_Status_Montagem!$A$4</f>
        <v>Comprado / Esperando entrega</v>
      </c>
      <c r="E1673" s="35" t="str">
        <f>Def_Status_Montagem!$B$4</f>
        <v>Contratada (inclui etiqueta)</v>
      </c>
      <c r="F1673" s="26"/>
      <c r="G1673" s="27"/>
      <c r="H1673" s="26" t="str">
        <f t="array" ref="H1673">INDEX(Def_Instancias_Equipamentos!$E$2:$E$5135, MATCH(K1673, Def_Instancias_Equipamentos!$D$2:$D$5135, 0), 1)</f>
        <v>IA-03RaBPM</v>
      </c>
      <c r="I1673" s="27" t="str">
        <f t="array" ref="I1673">INDEX(Def_Instancias_Equipamentos!$E$2:$E$5135, MATCH(L1673, Def_Instancias_Equipamentos!$D$2:$D$5135, 0), 1)</f>
        <v>IA-03RaBPM</v>
      </c>
      <c r="J1673" s="27" t="str">
        <f t="shared" si="26"/>
        <v>INTERNO</v>
      </c>
      <c r="K1673" s="28" t="str">
        <f>Def_Instancias_Equipamentos!$D$814</f>
        <v>SI-03M2:DI-BPMRFFE</v>
      </c>
      <c r="L1673" s="19" t="str">
        <f>Def_Instancias_Equipamentos!$D$1405</f>
        <v>SI-03M2:DI-FMCFastADC</v>
      </c>
      <c r="M1673" s="44" t="s">
        <v>49</v>
      </c>
      <c r="N1673" s="45" t="s">
        <v>1202</v>
      </c>
      <c r="O1673" s="28" t="str">
        <f>Def_Sistemas_Conectores_Cabos!$B$7</f>
        <v>SMA 50-ohm</v>
      </c>
      <c r="P1673" s="19" t="str">
        <f>Def_Sistemas_Conectores_Cabos!$B$7</f>
        <v>SMA 50-ohm</v>
      </c>
      <c r="Q1673" s="27" t="str">
        <f t="shared" si="31"/>
        <v>SI-03M2:DI-BPMRFFE/TI_OUT
SI-03M2:DI-FMCFastADC/IN3</v>
      </c>
      <c r="R1673" s="69">
        <v>2.0</v>
      </c>
      <c r="S1673" s="69">
        <v>2.0</v>
      </c>
      <c r="T1673" s="211" t="str">
        <f>Def_Sistemas_Conectores_Cabos!$C$9</f>
        <v>RG316</v>
      </c>
      <c r="U1673" s="45" t="s">
        <v>1173</v>
      </c>
      <c r="V1673" s="33"/>
      <c r="W1673" s="33"/>
      <c r="X1673" s="33"/>
    </row>
    <row r="1674" ht="15.75" customHeight="1">
      <c r="A1674" s="19" t="str">
        <f>Def_Sistemas_Conectores_Cabos!$A$22</f>
        <v>BPM de elétrons</v>
      </c>
      <c r="B1674" s="22" t="str">
        <f>Datas_Entregas!$A$3</f>
        <v>BTS/Anel</v>
      </c>
      <c r="C1674" s="25">
        <f t="array" ref="C1674">INDEX(Datas_Entregas!$B$2:$B$100, MATCH(B1674, Datas_Entregas!$A$2:$A$100, 0), 1)</f>
        <v>43296</v>
      </c>
      <c r="D1674" s="22" t="str">
        <f>Def_Status_Montagem!$A$4</f>
        <v>Comprado / Esperando entrega</v>
      </c>
      <c r="E1674" s="35" t="str">
        <f>Def_Status_Montagem!$B$4</f>
        <v>Contratada (inclui etiqueta)</v>
      </c>
      <c r="F1674" s="26"/>
      <c r="G1674" s="27"/>
      <c r="H1674" s="26" t="str">
        <f t="array" ref="H1674">INDEX(Def_Instancias_Equipamentos!$E$2:$E$5135, MATCH(K1674, Def_Instancias_Equipamentos!$D$2:$D$5135, 0), 1)</f>
        <v>IA-03RaBPM</v>
      </c>
      <c r="I1674" s="27" t="str">
        <f t="array" ref="I1674">INDEX(Def_Instancias_Equipamentos!$E$2:$E$5135, MATCH(L1674, Def_Instancias_Equipamentos!$D$2:$D$5135, 0), 1)</f>
        <v>IA-03RaBPM</v>
      </c>
      <c r="J1674" s="27" t="str">
        <f t="shared" si="26"/>
        <v>INTERNO</v>
      </c>
      <c r="K1674" s="28" t="str">
        <f>Def_Instancias_Equipamentos!$D$814</f>
        <v>SI-03M2:DI-BPMRFFE</v>
      </c>
      <c r="L1674" s="19" t="str">
        <f>Def_Instancias_Equipamentos!$D$1405</f>
        <v>SI-03M2:DI-FMCFastADC</v>
      </c>
      <c r="M1674" s="44" t="s">
        <v>47</v>
      </c>
      <c r="N1674" s="45" t="s">
        <v>1216</v>
      </c>
      <c r="O1674" s="28" t="str">
        <f>Def_Sistemas_Conectores_Cabos!$B$7</f>
        <v>SMA 50-ohm</v>
      </c>
      <c r="P1674" s="19" t="str">
        <f>Def_Sistemas_Conectores_Cabos!$B$7</f>
        <v>SMA 50-ohm</v>
      </c>
      <c r="Q1674" s="27" t="str">
        <f t="shared" si="31"/>
        <v>SI-03M2:DI-BPMRFFE/BO_OUT
SI-03M2:DI-FMCFastADC/IN4</v>
      </c>
      <c r="R1674" s="69">
        <v>2.0</v>
      </c>
      <c r="S1674" s="69">
        <v>2.0</v>
      </c>
      <c r="T1674" s="211" t="str">
        <f>Def_Sistemas_Conectores_Cabos!$C$9</f>
        <v>RG316</v>
      </c>
      <c r="U1674" s="45" t="s">
        <v>1173</v>
      </c>
      <c r="V1674" s="33"/>
      <c r="W1674" s="33"/>
      <c r="X1674" s="33"/>
    </row>
    <row r="1675" ht="15.75" customHeight="1">
      <c r="A1675" s="19" t="str">
        <f>Def_Sistemas_Conectores_Cabos!$A$22</f>
        <v>BPM de elétrons</v>
      </c>
      <c r="B1675" s="22" t="str">
        <f>Datas_Entregas!$A$3</f>
        <v>BTS/Anel</v>
      </c>
      <c r="C1675" s="25">
        <f t="array" ref="C1675">INDEX(Datas_Entregas!$B$2:$B$100, MATCH(B1675, Datas_Entregas!$A$2:$A$100, 0), 1)</f>
        <v>43296</v>
      </c>
      <c r="D1675" s="22" t="str">
        <f>Def_Status_Montagem!$A$4</f>
        <v>Comprado / Esperando entrega</v>
      </c>
      <c r="E1675" s="35" t="str">
        <f>Def_Status_Montagem!$B$4</f>
        <v>Contratada (inclui etiqueta)</v>
      </c>
      <c r="F1675" s="26"/>
      <c r="G1675" s="27"/>
      <c r="H1675" s="26" t="str">
        <f t="array" ref="H1675">INDEX(Def_Instancias_Equipamentos!$E$2:$E$5135, MATCH(K1675, Def_Instancias_Equipamentos!$D$2:$D$5135, 0), 1)</f>
        <v>IA-03RaBPM</v>
      </c>
      <c r="I1675" s="27" t="str">
        <f t="array" ref="I1675">INDEX(Def_Instancias_Equipamentos!$E$2:$E$5135, MATCH(L1675, Def_Instancias_Equipamentos!$D$2:$D$5135, 0), 1)</f>
        <v>IA-03RaBPM</v>
      </c>
      <c r="J1675" s="27" t="str">
        <f t="shared" si="26"/>
        <v>INTERNO</v>
      </c>
      <c r="K1675" s="28" t="str">
        <f>Def_Instancias_Equipamentos!$D$955</f>
        <v>SI-03SP:DI-BPMRFFE-1</v>
      </c>
      <c r="L1675" s="19" t="str">
        <f>Def_Instancias_Equipamentos!$D$1546</f>
        <v>SI-03SP:DI-FMCFastADC-1</v>
      </c>
      <c r="M1675" s="44" t="s">
        <v>51</v>
      </c>
      <c r="N1675" s="45" t="s">
        <v>1192</v>
      </c>
      <c r="O1675" s="28" t="str">
        <f>Def_Sistemas_Conectores_Cabos!$B$7</f>
        <v>SMA 50-ohm</v>
      </c>
      <c r="P1675" s="19" t="str">
        <f>Def_Sistemas_Conectores_Cabos!$B$7</f>
        <v>SMA 50-ohm</v>
      </c>
      <c r="Q1675" s="27" t="str">
        <f t="shared" si="31"/>
        <v>SI-03SP:DI-BPMRFFE-1/TO_OUT
SI-03SP:DI-FMCFastADC-1/IN1</v>
      </c>
      <c r="R1675" s="69">
        <v>2.0</v>
      </c>
      <c r="S1675" s="69">
        <v>2.0</v>
      </c>
      <c r="T1675" s="211" t="str">
        <f>Def_Sistemas_Conectores_Cabos!$C$9</f>
        <v>RG316</v>
      </c>
      <c r="U1675" s="45" t="s">
        <v>1173</v>
      </c>
      <c r="V1675" s="33"/>
      <c r="W1675" s="33"/>
      <c r="X1675" s="33"/>
    </row>
    <row r="1676" ht="15.75" customHeight="1">
      <c r="A1676" s="19" t="str">
        <f>Def_Sistemas_Conectores_Cabos!$A$22</f>
        <v>BPM de elétrons</v>
      </c>
      <c r="B1676" s="22" t="str">
        <f>Datas_Entregas!$A$3</f>
        <v>BTS/Anel</v>
      </c>
      <c r="C1676" s="25">
        <f t="array" ref="C1676">INDEX(Datas_Entregas!$B$2:$B$100, MATCH(B1676, Datas_Entregas!$A$2:$A$100, 0), 1)</f>
        <v>43296</v>
      </c>
      <c r="D1676" s="22" t="str">
        <f>Def_Status_Montagem!$A$4</f>
        <v>Comprado / Esperando entrega</v>
      </c>
      <c r="E1676" s="35" t="str">
        <f>Def_Status_Montagem!$B$4</f>
        <v>Contratada (inclui etiqueta)</v>
      </c>
      <c r="F1676" s="26"/>
      <c r="G1676" s="27"/>
      <c r="H1676" s="26" t="str">
        <f t="array" ref="H1676">INDEX(Def_Instancias_Equipamentos!$E$2:$E$5135, MATCH(K1676, Def_Instancias_Equipamentos!$D$2:$D$5135, 0), 1)</f>
        <v>IA-03RaBPM</v>
      </c>
      <c r="I1676" s="27" t="str">
        <f t="array" ref="I1676">INDEX(Def_Instancias_Equipamentos!$E$2:$E$5135, MATCH(L1676, Def_Instancias_Equipamentos!$D$2:$D$5135, 0), 1)</f>
        <v>IA-03RaBPM</v>
      </c>
      <c r="J1676" s="27" t="str">
        <f t="shared" si="26"/>
        <v>INTERNO</v>
      </c>
      <c r="K1676" s="28" t="str">
        <f>Def_Instancias_Equipamentos!$D$955</f>
        <v>SI-03SP:DI-BPMRFFE-1</v>
      </c>
      <c r="L1676" s="19" t="str">
        <f>Def_Instancias_Equipamentos!$D$1546</f>
        <v>SI-03SP:DI-FMCFastADC-1</v>
      </c>
      <c r="M1676" s="44" t="s">
        <v>44</v>
      </c>
      <c r="N1676" s="45" t="s">
        <v>1199</v>
      </c>
      <c r="O1676" s="28" t="str">
        <f>Def_Sistemas_Conectores_Cabos!$B$7</f>
        <v>SMA 50-ohm</v>
      </c>
      <c r="P1676" s="19" t="str">
        <f>Def_Sistemas_Conectores_Cabos!$B$7</f>
        <v>SMA 50-ohm</v>
      </c>
      <c r="Q1676" s="27" t="str">
        <f t="shared" si="31"/>
        <v>SI-03SP:DI-BPMRFFE-1/BI_OUT
SI-03SP:DI-FMCFastADC-1/IN2</v>
      </c>
      <c r="R1676" s="69">
        <v>2.0</v>
      </c>
      <c r="S1676" s="69">
        <v>2.0</v>
      </c>
      <c r="T1676" s="211" t="str">
        <f>Def_Sistemas_Conectores_Cabos!$C$9</f>
        <v>RG316</v>
      </c>
      <c r="U1676" s="45" t="s">
        <v>1173</v>
      </c>
      <c r="V1676" s="33"/>
      <c r="W1676" s="33"/>
      <c r="X1676" s="33"/>
    </row>
    <row r="1677" ht="15.75" customHeight="1">
      <c r="A1677" s="19" t="str">
        <f>Def_Sistemas_Conectores_Cabos!$A$22</f>
        <v>BPM de elétrons</v>
      </c>
      <c r="B1677" s="22" t="str">
        <f>Datas_Entregas!$A$3</f>
        <v>BTS/Anel</v>
      </c>
      <c r="C1677" s="25">
        <f t="array" ref="C1677">INDEX(Datas_Entregas!$B$2:$B$100, MATCH(B1677, Datas_Entregas!$A$2:$A$100, 0), 1)</f>
        <v>43296</v>
      </c>
      <c r="D1677" s="22" t="str">
        <f>Def_Status_Montagem!$A$4</f>
        <v>Comprado / Esperando entrega</v>
      </c>
      <c r="E1677" s="35" t="str">
        <f>Def_Status_Montagem!$B$4</f>
        <v>Contratada (inclui etiqueta)</v>
      </c>
      <c r="F1677" s="26"/>
      <c r="G1677" s="27"/>
      <c r="H1677" s="26" t="str">
        <f t="array" ref="H1677">INDEX(Def_Instancias_Equipamentos!$E$2:$E$5135, MATCH(K1677, Def_Instancias_Equipamentos!$D$2:$D$5135, 0), 1)</f>
        <v>IA-03RaBPM</v>
      </c>
      <c r="I1677" s="27" t="str">
        <f t="array" ref="I1677">INDEX(Def_Instancias_Equipamentos!$E$2:$E$5135, MATCH(L1677, Def_Instancias_Equipamentos!$D$2:$D$5135, 0), 1)</f>
        <v>IA-03RaBPM</v>
      </c>
      <c r="J1677" s="27" t="str">
        <f t="shared" si="26"/>
        <v>INTERNO</v>
      </c>
      <c r="K1677" s="28" t="str">
        <f>Def_Instancias_Equipamentos!$D$955</f>
        <v>SI-03SP:DI-BPMRFFE-1</v>
      </c>
      <c r="L1677" s="19" t="str">
        <f>Def_Instancias_Equipamentos!$D$1546</f>
        <v>SI-03SP:DI-FMCFastADC-1</v>
      </c>
      <c r="M1677" s="44" t="s">
        <v>49</v>
      </c>
      <c r="N1677" s="45" t="s">
        <v>1202</v>
      </c>
      <c r="O1677" s="28" t="str">
        <f>Def_Sistemas_Conectores_Cabos!$B$7</f>
        <v>SMA 50-ohm</v>
      </c>
      <c r="P1677" s="19" t="str">
        <f>Def_Sistemas_Conectores_Cabos!$B$7</f>
        <v>SMA 50-ohm</v>
      </c>
      <c r="Q1677" s="27" t="str">
        <f t="shared" si="31"/>
        <v>SI-03SP:DI-BPMRFFE-1/TI_OUT
SI-03SP:DI-FMCFastADC-1/IN3</v>
      </c>
      <c r="R1677" s="69">
        <v>2.0</v>
      </c>
      <c r="S1677" s="69">
        <v>2.0</v>
      </c>
      <c r="T1677" s="211" t="str">
        <f>Def_Sistemas_Conectores_Cabos!$C$9</f>
        <v>RG316</v>
      </c>
      <c r="U1677" s="45" t="s">
        <v>1173</v>
      </c>
      <c r="V1677" s="33"/>
      <c r="W1677" s="33"/>
      <c r="X1677" s="33"/>
    </row>
    <row r="1678" ht="15.75" customHeight="1">
      <c r="A1678" s="19" t="str">
        <f>Def_Sistemas_Conectores_Cabos!$A$22</f>
        <v>BPM de elétrons</v>
      </c>
      <c r="B1678" s="22" t="str">
        <f>Datas_Entregas!$A$3</f>
        <v>BTS/Anel</v>
      </c>
      <c r="C1678" s="25">
        <f t="array" ref="C1678">INDEX(Datas_Entregas!$B$2:$B$100, MATCH(B1678, Datas_Entregas!$A$2:$A$100, 0), 1)</f>
        <v>43296</v>
      </c>
      <c r="D1678" s="22" t="str">
        <f>Def_Status_Montagem!$A$4</f>
        <v>Comprado / Esperando entrega</v>
      </c>
      <c r="E1678" s="35" t="str">
        <f>Def_Status_Montagem!$B$4</f>
        <v>Contratada (inclui etiqueta)</v>
      </c>
      <c r="F1678" s="26"/>
      <c r="G1678" s="27"/>
      <c r="H1678" s="26" t="str">
        <f t="array" ref="H1678">INDEX(Def_Instancias_Equipamentos!$E$2:$E$5135, MATCH(K1678, Def_Instancias_Equipamentos!$D$2:$D$5135, 0), 1)</f>
        <v>IA-03RaBPM</v>
      </c>
      <c r="I1678" s="27" t="str">
        <f t="array" ref="I1678">INDEX(Def_Instancias_Equipamentos!$E$2:$E$5135, MATCH(L1678, Def_Instancias_Equipamentos!$D$2:$D$5135, 0), 1)</f>
        <v>IA-03RaBPM</v>
      </c>
      <c r="J1678" s="27" t="str">
        <f t="shared" si="26"/>
        <v>INTERNO</v>
      </c>
      <c r="K1678" s="28" t="str">
        <f>Def_Instancias_Equipamentos!$D$955</f>
        <v>SI-03SP:DI-BPMRFFE-1</v>
      </c>
      <c r="L1678" s="19" t="str">
        <f>Def_Instancias_Equipamentos!$D$1546</f>
        <v>SI-03SP:DI-FMCFastADC-1</v>
      </c>
      <c r="M1678" s="44" t="s">
        <v>47</v>
      </c>
      <c r="N1678" s="45" t="s">
        <v>1216</v>
      </c>
      <c r="O1678" s="28" t="str">
        <f>Def_Sistemas_Conectores_Cabos!$B$7</f>
        <v>SMA 50-ohm</v>
      </c>
      <c r="P1678" s="19" t="str">
        <f>Def_Sistemas_Conectores_Cabos!$B$7</f>
        <v>SMA 50-ohm</v>
      </c>
      <c r="Q1678" s="27" t="str">
        <f t="shared" si="31"/>
        <v>SI-03SP:DI-BPMRFFE-1/BO_OUT
SI-03SP:DI-FMCFastADC-1/IN4</v>
      </c>
      <c r="R1678" s="69">
        <v>2.0</v>
      </c>
      <c r="S1678" s="69">
        <v>2.0</v>
      </c>
      <c r="T1678" s="211" t="str">
        <f>Def_Sistemas_Conectores_Cabos!$C$9</f>
        <v>RG316</v>
      </c>
      <c r="U1678" s="45" t="s">
        <v>1173</v>
      </c>
      <c r="V1678" s="33"/>
      <c r="W1678" s="33"/>
      <c r="X1678" s="33"/>
    </row>
    <row r="1679" ht="15.75" customHeight="1">
      <c r="A1679" s="19" t="str">
        <f>Def_Sistemas_Conectores_Cabos!$A$22</f>
        <v>BPM de elétrons</v>
      </c>
      <c r="B1679" s="22" t="str">
        <f>Datas_Entregas!$A$3</f>
        <v>BTS/Anel</v>
      </c>
      <c r="C1679" s="25">
        <f t="array" ref="C1679">INDEX(Datas_Entregas!$B$2:$B$100, MATCH(B1679, Datas_Entregas!$A$2:$A$100, 0), 1)</f>
        <v>43296</v>
      </c>
      <c r="D1679" s="22" t="str">
        <f>Def_Status_Montagem!$A$4</f>
        <v>Comprado / Esperando entrega</v>
      </c>
      <c r="E1679" s="35" t="str">
        <f>Def_Status_Montagem!$B$4</f>
        <v>Contratada (inclui etiqueta)</v>
      </c>
      <c r="F1679" s="26"/>
      <c r="G1679" s="27"/>
      <c r="H1679" s="26" t="str">
        <f t="array" ref="H1679">INDEX(Def_Instancias_Equipamentos!$E$2:$E$5135, MATCH(K1679, Def_Instancias_Equipamentos!$D$2:$D$5135, 0), 1)</f>
        <v>IA-03RaBPM</v>
      </c>
      <c r="I1679" s="27" t="str">
        <f t="array" ref="I1679">INDEX(Def_Instancias_Equipamentos!$E$2:$E$5135, MATCH(L1679, Def_Instancias_Equipamentos!$D$2:$D$5135, 0), 1)</f>
        <v>IA-03RaBPM</v>
      </c>
      <c r="J1679" s="27" t="str">
        <f t="shared" si="26"/>
        <v>INTERNO</v>
      </c>
      <c r="K1679" s="28" t="str">
        <f>Def_Instancias_Equipamentos!$D$956</f>
        <v>SI-03SP:DI-BPMRFFE-2</v>
      </c>
      <c r="L1679" s="19" t="str">
        <f>Def_Instancias_Equipamentos!$D$1547</f>
        <v>SI-03SP:DI-FMCFastADC-2</v>
      </c>
      <c r="M1679" s="44" t="s">
        <v>51</v>
      </c>
      <c r="N1679" s="45" t="s">
        <v>1192</v>
      </c>
      <c r="O1679" s="28" t="str">
        <f>Def_Sistemas_Conectores_Cabos!$B$7</f>
        <v>SMA 50-ohm</v>
      </c>
      <c r="P1679" s="19" t="str">
        <f>Def_Sistemas_Conectores_Cabos!$B$7</f>
        <v>SMA 50-ohm</v>
      </c>
      <c r="Q1679" s="27" t="str">
        <f t="shared" si="31"/>
        <v>SI-03SP:DI-BPMRFFE-2/TO_OUT
SI-03SP:DI-FMCFastADC-2/IN1</v>
      </c>
      <c r="R1679" s="69">
        <v>2.0</v>
      </c>
      <c r="S1679" s="69">
        <v>2.0</v>
      </c>
      <c r="T1679" s="211" t="str">
        <f>Def_Sistemas_Conectores_Cabos!$C$9</f>
        <v>RG316</v>
      </c>
      <c r="U1679" s="45" t="s">
        <v>1173</v>
      </c>
      <c r="V1679" s="33"/>
      <c r="W1679" s="33"/>
      <c r="X1679" s="33"/>
    </row>
    <row r="1680" ht="15.75" customHeight="1">
      <c r="A1680" s="19" t="str">
        <f>Def_Sistemas_Conectores_Cabos!$A$22</f>
        <v>BPM de elétrons</v>
      </c>
      <c r="B1680" s="22" t="str">
        <f>Datas_Entregas!$A$3</f>
        <v>BTS/Anel</v>
      </c>
      <c r="C1680" s="25">
        <f t="array" ref="C1680">INDEX(Datas_Entregas!$B$2:$B$100, MATCH(B1680, Datas_Entregas!$A$2:$A$100, 0), 1)</f>
        <v>43296</v>
      </c>
      <c r="D1680" s="22" t="str">
        <f>Def_Status_Montagem!$A$4</f>
        <v>Comprado / Esperando entrega</v>
      </c>
      <c r="E1680" s="35" t="str">
        <f>Def_Status_Montagem!$B$4</f>
        <v>Contratada (inclui etiqueta)</v>
      </c>
      <c r="F1680" s="26"/>
      <c r="G1680" s="27"/>
      <c r="H1680" s="26" t="str">
        <f t="array" ref="H1680">INDEX(Def_Instancias_Equipamentos!$E$2:$E$5135, MATCH(K1680, Def_Instancias_Equipamentos!$D$2:$D$5135, 0), 1)</f>
        <v>IA-03RaBPM</v>
      </c>
      <c r="I1680" s="27" t="str">
        <f t="array" ref="I1680">INDEX(Def_Instancias_Equipamentos!$E$2:$E$5135, MATCH(L1680, Def_Instancias_Equipamentos!$D$2:$D$5135, 0), 1)</f>
        <v>IA-03RaBPM</v>
      </c>
      <c r="J1680" s="27" t="str">
        <f t="shared" si="26"/>
        <v>INTERNO</v>
      </c>
      <c r="K1680" s="28" t="str">
        <f>Def_Instancias_Equipamentos!$D$956</f>
        <v>SI-03SP:DI-BPMRFFE-2</v>
      </c>
      <c r="L1680" s="19" t="str">
        <f>Def_Instancias_Equipamentos!$D$1547</f>
        <v>SI-03SP:DI-FMCFastADC-2</v>
      </c>
      <c r="M1680" s="44" t="s">
        <v>44</v>
      </c>
      <c r="N1680" s="45" t="s">
        <v>1199</v>
      </c>
      <c r="O1680" s="28" t="str">
        <f>Def_Sistemas_Conectores_Cabos!$B$7</f>
        <v>SMA 50-ohm</v>
      </c>
      <c r="P1680" s="19" t="str">
        <f>Def_Sistemas_Conectores_Cabos!$B$7</f>
        <v>SMA 50-ohm</v>
      </c>
      <c r="Q1680" s="27" t="str">
        <f t="shared" si="31"/>
        <v>SI-03SP:DI-BPMRFFE-2/BI_OUT
SI-03SP:DI-FMCFastADC-2/IN2</v>
      </c>
      <c r="R1680" s="69">
        <v>2.0</v>
      </c>
      <c r="S1680" s="69">
        <v>2.0</v>
      </c>
      <c r="T1680" s="211" t="str">
        <f>Def_Sistemas_Conectores_Cabos!$C$9</f>
        <v>RG316</v>
      </c>
      <c r="U1680" s="45" t="s">
        <v>1173</v>
      </c>
      <c r="V1680" s="33"/>
      <c r="W1680" s="33"/>
      <c r="X1680" s="33"/>
    </row>
    <row r="1681" ht="15.75" customHeight="1">
      <c r="A1681" s="19" t="str">
        <f>Def_Sistemas_Conectores_Cabos!$A$22</f>
        <v>BPM de elétrons</v>
      </c>
      <c r="B1681" s="22" t="str">
        <f>Datas_Entregas!$A$3</f>
        <v>BTS/Anel</v>
      </c>
      <c r="C1681" s="25">
        <f t="array" ref="C1681">INDEX(Datas_Entregas!$B$2:$B$100, MATCH(B1681, Datas_Entregas!$A$2:$A$100, 0), 1)</f>
        <v>43296</v>
      </c>
      <c r="D1681" s="22" t="str">
        <f>Def_Status_Montagem!$A$4</f>
        <v>Comprado / Esperando entrega</v>
      </c>
      <c r="E1681" s="35" t="str">
        <f>Def_Status_Montagem!$B$4</f>
        <v>Contratada (inclui etiqueta)</v>
      </c>
      <c r="F1681" s="26"/>
      <c r="G1681" s="27"/>
      <c r="H1681" s="26" t="str">
        <f t="array" ref="H1681">INDEX(Def_Instancias_Equipamentos!$E$2:$E$5135, MATCH(K1681, Def_Instancias_Equipamentos!$D$2:$D$5135, 0), 1)</f>
        <v>IA-03RaBPM</v>
      </c>
      <c r="I1681" s="27" t="str">
        <f t="array" ref="I1681">INDEX(Def_Instancias_Equipamentos!$E$2:$E$5135, MATCH(L1681, Def_Instancias_Equipamentos!$D$2:$D$5135, 0), 1)</f>
        <v>IA-03RaBPM</v>
      </c>
      <c r="J1681" s="27" t="str">
        <f t="shared" si="26"/>
        <v>INTERNO</v>
      </c>
      <c r="K1681" s="28" t="str">
        <f>Def_Instancias_Equipamentos!$D$956</f>
        <v>SI-03SP:DI-BPMRFFE-2</v>
      </c>
      <c r="L1681" s="19" t="str">
        <f>Def_Instancias_Equipamentos!$D$1547</f>
        <v>SI-03SP:DI-FMCFastADC-2</v>
      </c>
      <c r="M1681" s="44" t="s">
        <v>49</v>
      </c>
      <c r="N1681" s="45" t="s">
        <v>1202</v>
      </c>
      <c r="O1681" s="28" t="str">
        <f>Def_Sistemas_Conectores_Cabos!$B$7</f>
        <v>SMA 50-ohm</v>
      </c>
      <c r="P1681" s="19" t="str">
        <f>Def_Sistemas_Conectores_Cabos!$B$7</f>
        <v>SMA 50-ohm</v>
      </c>
      <c r="Q1681" s="27" t="str">
        <f t="shared" si="31"/>
        <v>SI-03SP:DI-BPMRFFE-2/TI_OUT
SI-03SP:DI-FMCFastADC-2/IN3</v>
      </c>
      <c r="R1681" s="69">
        <v>2.0</v>
      </c>
      <c r="S1681" s="69">
        <v>2.0</v>
      </c>
      <c r="T1681" s="211" t="str">
        <f>Def_Sistemas_Conectores_Cabos!$C$9</f>
        <v>RG316</v>
      </c>
      <c r="U1681" s="45" t="s">
        <v>1173</v>
      </c>
      <c r="V1681" s="33"/>
      <c r="W1681" s="33"/>
      <c r="X1681" s="33"/>
    </row>
    <row r="1682" ht="15.75" customHeight="1">
      <c r="A1682" s="19" t="str">
        <f>Def_Sistemas_Conectores_Cabos!$A$22</f>
        <v>BPM de elétrons</v>
      </c>
      <c r="B1682" s="22" t="str">
        <f>Datas_Entregas!$A$3</f>
        <v>BTS/Anel</v>
      </c>
      <c r="C1682" s="25">
        <f t="array" ref="C1682">INDEX(Datas_Entregas!$B$2:$B$100, MATCH(B1682, Datas_Entregas!$A$2:$A$100, 0), 1)</f>
        <v>43296</v>
      </c>
      <c r="D1682" s="22" t="str">
        <f>Def_Status_Montagem!$A$4</f>
        <v>Comprado / Esperando entrega</v>
      </c>
      <c r="E1682" s="35" t="str">
        <f>Def_Status_Montagem!$B$4</f>
        <v>Contratada (inclui etiqueta)</v>
      </c>
      <c r="F1682" s="26"/>
      <c r="G1682" s="27"/>
      <c r="H1682" s="26" t="str">
        <f t="array" ref="H1682">INDEX(Def_Instancias_Equipamentos!$E$2:$E$5135, MATCH(K1682, Def_Instancias_Equipamentos!$D$2:$D$5135, 0), 1)</f>
        <v>IA-03RaBPM</v>
      </c>
      <c r="I1682" s="27" t="str">
        <f t="array" ref="I1682">INDEX(Def_Instancias_Equipamentos!$E$2:$E$5135, MATCH(L1682, Def_Instancias_Equipamentos!$D$2:$D$5135, 0), 1)</f>
        <v>IA-03RaBPM</v>
      </c>
      <c r="J1682" s="27" t="str">
        <f t="shared" si="26"/>
        <v>INTERNO</v>
      </c>
      <c r="K1682" s="28" t="str">
        <f>Def_Instancias_Equipamentos!$D$956</f>
        <v>SI-03SP:DI-BPMRFFE-2</v>
      </c>
      <c r="L1682" s="19" t="str">
        <f>Def_Instancias_Equipamentos!$D$1547</f>
        <v>SI-03SP:DI-FMCFastADC-2</v>
      </c>
      <c r="M1682" s="44" t="s">
        <v>47</v>
      </c>
      <c r="N1682" s="45" t="s">
        <v>1216</v>
      </c>
      <c r="O1682" s="28" t="str">
        <f>Def_Sistemas_Conectores_Cabos!$B$7</f>
        <v>SMA 50-ohm</v>
      </c>
      <c r="P1682" s="19" t="str">
        <f>Def_Sistemas_Conectores_Cabos!$B$7</f>
        <v>SMA 50-ohm</v>
      </c>
      <c r="Q1682" s="27" t="str">
        <f t="shared" si="31"/>
        <v>SI-03SP:DI-BPMRFFE-2/BO_OUT
SI-03SP:DI-FMCFastADC-2/IN4</v>
      </c>
      <c r="R1682" s="69">
        <v>2.0</v>
      </c>
      <c r="S1682" s="69">
        <v>2.0</v>
      </c>
      <c r="T1682" s="211" t="str">
        <f>Def_Sistemas_Conectores_Cabos!$C$9</f>
        <v>RG316</v>
      </c>
      <c r="U1682" s="45" t="s">
        <v>1173</v>
      </c>
      <c r="V1682" s="33"/>
      <c r="W1682" s="33"/>
      <c r="X1682" s="33"/>
    </row>
    <row r="1683" ht="15.75" customHeight="1">
      <c r="A1683" s="19" t="str">
        <f>Def_Sistemas_Conectores_Cabos!$A$22</f>
        <v>BPM de elétrons</v>
      </c>
      <c r="B1683" s="22" t="str">
        <f>Datas_Entregas!$A$3</f>
        <v>BTS/Anel</v>
      </c>
      <c r="C1683" s="25">
        <f t="array" ref="C1683">INDEX(Datas_Entregas!$B$2:$B$100, MATCH(B1683, Datas_Entregas!$A$2:$A$100, 0), 1)</f>
        <v>43296</v>
      </c>
      <c r="D1683" s="22" t="str">
        <f>Def_Status_Montagem!$A$4</f>
        <v>Comprado / Esperando entrega</v>
      </c>
      <c r="E1683" s="35" t="str">
        <f>Def_Status_Montagem!$B$4</f>
        <v>Contratada (inclui etiqueta)</v>
      </c>
      <c r="F1683" s="26"/>
      <c r="G1683" s="27"/>
      <c r="H1683" s="26" t="str">
        <f t="array" ref="H1683">INDEX(Def_Instancias_Equipamentos!$E$2:$E$5135, MATCH(K1683, Def_Instancias_Equipamentos!$D$2:$D$5135, 0), 1)</f>
        <v>IA-04RaBPM</v>
      </c>
      <c r="I1683" s="27" t="str">
        <f t="array" ref="I1683">INDEX(Def_Instancias_Equipamentos!$E$2:$E$5135, MATCH(L1683, Def_Instancias_Equipamentos!$D$2:$D$5135, 0), 1)</f>
        <v>IA-04RaBPM</v>
      </c>
      <c r="J1683" s="27" t="str">
        <f t="shared" si="26"/>
        <v>INTERNO</v>
      </c>
      <c r="K1683" s="28" t="str">
        <f>Def_Instancias_Equipamentos!$D$815</f>
        <v>SI-04C1:DI-BPMRFFE-1</v>
      </c>
      <c r="L1683" s="19" t="str">
        <f>Def_Instancias_Equipamentos!$D$1406</f>
        <v>SI-04C1:DI-FMCFastADC-1</v>
      </c>
      <c r="M1683" s="44" t="s">
        <v>51</v>
      </c>
      <c r="N1683" s="45" t="s">
        <v>1192</v>
      </c>
      <c r="O1683" s="28" t="str">
        <f>Def_Sistemas_Conectores_Cabos!$B$7</f>
        <v>SMA 50-ohm</v>
      </c>
      <c r="P1683" s="19" t="str">
        <f>Def_Sistemas_Conectores_Cabos!$B$7</f>
        <v>SMA 50-ohm</v>
      </c>
      <c r="Q1683" s="27" t="str">
        <f t="shared" si="31"/>
        <v>SI-04C1:DI-BPMRFFE-1/TO_OUT
SI-04C1:DI-FMCFastADC-1/IN1</v>
      </c>
      <c r="R1683" s="69">
        <v>2.0</v>
      </c>
      <c r="S1683" s="69">
        <v>2.0</v>
      </c>
      <c r="T1683" s="211" t="str">
        <f>Def_Sistemas_Conectores_Cabos!$C$9</f>
        <v>RG316</v>
      </c>
      <c r="U1683" s="45" t="s">
        <v>1173</v>
      </c>
      <c r="V1683" s="33"/>
      <c r="W1683" s="33"/>
      <c r="X1683" s="33"/>
    </row>
    <row r="1684" ht="15.75" customHeight="1">
      <c r="A1684" s="19" t="str">
        <f>Def_Sistemas_Conectores_Cabos!$A$22</f>
        <v>BPM de elétrons</v>
      </c>
      <c r="B1684" s="22" t="str">
        <f>Datas_Entregas!$A$3</f>
        <v>BTS/Anel</v>
      </c>
      <c r="C1684" s="25">
        <f t="array" ref="C1684">INDEX(Datas_Entregas!$B$2:$B$100, MATCH(B1684, Datas_Entregas!$A$2:$A$100, 0), 1)</f>
        <v>43296</v>
      </c>
      <c r="D1684" s="22" t="str">
        <f>Def_Status_Montagem!$A$4</f>
        <v>Comprado / Esperando entrega</v>
      </c>
      <c r="E1684" s="35" t="str">
        <f>Def_Status_Montagem!$B$4</f>
        <v>Contratada (inclui etiqueta)</v>
      </c>
      <c r="F1684" s="26"/>
      <c r="G1684" s="27"/>
      <c r="H1684" s="26" t="str">
        <f t="array" ref="H1684">INDEX(Def_Instancias_Equipamentos!$E$2:$E$5135, MATCH(K1684, Def_Instancias_Equipamentos!$D$2:$D$5135, 0), 1)</f>
        <v>IA-04RaBPM</v>
      </c>
      <c r="I1684" s="27" t="str">
        <f t="array" ref="I1684">INDEX(Def_Instancias_Equipamentos!$E$2:$E$5135, MATCH(L1684, Def_Instancias_Equipamentos!$D$2:$D$5135, 0), 1)</f>
        <v>IA-04RaBPM</v>
      </c>
      <c r="J1684" s="27" t="str">
        <f t="shared" si="26"/>
        <v>INTERNO</v>
      </c>
      <c r="K1684" s="28" t="str">
        <f>Def_Instancias_Equipamentos!$D$815</f>
        <v>SI-04C1:DI-BPMRFFE-1</v>
      </c>
      <c r="L1684" s="19" t="str">
        <f>Def_Instancias_Equipamentos!$D$1406</f>
        <v>SI-04C1:DI-FMCFastADC-1</v>
      </c>
      <c r="M1684" s="44" t="s">
        <v>44</v>
      </c>
      <c r="N1684" s="45" t="s">
        <v>1199</v>
      </c>
      <c r="O1684" s="28" t="str">
        <f>Def_Sistemas_Conectores_Cabos!$B$7</f>
        <v>SMA 50-ohm</v>
      </c>
      <c r="P1684" s="19" t="str">
        <f>Def_Sistemas_Conectores_Cabos!$B$7</f>
        <v>SMA 50-ohm</v>
      </c>
      <c r="Q1684" s="27" t="str">
        <f t="shared" si="31"/>
        <v>SI-04C1:DI-BPMRFFE-1/BI_OUT
SI-04C1:DI-FMCFastADC-1/IN2</v>
      </c>
      <c r="R1684" s="69">
        <v>2.0</v>
      </c>
      <c r="S1684" s="69">
        <v>2.0</v>
      </c>
      <c r="T1684" s="211" t="str">
        <f>Def_Sistemas_Conectores_Cabos!$C$9</f>
        <v>RG316</v>
      </c>
      <c r="U1684" s="45" t="s">
        <v>1173</v>
      </c>
      <c r="V1684" s="33"/>
      <c r="W1684" s="33"/>
      <c r="X1684" s="33"/>
    </row>
    <row r="1685" ht="15.75" customHeight="1">
      <c r="A1685" s="19" t="str">
        <f>Def_Sistemas_Conectores_Cabos!$A$22</f>
        <v>BPM de elétrons</v>
      </c>
      <c r="B1685" s="22" t="str">
        <f>Datas_Entregas!$A$3</f>
        <v>BTS/Anel</v>
      </c>
      <c r="C1685" s="25">
        <f t="array" ref="C1685">INDEX(Datas_Entregas!$B$2:$B$100, MATCH(B1685, Datas_Entregas!$A$2:$A$100, 0), 1)</f>
        <v>43296</v>
      </c>
      <c r="D1685" s="22" t="str">
        <f>Def_Status_Montagem!$A$4</f>
        <v>Comprado / Esperando entrega</v>
      </c>
      <c r="E1685" s="35" t="str">
        <f>Def_Status_Montagem!$B$4</f>
        <v>Contratada (inclui etiqueta)</v>
      </c>
      <c r="F1685" s="26"/>
      <c r="G1685" s="27"/>
      <c r="H1685" s="26" t="str">
        <f t="array" ref="H1685">INDEX(Def_Instancias_Equipamentos!$E$2:$E$5135, MATCH(K1685, Def_Instancias_Equipamentos!$D$2:$D$5135, 0), 1)</f>
        <v>IA-04RaBPM</v>
      </c>
      <c r="I1685" s="27" t="str">
        <f t="array" ref="I1685">INDEX(Def_Instancias_Equipamentos!$E$2:$E$5135, MATCH(L1685, Def_Instancias_Equipamentos!$D$2:$D$5135, 0), 1)</f>
        <v>IA-04RaBPM</v>
      </c>
      <c r="J1685" s="27" t="str">
        <f t="shared" si="26"/>
        <v>INTERNO</v>
      </c>
      <c r="K1685" s="28" t="str">
        <f>Def_Instancias_Equipamentos!$D$815</f>
        <v>SI-04C1:DI-BPMRFFE-1</v>
      </c>
      <c r="L1685" s="19" t="str">
        <f>Def_Instancias_Equipamentos!$D$1406</f>
        <v>SI-04C1:DI-FMCFastADC-1</v>
      </c>
      <c r="M1685" s="44" t="s">
        <v>49</v>
      </c>
      <c r="N1685" s="45" t="s">
        <v>1202</v>
      </c>
      <c r="O1685" s="28" t="str">
        <f>Def_Sistemas_Conectores_Cabos!$B$7</f>
        <v>SMA 50-ohm</v>
      </c>
      <c r="P1685" s="19" t="str">
        <f>Def_Sistemas_Conectores_Cabos!$B$7</f>
        <v>SMA 50-ohm</v>
      </c>
      <c r="Q1685" s="27" t="str">
        <f t="shared" si="31"/>
        <v>SI-04C1:DI-BPMRFFE-1/TI_OUT
SI-04C1:DI-FMCFastADC-1/IN3</v>
      </c>
      <c r="R1685" s="69">
        <v>2.0</v>
      </c>
      <c r="S1685" s="69">
        <v>2.0</v>
      </c>
      <c r="T1685" s="211" t="str">
        <f>Def_Sistemas_Conectores_Cabos!$C$9</f>
        <v>RG316</v>
      </c>
      <c r="U1685" s="45" t="s">
        <v>1173</v>
      </c>
      <c r="V1685" s="33"/>
      <c r="W1685" s="33"/>
      <c r="X1685" s="33"/>
    </row>
    <row r="1686" ht="15.75" customHeight="1">
      <c r="A1686" s="19" t="str">
        <f>Def_Sistemas_Conectores_Cabos!$A$22</f>
        <v>BPM de elétrons</v>
      </c>
      <c r="B1686" s="22" t="str">
        <f>Datas_Entregas!$A$3</f>
        <v>BTS/Anel</v>
      </c>
      <c r="C1686" s="25">
        <f t="array" ref="C1686">INDEX(Datas_Entregas!$B$2:$B$100, MATCH(B1686, Datas_Entregas!$A$2:$A$100, 0), 1)</f>
        <v>43296</v>
      </c>
      <c r="D1686" s="22" t="str">
        <f>Def_Status_Montagem!$A$4</f>
        <v>Comprado / Esperando entrega</v>
      </c>
      <c r="E1686" s="35" t="str">
        <f>Def_Status_Montagem!$B$4</f>
        <v>Contratada (inclui etiqueta)</v>
      </c>
      <c r="F1686" s="26"/>
      <c r="G1686" s="27"/>
      <c r="H1686" s="26" t="str">
        <f t="array" ref="H1686">INDEX(Def_Instancias_Equipamentos!$E$2:$E$5135, MATCH(K1686, Def_Instancias_Equipamentos!$D$2:$D$5135, 0), 1)</f>
        <v>IA-04RaBPM</v>
      </c>
      <c r="I1686" s="27" t="str">
        <f t="array" ref="I1686">INDEX(Def_Instancias_Equipamentos!$E$2:$E$5135, MATCH(L1686, Def_Instancias_Equipamentos!$D$2:$D$5135, 0), 1)</f>
        <v>IA-04RaBPM</v>
      </c>
      <c r="J1686" s="27" t="str">
        <f t="shared" si="26"/>
        <v>INTERNO</v>
      </c>
      <c r="K1686" s="28" t="str">
        <f>Def_Instancias_Equipamentos!$D$815</f>
        <v>SI-04C1:DI-BPMRFFE-1</v>
      </c>
      <c r="L1686" s="19" t="str">
        <f>Def_Instancias_Equipamentos!$D$1406</f>
        <v>SI-04C1:DI-FMCFastADC-1</v>
      </c>
      <c r="M1686" s="44" t="s">
        <v>47</v>
      </c>
      <c r="N1686" s="45" t="s">
        <v>1216</v>
      </c>
      <c r="O1686" s="28" t="str">
        <f>Def_Sistemas_Conectores_Cabos!$B$7</f>
        <v>SMA 50-ohm</v>
      </c>
      <c r="P1686" s="19" t="str">
        <f>Def_Sistemas_Conectores_Cabos!$B$7</f>
        <v>SMA 50-ohm</v>
      </c>
      <c r="Q1686" s="27" t="str">
        <f t="shared" si="31"/>
        <v>SI-04C1:DI-BPMRFFE-1/BO_OUT
SI-04C1:DI-FMCFastADC-1/IN4</v>
      </c>
      <c r="R1686" s="69">
        <v>2.0</v>
      </c>
      <c r="S1686" s="69">
        <v>2.0</v>
      </c>
      <c r="T1686" s="211" t="str">
        <f>Def_Sistemas_Conectores_Cabos!$C$9</f>
        <v>RG316</v>
      </c>
      <c r="U1686" s="45" t="s">
        <v>1173</v>
      </c>
      <c r="V1686" s="33"/>
      <c r="W1686" s="33"/>
      <c r="X1686" s="33"/>
    </row>
    <row r="1687" ht="15.75" customHeight="1">
      <c r="A1687" s="19" t="str">
        <f>Def_Sistemas_Conectores_Cabos!$A$22</f>
        <v>BPM de elétrons</v>
      </c>
      <c r="B1687" s="22" t="str">
        <f>Datas_Entregas!$A$3</f>
        <v>BTS/Anel</v>
      </c>
      <c r="C1687" s="25">
        <f t="array" ref="C1687">INDEX(Datas_Entregas!$B$2:$B$100, MATCH(B1687, Datas_Entregas!$A$2:$A$100, 0), 1)</f>
        <v>43296</v>
      </c>
      <c r="D1687" s="22" t="str">
        <f>Def_Status_Montagem!$A$4</f>
        <v>Comprado / Esperando entrega</v>
      </c>
      <c r="E1687" s="35" t="str">
        <f>Def_Status_Montagem!$B$4</f>
        <v>Contratada (inclui etiqueta)</v>
      </c>
      <c r="F1687" s="26"/>
      <c r="G1687" s="27"/>
      <c r="H1687" s="26" t="str">
        <f t="array" ref="H1687">INDEX(Def_Instancias_Equipamentos!$E$2:$E$5135, MATCH(K1687, Def_Instancias_Equipamentos!$D$2:$D$5135, 0), 1)</f>
        <v>IA-04RaBPM</v>
      </c>
      <c r="I1687" s="27" t="str">
        <f t="array" ref="I1687">INDEX(Def_Instancias_Equipamentos!$E$2:$E$5135, MATCH(L1687, Def_Instancias_Equipamentos!$D$2:$D$5135, 0), 1)</f>
        <v>IA-04RaBPM</v>
      </c>
      <c r="J1687" s="27" t="str">
        <f t="shared" si="26"/>
        <v>INTERNO</v>
      </c>
      <c r="K1687" s="28" t="str">
        <f>Def_Instancias_Equipamentos!$D$816</f>
        <v>SI-04C1:DI-BPMRFFE-2</v>
      </c>
      <c r="L1687" s="19" t="str">
        <f>Def_Instancias_Equipamentos!$D$1407</f>
        <v>SI-04C1:DI-FMCFastADC-2</v>
      </c>
      <c r="M1687" s="44" t="s">
        <v>51</v>
      </c>
      <c r="N1687" s="45" t="s">
        <v>1192</v>
      </c>
      <c r="O1687" s="28" t="str">
        <f>Def_Sistemas_Conectores_Cabos!$B$7</f>
        <v>SMA 50-ohm</v>
      </c>
      <c r="P1687" s="19" t="str">
        <f>Def_Sistemas_Conectores_Cabos!$B$7</f>
        <v>SMA 50-ohm</v>
      </c>
      <c r="Q1687" s="27" t="str">
        <f t="shared" si="31"/>
        <v>SI-04C1:DI-BPMRFFE-2/TO_OUT
SI-04C1:DI-FMCFastADC-2/IN1</v>
      </c>
      <c r="R1687" s="69">
        <v>2.0</v>
      </c>
      <c r="S1687" s="69">
        <v>2.0</v>
      </c>
      <c r="T1687" s="211" t="str">
        <f>Def_Sistemas_Conectores_Cabos!$C$9</f>
        <v>RG316</v>
      </c>
      <c r="U1687" s="45" t="s">
        <v>1173</v>
      </c>
      <c r="V1687" s="33"/>
      <c r="W1687" s="33"/>
      <c r="X1687" s="33"/>
    </row>
    <row r="1688" ht="15.75" customHeight="1">
      <c r="A1688" s="19" t="str">
        <f>Def_Sistemas_Conectores_Cabos!$A$22</f>
        <v>BPM de elétrons</v>
      </c>
      <c r="B1688" s="22" t="str">
        <f>Datas_Entregas!$A$3</f>
        <v>BTS/Anel</v>
      </c>
      <c r="C1688" s="25">
        <f t="array" ref="C1688">INDEX(Datas_Entregas!$B$2:$B$100, MATCH(B1688, Datas_Entregas!$A$2:$A$100, 0), 1)</f>
        <v>43296</v>
      </c>
      <c r="D1688" s="22" t="str">
        <f>Def_Status_Montagem!$A$4</f>
        <v>Comprado / Esperando entrega</v>
      </c>
      <c r="E1688" s="35" t="str">
        <f>Def_Status_Montagem!$B$4</f>
        <v>Contratada (inclui etiqueta)</v>
      </c>
      <c r="F1688" s="26"/>
      <c r="G1688" s="27"/>
      <c r="H1688" s="26" t="str">
        <f t="array" ref="H1688">INDEX(Def_Instancias_Equipamentos!$E$2:$E$5135, MATCH(K1688, Def_Instancias_Equipamentos!$D$2:$D$5135, 0), 1)</f>
        <v>IA-04RaBPM</v>
      </c>
      <c r="I1688" s="27" t="str">
        <f t="array" ref="I1688">INDEX(Def_Instancias_Equipamentos!$E$2:$E$5135, MATCH(L1688, Def_Instancias_Equipamentos!$D$2:$D$5135, 0), 1)</f>
        <v>IA-04RaBPM</v>
      </c>
      <c r="J1688" s="27" t="str">
        <f t="shared" si="26"/>
        <v>INTERNO</v>
      </c>
      <c r="K1688" s="28" t="str">
        <f>Def_Instancias_Equipamentos!$D$816</f>
        <v>SI-04C1:DI-BPMRFFE-2</v>
      </c>
      <c r="L1688" s="19" t="str">
        <f>Def_Instancias_Equipamentos!$D$1407</f>
        <v>SI-04C1:DI-FMCFastADC-2</v>
      </c>
      <c r="M1688" s="44" t="s">
        <v>44</v>
      </c>
      <c r="N1688" s="45" t="s">
        <v>1199</v>
      </c>
      <c r="O1688" s="28" t="str">
        <f>Def_Sistemas_Conectores_Cabos!$B$7</f>
        <v>SMA 50-ohm</v>
      </c>
      <c r="P1688" s="19" t="str">
        <f>Def_Sistemas_Conectores_Cabos!$B$7</f>
        <v>SMA 50-ohm</v>
      </c>
      <c r="Q1688" s="27" t="str">
        <f t="shared" si="31"/>
        <v>SI-04C1:DI-BPMRFFE-2/BI_OUT
SI-04C1:DI-FMCFastADC-2/IN2</v>
      </c>
      <c r="R1688" s="69">
        <v>2.0</v>
      </c>
      <c r="S1688" s="69">
        <v>2.0</v>
      </c>
      <c r="T1688" s="211" t="str">
        <f>Def_Sistemas_Conectores_Cabos!$C$9</f>
        <v>RG316</v>
      </c>
      <c r="U1688" s="45" t="s">
        <v>1173</v>
      </c>
      <c r="V1688" s="33"/>
      <c r="W1688" s="33"/>
      <c r="X1688" s="33"/>
    </row>
    <row r="1689" ht="15.75" customHeight="1">
      <c r="A1689" s="19" t="str">
        <f>Def_Sistemas_Conectores_Cabos!$A$22</f>
        <v>BPM de elétrons</v>
      </c>
      <c r="B1689" s="22" t="str">
        <f>Datas_Entregas!$A$3</f>
        <v>BTS/Anel</v>
      </c>
      <c r="C1689" s="25">
        <f t="array" ref="C1689">INDEX(Datas_Entregas!$B$2:$B$100, MATCH(B1689, Datas_Entregas!$A$2:$A$100, 0), 1)</f>
        <v>43296</v>
      </c>
      <c r="D1689" s="22" t="str">
        <f>Def_Status_Montagem!$A$4</f>
        <v>Comprado / Esperando entrega</v>
      </c>
      <c r="E1689" s="35" t="str">
        <f>Def_Status_Montagem!$B$4</f>
        <v>Contratada (inclui etiqueta)</v>
      </c>
      <c r="F1689" s="26"/>
      <c r="G1689" s="27"/>
      <c r="H1689" s="26" t="str">
        <f t="array" ref="H1689">INDEX(Def_Instancias_Equipamentos!$E$2:$E$5135, MATCH(K1689, Def_Instancias_Equipamentos!$D$2:$D$5135, 0), 1)</f>
        <v>IA-04RaBPM</v>
      </c>
      <c r="I1689" s="27" t="str">
        <f t="array" ref="I1689">INDEX(Def_Instancias_Equipamentos!$E$2:$E$5135, MATCH(L1689, Def_Instancias_Equipamentos!$D$2:$D$5135, 0), 1)</f>
        <v>IA-04RaBPM</v>
      </c>
      <c r="J1689" s="27" t="str">
        <f t="shared" si="26"/>
        <v>INTERNO</v>
      </c>
      <c r="K1689" s="28" t="str">
        <f>Def_Instancias_Equipamentos!$D$816</f>
        <v>SI-04C1:DI-BPMRFFE-2</v>
      </c>
      <c r="L1689" s="19" t="str">
        <f>Def_Instancias_Equipamentos!$D$1407</f>
        <v>SI-04C1:DI-FMCFastADC-2</v>
      </c>
      <c r="M1689" s="44" t="s">
        <v>49</v>
      </c>
      <c r="N1689" s="45" t="s">
        <v>1202</v>
      </c>
      <c r="O1689" s="28" t="str">
        <f>Def_Sistemas_Conectores_Cabos!$B$7</f>
        <v>SMA 50-ohm</v>
      </c>
      <c r="P1689" s="19" t="str">
        <f>Def_Sistemas_Conectores_Cabos!$B$7</f>
        <v>SMA 50-ohm</v>
      </c>
      <c r="Q1689" s="27" t="str">
        <f t="shared" si="31"/>
        <v>SI-04C1:DI-BPMRFFE-2/TI_OUT
SI-04C1:DI-FMCFastADC-2/IN3</v>
      </c>
      <c r="R1689" s="69">
        <v>2.0</v>
      </c>
      <c r="S1689" s="69">
        <v>2.0</v>
      </c>
      <c r="T1689" s="211" t="str">
        <f>Def_Sistemas_Conectores_Cabos!$C$9</f>
        <v>RG316</v>
      </c>
      <c r="U1689" s="45" t="s">
        <v>1173</v>
      </c>
      <c r="V1689" s="33"/>
      <c r="W1689" s="33"/>
      <c r="X1689" s="33"/>
    </row>
    <row r="1690" ht="15.75" customHeight="1">
      <c r="A1690" s="19" t="str">
        <f>Def_Sistemas_Conectores_Cabos!$A$22</f>
        <v>BPM de elétrons</v>
      </c>
      <c r="B1690" s="22" t="str">
        <f>Datas_Entregas!$A$3</f>
        <v>BTS/Anel</v>
      </c>
      <c r="C1690" s="25">
        <f t="array" ref="C1690">INDEX(Datas_Entregas!$B$2:$B$100, MATCH(B1690, Datas_Entregas!$A$2:$A$100, 0), 1)</f>
        <v>43296</v>
      </c>
      <c r="D1690" s="22" t="str">
        <f>Def_Status_Montagem!$A$4</f>
        <v>Comprado / Esperando entrega</v>
      </c>
      <c r="E1690" s="35" t="str">
        <f>Def_Status_Montagem!$B$4</f>
        <v>Contratada (inclui etiqueta)</v>
      </c>
      <c r="F1690" s="26"/>
      <c r="G1690" s="27"/>
      <c r="H1690" s="26" t="str">
        <f t="array" ref="H1690">INDEX(Def_Instancias_Equipamentos!$E$2:$E$5135, MATCH(K1690, Def_Instancias_Equipamentos!$D$2:$D$5135, 0), 1)</f>
        <v>IA-04RaBPM</v>
      </c>
      <c r="I1690" s="27" t="str">
        <f t="array" ref="I1690">INDEX(Def_Instancias_Equipamentos!$E$2:$E$5135, MATCH(L1690, Def_Instancias_Equipamentos!$D$2:$D$5135, 0), 1)</f>
        <v>IA-04RaBPM</v>
      </c>
      <c r="J1690" s="27" t="str">
        <f t="shared" si="26"/>
        <v>INTERNO</v>
      </c>
      <c r="K1690" s="28" t="str">
        <f>Def_Instancias_Equipamentos!$D$816</f>
        <v>SI-04C1:DI-BPMRFFE-2</v>
      </c>
      <c r="L1690" s="19" t="str">
        <f>Def_Instancias_Equipamentos!$D$1407</f>
        <v>SI-04C1:DI-FMCFastADC-2</v>
      </c>
      <c r="M1690" s="44" t="s">
        <v>47</v>
      </c>
      <c r="N1690" s="45" t="s">
        <v>1216</v>
      </c>
      <c r="O1690" s="28" t="str">
        <f>Def_Sistemas_Conectores_Cabos!$B$7</f>
        <v>SMA 50-ohm</v>
      </c>
      <c r="P1690" s="19" t="str">
        <f>Def_Sistemas_Conectores_Cabos!$B$7</f>
        <v>SMA 50-ohm</v>
      </c>
      <c r="Q1690" s="27" t="str">
        <f t="shared" si="31"/>
        <v>SI-04C1:DI-BPMRFFE-2/BO_OUT
SI-04C1:DI-FMCFastADC-2/IN4</v>
      </c>
      <c r="R1690" s="69">
        <v>2.0</v>
      </c>
      <c r="S1690" s="69">
        <v>2.0</v>
      </c>
      <c r="T1690" s="211" t="str">
        <f>Def_Sistemas_Conectores_Cabos!$C$9</f>
        <v>RG316</v>
      </c>
      <c r="U1690" s="45" t="s">
        <v>1173</v>
      </c>
      <c r="V1690" s="33"/>
      <c r="W1690" s="33"/>
      <c r="X1690" s="33"/>
    </row>
    <row r="1691" ht="15.75" customHeight="1">
      <c r="A1691" s="19" t="str">
        <f>Def_Sistemas_Conectores_Cabos!$A$22</f>
        <v>BPM de elétrons</v>
      </c>
      <c r="B1691" s="22" t="str">
        <f>Datas_Entregas!$A$3</f>
        <v>BTS/Anel</v>
      </c>
      <c r="C1691" s="25">
        <f t="array" ref="C1691">INDEX(Datas_Entregas!$B$2:$B$100, MATCH(B1691, Datas_Entregas!$A$2:$A$100, 0), 1)</f>
        <v>43296</v>
      </c>
      <c r="D1691" s="22" t="str">
        <f>Def_Status_Montagem!$A$4</f>
        <v>Comprado / Esperando entrega</v>
      </c>
      <c r="E1691" s="35" t="str">
        <f>Def_Status_Montagem!$B$4</f>
        <v>Contratada (inclui etiqueta)</v>
      </c>
      <c r="F1691" s="26"/>
      <c r="G1691" s="27"/>
      <c r="H1691" s="26" t="str">
        <f t="array" ref="H1691">INDEX(Def_Instancias_Equipamentos!$E$2:$E$5135, MATCH(K1691, Def_Instancias_Equipamentos!$D$2:$D$5135, 0), 1)</f>
        <v>IA-04RaBPM</v>
      </c>
      <c r="I1691" s="27" t="str">
        <f t="array" ref="I1691">INDEX(Def_Instancias_Equipamentos!$E$2:$E$5135, MATCH(L1691, Def_Instancias_Equipamentos!$D$2:$D$5135, 0), 1)</f>
        <v>IA-04RaBPM</v>
      </c>
      <c r="J1691" s="27" t="str">
        <f t="shared" si="26"/>
        <v>INTERNO</v>
      </c>
      <c r="K1691" s="28" t="str">
        <f>Def_Instancias_Equipamentos!$D$817</f>
        <v>SI-04C2:DI-BPMRFFE</v>
      </c>
      <c r="L1691" s="19" t="str">
        <f>Def_Instancias_Equipamentos!$D$1408</f>
        <v>SI-04C2:DI-FMCFastADC</v>
      </c>
      <c r="M1691" s="44" t="s">
        <v>51</v>
      </c>
      <c r="N1691" s="45" t="s">
        <v>1192</v>
      </c>
      <c r="O1691" s="28" t="str">
        <f>Def_Sistemas_Conectores_Cabos!$B$7</f>
        <v>SMA 50-ohm</v>
      </c>
      <c r="P1691" s="19" t="str">
        <f>Def_Sistemas_Conectores_Cabos!$B$7</f>
        <v>SMA 50-ohm</v>
      </c>
      <c r="Q1691" s="27" t="str">
        <f t="shared" si="31"/>
        <v>SI-04C2:DI-BPMRFFE/TO_OUT
SI-04C2:DI-FMCFastADC/IN1</v>
      </c>
      <c r="R1691" s="69">
        <v>2.0</v>
      </c>
      <c r="S1691" s="69">
        <v>2.0</v>
      </c>
      <c r="T1691" s="211" t="str">
        <f>Def_Sistemas_Conectores_Cabos!$C$9</f>
        <v>RG316</v>
      </c>
      <c r="U1691" s="45" t="s">
        <v>1173</v>
      </c>
      <c r="V1691" s="33"/>
      <c r="W1691" s="33"/>
      <c r="X1691" s="33"/>
    </row>
    <row r="1692" ht="15.75" customHeight="1">
      <c r="A1692" s="19" t="str">
        <f>Def_Sistemas_Conectores_Cabos!$A$22</f>
        <v>BPM de elétrons</v>
      </c>
      <c r="B1692" s="22" t="str">
        <f>Datas_Entregas!$A$3</f>
        <v>BTS/Anel</v>
      </c>
      <c r="C1692" s="25">
        <f t="array" ref="C1692">INDEX(Datas_Entregas!$B$2:$B$100, MATCH(B1692, Datas_Entregas!$A$2:$A$100, 0), 1)</f>
        <v>43296</v>
      </c>
      <c r="D1692" s="22" t="str">
        <f>Def_Status_Montagem!$A$4</f>
        <v>Comprado / Esperando entrega</v>
      </c>
      <c r="E1692" s="35" t="str">
        <f>Def_Status_Montagem!$B$4</f>
        <v>Contratada (inclui etiqueta)</v>
      </c>
      <c r="F1692" s="26"/>
      <c r="G1692" s="27"/>
      <c r="H1692" s="26" t="str">
        <f t="array" ref="H1692">INDEX(Def_Instancias_Equipamentos!$E$2:$E$5135, MATCH(K1692, Def_Instancias_Equipamentos!$D$2:$D$5135, 0), 1)</f>
        <v>IA-04RaBPM</v>
      </c>
      <c r="I1692" s="27" t="str">
        <f t="array" ref="I1692">INDEX(Def_Instancias_Equipamentos!$E$2:$E$5135, MATCH(L1692, Def_Instancias_Equipamentos!$D$2:$D$5135, 0), 1)</f>
        <v>IA-04RaBPM</v>
      </c>
      <c r="J1692" s="27" t="str">
        <f t="shared" si="26"/>
        <v>INTERNO</v>
      </c>
      <c r="K1692" s="28" t="str">
        <f>Def_Instancias_Equipamentos!$D$817</f>
        <v>SI-04C2:DI-BPMRFFE</v>
      </c>
      <c r="L1692" s="19" t="str">
        <f>Def_Instancias_Equipamentos!$D$1408</f>
        <v>SI-04C2:DI-FMCFastADC</v>
      </c>
      <c r="M1692" s="44" t="s">
        <v>44</v>
      </c>
      <c r="N1692" s="45" t="s">
        <v>1199</v>
      </c>
      <c r="O1692" s="28" t="str">
        <f>Def_Sistemas_Conectores_Cabos!$B$7</f>
        <v>SMA 50-ohm</v>
      </c>
      <c r="P1692" s="19" t="str">
        <f>Def_Sistemas_Conectores_Cabos!$B$7</f>
        <v>SMA 50-ohm</v>
      </c>
      <c r="Q1692" s="27" t="str">
        <f t="shared" si="31"/>
        <v>SI-04C2:DI-BPMRFFE/BI_OUT
SI-04C2:DI-FMCFastADC/IN2</v>
      </c>
      <c r="R1692" s="69">
        <v>2.0</v>
      </c>
      <c r="S1692" s="69">
        <v>2.0</v>
      </c>
      <c r="T1692" s="211" t="str">
        <f>Def_Sistemas_Conectores_Cabos!$C$9</f>
        <v>RG316</v>
      </c>
      <c r="U1692" s="45" t="s">
        <v>1173</v>
      </c>
      <c r="V1692" s="33"/>
      <c r="W1692" s="33"/>
      <c r="X1692" s="33"/>
    </row>
    <row r="1693" ht="15.75" customHeight="1">
      <c r="A1693" s="19" t="str">
        <f>Def_Sistemas_Conectores_Cabos!$A$22</f>
        <v>BPM de elétrons</v>
      </c>
      <c r="B1693" s="22" t="str">
        <f>Datas_Entregas!$A$3</f>
        <v>BTS/Anel</v>
      </c>
      <c r="C1693" s="25">
        <f t="array" ref="C1693">INDEX(Datas_Entregas!$B$2:$B$100, MATCH(B1693, Datas_Entregas!$A$2:$A$100, 0), 1)</f>
        <v>43296</v>
      </c>
      <c r="D1693" s="22" t="str">
        <f>Def_Status_Montagem!$A$4</f>
        <v>Comprado / Esperando entrega</v>
      </c>
      <c r="E1693" s="35" t="str">
        <f>Def_Status_Montagem!$B$4</f>
        <v>Contratada (inclui etiqueta)</v>
      </c>
      <c r="F1693" s="26"/>
      <c r="G1693" s="27"/>
      <c r="H1693" s="26" t="str">
        <f t="array" ref="H1693">INDEX(Def_Instancias_Equipamentos!$E$2:$E$5135, MATCH(K1693, Def_Instancias_Equipamentos!$D$2:$D$5135, 0), 1)</f>
        <v>IA-04RaBPM</v>
      </c>
      <c r="I1693" s="27" t="str">
        <f t="array" ref="I1693">INDEX(Def_Instancias_Equipamentos!$E$2:$E$5135, MATCH(L1693, Def_Instancias_Equipamentos!$D$2:$D$5135, 0), 1)</f>
        <v>IA-04RaBPM</v>
      </c>
      <c r="J1693" s="27" t="str">
        <f t="shared" si="26"/>
        <v>INTERNO</v>
      </c>
      <c r="K1693" s="28" t="str">
        <f>Def_Instancias_Equipamentos!$D$817</f>
        <v>SI-04C2:DI-BPMRFFE</v>
      </c>
      <c r="L1693" s="19" t="str">
        <f>Def_Instancias_Equipamentos!$D$1408</f>
        <v>SI-04C2:DI-FMCFastADC</v>
      </c>
      <c r="M1693" s="44" t="s">
        <v>49</v>
      </c>
      <c r="N1693" s="45" t="s">
        <v>1202</v>
      </c>
      <c r="O1693" s="28" t="str">
        <f>Def_Sistemas_Conectores_Cabos!$B$7</f>
        <v>SMA 50-ohm</v>
      </c>
      <c r="P1693" s="19" t="str">
        <f>Def_Sistemas_Conectores_Cabos!$B$7</f>
        <v>SMA 50-ohm</v>
      </c>
      <c r="Q1693" s="27" t="str">
        <f t="shared" si="31"/>
        <v>SI-04C2:DI-BPMRFFE/TI_OUT
SI-04C2:DI-FMCFastADC/IN3</v>
      </c>
      <c r="R1693" s="69">
        <v>2.0</v>
      </c>
      <c r="S1693" s="69">
        <v>2.0</v>
      </c>
      <c r="T1693" s="211" t="str">
        <f>Def_Sistemas_Conectores_Cabos!$C$9</f>
        <v>RG316</v>
      </c>
      <c r="U1693" s="45" t="s">
        <v>1173</v>
      </c>
      <c r="V1693" s="33"/>
      <c r="W1693" s="33"/>
      <c r="X1693" s="33"/>
    </row>
    <row r="1694" ht="15.75" customHeight="1">
      <c r="A1694" s="19" t="str">
        <f>Def_Sistemas_Conectores_Cabos!$A$22</f>
        <v>BPM de elétrons</v>
      </c>
      <c r="B1694" s="22" t="str">
        <f>Datas_Entregas!$A$3</f>
        <v>BTS/Anel</v>
      </c>
      <c r="C1694" s="25">
        <f t="array" ref="C1694">INDEX(Datas_Entregas!$B$2:$B$100, MATCH(B1694, Datas_Entregas!$A$2:$A$100, 0), 1)</f>
        <v>43296</v>
      </c>
      <c r="D1694" s="22" t="str">
        <f>Def_Status_Montagem!$A$4</f>
        <v>Comprado / Esperando entrega</v>
      </c>
      <c r="E1694" s="35" t="str">
        <f>Def_Status_Montagem!$B$4</f>
        <v>Contratada (inclui etiqueta)</v>
      </c>
      <c r="F1694" s="26"/>
      <c r="G1694" s="27"/>
      <c r="H1694" s="26" t="str">
        <f t="array" ref="H1694">INDEX(Def_Instancias_Equipamentos!$E$2:$E$5135, MATCH(K1694, Def_Instancias_Equipamentos!$D$2:$D$5135, 0), 1)</f>
        <v>IA-04RaBPM</v>
      </c>
      <c r="I1694" s="27" t="str">
        <f t="array" ref="I1694">INDEX(Def_Instancias_Equipamentos!$E$2:$E$5135, MATCH(L1694, Def_Instancias_Equipamentos!$D$2:$D$5135, 0), 1)</f>
        <v>IA-04RaBPM</v>
      </c>
      <c r="J1694" s="27" t="str">
        <f t="shared" si="26"/>
        <v>INTERNO</v>
      </c>
      <c r="K1694" s="28" t="str">
        <f>Def_Instancias_Equipamentos!$D$817</f>
        <v>SI-04C2:DI-BPMRFFE</v>
      </c>
      <c r="L1694" s="19" t="str">
        <f>Def_Instancias_Equipamentos!$D$1408</f>
        <v>SI-04C2:DI-FMCFastADC</v>
      </c>
      <c r="M1694" s="44" t="s">
        <v>47</v>
      </c>
      <c r="N1694" s="45" t="s">
        <v>1216</v>
      </c>
      <c r="O1694" s="28" t="str">
        <f>Def_Sistemas_Conectores_Cabos!$B$7</f>
        <v>SMA 50-ohm</v>
      </c>
      <c r="P1694" s="19" t="str">
        <f>Def_Sistemas_Conectores_Cabos!$B$7</f>
        <v>SMA 50-ohm</v>
      </c>
      <c r="Q1694" s="27" t="str">
        <f t="shared" si="31"/>
        <v>SI-04C2:DI-BPMRFFE/BO_OUT
SI-04C2:DI-FMCFastADC/IN4</v>
      </c>
      <c r="R1694" s="69">
        <v>2.0</v>
      </c>
      <c r="S1694" s="69">
        <v>2.0</v>
      </c>
      <c r="T1694" s="211" t="str">
        <f>Def_Sistemas_Conectores_Cabos!$C$9</f>
        <v>RG316</v>
      </c>
      <c r="U1694" s="45" t="s">
        <v>1173</v>
      </c>
      <c r="V1694" s="33"/>
      <c r="W1694" s="33"/>
      <c r="X1694" s="33"/>
    </row>
    <row r="1695" ht="15.75" customHeight="1">
      <c r="A1695" s="19" t="str">
        <f>Def_Sistemas_Conectores_Cabos!$A$22</f>
        <v>BPM de elétrons</v>
      </c>
      <c r="B1695" s="22" t="str">
        <f>Datas_Entregas!$A$3</f>
        <v>BTS/Anel</v>
      </c>
      <c r="C1695" s="25">
        <f t="array" ref="C1695">INDEX(Datas_Entregas!$B$2:$B$100, MATCH(B1695, Datas_Entregas!$A$2:$A$100, 0), 1)</f>
        <v>43296</v>
      </c>
      <c r="D1695" s="22" t="str">
        <f>Def_Status_Montagem!$A$4</f>
        <v>Comprado / Esperando entrega</v>
      </c>
      <c r="E1695" s="35" t="str">
        <f>Def_Status_Montagem!$B$4</f>
        <v>Contratada (inclui etiqueta)</v>
      </c>
      <c r="F1695" s="26"/>
      <c r="G1695" s="27"/>
      <c r="H1695" s="26" t="str">
        <f t="array" ref="H1695">INDEX(Def_Instancias_Equipamentos!$E$2:$E$5135, MATCH(K1695, Def_Instancias_Equipamentos!$D$2:$D$5135, 0), 1)</f>
        <v>IA-04RaBPM</v>
      </c>
      <c r="I1695" s="27" t="str">
        <f t="array" ref="I1695">INDEX(Def_Instancias_Equipamentos!$E$2:$E$5135, MATCH(L1695, Def_Instancias_Equipamentos!$D$2:$D$5135, 0), 1)</f>
        <v>IA-04RaBPM</v>
      </c>
      <c r="J1695" s="27" t="str">
        <f t="shared" si="26"/>
        <v>INTERNO</v>
      </c>
      <c r="K1695" s="28" t="str">
        <f>Def_Instancias_Equipamentos!$D$818</f>
        <v>SI-04C3:DI-BPMRFFE-1</v>
      </c>
      <c r="L1695" s="19" t="str">
        <f>Def_Instancias_Equipamentos!$D$1409</f>
        <v>SI-04C3:DI-FMCFastADC-1</v>
      </c>
      <c r="M1695" s="44" t="s">
        <v>51</v>
      </c>
      <c r="N1695" s="45" t="s">
        <v>1192</v>
      </c>
      <c r="O1695" s="28" t="str">
        <f>Def_Sistemas_Conectores_Cabos!$B$7</f>
        <v>SMA 50-ohm</v>
      </c>
      <c r="P1695" s="19" t="str">
        <f>Def_Sistemas_Conectores_Cabos!$B$7</f>
        <v>SMA 50-ohm</v>
      </c>
      <c r="Q1695" s="27" t="str">
        <f t="shared" si="31"/>
        <v>SI-04C3:DI-BPMRFFE-1/TO_OUT
SI-04C3:DI-FMCFastADC-1/IN1</v>
      </c>
      <c r="R1695" s="69">
        <v>2.0</v>
      </c>
      <c r="S1695" s="69">
        <v>2.0</v>
      </c>
      <c r="T1695" s="211" t="str">
        <f>Def_Sistemas_Conectores_Cabos!$C$9</f>
        <v>RG316</v>
      </c>
      <c r="U1695" s="45" t="s">
        <v>1173</v>
      </c>
      <c r="V1695" s="33"/>
      <c r="W1695" s="33"/>
      <c r="X1695" s="33"/>
    </row>
    <row r="1696" ht="15.75" customHeight="1">
      <c r="A1696" s="19" t="str">
        <f>Def_Sistemas_Conectores_Cabos!$A$22</f>
        <v>BPM de elétrons</v>
      </c>
      <c r="B1696" s="22" t="str">
        <f>Datas_Entregas!$A$3</f>
        <v>BTS/Anel</v>
      </c>
      <c r="C1696" s="25">
        <f t="array" ref="C1696">INDEX(Datas_Entregas!$B$2:$B$100, MATCH(B1696, Datas_Entregas!$A$2:$A$100, 0), 1)</f>
        <v>43296</v>
      </c>
      <c r="D1696" s="22" t="str">
        <f>Def_Status_Montagem!$A$4</f>
        <v>Comprado / Esperando entrega</v>
      </c>
      <c r="E1696" s="35" t="str">
        <f>Def_Status_Montagem!$B$4</f>
        <v>Contratada (inclui etiqueta)</v>
      </c>
      <c r="F1696" s="26"/>
      <c r="G1696" s="27"/>
      <c r="H1696" s="26" t="str">
        <f t="array" ref="H1696">INDEX(Def_Instancias_Equipamentos!$E$2:$E$5135, MATCH(K1696, Def_Instancias_Equipamentos!$D$2:$D$5135, 0), 1)</f>
        <v>IA-04RaBPM</v>
      </c>
      <c r="I1696" s="27" t="str">
        <f t="array" ref="I1696">INDEX(Def_Instancias_Equipamentos!$E$2:$E$5135, MATCH(L1696, Def_Instancias_Equipamentos!$D$2:$D$5135, 0), 1)</f>
        <v>IA-04RaBPM</v>
      </c>
      <c r="J1696" s="27" t="str">
        <f t="shared" si="26"/>
        <v>INTERNO</v>
      </c>
      <c r="K1696" s="28" t="str">
        <f>Def_Instancias_Equipamentos!$D$818</f>
        <v>SI-04C3:DI-BPMRFFE-1</v>
      </c>
      <c r="L1696" s="19" t="str">
        <f>Def_Instancias_Equipamentos!$D$1409</f>
        <v>SI-04C3:DI-FMCFastADC-1</v>
      </c>
      <c r="M1696" s="44" t="s">
        <v>44</v>
      </c>
      <c r="N1696" s="45" t="s">
        <v>1199</v>
      </c>
      <c r="O1696" s="28" t="str">
        <f>Def_Sistemas_Conectores_Cabos!$B$7</f>
        <v>SMA 50-ohm</v>
      </c>
      <c r="P1696" s="19" t="str">
        <f>Def_Sistemas_Conectores_Cabos!$B$7</f>
        <v>SMA 50-ohm</v>
      </c>
      <c r="Q1696" s="27" t="str">
        <f t="shared" si="31"/>
        <v>SI-04C3:DI-BPMRFFE-1/BI_OUT
SI-04C3:DI-FMCFastADC-1/IN2</v>
      </c>
      <c r="R1696" s="69">
        <v>2.0</v>
      </c>
      <c r="S1696" s="69">
        <v>2.0</v>
      </c>
      <c r="T1696" s="211" t="str">
        <f>Def_Sistemas_Conectores_Cabos!$C$9</f>
        <v>RG316</v>
      </c>
      <c r="U1696" s="45" t="s">
        <v>1173</v>
      </c>
      <c r="V1696" s="33"/>
      <c r="W1696" s="33"/>
      <c r="X1696" s="33"/>
    </row>
    <row r="1697" ht="15.75" customHeight="1">
      <c r="A1697" s="19" t="str">
        <f>Def_Sistemas_Conectores_Cabos!$A$22</f>
        <v>BPM de elétrons</v>
      </c>
      <c r="B1697" s="22" t="str">
        <f>Datas_Entregas!$A$3</f>
        <v>BTS/Anel</v>
      </c>
      <c r="C1697" s="25">
        <f t="array" ref="C1697">INDEX(Datas_Entregas!$B$2:$B$100, MATCH(B1697, Datas_Entregas!$A$2:$A$100, 0), 1)</f>
        <v>43296</v>
      </c>
      <c r="D1697" s="22" t="str">
        <f>Def_Status_Montagem!$A$4</f>
        <v>Comprado / Esperando entrega</v>
      </c>
      <c r="E1697" s="35" t="str">
        <f>Def_Status_Montagem!$B$4</f>
        <v>Contratada (inclui etiqueta)</v>
      </c>
      <c r="F1697" s="26"/>
      <c r="G1697" s="27"/>
      <c r="H1697" s="26" t="str">
        <f t="array" ref="H1697">INDEX(Def_Instancias_Equipamentos!$E$2:$E$5135, MATCH(K1697, Def_Instancias_Equipamentos!$D$2:$D$5135, 0), 1)</f>
        <v>IA-04RaBPM</v>
      </c>
      <c r="I1697" s="27" t="str">
        <f t="array" ref="I1697">INDEX(Def_Instancias_Equipamentos!$E$2:$E$5135, MATCH(L1697, Def_Instancias_Equipamentos!$D$2:$D$5135, 0), 1)</f>
        <v>IA-04RaBPM</v>
      </c>
      <c r="J1697" s="27" t="str">
        <f t="shared" si="26"/>
        <v>INTERNO</v>
      </c>
      <c r="K1697" s="28" t="str">
        <f>Def_Instancias_Equipamentos!$D$818</f>
        <v>SI-04C3:DI-BPMRFFE-1</v>
      </c>
      <c r="L1697" s="19" t="str">
        <f>Def_Instancias_Equipamentos!$D$1409</f>
        <v>SI-04C3:DI-FMCFastADC-1</v>
      </c>
      <c r="M1697" s="44" t="s">
        <v>49</v>
      </c>
      <c r="N1697" s="45" t="s">
        <v>1202</v>
      </c>
      <c r="O1697" s="28" t="str">
        <f>Def_Sistemas_Conectores_Cabos!$B$7</f>
        <v>SMA 50-ohm</v>
      </c>
      <c r="P1697" s="19" t="str">
        <f>Def_Sistemas_Conectores_Cabos!$B$7</f>
        <v>SMA 50-ohm</v>
      </c>
      <c r="Q1697" s="27" t="str">
        <f t="shared" si="31"/>
        <v>SI-04C3:DI-BPMRFFE-1/TI_OUT
SI-04C3:DI-FMCFastADC-1/IN3</v>
      </c>
      <c r="R1697" s="69">
        <v>2.0</v>
      </c>
      <c r="S1697" s="69">
        <v>2.0</v>
      </c>
      <c r="T1697" s="211" t="str">
        <f>Def_Sistemas_Conectores_Cabos!$C$9</f>
        <v>RG316</v>
      </c>
      <c r="U1697" s="45" t="s">
        <v>1173</v>
      </c>
      <c r="V1697" s="33"/>
      <c r="W1697" s="33"/>
      <c r="X1697" s="33"/>
    </row>
    <row r="1698" ht="15.75" customHeight="1">
      <c r="A1698" s="19" t="str">
        <f>Def_Sistemas_Conectores_Cabos!$A$22</f>
        <v>BPM de elétrons</v>
      </c>
      <c r="B1698" s="22" t="str">
        <f>Datas_Entregas!$A$3</f>
        <v>BTS/Anel</v>
      </c>
      <c r="C1698" s="25">
        <f t="array" ref="C1698">INDEX(Datas_Entregas!$B$2:$B$100, MATCH(B1698, Datas_Entregas!$A$2:$A$100, 0), 1)</f>
        <v>43296</v>
      </c>
      <c r="D1698" s="22" t="str">
        <f>Def_Status_Montagem!$A$4</f>
        <v>Comprado / Esperando entrega</v>
      </c>
      <c r="E1698" s="35" t="str">
        <f>Def_Status_Montagem!$B$4</f>
        <v>Contratada (inclui etiqueta)</v>
      </c>
      <c r="F1698" s="26"/>
      <c r="G1698" s="27"/>
      <c r="H1698" s="26" t="str">
        <f t="array" ref="H1698">INDEX(Def_Instancias_Equipamentos!$E$2:$E$5135, MATCH(K1698, Def_Instancias_Equipamentos!$D$2:$D$5135, 0), 1)</f>
        <v>IA-04RaBPM</v>
      </c>
      <c r="I1698" s="27" t="str">
        <f t="array" ref="I1698">INDEX(Def_Instancias_Equipamentos!$E$2:$E$5135, MATCH(L1698, Def_Instancias_Equipamentos!$D$2:$D$5135, 0), 1)</f>
        <v>IA-04RaBPM</v>
      </c>
      <c r="J1698" s="27" t="str">
        <f t="shared" si="26"/>
        <v>INTERNO</v>
      </c>
      <c r="K1698" s="28" t="str">
        <f>Def_Instancias_Equipamentos!$D$818</f>
        <v>SI-04C3:DI-BPMRFFE-1</v>
      </c>
      <c r="L1698" s="19" t="str">
        <f>Def_Instancias_Equipamentos!$D$1409</f>
        <v>SI-04C3:DI-FMCFastADC-1</v>
      </c>
      <c r="M1698" s="44" t="s">
        <v>47</v>
      </c>
      <c r="N1698" s="45" t="s">
        <v>1216</v>
      </c>
      <c r="O1698" s="28" t="str">
        <f>Def_Sistemas_Conectores_Cabos!$B$7</f>
        <v>SMA 50-ohm</v>
      </c>
      <c r="P1698" s="19" t="str">
        <f>Def_Sistemas_Conectores_Cabos!$B$7</f>
        <v>SMA 50-ohm</v>
      </c>
      <c r="Q1698" s="27" t="str">
        <f t="shared" si="31"/>
        <v>SI-04C3:DI-BPMRFFE-1/BO_OUT
SI-04C3:DI-FMCFastADC-1/IN4</v>
      </c>
      <c r="R1698" s="69">
        <v>2.0</v>
      </c>
      <c r="S1698" s="69">
        <v>2.0</v>
      </c>
      <c r="T1698" s="211" t="str">
        <f>Def_Sistemas_Conectores_Cabos!$C$9</f>
        <v>RG316</v>
      </c>
      <c r="U1698" s="45" t="s">
        <v>1173</v>
      </c>
      <c r="V1698" s="33"/>
      <c r="W1698" s="33"/>
      <c r="X1698" s="33"/>
    </row>
    <row r="1699" ht="15.75" customHeight="1">
      <c r="A1699" s="19" t="str">
        <f>Def_Sistemas_Conectores_Cabos!$A$22</f>
        <v>BPM de elétrons</v>
      </c>
      <c r="B1699" s="22" t="str">
        <f>Datas_Entregas!$A$3</f>
        <v>BTS/Anel</v>
      </c>
      <c r="C1699" s="25">
        <f t="array" ref="C1699">INDEX(Datas_Entregas!$B$2:$B$100, MATCH(B1699, Datas_Entregas!$A$2:$A$100, 0), 1)</f>
        <v>43296</v>
      </c>
      <c r="D1699" s="22" t="str">
        <f>Def_Status_Montagem!$A$4</f>
        <v>Comprado / Esperando entrega</v>
      </c>
      <c r="E1699" s="35" t="str">
        <f>Def_Status_Montagem!$B$4</f>
        <v>Contratada (inclui etiqueta)</v>
      </c>
      <c r="F1699" s="26"/>
      <c r="G1699" s="27"/>
      <c r="H1699" s="26" t="str">
        <f t="array" ref="H1699">INDEX(Def_Instancias_Equipamentos!$E$2:$E$5135, MATCH(K1699, Def_Instancias_Equipamentos!$D$2:$D$5135, 0), 1)</f>
        <v>IA-04RaBPM</v>
      </c>
      <c r="I1699" s="27" t="str">
        <f t="array" ref="I1699">INDEX(Def_Instancias_Equipamentos!$E$2:$E$5135, MATCH(L1699, Def_Instancias_Equipamentos!$D$2:$D$5135, 0), 1)</f>
        <v>IA-04RaBPM</v>
      </c>
      <c r="J1699" s="27" t="str">
        <f t="shared" si="26"/>
        <v>INTERNO</v>
      </c>
      <c r="K1699" s="28" t="str">
        <f>Def_Instancias_Equipamentos!$D$819</f>
        <v>SI-04C3:DI-BPMRFFE-2</v>
      </c>
      <c r="L1699" s="19" t="str">
        <f>Def_Instancias_Equipamentos!$D$1410</f>
        <v>SI-04C3:DI-FMCFastADC-2</v>
      </c>
      <c r="M1699" s="44" t="s">
        <v>51</v>
      </c>
      <c r="N1699" s="45" t="s">
        <v>1192</v>
      </c>
      <c r="O1699" s="28" t="str">
        <f>Def_Sistemas_Conectores_Cabos!$B$7</f>
        <v>SMA 50-ohm</v>
      </c>
      <c r="P1699" s="19" t="str">
        <f>Def_Sistemas_Conectores_Cabos!$B$7</f>
        <v>SMA 50-ohm</v>
      </c>
      <c r="Q1699" s="27" t="str">
        <f t="shared" si="31"/>
        <v>SI-04C3:DI-BPMRFFE-2/TO_OUT
SI-04C3:DI-FMCFastADC-2/IN1</v>
      </c>
      <c r="R1699" s="69">
        <v>2.0</v>
      </c>
      <c r="S1699" s="69">
        <v>2.0</v>
      </c>
      <c r="T1699" s="211" t="str">
        <f>Def_Sistemas_Conectores_Cabos!$C$9</f>
        <v>RG316</v>
      </c>
      <c r="U1699" s="45" t="s">
        <v>1173</v>
      </c>
      <c r="V1699" s="33"/>
      <c r="W1699" s="33"/>
      <c r="X1699" s="33"/>
    </row>
    <row r="1700" ht="15.75" customHeight="1">
      <c r="A1700" s="19" t="str">
        <f>Def_Sistemas_Conectores_Cabos!$A$22</f>
        <v>BPM de elétrons</v>
      </c>
      <c r="B1700" s="22" t="str">
        <f>Datas_Entregas!$A$3</f>
        <v>BTS/Anel</v>
      </c>
      <c r="C1700" s="25">
        <f t="array" ref="C1700">INDEX(Datas_Entregas!$B$2:$B$100, MATCH(B1700, Datas_Entregas!$A$2:$A$100, 0), 1)</f>
        <v>43296</v>
      </c>
      <c r="D1700" s="22" t="str">
        <f>Def_Status_Montagem!$A$4</f>
        <v>Comprado / Esperando entrega</v>
      </c>
      <c r="E1700" s="35" t="str">
        <f>Def_Status_Montagem!$B$4</f>
        <v>Contratada (inclui etiqueta)</v>
      </c>
      <c r="F1700" s="26"/>
      <c r="G1700" s="27"/>
      <c r="H1700" s="26" t="str">
        <f t="array" ref="H1700">INDEX(Def_Instancias_Equipamentos!$E$2:$E$5135, MATCH(K1700, Def_Instancias_Equipamentos!$D$2:$D$5135, 0), 1)</f>
        <v>IA-04RaBPM</v>
      </c>
      <c r="I1700" s="27" t="str">
        <f t="array" ref="I1700">INDEX(Def_Instancias_Equipamentos!$E$2:$E$5135, MATCH(L1700, Def_Instancias_Equipamentos!$D$2:$D$5135, 0), 1)</f>
        <v>IA-04RaBPM</v>
      </c>
      <c r="J1700" s="27" t="str">
        <f t="shared" si="26"/>
        <v>INTERNO</v>
      </c>
      <c r="K1700" s="28" t="str">
        <f>Def_Instancias_Equipamentos!$D$819</f>
        <v>SI-04C3:DI-BPMRFFE-2</v>
      </c>
      <c r="L1700" s="19" t="str">
        <f>Def_Instancias_Equipamentos!$D$1410</f>
        <v>SI-04C3:DI-FMCFastADC-2</v>
      </c>
      <c r="M1700" s="44" t="s">
        <v>44</v>
      </c>
      <c r="N1700" s="45" t="s">
        <v>1199</v>
      </c>
      <c r="O1700" s="28" t="str">
        <f>Def_Sistemas_Conectores_Cabos!$B$7</f>
        <v>SMA 50-ohm</v>
      </c>
      <c r="P1700" s="19" t="str">
        <f>Def_Sistemas_Conectores_Cabos!$B$7</f>
        <v>SMA 50-ohm</v>
      </c>
      <c r="Q1700" s="27" t="str">
        <f t="shared" si="31"/>
        <v>SI-04C3:DI-BPMRFFE-2/BI_OUT
SI-04C3:DI-FMCFastADC-2/IN2</v>
      </c>
      <c r="R1700" s="69">
        <v>2.0</v>
      </c>
      <c r="S1700" s="69">
        <v>2.0</v>
      </c>
      <c r="T1700" s="211" t="str">
        <f>Def_Sistemas_Conectores_Cabos!$C$9</f>
        <v>RG316</v>
      </c>
      <c r="U1700" s="45" t="s">
        <v>1173</v>
      </c>
      <c r="V1700" s="33"/>
      <c r="W1700" s="33"/>
      <c r="X1700" s="33"/>
    </row>
    <row r="1701" ht="15.75" customHeight="1">
      <c r="A1701" s="19" t="str">
        <f>Def_Sistemas_Conectores_Cabos!$A$22</f>
        <v>BPM de elétrons</v>
      </c>
      <c r="B1701" s="22" t="str">
        <f>Datas_Entregas!$A$3</f>
        <v>BTS/Anel</v>
      </c>
      <c r="C1701" s="25">
        <f t="array" ref="C1701">INDEX(Datas_Entregas!$B$2:$B$100, MATCH(B1701, Datas_Entregas!$A$2:$A$100, 0), 1)</f>
        <v>43296</v>
      </c>
      <c r="D1701" s="22" t="str">
        <f>Def_Status_Montagem!$A$4</f>
        <v>Comprado / Esperando entrega</v>
      </c>
      <c r="E1701" s="35" t="str">
        <f>Def_Status_Montagem!$B$4</f>
        <v>Contratada (inclui etiqueta)</v>
      </c>
      <c r="F1701" s="26"/>
      <c r="G1701" s="27"/>
      <c r="H1701" s="26" t="str">
        <f t="array" ref="H1701">INDEX(Def_Instancias_Equipamentos!$E$2:$E$5135, MATCH(K1701, Def_Instancias_Equipamentos!$D$2:$D$5135, 0), 1)</f>
        <v>IA-04RaBPM</v>
      </c>
      <c r="I1701" s="27" t="str">
        <f t="array" ref="I1701">INDEX(Def_Instancias_Equipamentos!$E$2:$E$5135, MATCH(L1701, Def_Instancias_Equipamentos!$D$2:$D$5135, 0), 1)</f>
        <v>IA-04RaBPM</v>
      </c>
      <c r="J1701" s="27" t="str">
        <f t="shared" si="26"/>
        <v>INTERNO</v>
      </c>
      <c r="K1701" s="28" t="str">
        <f>Def_Instancias_Equipamentos!$D$819</f>
        <v>SI-04C3:DI-BPMRFFE-2</v>
      </c>
      <c r="L1701" s="19" t="str">
        <f>Def_Instancias_Equipamentos!$D$1410</f>
        <v>SI-04C3:DI-FMCFastADC-2</v>
      </c>
      <c r="M1701" s="44" t="s">
        <v>49</v>
      </c>
      <c r="N1701" s="45" t="s">
        <v>1202</v>
      </c>
      <c r="O1701" s="28" t="str">
        <f>Def_Sistemas_Conectores_Cabos!$B$7</f>
        <v>SMA 50-ohm</v>
      </c>
      <c r="P1701" s="19" t="str">
        <f>Def_Sistemas_Conectores_Cabos!$B$7</f>
        <v>SMA 50-ohm</v>
      </c>
      <c r="Q1701" s="27" t="str">
        <f t="shared" si="31"/>
        <v>SI-04C3:DI-BPMRFFE-2/TI_OUT
SI-04C3:DI-FMCFastADC-2/IN3</v>
      </c>
      <c r="R1701" s="69">
        <v>2.0</v>
      </c>
      <c r="S1701" s="69">
        <v>2.0</v>
      </c>
      <c r="T1701" s="211" t="str">
        <f>Def_Sistemas_Conectores_Cabos!$C$9</f>
        <v>RG316</v>
      </c>
      <c r="U1701" s="45" t="s">
        <v>1173</v>
      </c>
      <c r="V1701" s="33"/>
      <c r="W1701" s="33"/>
      <c r="X1701" s="33"/>
    </row>
    <row r="1702" ht="15.75" customHeight="1">
      <c r="A1702" s="19" t="str">
        <f>Def_Sistemas_Conectores_Cabos!$A$22</f>
        <v>BPM de elétrons</v>
      </c>
      <c r="B1702" s="22" t="str">
        <f>Datas_Entregas!$A$3</f>
        <v>BTS/Anel</v>
      </c>
      <c r="C1702" s="25">
        <f t="array" ref="C1702">INDEX(Datas_Entregas!$B$2:$B$100, MATCH(B1702, Datas_Entregas!$A$2:$A$100, 0), 1)</f>
        <v>43296</v>
      </c>
      <c r="D1702" s="22" t="str">
        <f>Def_Status_Montagem!$A$4</f>
        <v>Comprado / Esperando entrega</v>
      </c>
      <c r="E1702" s="35" t="str">
        <f>Def_Status_Montagem!$B$4</f>
        <v>Contratada (inclui etiqueta)</v>
      </c>
      <c r="F1702" s="26"/>
      <c r="G1702" s="27"/>
      <c r="H1702" s="26" t="str">
        <f t="array" ref="H1702">INDEX(Def_Instancias_Equipamentos!$E$2:$E$5135, MATCH(K1702, Def_Instancias_Equipamentos!$D$2:$D$5135, 0), 1)</f>
        <v>IA-04RaBPM</v>
      </c>
      <c r="I1702" s="27" t="str">
        <f t="array" ref="I1702">INDEX(Def_Instancias_Equipamentos!$E$2:$E$5135, MATCH(L1702, Def_Instancias_Equipamentos!$D$2:$D$5135, 0), 1)</f>
        <v>IA-04RaBPM</v>
      </c>
      <c r="J1702" s="27" t="str">
        <f t="shared" si="26"/>
        <v>INTERNO</v>
      </c>
      <c r="K1702" s="28" t="str">
        <f>Def_Instancias_Equipamentos!$D$819</f>
        <v>SI-04C3:DI-BPMRFFE-2</v>
      </c>
      <c r="L1702" s="19" t="str">
        <f>Def_Instancias_Equipamentos!$D$1410</f>
        <v>SI-04C3:DI-FMCFastADC-2</v>
      </c>
      <c r="M1702" s="44" t="s">
        <v>47</v>
      </c>
      <c r="N1702" s="45" t="s">
        <v>1216</v>
      </c>
      <c r="O1702" s="28" t="str">
        <f>Def_Sistemas_Conectores_Cabos!$B$7</f>
        <v>SMA 50-ohm</v>
      </c>
      <c r="P1702" s="19" t="str">
        <f>Def_Sistemas_Conectores_Cabos!$B$7</f>
        <v>SMA 50-ohm</v>
      </c>
      <c r="Q1702" s="27" t="str">
        <f t="shared" si="31"/>
        <v>SI-04C3:DI-BPMRFFE-2/BO_OUT
SI-04C3:DI-FMCFastADC-2/IN4</v>
      </c>
      <c r="R1702" s="69">
        <v>2.0</v>
      </c>
      <c r="S1702" s="69">
        <v>2.0</v>
      </c>
      <c r="T1702" s="211" t="str">
        <f>Def_Sistemas_Conectores_Cabos!$C$9</f>
        <v>RG316</v>
      </c>
      <c r="U1702" s="45" t="s">
        <v>1173</v>
      </c>
      <c r="V1702" s="33"/>
      <c r="W1702" s="33"/>
      <c r="X1702" s="33"/>
    </row>
    <row r="1703" ht="15.75" customHeight="1">
      <c r="A1703" s="19" t="str">
        <f>Def_Sistemas_Conectores_Cabos!$A$22</f>
        <v>BPM de elétrons</v>
      </c>
      <c r="B1703" s="22" t="str">
        <f>Datas_Entregas!$A$3</f>
        <v>BTS/Anel</v>
      </c>
      <c r="C1703" s="25">
        <f t="array" ref="C1703">INDEX(Datas_Entregas!$B$2:$B$100, MATCH(B1703, Datas_Entregas!$A$2:$A$100, 0), 1)</f>
        <v>43296</v>
      </c>
      <c r="D1703" s="22" t="str">
        <f>Def_Status_Montagem!$A$4</f>
        <v>Comprado / Esperando entrega</v>
      </c>
      <c r="E1703" s="35" t="str">
        <f>Def_Status_Montagem!$B$4</f>
        <v>Contratada (inclui etiqueta)</v>
      </c>
      <c r="F1703" s="26"/>
      <c r="G1703" s="27"/>
      <c r="H1703" s="26" t="str">
        <f t="array" ref="H1703">INDEX(Def_Instancias_Equipamentos!$E$2:$E$5135, MATCH(K1703, Def_Instancias_Equipamentos!$D$2:$D$5135, 0), 1)</f>
        <v>IA-04RaBPM</v>
      </c>
      <c r="I1703" s="27" t="str">
        <f t="array" ref="I1703">INDEX(Def_Instancias_Equipamentos!$E$2:$E$5135, MATCH(L1703, Def_Instancias_Equipamentos!$D$2:$D$5135, 0), 1)</f>
        <v>IA-04RaBPM</v>
      </c>
      <c r="J1703" s="27" t="str">
        <f t="shared" si="26"/>
        <v>INTERNO</v>
      </c>
      <c r="K1703" s="28" t="str">
        <f>Def_Instancias_Equipamentos!$D$820</f>
        <v>SI-04C4:DI-BPMRFFE</v>
      </c>
      <c r="L1703" s="19" t="str">
        <f>Def_Instancias_Equipamentos!$D$1411</f>
        <v>SI-04C4:DI-FMCFastADC</v>
      </c>
      <c r="M1703" s="44" t="s">
        <v>51</v>
      </c>
      <c r="N1703" s="45" t="s">
        <v>1192</v>
      </c>
      <c r="O1703" s="28" t="str">
        <f>Def_Sistemas_Conectores_Cabos!$B$7</f>
        <v>SMA 50-ohm</v>
      </c>
      <c r="P1703" s="19" t="str">
        <f>Def_Sistemas_Conectores_Cabos!$B$7</f>
        <v>SMA 50-ohm</v>
      </c>
      <c r="Q1703" s="27" t="str">
        <f t="shared" si="31"/>
        <v>SI-04C4:DI-BPMRFFE/TO_OUT
SI-04C4:DI-FMCFastADC/IN1</v>
      </c>
      <c r="R1703" s="69">
        <v>2.0</v>
      </c>
      <c r="S1703" s="69">
        <v>2.0</v>
      </c>
      <c r="T1703" s="211" t="str">
        <f>Def_Sistemas_Conectores_Cabos!$C$9</f>
        <v>RG316</v>
      </c>
      <c r="U1703" s="45" t="s">
        <v>1173</v>
      </c>
      <c r="V1703" s="33"/>
      <c r="W1703" s="33"/>
      <c r="X1703" s="33"/>
    </row>
    <row r="1704" ht="15.75" customHeight="1">
      <c r="A1704" s="19" t="str">
        <f>Def_Sistemas_Conectores_Cabos!$A$22</f>
        <v>BPM de elétrons</v>
      </c>
      <c r="B1704" s="22" t="str">
        <f>Datas_Entregas!$A$3</f>
        <v>BTS/Anel</v>
      </c>
      <c r="C1704" s="25">
        <f t="array" ref="C1704">INDEX(Datas_Entregas!$B$2:$B$100, MATCH(B1704, Datas_Entregas!$A$2:$A$100, 0), 1)</f>
        <v>43296</v>
      </c>
      <c r="D1704" s="22" t="str">
        <f>Def_Status_Montagem!$A$4</f>
        <v>Comprado / Esperando entrega</v>
      </c>
      <c r="E1704" s="35" t="str">
        <f>Def_Status_Montagem!$B$4</f>
        <v>Contratada (inclui etiqueta)</v>
      </c>
      <c r="F1704" s="26"/>
      <c r="G1704" s="27"/>
      <c r="H1704" s="26" t="str">
        <f t="array" ref="H1704">INDEX(Def_Instancias_Equipamentos!$E$2:$E$5135, MATCH(K1704, Def_Instancias_Equipamentos!$D$2:$D$5135, 0), 1)</f>
        <v>IA-04RaBPM</v>
      </c>
      <c r="I1704" s="27" t="str">
        <f t="array" ref="I1704">INDEX(Def_Instancias_Equipamentos!$E$2:$E$5135, MATCH(L1704, Def_Instancias_Equipamentos!$D$2:$D$5135, 0), 1)</f>
        <v>IA-04RaBPM</v>
      </c>
      <c r="J1704" s="27" t="str">
        <f t="shared" si="26"/>
        <v>INTERNO</v>
      </c>
      <c r="K1704" s="28" t="str">
        <f>Def_Instancias_Equipamentos!$D$820</f>
        <v>SI-04C4:DI-BPMRFFE</v>
      </c>
      <c r="L1704" s="19" t="str">
        <f>Def_Instancias_Equipamentos!$D$1411</f>
        <v>SI-04C4:DI-FMCFastADC</v>
      </c>
      <c r="M1704" s="44" t="s">
        <v>44</v>
      </c>
      <c r="N1704" s="45" t="s">
        <v>1199</v>
      </c>
      <c r="O1704" s="28" t="str">
        <f>Def_Sistemas_Conectores_Cabos!$B$7</f>
        <v>SMA 50-ohm</v>
      </c>
      <c r="P1704" s="19" t="str">
        <f>Def_Sistemas_Conectores_Cabos!$B$7</f>
        <v>SMA 50-ohm</v>
      </c>
      <c r="Q1704" s="27" t="str">
        <f t="shared" si="31"/>
        <v>SI-04C4:DI-BPMRFFE/BI_OUT
SI-04C4:DI-FMCFastADC/IN2</v>
      </c>
      <c r="R1704" s="69">
        <v>2.0</v>
      </c>
      <c r="S1704" s="69">
        <v>2.0</v>
      </c>
      <c r="T1704" s="211" t="str">
        <f>Def_Sistemas_Conectores_Cabos!$C$9</f>
        <v>RG316</v>
      </c>
      <c r="U1704" s="45" t="s">
        <v>1173</v>
      </c>
      <c r="V1704" s="33"/>
      <c r="W1704" s="33"/>
      <c r="X1704" s="33"/>
    </row>
    <row r="1705" ht="15.75" customHeight="1">
      <c r="A1705" s="19" t="str">
        <f>Def_Sistemas_Conectores_Cabos!$A$22</f>
        <v>BPM de elétrons</v>
      </c>
      <c r="B1705" s="22" t="str">
        <f>Datas_Entregas!$A$3</f>
        <v>BTS/Anel</v>
      </c>
      <c r="C1705" s="25">
        <f t="array" ref="C1705">INDEX(Datas_Entregas!$B$2:$B$100, MATCH(B1705, Datas_Entregas!$A$2:$A$100, 0), 1)</f>
        <v>43296</v>
      </c>
      <c r="D1705" s="22" t="str">
        <f>Def_Status_Montagem!$A$4</f>
        <v>Comprado / Esperando entrega</v>
      </c>
      <c r="E1705" s="35" t="str">
        <f>Def_Status_Montagem!$B$4</f>
        <v>Contratada (inclui etiqueta)</v>
      </c>
      <c r="F1705" s="26"/>
      <c r="G1705" s="27"/>
      <c r="H1705" s="26" t="str">
        <f t="array" ref="H1705">INDEX(Def_Instancias_Equipamentos!$E$2:$E$5135, MATCH(K1705, Def_Instancias_Equipamentos!$D$2:$D$5135, 0), 1)</f>
        <v>IA-04RaBPM</v>
      </c>
      <c r="I1705" s="27" t="str">
        <f t="array" ref="I1705">INDEX(Def_Instancias_Equipamentos!$E$2:$E$5135, MATCH(L1705, Def_Instancias_Equipamentos!$D$2:$D$5135, 0), 1)</f>
        <v>IA-04RaBPM</v>
      </c>
      <c r="J1705" s="27" t="str">
        <f t="shared" si="26"/>
        <v>INTERNO</v>
      </c>
      <c r="K1705" s="28" t="str">
        <f>Def_Instancias_Equipamentos!$D$820</f>
        <v>SI-04C4:DI-BPMRFFE</v>
      </c>
      <c r="L1705" s="19" t="str">
        <f>Def_Instancias_Equipamentos!$D$1411</f>
        <v>SI-04C4:DI-FMCFastADC</v>
      </c>
      <c r="M1705" s="44" t="s">
        <v>49</v>
      </c>
      <c r="N1705" s="45" t="s">
        <v>1202</v>
      </c>
      <c r="O1705" s="28" t="str">
        <f>Def_Sistemas_Conectores_Cabos!$B$7</f>
        <v>SMA 50-ohm</v>
      </c>
      <c r="P1705" s="19" t="str">
        <f>Def_Sistemas_Conectores_Cabos!$B$7</f>
        <v>SMA 50-ohm</v>
      </c>
      <c r="Q1705" s="27" t="str">
        <f t="shared" si="31"/>
        <v>SI-04C4:DI-BPMRFFE/TI_OUT
SI-04C4:DI-FMCFastADC/IN3</v>
      </c>
      <c r="R1705" s="69">
        <v>2.0</v>
      </c>
      <c r="S1705" s="69">
        <v>2.0</v>
      </c>
      <c r="T1705" s="211" t="str">
        <f>Def_Sistemas_Conectores_Cabos!$C$9</f>
        <v>RG316</v>
      </c>
      <c r="U1705" s="45" t="s">
        <v>1173</v>
      </c>
      <c r="V1705" s="33"/>
      <c r="W1705" s="33"/>
      <c r="X1705" s="33"/>
    </row>
    <row r="1706" ht="15.75" customHeight="1">
      <c r="A1706" s="19" t="str">
        <f>Def_Sistemas_Conectores_Cabos!$A$22</f>
        <v>BPM de elétrons</v>
      </c>
      <c r="B1706" s="22" t="str">
        <f>Datas_Entregas!$A$3</f>
        <v>BTS/Anel</v>
      </c>
      <c r="C1706" s="25">
        <f t="array" ref="C1706">INDEX(Datas_Entregas!$B$2:$B$100, MATCH(B1706, Datas_Entregas!$A$2:$A$100, 0), 1)</f>
        <v>43296</v>
      </c>
      <c r="D1706" s="22" t="str">
        <f>Def_Status_Montagem!$A$4</f>
        <v>Comprado / Esperando entrega</v>
      </c>
      <c r="E1706" s="35" t="str">
        <f>Def_Status_Montagem!$B$4</f>
        <v>Contratada (inclui etiqueta)</v>
      </c>
      <c r="F1706" s="26"/>
      <c r="G1706" s="27"/>
      <c r="H1706" s="26" t="str">
        <f t="array" ref="H1706">INDEX(Def_Instancias_Equipamentos!$E$2:$E$5135, MATCH(K1706, Def_Instancias_Equipamentos!$D$2:$D$5135, 0), 1)</f>
        <v>IA-04RaBPM</v>
      </c>
      <c r="I1706" s="27" t="str">
        <f t="array" ref="I1706">INDEX(Def_Instancias_Equipamentos!$E$2:$E$5135, MATCH(L1706, Def_Instancias_Equipamentos!$D$2:$D$5135, 0), 1)</f>
        <v>IA-04RaBPM</v>
      </c>
      <c r="J1706" s="27" t="str">
        <f t="shared" si="26"/>
        <v>INTERNO</v>
      </c>
      <c r="K1706" s="28" t="str">
        <f>Def_Instancias_Equipamentos!$D$820</f>
        <v>SI-04C4:DI-BPMRFFE</v>
      </c>
      <c r="L1706" s="19" t="str">
        <f>Def_Instancias_Equipamentos!$D$1411</f>
        <v>SI-04C4:DI-FMCFastADC</v>
      </c>
      <c r="M1706" s="44" t="s">
        <v>47</v>
      </c>
      <c r="N1706" s="45" t="s">
        <v>1216</v>
      </c>
      <c r="O1706" s="28" t="str">
        <f>Def_Sistemas_Conectores_Cabos!$B$7</f>
        <v>SMA 50-ohm</v>
      </c>
      <c r="P1706" s="19" t="str">
        <f>Def_Sistemas_Conectores_Cabos!$B$7</f>
        <v>SMA 50-ohm</v>
      </c>
      <c r="Q1706" s="27" t="str">
        <f t="shared" si="31"/>
        <v>SI-04C4:DI-BPMRFFE/BO_OUT
SI-04C4:DI-FMCFastADC/IN4</v>
      </c>
      <c r="R1706" s="69">
        <v>2.0</v>
      </c>
      <c r="S1706" s="69">
        <v>2.0</v>
      </c>
      <c r="T1706" s="211" t="str">
        <f>Def_Sistemas_Conectores_Cabos!$C$9</f>
        <v>RG316</v>
      </c>
      <c r="U1706" s="45" t="s">
        <v>1173</v>
      </c>
      <c r="V1706" s="33"/>
      <c r="W1706" s="33"/>
      <c r="X1706" s="33"/>
    </row>
    <row r="1707" ht="15.75" customHeight="1">
      <c r="A1707" s="19" t="str">
        <f>Def_Sistemas_Conectores_Cabos!$A$22</f>
        <v>BPM de elétrons</v>
      </c>
      <c r="B1707" s="22" t="str">
        <f>Datas_Entregas!$A$3</f>
        <v>BTS/Anel</v>
      </c>
      <c r="C1707" s="25">
        <f t="array" ref="C1707">INDEX(Datas_Entregas!$B$2:$B$100, MATCH(B1707, Datas_Entregas!$A$2:$A$100, 0), 1)</f>
        <v>43296</v>
      </c>
      <c r="D1707" s="22" t="str">
        <f>Def_Status_Montagem!$A$4</f>
        <v>Comprado / Esperando entrega</v>
      </c>
      <c r="E1707" s="35" t="str">
        <f>Def_Status_Montagem!$B$4</f>
        <v>Contratada (inclui etiqueta)</v>
      </c>
      <c r="F1707" s="26"/>
      <c r="G1707" s="27"/>
      <c r="H1707" s="26" t="str">
        <f t="array" ref="H1707">INDEX(Def_Instancias_Equipamentos!$E$2:$E$5135, MATCH(K1707, Def_Instancias_Equipamentos!$D$2:$D$5135, 0), 1)</f>
        <v>IA-04RaBPM</v>
      </c>
      <c r="I1707" s="27" t="str">
        <f t="array" ref="I1707">INDEX(Def_Instancias_Equipamentos!$E$2:$E$5135, MATCH(L1707, Def_Instancias_Equipamentos!$D$2:$D$5135, 0), 1)</f>
        <v>IA-04RaBPM</v>
      </c>
      <c r="J1707" s="27" t="str">
        <f t="shared" si="26"/>
        <v>INTERNO</v>
      </c>
      <c r="K1707" s="28" t="str">
        <f>Def_Instancias_Equipamentos!$D$821</f>
        <v>SI-04M1:DI-BPMRFFE</v>
      </c>
      <c r="L1707" s="19" t="str">
        <f>Def_Instancias_Equipamentos!$D$1412</f>
        <v>SI-04M1:DI-FMCFastADC</v>
      </c>
      <c r="M1707" s="44" t="s">
        <v>51</v>
      </c>
      <c r="N1707" s="45" t="s">
        <v>1192</v>
      </c>
      <c r="O1707" s="28" t="str">
        <f>Def_Sistemas_Conectores_Cabos!$B$7</f>
        <v>SMA 50-ohm</v>
      </c>
      <c r="P1707" s="19" t="str">
        <f>Def_Sistemas_Conectores_Cabos!$B$7</f>
        <v>SMA 50-ohm</v>
      </c>
      <c r="Q1707" s="27" t="str">
        <f t="shared" si="31"/>
        <v>SI-04M1:DI-BPMRFFE/TO_OUT
SI-04M1:DI-FMCFastADC/IN1</v>
      </c>
      <c r="R1707" s="69">
        <v>2.0</v>
      </c>
      <c r="S1707" s="69">
        <v>2.0</v>
      </c>
      <c r="T1707" s="211" t="str">
        <f>Def_Sistemas_Conectores_Cabos!$C$9</f>
        <v>RG316</v>
      </c>
      <c r="U1707" s="45" t="s">
        <v>1173</v>
      </c>
      <c r="V1707" s="33"/>
      <c r="W1707" s="33"/>
      <c r="X1707" s="33"/>
    </row>
    <row r="1708" ht="15.75" customHeight="1">
      <c r="A1708" s="19" t="str">
        <f>Def_Sistemas_Conectores_Cabos!$A$22</f>
        <v>BPM de elétrons</v>
      </c>
      <c r="B1708" s="22" t="str">
        <f>Datas_Entregas!$A$3</f>
        <v>BTS/Anel</v>
      </c>
      <c r="C1708" s="25">
        <f t="array" ref="C1708">INDEX(Datas_Entregas!$B$2:$B$100, MATCH(B1708, Datas_Entregas!$A$2:$A$100, 0), 1)</f>
        <v>43296</v>
      </c>
      <c r="D1708" s="22" t="str">
        <f>Def_Status_Montagem!$A$4</f>
        <v>Comprado / Esperando entrega</v>
      </c>
      <c r="E1708" s="35" t="str">
        <f>Def_Status_Montagem!$B$4</f>
        <v>Contratada (inclui etiqueta)</v>
      </c>
      <c r="F1708" s="26"/>
      <c r="G1708" s="27"/>
      <c r="H1708" s="26" t="str">
        <f t="array" ref="H1708">INDEX(Def_Instancias_Equipamentos!$E$2:$E$5135, MATCH(K1708, Def_Instancias_Equipamentos!$D$2:$D$5135, 0), 1)</f>
        <v>IA-04RaBPM</v>
      </c>
      <c r="I1708" s="27" t="str">
        <f t="array" ref="I1708">INDEX(Def_Instancias_Equipamentos!$E$2:$E$5135, MATCH(L1708, Def_Instancias_Equipamentos!$D$2:$D$5135, 0), 1)</f>
        <v>IA-04RaBPM</v>
      </c>
      <c r="J1708" s="27" t="str">
        <f t="shared" si="26"/>
        <v>INTERNO</v>
      </c>
      <c r="K1708" s="28" t="str">
        <f>Def_Instancias_Equipamentos!$D$821</f>
        <v>SI-04M1:DI-BPMRFFE</v>
      </c>
      <c r="L1708" s="19" t="str">
        <f>Def_Instancias_Equipamentos!$D$1412</f>
        <v>SI-04M1:DI-FMCFastADC</v>
      </c>
      <c r="M1708" s="44" t="s">
        <v>44</v>
      </c>
      <c r="N1708" s="45" t="s">
        <v>1199</v>
      </c>
      <c r="O1708" s="28" t="str">
        <f>Def_Sistemas_Conectores_Cabos!$B$7</f>
        <v>SMA 50-ohm</v>
      </c>
      <c r="P1708" s="19" t="str">
        <f>Def_Sistemas_Conectores_Cabos!$B$7</f>
        <v>SMA 50-ohm</v>
      </c>
      <c r="Q1708" s="27" t="str">
        <f t="shared" si="31"/>
        <v>SI-04M1:DI-BPMRFFE/BI_OUT
SI-04M1:DI-FMCFastADC/IN2</v>
      </c>
      <c r="R1708" s="69">
        <v>2.0</v>
      </c>
      <c r="S1708" s="69">
        <v>2.0</v>
      </c>
      <c r="T1708" s="211" t="str">
        <f>Def_Sistemas_Conectores_Cabos!$C$9</f>
        <v>RG316</v>
      </c>
      <c r="U1708" s="45" t="s">
        <v>1173</v>
      </c>
      <c r="V1708" s="33"/>
      <c r="W1708" s="33"/>
      <c r="X1708" s="33"/>
    </row>
    <row r="1709" ht="15.75" customHeight="1">
      <c r="A1709" s="19" t="str">
        <f>Def_Sistemas_Conectores_Cabos!$A$22</f>
        <v>BPM de elétrons</v>
      </c>
      <c r="B1709" s="22" t="str">
        <f>Datas_Entregas!$A$3</f>
        <v>BTS/Anel</v>
      </c>
      <c r="C1709" s="25">
        <f t="array" ref="C1709">INDEX(Datas_Entregas!$B$2:$B$100, MATCH(B1709, Datas_Entregas!$A$2:$A$100, 0), 1)</f>
        <v>43296</v>
      </c>
      <c r="D1709" s="22" t="str">
        <f>Def_Status_Montagem!$A$4</f>
        <v>Comprado / Esperando entrega</v>
      </c>
      <c r="E1709" s="35" t="str">
        <f>Def_Status_Montagem!$B$4</f>
        <v>Contratada (inclui etiqueta)</v>
      </c>
      <c r="F1709" s="26"/>
      <c r="G1709" s="27"/>
      <c r="H1709" s="26" t="str">
        <f t="array" ref="H1709">INDEX(Def_Instancias_Equipamentos!$E$2:$E$5135, MATCH(K1709, Def_Instancias_Equipamentos!$D$2:$D$5135, 0), 1)</f>
        <v>IA-04RaBPM</v>
      </c>
      <c r="I1709" s="27" t="str">
        <f t="array" ref="I1709">INDEX(Def_Instancias_Equipamentos!$E$2:$E$5135, MATCH(L1709, Def_Instancias_Equipamentos!$D$2:$D$5135, 0), 1)</f>
        <v>IA-04RaBPM</v>
      </c>
      <c r="J1709" s="27" t="str">
        <f t="shared" si="26"/>
        <v>INTERNO</v>
      </c>
      <c r="K1709" s="28" t="str">
        <f>Def_Instancias_Equipamentos!$D$821</f>
        <v>SI-04M1:DI-BPMRFFE</v>
      </c>
      <c r="L1709" s="19" t="str">
        <f>Def_Instancias_Equipamentos!$D$1412</f>
        <v>SI-04M1:DI-FMCFastADC</v>
      </c>
      <c r="M1709" s="44" t="s">
        <v>49</v>
      </c>
      <c r="N1709" s="45" t="s">
        <v>1202</v>
      </c>
      <c r="O1709" s="28" t="str">
        <f>Def_Sistemas_Conectores_Cabos!$B$7</f>
        <v>SMA 50-ohm</v>
      </c>
      <c r="P1709" s="19" t="str">
        <f>Def_Sistemas_Conectores_Cabos!$B$7</f>
        <v>SMA 50-ohm</v>
      </c>
      <c r="Q1709" s="27" t="str">
        <f t="shared" si="31"/>
        <v>SI-04M1:DI-BPMRFFE/TI_OUT
SI-04M1:DI-FMCFastADC/IN3</v>
      </c>
      <c r="R1709" s="69">
        <v>2.0</v>
      </c>
      <c r="S1709" s="69">
        <v>2.0</v>
      </c>
      <c r="T1709" s="211" t="str">
        <f>Def_Sistemas_Conectores_Cabos!$C$9</f>
        <v>RG316</v>
      </c>
      <c r="U1709" s="45" t="s">
        <v>1173</v>
      </c>
      <c r="V1709" s="33"/>
      <c r="W1709" s="33"/>
      <c r="X1709" s="33"/>
    </row>
    <row r="1710" ht="15.75" customHeight="1">
      <c r="A1710" s="19" t="str">
        <f>Def_Sistemas_Conectores_Cabos!$A$22</f>
        <v>BPM de elétrons</v>
      </c>
      <c r="B1710" s="22" t="str">
        <f>Datas_Entregas!$A$3</f>
        <v>BTS/Anel</v>
      </c>
      <c r="C1710" s="25">
        <f t="array" ref="C1710">INDEX(Datas_Entregas!$B$2:$B$100, MATCH(B1710, Datas_Entregas!$A$2:$A$100, 0), 1)</f>
        <v>43296</v>
      </c>
      <c r="D1710" s="22" t="str">
        <f>Def_Status_Montagem!$A$4</f>
        <v>Comprado / Esperando entrega</v>
      </c>
      <c r="E1710" s="35" t="str">
        <f>Def_Status_Montagem!$B$4</f>
        <v>Contratada (inclui etiqueta)</v>
      </c>
      <c r="F1710" s="26"/>
      <c r="G1710" s="27"/>
      <c r="H1710" s="26" t="str">
        <f t="array" ref="H1710">INDEX(Def_Instancias_Equipamentos!$E$2:$E$5135, MATCH(K1710, Def_Instancias_Equipamentos!$D$2:$D$5135, 0), 1)</f>
        <v>IA-04RaBPM</v>
      </c>
      <c r="I1710" s="27" t="str">
        <f t="array" ref="I1710">INDEX(Def_Instancias_Equipamentos!$E$2:$E$5135, MATCH(L1710, Def_Instancias_Equipamentos!$D$2:$D$5135, 0), 1)</f>
        <v>IA-04RaBPM</v>
      </c>
      <c r="J1710" s="27" t="str">
        <f t="shared" si="26"/>
        <v>INTERNO</v>
      </c>
      <c r="K1710" s="28" t="str">
        <f>Def_Instancias_Equipamentos!$D$821</f>
        <v>SI-04M1:DI-BPMRFFE</v>
      </c>
      <c r="L1710" s="19" t="str">
        <f>Def_Instancias_Equipamentos!$D$1412</f>
        <v>SI-04M1:DI-FMCFastADC</v>
      </c>
      <c r="M1710" s="44" t="s">
        <v>47</v>
      </c>
      <c r="N1710" s="45" t="s">
        <v>1216</v>
      </c>
      <c r="O1710" s="28" t="str">
        <f>Def_Sistemas_Conectores_Cabos!$B$7</f>
        <v>SMA 50-ohm</v>
      </c>
      <c r="P1710" s="19" t="str">
        <f>Def_Sistemas_Conectores_Cabos!$B$7</f>
        <v>SMA 50-ohm</v>
      </c>
      <c r="Q1710" s="27" t="str">
        <f t="shared" si="31"/>
        <v>SI-04M1:DI-BPMRFFE/BO_OUT
SI-04M1:DI-FMCFastADC/IN4</v>
      </c>
      <c r="R1710" s="69">
        <v>2.0</v>
      </c>
      <c r="S1710" s="69">
        <v>2.0</v>
      </c>
      <c r="T1710" s="211" t="str">
        <f>Def_Sistemas_Conectores_Cabos!$C$9</f>
        <v>RG316</v>
      </c>
      <c r="U1710" s="45" t="s">
        <v>1173</v>
      </c>
      <c r="V1710" s="33"/>
      <c r="W1710" s="33"/>
      <c r="X1710" s="33"/>
    </row>
    <row r="1711" ht="15.75" customHeight="1">
      <c r="A1711" s="19" t="str">
        <f>Def_Sistemas_Conectores_Cabos!$A$22</f>
        <v>BPM de elétrons</v>
      </c>
      <c r="B1711" s="22" t="str">
        <f>Datas_Entregas!$A$3</f>
        <v>BTS/Anel</v>
      </c>
      <c r="C1711" s="25">
        <f t="array" ref="C1711">INDEX(Datas_Entregas!$B$2:$B$100, MATCH(B1711, Datas_Entregas!$A$2:$A$100, 0), 1)</f>
        <v>43296</v>
      </c>
      <c r="D1711" s="22" t="str">
        <f>Def_Status_Montagem!$A$4</f>
        <v>Comprado / Esperando entrega</v>
      </c>
      <c r="E1711" s="35" t="str">
        <f>Def_Status_Montagem!$B$4</f>
        <v>Contratada (inclui etiqueta)</v>
      </c>
      <c r="F1711" s="26"/>
      <c r="G1711" s="27"/>
      <c r="H1711" s="26" t="str">
        <f t="array" ref="H1711">INDEX(Def_Instancias_Equipamentos!$E$2:$E$5135, MATCH(K1711, Def_Instancias_Equipamentos!$D$2:$D$5135, 0), 1)</f>
        <v>IA-04RaBPM</v>
      </c>
      <c r="I1711" s="27" t="str">
        <f t="array" ref="I1711">INDEX(Def_Instancias_Equipamentos!$E$2:$E$5135, MATCH(L1711, Def_Instancias_Equipamentos!$D$2:$D$5135, 0), 1)</f>
        <v>IA-04RaBPM</v>
      </c>
      <c r="J1711" s="27" t="str">
        <f t="shared" si="26"/>
        <v>INTERNO</v>
      </c>
      <c r="K1711" s="28" t="str">
        <f>Def_Instancias_Equipamentos!$D$822</f>
        <v>SI-04M2:DI-BPMRFFE</v>
      </c>
      <c r="L1711" s="19" t="str">
        <f>Def_Instancias_Equipamentos!$D$1413</f>
        <v>SI-04M2:DI-FMCFastADC</v>
      </c>
      <c r="M1711" s="44" t="s">
        <v>51</v>
      </c>
      <c r="N1711" s="45" t="s">
        <v>1192</v>
      </c>
      <c r="O1711" s="28" t="str">
        <f>Def_Sistemas_Conectores_Cabos!$B$7</f>
        <v>SMA 50-ohm</v>
      </c>
      <c r="P1711" s="19" t="str">
        <f>Def_Sistemas_Conectores_Cabos!$B$7</f>
        <v>SMA 50-ohm</v>
      </c>
      <c r="Q1711" s="27" t="str">
        <f t="shared" si="31"/>
        <v>SI-04M2:DI-BPMRFFE/TO_OUT
SI-04M2:DI-FMCFastADC/IN1</v>
      </c>
      <c r="R1711" s="69">
        <v>2.0</v>
      </c>
      <c r="S1711" s="69">
        <v>2.0</v>
      </c>
      <c r="T1711" s="211" t="str">
        <f>Def_Sistemas_Conectores_Cabos!$C$9</f>
        <v>RG316</v>
      </c>
      <c r="U1711" s="45" t="s">
        <v>1173</v>
      </c>
      <c r="V1711" s="33"/>
      <c r="W1711" s="33"/>
      <c r="X1711" s="33"/>
    </row>
    <row r="1712" ht="15.75" customHeight="1">
      <c r="A1712" s="19" t="str">
        <f>Def_Sistemas_Conectores_Cabos!$A$22</f>
        <v>BPM de elétrons</v>
      </c>
      <c r="B1712" s="22" t="str">
        <f>Datas_Entregas!$A$3</f>
        <v>BTS/Anel</v>
      </c>
      <c r="C1712" s="25">
        <f t="array" ref="C1712">INDEX(Datas_Entregas!$B$2:$B$100, MATCH(B1712, Datas_Entregas!$A$2:$A$100, 0), 1)</f>
        <v>43296</v>
      </c>
      <c r="D1712" s="22" t="str">
        <f>Def_Status_Montagem!$A$4</f>
        <v>Comprado / Esperando entrega</v>
      </c>
      <c r="E1712" s="35" t="str">
        <f>Def_Status_Montagem!$B$4</f>
        <v>Contratada (inclui etiqueta)</v>
      </c>
      <c r="F1712" s="26"/>
      <c r="G1712" s="27"/>
      <c r="H1712" s="26" t="str">
        <f t="array" ref="H1712">INDEX(Def_Instancias_Equipamentos!$E$2:$E$5135, MATCH(K1712, Def_Instancias_Equipamentos!$D$2:$D$5135, 0), 1)</f>
        <v>IA-04RaBPM</v>
      </c>
      <c r="I1712" s="27" t="str">
        <f t="array" ref="I1712">INDEX(Def_Instancias_Equipamentos!$E$2:$E$5135, MATCH(L1712, Def_Instancias_Equipamentos!$D$2:$D$5135, 0), 1)</f>
        <v>IA-04RaBPM</v>
      </c>
      <c r="J1712" s="27" t="str">
        <f t="shared" si="26"/>
        <v>INTERNO</v>
      </c>
      <c r="K1712" s="28" t="str">
        <f>Def_Instancias_Equipamentos!$D$822</f>
        <v>SI-04M2:DI-BPMRFFE</v>
      </c>
      <c r="L1712" s="19" t="str">
        <f>Def_Instancias_Equipamentos!$D$1413</f>
        <v>SI-04M2:DI-FMCFastADC</v>
      </c>
      <c r="M1712" s="44" t="s">
        <v>44</v>
      </c>
      <c r="N1712" s="45" t="s">
        <v>1199</v>
      </c>
      <c r="O1712" s="28" t="str">
        <f>Def_Sistemas_Conectores_Cabos!$B$7</f>
        <v>SMA 50-ohm</v>
      </c>
      <c r="P1712" s="19" t="str">
        <f>Def_Sistemas_Conectores_Cabos!$B$7</f>
        <v>SMA 50-ohm</v>
      </c>
      <c r="Q1712" s="27" t="str">
        <f t="shared" si="31"/>
        <v>SI-04M2:DI-BPMRFFE/BI_OUT
SI-04M2:DI-FMCFastADC/IN2</v>
      </c>
      <c r="R1712" s="69">
        <v>2.0</v>
      </c>
      <c r="S1712" s="69">
        <v>2.0</v>
      </c>
      <c r="T1712" s="211" t="str">
        <f>Def_Sistemas_Conectores_Cabos!$C$9</f>
        <v>RG316</v>
      </c>
      <c r="U1712" s="45" t="s">
        <v>1173</v>
      </c>
      <c r="V1712" s="33"/>
      <c r="W1712" s="33"/>
      <c r="X1712" s="33"/>
    </row>
    <row r="1713" ht="15.75" customHeight="1">
      <c r="A1713" s="19" t="str">
        <f>Def_Sistemas_Conectores_Cabos!$A$22</f>
        <v>BPM de elétrons</v>
      </c>
      <c r="B1713" s="22" t="str">
        <f>Datas_Entregas!$A$3</f>
        <v>BTS/Anel</v>
      </c>
      <c r="C1713" s="25">
        <f t="array" ref="C1713">INDEX(Datas_Entregas!$B$2:$B$100, MATCH(B1713, Datas_Entregas!$A$2:$A$100, 0), 1)</f>
        <v>43296</v>
      </c>
      <c r="D1713" s="22" t="str">
        <f>Def_Status_Montagem!$A$4</f>
        <v>Comprado / Esperando entrega</v>
      </c>
      <c r="E1713" s="35" t="str">
        <f>Def_Status_Montagem!$B$4</f>
        <v>Contratada (inclui etiqueta)</v>
      </c>
      <c r="F1713" s="26"/>
      <c r="G1713" s="27"/>
      <c r="H1713" s="26" t="str">
        <f t="array" ref="H1713">INDEX(Def_Instancias_Equipamentos!$E$2:$E$5135, MATCH(K1713, Def_Instancias_Equipamentos!$D$2:$D$5135, 0), 1)</f>
        <v>IA-04RaBPM</v>
      </c>
      <c r="I1713" s="27" t="str">
        <f t="array" ref="I1713">INDEX(Def_Instancias_Equipamentos!$E$2:$E$5135, MATCH(L1713, Def_Instancias_Equipamentos!$D$2:$D$5135, 0), 1)</f>
        <v>IA-04RaBPM</v>
      </c>
      <c r="J1713" s="27" t="str">
        <f t="shared" si="26"/>
        <v>INTERNO</v>
      </c>
      <c r="K1713" s="28" t="str">
        <f>Def_Instancias_Equipamentos!$D$822</f>
        <v>SI-04M2:DI-BPMRFFE</v>
      </c>
      <c r="L1713" s="19" t="str">
        <f>Def_Instancias_Equipamentos!$D$1413</f>
        <v>SI-04M2:DI-FMCFastADC</v>
      </c>
      <c r="M1713" s="44" t="s">
        <v>49</v>
      </c>
      <c r="N1713" s="45" t="s">
        <v>1202</v>
      </c>
      <c r="O1713" s="28" t="str">
        <f>Def_Sistemas_Conectores_Cabos!$B$7</f>
        <v>SMA 50-ohm</v>
      </c>
      <c r="P1713" s="19" t="str">
        <f>Def_Sistemas_Conectores_Cabos!$B$7</f>
        <v>SMA 50-ohm</v>
      </c>
      <c r="Q1713" s="27" t="str">
        <f t="shared" si="31"/>
        <v>SI-04M2:DI-BPMRFFE/TI_OUT
SI-04M2:DI-FMCFastADC/IN3</v>
      </c>
      <c r="R1713" s="69">
        <v>2.0</v>
      </c>
      <c r="S1713" s="69">
        <v>2.0</v>
      </c>
      <c r="T1713" s="211" t="str">
        <f>Def_Sistemas_Conectores_Cabos!$C$9</f>
        <v>RG316</v>
      </c>
      <c r="U1713" s="45" t="s">
        <v>1173</v>
      </c>
      <c r="V1713" s="33"/>
      <c r="W1713" s="33"/>
      <c r="X1713" s="33"/>
    </row>
    <row r="1714" ht="15.75" customHeight="1">
      <c r="A1714" s="19" t="str">
        <f>Def_Sistemas_Conectores_Cabos!$A$22</f>
        <v>BPM de elétrons</v>
      </c>
      <c r="B1714" s="22" t="str">
        <f>Datas_Entregas!$A$3</f>
        <v>BTS/Anel</v>
      </c>
      <c r="C1714" s="25">
        <f t="array" ref="C1714">INDEX(Datas_Entregas!$B$2:$B$100, MATCH(B1714, Datas_Entregas!$A$2:$A$100, 0), 1)</f>
        <v>43296</v>
      </c>
      <c r="D1714" s="22" t="str">
        <f>Def_Status_Montagem!$A$4</f>
        <v>Comprado / Esperando entrega</v>
      </c>
      <c r="E1714" s="35" t="str">
        <f>Def_Status_Montagem!$B$4</f>
        <v>Contratada (inclui etiqueta)</v>
      </c>
      <c r="F1714" s="26"/>
      <c r="G1714" s="27"/>
      <c r="H1714" s="26" t="str">
        <f t="array" ref="H1714">INDEX(Def_Instancias_Equipamentos!$E$2:$E$5135, MATCH(K1714, Def_Instancias_Equipamentos!$D$2:$D$5135, 0), 1)</f>
        <v>IA-04RaBPM</v>
      </c>
      <c r="I1714" s="27" t="str">
        <f t="array" ref="I1714">INDEX(Def_Instancias_Equipamentos!$E$2:$E$5135, MATCH(L1714, Def_Instancias_Equipamentos!$D$2:$D$5135, 0), 1)</f>
        <v>IA-04RaBPM</v>
      </c>
      <c r="J1714" s="27" t="str">
        <f t="shared" si="26"/>
        <v>INTERNO</v>
      </c>
      <c r="K1714" s="28" t="str">
        <f>Def_Instancias_Equipamentos!$D$822</f>
        <v>SI-04M2:DI-BPMRFFE</v>
      </c>
      <c r="L1714" s="19" t="str">
        <f>Def_Instancias_Equipamentos!$D$1413</f>
        <v>SI-04M2:DI-FMCFastADC</v>
      </c>
      <c r="M1714" s="44" t="s">
        <v>47</v>
      </c>
      <c r="N1714" s="45" t="s">
        <v>1216</v>
      </c>
      <c r="O1714" s="28" t="str">
        <f>Def_Sistemas_Conectores_Cabos!$B$7</f>
        <v>SMA 50-ohm</v>
      </c>
      <c r="P1714" s="19" t="str">
        <f>Def_Sistemas_Conectores_Cabos!$B$7</f>
        <v>SMA 50-ohm</v>
      </c>
      <c r="Q1714" s="27" t="str">
        <f t="shared" si="31"/>
        <v>SI-04M2:DI-BPMRFFE/BO_OUT
SI-04M2:DI-FMCFastADC/IN4</v>
      </c>
      <c r="R1714" s="69">
        <v>2.0</v>
      </c>
      <c r="S1714" s="69">
        <v>2.0</v>
      </c>
      <c r="T1714" s="211" t="str">
        <f>Def_Sistemas_Conectores_Cabos!$C$9</f>
        <v>RG316</v>
      </c>
      <c r="U1714" s="45" t="s">
        <v>1173</v>
      </c>
      <c r="V1714" s="33"/>
      <c r="W1714" s="33"/>
      <c r="X1714" s="33"/>
    </row>
    <row r="1715" ht="15.75" customHeight="1">
      <c r="A1715" s="19" t="str">
        <f>Def_Sistemas_Conectores_Cabos!$A$22</f>
        <v>BPM de elétrons</v>
      </c>
      <c r="B1715" s="22" t="str">
        <f>Datas_Entregas!$A$3</f>
        <v>BTS/Anel</v>
      </c>
      <c r="C1715" s="25">
        <f t="array" ref="C1715">INDEX(Datas_Entregas!$B$2:$B$100, MATCH(B1715, Datas_Entregas!$A$2:$A$100, 0), 1)</f>
        <v>43296</v>
      </c>
      <c r="D1715" s="22" t="str">
        <f>Def_Status_Montagem!$A$4</f>
        <v>Comprado / Esperando entrega</v>
      </c>
      <c r="E1715" s="35" t="str">
        <f>Def_Status_Montagem!$B$4</f>
        <v>Contratada (inclui etiqueta)</v>
      </c>
      <c r="F1715" s="26"/>
      <c r="G1715" s="27"/>
      <c r="H1715" s="26" t="str">
        <f t="array" ref="H1715">INDEX(Def_Instancias_Equipamentos!$E$2:$E$5135, MATCH(K1715, Def_Instancias_Equipamentos!$D$2:$D$5135, 0), 1)</f>
        <v>IA-04RaBPM</v>
      </c>
      <c r="I1715" s="27" t="str">
        <f t="array" ref="I1715">INDEX(Def_Instancias_Equipamentos!$E$2:$E$5135, MATCH(L1715, Def_Instancias_Equipamentos!$D$2:$D$5135, 0), 1)</f>
        <v>IA-04RaBPM</v>
      </c>
      <c r="J1715" s="27" t="str">
        <f t="shared" si="26"/>
        <v>INTERNO</v>
      </c>
      <c r="K1715" s="28" t="str">
        <f>Def_Instancias_Equipamentos!$D$957</f>
        <v>SI-04SB:DI-BPMRFFE-1</v>
      </c>
      <c r="L1715" s="19" t="str">
        <f>Def_Instancias_Equipamentos!$D$1548</f>
        <v>SI-04SB:DI-FMCFastADC-1</v>
      </c>
      <c r="M1715" s="44" t="s">
        <v>51</v>
      </c>
      <c r="N1715" s="45" t="s">
        <v>1192</v>
      </c>
      <c r="O1715" s="28" t="str">
        <f>Def_Sistemas_Conectores_Cabos!$B$7</f>
        <v>SMA 50-ohm</v>
      </c>
      <c r="P1715" s="19" t="str">
        <f>Def_Sistemas_Conectores_Cabos!$B$7</f>
        <v>SMA 50-ohm</v>
      </c>
      <c r="Q1715" s="27" t="str">
        <f t="shared" si="31"/>
        <v>SI-04SB:DI-BPMRFFE-1/TO_OUT
SI-04SB:DI-FMCFastADC-1/IN1</v>
      </c>
      <c r="R1715" s="69">
        <v>2.0</v>
      </c>
      <c r="S1715" s="69">
        <v>2.0</v>
      </c>
      <c r="T1715" s="211" t="str">
        <f>Def_Sistemas_Conectores_Cabos!$C$9</f>
        <v>RG316</v>
      </c>
      <c r="U1715" s="45" t="s">
        <v>1173</v>
      </c>
      <c r="V1715" s="33"/>
      <c r="W1715" s="33"/>
      <c r="X1715" s="33"/>
    </row>
    <row r="1716" ht="15.75" customHeight="1">
      <c r="A1716" s="19" t="str">
        <f>Def_Sistemas_Conectores_Cabos!$A$22</f>
        <v>BPM de elétrons</v>
      </c>
      <c r="B1716" s="22" t="str">
        <f>Datas_Entregas!$A$3</f>
        <v>BTS/Anel</v>
      </c>
      <c r="C1716" s="25">
        <f t="array" ref="C1716">INDEX(Datas_Entregas!$B$2:$B$100, MATCH(B1716, Datas_Entregas!$A$2:$A$100, 0), 1)</f>
        <v>43296</v>
      </c>
      <c r="D1716" s="22" t="str">
        <f>Def_Status_Montagem!$A$4</f>
        <v>Comprado / Esperando entrega</v>
      </c>
      <c r="E1716" s="35" t="str">
        <f>Def_Status_Montagem!$B$4</f>
        <v>Contratada (inclui etiqueta)</v>
      </c>
      <c r="F1716" s="26"/>
      <c r="G1716" s="27"/>
      <c r="H1716" s="26" t="str">
        <f t="array" ref="H1716">INDEX(Def_Instancias_Equipamentos!$E$2:$E$5135, MATCH(K1716, Def_Instancias_Equipamentos!$D$2:$D$5135, 0), 1)</f>
        <v>IA-04RaBPM</v>
      </c>
      <c r="I1716" s="27" t="str">
        <f t="array" ref="I1716">INDEX(Def_Instancias_Equipamentos!$E$2:$E$5135, MATCH(L1716, Def_Instancias_Equipamentos!$D$2:$D$5135, 0), 1)</f>
        <v>IA-04RaBPM</v>
      </c>
      <c r="J1716" s="27" t="str">
        <f t="shared" si="26"/>
        <v>INTERNO</v>
      </c>
      <c r="K1716" s="28" t="str">
        <f>Def_Instancias_Equipamentos!$D$957</f>
        <v>SI-04SB:DI-BPMRFFE-1</v>
      </c>
      <c r="L1716" s="19" t="str">
        <f>Def_Instancias_Equipamentos!$D$1548</f>
        <v>SI-04SB:DI-FMCFastADC-1</v>
      </c>
      <c r="M1716" s="44" t="s">
        <v>44</v>
      </c>
      <c r="N1716" s="45" t="s">
        <v>1199</v>
      </c>
      <c r="O1716" s="28" t="str">
        <f>Def_Sistemas_Conectores_Cabos!$B$7</f>
        <v>SMA 50-ohm</v>
      </c>
      <c r="P1716" s="19" t="str">
        <f>Def_Sistemas_Conectores_Cabos!$B$7</f>
        <v>SMA 50-ohm</v>
      </c>
      <c r="Q1716" s="27" t="str">
        <f t="shared" si="31"/>
        <v>SI-04SB:DI-BPMRFFE-1/BI_OUT
SI-04SB:DI-FMCFastADC-1/IN2</v>
      </c>
      <c r="R1716" s="69">
        <v>2.0</v>
      </c>
      <c r="S1716" s="69">
        <v>2.0</v>
      </c>
      <c r="T1716" s="211" t="str">
        <f>Def_Sistemas_Conectores_Cabos!$C$9</f>
        <v>RG316</v>
      </c>
      <c r="U1716" s="45" t="s">
        <v>1173</v>
      </c>
      <c r="V1716" s="33"/>
      <c r="W1716" s="33"/>
      <c r="X1716" s="33"/>
    </row>
    <row r="1717" ht="15.75" customHeight="1">
      <c r="A1717" s="19" t="str">
        <f>Def_Sistemas_Conectores_Cabos!$A$22</f>
        <v>BPM de elétrons</v>
      </c>
      <c r="B1717" s="22" t="str">
        <f>Datas_Entregas!$A$3</f>
        <v>BTS/Anel</v>
      </c>
      <c r="C1717" s="25">
        <f t="array" ref="C1717">INDEX(Datas_Entregas!$B$2:$B$100, MATCH(B1717, Datas_Entregas!$A$2:$A$100, 0), 1)</f>
        <v>43296</v>
      </c>
      <c r="D1717" s="22" t="str">
        <f>Def_Status_Montagem!$A$4</f>
        <v>Comprado / Esperando entrega</v>
      </c>
      <c r="E1717" s="35" t="str">
        <f>Def_Status_Montagem!$B$4</f>
        <v>Contratada (inclui etiqueta)</v>
      </c>
      <c r="F1717" s="26"/>
      <c r="G1717" s="27"/>
      <c r="H1717" s="26" t="str">
        <f t="array" ref="H1717">INDEX(Def_Instancias_Equipamentos!$E$2:$E$5135, MATCH(K1717, Def_Instancias_Equipamentos!$D$2:$D$5135, 0), 1)</f>
        <v>IA-04RaBPM</v>
      </c>
      <c r="I1717" s="27" t="str">
        <f t="array" ref="I1717">INDEX(Def_Instancias_Equipamentos!$E$2:$E$5135, MATCH(L1717, Def_Instancias_Equipamentos!$D$2:$D$5135, 0), 1)</f>
        <v>IA-04RaBPM</v>
      </c>
      <c r="J1717" s="27" t="str">
        <f t="shared" si="26"/>
        <v>INTERNO</v>
      </c>
      <c r="K1717" s="28" t="str">
        <f>Def_Instancias_Equipamentos!$D$957</f>
        <v>SI-04SB:DI-BPMRFFE-1</v>
      </c>
      <c r="L1717" s="19" t="str">
        <f>Def_Instancias_Equipamentos!$D$1548</f>
        <v>SI-04SB:DI-FMCFastADC-1</v>
      </c>
      <c r="M1717" s="44" t="s">
        <v>49</v>
      </c>
      <c r="N1717" s="45" t="s">
        <v>1202</v>
      </c>
      <c r="O1717" s="28" t="str">
        <f>Def_Sistemas_Conectores_Cabos!$B$7</f>
        <v>SMA 50-ohm</v>
      </c>
      <c r="P1717" s="19" t="str">
        <f>Def_Sistemas_Conectores_Cabos!$B$7</f>
        <v>SMA 50-ohm</v>
      </c>
      <c r="Q1717" s="27" t="str">
        <f t="shared" si="31"/>
        <v>SI-04SB:DI-BPMRFFE-1/TI_OUT
SI-04SB:DI-FMCFastADC-1/IN3</v>
      </c>
      <c r="R1717" s="69">
        <v>2.0</v>
      </c>
      <c r="S1717" s="69">
        <v>2.0</v>
      </c>
      <c r="T1717" s="211" t="str">
        <f>Def_Sistemas_Conectores_Cabos!$C$9</f>
        <v>RG316</v>
      </c>
      <c r="U1717" s="45" t="s">
        <v>1173</v>
      </c>
      <c r="V1717" s="33"/>
      <c r="W1717" s="33"/>
      <c r="X1717" s="33"/>
    </row>
    <row r="1718" ht="15.75" customHeight="1">
      <c r="A1718" s="19" t="str">
        <f>Def_Sistemas_Conectores_Cabos!$A$22</f>
        <v>BPM de elétrons</v>
      </c>
      <c r="B1718" s="22" t="str">
        <f>Datas_Entregas!$A$3</f>
        <v>BTS/Anel</v>
      </c>
      <c r="C1718" s="25">
        <f t="array" ref="C1718">INDEX(Datas_Entregas!$B$2:$B$100, MATCH(B1718, Datas_Entregas!$A$2:$A$100, 0), 1)</f>
        <v>43296</v>
      </c>
      <c r="D1718" s="22" t="str">
        <f>Def_Status_Montagem!$A$4</f>
        <v>Comprado / Esperando entrega</v>
      </c>
      <c r="E1718" s="35" t="str">
        <f>Def_Status_Montagem!$B$4</f>
        <v>Contratada (inclui etiqueta)</v>
      </c>
      <c r="F1718" s="26"/>
      <c r="G1718" s="27"/>
      <c r="H1718" s="26" t="str">
        <f t="array" ref="H1718">INDEX(Def_Instancias_Equipamentos!$E$2:$E$5135, MATCH(K1718, Def_Instancias_Equipamentos!$D$2:$D$5135, 0), 1)</f>
        <v>IA-04RaBPM</v>
      </c>
      <c r="I1718" s="27" t="str">
        <f t="array" ref="I1718">INDEX(Def_Instancias_Equipamentos!$E$2:$E$5135, MATCH(L1718, Def_Instancias_Equipamentos!$D$2:$D$5135, 0), 1)</f>
        <v>IA-04RaBPM</v>
      </c>
      <c r="J1718" s="27" t="str">
        <f t="shared" si="26"/>
        <v>INTERNO</v>
      </c>
      <c r="K1718" s="28" t="str">
        <f>Def_Instancias_Equipamentos!$D$957</f>
        <v>SI-04SB:DI-BPMRFFE-1</v>
      </c>
      <c r="L1718" s="19" t="str">
        <f>Def_Instancias_Equipamentos!$D$1548</f>
        <v>SI-04SB:DI-FMCFastADC-1</v>
      </c>
      <c r="M1718" s="44" t="s">
        <v>47</v>
      </c>
      <c r="N1718" s="45" t="s">
        <v>1216</v>
      </c>
      <c r="O1718" s="28" t="str">
        <f>Def_Sistemas_Conectores_Cabos!$B$7</f>
        <v>SMA 50-ohm</v>
      </c>
      <c r="P1718" s="19" t="str">
        <f>Def_Sistemas_Conectores_Cabos!$B$7</f>
        <v>SMA 50-ohm</v>
      </c>
      <c r="Q1718" s="27" t="str">
        <f t="shared" si="31"/>
        <v>SI-04SB:DI-BPMRFFE-1/BO_OUT
SI-04SB:DI-FMCFastADC-1/IN4</v>
      </c>
      <c r="R1718" s="69">
        <v>2.0</v>
      </c>
      <c r="S1718" s="69">
        <v>2.0</v>
      </c>
      <c r="T1718" s="211" t="str">
        <f>Def_Sistemas_Conectores_Cabos!$C$9</f>
        <v>RG316</v>
      </c>
      <c r="U1718" s="45" t="s">
        <v>1173</v>
      </c>
      <c r="V1718" s="33"/>
      <c r="W1718" s="33"/>
      <c r="X1718" s="33"/>
    </row>
    <row r="1719" ht="15.75" customHeight="1">
      <c r="A1719" s="19" t="str">
        <f>Def_Sistemas_Conectores_Cabos!$A$22</f>
        <v>BPM de elétrons</v>
      </c>
      <c r="B1719" s="22" t="str">
        <f>Datas_Entregas!$A$3</f>
        <v>BTS/Anel</v>
      </c>
      <c r="C1719" s="25">
        <f t="array" ref="C1719">INDEX(Datas_Entregas!$B$2:$B$100, MATCH(B1719, Datas_Entregas!$A$2:$A$100, 0), 1)</f>
        <v>43296</v>
      </c>
      <c r="D1719" s="22" t="str">
        <f>Def_Status_Montagem!$A$4</f>
        <v>Comprado / Esperando entrega</v>
      </c>
      <c r="E1719" s="35" t="str">
        <f>Def_Status_Montagem!$B$4</f>
        <v>Contratada (inclui etiqueta)</v>
      </c>
      <c r="F1719" s="26"/>
      <c r="G1719" s="27"/>
      <c r="H1719" s="26" t="str">
        <f t="array" ref="H1719">INDEX(Def_Instancias_Equipamentos!$E$2:$E$5135, MATCH(K1719, Def_Instancias_Equipamentos!$D$2:$D$5135, 0), 1)</f>
        <v>IA-04RaBPM</v>
      </c>
      <c r="I1719" s="27" t="str">
        <f t="array" ref="I1719">INDEX(Def_Instancias_Equipamentos!$E$2:$E$5135, MATCH(L1719, Def_Instancias_Equipamentos!$D$2:$D$5135, 0), 1)</f>
        <v>IA-04RaBPM</v>
      </c>
      <c r="J1719" s="27" t="str">
        <f t="shared" si="26"/>
        <v>INTERNO</v>
      </c>
      <c r="K1719" s="28" t="str">
        <f>Def_Instancias_Equipamentos!$D$958</f>
        <v>SI-04SB:DI-BPMRFFE-2</v>
      </c>
      <c r="L1719" s="19" t="str">
        <f>Def_Instancias_Equipamentos!$D$1549</f>
        <v>SI-04SB:DI-FMCFastADC-2</v>
      </c>
      <c r="M1719" s="44" t="s">
        <v>51</v>
      </c>
      <c r="N1719" s="45" t="s">
        <v>1192</v>
      </c>
      <c r="O1719" s="28" t="str">
        <f>Def_Sistemas_Conectores_Cabos!$B$7</f>
        <v>SMA 50-ohm</v>
      </c>
      <c r="P1719" s="19" t="str">
        <f>Def_Sistemas_Conectores_Cabos!$B$7</f>
        <v>SMA 50-ohm</v>
      </c>
      <c r="Q1719" s="27" t="str">
        <f t="shared" si="31"/>
        <v>SI-04SB:DI-BPMRFFE-2/TO_OUT
SI-04SB:DI-FMCFastADC-2/IN1</v>
      </c>
      <c r="R1719" s="69">
        <v>2.0</v>
      </c>
      <c r="S1719" s="69">
        <v>2.0</v>
      </c>
      <c r="T1719" s="211" t="str">
        <f>Def_Sistemas_Conectores_Cabos!$C$9</f>
        <v>RG316</v>
      </c>
      <c r="U1719" s="45" t="s">
        <v>1173</v>
      </c>
      <c r="V1719" s="33"/>
      <c r="W1719" s="33"/>
      <c r="X1719" s="33"/>
    </row>
    <row r="1720" ht="15.75" customHeight="1">
      <c r="A1720" s="19" t="str">
        <f>Def_Sistemas_Conectores_Cabos!$A$22</f>
        <v>BPM de elétrons</v>
      </c>
      <c r="B1720" s="22" t="str">
        <f>Datas_Entregas!$A$3</f>
        <v>BTS/Anel</v>
      </c>
      <c r="C1720" s="25">
        <f t="array" ref="C1720">INDEX(Datas_Entregas!$B$2:$B$100, MATCH(B1720, Datas_Entregas!$A$2:$A$100, 0), 1)</f>
        <v>43296</v>
      </c>
      <c r="D1720" s="22" t="str">
        <f>Def_Status_Montagem!$A$4</f>
        <v>Comprado / Esperando entrega</v>
      </c>
      <c r="E1720" s="35" t="str">
        <f>Def_Status_Montagem!$B$4</f>
        <v>Contratada (inclui etiqueta)</v>
      </c>
      <c r="F1720" s="26"/>
      <c r="G1720" s="27"/>
      <c r="H1720" s="26" t="str">
        <f t="array" ref="H1720">INDEX(Def_Instancias_Equipamentos!$E$2:$E$5135, MATCH(K1720, Def_Instancias_Equipamentos!$D$2:$D$5135, 0), 1)</f>
        <v>IA-04RaBPM</v>
      </c>
      <c r="I1720" s="27" t="str">
        <f t="array" ref="I1720">INDEX(Def_Instancias_Equipamentos!$E$2:$E$5135, MATCH(L1720, Def_Instancias_Equipamentos!$D$2:$D$5135, 0), 1)</f>
        <v>IA-04RaBPM</v>
      </c>
      <c r="J1720" s="27" t="str">
        <f t="shared" si="26"/>
        <v>INTERNO</v>
      </c>
      <c r="K1720" s="28" t="str">
        <f>Def_Instancias_Equipamentos!$D$958</f>
        <v>SI-04SB:DI-BPMRFFE-2</v>
      </c>
      <c r="L1720" s="19" t="str">
        <f>Def_Instancias_Equipamentos!$D$1549</f>
        <v>SI-04SB:DI-FMCFastADC-2</v>
      </c>
      <c r="M1720" s="44" t="s">
        <v>44</v>
      </c>
      <c r="N1720" s="45" t="s">
        <v>1199</v>
      </c>
      <c r="O1720" s="28" t="str">
        <f>Def_Sistemas_Conectores_Cabos!$B$7</f>
        <v>SMA 50-ohm</v>
      </c>
      <c r="P1720" s="19" t="str">
        <f>Def_Sistemas_Conectores_Cabos!$B$7</f>
        <v>SMA 50-ohm</v>
      </c>
      <c r="Q1720" s="27" t="str">
        <f t="shared" si="31"/>
        <v>SI-04SB:DI-BPMRFFE-2/BI_OUT
SI-04SB:DI-FMCFastADC-2/IN2</v>
      </c>
      <c r="R1720" s="69">
        <v>2.0</v>
      </c>
      <c r="S1720" s="69">
        <v>2.0</v>
      </c>
      <c r="T1720" s="211" t="str">
        <f>Def_Sistemas_Conectores_Cabos!$C$9</f>
        <v>RG316</v>
      </c>
      <c r="U1720" s="45" t="s">
        <v>1173</v>
      </c>
      <c r="V1720" s="33"/>
      <c r="W1720" s="33"/>
      <c r="X1720" s="33"/>
    </row>
    <row r="1721" ht="15.75" customHeight="1">
      <c r="A1721" s="19" t="str">
        <f>Def_Sistemas_Conectores_Cabos!$A$22</f>
        <v>BPM de elétrons</v>
      </c>
      <c r="B1721" s="22" t="str">
        <f>Datas_Entregas!$A$3</f>
        <v>BTS/Anel</v>
      </c>
      <c r="C1721" s="25">
        <f t="array" ref="C1721">INDEX(Datas_Entregas!$B$2:$B$100, MATCH(B1721, Datas_Entregas!$A$2:$A$100, 0), 1)</f>
        <v>43296</v>
      </c>
      <c r="D1721" s="22" t="str">
        <f>Def_Status_Montagem!$A$4</f>
        <v>Comprado / Esperando entrega</v>
      </c>
      <c r="E1721" s="35" t="str">
        <f>Def_Status_Montagem!$B$4</f>
        <v>Contratada (inclui etiqueta)</v>
      </c>
      <c r="F1721" s="26"/>
      <c r="G1721" s="27"/>
      <c r="H1721" s="26" t="str">
        <f t="array" ref="H1721">INDEX(Def_Instancias_Equipamentos!$E$2:$E$5135, MATCH(K1721, Def_Instancias_Equipamentos!$D$2:$D$5135, 0), 1)</f>
        <v>IA-04RaBPM</v>
      </c>
      <c r="I1721" s="27" t="str">
        <f t="array" ref="I1721">INDEX(Def_Instancias_Equipamentos!$E$2:$E$5135, MATCH(L1721, Def_Instancias_Equipamentos!$D$2:$D$5135, 0), 1)</f>
        <v>IA-04RaBPM</v>
      </c>
      <c r="J1721" s="27" t="str">
        <f t="shared" si="26"/>
        <v>INTERNO</v>
      </c>
      <c r="K1721" s="28" t="str">
        <f>Def_Instancias_Equipamentos!$D$958</f>
        <v>SI-04SB:DI-BPMRFFE-2</v>
      </c>
      <c r="L1721" s="19" t="str">
        <f>Def_Instancias_Equipamentos!$D$1549</f>
        <v>SI-04SB:DI-FMCFastADC-2</v>
      </c>
      <c r="M1721" s="44" t="s">
        <v>49</v>
      </c>
      <c r="N1721" s="45" t="s">
        <v>1202</v>
      </c>
      <c r="O1721" s="28" t="str">
        <f>Def_Sistemas_Conectores_Cabos!$B$7</f>
        <v>SMA 50-ohm</v>
      </c>
      <c r="P1721" s="19" t="str">
        <f>Def_Sistemas_Conectores_Cabos!$B$7</f>
        <v>SMA 50-ohm</v>
      </c>
      <c r="Q1721" s="27" t="str">
        <f t="shared" si="31"/>
        <v>SI-04SB:DI-BPMRFFE-2/TI_OUT
SI-04SB:DI-FMCFastADC-2/IN3</v>
      </c>
      <c r="R1721" s="69">
        <v>2.0</v>
      </c>
      <c r="S1721" s="69">
        <v>2.0</v>
      </c>
      <c r="T1721" s="211" t="str">
        <f>Def_Sistemas_Conectores_Cabos!$C$9</f>
        <v>RG316</v>
      </c>
      <c r="U1721" s="45" t="s">
        <v>1173</v>
      </c>
      <c r="V1721" s="33"/>
      <c r="W1721" s="33"/>
      <c r="X1721" s="33"/>
    </row>
    <row r="1722" ht="15.75" customHeight="1">
      <c r="A1722" s="19" t="str">
        <f>Def_Sistemas_Conectores_Cabos!$A$22</f>
        <v>BPM de elétrons</v>
      </c>
      <c r="B1722" s="22" t="str">
        <f>Datas_Entregas!$A$3</f>
        <v>BTS/Anel</v>
      </c>
      <c r="C1722" s="25">
        <f t="array" ref="C1722">INDEX(Datas_Entregas!$B$2:$B$100, MATCH(B1722, Datas_Entregas!$A$2:$A$100, 0), 1)</f>
        <v>43296</v>
      </c>
      <c r="D1722" s="22" t="str">
        <f>Def_Status_Montagem!$A$4</f>
        <v>Comprado / Esperando entrega</v>
      </c>
      <c r="E1722" s="35" t="str">
        <f>Def_Status_Montagem!$B$4</f>
        <v>Contratada (inclui etiqueta)</v>
      </c>
      <c r="F1722" s="26"/>
      <c r="G1722" s="27"/>
      <c r="H1722" s="26" t="str">
        <f t="array" ref="H1722">INDEX(Def_Instancias_Equipamentos!$E$2:$E$5135, MATCH(K1722, Def_Instancias_Equipamentos!$D$2:$D$5135, 0), 1)</f>
        <v>IA-04RaBPM</v>
      </c>
      <c r="I1722" s="27" t="str">
        <f t="array" ref="I1722">INDEX(Def_Instancias_Equipamentos!$E$2:$E$5135, MATCH(L1722, Def_Instancias_Equipamentos!$D$2:$D$5135, 0), 1)</f>
        <v>IA-04RaBPM</v>
      </c>
      <c r="J1722" s="27" t="str">
        <f t="shared" si="26"/>
        <v>INTERNO</v>
      </c>
      <c r="K1722" s="28" t="str">
        <f>Def_Instancias_Equipamentos!$D$958</f>
        <v>SI-04SB:DI-BPMRFFE-2</v>
      </c>
      <c r="L1722" s="19" t="str">
        <f>Def_Instancias_Equipamentos!$D$1549</f>
        <v>SI-04SB:DI-FMCFastADC-2</v>
      </c>
      <c r="M1722" s="44" t="s">
        <v>47</v>
      </c>
      <c r="N1722" s="45" t="s">
        <v>1216</v>
      </c>
      <c r="O1722" s="28" t="str">
        <f>Def_Sistemas_Conectores_Cabos!$B$7</f>
        <v>SMA 50-ohm</v>
      </c>
      <c r="P1722" s="19" t="str">
        <f>Def_Sistemas_Conectores_Cabos!$B$7</f>
        <v>SMA 50-ohm</v>
      </c>
      <c r="Q1722" s="27" t="str">
        <f t="shared" si="31"/>
        <v>SI-04SB:DI-BPMRFFE-2/BO_OUT
SI-04SB:DI-FMCFastADC-2/IN4</v>
      </c>
      <c r="R1722" s="69">
        <v>2.0</v>
      </c>
      <c r="S1722" s="69">
        <v>2.0</v>
      </c>
      <c r="T1722" s="211" t="str">
        <f>Def_Sistemas_Conectores_Cabos!$C$9</f>
        <v>RG316</v>
      </c>
      <c r="U1722" s="45" t="s">
        <v>1173</v>
      </c>
      <c r="V1722" s="33"/>
      <c r="W1722" s="33"/>
      <c r="X1722" s="33"/>
    </row>
    <row r="1723" ht="15.75" customHeight="1">
      <c r="A1723" s="19" t="str">
        <f>Def_Sistemas_Conectores_Cabos!$A$22</f>
        <v>BPM de elétrons</v>
      </c>
      <c r="B1723" s="22" t="str">
        <f>Datas_Entregas!$A$3</f>
        <v>BTS/Anel</v>
      </c>
      <c r="C1723" s="25">
        <f t="array" ref="C1723">INDEX(Datas_Entregas!$B$2:$B$100, MATCH(B1723, Datas_Entregas!$A$2:$A$100, 0), 1)</f>
        <v>43296</v>
      </c>
      <c r="D1723" s="22" t="str">
        <f>Def_Status_Montagem!$A$4</f>
        <v>Comprado / Esperando entrega</v>
      </c>
      <c r="E1723" s="35" t="str">
        <f>Def_Status_Montagem!$B$4</f>
        <v>Contratada (inclui etiqueta)</v>
      </c>
      <c r="F1723" s="26"/>
      <c r="G1723" s="27"/>
      <c r="H1723" s="26" t="str">
        <f t="array" ref="H1723">INDEX(Def_Instancias_Equipamentos!$E$2:$E$5135, MATCH(K1723, Def_Instancias_Equipamentos!$D$2:$D$5135, 0), 1)</f>
        <v>IA-05RaBPM</v>
      </c>
      <c r="I1723" s="27" t="str">
        <f t="array" ref="I1723">INDEX(Def_Instancias_Equipamentos!$E$2:$E$5135, MATCH(L1723, Def_Instancias_Equipamentos!$D$2:$D$5135, 0), 1)</f>
        <v>IA-05RaBPM</v>
      </c>
      <c r="J1723" s="27" t="str">
        <f t="shared" si="26"/>
        <v>INTERNO</v>
      </c>
      <c r="K1723" s="28" t="str">
        <f>Def_Instancias_Equipamentos!$D$823</f>
        <v>SI-05C1:DI-BPMRFFE-1</v>
      </c>
      <c r="L1723" s="19" t="str">
        <f>Def_Instancias_Equipamentos!$D$1414</f>
        <v>SI-05C1:DI-FMCFastADC-1</v>
      </c>
      <c r="M1723" s="44" t="s">
        <v>51</v>
      </c>
      <c r="N1723" s="45" t="s">
        <v>1192</v>
      </c>
      <c r="O1723" s="28" t="str">
        <f>Def_Sistemas_Conectores_Cabos!$B$7</f>
        <v>SMA 50-ohm</v>
      </c>
      <c r="P1723" s="19" t="str">
        <f>Def_Sistemas_Conectores_Cabos!$B$7</f>
        <v>SMA 50-ohm</v>
      </c>
      <c r="Q1723" s="27" t="str">
        <f t="shared" si="31"/>
        <v>SI-05C1:DI-BPMRFFE-1/TO_OUT
SI-05C1:DI-FMCFastADC-1/IN1</v>
      </c>
      <c r="R1723" s="69">
        <v>2.0</v>
      </c>
      <c r="S1723" s="69">
        <v>2.0</v>
      </c>
      <c r="T1723" s="211" t="str">
        <f>Def_Sistemas_Conectores_Cabos!$C$9</f>
        <v>RG316</v>
      </c>
      <c r="U1723" s="45" t="s">
        <v>1173</v>
      </c>
      <c r="V1723" s="33"/>
      <c r="W1723" s="33"/>
      <c r="X1723" s="33"/>
    </row>
    <row r="1724" ht="15.75" customHeight="1">
      <c r="A1724" s="19" t="str">
        <f>Def_Sistemas_Conectores_Cabos!$A$22</f>
        <v>BPM de elétrons</v>
      </c>
      <c r="B1724" s="22" t="str">
        <f>Datas_Entregas!$A$3</f>
        <v>BTS/Anel</v>
      </c>
      <c r="C1724" s="25">
        <f t="array" ref="C1724">INDEX(Datas_Entregas!$B$2:$B$100, MATCH(B1724, Datas_Entregas!$A$2:$A$100, 0), 1)</f>
        <v>43296</v>
      </c>
      <c r="D1724" s="22" t="str">
        <f>Def_Status_Montagem!$A$4</f>
        <v>Comprado / Esperando entrega</v>
      </c>
      <c r="E1724" s="35" t="str">
        <f>Def_Status_Montagem!$B$4</f>
        <v>Contratada (inclui etiqueta)</v>
      </c>
      <c r="F1724" s="26"/>
      <c r="G1724" s="27"/>
      <c r="H1724" s="26" t="str">
        <f t="array" ref="H1724">INDEX(Def_Instancias_Equipamentos!$E$2:$E$5135, MATCH(K1724, Def_Instancias_Equipamentos!$D$2:$D$5135, 0), 1)</f>
        <v>IA-05RaBPM</v>
      </c>
      <c r="I1724" s="27" t="str">
        <f t="array" ref="I1724">INDEX(Def_Instancias_Equipamentos!$E$2:$E$5135, MATCH(L1724, Def_Instancias_Equipamentos!$D$2:$D$5135, 0), 1)</f>
        <v>IA-05RaBPM</v>
      </c>
      <c r="J1724" s="27" t="str">
        <f t="shared" si="26"/>
        <v>INTERNO</v>
      </c>
      <c r="K1724" s="28" t="str">
        <f>Def_Instancias_Equipamentos!$D$823</f>
        <v>SI-05C1:DI-BPMRFFE-1</v>
      </c>
      <c r="L1724" s="19" t="str">
        <f>Def_Instancias_Equipamentos!$D$1414</f>
        <v>SI-05C1:DI-FMCFastADC-1</v>
      </c>
      <c r="M1724" s="44" t="s">
        <v>44</v>
      </c>
      <c r="N1724" s="45" t="s">
        <v>1199</v>
      </c>
      <c r="O1724" s="28" t="str">
        <f>Def_Sistemas_Conectores_Cabos!$B$7</f>
        <v>SMA 50-ohm</v>
      </c>
      <c r="P1724" s="19" t="str">
        <f>Def_Sistemas_Conectores_Cabos!$B$7</f>
        <v>SMA 50-ohm</v>
      </c>
      <c r="Q1724" s="27" t="str">
        <f t="shared" si="31"/>
        <v>SI-05C1:DI-BPMRFFE-1/BI_OUT
SI-05C1:DI-FMCFastADC-1/IN2</v>
      </c>
      <c r="R1724" s="69">
        <v>2.0</v>
      </c>
      <c r="S1724" s="69">
        <v>2.0</v>
      </c>
      <c r="T1724" s="211" t="str">
        <f>Def_Sistemas_Conectores_Cabos!$C$9</f>
        <v>RG316</v>
      </c>
      <c r="U1724" s="45" t="s">
        <v>1173</v>
      </c>
      <c r="V1724" s="33"/>
      <c r="W1724" s="33"/>
      <c r="X1724" s="33"/>
    </row>
    <row r="1725" ht="15.75" customHeight="1">
      <c r="A1725" s="19" t="str">
        <f>Def_Sistemas_Conectores_Cabos!$A$22</f>
        <v>BPM de elétrons</v>
      </c>
      <c r="B1725" s="22" t="str">
        <f>Datas_Entregas!$A$3</f>
        <v>BTS/Anel</v>
      </c>
      <c r="C1725" s="25">
        <f t="array" ref="C1725">INDEX(Datas_Entregas!$B$2:$B$100, MATCH(B1725, Datas_Entregas!$A$2:$A$100, 0), 1)</f>
        <v>43296</v>
      </c>
      <c r="D1725" s="22" t="str">
        <f>Def_Status_Montagem!$A$4</f>
        <v>Comprado / Esperando entrega</v>
      </c>
      <c r="E1725" s="35" t="str">
        <f>Def_Status_Montagem!$B$4</f>
        <v>Contratada (inclui etiqueta)</v>
      </c>
      <c r="F1725" s="26"/>
      <c r="G1725" s="27"/>
      <c r="H1725" s="26" t="str">
        <f t="array" ref="H1725">INDEX(Def_Instancias_Equipamentos!$E$2:$E$5135, MATCH(K1725, Def_Instancias_Equipamentos!$D$2:$D$5135, 0), 1)</f>
        <v>IA-05RaBPM</v>
      </c>
      <c r="I1725" s="27" t="str">
        <f t="array" ref="I1725">INDEX(Def_Instancias_Equipamentos!$E$2:$E$5135, MATCH(L1725, Def_Instancias_Equipamentos!$D$2:$D$5135, 0), 1)</f>
        <v>IA-05RaBPM</v>
      </c>
      <c r="J1725" s="27" t="str">
        <f t="shared" si="26"/>
        <v>INTERNO</v>
      </c>
      <c r="K1725" s="28" t="str">
        <f>Def_Instancias_Equipamentos!$D$823</f>
        <v>SI-05C1:DI-BPMRFFE-1</v>
      </c>
      <c r="L1725" s="19" t="str">
        <f>Def_Instancias_Equipamentos!$D$1414</f>
        <v>SI-05C1:DI-FMCFastADC-1</v>
      </c>
      <c r="M1725" s="44" t="s">
        <v>49</v>
      </c>
      <c r="N1725" s="45" t="s">
        <v>1202</v>
      </c>
      <c r="O1725" s="28" t="str">
        <f>Def_Sistemas_Conectores_Cabos!$B$7</f>
        <v>SMA 50-ohm</v>
      </c>
      <c r="P1725" s="19" t="str">
        <f>Def_Sistemas_Conectores_Cabos!$B$7</f>
        <v>SMA 50-ohm</v>
      </c>
      <c r="Q1725" s="27" t="str">
        <f t="shared" si="31"/>
        <v>SI-05C1:DI-BPMRFFE-1/TI_OUT
SI-05C1:DI-FMCFastADC-1/IN3</v>
      </c>
      <c r="R1725" s="69">
        <v>2.0</v>
      </c>
      <c r="S1725" s="69">
        <v>2.0</v>
      </c>
      <c r="T1725" s="211" t="str">
        <f>Def_Sistemas_Conectores_Cabos!$C$9</f>
        <v>RG316</v>
      </c>
      <c r="U1725" s="45" t="s">
        <v>1173</v>
      </c>
      <c r="V1725" s="33"/>
      <c r="W1725" s="33"/>
      <c r="X1725" s="33"/>
    </row>
    <row r="1726" ht="15.75" customHeight="1">
      <c r="A1726" s="19" t="str">
        <f>Def_Sistemas_Conectores_Cabos!$A$22</f>
        <v>BPM de elétrons</v>
      </c>
      <c r="B1726" s="22" t="str">
        <f>Datas_Entregas!$A$3</f>
        <v>BTS/Anel</v>
      </c>
      <c r="C1726" s="25">
        <f t="array" ref="C1726">INDEX(Datas_Entregas!$B$2:$B$100, MATCH(B1726, Datas_Entregas!$A$2:$A$100, 0), 1)</f>
        <v>43296</v>
      </c>
      <c r="D1726" s="22" t="str">
        <f>Def_Status_Montagem!$A$4</f>
        <v>Comprado / Esperando entrega</v>
      </c>
      <c r="E1726" s="35" t="str">
        <f>Def_Status_Montagem!$B$4</f>
        <v>Contratada (inclui etiqueta)</v>
      </c>
      <c r="F1726" s="26"/>
      <c r="G1726" s="27"/>
      <c r="H1726" s="26" t="str">
        <f t="array" ref="H1726">INDEX(Def_Instancias_Equipamentos!$E$2:$E$5135, MATCH(K1726, Def_Instancias_Equipamentos!$D$2:$D$5135, 0), 1)</f>
        <v>IA-05RaBPM</v>
      </c>
      <c r="I1726" s="27" t="str">
        <f t="array" ref="I1726">INDEX(Def_Instancias_Equipamentos!$E$2:$E$5135, MATCH(L1726, Def_Instancias_Equipamentos!$D$2:$D$5135, 0), 1)</f>
        <v>IA-05RaBPM</v>
      </c>
      <c r="J1726" s="27" t="str">
        <f t="shared" si="26"/>
        <v>INTERNO</v>
      </c>
      <c r="K1726" s="28" t="str">
        <f>Def_Instancias_Equipamentos!$D$823</f>
        <v>SI-05C1:DI-BPMRFFE-1</v>
      </c>
      <c r="L1726" s="19" t="str">
        <f>Def_Instancias_Equipamentos!$D$1414</f>
        <v>SI-05C1:DI-FMCFastADC-1</v>
      </c>
      <c r="M1726" s="44" t="s">
        <v>47</v>
      </c>
      <c r="N1726" s="45" t="s">
        <v>1216</v>
      </c>
      <c r="O1726" s="28" t="str">
        <f>Def_Sistemas_Conectores_Cabos!$B$7</f>
        <v>SMA 50-ohm</v>
      </c>
      <c r="P1726" s="19" t="str">
        <f>Def_Sistemas_Conectores_Cabos!$B$7</f>
        <v>SMA 50-ohm</v>
      </c>
      <c r="Q1726" s="27" t="str">
        <f t="shared" si="31"/>
        <v>SI-05C1:DI-BPMRFFE-1/BO_OUT
SI-05C1:DI-FMCFastADC-1/IN4</v>
      </c>
      <c r="R1726" s="69">
        <v>2.0</v>
      </c>
      <c r="S1726" s="69">
        <v>2.0</v>
      </c>
      <c r="T1726" s="211" t="str">
        <f>Def_Sistemas_Conectores_Cabos!$C$9</f>
        <v>RG316</v>
      </c>
      <c r="U1726" s="45" t="s">
        <v>1173</v>
      </c>
      <c r="V1726" s="33"/>
      <c r="W1726" s="33"/>
      <c r="X1726" s="33"/>
    </row>
    <row r="1727" ht="15.75" customHeight="1">
      <c r="A1727" s="19" t="str">
        <f>Def_Sistemas_Conectores_Cabos!$A$22</f>
        <v>BPM de elétrons</v>
      </c>
      <c r="B1727" s="22" t="str">
        <f>Datas_Entregas!$A$3</f>
        <v>BTS/Anel</v>
      </c>
      <c r="C1727" s="25">
        <f t="array" ref="C1727">INDEX(Datas_Entregas!$B$2:$B$100, MATCH(B1727, Datas_Entregas!$A$2:$A$100, 0), 1)</f>
        <v>43296</v>
      </c>
      <c r="D1727" s="22" t="str">
        <f>Def_Status_Montagem!$A$4</f>
        <v>Comprado / Esperando entrega</v>
      </c>
      <c r="E1727" s="35" t="str">
        <f>Def_Status_Montagem!$B$4</f>
        <v>Contratada (inclui etiqueta)</v>
      </c>
      <c r="F1727" s="26"/>
      <c r="G1727" s="27"/>
      <c r="H1727" s="26" t="str">
        <f t="array" ref="H1727">INDEX(Def_Instancias_Equipamentos!$E$2:$E$5135, MATCH(K1727, Def_Instancias_Equipamentos!$D$2:$D$5135, 0), 1)</f>
        <v>IA-05RaBPM</v>
      </c>
      <c r="I1727" s="27" t="str">
        <f t="array" ref="I1727">INDEX(Def_Instancias_Equipamentos!$E$2:$E$5135, MATCH(L1727, Def_Instancias_Equipamentos!$D$2:$D$5135, 0), 1)</f>
        <v>IA-05RaBPM</v>
      </c>
      <c r="J1727" s="27" t="str">
        <f t="shared" si="26"/>
        <v>INTERNO</v>
      </c>
      <c r="K1727" s="28" t="str">
        <f>Def_Instancias_Equipamentos!$D$824</f>
        <v>SI-05C1:DI-BPMRFFE-2</v>
      </c>
      <c r="L1727" s="19" t="str">
        <f>Def_Instancias_Equipamentos!$D$1415</f>
        <v>SI-05C1:DI-FMCFastADC-2</v>
      </c>
      <c r="M1727" s="44" t="s">
        <v>51</v>
      </c>
      <c r="N1727" s="45" t="s">
        <v>1192</v>
      </c>
      <c r="O1727" s="28" t="str">
        <f>Def_Sistemas_Conectores_Cabos!$B$7</f>
        <v>SMA 50-ohm</v>
      </c>
      <c r="P1727" s="19" t="str">
        <f>Def_Sistemas_Conectores_Cabos!$B$7</f>
        <v>SMA 50-ohm</v>
      </c>
      <c r="Q1727" s="27" t="str">
        <f t="shared" si="31"/>
        <v>SI-05C1:DI-BPMRFFE-2/TO_OUT
SI-05C1:DI-FMCFastADC-2/IN1</v>
      </c>
      <c r="R1727" s="69">
        <v>2.0</v>
      </c>
      <c r="S1727" s="69">
        <v>2.0</v>
      </c>
      <c r="T1727" s="211" t="str">
        <f>Def_Sistemas_Conectores_Cabos!$C$9</f>
        <v>RG316</v>
      </c>
      <c r="U1727" s="45" t="s">
        <v>1173</v>
      </c>
      <c r="V1727" s="33"/>
      <c r="W1727" s="33"/>
      <c r="X1727" s="33"/>
    </row>
    <row r="1728" ht="15.75" customHeight="1">
      <c r="A1728" s="19" t="str">
        <f>Def_Sistemas_Conectores_Cabos!$A$22</f>
        <v>BPM de elétrons</v>
      </c>
      <c r="B1728" s="22" t="str">
        <f>Datas_Entregas!$A$3</f>
        <v>BTS/Anel</v>
      </c>
      <c r="C1728" s="25">
        <f t="array" ref="C1728">INDEX(Datas_Entregas!$B$2:$B$100, MATCH(B1728, Datas_Entregas!$A$2:$A$100, 0), 1)</f>
        <v>43296</v>
      </c>
      <c r="D1728" s="22" t="str">
        <f>Def_Status_Montagem!$A$4</f>
        <v>Comprado / Esperando entrega</v>
      </c>
      <c r="E1728" s="35" t="str">
        <f>Def_Status_Montagem!$B$4</f>
        <v>Contratada (inclui etiqueta)</v>
      </c>
      <c r="F1728" s="26"/>
      <c r="G1728" s="27"/>
      <c r="H1728" s="26" t="str">
        <f t="array" ref="H1728">INDEX(Def_Instancias_Equipamentos!$E$2:$E$5135, MATCH(K1728, Def_Instancias_Equipamentos!$D$2:$D$5135, 0), 1)</f>
        <v>IA-05RaBPM</v>
      </c>
      <c r="I1728" s="27" t="str">
        <f t="array" ref="I1728">INDEX(Def_Instancias_Equipamentos!$E$2:$E$5135, MATCH(L1728, Def_Instancias_Equipamentos!$D$2:$D$5135, 0), 1)</f>
        <v>IA-05RaBPM</v>
      </c>
      <c r="J1728" s="27" t="str">
        <f t="shared" si="26"/>
        <v>INTERNO</v>
      </c>
      <c r="K1728" s="28" t="str">
        <f>Def_Instancias_Equipamentos!$D$824</f>
        <v>SI-05C1:DI-BPMRFFE-2</v>
      </c>
      <c r="L1728" s="19" t="str">
        <f>Def_Instancias_Equipamentos!$D$1415</f>
        <v>SI-05C1:DI-FMCFastADC-2</v>
      </c>
      <c r="M1728" s="44" t="s">
        <v>44</v>
      </c>
      <c r="N1728" s="45" t="s">
        <v>1199</v>
      </c>
      <c r="O1728" s="28" t="str">
        <f>Def_Sistemas_Conectores_Cabos!$B$7</f>
        <v>SMA 50-ohm</v>
      </c>
      <c r="P1728" s="19" t="str">
        <f>Def_Sistemas_Conectores_Cabos!$B$7</f>
        <v>SMA 50-ohm</v>
      </c>
      <c r="Q1728" s="27" t="str">
        <f t="shared" si="31"/>
        <v>SI-05C1:DI-BPMRFFE-2/BI_OUT
SI-05C1:DI-FMCFastADC-2/IN2</v>
      </c>
      <c r="R1728" s="69">
        <v>2.0</v>
      </c>
      <c r="S1728" s="69">
        <v>2.0</v>
      </c>
      <c r="T1728" s="211" t="str">
        <f>Def_Sistemas_Conectores_Cabos!$C$9</f>
        <v>RG316</v>
      </c>
      <c r="U1728" s="45" t="s">
        <v>1173</v>
      </c>
      <c r="V1728" s="33"/>
      <c r="W1728" s="33"/>
      <c r="X1728" s="33"/>
    </row>
    <row r="1729" ht="15.75" customHeight="1">
      <c r="A1729" s="19" t="str">
        <f>Def_Sistemas_Conectores_Cabos!$A$22</f>
        <v>BPM de elétrons</v>
      </c>
      <c r="B1729" s="22" t="str">
        <f>Datas_Entregas!$A$3</f>
        <v>BTS/Anel</v>
      </c>
      <c r="C1729" s="25">
        <f t="array" ref="C1729">INDEX(Datas_Entregas!$B$2:$B$100, MATCH(B1729, Datas_Entregas!$A$2:$A$100, 0), 1)</f>
        <v>43296</v>
      </c>
      <c r="D1729" s="22" t="str">
        <f>Def_Status_Montagem!$A$4</f>
        <v>Comprado / Esperando entrega</v>
      </c>
      <c r="E1729" s="35" t="str">
        <f>Def_Status_Montagem!$B$4</f>
        <v>Contratada (inclui etiqueta)</v>
      </c>
      <c r="F1729" s="26"/>
      <c r="G1729" s="27"/>
      <c r="H1729" s="26" t="str">
        <f t="array" ref="H1729">INDEX(Def_Instancias_Equipamentos!$E$2:$E$5135, MATCH(K1729, Def_Instancias_Equipamentos!$D$2:$D$5135, 0), 1)</f>
        <v>IA-05RaBPM</v>
      </c>
      <c r="I1729" s="27" t="str">
        <f t="array" ref="I1729">INDEX(Def_Instancias_Equipamentos!$E$2:$E$5135, MATCH(L1729, Def_Instancias_Equipamentos!$D$2:$D$5135, 0), 1)</f>
        <v>IA-05RaBPM</v>
      </c>
      <c r="J1729" s="27" t="str">
        <f t="shared" si="26"/>
        <v>INTERNO</v>
      </c>
      <c r="K1729" s="28" t="str">
        <f>Def_Instancias_Equipamentos!$D$824</f>
        <v>SI-05C1:DI-BPMRFFE-2</v>
      </c>
      <c r="L1729" s="19" t="str">
        <f>Def_Instancias_Equipamentos!$D$1415</f>
        <v>SI-05C1:DI-FMCFastADC-2</v>
      </c>
      <c r="M1729" s="44" t="s">
        <v>49</v>
      </c>
      <c r="N1729" s="45" t="s">
        <v>1202</v>
      </c>
      <c r="O1729" s="28" t="str">
        <f>Def_Sistemas_Conectores_Cabos!$B$7</f>
        <v>SMA 50-ohm</v>
      </c>
      <c r="P1729" s="19" t="str">
        <f>Def_Sistemas_Conectores_Cabos!$B$7</f>
        <v>SMA 50-ohm</v>
      </c>
      <c r="Q1729" s="27" t="str">
        <f t="shared" si="31"/>
        <v>SI-05C1:DI-BPMRFFE-2/TI_OUT
SI-05C1:DI-FMCFastADC-2/IN3</v>
      </c>
      <c r="R1729" s="69">
        <v>2.0</v>
      </c>
      <c r="S1729" s="69">
        <v>2.0</v>
      </c>
      <c r="T1729" s="211" t="str">
        <f>Def_Sistemas_Conectores_Cabos!$C$9</f>
        <v>RG316</v>
      </c>
      <c r="U1729" s="45" t="s">
        <v>1173</v>
      </c>
      <c r="V1729" s="33"/>
      <c r="W1729" s="33"/>
      <c r="X1729" s="33"/>
    </row>
    <row r="1730" ht="15.75" customHeight="1">
      <c r="A1730" s="19" t="str">
        <f>Def_Sistemas_Conectores_Cabos!$A$22</f>
        <v>BPM de elétrons</v>
      </c>
      <c r="B1730" s="22" t="str">
        <f>Datas_Entregas!$A$3</f>
        <v>BTS/Anel</v>
      </c>
      <c r="C1730" s="25">
        <f t="array" ref="C1730">INDEX(Datas_Entregas!$B$2:$B$100, MATCH(B1730, Datas_Entregas!$A$2:$A$100, 0), 1)</f>
        <v>43296</v>
      </c>
      <c r="D1730" s="22" t="str">
        <f>Def_Status_Montagem!$A$4</f>
        <v>Comprado / Esperando entrega</v>
      </c>
      <c r="E1730" s="35" t="str">
        <f>Def_Status_Montagem!$B$4</f>
        <v>Contratada (inclui etiqueta)</v>
      </c>
      <c r="F1730" s="26"/>
      <c r="G1730" s="27"/>
      <c r="H1730" s="26" t="str">
        <f t="array" ref="H1730">INDEX(Def_Instancias_Equipamentos!$E$2:$E$5135, MATCH(K1730, Def_Instancias_Equipamentos!$D$2:$D$5135, 0), 1)</f>
        <v>IA-05RaBPM</v>
      </c>
      <c r="I1730" s="27" t="str">
        <f t="array" ref="I1730">INDEX(Def_Instancias_Equipamentos!$E$2:$E$5135, MATCH(L1730, Def_Instancias_Equipamentos!$D$2:$D$5135, 0), 1)</f>
        <v>IA-05RaBPM</v>
      </c>
      <c r="J1730" s="27" t="str">
        <f t="shared" si="26"/>
        <v>INTERNO</v>
      </c>
      <c r="K1730" s="28" t="str">
        <f>Def_Instancias_Equipamentos!$D$824</f>
        <v>SI-05C1:DI-BPMRFFE-2</v>
      </c>
      <c r="L1730" s="19" t="str">
        <f>Def_Instancias_Equipamentos!$D$1415</f>
        <v>SI-05C1:DI-FMCFastADC-2</v>
      </c>
      <c r="M1730" s="44" t="s">
        <v>47</v>
      </c>
      <c r="N1730" s="45" t="s">
        <v>1216</v>
      </c>
      <c r="O1730" s="28" t="str">
        <f>Def_Sistemas_Conectores_Cabos!$B$7</f>
        <v>SMA 50-ohm</v>
      </c>
      <c r="P1730" s="19" t="str">
        <f>Def_Sistemas_Conectores_Cabos!$B$7</f>
        <v>SMA 50-ohm</v>
      </c>
      <c r="Q1730" s="27" t="str">
        <f t="shared" si="31"/>
        <v>SI-05C1:DI-BPMRFFE-2/BO_OUT
SI-05C1:DI-FMCFastADC-2/IN4</v>
      </c>
      <c r="R1730" s="69">
        <v>2.0</v>
      </c>
      <c r="S1730" s="69">
        <v>2.0</v>
      </c>
      <c r="T1730" s="211" t="str">
        <f>Def_Sistemas_Conectores_Cabos!$C$9</f>
        <v>RG316</v>
      </c>
      <c r="U1730" s="45" t="s">
        <v>1173</v>
      </c>
      <c r="V1730" s="33"/>
      <c r="W1730" s="33"/>
      <c r="X1730" s="33"/>
    </row>
    <row r="1731" ht="15.75" customHeight="1">
      <c r="A1731" s="19" t="str">
        <f>Def_Sistemas_Conectores_Cabos!$A$22</f>
        <v>BPM de elétrons</v>
      </c>
      <c r="B1731" s="22" t="str">
        <f>Datas_Entregas!$A$3</f>
        <v>BTS/Anel</v>
      </c>
      <c r="C1731" s="25">
        <f t="array" ref="C1731">INDEX(Datas_Entregas!$B$2:$B$100, MATCH(B1731, Datas_Entregas!$A$2:$A$100, 0), 1)</f>
        <v>43296</v>
      </c>
      <c r="D1731" s="22" t="str">
        <f>Def_Status_Montagem!$A$4</f>
        <v>Comprado / Esperando entrega</v>
      </c>
      <c r="E1731" s="35" t="str">
        <f>Def_Status_Montagem!$B$4</f>
        <v>Contratada (inclui etiqueta)</v>
      </c>
      <c r="F1731" s="26"/>
      <c r="G1731" s="27"/>
      <c r="H1731" s="26" t="str">
        <f t="array" ref="H1731">INDEX(Def_Instancias_Equipamentos!$E$2:$E$5135, MATCH(K1731, Def_Instancias_Equipamentos!$D$2:$D$5135, 0), 1)</f>
        <v>IA-05RaBPM</v>
      </c>
      <c r="I1731" s="27" t="str">
        <f t="array" ref="I1731">INDEX(Def_Instancias_Equipamentos!$E$2:$E$5135, MATCH(L1731, Def_Instancias_Equipamentos!$D$2:$D$5135, 0), 1)</f>
        <v>IA-05RaBPM</v>
      </c>
      <c r="J1731" s="27" t="str">
        <f t="shared" si="26"/>
        <v>INTERNO</v>
      </c>
      <c r="K1731" s="28" t="str">
        <f>Def_Instancias_Equipamentos!$D$825</f>
        <v>SI-05C2:DI-BPMRFFE</v>
      </c>
      <c r="L1731" s="19" t="str">
        <f>Def_Instancias_Equipamentos!$D$1416</f>
        <v>SI-05C2:DI-FMCFastADC</v>
      </c>
      <c r="M1731" s="44" t="s">
        <v>51</v>
      </c>
      <c r="N1731" s="45" t="s">
        <v>1192</v>
      </c>
      <c r="O1731" s="28" t="str">
        <f>Def_Sistemas_Conectores_Cabos!$B$7</f>
        <v>SMA 50-ohm</v>
      </c>
      <c r="P1731" s="19" t="str">
        <f>Def_Sistemas_Conectores_Cabos!$B$7</f>
        <v>SMA 50-ohm</v>
      </c>
      <c r="Q1731" s="27" t="str">
        <f t="shared" si="31"/>
        <v>SI-05C2:DI-BPMRFFE/TO_OUT
SI-05C2:DI-FMCFastADC/IN1</v>
      </c>
      <c r="R1731" s="69">
        <v>2.0</v>
      </c>
      <c r="S1731" s="69">
        <v>2.0</v>
      </c>
      <c r="T1731" s="211" t="str">
        <f>Def_Sistemas_Conectores_Cabos!$C$9</f>
        <v>RG316</v>
      </c>
      <c r="U1731" s="45" t="s">
        <v>1173</v>
      </c>
      <c r="V1731" s="33"/>
      <c r="W1731" s="33"/>
      <c r="X1731" s="33"/>
    </row>
    <row r="1732" ht="15.75" customHeight="1">
      <c r="A1732" s="19" t="str">
        <f>Def_Sistemas_Conectores_Cabos!$A$22</f>
        <v>BPM de elétrons</v>
      </c>
      <c r="B1732" s="22" t="str">
        <f>Datas_Entregas!$A$3</f>
        <v>BTS/Anel</v>
      </c>
      <c r="C1732" s="25">
        <f t="array" ref="C1732">INDEX(Datas_Entregas!$B$2:$B$100, MATCH(B1732, Datas_Entregas!$A$2:$A$100, 0), 1)</f>
        <v>43296</v>
      </c>
      <c r="D1732" s="22" t="str">
        <f>Def_Status_Montagem!$A$4</f>
        <v>Comprado / Esperando entrega</v>
      </c>
      <c r="E1732" s="35" t="str">
        <f>Def_Status_Montagem!$B$4</f>
        <v>Contratada (inclui etiqueta)</v>
      </c>
      <c r="F1732" s="26"/>
      <c r="G1732" s="27"/>
      <c r="H1732" s="26" t="str">
        <f t="array" ref="H1732">INDEX(Def_Instancias_Equipamentos!$E$2:$E$5135, MATCH(K1732, Def_Instancias_Equipamentos!$D$2:$D$5135, 0), 1)</f>
        <v>IA-05RaBPM</v>
      </c>
      <c r="I1732" s="27" t="str">
        <f t="array" ref="I1732">INDEX(Def_Instancias_Equipamentos!$E$2:$E$5135, MATCH(L1732, Def_Instancias_Equipamentos!$D$2:$D$5135, 0), 1)</f>
        <v>IA-05RaBPM</v>
      </c>
      <c r="J1732" s="27" t="str">
        <f t="shared" si="26"/>
        <v>INTERNO</v>
      </c>
      <c r="K1732" s="28" t="str">
        <f>Def_Instancias_Equipamentos!$D$825</f>
        <v>SI-05C2:DI-BPMRFFE</v>
      </c>
      <c r="L1732" s="19" t="str">
        <f>Def_Instancias_Equipamentos!$D$1416</f>
        <v>SI-05C2:DI-FMCFastADC</v>
      </c>
      <c r="M1732" s="44" t="s">
        <v>44</v>
      </c>
      <c r="N1732" s="45" t="s">
        <v>1199</v>
      </c>
      <c r="O1732" s="28" t="str">
        <f>Def_Sistemas_Conectores_Cabos!$B$7</f>
        <v>SMA 50-ohm</v>
      </c>
      <c r="P1732" s="19" t="str">
        <f>Def_Sistemas_Conectores_Cabos!$B$7</f>
        <v>SMA 50-ohm</v>
      </c>
      <c r="Q1732" s="27" t="str">
        <f t="shared" si="31"/>
        <v>SI-05C2:DI-BPMRFFE/BI_OUT
SI-05C2:DI-FMCFastADC/IN2</v>
      </c>
      <c r="R1732" s="69">
        <v>2.0</v>
      </c>
      <c r="S1732" s="69">
        <v>2.0</v>
      </c>
      <c r="T1732" s="211" t="str">
        <f>Def_Sistemas_Conectores_Cabos!$C$9</f>
        <v>RG316</v>
      </c>
      <c r="U1732" s="45" t="s">
        <v>1173</v>
      </c>
      <c r="V1732" s="33"/>
      <c r="W1732" s="33"/>
      <c r="X1732" s="33"/>
    </row>
    <row r="1733" ht="15.75" customHeight="1">
      <c r="A1733" s="19" t="str">
        <f>Def_Sistemas_Conectores_Cabos!$A$22</f>
        <v>BPM de elétrons</v>
      </c>
      <c r="B1733" s="22" t="str">
        <f>Datas_Entregas!$A$3</f>
        <v>BTS/Anel</v>
      </c>
      <c r="C1733" s="25">
        <f t="array" ref="C1733">INDEX(Datas_Entregas!$B$2:$B$100, MATCH(B1733, Datas_Entregas!$A$2:$A$100, 0), 1)</f>
        <v>43296</v>
      </c>
      <c r="D1733" s="22" t="str">
        <f>Def_Status_Montagem!$A$4</f>
        <v>Comprado / Esperando entrega</v>
      </c>
      <c r="E1733" s="35" t="str">
        <f>Def_Status_Montagem!$B$4</f>
        <v>Contratada (inclui etiqueta)</v>
      </c>
      <c r="F1733" s="26"/>
      <c r="G1733" s="27"/>
      <c r="H1733" s="26" t="str">
        <f t="array" ref="H1733">INDEX(Def_Instancias_Equipamentos!$E$2:$E$5135, MATCH(K1733, Def_Instancias_Equipamentos!$D$2:$D$5135, 0), 1)</f>
        <v>IA-05RaBPM</v>
      </c>
      <c r="I1733" s="27" t="str">
        <f t="array" ref="I1733">INDEX(Def_Instancias_Equipamentos!$E$2:$E$5135, MATCH(L1733, Def_Instancias_Equipamentos!$D$2:$D$5135, 0), 1)</f>
        <v>IA-05RaBPM</v>
      </c>
      <c r="J1733" s="27" t="str">
        <f t="shared" si="26"/>
        <v>INTERNO</v>
      </c>
      <c r="K1733" s="28" t="str">
        <f>Def_Instancias_Equipamentos!$D$825</f>
        <v>SI-05C2:DI-BPMRFFE</v>
      </c>
      <c r="L1733" s="19" t="str">
        <f>Def_Instancias_Equipamentos!$D$1416</f>
        <v>SI-05C2:DI-FMCFastADC</v>
      </c>
      <c r="M1733" s="44" t="s">
        <v>49</v>
      </c>
      <c r="N1733" s="45" t="s">
        <v>1202</v>
      </c>
      <c r="O1733" s="28" t="str">
        <f>Def_Sistemas_Conectores_Cabos!$B$7</f>
        <v>SMA 50-ohm</v>
      </c>
      <c r="P1733" s="19" t="str">
        <f>Def_Sistemas_Conectores_Cabos!$B$7</f>
        <v>SMA 50-ohm</v>
      </c>
      <c r="Q1733" s="27" t="str">
        <f t="shared" si="31"/>
        <v>SI-05C2:DI-BPMRFFE/TI_OUT
SI-05C2:DI-FMCFastADC/IN3</v>
      </c>
      <c r="R1733" s="69">
        <v>2.0</v>
      </c>
      <c r="S1733" s="69">
        <v>2.0</v>
      </c>
      <c r="T1733" s="211" t="str">
        <f>Def_Sistemas_Conectores_Cabos!$C$9</f>
        <v>RG316</v>
      </c>
      <c r="U1733" s="45" t="s">
        <v>1173</v>
      </c>
      <c r="V1733" s="33"/>
      <c r="W1733" s="33"/>
      <c r="X1733" s="33"/>
    </row>
    <row r="1734" ht="15.75" customHeight="1">
      <c r="A1734" s="19" t="str">
        <f>Def_Sistemas_Conectores_Cabos!$A$22</f>
        <v>BPM de elétrons</v>
      </c>
      <c r="B1734" s="22" t="str">
        <f>Datas_Entregas!$A$3</f>
        <v>BTS/Anel</v>
      </c>
      <c r="C1734" s="25">
        <f t="array" ref="C1734">INDEX(Datas_Entregas!$B$2:$B$100, MATCH(B1734, Datas_Entregas!$A$2:$A$100, 0), 1)</f>
        <v>43296</v>
      </c>
      <c r="D1734" s="22" t="str">
        <f>Def_Status_Montagem!$A$4</f>
        <v>Comprado / Esperando entrega</v>
      </c>
      <c r="E1734" s="35" t="str">
        <f>Def_Status_Montagem!$B$4</f>
        <v>Contratada (inclui etiqueta)</v>
      </c>
      <c r="F1734" s="26"/>
      <c r="G1734" s="27"/>
      <c r="H1734" s="26" t="str">
        <f t="array" ref="H1734">INDEX(Def_Instancias_Equipamentos!$E$2:$E$5135, MATCH(K1734, Def_Instancias_Equipamentos!$D$2:$D$5135, 0), 1)</f>
        <v>IA-05RaBPM</v>
      </c>
      <c r="I1734" s="27" t="str">
        <f t="array" ref="I1734">INDEX(Def_Instancias_Equipamentos!$E$2:$E$5135, MATCH(L1734, Def_Instancias_Equipamentos!$D$2:$D$5135, 0), 1)</f>
        <v>IA-05RaBPM</v>
      </c>
      <c r="J1734" s="27" t="str">
        <f t="shared" si="26"/>
        <v>INTERNO</v>
      </c>
      <c r="K1734" s="28" t="str">
        <f>Def_Instancias_Equipamentos!$D$825</f>
        <v>SI-05C2:DI-BPMRFFE</v>
      </c>
      <c r="L1734" s="19" t="str">
        <f>Def_Instancias_Equipamentos!$D$1416</f>
        <v>SI-05C2:DI-FMCFastADC</v>
      </c>
      <c r="M1734" s="44" t="s">
        <v>47</v>
      </c>
      <c r="N1734" s="45" t="s">
        <v>1216</v>
      </c>
      <c r="O1734" s="28" t="str">
        <f>Def_Sistemas_Conectores_Cabos!$B$7</f>
        <v>SMA 50-ohm</v>
      </c>
      <c r="P1734" s="19" t="str">
        <f>Def_Sistemas_Conectores_Cabos!$B$7</f>
        <v>SMA 50-ohm</v>
      </c>
      <c r="Q1734" s="27" t="str">
        <f t="shared" si="31"/>
        <v>SI-05C2:DI-BPMRFFE/BO_OUT
SI-05C2:DI-FMCFastADC/IN4</v>
      </c>
      <c r="R1734" s="69">
        <v>2.0</v>
      </c>
      <c r="S1734" s="69">
        <v>2.0</v>
      </c>
      <c r="T1734" s="211" t="str">
        <f>Def_Sistemas_Conectores_Cabos!$C$9</f>
        <v>RG316</v>
      </c>
      <c r="U1734" s="45" t="s">
        <v>1173</v>
      </c>
      <c r="V1734" s="33"/>
      <c r="W1734" s="33"/>
      <c r="X1734" s="33"/>
    </row>
    <row r="1735" ht="15.75" customHeight="1">
      <c r="A1735" s="19" t="str">
        <f>Def_Sistemas_Conectores_Cabos!$A$22</f>
        <v>BPM de elétrons</v>
      </c>
      <c r="B1735" s="22" t="str">
        <f>Datas_Entregas!$A$3</f>
        <v>BTS/Anel</v>
      </c>
      <c r="C1735" s="25">
        <f t="array" ref="C1735">INDEX(Datas_Entregas!$B$2:$B$100, MATCH(B1735, Datas_Entregas!$A$2:$A$100, 0), 1)</f>
        <v>43296</v>
      </c>
      <c r="D1735" s="22" t="str">
        <f>Def_Status_Montagem!$A$4</f>
        <v>Comprado / Esperando entrega</v>
      </c>
      <c r="E1735" s="35" t="str">
        <f>Def_Status_Montagem!$B$4</f>
        <v>Contratada (inclui etiqueta)</v>
      </c>
      <c r="F1735" s="26"/>
      <c r="G1735" s="27"/>
      <c r="H1735" s="26" t="str">
        <f t="array" ref="H1735">INDEX(Def_Instancias_Equipamentos!$E$2:$E$5135, MATCH(K1735, Def_Instancias_Equipamentos!$D$2:$D$5135, 0), 1)</f>
        <v>IA-05RaBPM</v>
      </c>
      <c r="I1735" s="27" t="str">
        <f t="array" ref="I1735">INDEX(Def_Instancias_Equipamentos!$E$2:$E$5135, MATCH(L1735, Def_Instancias_Equipamentos!$D$2:$D$5135, 0), 1)</f>
        <v>IA-05RaBPM</v>
      </c>
      <c r="J1735" s="27" t="str">
        <f t="shared" si="26"/>
        <v>INTERNO</v>
      </c>
      <c r="K1735" s="28" t="str">
        <f>Def_Instancias_Equipamentos!$D$826</f>
        <v>SI-05C3:DI-BPMRFFE-1</v>
      </c>
      <c r="L1735" s="19" t="str">
        <f>Def_Instancias_Equipamentos!$D$1417</f>
        <v>SI-05C3:DI-FMCFastADC-1</v>
      </c>
      <c r="M1735" s="44" t="s">
        <v>51</v>
      </c>
      <c r="N1735" s="45" t="s">
        <v>1192</v>
      </c>
      <c r="O1735" s="28" t="str">
        <f>Def_Sistemas_Conectores_Cabos!$B$7</f>
        <v>SMA 50-ohm</v>
      </c>
      <c r="P1735" s="19" t="str">
        <f>Def_Sistemas_Conectores_Cabos!$B$7</f>
        <v>SMA 50-ohm</v>
      </c>
      <c r="Q1735" s="27" t="str">
        <f t="shared" si="31"/>
        <v>SI-05C3:DI-BPMRFFE-1/TO_OUT
SI-05C3:DI-FMCFastADC-1/IN1</v>
      </c>
      <c r="R1735" s="69">
        <v>2.0</v>
      </c>
      <c r="S1735" s="69">
        <v>2.0</v>
      </c>
      <c r="T1735" s="211" t="str">
        <f>Def_Sistemas_Conectores_Cabos!$C$9</f>
        <v>RG316</v>
      </c>
      <c r="U1735" s="45" t="s">
        <v>1173</v>
      </c>
      <c r="V1735" s="33"/>
      <c r="W1735" s="33"/>
      <c r="X1735" s="33"/>
    </row>
    <row r="1736" ht="15.75" customHeight="1">
      <c r="A1736" s="19" t="str">
        <f>Def_Sistemas_Conectores_Cabos!$A$22</f>
        <v>BPM de elétrons</v>
      </c>
      <c r="B1736" s="22" t="str">
        <f>Datas_Entregas!$A$3</f>
        <v>BTS/Anel</v>
      </c>
      <c r="C1736" s="25">
        <f t="array" ref="C1736">INDEX(Datas_Entregas!$B$2:$B$100, MATCH(B1736, Datas_Entregas!$A$2:$A$100, 0), 1)</f>
        <v>43296</v>
      </c>
      <c r="D1736" s="22" t="str">
        <f>Def_Status_Montagem!$A$4</f>
        <v>Comprado / Esperando entrega</v>
      </c>
      <c r="E1736" s="35" t="str">
        <f>Def_Status_Montagem!$B$4</f>
        <v>Contratada (inclui etiqueta)</v>
      </c>
      <c r="F1736" s="26"/>
      <c r="G1736" s="27"/>
      <c r="H1736" s="26" t="str">
        <f t="array" ref="H1736">INDEX(Def_Instancias_Equipamentos!$E$2:$E$5135, MATCH(K1736, Def_Instancias_Equipamentos!$D$2:$D$5135, 0), 1)</f>
        <v>IA-05RaBPM</v>
      </c>
      <c r="I1736" s="27" t="str">
        <f t="array" ref="I1736">INDEX(Def_Instancias_Equipamentos!$E$2:$E$5135, MATCH(L1736, Def_Instancias_Equipamentos!$D$2:$D$5135, 0), 1)</f>
        <v>IA-05RaBPM</v>
      </c>
      <c r="J1736" s="27" t="str">
        <f t="shared" si="26"/>
        <v>INTERNO</v>
      </c>
      <c r="K1736" s="28" t="str">
        <f>Def_Instancias_Equipamentos!$D$826</f>
        <v>SI-05C3:DI-BPMRFFE-1</v>
      </c>
      <c r="L1736" s="19" t="str">
        <f>Def_Instancias_Equipamentos!$D$1417</f>
        <v>SI-05C3:DI-FMCFastADC-1</v>
      </c>
      <c r="M1736" s="44" t="s">
        <v>44</v>
      </c>
      <c r="N1736" s="45" t="s">
        <v>1199</v>
      </c>
      <c r="O1736" s="28" t="str">
        <f>Def_Sistemas_Conectores_Cabos!$B$7</f>
        <v>SMA 50-ohm</v>
      </c>
      <c r="P1736" s="19" t="str">
        <f>Def_Sistemas_Conectores_Cabos!$B$7</f>
        <v>SMA 50-ohm</v>
      </c>
      <c r="Q1736" s="27" t="str">
        <f t="shared" si="31"/>
        <v>SI-05C3:DI-BPMRFFE-1/BI_OUT
SI-05C3:DI-FMCFastADC-1/IN2</v>
      </c>
      <c r="R1736" s="69">
        <v>2.0</v>
      </c>
      <c r="S1736" s="69">
        <v>2.0</v>
      </c>
      <c r="T1736" s="211" t="str">
        <f>Def_Sistemas_Conectores_Cabos!$C$9</f>
        <v>RG316</v>
      </c>
      <c r="U1736" s="45" t="s">
        <v>1173</v>
      </c>
      <c r="V1736" s="33"/>
      <c r="W1736" s="33"/>
      <c r="X1736" s="33"/>
    </row>
    <row r="1737" ht="15.75" customHeight="1">
      <c r="A1737" s="19" t="str">
        <f>Def_Sistemas_Conectores_Cabos!$A$22</f>
        <v>BPM de elétrons</v>
      </c>
      <c r="B1737" s="22" t="str">
        <f>Datas_Entregas!$A$3</f>
        <v>BTS/Anel</v>
      </c>
      <c r="C1737" s="25">
        <f t="array" ref="C1737">INDEX(Datas_Entregas!$B$2:$B$100, MATCH(B1737, Datas_Entregas!$A$2:$A$100, 0), 1)</f>
        <v>43296</v>
      </c>
      <c r="D1737" s="22" t="str">
        <f>Def_Status_Montagem!$A$4</f>
        <v>Comprado / Esperando entrega</v>
      </c>
      <c r="E1737" s="35" t="str">
        <f>Def_Status_Montagem!$B$4</f>
        <v>Contratada (inclui etiqueta)</v>
      </c>
      <c r="F1737" s="26"/>
      <c r="G1737" s="27"/>
      <c r="H1737" s="26" t="str">
        <f t="array" ref="H1737">INDEX(Def_Instancias_Equipamentos!$E$2:$E$5135, MATCH(K1737, Def_Instancias_Equipamentos!$D$2:$D$5135, 0), 1)</f>
        <v>IA-05RaBPM</v>
      </c>
      <c r="I1737" s="27" t="str">
        <f t="array" ref="I1737">INDEX(Def_Instancias_Equipamentos!$E$2:$E$5135, MATCH(L1737, Def_Instancias_Equipamentos!$D$2:$D$5135, 0), 1)</f>
        <v>IA-05RaBPM</v>
      </c>
      <c r="J1737" s="27" t="str">
        <f t="shared" si="26"/>
        <v>INTERNO</v>
      </c>
      <c r="K1737" s="28" t="str">
        <f>Def_Instancias_Equipamentos!$D$826</f>
        <v>SI-05C3:DI-BPMRFFE-1</v>
      </c>
      <c r="L1737" s="19" t="str">
        <f>Def_Instancias_Equipamentos!$D$1417</f>
        <v>SI-05C3:DI-FMCFastADC-1</v>
      </c>
      <c r="M1737" s="44" t="s">
        <v>49</v>
      </c>
      <c r="N1737" s="45" t="s">
        <v>1202</v>
      </c>
      <c r="O1737" s="28" t="str">
        <f>Def_Sistemas_Conectores_Cabos!$B$7</f>
        <v>SMA 50-ohm</v>
      </c>
      <c r="P1737" s="19" t="str">
        <f>Def_Sistemas_Conectores_Cabos!$B$7</f>
        <v>SMA 50-ohm</v>
      </c>
      <c r="Q1737" s="27" t="str">
        <f t="shared" si="31"/>
        <v>SI-05C3:DI-BPMRFFE-1/TI_OUT
SI-05C3:DI-FMCFastADC-1/IN3</v>
      </c>
      <c r="R1737" s="69">
        <v>2.0</v>
      </c>
      <c r="S1737" s="69">
        <v>2.0</v>
      </c>
      <c r="T1737" s="211" t="str">
        <f>Def_Sistemas_Conectores_Cabos!$C$9</f>
        <v>RG316</v>
      </c>
      <c r="U1737" s="45" t="s">
        <v>1173</v>
      </c>
      <c r="V1737" s="33"/>
      <c r="W1737" s="33"/>
      <c r="X1737" s="33"/>
    </row>
    <row r="1738" ht="15.75" customHeight="1">
      <c r="A1738" s="19" t="str">
        <f>Def_Sistemas_Conectores_Cabos!$A$22</f>
        <v>BPM de elétrons</v>
      </c>
      <c r="B1738" s="22" t="str">
        <f>Datas_Entregas!$A$3</f>
        <v>BTS/Anel</v>
      </c>
      <c r="C1738" s="25">
        <f t="array" ref="C1738">INDEX(Datas_Entregas!$B$2:$B$100, MATCH(B1738, Datas_Entregas!$A$2:$A$100, 0), 1)</f>
        <v>43296</v>
      </c>
      <c r="D1738" s="22" t="str">
        <f>Def_Status_Montagem!$A$4</f>
        <v>Comprado / Esperando entrega</v>
      </c>
      <c r="E1738" s="35" t="str">
        <f>Def_Status_Montagem!$B$4</f>
        <v>Contratada (inclui etiqueta)</v>
      </c>
      <c r="F1738" s="26"/>
      <c r="G1738" s="27"/>
      <c r="H1738" s="26" t="str">
        <f t="array" ref="H1738">INDEX(Def_Instancias_Equipamentos!$E$2:$E$5135, MATCH(K1738, Def_Instancias_Equipamentos!$D$2:$D$5135, 0), 1)</f>
        <v>IA-05RaBPM</v>
      </c>
      <c r="I1738" s="27" t="str">
        <f t="array" ref="I1738">INDEX(Def_Instancias_Equipamentos!$E$2:$E$5135, MATCH(L1738, Def_Instancias_Equipamentos!$D$2:$D$5135, 0), 1)</f>
        <v>IA-05RaBPM</v>
      </c>
      <c r="J1738" s="27" t="str">
        <f t="shared" si="26"/>
        <v>INTERNO</v>
      </c>
      <c r="K1738" s="28" t="str">
        <f>Def_Instancias_Equipamentos!$D$826</f>
        <v>SI-05C3:DI-BPMRFFE-1</v>
      </c>
      <c r="L1738" s="19" t="str">
        <f>Def_Instancias_Equipamentos!$D$1417</f>
        <v>SI-05C3:DI-FMCFastADC-1</v>
      </c>
      <c r="M1738" s="44" t="s">
        <v>47</v>
      </c>
      <c r="N1738" s="45" t="s">
        <v>1216</v>
      </c>
      <c r="O1738" s="28" t="str">
        <f>Def_Sistemas_Conectores_Cabos!$B$7</f>
        <v>SMA 50-ohm</v>
      </c>
      <c r="P1738" s="19" t="str">
        <f>Def_Sistemas_Conectores_Cabos!$B$7</f>
        <v>SMA 50-ohm</v>
      </c>
      <c r="Q1738" s="27" t="str">
        <f t="shared" si="31"/>
        <v>SI-05C3:DI-BPMRFFE-1/BO_OUT
SI-05C3:DI-FMCFastADC-1/IN4</v>
      </c>
      <c r="R1738" s="69">
        <v>2.0</v>
      </c>
      <c r="S1738" s="69">
        <v>2.0</v>
      </c>
      <c r="T1738" s="211" t="str">
        <f>Def_Sistemas_Conectores_Cabos!$C$9</f>
        <v>RG316</v>
      </c>
      <c r="U1738" s="45" t="s">
        <v>1173</v>
      </c>
      <c r="V1738" s="33"/>
      <c r="W1738" s="33"/>
      <c r="X1738" s="33"/>
    </row>
    <row r="1739" ht="15.75" customHeight="1">
      <c r="A1739" s="19" t="str">
        <f>Def_Sistemas_Conectores_Cabos!$A$22</f>
        <v>BPM de elétrons</v>
      </c>
      <c r="B1739" s="22" t="str">
        <f>Datas_Entregas!$A$3</f>
        <v>BTS/Anel</v>
      </c>
      <c r="C1739" s="25">
        <f t="array" ref="C1739">INDEX(Datas_Entregas!$B$2:$B$100, MATCH(B1739, Datas_Entregas!$A$2:$A$100, 0), 1)</f>
        <v>43296</v>
      </c>
      <c r="D1739" s="22" t="str">
        <f>Def_Status_Montagem!$A$4</f>
        <v>Comprado / Esperando entrega</v>
      </c>
      <c r="E1739" s="35" t="str">
        <f>Def_Status_Montagem!$B$4</f>
        <v>Contratada (inclui etiqueta)</v>
      </c>
      <c r="F1739" s="26"/>
      <c r="G1739" s="27"/>
      <c r="H1739" s="26" t="str">
        <f t="array" ref="H1739">INDEX(Def_Instancias_Equipamentos!$E$2:$E$5135, MATCH(K1739, Def_Instancias_Equipamentos!$D$2:$D$5135, 0), 1)</f>
        <v>IA-05RaBPM</v>
      </c>
      <c r="I1739" s="27" t="str">
        <f t="array" ref="I1739">INDEX(Def_Instancias_Equipamentos!$E$2:$E$5135, MATCH(L1739, Def_Instancias_Equipamentos!$D$2:$D$5135, 0), 1)</f>
        <v>IA-05RaBPM</v>
      </c>
      <c r="J1739" s="27" t="str">
        <f t="shared" si="26"/>
        <v>INTERNO</v>
      </c>
      <c r="K1739" s="28" t="str">
        <f>Def_Instancias_Equipamentos!$D$827</f>
        <v>SI-05C3:DI-BPMRFFE-2</v>
      </c>
      <c r="L1739" s="19" t="str">
        <f>Def_Instancias_Equipamentos!$D$1418</f>
        <v>SI-05C3:DI-FMCFastADC-2</v>
      </c>
      <c r="M1739" s="44" t="s">
        <v>51</v>
      </c>
      <c r="N1739" s="45" t="s">
        <v>1192</v>
      </c>
      <c r="O1739" s="28" t="str">
        <f>Def_Sistemas_Conectores_Cabos!$B$7</f>
        <v>SMA 50-ohm</v>
      </c>
      <c r="P1739" s="19" t="str">
        <f>Def_Sistemas_Conectores_Cabos!$B$7</f>
        <v>SMA 50-ohm</v>
      </c>
      <c r="Q1739" s="27" t="str">
        <f t="shared" si="31"/>
        <v>SI-05C3:DI-BPMRFFE-2/TO_OUT
SI-05C3:DI-FMCFastADC-2/IN1</v>
      </c>
      <c r="R1739" s="69">
        <v>2.0</v>
      </c>
      <c r="S1739" s="69">
        <v>2.0</v>
      </c>
      <c r="T1739" s="211" t="str">
        <f>Def_Sistemas_Conectores_Cabos!$C$9</f>
        <v>RG316</v>
      </c>
      <c r="U1739" s="45" t="s">
        <v>1173</v>
      </c>
      <c r="V1739" s="33"/>
      <c r="W1739" s="33"/>
      <c r="X1739" s="33"/>
    </row>
    <row r="1740" ht="15.75" customHeight="1">
      <c r="A1740" s="19" t="str">
        <f>Def_Sistemas_Conectores_Cabos!$A$22</f>
        <v>BPM de elétrons</v>
      </c>
      <c r="B1740" s="22" t="str">
        <f>Datas_Entregas!$A$3</f>
        <v>BTS/Anel</v>
      </c>
      <c r="C1740" s="25">
        <f t="array" ref="C1740">INDEX(Datas_Entregas!$B$2:$B$100, MATCH(B1740, Datas_Entregas!$A$2:$A$100, 0), 1)</f>
        <v>43296</v>
      </c>
      <c r="D1740" s="22" t="str">
        <f>Def_Status_Montagem!$A$4</f>
        <v>Comprado / Esperando entrega</v>
      </c>
      <c r="E1740" s="35" t="str">
        <f>Def_Status_Montagem!$B$4</f>
        <v>Contratada (inclui etiqueta)</v>
      </c>
      <c r="F1740" s="26"/>
      <c r="G1740" s="27"/>
      <c r="H1740" s="26" t="str">
        <f t="array" ref="H1740">INDEX(Def_Instancias_Equipamentos!$E$2:$E$5135, MATCH(K1740, Def_Instancias_Equipamentos!$D$2:$D$5135, 0), 1)</f>
        <v>IA-05RaBPM</v>
      </c>
      <c r="I1740" s="27" t="str">
        <f t="array" ref="I1740">INDEX(Def_Instancias_Equipamentos!$E$2:$E$5135, MATCH(L1740, Def_Instancias_Equipamentos!$D$2:$D$5135, 0), 1)</f>
        <v>IA-05RaBPM</v>
      </c>
      <c r="J1740" s="27" t="str">
        <f t="shared" si="26"/>
        <v>INTERNO</v>
      </c>
      <c r="K1740" s="28" t="str">
        <f>Def_Instancias_Equipamentos!$D$827</f>
        <v>SI-05C3:DI-BPMRFFE-2</v>
      </c>
      <c r="L1740" s="19" t="str">
        <f>Def_Instancias_Equipamentos!$D$1418</f>
        <v>SI-05C3:DI-FMCFastADC-2</v>
      </c>
      <c r="M1740" s="44" t="s">
        <v>44</v>
      </c>
      <c r="N1740" s="45" t="s">
        <v>1199</v>
      </c>
      <c r="O1740" s="28" t="str">
        <f>Def_Sistemas_Conectores_Cabos!$B$7</f>
        <v>SMA 50-ohm</v>
      </c>
      <c r="P1740" s="19" t="str">
        <f>Def_Sistemas_Conectores_Cabos!$B$7</f>
        <v>SMA 50-ohm</v>
      </c>
      <c r="Q1740" s="27" t="str">
        <f t="shared" si="31"/>
        <v>SI-05C3:DI-BPMRFFE-2/BI_OUT
SI-05C3:DI-FMCFastADC-2/IN2</v>
      </c>
      <c r="R1740" s="69">
        <v>2.0</v>
      </c>
      <c r="S1740" s="69">
        <v>2.0</v>
      </c>
      <c r="T1740" s="211" t="str">
        <f>Def_Sistemas_Conectores_Cabos!$C$9</f>
        <v>RG316</v>
      </c>
      <c r="U1740" s="45" t="s">
        <v>1173</v>
      </c>
      <c r="V1740" s="33"/>
      <c r="W1740" s="33"/>
      <c r="X1740" s="33"/>
    </row>
    <row r="1741" ht="15.75" customHeight="1">
      <c r="A1741" s="19" t="str">
        <f>Def_Sistemas_Conectores_Cabos!$A$22</f>
        <v>BPM de elétrons</v>
      </c>
      <c r="B1741" s="22" t="str">
        <f>Datas_Entregas!$A$3</f>
        <v>BTS/Anel</v>
      </c>
      <c r="C1741" s="25">
        <f t="array" ref="C1741">INDEX(Datas_Entregas!$B$2:$B$100, MATCH(B1741, Datas_Entregas!$A$2:$A$100, 0), 1)</f>
        <v>43296</v>
      </c>
      <c r="D1741" s="22" t="str">
        <f>Def_Status_Montagem!$A$4</f>
        <v>Comprado / Esperando entrega</v>
      </c>
      <c r="E1741" s="35" t="str">
        <f>Def_Status_Montagem!$B$4</f>
        <v>Contratada (inclui etiqueta)</v>
      </c>
      <c r="F1741" s="26"/>
      <c r="G1741" s="27"/>
      <c r="H1741" s="26" t="str">
        <f t="array" ref="H1741">INDEX(Def_Instancias_Equipamentos!$E$2:$E$5135, MATCH(K1741, Def_Instancias_Equipamentos!$D$2:$D$5135, 0), 1)</f>
        <v>IA-05RaBPM</v>
      </c>
      <c r="I1741" s="27" t="str">
        <f t="array" ref="I1741">INDEX(Def_Instancias_Equipamentos!$E$2:$E$5135, MATCH(L1741, Def_Instancias_Equipamentos!$D$2:$D$5135, 0), 1)</f>
        <v>IA-05RaBPM</v>
      </c>
      <c r="J1741" s="27" t="str">
        <f t="shared" si="26"/>
        <v>INTERNO</v>
      </c>
      <c r="K1741" s="28" t="str">
        <f>Def_Instancias_Equipamentos!$D$827</f>
        <v>SI-05C3:DI-BPMRFFE-2</v>
      </c>
      <c r="L1741" s="19" t="str">
        <f>Def_Instancias_Equipamentos!$D$1418</f>
        <v>SI-05C3:DI-FMCFastADC-2</v>
      </c>
      <c r="M1741" s="44" t="s">
        <v>49</v>
      </c>
      <c r="N1741" s="45" t="s">
        <v>1202</v>
      </c>
      <c r="O1741" s="28" t="str">
        <f>Def_Sistemas_Conectores_Cabos!$B$7</f>
        <v>SMA 50-ohm</v>
      </c>
      <c r="P1741" s="19" t="str">
        <f>Def_Sistemas_Conectores_Cabos!$B$7</f>
        <v>SMA 50-ohm</v>
      </c>
      <c r="Q1741" s="27" t="str">
        <f t="shared" si="31"/>
        <v>SI-05C3:DI-BPMRFFE-2/TI_OUT
SI-05C3:DI-FMCFastADC-2/IN3</v>
      </c>
      <c r="R1741" s="69">
        <v>2.0</v>
      </c>
      <c r="S1741" s="69">
        <v>2.0</v>
      </c>
      <c r="T1741" s="211" t="str">
        <f>Def_Sistemas_Conectores_Cabos!$C$9</f>
        <v>RG316</v>
      </c>
      <c r="U1741" s="45" t="s">
        <v>1173</v>
      </c>
      <c r="V1741" s="33"/>
      <c r="W1741" s="33"/>
      <c r="X1741" s="33"/>
    </row>
    <row r="1742" ht="15.75" customHeight="1">
      <c r="A1742" s="19" t="str">
        <f>Def_Sistemas_Conectores_Cabos!$A$22</f>
        <v>BPM de elétrons</v>
      </c>
      <c r="B1742" s="22" t="str">
        <f>Datas_Entregas!$A$3</f>
        <v>BTS/Anel</v>
      </c>
      <c r="C1742" s="25">
        <f t="array" ref="C1742">INDEX(Datas_Entregas!$B$2:$B$100, MATCH(B1742, Datas_Entregas!$A$2:$A$100, 0), 1)</f>
        <v>43296</v>
      </c>
      <c r="D1742" s="22" t="str">
        <f>Def_Status_Montagem!$A$4</f>
        <v>Comprado / Esperando entrega</v>
      </c>
      <c r="E1742" s="35" t="str">
        <f>Def_Status_Montagem!$B$4</f>
        <v>Contratada (inclui etiqueta)</v>
      </c>
      <c r="F1742" s="26"/>
      <c r="G1742" s="27"/>
      <c r="H1742" s="26" t="str">
        <f t="array" ref="H1742">INDEX(Def_Instancias_Equipamentos!$E$2:$E$5135, MATCH(K1742, Def_Instancias_Equipamentos!$D$2:$D$5135, 0), 1)</f>
        <v>IA-05RaBPM</v>
      </c>
      <c r="I1742" s="27" t="str">
        <f t="array" ref="I1742">INDEX(Def_Instancias_Equipamentos!$E$2:$E$5135, MATCH(L1742, Def_Instancias_Equipamentos!$D$2:$D$5135, 0), 1)</f>
        <v>IA-05RaBPM</v>
      </c>
      <c r="J1742" s="27" t="str">
        <f t="shared" si="26"/>
        <v>INTERNO</v>
      </c>
      <c r="K1742" s="28" t="str">
        <f>Def_Instancias_Equipamentos!$D$827</f>
        <v>SI-05C3:DI-BPMRFFE-2</v>
      </c>
      <c r="L1742" s="19" t="str">
        <f>Def_Instancias_Equipamentos!$D$1418</f>
        <v>SI-05C3:DI-FMCFastADC-2</v>
      </c>
      <c r="M1742" s="44" t="s">
        <v>47</v>
      </c>
      <c r="N1742" s="45" t="s">
        <v>1216</v>
      </c>
      <c r="O1742" s="28" t="str">
        <f>Def_Sistemas_Conectores_Cabos!$B$7</f>
        <v>SMA 50-ohm</v>
      </c>
      <c r="P1742" s="19" t="str">
        <f>Def_Sistemas_Conectores_Cabos!$B$7</f>
        <v>SMA 50-ohm</v>
      </c>
      <c r="Q1742" s="27" t="str">
        <f t="shared" si="31"/>
        <v>SI-05C3:DI-BPMRFFE-2/BO_OUT
SI-05C3:DI-FMCFastADC-2/IN4</v>
      </c>
      <c r="R1742" s="69">
        <v>2.0</v>
      </c>
      <c r="S1742" s="69">
        <v>2.0</v>
      </c>
      <c r="T1742" s="211" t="str">
        <f>Def_Sistemas_Conectores_Cabos!$C$9</f>
        <v>RG316</v>
      </c>
      <c r="U1742" s="45" t="s">
        <v>1173</v>
      </c>
      <c r="V1742" s="33"/>
      <c r="W1742" s="33"/>
      <c r="X1742" s="33"/>
    </row>
    <row r="1743" ht="15.75" customHeight="1">
      <c r="A1743" s="19" t="str">
        <f>Def_Sistemas_Conectores_Cabos!$A$22</f>
        <v>BPM de elétrons</v>
      </c>
      <c r="B1743" s="22" t="str">
        <f>Datas_Entregas!$A$3</f>
        <v>BTS/Anel</v>
      </c>
      <c r="C1743" s="25">
        <f t="array" ref="C1743">INDEX(Datas_Entregas!$B$2:$B$100, MATCH(B1743, Datas_Entregas!$A$2:$A$100, 0), 1)</f>
        <v>43296</v>
      </c>
      <c r="D1743" s="22" t="str">
        <f>Def_Status_Montagem!$A$4</f>
        <v>Comprado / Esperando entrega</v>
      </c>
      <c r="E1743" s="35" t="str">
        <f>Def_Status_Montagem!$B$4</f>
        <v>Contratada (inclui etiqueta)</v>
      </c>
      <c r="F1743" s="26"/>
      <c r="G1743" s="27"/>
      <c r="H1743" s="26" t="str">
        <f t="array" ref="H1743">INDEX(Def_Instancias_Equipamentos!$E$2:$E$5135, MATCH(K1743, Def_Instancias_Equipamentos!$D$2:$D$5135, 0), 1)</f>
        <v>IA-05RaBPM</v>
      </c>
      <c r="I1743" s="27" t="str">
        <f t="array" ref="I1743">INDEX(Def_Instancias_Equipamentos!$E$2:$E$5135, MATCH(L1743, Def_Instancias_Equipamentos!$D$2:$D$5135, 0), 1)</f>
        <v>IA-05RaBPM</v>
      </c>
      <c r="J1743" s="27" t="str">
        <f t="shared" si="26"/>
        <v>INTERNO</v>
      </c>
      <c r="K1743" s="28" t="str">
        <f>Def_Instancias_Equipamentos!$D$828</f>
        <v>SI-05C4:DI-BPMRFFE</v>
      </c>
      <c r="L1743" s="19" t="str">
        <f>Def_Instancias_Equipamentos!$D$1419</f>
        <v>SI-05C4:DI-FMCFastADC</v>
      </c>
      <c r="M1743" s="44" t="s">
        <v>51</v>
      </c>
      <c r="N1743" s="45" t="s">
        <v>1192</v>
      </c>
      <c r="O1743" s="28" t="str">
        <f>Def_Sistemas_Conectores_Cabos!$B$7</f>
        <v>SMA 50-ohm</v>
      </c>
      <c r="P1743" s="19" t="str">
        <f>Def_Sistemas_Conectores_Cabos!$B$7</f>
        <v>SMA 50-ohm</v>
      </c>
      <c r="Q1743" s="27" t="str">
        <f t="shared" si="31"/>
        <v>SI-05C4:DI-BPMRFFE/TO_OUT
SI-05C4:DI-FMCFastADC/IN1</v>
      </c>
      <c r="R1743" s="69">
        <v>2.0</v>
      </c>
      <c r="S1743" s="69">
        <v>2.0</v>
      </c>
      <c r="T1743" s="211" t="str">
        <f>Def_Sistemas_Conectores_Cabos!$C$9</f>
        <v>RG316</v>
      </c>
      <c r="U1743" s="45" t="s">
        <v>1173</v>
      </c>
      <c r="V1743" s="33"/>
      <c r="W1743" s="33"/>
      <c r="X1743" s="33"/>
    </row>
    <row r="1744" ht="15.75" customHeight="1">
      <c r="A1744" s="19" t="str">
        <f>Def_Sistemas_Conectores_Cabos!$A$22</f>
        <v>BPM de elétrons</v>
      </c>
      <c r="B1744" s="22" t="str">
        <f>Datas_Entregas!$A$3</f>
        <v>BTS/Anel</v>
      </c>
      <c r="C1744" s="25">
        <f t="array" ref="C1744">INDEX(Datas_Entregas!$B$2:$B$100, MATCH(B1744, Datas_Entregas!$A$2:$A$100, 0), 1)</f>
        <v>43296</v>
      </c>
      <c r="D1744" s="22" t="str">
        <f>Def_Status_Montagem!$A$4</f>
        <v>Comprado / Esperando entrega</v>
      </c>
      <c r="E1744" s="35" t="str">
        <f>Def_Status_Montagem!$B$4</f>
        <v>Contratada (inclui etiqueta)</v>
      </c>
      <c r="F1744" s="26"/>
      <c r="G1744" s="27"/>
      <c r="H1744" s="26" t="str">
        <f t="array" ref="H1744">INDEX(Def_Instancias_Equipamentos!$E$2:$E$5135, MATCH(K1744, Def_Instancias_Equipamentos!$D$2:$D$5135, 0), 1)</f>
        <v>IA-05RaBPM</v>
      </c>
      <c r="I1744" s="27" t="str">
        <f t="array" ref="I1744">INDEX(Def_Instancias_Equipamentos!$E$2:$E$5135, MATCH(L1744, Def_Instancias_Equipamentos!$D$2:$D$5135, 0), 1)</f>
        <v>IA-05RaBPM</v>
      </c>
      <c r="J1744" s="27" t="str">
        <f t="shared" si="26"/>
        <v>INTERNO</v>
      </c>
      <c r="K1744" s="28" t="str">
        <f>Def_Instancias_Equipamentos!$D$828</f>
        <v>SI-05C4:DI-BPMRFFE</v>
      </c>
      <c r="L1744" s="19" t="str">
        <f>Def_Instancias_Equipamentos!$D$1419</f>
        <v>SI-05C4:DI-FMCFastADC</v>
      </c>
      <c r="M1744" s="44" t="s">
        <v>44</v>
      </c>
      <c r="N1744" s="45" t="s">
        <v>1199</v>
      </c>
      <c r="O1744" s="28" t="str">
        <f>Def_Sistemas_Conectores_Cabos!$B$7</f>
        <v>SMA 50-ohm</v>
      </c>
      <c r="P1744" s="19" t="str">
        <f>Def_Sistemas_Conectores_Cabos!$B$7</f>
        <v>SMA 50-ohm</v>
      </c>
      <c r="Q1744" s="27" t="str">
        <f t="shared" si="31"/>
        <v>SI-05C4:DI-BPMRFFE/BI_OUT
SI-05C4:DI-FMCFastADC/IN2</v>
      </c>
      <c r="R1744" s="69">
        <v>2.0</v>
      </c>
      <c r="S1744" s="69">
        <v>2.0</v>
      </c>
      <c r="T1744" s="211" t="str">
        <f>Def_Sistemas_Conectores_Cabos!$C$9</f>
        <v>RG316</v>
      </c>
      <c r="U1744" s="45" t="s">
        <v>1173</v>
      </c>
      <c r="V1744" s="33"/>
      <c r="W1744" s="33"/>
      <c r="X1744" s="33"/>
    </row>
    <row r="1745" ht="15.75" customHeight="1">
      <c r="A1745" s="19" t="str">
        <f>Def_Sistemas_Conectores_Cabos!$A$22</f>
        <v>BPM de elétrons</v>
      </c>
      <c r="B1745" s="22" t="str">
        <f>Datas_Entregas!$A$3</f>
        <v>BTS/Anel</v>
      </c>
      <c r="C1745" s="25">
        <f t="array" ref="C1745">INDEX(Datas_Entregas!$B$2:$B$100, MATCH(B1745, Datas_Entregas!$A$2:$A$100, 0), 1)</f>
        <v>43296</v>
      </c>
      <c r="D1745" s="22" t="str">
        <f>Def_Status_Montagem!$A$4</f>
        <v>Comprado / Esperando entrega</v>
      </c>
      <c r="E1745" s="35" t="str">
        <f>Def_Status_Montagem!$B$4</f>
        <v>Contratada (inclui etiqueta)</v>
      </c>
      <c r="F1745" s="26"/>
      <c r="G1745" s="27"/>
      <c r="H1745" s="26" t="str">
        <f t="array" ref="H1745">INDEX(Def_Instancias_Equipamentos!$E$2:$E$5135, MATCH(K1745, Def_Instancias_Equipamentos!$D$2:$D$5135, 0), 1)</f>
        <v>IA-05RaBPM</v>
      </c>
      <c r="I1745" s="27" t="str">
        <f t="array" ref="I1745">INDEX(Def_Instancias_Equipamentos!$E$2:$E$5135, MATCH(L1745, Def_Instancias_Equipamentos!$D$2:$D$5135, 0), 1)</f>
        <v>IA-05RaBPM</v>
      </c>
      <c r="J1745" s="27" t="str">
        <f t="shared" si="26"/>
        <v>INTERNO</v>
      </c>
      <c r="K1745" s="28" t="str">
        <f>Def_Instancias_Equipamentos!$D$828</f>
        <v>SI-05C4:DI-BPMRFFE</v>
      </c>
      <c r="L1745" s="19" t="str">
        <f>Def_Instancias_Equipamentos!$D$1419</f>
        <v>SI-05C4:DI-FMCFastADC</v>
      </c>
      <c r="M1745" s="44" t="s">
        <v>49</v>
      </c>
      <c r="N1745" s="45" t="s">
        <v>1202</v>
      </c>
      <c r="O1745" s="28" t="str">
        <f>Def_Sistemas_Conectores_Cabos!$B$7</f>
        <v>SMA 50-ohm</v>
      </c>
      <c r="P1745" s="19" t="str">
        <f>Def_Sistemas_Conectores_Cabos!$B$7</f>
        <v>SMA 50-ohm</v>
      </c>
      <c r="Q1745" s="27" t="str">
        <f t="shared" si="31"/>
        <v>SI-05C4:DI-BPMRFFE/TI_OUT
SI-05C4:DI-FMCFastADC/IN3</v>
      </c>
      <c r="R1745" s="69">
        <v>2.0</v>
      </c>
      <c r="S1745" s="69">
        <v>2.0</v>
      </c>
      <c r="T1745" s="211" t="str">
        <f>Def_Sistemas_Conectores_Cabos!$C$9</f>
        <v>RG316</v>
      </c>
      <c r="U1745" s="45" t="s">
        <v>1173</v>
      </c>
      <c r="V1745" s="33"/>
      <c r="W1745" s="33"/>
      <c r="X1745" s="33"/>
    </row>
    <row r="1746" ht="15.75" customHeight="1">
      <c r="A1746" s="19" t="str">
        <f>Def_Sistemas_Conectores_Cabos!$A$22</f>
        <v>BPM de elétrons</v>
      </c>
      <c r="B1746" s="22" t="str">
        <f>Datas_Entregas!$A$3</f>
        <v>BTS/Anel</v>
      </c>
      <c r="C1746" s="25">
        <f t="array" ref="C1746">INDEX(Datas_Entregas!$B$2:$B$100, MATCH(B1746, Datas_Entregas!$A$2:$A$100, 0), 1)</f>
        <v>43296</v>
      </c>
      <c r="D1746" s="22" t="str">
        <f>Def_Status_Montagem!$A$4</f>
        <v>Comprado / Esperando entrega</v>
      </c>
      <c r="E1746" s="35" t="str">
        <f>Def_Status_Montagem!$B$4</f>
        <v>Contratada (inclui etiqueta)</v>
      </c>
      <c r="F1746" s="26"/>
      <c r="G1746" s="27"/>
      <c r="H1746" s="26" t="str">
        <f t="array" ref="H1746">INDEX(Def_Instancias_Equipamentos!$E$2:$E$5135, MATCH(K1746, Def_Instancias_Equipamentos!$D$2:$D$5135, 0), 1)</f>
        <v>IA-05RaBPM</v>
      </c>
      <c r="I1746" s="27" t="str">
        <f t="array" ref="I1746">INDEX(Def_Instancias_Equipamentos!$E$2:$E$5135, MATCH(L1746, Def_Instancias_Equipamentos!$D$2:$D$5135, 0), 1)</f>
        <v>IA-05RaBPM</v>
      </c>
      <c r="J1746" s="27" t="str">
        <f t="shared" si="26"/>
        <v>INTERNO</v>
      </c>
      <c r="K1746" s="28" t="str">
        <f>Def_Instancias_Equipamentos!$D$828</f>
        <v>SI-05C4:DI-BPMRFFE</v>
      </c>
      <c r="L1746" s="19" t="str">
        <f>Def_Instancias_Equipamentos!$D$1419</f>
        <v>SI-05C4:DI-FMCFastADC</v>
      </c>
      <c r="M1746" s="44" t="s">
        <v>47</v>
      </c>
      <c r="N1746" s="45" t="s">
        <v>1216</v>
      </c>
      <c r="O1746" s="28" t="str">
        <f>Def_Sistemas_Conectores_Cabos!$B$7</f>
        <v>SMA 50-ohm</v>
      </c>
      <c r="P1746" s="19" t="str">
        <f>Def_Sistemas_Conectores_Cabos!$B$7</f>
        <v>SMA 50-ohm</v>
      </c>
      <c r="Q1746" s="27" t="str">
        <f t="shared" si="31"/>
        <v>SI-05C4:DI-BPMRFFE/BO_OUT
SI-05C4:DI-FMCFastADC/IN4</v>
      </c>
      <c r="R1746" s="69">
        <v>2.0</v>
      </c>
      <c r="S1746" s="69">
        <v>2.0</v>
      </c>
      <c r="T1746" s="211" t="str">
        <f>Def_Sistemas_Conectores_Cabos!$C$9</f>
        <v>RG316</v>
      </c>
      <c r="U1746" s="45" t="s">
        <v>1173</v>
      </c>
      <c r="V1746" s="33"/>
      <c r="W1746" s="33"/>
      <c r="X1746" s="33"/>
    </row>
    <row r="1747" ht="15.75" customHeight="1">
      <c r="A1747" s="19" t="str">
        <f>Def_Sistemas_Conectores_Cabos!$A$22</f>
        <v>BPM de elétrons</v>
      </c>
      <c r="B1747" s="22" t="str">
        <f>Datas_Entregas!$A$3</f>
        <v>BTS/Anel</v>
      </c>
      <c r="C1747" s="25">
        <f t="array" ref="C1747">INDEX(Datas_Entregas!$B$2:$B$100, MATCH(B1747, Datas_Entregas!$A$2:$A$100, 0), 1)</f>
        <v>43296</v>
      </c>
      <c r="D1747" s="22" t="str">
        <f>Def_Status_Montagem!$A$4</f>
        <v>Comprado / Esperando entrega</v>
      </c>
      <c r="E1747" s="35" t="str">
        <f>Def_Status_Montagem!$B$4</f>
        <v>Contratada (inclui etiqueta)</v>
      </c>
      <c r="F1747" s="26"/>
      <c r="G1747" s="27"/>
      <c r="H1747" s="26" t="str">
        <f t="array" ref="H1747">INDEX(Def_Instancias_Equipamentos!$E$2:$E$5135, MATCH(K1747, Def_Instancias_Equipamentos!$D$2:$D$5135, 0), 1)</f>
        <v>IA-05RaBPM</v>
      </c>
      <c r="I1747" s="27" t="str">
        <f t="array" ref="I1747">INDEX(Def_Instancias_Equipamentos!$E$2:$E$5135, MATCH(L1747, Def_Instancias_Equipamentos!$D$2:$D$5135, 0), 1)</f>
        <v>IA-05RaBPM</v>
      </c>
      <c r="J1747" s="27" t="str">
        <f t="shared" si="26"/>
        <v>INTERNO</v>
      </c>
      <c r="K1747" s="28" t="str">
        <f>Def_Instancias_Equipamentos!$D$829</f>
        <v>SI-05M1:DI-BPMRFFE</v>
      </c>
      <c r="L1747" s="19" t="str">
        <f>Def_Instancias_Equipamentos!$D$1420</f>
        <v>SI-05M1:DI-FMCFastADC</v>
      </c>
      <c r="M1747" s="44" t="s">
        <v>51</v>
      </c>
      <c r="N1747" s="45" t="s">
        <v>1192</v>
      </c>
      <c r="O1747" s="28" t="str">
        <f>Def_Sistemas_Conectores_Cabos!$B$7</f>
        <v>SMA 50-ohm</v>
      </c>
      <c r="P1747" s="19" t="str">
        <f>Def_Sistemas_Conectores_Cabos!$B$7</f>
        <v>SMA 50-ohm</v>
      </c>
      <c r="Q1747" s="27" t="str">
        <f t="shared" si="31"/>
        <v>SI-05M1:DI-BPMRFFE/TO_OUT
SI-05M1:DI-FMCFastADC/IN1</v>
      </c>
      <c r="R1747" s="69">
        <v>2.0</v>
      </c>
      <c r="S1747" s="69">
        <v>2.0</v>
      </c>
      <c r="T1747" s="211" t="str">
        <f>Def_Sistemas_Conectores_Cabos!$C$9</f>
        <v>RG316</v>
      </c>
      <c r="U1747" s="45" t="s">
        <v>1173</v>
      </c>
      <c r="V1747" s="33"/>
      <c r="W1747" s="33"/>
      <c r="X1747" s="33"/>
    </row>
    <row r="1748" ht="15.75" customHeight="1">
      <c r="A1748" s="19" t="str">
        <f>Def_Sistemas_Conectores_Cabos!$A$22</f>
        <v>BPM de elétrons</v>
      </c>
      <c r="B1748" s="22" t="str">
        <f>Datas_Entregas!$A$3</f>
        <v>BTS/Anel</v>
      </c>
      <c r="C1748" s="25">
        <f t="array" ref="C1748">INDEX(Datas_Entregas!$B$2:$B$100, MATCH(B1748, Datas_Entregas!$A$2:$A$100, 0), 1)</f>
        <v>43296</v>
      </c>
      <c r="D1748" s="22" t="str">
        <f>Def_Status_Montagem!$A$4</f>
        <v>Comprado / Esperando entrega</v>
      </c>
      <c r="E1748" s="35" t="str">
        <f>Def_Status_Montagem!$B$4</f>
        <v>Contratada (inclui etiqueta)</v>
      </c>
      <c r="F1748" s="26"/>
      <c r="G1748" s="27"/>
      <c r="H1748" s="26" t="str">
        <f t="array" ref="H1748">INDEX(Def_Instancias_Equipamentos!$E$2:$E$5135, MATCH(K1748, Def_Instancias_Equipamentos!$D$2:$D$5135, 0), 1)</f>
        <v>IA-05RaBPM</v>
      </c>
      <c r="I1748" s="27" t="str">
        <f t="array" ref="I1748">INDEX(Def_Instancias_Equipamentos!$E$2:$E$5135, MATCH(L1748, Def_Instancias_Equipamentos!$D$2:$D$5135, 0), 1)</f>
        <v>IA-05RaBPM</v>
      </c>
      <c r="J1748" s="27" t="str">
        <f t="shared" si="26"/>
        <v>INTERNO</v>
      </c>
      <c r="K1748" s="28" t="str">
        <f>Def_Instancias_Equipamentos!$D$829</f>
        <v>SI-05M1:DI-BPMRFFE</v>
      </c>
      <c r="L1748" s="19" t="str">
        <f>Def_Instancias_Equipamentos!$D$1420</f>
        <v>SI-05M1:DI-FMCFastADC</v>
      </c>
      <c r="M1748" s="44" t="s">
        <v>44</v>
      </c>
      <c r="N1748" s="45" t="s">
        <v>1199</v>
      </c>
      <c r="O1748" s="28" t="str">
        <f>Def_Sistemas_Conectores_Cabos!$B$7</f>
        <v>SMA 50-ohm</v>
      </c>
      <c r="P1748" s="19" t="str">
        <f>Def_Sistemas_Conectores_Cabos!$B$7</f>
        <v>SMA 50-ohm</v>
      </c>
      <c r="Q1748" s="27" t="str">
        <f t="shared" si="31"/>
        <v>SI-05M1:DI-BPMRFFE/BI_OUT
SI-05M1:DI-FMCFastADC/IN2</v>
      </c>
      <c r="R1748" s="69">
        <v>2.0</v>
      </c>
      <c r="S1748" s="69">
        <v>2.0</v>
      </c>
      <c r="T1748" s="211" t="str">
        <f>Def_Sistemas_Conectores_Cabos!$C$9</f>
        <v>RG316</v>
      </c>
      <c r="U1748" s="45" t="s">
        <v>1173</v>
      </c>
      <c r="V1748" s="33"/>
      <c r="W1748" s="33"/>
      <c r="X1748" s="33"/>
    </row>
    <row r="1749" ht="15.75" customHeight="1">
      <c r="A1749" s="19" t="str">
        <f>Def_Sistemas_Conectores_Cabos!$A$22</f>
        <v>BPM de elétrons</v>
      </c>
      <c r="B1749" s="22" t="str">
        <f>Datas_Entregas!$A$3</f>
        <v>BTS/Anel</v>
      </c>
      <c r="C1749" s="25">
        <f t="array" ref="C1749">INDEX(Datas_Entregas!$B$2:$B$100, MATCH(B1749, Datas_Entregas!$A$2:$A$100, 0), 1)</f>
        <v>43296</v>
      </c>
      <c r="D1749" s="22" t="str">
        <f>Def_Status_Montagem!$A$4</f>
        <v>Comprado / Esperando entrega</v>
      </c>
      <c r="E1749" s="35" t="str">
        <f>Def_Status_Montagem!$B$4</f>
        <v>Contratada (inclui etiqueta)</v>
      </c>
      <c r="F1749" s="26"/>
      <c r="G1749" s="27"/>
      <c r="H1749" s="26" t="str">
        <f t="array" ref="H1749">INDEX(Def_Instancias_Equipamentos!$E$2:$E$5135, MATCH(K1749, Def_Instancias_Equipamentos!$D$2:$D$5135, 0), 1)</f>
        <v>IA-05RaBPM</v>
      </c>
      <c r="I1749" s="27" t="str">
        <f t="array" ref="I1749">INDEX(Def_Instancias_Equipamentos!$E$2:$E$5135, MATCH(L1749, Def_Instancias_Equipamentos!$D$2:$D$5135, 0), 1)</f>
        <v>IA-05RaBPM</v>
      </c>
      <c r="J1749" s="27" t="str">
        <f t="shared" si="26"/>
        <v>INTERNO</v>
      </c>
      <c r="K1749" s="28" t="str">
        <f>Def_Instancias_Equipamentos!$D$829</f>
        <v>SI-05M1:DI-BPMRFFE</v>
      </c>
      <c r="L1749" s="19" t="str">
        <f>Def_Instancias_Equipamentos!$D$1420</f>
        <v>SI-05M1:DI-FMCFastADC</v>
      </c>
      <c r="M1749" s="44" t="s">
        <v>49</v>
      </c>
      <c r="N1749" s="45" t="s">
        <v>1202</v>
      </c>
      <c r="O1749" s="28" t="str">
        <f>Def_Sistemas_Conectores_Cabos!$B$7</f>
        <v>SMA 50-ohm</v>
      </c>
      <c r="P1749" s="19" t="str">
        <f>Def_Sistemas_Conectores_Cabos!$B$7</f>
        <v>SMA 50-ohm</v>
      </c>
      <c r="Q1749" s="27" t="str">
        <f t="shared" si="31"/>
        <v>SI-05M1:DI-BPMRFFE/TI_OUT
SI-05M1:DI-FMCFastADC/IN3</v>
      </c>
      <c r="R1749" s="69">
        <v>2.0</v>
      </c>
      <c r="S1749" s="69">
        <v>2.0</v>
      </c>
      <c r="T1749" s="211" t="str">
        <f>Def_Sistemas_Conectores_Cabos!$C$9</f>
        <v>RG316</v>
      </c>
      <c r="U1749" s="45" t="s">
        <v>1173</v>
      </c>
      <c r="V1749" s="33"/>
      <c r="W1749" s="33"/>
      <c r="X1749" s="33"/>
    </row>
    <row r="1750" ht="15.75" customHeight="1">
      <c r="A1750" s="19" t="str">
        <f>Def_Sistemas_Conectores_Cabos!$A$22</f>
        <v>BPM de elétrons</v>
      </c>
      <c r="B1750" s="22" t="str">
        <f>Datas_Entregas!$A$3</f>
        <v>BTS/Anel</v>
      </c>
      <c r="C1750" s="25">
        <f t="array" ref="C1750">INDEX(Datas_Entregas!$B$2:$B$100, MATCH(B1750, Datas_Entregas!$A$2:$A$100, 0), 1)</f>
        <v>43296</v>
      </c>
      <c r="D1750" s="22" t="str">
        <f>Def_Status_Montagem!$A$4</f>
        <v>Comprado / Esperando entrega</v>
      </c>
      <c r="E1750" s="35" t="str">
        <f>Def_Status_Montagem!$B$4</f>
        <v>Contratada (inclui etiqueta)</v>
      </c>
      <c r="F1750" s="26"/>
      <c r="G1750" s="27"/>
      <c r="H1750" s="26" t="str">
        <f t="array" ref="H1750">INDEX(Def_Instancias_Equipamentos!$E$2:$E$5135, MATCH(K1750, Def_Instancias_Equipamentos!$D$2:$D$5135, 0), 1)</f>
        <v>IA-05RaBPM</v>
      </c>
      <c r="I1750" s="27" t="str">
        <f t="array" ref="I1750">INDEX(Def_Instancias_Equipamentos!$E$2:$E$5135, MATCH(L1750, Def_Instancias_Equipamentos!$D$2:$D$5135, 0), 1)</f>
        <v>IA-05RaBPM</v>
      </c>
      <c r="J1750" s="27" t="str">
        <f t="shared" si="26"/>
        <v>INTERNO</v>
      </c>
      <c r="K1750" s="28" t="str">
        <f>Def_Instancias_Equipamentos!$D$829</f>
        <v>SI-05M1:DI-BPMRFFE</v>
      </c>
      <c r="L1750" s="19" t="str">
        <f>Def_Instancias_Equipamentos!$D$1420</f>
        <v>SI-05M1:DI-FMCFastADC</v>
      </c>
      <c r="M1750" s="44" t="s">
        <v>47</v>
      </c>
      <c r="N1750" s="45" t="s">
        <v>1216</v>
      </c>
      <c r="O1750" s="28" t="str">
        <f>Def_Sistemas_Conectores_Cabos!$B$7</f>
        <v>SMA 50-ohm</v>
      </c>
      <c r="P1750" s="19" t="str">
        <f>Def_Sistemas_Conectores_Cabos!$B$7</f>
        <v>SMA 50-ohm</v>
      </c>
      <c r="Q1750" s="27" t="str">
        <f t="shared" si="31"/>
        <v>SI-05M1:DI-BPMRFFE/BO_OUT
SI-05M1:DI-FMCFastADC/IN4</v>
      </c>
      <c r="R1750" s="69">
        <v>2.0</v>
      </c>
      <c r="S1750" s="69">
        <v>2.0</v>
      </c>
      <c r="T1750" s="211" t="str">
        <f>Def_Sistemas_Conectores_Cabos!$C$9</f>
        <v>RG316</v>
      </c>
      <c r="U1750" s="45" t="s">
        <v>1173</v>
      </c>
      <c r="V1750" s="33"/>
      <c r="W1750" s="33"/>
      <c r="X1750" s="33"/>
    </row>
    <row r="1751" ht="15.75" customHeight="1">
      <c r="A1751" s="19" t="str">
        <f>Def_Sistemas_Conectores_Cabos!$A$22</f>
        <v>BPM de elétrons</v>
      </c>
      <c r="B1751" s="22" t="str">
        <f>Datas_Entregas!$A$3</f>
        <v>BTS/Anel</v>
      </c>
      <c r="C1751" s="25">
        <f t="array" ref="C1751">INDEX(Datas_Entregas!$B$2:$B$100, MATCH(B1751, Datas_Entregas!$A$2:$A$100, 0), 1)</f>
        <v>43296</v>
      </c>
      <c r="D1751" s="22" t="str">
        <f>Def_Status_Montagem!$A$4</f>
        <v>Comprado / Esperando entrega</v>
      </c>
      <c r="E1751" s="35" t="str">
        <f>Def_Status_Montagem!$B$4</f>
        <v>Contratada (inclui etiqueta)</v>
      </c>
      <c r="F1751" s="26"/>
      <c r="G1751" s="27"/>
      <c r="H1751" s="26" t="str">
        <f t="array" ref="H1751">INDEX(Def_Instancias_Equipamentos!$E$2:$E$5135, MATCH(K1751, Def_Instancias_Equipamentos!$D$2:$D$5135, 0), 1)</f>
        <v>IA-05RaBPM</v>
      </c>
      <c r="I1751" s="27" t="str">
        <f t="array" ref="I1751">INDEX(Def_Instancias_Equipamentos!$E$2:$E$5135, MATCH(L1751, Def_Instancias_Equipamentos!$D$2:$D$5135, 0), 1)</f>
        <v>IA-05RaBPM</v>
      </c>
      <c r="J1751" s="27" t="str">
        <f t="shared" si="26"/>
        <v>INTERNO</v>
      </c>
      <c r="K1751" s="28" t="str">
        <f>Def_Instancias_Equipamentos!$D$830</f>
        <v>SI-05M2:DI-BPMRFFE</v>
      </c>
      <c r="L1751" s="19" t="str">
        <f>Def_Instancias_Equipamentos!$D$1421</f>
        <v>SI-05M2:DI-FMCFastADC</v>
      </c>
      <c r="M1751" s="44" t="s">
        <v>51</v>
      </c>
      <c r="N1751" s="45" t="s">
        <v>1192</v>
      </c>
      <c r="O1751" s="28" t="str">
        <f>Def_Sistemas_Conectores_Cabos!$B$7</f>
        <v>SMA 50-ohm</v>
      </c>
      <c r="P1751" s="19" t="str">
        <f>Def_Sistemas_Conectores_Cabos!$B$7</f>
        <v>SMA 50-ohm</v>
      </c>
      <c r="Q1751" s="27" t="str">
        <f t="shared" si="31"/>
        <v>SI-05M2:DI-BPMRFFE/TO_OUT
SI-05M2:DI-FMCFastADC/IN1</v>
      </c>
      <c r="R1751" s="69">
        <v>2.0</v>
      </c>
      <c r="S1751" s="69">
        <v>2.0</v>
      </c>
      <c r="T1751" s="211" t="str">
        <f>Def_Sistemas_Conectores_Cabos!$C$9</f>
        <v>RG316</v>
      </c>
      <c r="U1751" s="45" t="s">
        <v>1173</v>
      </c>
      <c r="V1751" s="33"/>
      <c r="W1751" s="33"/>
      <c r="X1751" s="33"/>
    </row>
    <row r="1752" ht="15.75" customHeight="1">
      <c r="A1752" s="19" t="str">
        <f>Def_Sistemas_Conectores_Cabos!$A$22</f>
        <v>BPM de elétrons</v>
      </c>
      <c r="B1752" s="22" t="str">
        <f>Datas_Entregas!$A$3</f>
        <v>BTS/Anel</v>
      </c>
      <c r="C1752" s="25">
        <f t="array" ref="C1752">INDEX(Datas_Entregas!$B$2:$B$100, MATCH(B1752, Datas_Entregas!$A$2:$A$100, 0), 1)</f>
        <v>43296</v>
      </c>
      <c r="D1752" s="22" t="str">
        <f>Def_Status_Montagem!$A$4</f>
        <v>Comprado / Esperando entrega</v>
      </c>
      <c r="E1752" s="35" t="str">
        <f>Def_Status_Montagem!$B$4</f>
        <v>Contratada (inclui etiqueta)</v>
      </c>
      <c r="F1752" s="26"/>
      <c r="G1752" s="27"/>
      <c r="H1752" s="26" t="str">
        <f t="array" ref="H1752">INDEX(Def_Instancias_Equipamentos!$E$2:$E$5135, MATCH(K1752, Def_Instancias_Equipamentos!$D$2:$D$5135, 0), 1)</f>
        <v>IA-05RaBPM</v>
      </c>
      <c r="I1752" s="27" t="str">
        <f t="array" ref="I1752">INDEX(Def_Instancias_Equipamentos!$E$2:$E$5135, MATCH(L1752, Def_Instancias_Equipamentos!$D$2:$D$5135, 0), 1)</f>
        <v>IA-05RaBPM</v>
      </c>
      <c r="J1752" s="27" t="str">
        <f t="shared" si="26"/>
        <v>INTERNO</v>
      </c>
      <c r="K1752" s="28" t="str">
        <f>Def_Instancias_Equipamentos!$D$830</f>
        <v>SI-05M2:DI-BPMRFFE</v>
      </c>
      <c r="L1752" s="19" t="str">
        <f>Def_Instancias_Equipamentos!$D$1421</f>
        <v>SI-05M2:DI-FMCFastADC</v>
      </c>
      <c r="M1752" s="44" t="s">
        <v>44</v>
      </c>
      <c r="N1752" s="45" t="s">
        <v>1199</v>
      </c>
      <c r="O1752" s="28" t="str">
        <f>Def_Sistemas_Conectores_Cabos!$B$7</f>
        <v>SMA 50-ohm</v>
      </c>
      <c r="P1752" s="19" t="str">
        <f>Def_Sistemas_Conectores_Cabos!$B$7</f>
        <v>SMA 50-ohm</v>
      </c>
      <c r="Q1752" s="27" t="str">
        <f t="shared" si="31"/>
        <v>SI-05M2:DI-BPMRFFE/BI_OUT
SI-05M2:DI-FMCFastADC/IN2</v>
      </c>
      <c r="R1752" s="69">
        <v>2.0</v>
      </c>
      <c r="S1752" s="69">
        <v>2.0</v>
      </c>
      <c r="T1752" s="211" t="str">
        <f>Def_Sistemas_Conectores_Cabos!$C$9</f>
        <v>RG316</v>
      </c>
      <c r="U1752" s="45" t="s">
        <v>1173</v>
      </c>
      <c r="V1752" s="33"/>
      <c r="W1752" s="33"/>
      <c r="X1752" s="33"/>
    </row>
    <row r="1753" ht="15.75" customHeight="1">
      <c r="A1753" s="19" t="str">
        <f>Def_Sistemas_Conectores_Cabos!$A$22</f>
        <v>BPM de elétrons</v>
      </c>
      <c r="B1753" s="22" t="str">
        <f>Datas_Entregas!$A$3</f>
        <v>BTS/Anel</v>
      </c>
      <c r="C1753" s="25">
        <f t="array" ref="C1753">INDEX(Datas_Entregas!$B$2:$B$100, MATCH(B1753, Datas_Entregas!$A$2:$A$100, 0), 1)</f>
        <v>43296</v>
      </c>
      <c r="D1753" s="22" t="str">
        <f>Def_Status_Montagem!$A$4</f>
        <v>Comprado / Esperando entrega</v>
      </c>
      <c r="E1753" s="35" t="str">
        <f>Def_Status_Montagem!$B$4</f>
        <v>Contratada (inclui etiqueta)</v>
      </c>
      <c r="F1753" s="26"/>
      <c r="G1753" s="27"/>
      <c r="H1753" s="26" t="str">
        <f t="array" ref="H1753">INDEX(Def_Instancias_Equipamentos!$E$2:$E$5135, MATCH(K1753, Def_Instancias_Equipamentos!$D$2:$D$5135, 0), 1)</f>
        <v>IA-05RaBPM</v>
      </c>
      <c r="I1753" s="27" t="str">
        <f t="array" ref="I1753">INDEX(Def_Instancias_Equipamentos!$E$2:$E$5135, MATCH(L1753, Def_Instancias_Equipamentos!$D$2:$D$5135, 0), 1)</f>
        <v>IA-05RaBPM</v>
      </c>
      <c r="J1753" s="27" t="str">
        <f t="shared" si="26"/>
        <v>INTERNO</v>
      </c>
      <c r="K1753" s="28" t="str">
        <f>Def_Instancias_Equipamentos!$D$830</f>
        <v>SI-05M2:DI-BPMRFFE</v>
      </c>
      <c r="L1753" s="19" t="str">
        <f>Def_Instancias_Equipamentos!$D$1421</f>
        <v>SI-05M2:DI-FMCFastADC</v>
      </c>
      <c r="M1753" s="44" t="s">
        <v>49</v>
      </c>
      <c r="N1753" s="45" t="s">
        <v>1202</v>
      </c>
      <c r="O1753" s="28" t="str">
        <f>Def_Sistemas_Conectores_Cabos!$B$7</f>
        <v>SMA 50-ohm</v>
      </c>
      <c r="P1753" s="19" t="str">
        <f>Def_Sistemas_Conectores_Cabos!$B$7</f>
        <v>SMA 50-ohm</v>
      </c>
      <c r="Q1753" s="27" t="str">
        <f t="shared" si="31"/>
        <v>SI-05M2:DI-BPMRFFE/TI_OUT
SI-05M2:DI-FMCFastADC/IN3</v>
      </c>
      <c r="R1753" s="69">
        <v>2.0</v>
      </c>
      <c r="S1753" s="69">
        <v>2.0</v>
      </c>
      <c r="T1753" s="211" t="str">
        <f>Def_Sistemas_Conectores_Cabos!$C$9</f>
        <v>RG316</v>
      </c>
      <c r="U1753" s="45" t="s">
        <v>1173</v>
      </c>
      <c r="V1753" s="33"/>
      <c r="W1753" s="33"/>
      <c r="X1753" s="33"/>
    </row>
    <row r="1754" ht="15.75" customHeight="1">
      <c r="A1754" s="19" t="str">
        <f>Def_Sistemas_Conectores_Cabos!$A$22</f>
        <v>BPM de elétrons</v>
      </c>
      <c r="B1754" s="22" t="str">
        <f>Datas_Entregas!$A$3</f>
        <v>BTS/Anel</v>
      </c>
      <c r="C1754" s="25">
        <f t="array" ref="C1754">INDEX(Datas_Entregas!$B$2:$B$100, MATCH(B1754, Datas_Entregas!$A$2:$A$100, 0), 1)</f>
        <v>43296</v>
      </c>
      <c r="D1754" s="22" t="str">
        <f>Def_Status_Montagem!$A$4</f>
        <v>Comprado / Esperando entrega</v>
      </c>
      <c r="E1754" s="35" t="str">
        <f>Def_Status_Montagem!$B$4</f>
        <v>Contratada (inclui etiqueta)</v>
      </c>
      <c r="F1754" s="26"/>
      <c r="G1754" s="27"/>
      <c r="H1754" s="26" t="str">
        <f t="array" ref="H1754">INDEX(Def_Instancias_Equipamentos!$E$2:$E$5135, MATCH(K1754, Def_Instancias_Equipamentos!$D$2:$D$5135, 0), 1)</f>
        <v>IA-05RaBPM</v>
      </c>
      <c r="I1754" s="27" t="str">
        <f t="array" ref="I1754">INDEX(Def_Instancias_Equipamentos!$E$2:$E$5135, MATCH(L1754, Def_Instancias_Equipamentos!$D$2:$D$5135, 0), 1)</f>
        <v>IA-05RaBPM</v>
      </c>
      <c r="J1754" s="27" t="str">
        <f t="shared" si="26"/>
        <v>INTERNO</v>
      </c>
      <c r="K1754" s="28" t="str">
        <f>Def_Instancias_Equipamentos!$D$830</f>
        <v>SI-05M2:DI-BPMRFFE</v>
      </c>
      <c r="L1754" s="19" t="str">
        <f>Def_Instancias_Equipamentos!$D$1421</f>
        <v>SI-05M2:DI-FMCFastADC</v>
      </c>
      <c r="M1754" s="44" t="s">
        <v>47</v>
      </c>
      <c r="N1754" s="45" t="s">
        <v>1216</v>
      </c>
      <c r="O1754" s="28" t="str">
        <f>Def_Sistemas_Conectores_Cabos!$B$7</f>
        <v>SMA 50-ohm</v>
      </c>
      <c r="P1754" s="19" t="str">
        <f>Def_Sistemas_Conectores_Cabos!$B$7</f>
        <v>SMA 50-ohm</v>
      </c>
      <c r="Q1754" s="27" t="str">
        <f t="shared" si="31"/>
        <v>SI-05M2:DI-BPMRFFE/BO_OUT
SI-05M2:DI-FMCFastADC/IN4</v>
      </c>
      <c r="R1754" s="69">
        <v>2.0</v>
      </c>
      <c r="S1754" s="69">
        <v>2.0</v>
      </c>
      <c r="T1754" s="211" t="str">
        <f>Def_Sistemas_Conectores_Cabos!$C$9</f>
        <v>RG316</v>
      </c>
      <c r="U1754" s="45" t="s">
        <v>1173</v>
      </c>
      <c r="V1754" s="33"/>
      <c r="W1754" s="33"/>
      <c r="X1754" s="33"/>
    </row>
    <row r="1755" ht="15.75" customHeight="1">
      <c r="A1755" s="19" t="str">
        <f>Def_Sistemas_Conectores_Cabos!$A$22</f>
        <v>BPM de elétrons</v>
      </c>
      <c r="B1755" s="22" t="str">
        <f>Datas_Entregas!$A$3</f>
        <v>BTS/Anel</v>
      </c>
      <c r="C1755" s="25">
        <f t="array" ref="C1755">INDEX(Datas_Entregas!$B$2:$B$100, MATCH(B1755, Datas_Entregas!$A$2:$A$100, 0), 1)</f>
        <v>43296</v>
      </c>
      <c r="D1755" s="22" t="str">
        <f>Def_Status_Montagem!$A$4</f>
        <v>Comprado / Esperando entrega</v>
      </c>
      <c r="E1755" s="35" t="str">
        <f>Def_Status_Montagem!$B$4</f>
        <v>Contratada (inclui etiqueta)</v>
      </c>
      <c r="F1755" s="26"/>
      <c r="G1755" s="27"/>
      <c r="H1755" s="26" t="str">
        <f t="array" ref="H1755">INDEX(Def_Instancias_Equipamentos!$E$2:$E$5135, MATCH(K1755, Def_Instancias_Equipamentos!$D$2:$D$5135, 0), 1)</f>
        <v>IA-05RaBPM</v>
      </c>
      <c r="I1755" s="27" t="str">
        <f t="array" ref="I1755">INDEX(Def_Instancias_Equipamentos!$E$2:$E$5135, MATCH(L1755, Def_Instancias_Equipamentos!$D$2:$D$5135, 0), 1)</f>
        <v>IA-05RaBPM</v>
      </c>
      <c r="J1755" s="27" t="str">
        <f t="shared" si="26"/>
        <v>INTERNO</v>
      </c>
      <c r="K1755" s="28" t="str">
        <f>Def_Instancias_Equipamentos!$D$959</f>
        <v>SI-05SA:DI-BPMRFFE-1</v>
      </c>
      <c r="L1755" s="19" t="str">
        <f>Def_Instancias_Equipamentos!$D$1550</f>
        <v>SI-05SA:DI-FMCFastADC-1</v>
      </c>
      <c r="M1755" s="44" t="s">
        <v>51</v>
      </c>
      <c r="N1755" s="45" t="s">
        <v>1192</v>
      </c>
      <c r="O1755" s="28" t="str">
        <f>Def_Sistemas_Conectores_Cabos!$B$7</f>
        <v>SMA 50-ohm</v>
      </c>
      <c r="P1755" s="19" t="str">
        <f>Def_Sistemas_Conectores_Cabos!$B$7</f>
        <v>SMA 50-ohm</v>
      </c>
      <c r="Q1755" s="27" t="str">
        <f t="shared" si="31"/>
        <v>SI-05SA:DI-BPMRFFE-1/TO_OUT
SI-05SA:DI-FMCFastADC-1/IN1</v>
      </c>
      <c r="R1755" s="69">
        <v>2.0</v>
      </c>
      <c r="S1755" s="69">
        <v>2.0</v>
      </c>
      <c r="T1755" s="211" t="str">
        <f>Def_Sistemas_Conectores_Cabos!$C$9</f>
        <v>RG316</v>
      </c>
      <c r="U1755" s="45" t="s">
        <v>1173</v>
      </c>
      <c r="V1755" s="33"/>
      <c r="W1755" s="33"/>
      <c r="X1755" s="33"/>
    </row>
    <row r="1756" ht="15.75" customHeight="1">
      <c r="A1756" s="19" t="str">
        <f>Def_Sistemas_Conectores_Cabos!$A$22</f>
        <v>BPM de elétrons</v>
      </c>
      <c r="B1756" s="22" t="str">
        <f>Datas_Entregas!$A$3</f>
        <v>BTS/Anel</v>
      </c>
      <c r="C1756" s="25">
        <f t="array" ref="C1756">INDEX(Datas_Entregas!$B$2:$B$100, MATCH(B1756, Datas_Entregas!$A$2:$A$100, 0), 1)</f>
        <v>43296</v>
      </c>
      <c r="D1756" s="22" t="str">
        <f>Def_Status_Montagem!$A$4</f>
        <v>Comprado / Esperando entrega</v>
      </c>
      <c r="E1756" s="35" t="str">
        <f>Def_Status_Montagem!$B$4</f>
        <v>Contratada (inclui etiqueta)</v>
      </c>
      <c r="F1756" s="26"/>
      <c r="G1756" s="27"/>
      <c r="H1756" s="26" t="str">
        <f t="array" ref="H1756">INDEX(Def_Instancias_Equipamentos!$E$2:$E$5135, MATCH(K1756, Def_Instancias_Equipamentos!$D$2:$D$5135, 0), 1)</f>
        <v>IA-05RaBPM</v>
      </c>
      <c r="I1756" s="27" t="str">
        <f t="array" ref="I1756">INDEX(Def_Instancias_Equipamentos!$E$2:$E$5135, MATCH(L1756, Def_Instancias_Equipamentos!$D$2:$D$5135, 0), 1)</f>
        <v>IA-05RaBPM</v>
      </c>
      <c r="J1756" s="27" t="str">
        <f t="shared" si="26"/>
        <v>INTERNO</v>
      </c>
      <c r="K1756" s="28" t="str">
        <f>Def_Instancias_Equipamentos!$D$959</f>
        <v>SI-05SA:DI-BPMRFFE-1</v>
      </c>
      <c r="L1756" s="19" t="str">
        <f>Def_Instancias_Equipamentos!$D$1550</f>
        <v>SI-05SA:DI-FMCFastADC-1</v>
      </c>
      <c r="M1756" s="44" t="s">
        <v>44</v>
      </c>
      <c r="N1756" s="45" t="s">
        <v>1199</v>
      </c>
      <c r="O1756" s="28" t="str">
        <f>Def_Sistemas_Conectores_Cabos!$B$7</f>
        <v>SMA 50-ohm</v>
      </c>
      <c r="P1756" s="19" t="str">
        <f>Def_Sistemas_Conectores_Cabos!$B$7</f>
        <v>SMA 50-ohm</v>
      </c>
      <c r="Q1756" s="27" t="str">
        <f t="shared" si="31"/>
        <v>SI-05SA:DI-BPMRFFE-1/BI_OUT
SI-05SA:DI-FMCFastADC-1/IN2</v>
      </c>
      <c r="R1756" s="69">
        <v>2.0</v>
      </c>
      <c r="S1756" s="69">
        <v>2.0</v>
      </c>
      <c r="T1756" s="211" t="str">
        <f>Def_Sistemas_Conectores_Cabos!$C$9</f>
        <v>RG316</v>
      </c>
      <c r="U1756" s="45" t="s">
        <v>1173</v>
      </c>
      <c r="V1756" s="33"/>
      <c r="W1756" s="33"/>
      <c r="X1756" s="33"/>
    </row>
    <row r="1757" ht="15.75" customHeight="1">
      <c r="A1757" s="19" t="str">
        <f>Def_Sistemas_Conectores_Cabos!$A$22</f>
        <v>BPM de elétrons</v>
      </c>
      <c r="B1757" s="22" t="str">
        <f>Datas_Entregas!$A$3</f>
        <v>BTS/Anel</v>
      </c>
      <c r="C1757" s="25">
        <f t="array" ref="C1757">INDEX(Datas_Entregas!$B$2:$B$100, MATCH(B1757, Datas_Entregas!$A$2:$A$100, 0), 1)</f>
        <v>43296</v>
      </c>
      <c r="D1757" s="22" t="str">
        <f>Def_Status_Montagem!$A$4</f>
        <v>Comprado / Esperando entrega</v>
      </c>
      <c r="E1757" s="35" t="str">
        <f>Def_Status_Montagem!$B$4</f>
        <v>Contratada (inclui etiqueta)</v>
      </c>
      <c r="F1757" s="26"/>
      <c r="G1757" s="27"/>
      <c r="H1757" s="26" t="str">
        <f t="array" ref="H1757">INDEX(Def_Instancias_Equipamentos!$E$2:$E$5135, MATCH(K1757, Def_Instancias_Equipamentos!$D$2:$D$5135, 0), 1)</f>
        <v>IA-05RaBPM</v>
      </c>
      <c r="I1757" s="27" t="str">
        <f t="array" ref="I1757">INDEX(Def_Instancias_Equipamentos!$E$2:$E$5135, MATCH(L1757, Def_Instancias_Equipamentos!$D$2:$D$5135, 0), 1)</f>
        <v>IA-05RaBPM</v>
      </c>
      <c r="J1757" s="27" t="str">
        <f t="shared" si="26"/>
        <v>INTERNO</v>
      </c>
      <c r="K1757" s="28" t="str">
        <f>Def_Instancias_Equipamentos!$D$959</f>
        <v>SI-05SA:DI-BPMRFFE-1</v>
      </c>
      <c r="L1757" s="19" t="str">
        <f>Def_Instancias_Equipamentos!$D$1550</f>
        <v>SI-05SA:DI-FMCFastADC-1</v>
      </c>
      <c r="M1757" s="44" t="s">
        <v>49</v>
      </c>
      <c r="N1757" s="45" t="s">
        <v>1202</v>
      </c>
      <c r="O1757" s="28" t="str">
        <f>Def_Sistemas_Conectores_Cabos!$B$7</f>
        <v>SMA 50-ohm</v>
      </c>
      <c r="P1757" s="19" t="str">
        <f>Def_Sistemas_Conectores_Cabos!$B$7</f>
        <v>SMA 50-ohm</v>
      </c>
      <c r="Q1757" s="27" t="str">
        <f t="shared" si="31"/>
        <v>SI-05SA:DI-BPMRFFE-1/TI_OUT
SI-05SA:DI-FMCFastADC-1/IN3</v>
      </c>
      <c r="R1757" s="69">
        <v>2.0</v>
      </c>
      <c r="S1757" s="69">
        <v>2.0</v>
      </c>
      <c r="T1757" s="211" t="str">
        <f>Def_Sistemas_Conectores_Cabos!$C$9</f>
        <v>RG316</v>
      </c>
      <c r="U1757" s="45" t="s">
        <v>1173</v>
      </c>
      <c r="V1757" s="33"/>
      <c r="W1757" s="33"/>
      <c r="X1757" s="33"/>
    </row>
    <row r="1758" ht="15.75" customHeight="1">
      <c r="A1758" s="19" t="str">
        <f>Def_Sistemas_Conectores_Cabos!$A$22</f>
        <v>BPM de elétrons</v>
      </c>
      <c r="B1758" s="22" t="str">
        <f>Datas_Entregas!$A$3</f>
        <v>BTS/Anel</v>
      </c>
      <c r="C1758" s="25">
        <f t="array" ref="C1758">INDEX(Datas_Entregas!$B$2:$B$100, MATCH(B1758, Datas_Entregas!$A$2:$A$100, 0), 1)</f>
        <v>43296</v>
      </c>
      <c r="D1758" s="22" t="str">
        <f>Def_Status_Montagem!$A$4</f>
        <v>Comprado / Esperando entrega</v>
      </c>
      <c r="E1758" s="35" t="str">
        <f>Def_Status_Montagem!$B$4</f>
        <v>Contratada (inclui etiqueta)</v>
      </c>
      <c r="F1758" s="26"/>
      <c r="G1758" s="27"/>
      <c r="H1758" s="26" t="str">
        <f t="array" ref="H1758">INDEX(Def_Instancias_Equipamentos!$E$2:$E$5135, MATCH(K1758, Def_Instancias_Equipamentos!$D$2:$D$5135, 0), 1)</f>
        <v>IA-05RaBPM</v>
      </c>
      <c r="I1758" s="27" t="str">
        <f t="array" ref="I1758">INDEX(Def_Instancias_Equipamentos!$E$2:$E$5135, MATCH(L1758, Def_Instancias_Equipamentos!$D$2:$D$5135, 0), 1)</f>
        <v>IA-05RaBPM</v>
      </c>
      <c r="J1758" s="27" t="str">
        <f t="shared" si="26"/>
        <v>INTERNO</v>
      </c>
      <c r="K1758" s="28" t="str">
        <f>Def_Instancias_Equipamentos!$D$959</f>
        <v>SI-05SA:DI-BPMRFFE-1</v>
      </c>
      <c r="L1758" s="19" t="str">
        <f>Def_Instancias_Equipamentos!$D$1550</f>
        <v>SI-05SA:DI-FMCFastADC-1</v>
      </c>
      <c r="M1758" s="44" t="s">
        <v>47</v>
      </c>
      <c r="N1758" s="45" t="s">
        <v>1216</v>
      </c>
      <c r="O1758" s="28" t="str">
        <f>Def_Sistemas_Conectores_Cabos!$B$7</f>
        <v>SMA 50-ohm</v>
      </c>
      <c r="P1758" s="19" t="str">
        <f>Def_Sistemas_Conectores_Cabos!$B$7</f>
        <v>SMA 50-ohm</v>
      </c>
      <c r="Q1758" s="27" t="str">
        <f t="shared" si="31"/>
        <v>SI-05SA:DI-BPMRFFE-1/BO_OUT
SI-05SA:DI-FMCFastADC-1/IN4</v>
      </c>
      <c r="R1758" s="69">
        <v>2.0</v>
      </c>
      <c r="S1758" s="69">
        <v>2.0</v>
      </c>
      <c r="T1758" s="211" t="str">
        <f>Def_Sistemas_Conectores_Cabos!$C$9</f>
        <v>RG316</v>
      </c>
      <c r="U1758" s="45" t="s">
        <v>1173</v>
      </c>
      <c r="V1758" s="33"/>
      <c r="W1758" s="33"/>
      <c r="X1758" s="33"/>
    </row>
    <row r="1759" ht="15.75" customHeight="1">
      <c r="A1759" s="19" t="str">
        <f>Def_Sistemas_Conectores_Cabos!$A$22</f>
        <v>BPM de elétrons</v>
      </c>
      <c r="B1759" s="22" t="str">
        <f>Datas_Entregas!$A$3</f>
        <v>BTS/Anel</v>
      </c>
      <c r="C1759" s="25">
        <f t="array" ref="C1759">INDEX(Datas_Entregas!$B$2:$B$100, MATCH(B1759, Datas_Entregas!$A$2:$A$100, 0), 1)</f>
        <v>43296</v>
      </c>
      <c r="D1759" s="22" t="str">
        <f>Def_Status_Montagem!$A$4</f>
        <v>Comprado / Esperando entrega</v>
      </c>
      <c r="E1759" s="35" t="str">
        <f>Def_Status_Montagem!$B$4</f>
        <v>Contratada (inclui etiqueta)</v>
      </c>
      <c r="F1759" s="26"/>
      <c r="G1759" s="27"/>
      <c r="H1759" s="26" t="str">
        <f t="array" ref="H1759">INDEX(Def_Instancias_Equipamentos!$E$2:$E$5135, MATCH(K1759, Def_Instancias_Equipamentos!$D$2:$D$5135, 0), 1)</f>
        <v>IA-05RaBPM</v>
      </c>
      <c r="I1759" s="27" t="str">
        <f t="array" ref="I1759">INDEX(Def_Instancias_Equipamentos!$E$2:$E$5135, MATCH(L1759, Def_Instancias_Equipamentos!$D$2:$D$5135, 0), 1)</f>
        <v>IA-05RaBPM</v>
      </c>
      <c r="J1759" s="27" t="str">
        <f t="shared" si="26"/>
        <v>INTERNO</v>
      </c>
      <c r="K1759" s="28" t="str">
        <f>Def_Instancias_Equipamentos!$D$960</f>
        <v>SI-05SA:DI-BPMRFFE-2</v>
      </c>
      <c r="L1759" s="19" t="str">
        <f>Def_Instancias_Equipamentos!$D$1551</f>
        <v>SI-05SA:DI-FMCFastADC-2</v>
      </c>
      <c r="M1759" s="44" t="s">
        <v>51</v>
      </c>
      <c r="N1759" s="45" t="s">
        <v>1192</v>
      </c>
      <c r="O1759" s="28" t="str">
        <f>Def_Sistemas_Conectores_Cabos!$B$7</f>
        <v>SMA 50-ohm</v>
      </c>
      <c r="P1759" s="19" t="str">
        <f>Def_Sistemas_Conectores_Cabos!$B$7</f>
        <v>SMA 50-ohm</v>
      </c>
      <c r="Q1759" s="27" t="str">
        <f t="shared" si="31"/>
        <v>SI-05SA:DI-BPMRFFE-2/TO_OUT
SI-05SA:DI-FMCFastADC-2/IN1</v>
      </c>
      <c r="R1759" s="69">
        <v>2.0</v>
      </c>
      <c r="S1759" s="69">
        <v>2.0</v>
      </c>
      <c r="T1759" s="211" t="str">
        <f>Def_Sistemas_Conectores_Cabos!$C$9</f>
        <v>RG316</v>
      </c>
      <c r="U1759" s="45" t="s">
        <v>1173</v>
      </c>
      <c r="V1759" s="33"/>
      <c r="W1759" s="33"/>
      <c r="X1759" s="33"/>
    </row>
    <row r="1760" ht="15.75" customHeight="1">
      <c r="A1760" s="19" t="str">
        <f>Def_Sistemas_Conectores_Cabos!$A$22</f>
        <v>BPM de elétrons</v>
      </c>
      <c r="B1760" s="22" t="str">
        <f>Datas_Entregas!$A$3</f>
        <v>BTS/Anel</v>
      </c>
      <c r="C1760" s="25">
        <f t="array" ref="C1760">INDEX(Datas_Entregas!$B$2:$B$100, MATCH(B1760, Datas_Entregas!$A$2:$A$100, 0), 1)</f>
        <v>43296</v>
      </c>
      <c r="D1760" s="22" t="str">
        <f>Def_Status_Montagem!$A$4</f>
        <v>Comprado / Esperando entrega</v>
      </c>
      <c r="E1760" s="35" t="str">
        <f>Def_Status_Montagem!$B$4</f>
        <v>Contratada (inclui etiqueta)</v>
      </c>
      <c r="F1760" s="26"/>
      <c r="G1760" s="27"/>
      <c r="H1760" s="26" t="str">
        <f t="array" ref="H1760">INDEX(Def_Instancias_Equipamentos!$E$2:$E$5135, MATCH(K1760, Def_Instancias_Equipamentos!$D$2:$D$5135, 0), 1)</f>
        <v>IA-05RaBPM</v>
      </c>
      <c r="I1760" s="27" t="str">
        <f t="array" ref="I1760">INDEX(Def_Instancias_Equipamentos!$E$2:$E$5135, MATCH(L1760, Def_Instancias_Equipamentos!$D$2:$D$5135, 0), 1)</f>
        <v>IA-05RaBPM</v>
      </c>
      <c r="J1760" s="27" t="str">
        <f t="shared" si="26"/>
        <v>INTERNO</v>
      </c>
      <c r="K1760" s="28" t="str">
        <f>Def_Instancias_Equipamentos!$D$960</f>
        <v>SI-05SA:DI-BPMRFFE-2</v>
      </c>
      <c r="L1760" s="19" t="str">
        <f>Def_Instancias_Equipamentos!$D$1551</f>
        <v>SI-05SA:DI-FMCFastADC-2</v>
      </c>
      <c r="M1760" s="44" t="s">
        <v>44</v>
      </c>
      <c r="N1760" s="45" t="s">
        <v>1199</v>
      </c>
      <c r="O1760" s="28" t="str">
        <f>Def_Sistemas_Conectores_Cabos!$B$7</f>
        <v>SMA 50-ohm</v>
      </c>
      <c r="P1760" s="19" t="str">
        <f>Def_Sistemas_Conectores_Cabos!$B$7</f>
        <v>SMA 50-ohm</v>
      </c>
      <c r="Q1760" s="27" t="str">
        <f t="shared" si="31"/>
        <v>SI-05SA:DI-BPMRFFE-2/BI_OUT
SI-05SA:DI-FMCFastADC-2/IN2</v>
      </c>
      <c r="R1760" s="69">
        <v>2.0</v>
      </c>
      <c r="S1760" s="69">
        <v>2.0</v>
      </c>
      <c r="T1760" s="211" t="str">
        <f>Def_Sistemas_Conectores_Cabos!$C$9</f>
        <v>RG316</v>
      </c>
      <c r="U1760" s="45" t="s">
        <v>1173</v>
      </c>
      <c r="V1760" s="33"/>
      <c r="W1760" s="33"/>
      <c r="X1760" s="33"/>
    </row>
    <row r="1761" ht="15.75" customHeight="1">
      <c r="A1761" s="19" t="str">
        <f>Def_Sistemas_Conectores_Cabos!$A$22</f>
        <v>BPM de elétrons</v>
      </c>
      <c r="B1761" s="22" t="str">
        <f>Datas_Entregas!$A$3</f>
        <v>BTS/Anel</v>
      </c>
      <c r="C1761" s="25">
        <f t="array" ref="C1761">INDEX(Datas_Entregas!$B$2:$B$100, MATCH(B1761, Datas_Entregas!$A$2:$A$100, 0), 1)</f>
        <v>43296</v>
      </c>
      <c r="D1761" s="22" t="str">
        <f>Def_Status_Montagem!$A$4</f>
        <v>Comprado / Esperando entrega</v>
      </c>
      <c r="E1761" s="35" t="str">
        <f>Def_Status_Montagem!$B$4</f>
        <v>Contratada (inclui etiqueta)</v>
      </c>
      <c r="F1761" s="26"/>
      <c r="G1761" s="27"/>
      <c r="H1761" s="26" t="str">
        <f t="array" ref="H1761">INDEX(Def_Instancias_Equipamentos!$E$2:$E$5135, MATCH(K1761, Def_Instancias_Equipamentos!$D$2:$D$5135, 0), 1)</f>
        <v>IA-05RaBPM</v>
      </c>
      <c r="I1761" s="27" t="str">
        <f t="array" ref="I1761">INDEX(Def_Instancias_Equipamentos!$E$2:$E$5135, MATCH(L1761, Def_Instancias_Equipamentos!$D$2:$D$5135, 0), 1)</f>
        <v>IA-05RaBPM</v>
      </c>
      <c r="J1761" s="27" t="str">
        <f t="shared" si="26"/>
        <v>INTERNO</v>
      </c>
      <c r="K1761" s="28" t="str">
        <f>Def_Instancias_Equipamentos!$D$960</f>
        <v>SI-05SA:DI-BPMRFFE-2</v>
      </c>
      <c r="L1761" s="19" t="str">
        <f>Def_Instancias_Equipamentos!$D$1551</f>
        <v>SI-05SA:DI-FMCFastADC-2</v>
      </c>
      <c r="M1761" s="44" t="s">
        <v>49</v>
      </c>
      <c r="N1761" s="45" t="s">
        <v>1202</v>
      </c>
      <c r="O1761" s="28" t="str">
        <f>Def_Sistemas_Conectores_Cabos!$B$7</f>
        <v>SMA 50-ohm</v>
      </c>
      <c r="P1761" s="19" t="str">
        <f>Def_Sistemas_Conectores_Cabos!$B$7</f>
        <v>SMA 50-ohm</v>
      </c>
      <c r="Q1761" s="27" t="str">
        <f t="shared" si="31"/>
        <v>SI-05SA:DI-BPMRFFE-2/TI_OUT
SI-05SA:DI-FMCFastADC-2/IN3</v>
      </c>
      <c r="R1761" s="69">
        <v>2.0</v>
      </c>
      <c r="S1761" s="69">
        <v>2.0</v>
      </c>
      <c r="T1761" s="211" t="str">
        <f>Def_Sistemas_Conectores_Cabos!$C$9</f>
        <v>RG316</v>
      </c>
      <c r="U1761" s="45" t="s">
        <v>1173</v>
      </c>
      <c r="V1761" s="33"/>
      <c r="W1761" s="33"/>
      <c r="X1761" s="33"/>
    </row>
    <row r="1762" ht="15.75" customHeight="1">
      <c r="A1762" s="19" t="str">
        <f>Def_Sistemas_Conectores_Cabos!$A$22</f>
        <v>BPM de elétrons</v>
      </c>
      <c r="B1762" s="22" t="str">
        <f>Datas_Entregas!$A$3</f>
        <v>BTS/Anel</v>
      </c>
      <c r="C1762" s="25">
        <f t="array" ref="C1762">INDEX(Datas_Entregas!$B$2:$B$100, MATCH(B1762, Datas_Entregas!$A$2:$A$100, 0), 1)</f>
        <v>43296</v>
      </c>
      <c r="D1762" s="22" t="str">
        <f>Def_Status_Montagem!$A$4</f>
        <v>Comprado / Esperando entrega</v>
      </c>
      <c r="E1762" s="35" t="str">
        <f>Def_Status_Montagem!$B$4</f>
        <v>Contratada (inclui etiqueta)</v>
      </c>
      <c r="F1762" s="26"/>
      <c r="G1762" s="27"/>
      <c r="H1762" s="26" t="str">
        <f t="array" ref="H1762">INDEX(Def_Instancias_Equipamentos!$E$2:$E$5135, MATCH(K1762, Def_Instancias_Equipamentos!$D$2:$D$5135, 0), 1)</f>
        <v>IA-05RaBPM</v>
      </c>
      <c r="I1762" s="27" t="str">
        <f t="array" ref="I1762">INDEX(Def_Instancias_Equipamentos!$E$2:$E$5135, MATCH(L1762, Def_Instancias_Equipamentos!$D$2:$D$5135, 0), 1)</f>
        <v>IA-05RaBPM</v>
      </c>
      <c r="J1762" s="27" t="str">
        <f t="shared" si="26"/>
        <v>INTERNO</v>
      </c>
      <c r="K1762" s="28" t="str">
        <f>Def_Instancias_Equipamentos!$D$960</f>
        <v>SI-05SA:DI-BPMRFFE-2</v>
      </c>
      <c r="L1762" s="19" t="str">
        <f>Def_Instancias_Equipamentos!$D$1551</f>
        <v>SI-05SA:DI-FMCFastADC-2</v>
      </c>
      <c r="M1762" s="44" t="s">
        <v>47</v>
      </c>
      <c r="N1762" s="45" t="s">
        <v>1216</v>
      </c>
      <c r="O1762" s="28" t="str">
        <f>Def_Sistemas_Conectores_Cabos!$B$7</f>
        <v>SMA 50-ohm</v>
      </c>
      <c r="P1762" s="19" t="str">
        <f>Def_Sistemas_Conectores_Cabos!$B$7</f>
        <v>SMA 50-ohm</v>
      </c>
      <c r="Q1762" s="27" t="str">
        <f t="shared" si="31"/>
        <v>SI-05SA:DI-BPMRFFE-2/BO_OUT
SI-05SA:DI-FMCFastADC-2/IN4</v>
      </c>
      <c r="R1762" s="69">
        <v>2.0</v>
      </c>
      <c r="S1762" s="69">
        <v>2.0</v>
      </c>
      <c r="T1762" s="211" t="str">
        <f>Def_Sistemas_Conectores_Cabos!$C$9</f>
        <v>RG316</v>
      </c>
      <c r="U1762" s="45" t="s">
        <v>1173</v>
      </c>
      <c r="V1762" s="33"/>
      <c r="W1762" s="33"/>
      <c r="X1762" s="33"/>
    </row>
    <row r="1763" ht="15.75" customHeight="1">
      <c r="A1763" s="19" t="str">
        <f>Def_Sistemas_Conectores_Cabos!$A$22</f>
        <v>BPM de elétrons</v>
      </c>
      <c r="B1763" s="22" t="str">
        <f>Datas_Entregas!$A$3</f>
        <v>BTS/Anel</v>
      </c>
      <c r="C1763" s="25">
        <f t="array" ref="C1763">INDEX(Datas_Entregas!$B$2:$B$100, MATCH(B1763, Datas_Entregas!$A$2:$A$100, 0), 1)</f>
        <v>43296</v>
      </c>
      <c r="D1763" s="22" t="str">
        <f>Def_Status_Montagem!$A$4</f>
        <v>Comprado / Esperando entrega</v>
      </c>
      <c r="E1763" s="35" t="str">
        <f>Def_Status_Montagem!$B$4</f>
        <v>Contratada (inclui etiqueta)</v>
      </c>
      <c r="F1763" s="26"/>
      <c r="G1763" s="27"/>
      <c r="H1763" s="26" t="str">
        <f t="array" ref="H1763">INDEX(Def_Instancias_Equipamentos!$E$2:$E$5135, MATCH(K1763, Def_Instancias_Equipamentos!$D$2:$D$5135, 0), 1)</f>
        <v>IA-06RaBPM</v>
      </c>
      <c r="I1763" s="27" t="str">
        <f t="array" ref="I1763">INDEX(Def_Instancias_Equipamentos!$E$2:$E$5135, MATCH(L1763, Def_Instancias_Equipamentos!$D$2:$D$5135, 0), 1)</f>
        <v>IA-06RaBPM</v>
      </c>
      <c r="J1763" s="27" t="str">
        <f t="shared" si="26"/>
        <v>INTERNO</v>
      </c>
      <c r="K1763" s="28" t="str">
        <f>Def_Instancias_Equipamentos!$D$831</f>
        <v>SI-06C1:DI-BPMRFFE-1</v>
      </c>
      <c r="L1763" s="19" t="str">
        <f>Def_Instancias_Equipamentos!$D$1422</f>
        <v>SI-06C1:DI-FMCFastADC-1</v>
      </c>
      <c r="M1763" s="44" t="s">
        <v>51</v>
      </c>
      <c r="N1763" s="45" t="s">
        <v>1192</v>
      </c>
      <c r="O1763" s="28" t="str">
        <f>Def_Sistemas_Conectores_Cabos!$B$7</f>
        <v>SMA 50-ohm</v>
      </c>
      <c r="P1763" s="19" t="str">
        <f>Def_Sistemas_Conectores_Cabos!$B$7</f>
        <v>SMA 50-ohm</v>
      </c>
      <c r="Q1763" s="27" t="str">
        <f t="shared" si="31"/>
        <v>SI-06C1:DI-BPMRFFE-1/TO_OUT
SI-06C1:DI-FMCFastADC-1/IN1</v>
      </c>
      <c r="R1763" s="69">
        <v>2.0</v>
      </c>
      <c r="S1763" s="69">
        <v>2.0</v>
      </c>
      <c r="T1763" s="211" t="str">
        <f>Def_Sistemas_Conectores_Cabos!$C$9</f>
        <v>RG316</v>
      </c>
      <c r="U1763" s="45" t="s">
        <v>1173</v>
      </c>
      <c r="V1763" s="33"/>
      <c r="W1763" s="33"/>
      <c r="X1763" s="33"/>
    </row>
    <row r="1764" ht="15.75" customHeight="1">
      <c r="A1764" s="19" t="str">
        <f>Def_Sistemas_Conectores_Cabos!$A$22</f>
        <v>BPM de elétrons</v>
      </c>
      <c r="B1764" s="22" t="str">
        <f>Datas_Entregas!$A$3</f>
        <v>BTS/Anel</v>
      </c>
      <c r="C1764" s="25">
        <f t="array" ref="C1764">INDEX(Datas_Entregas!$B$2:$B$100, MATCH(B1764, Datas_Entregas!$A$2:$A$100, 0), 1)</f>
        <v>43296</v>
      </c>
      <c r="D1764" s="22" t="str">
        <f>Def_Status_Montagem!$A$4</f>
        <v>Comprado / Esperando entrega</v>
      </c>
      <c r="E1764" s="35" t="str">
        <f>Def_Status_Montagem!$B$4</f>
        <v>Contratada (inclui etiqueta)</v>
      </c>
      <c r="F1764" s="26"/>
      <c r="G1764" s="27"/>
      <c r="H1764" s="26" t="str">
        <f t="array" ref="H1764">INDEX(Def_Instancias_Equipamentos!$E$2:$E$5135, MATCH(K1764, Def_Instancias_Equipamentos!$D$2:$D$5135, 0), 1)</f>
        <v>IA-06RaBPM</v>
      </c>
      <c r="I1764" s="27" t="str">
        <f t="array" ref="I1764">INDEX(Def_Instancias_Equipamentos!$E$2:$E$5135, MATCH(L1764, Def_Instancias_Equipamentos!$D$2:$D$5135, 0), 1)</f>
        <v>IA-06RaBPM</v>
      </c>
      <c r="J1764" s="27" t="str">
        <f t="shared" si="26"/>
        <v>INTERNO</v>
      </c>
      <c r="K1764" s="28" t="str">
        <f>Def_Instancias_Equipamentos!$D$831</f>
        <v>SI-06C1:DI-BPMRFFE-1</v>
      </c>
      <c r="L1764" s="19" t="str">
        <f>Def_Instancias_Equipamentos!$D$1422</f>
        <v>SI-06C1:DI-FMCFastADC-1</v>
      </c>
      <c r="M1764" s="44" t="s">
        <v>44</v>
      </c>
      <c r="N1764" s="45" t="s">
        <v>1199</v>
      </c>
      <c r="O1764" s="28" t="str">
        <f>Def_Sistemas_Conectores_Cabos!$B$7</f>
        <v>SMA 50-ohm</v>
      </c>
      <c r="P1764" s="19" t="str">
        <f>Def_Sistemas_Conectores_Cabos!$B$7</f>
        <v>SMA 50-ohm</v>
      </c>
      <c r="Q1764" s="27" t="str">
        <f t="shared" si="31"/>
        <v>SI-06C1:DI-BPMRFFE-1/BI_OUT
SI-06C1:DI-FMCFastADC-1/IN2</v>
      </c>
      <c r="R1764" s="69">
        <v>2.0</v>
      </c>
      <c r="S1764" s="69">
        <v>2.0</v>
      </c>
      <c r="T1764" s="211" t="str">
        <f>Def_Sistemas_Conectores_Cabos!$C$9</f>
        <v>RG316</v>
      </c>
      <c r="U1764" s="45" t="s">
        <v>1173</v>
      </c>
      <c r="V1764" s="33"/>
      <c r="W1764" s="33"/>
      <c r="X1764" s="33"/>
    </row>
    <row r="1765" ht="15.75" customHeight="1">
      <c r="A1765" s="19" t="str">
        <f>Def_Sistemas_Conectores_Cabos!$A$22</f>
        <v>BPM de elétrons</v>
      </c>
      <c r="B1765" s="22" t="str">
        <f>Datas_Entregas!$A$3</f>
        <v>BTS/Anel</v>
      </c>
      <c r="C1765" s="25">
        <f t="array" ref="C1765">INDEX(Datas_Entregas!$B$2:$B$100, MATCH(B1765, Datas_Entregas!$A$2:$A$100, 0), 1)</f>
        <v>43296</v>
      </c>
      <c r="D1765" s="22" t="str">
        <f>Def_Status_Montagem!$A$4</f>
        <v>Comprado / Esperando entrega</v>
      </c>
      <c r="E1765" s="35" t="str">
        <f>Def_Status_Montagem!$B$4</f>
        <v>Contratada (inclui etiqueta)</v>
      </c>
      <c r="F1765" s="26"/>
      <c r="G1765" s="27"/>
      <c r="H1765" s="26" t="str">
        <f t="array" ref="H1765">INDEX(Def_Instancias_Equipamentos!$E$2:$E$5135, MATCH(K1765, Def_Instancias_Equipamentos!$D$2:$D$5135, 0), 1)</f>
        <v>IA-06RaBPM</v>
      </c>
      <c r="I1765" s="27" t="str">
        <f t="array" ref="I1765">INDEX(Def_Instancias_Equipamentos!$E$2:$E$5135, MATCH(L1765, Def_Instancias_Equipamentos!$D$2:$D$5135, 0), 1)</f>
        <v>IA-06RaBPM</v>
      </c>
      <c r="J1765" s="27" t="str">
        <f t="shared" si="26"/>
        <v>INTERNO</v>
      </c>
      <c r="K1765" s="28" t="str">
        <f>Def_Instancias_Equipamentos!$D$831</f>
        <v>SI-06C1:DI-BPMRFFE-1</v>
      </c>
      <c r="L1765" s="19" t="str">
        <f>Def_Instancias_Equipamentos!$D$1422</f>
        <v>SI-06C1:DI-FMCFastADC-1</v>
      </c>
      <c r="M1765" s="44" t="s">
        <v>49</v>
      </c>
      <c r="N1765" s="45" t="s">
        <v>1202</v>
      </c>
      <c r="O1765" s="28" t="str">
        <f>Def_Sistemas_Conectores_Cabos!$B$7</f>
        <v>SMA 50-ohm</v>
      </c>
      <c r="P1765" s="19" t="str">
        <f>Def_Sistemas_Conectores_Cabos!$B$7</f>
        <v>SMA 50-ohm</v>
      </c>
      <c r="Q1765" s="27" t="str">
        <f t="shared" si="31"/>
        <v>SI-06C1:DI-BPMRFFE-1/TI_OUT
SI-06C1:DI-FMCFastADC-1/IN3</v>
      </c>
      <c r="R1765" s="69">
        <v>2.0</v>
      </c>
      <c r="S1765" s="69">
        <v>2.0</v>
      </c>
      <c r="T1765" s="211" t="str">
        <f>Def_Sistemas_Conectores_Cabos!$C$9</f>
        <v>RG316</v>
      </c>
      <c r="U1765" s="45" t="s">
        <v>1173</v>
      </c>
      <c r="V1765" s="33"/>
      <c r="W1765" s="33"/>
      <c r="X1765" s="33"/>
    </row>
    <row r="1766" ht="15.75" customHeight="1">
      <c r="A1766" s="19" t="str">
        <f>Def_Sistemas_Conectores_Cabos!$A$22</f>
        <v>BPM de elétrons</v>
      </c>
      <c r="B1766" s="22" t="str">
        <f>Datas_Entregas!$A$3</f>
        <v>BTS/Anel</v>
      </c>
      <c r="C1766" s="25">
        <f t="array" ref="C1766">INDEX(Datas_Entregas!$B$2:$B$100, MATCH(B1766, Datas_Entregas!$A$2:$A$100, 0), 1)</f>
        <v>43296</v>
      </c>
      <c r="D1766" s="22" t="str">
        <f>Def_Status_Montagem!$A$4</f>
        <v>Comprado / Esperando entrega</v>
      </c>
      <c r="E1766" s="35" t="str">
        <f>Def_Status_Montagem!$B$4</f>
        <v>Contratada (inclui etiqueta)</v>
      </c>
      <c r="F1766" s="26"/>
      <c r="G1766" s="27"/>
      <c r="H1766" s="26" t="str">
        <f t="array" ref="H1766">INDEX(Def_Instancias_Equipamentos!$E$2:$E$5135, MATCH(K1766, Def_Instancias_Equipamentos!$D$2:$D$5135, 0), 1)</f>
        <v>IA-06RaBPM</v>
      </c>
      <c r="I1766" s="27" t="str">
        <f t="array" ref="I1766">INDEX(Def_Instancias_Equipamentos!$E$2:$E$5135, MATCH(L1766, Def_Instancias_Equipamentos!$D$2:$D$5135, 0), 1)</f>
        <v>IA-06RaBPM</v>
      </c>
      <c r="J1766" s="27" t="str">
        <f t="shared" si="26"/>
        <v>INTERNO</v>
      </c>
      <c r="K1766" s="28" t="str">
        <f>Def_Instancias_Equipamentos!$D$831</f>
        <v>SI-06C1:DI-BPMRFFE-1</v>
      </c>
      <c r="L1766" s="19" t="str">
        <f>Def_Instancias_Equipamentos!$D$1422</f>
        <v>SI-06C1:DI-FMCFastADC-1</v>
      </c>
      <c r="M1766" s="44" t="s">
        <v>47</v>
      </c>
      <c r="N1766" s="45" t="s">
        <v>1216</v>
      </c>
      <c r="O1766" s="28" t="str">
        <f>Def_Sistemas_Conectores_Cabos!$B$7</f>
        <v>SMA 50-ohm</v>
      </c>
      <c r="P1766" s="19" t="str">
        <f>Def_Sistemas_Conectores_Cabos!$B$7</f>
        <v>SMA 50-ohm</v>
      </c>
      <c r="Q1766" s="27" t="str">
        <f t="shared" si="31"/>
        <v>SI-06C1:DI-BPMRFFE-1/BO_OUT
SI-06C1:DI-FMCFastADC-1/IN4</v>
      </c>
      <c r="R1766" s="69">
        <v>2.0</v>
      </c>
      <c r="S1766" s="69">
        <v>2.0</v>
      </c>
      <c r="T1766" s="211" t="str">
        <f>Def_Sistemas_Conectores_Cabos!$C$9</f>
        <v>RG316</v>
      </c>
      <c r="U1766" s="45" t="s">
        <v>1173</v>
      </c>
      <c r="V1766" s="33"/>
      <c r="W1766" s="33"/>
      <c r="X1766" s="33"/>
    </row>
    <row r="1767" ht="15.75" customHeight="1">
      <c r="A1767" s="19" t="str">
        <f>Def_Sistemas_Conectores_Cabos!$A$22</f>
        <v>BPM de elétrons</v>
      </c>
      <c r="B1767" s="22" t="str">
        <f>Datas_Entregas!$A$3</f>
        <v>BTS/Anel</v>
      </c>
      <c r="C1767" s="25">
        <f t="array" ref="C1767">INDEX(Datas_Entregas!$B$2:$B$100, MATCH(B1767, Datas_Entregas!$A$2:$A$100, 0), 1)</f>
        <v>43296</v>
      </c>
      <c r="D1767" s="22" t="str">
        <f>Def_Status_Montagem!$A$4</f>
        <v>Comprado / Esperando entrega</v>
      </c>
      <c r="E1767" s="35" t="str">
        <f>Def_Status_Montagem!$B$4</f>
        <v>Contratada (inclui etiqueta)</v>
      </c>
      <c r="F1767" s="26"/>
      <c r="G1767" s="27"/>
      <c r="H1767" s="26" t="str">
        <f t="array" ref="H1767">INDEX(Def_Instancias_Equipamentos!$E$2:$E$5135, MATCH(K1767, Def_Instancias_Equipamentos!$D$2:$D$5135, 0), 1)</f>
        <v>IA-06RaBPM</v>
      </c>
      <c r="I1767" s="27" t="str">
        <f t="array" ref="I1767">INDEX(Def_Instancias_Equipamentos!$E$2:$E$5135, MATCH(L1767, Def_Instancias_Equipamentos!$D$2:$D$5135, 0), 1)</f>
        <v>IA-06RaBPM</v>
      </c>
      <c r="J1767" s="27" t="str">
        <f t="shared" si="26"/>
        <v>INTERNO</v>
      </c>
      <c r="K1767" s="28" t="str">
        <f>Def_Instancias_Equipamentos!$D$832</f>
        <v>SI-06C1:DI-BPMRFFE-2</v>
      </c>
      <c r="L1767" s="19" t="str">
        <f>Def_Instancias_Equipamentos!$D$1423</f>
        <v>SI-06C1:DI-FMCFastADC-2</v>
      </c>
      <c r="M1767" s="44" t="s">
        <v>51</v>
      </c>
      <c r="N1767" s="45" t="s">
        <v>1192</v>
      </c>
      <c r="O1767" s="28" t="str">
        <f>Def_Sistemas_Conectores_Cabos!$B$7</f>
        <v>SMA 50-ohm</v>
      </c>
      <c r="P1767" s="19" t="str">
        <f>Def_Sistemas_Conectores_Cabos!$B$7</f>
        <v>SMA 50-ohm</v>
      </c>
      <c r="Q1767" s="27" t="str">
        <f t="shared" si="31"/>
        <v>SI-06C1:DI-BPMRFFE-2/TO_OUT
SI-06C1:DI-FMCFastADC-2/IN1</v>
      </c>
      <c r="R1767" s="69">
        <v>2.0</v>
      </c>
      <c r="S1767" s="69">
        <v>2.0</v>
      </c>
      <c r="T1767" s="211" t="str">
        <f>Def_Sistemas_Conectores_Cabos!$C$9</f>
        <v>RG316</v>
      </c>
      <c r="U1767" s="45" t="s">
        <v>1173</v>
      </c>
      <c r="V1767" s="33"/>
      <c r="W1767" s="33"/>
      <c r="X1767" s="33"/>
    </row>
    <row r="1768" ht="15.75" customHeight="1">
      <c r="A1768" s="19" t="str">
        <f>Def_Sistemas_Conectores_Cabos!$A$22</f>
        <v>BPM de elétrons</v>
      </c>
      <c r="B1768" s="22" t="str">
        <f>Datas_Entregas!$A$3</f>
        <v>BTS/Anel</v>
      </c>
      <c r="C1768" s="25">
        <f t="array" ref="C1768">INDEX(Datas_Entregas!$B$2:$B$100, MATCH(B1768, Datas_Entregas!$A$2:$A$100, 0), 1)</f>
        <v>43296</v>
      </c>
      <c r="D1768" s="22" t="str">
        <f>Def_Status_Montagem!$A$4</f>
        <v>Comprado / Esperando entrega</v>
      </c>
      <c r="E1768" s="35" t="str">
        <f>Def_Status_Montagem!$B$4</f>
        <v>Contratada (inclui etiqueta)</v>
      </c>
      <c r="F1768" s="26"/>
      <c r="G1768" s="27"/>
      <c r="H1768" s="26" t="str">
        <f t="array" ref="H1768">INDEX(Def_Instancias_Equipamentos!$E$2:$E$5135, MATCH(K1768, Def_Instancias_Equipamentos!$D$2:$D$5135, 0), 1)</f>
        <v>IA-06RaBPM</v>
      </c>
      <c r="I1768" s="27" t="str">
        <f t="array" ref="I1768">INDEX(Def_Instancias_Equipamentos!$E$2:$E$5135, MATCH(L1768, Def_Instancias_Equipamentos!$D$2:$D$5135, 0), 1)</f>
        <v>IA-06RaBPM</v>
      </c>
      <c r="J1768" s="27" t="str">
        <f t="shared" si="26"/>
        <v>INTERNO</v>
      </c>
      <c r="K1768" s="28" t="str">
        <f>Def_Instancias_Equipamentos!$D$832</f>
        <v>SI-06C1:DI-BPMRFFE-2</v>
      </c>
      <c r="L1768" s="19" t="str">
        <f>Def_Instancias_Equipamentos!$D$1423</f>
        <v>SI-06C1:DI-FMCFastADC-2</v>
      </c>
      <c r="M1768" s="44" t="s">
        <v>44</v>
      </c>
      <c r="N1768" s="45" t="s">
        <v>1199</v>
      </c>
      <c r="O1768" s="28" t="str">
        <f>Def_Sistemas_Conectores_Cabos!$B$7</f>
        <v>SMA 50-ohm</v>
      </c>
      <c r="P1768" s="19" t="str">
        <f>Def_Sistemas_Conectores_Cabos!$B$7</f>
        <v>SMA 50-ohm</v>
      </c>
      <c r="Q1768" s="27" t="str">
        <f t="shared" si="31"/>
        <v>SI-06C1:DI-BPMRFFE-2/BI_OUT
SI-06C1:DI-FMCFastADC-2/IN2</v>
      </c>
      <c r="R1768" s="69">
        <v>2.0</v>
      </c>
      <c r="S1768" s="69">
        <v>2.0</v>
      </c>
      <c r="T1768" s="211" t="str">
        <f>Def_Sistemas_Conectores_Cabos!$C$9</f>
        <v>RG316</v>
      </c>
      <c r="U1768" s="45" t="s">
        <v>1173</v>
      </c>
      <c r="V1768" s="33"/>
      <c r="W1768" s="33"/>
      <c r="X1768" s="33"/>
    </row>
    <row r="1769" ht="15.75" customHeight="1">
      <c r="A1769" s="19" t="str">
        <f>Def_Sistemas_Conectores_Cabos!$A$22</f>
        <v>BPM de elétrons</v>
      </c>
      <c r="B1769" s="22" t="str">
        <f>Datas_Entregas!$A$3</f>
        <v>BTS/Anel</v>
      </c>
      <c r="C1769" s="25">
        <f t="array" ref="C1769">INDEX(Datas_Entregas!$B$2:$B$100, MATCH(B1769, Datas_Entregas!$A$2:$A$100, 0), 1)</f>
        <v>43296</v>
      </c>
      <c r="D1769" s="22" t="str">
        <f>Def_Status_Montagem!$A$4</f>
        <v>Comprado / Esperando entrega</v>
      </c>
      <c r="E1769" s="35" t="str">
        <f>Def_Status_Montagem!$B$4</f>
        <v>Contratada (inclui etiqueta)</v>
      </c>
      <c r="F1769" s="26"/>
      <c r="G1769" s="27"/>
      <c r="H1769" s="26" t="str">
        <f t="array" ref="H1769">INDEX(Def_Instancias_Equipamentos!$E$2:$E$5135, MATCH(K1769, Def_Instancias_Equipamentos!$D$2:$D$5135, 0), 1)</f>
        <v>IA-06RaBPM</v>
      </c>
      <c r="I1769" s="27" t="str">
        <f t="array" ref="I1769">INDEX(Def_Instancias_Equipamentos!$E$2:$E$5135, MATCH(L1769, Def_Instancias_Equipamentos!$D$2:$D$5135, 0), 1)</f>
        <v>IA-06RaBPM</v>
      </c>
      <c r="J1769" s="27" t="str">
        <f t="shared" si="26"/>
        <v>INTERNO</v>
      </c>
      <c r="K1769" s="28" t="str">
        <f>Def_Instancias_Equipamentos!$D$832</f>
        <v>SI-06C1:DI-BPMRFFE-2</v>
      </c>
      <c r="L1769" s="19" t="str">
        <f>Def_Instancias_Equipamentos!$D$1423</f>
        <v>SI-06C1:DI-FMCFastADC-2</v>
      </c>
      <c r="M1769" s="44" t="s">
        <v>49</v>
      </c>
      <c r="N1769" s="45" t="s">
        <v>1202</v>
      </c>
      <c r="O1769" s="28" t="str">
        <f>Def_Sistemas_Conectores_Cabos!$B$7</f>
        <v>SMA 50-ohm</v>
      </c>
      <c r="P1769" s="19" t="str">
        <f>Def_Sistemas_Conectores_Cabos!$B$7</f>
        <v>SMA 50-ohm</v>
      </c>
      <c r="Q1769" s="27" t="str">
        <f t="shared" si="31"/>
        <v>SI-06C1:DI-BPMRFFE-2/TI_OUT
SI-06C1:DI-FMCFastADC-2/IN3</v>
      </c>
      <c r="R1769" s="69">
        <v>2.0</v>
      </c>
      <c r="S1769" s="69">
        <v>2.0</v>
      </c>
      <c r="T1769" s="211" t="str">
        <f>Def_Sistemas_Conectores_Cabos!$C$9</f>
        <v>RG316</v>
      </c>
      <c r="U1769" s="45" t="s">
        <v>1173</v>
      </c>
      <c r="V1769" s="33"/>
      <c r="W1769" s="33"/>
      <c r="X1769" s="33"/>
    </row>
    <row r="1770" ht="15.75" customHeight="1">
      <c r="A1770" s="19" t="str">
        <f>Def_Sistemas_Conectores_Cabos!$A$22</f>
        <v>BPM de elétrons</v>
      </c>
      <c r="B1770" s="22" t="str">
        <f>Datas_Entregas!$A$3</f>
        <v>BTS/Anel</v>
      </c>
      <c r="C1770" s="25">
        <f t="array" ref="C1770">INDEX(Datas_Entregas!$B$2:$B$100, MATCH(B1770, Datas_Entregas!$A$2:$A$100, 0), 1)</f>
        <v>43296</v>
      </c>
      <c r="D1770" s="22" t="str">
        <f>Def_Status_Montagem!$A$4</f>
        <v>Comprado / Esperando entrega</v>
      </c>
      <c r="E1770" s="35" t="str">
        <f>Def_Status_Montagem!$B$4</f>
        <v>Contratada (inclui etiqueta)</v>
      </c>
      <c r="F1770" s="26"/>
      <c r="G1770" s="27"/>
      <c r="H1770" s="26" t="str">
        <f t="array" ref="H1770">INDEX(Def_Instancias_Equipamentos!$E$2:$E$5135, MATCH(K1770, Def_Instancias_Equipamentos!$D$2:$D$5135, 0), 1)</f>
        <v>IA-06RaBPM</v>
      </c>
      <c r="I1770" s="27" t="str">
        <f t="array" ref="I1770">INDEX(Def_Instancias_Equipamentos!$E$2:$E$5135, MATCH(L1770, Def_Instancias_Equipamentos!$D$2:$D$5135, 0), 1)</f>
        <v>IA-06RaBPM</v>
      </c>
      <c r="J1770" s="27" t="str">
        <f t="shared" si="26"/>
        <v>INTERNO</v>
      </c>
      <c r="K1770" s="28" t="str">
        <f>Def_Instancias_Equipamentos!$D$832</f>
        <v>SI-06C1:DI-BPMRFFE-2</v>
      </c>
      <c r="L1770" s="19" t="str">
        <f>Def_Instancias_Equipamentos!$D$1423</f>
        <v>SI-06C1:DI-FMCFastADC-2</v>
      </c>
      <c r="M1770" s="44" t="s">
        <v>47</v>
      </c>
      <c r="N1770" s="45" t="s">
        <v>1216</v>
      </c>
      <c r="O1770" s="28" t="str">
        <f>Def_Sistemas_Conectores_Cabos!$B$7</f>
        <v>SMA 50-ohm</v>
      </c>
      <c r="P1770" s="19" t="str">
        <f>Def_Sistemas_Conectores_Cabos!$B$7</f>
        <v>SMA 50-ohm</v>
      </c>
      <c r="Q1770" s="27" t="str">
        <f t="shared" si="31"/>
        <v>SI-06C1:DI-BPMRFFE-2/BO_OUT
SI-06C1:DI-FMCFastADC-2/IN4</v>
      </c>
      <c r="R1770" s="69">
        <v>2.0</v>
      </c>
      <c r="S1770" s="69">
        <v>2.0</v>
      </c>
      <c r="T1770" s="211" t="str">
        <f>Def_Sistemas_Conectores_Cabos!$C$9</f>
        <v>RG316</v>
      </c>
      <c r="U1770" s="45" t="s">
        <v>1173</v>
      </c>
      <c r="V1770" s="33"/>
      <c r="W1770" s="33"/>
      <c r="X1770" s="33"/>
    </row>
    <row r="1771" ht="15.75" customHeight="1">
      <c r="A1771" s="19" t="str">
        <f>Def_Sistemas_Conectores_Cabos!$A$22</f>
        <v>BPM de elétrons</v>
      </c>
      <c r="B1771" s="22" t="str">
        <f>Datas_Entregas!$A$3</f>
        <v>BTS/Anel</v>
      </c>
      <c r="C1771" s="25">
        <f t="array" ref="C1771">INDEX(Datas_Entregas!$B$2:$B$100, MATCH(B1771, Datas_Entregas!$A$2:$A$100, 0), 1)</f>
        <v>43296</v>
      </c>
      <c r="D1771" s="22" t="str">
        <f>Def_Status_Montagem!$A$4</f>
        <v>Comprado / Esperando entrega</v>
      </c>
      <c r="E1771" s="35" t="str">
        <f>Def_Status_Montagem!$B$4</f>
        <v>Contratada (inclui etiqueta)</v>
      </c>
      <c r="F1771" s="26"/>
      <c r="G1771" s="27"/>
      <c r="H1771" s="26" t="str">
        <f t="array" ref="H1771">INDEX(Def_Instancias_Equipamentos!$E$2:$E$5135, MATCH(K1771, Def_Instancias_Equipamentos!$D$2:$D$5135, 0), 1)</f>
        <v>IA-06RaBPM</v>
      </c>
      <c r="I1771" s="27" t="str">
        <f t="array" ref="I1771">INDEX(Def_Instancias_Equipamentos!$E$2:$E$5135, MATCH(L1771, Def_Instancias_Equipamentos!$D$2:$D$5135, 0), 1)</f>
        <v>IA-06RaBPM</v>
      </c>
      <c r="J1771" s="27" t="str">
        <f t="shared" si="26"/>
        <v>INTERNO</v>
      </c>
      <c r="K1771" s="28" t="str">
        <f>Def_Instancias_Equipamentos!$D$833</f>
        <v>SI-06C2:DI-BPMRFFE</v>
      </c>
      <c r="L1771" s="19" t="str">
        <f>Def_Instancias_Equipamentos!$D$1424</f>
        <v>SI-06C2:DI-FMCFastADC</v>
      </c>
      <c r="M1771" s="44" t="s">
        <v>51</v>
      </c>
      <c r="N1771" s="45" t="s">
        <v>1192</v>
      </c>
      <c r="O1771" s="28" t="str">
        <f>Def_Sistemas_Conectores_Cabos!$B$7</f>
        <v>SMA 50-ohm</v>
      </c>
      <c r="P1771" s="19" t="str">
        <f>Def_Sistemas_Conectores_Cabos!$B$7</f>
        <v>SMA 50-ohm</v>
      </c>
      <c r="Q1771" s="27" t="str">
        <f t="shared" si="31"/>
        <v>SI-06C2:DI-BPMRFFE/TO_OUT
SI-06C2:DI-FMCFastADC/IN1</v>
      </c>
      <c r="R1771" s="69">
        <v>2.0</v>
      </c>
      <c r="S1771" s="69">
        <v>2.0</v>
      </c>
      <c r="T1771" s="211" t="str">
        <f>Def_Sistemas_Conectores_Cabos!$C$9</f>
        <v>RG316</v>
      </c>
      <c r="U1771" s="45" t="s">
        <v>1173</v>
      </c>
      <c r="V1771" s="33"/>
      <c r="W1771" s="33"/>
      <c r="X1771" s="33"/>
    </row>
    <row r="1772" ht="15.75" customHeight="1">
      <c r="A1772" s="19" t="str">
        <f>Def_Sistemas_Conectores_Cabos!$A$22</f>
        <v>BPM de elétrons</v>
      </c>
      <c r="B1772" s="22" t="str">
        <f>Datas_Entregas!$A$3</f>
        <v>BTS/Anel</v>
      </c>
      <c r="C1772" s="25">
        <f t="array" ref="C1772">INDEX(Datas_Entregas!$B$2:$B$100, MATCH(B1772, Datas_Entregas!$A$2:$A$100, 0), 1)</f>
        <v>43296</v>
      </c>
      <c r="D1772" s="22" t="str">
        <f>Def_Status_Montagem!$A$4</f>
        <v>Comprado / Esperando entrega</v>
      </c>
      <c r="E1772" s="35" t="str">
        <f>Def_Status_Montagem!$B$4</f>
        <v>Contratada (inclui etiqueta)</v>
      </c>
      <c r="F1772" s="26"/>
      <c r="G1772" s="27"/>
      <c r="H1772" s="26" t="str">
        <f t="array" ref="H1772">INDEX(Def_Instancias_Equipamentos!$E$2:$E$5135, MATCH(K1772, Def_Instancias_Equipamentos!$D$2:$D$5135, 0), 1)</f>
        <v>IA-06RaBPM</v>
      </c>
      <c r="I1772" s="27" t="str">
        <f t="array" ref="I1772">INDEX(Def_Instancias_Equipamentos!$E$2:$E$5135, MATCH(L1772, Def_Instancias_Equipamentos!$D$2:$D$5135, 0), 1)</f>
        <v>IA-06RaBPM</v>
      </c>
      <c r="J1772" s="27" t="str">
        <f t="shared" si="26"/>
        <v>INTERNO</v>
      </c>
      <c r="K1772" s="28" t="str">
        <f>Def_Instancias_Equipamentos!$D$833</f>
        <v>SI-06C2:DI-BPMRFFE</v>
      </c>
      <c r="L1772" s="19" t="str">
        <f>Def_Instancias_Equipamentos!$D$1424</f>
        <v>SI-06C2:DI-FMCFastADC</v>
      </c>
      <c r="M1772" s="44" t="s">
        <v>44</v>
      </c>
      <c r="N1772" s="45" t="s">
        <v>1199</v>
      </c>
      <c r="O1772" s="28" t="str">
        <f>Def_Sistemas_Conectores_Cabos!$B$7</f>
        <v>SMA 50-ohm</v>
      </c>
      <c r="P1772" s="19" t="str">
        <f>Def_Sistemas_Conectores_Cabos!$B$7</f>
        <v>SMA 50-ohm</v>
      </c>
      <c r="Q1772" s="27" t="str">
        <f t="shared" si="31"/>
        <v>SI-06C2:DI-BPMRFFE/BI_OUT
SI-06C2:DI-FMCFastADC/IN2</v>
      </c>
      <c r="R1772" s="69">
        <v>2.0</v>
      </c>
      <c r="S1772" s="69">
        <v>2.0</v>
      </c>
      <c r="T1772" s="211" t="str">
        <f>Def_Sistemas_Conectores_Cabos!$C$9</f>
        <v>RG316</v>
      </c>
      <c r="U1772" s="45" t="s">
        <v>1173</v>
      </c>
      <c r="V1772" s="33"/>
      <c r="W1772" s="33"/>
      <c r="X1772" s="33"/>
    </row>
    <row r="1773" ht="15.75" customHeight="1">
      <c r="A1773" s="19" t="str">
        <f>Def_Sistemas_Conectores_Cabos!$A$22</f>
        <v>BPM de elétrons</v>
      </c>
      <c r="B1773" s="22" t="str">
        <f>Datas_Entregas!$A$3</f>
        <v>BTS/Anel</v>
      </c>
      <c r="C1773" s="25">
        <f t="array" ref="C1773">INDEX(Datas_Entregas!$B$2:$B$100, MATCH(B1773, Datas_Entregas!$A$2:$A$100, 0), 1)</f>
        <v>43296</v>
      </c>
      <c r="D1773" s="22" t="str">
        <f>Def_Status_Montagem!$A$4</f>
        <v>Comprado / Esperando entrega</v>
      </c>
      <c r="E1773" s="35" t="str">
        <f>Def_Status_Montagem!$B$4</f>
        <v>Contratada (inclui etiqueta)</v>
      </c>
      <c r="F1773" s="26"/>
      <c r="G1773" s="27"/>
      <c r="H1773" s="26" t="str">
        <f t="array" ref="H1773">INDEX(Def_Instancias_Equipamentos!$E$2:$E$5135, MATCH(K1773, Def_Instancias_Equipamentos!$D$2:$D$5135, 0), 1)</f>
        <v>IA-06RaBPM</v>
      </c>
      <c r="I1773" s="27" t="str">
        <f t="array" ref="I1773">INDEX(Def_Instancias_Equipamentos!$E$2:$E$5135, MATCH(L1773, Def_Instancias_Equipamentos!$D$2:$D$5135, 0), 1)</f>
        <v>IA-06RaBPM</v>
      </c>
      <c r="J1773" s="27" t="str">
        <f t="shared" si="26"/>
        <v>INTERNO</v>
      </c>
      <c r="K1773" s="28" t="str">
        <f>Def_Instancias_Equipamentos!$D$833</f>
        <v>SI-06C2:DI-BPMRFFE</v>
      </c>
      <c r="L1773" s="19" t="str">
        <f>Def_Instancias_Equipamentos!$D$1424</f>
        <v>SI-06C2:DI-FMCFastADC</v>
      </c>
      <c r="M1773" s="44" t="s">
        <v>49</v>
      </c>
      <c r="N1773" s="45" t="s">
        <v>1202</v>
      </c>
      <c r="O1773" s="28" t="str">
        <f>Def_Sistemas_Conectores_Cabos!$B$7</f>
        <v>SMA 50-ohm</v>
      </c>
      <c r="P1773" s="19" t="str">
        <f>Def_Sistemas_Conectores_Cabos!$B$7</f>
        <v>SMA 50-ohm</v>
      </c>
      <c r="Q1773" s="27" t="str">
        <f t="shared" si="31"/>
        <v>SI-06C2:DI-BPMRFFE/TI_OUT
SI-06C2:DI-FMCFastADC/IN3</v>
      </c>
      <c r="R1773" s="69">
        <v>2.0</v>
      </c>
      <c r="S1773" s="69">
        <v>2.0</v>
      </c>
      <c r="T1773" s="211" t="str">
        <f>Def_Sistemas_Conectores_Cabos!$C$9</f>
        <v>RG316</v>
      </c>
      <c r="U1773" s="45" t="s">
        <v>1173</v>
      </c>
      <c r="V1773" s="33"/>
      <c r="W1773" s="33"/>
      <c r="X1773" s="33"/>
    </row>
    <row r="1774" ht="15.75" customHeight="1">
      <c r="A1774" s="19" t="str">
        <f>Def_Sistemas_Conectores_Cabos!$A$22</f>
        <v>BPM de elétrons</v>
      </c>
      <c r="B1774" s="22" t="str">
        <f>Datas_Entregas!$A$3</f>
        <v>BTS/Anel</v>
      </c>
      <c r="C1774" s="25">
        <f t="array" ref="C1774">INDEX(Datas_Entregas!$B$2:$B$100, MATCH(B1774, Datas_Entregas!$A$2:$A$100, 0), 1)</f>
        <v>43296</v>
      </c>
      <c r="D1774" s="22" t="str">
        <f>Def_Status_Montagem!$A$4</f>
        <v>Comprado / Esperando entrega</v>
      </c>
      <c r="E1774" s="35" t="str">
        <f>Def_Status_Montagem!$B$4</f>
        <v>Contratada (inclui etiqueta)</v>
      </c>
      <c r="F1774" s="26"/>
      <c r="G1774" s="27"/>
      <c r="H1774" s="26" t="str">
        <f t="array" ref="H1774">INDEX(Def_Instancias_Equipamentos!$E$2:$E$5135, MATCH(K1774, Def_Instancias_Equipamentos!$D$2:$D$5135, 0), 1)</f>
        <v>IA-06RaBPM</v>
      </c>
      <c r="I1774" s="27" t="str">
        <f t="array" ref="I1774">INDEX(Def_Instancias_Equipamentos!$E$2:$E$5135, MATCH(L1774, Def_Instancias_Equipamentos!$D$2:$D$5135, 0), 1)</f>
        <v>IA-06RaBPM</v>
      </c>
      <c r="J1774" s="27" t="str">
        <f t="shared" si="26"/>
        <v>INTERNO</v>
      </c>
      <c r="K1774" s="28" t="str">
        <f>Def_Instancias_Equipamentos!$D$833</f>
        <v>SI-06C2:DI-BPMRFFE</v>
      </c>
      <c r="L1774" s="19" t="str">
        <f>Def_Instancias_Equipamentos!$D$1424</f>
        <v>SI-06C2:DI-FMCFastADC</v>
      </c>
      <c r="M1774" s="44" t="s">
        <v>47</v>
      </c>
      <c r="N1774" s="45" t="s">
        <v>1216</v>
      </c>
      <c r="O1774" s="28" t="str">
        <f>Def_Sistemas_Conectores_Cabos!$B$7</f>
        <v>SMA 50-ohm</v>
      </c>
      <c r="P1774" s="19" t="str">
        <f>Def_Sistemas_Conectores_Cabos!$B$7</f>
        <v>SMA 50-ohm</v>
      </c>
      <c r="Q1774" s="27" t="str">
        <f t="shared" si="31"/>
        <v>SI-06C2:DI-BPMRFFE/BO_OUT
SI-06C2:DI-FMCFastADC/IN4</v>
      </c>
      <c r="R1774" s="69">
        <v>2.0</v>
      </c>
      <c r="S1774" s="69">
        <v>2.0</v>
      </c>
      <c r="T1774" s="211" t="str">
        <f>Def_Sistemas_Conectores_Cabos!$C$9</f>
        <v>RG316</v>
      </c>
      <c r="U1774" s="45" t="s">
        <v>1173</v>
      </c>
      <c r="V1774" s="33"/>
      <c r="W1774" s="33"/>
      <c r="X1774" s="33"/>
    </row>
    <row r="1775" ht="15.75" customHeight="1">
      <c r="A1775" s="19" t="str">
        <f>Def_Sistemas_Conectores_Cabos!$A$22</f>
        <v>BPM de elétrons</v>
      </c>
      <c r="B1775" s="22" t="str">
        <f>Datas_Entregas!$A$3</f>
        <v>BTS/Anel</v>
      </c>
      <c r="C1775" s="25">
        <f t="array" ref="C1775">INDEX(Datas_Entregas!$B$2:$B$100, MATCH(B1775, Datas_Entregas!$A$2:$A$100, 0), 1)</f>
        <v>43296</v>
      </c>
      <c r="D1775" s="22" t="str">
        <f>Def_Status_Montagem!$A$4</f>
        <v>Comprado / Esperando entrega</v>
      </c>
      <c r="E1775" s="35" t="str">
        <f>Def_Status_Montagem!$B$4</f>
        <v>Contratada (inclui etiqueta)</v>
      </c>
      <c r="F1775" s="26"/>
      <c r="G1775" s="27"/>
      <c r="H1775" s="26" t="str">
        <f t="array" ref="H1775">INDEX(Def_Instancias_Equipamentos!$E$2:$E$5135, MATCH(K1775, Def_Instancias_Equipamentos!$D$2:$D$5135, 0), 1)</f>
        <v>IA-06RaBPM</v>
      </c>
      <c r="I1775" s="27" t="str">
        <f t="array" ref="I1775">INDEX(Def_Instancias_Equipamentos!$E$2:$E$5135, MATCH(L1775, Def_Instancias_Equipamentos!$D$2:$D$5135, 0), 1)</f>
        <v>IA-06RaBPM</v>
      </c>
      <c r="J1775" s="27" t="str">
        <f t="shared" si="26"/>
        <v>INTERNO</v>
      </c>
      <c r="K1775" s="28" t="str">
        <f>Def_Instancias_Equipamentos!$D$834</f>
        <v>SI-06C3:DI-BPMRFFE-1</v>
      </c>
      <c r="L1775" s="19" t="str">
        <f>Def_Instancias_Equipamentos!$D$1425</f>
        <v>SI-06C3:DI-FMCFastADC-1</v>
      </c>
      <c r="M1775" s="44" t="s">
        <v>51</v>
      </c>
      <c r="N1775" s="45" t="s">
        <v>1192</v>
      </c>
      <c r="O1775" s="28" t="str">
        <f>Def_Sistemas_Conectores_Cabos!$B$7</f>
        <v>SMA 50-ohm</v>
      </c>
      <c r="P1775" s="19" t="str">
        <f>Def_Sistemas_Conectores_Cabos!$B$7</f>
        <v>SMA 50-ohm</v>
      </c>
      <c r="Q1775" s="27" t="str">
        <f t="shared" si="31"/>
        <v>SI-06C3:DI-BPMRFFE-1/TO_OUT
SI-06C3:DI-FMCFastADC-1/IN1</v>
      </c>
      <c r="R1775" s="69">
        <v>2.0</v>
      </c>
      <c r="S1775" s="69">
        <v>2.0</v>
      </c>
      <c r="T1775" s="211" t="str">
        <f>Def_Sistemas_Conectores_Cabos!$C$9</f>
        <v>RG316</v>
      </c>
      <c r="U1775" s="45" t="s">
        <v>1173</v>
      </c>
      <c r="V1775" s="33"/>
      <c r="W1775" s="33"/>
      <c r="X1775" s="33"/>
    </row>
    <row r="1776" ht="15.75" customHeight="1">
      <c r="A1776" s="19" t="str">
        <f>Def_Sistemas_Conectores_Cabos!$A$22</f>
        <v>BPM de elétrons</v>
      </c>
      <c r="B1776" s="22" t="str">
        <f>Datas_Entregas!$A$3</f>
        <v>BTS/Anel</v>
      </c>
      <c r="C1776" s="25">
        <f t="array" ref="C1776">INDEX(Datas_Entregas!$B$2:$B$100, MATCH(B1776, Datas_Entregas!$A$2:$A$100, 0), 1)</f>
        <v>43296</v>
      </c>
      <c r="D1776" s="22" t="str">
        <f>Def_Status_Montagem!$A$4</f>
        <v>Comprado / Esperando entrega</v>
      </c>
      <c r="E1776" s="35" t="str">
        <f>Def_Status_Montagem!$B$4</f>
        <v>Contratada (inclui etiqueta)</v>
      </c>
      <c r="F1776" s="26"/>
      <c r="G1776" s="27"/>
      <c r="H1776" s="26" t="str">
        <f t="array" ref="H1776">INDEX(Def_Instancias_Equipamentos!$E$2:$E$5135, MATCH(K1776, Def_Instancias_Equipamentos!$D$2:$D$5135, 0), 1)</f>
        <v>IA-06RaBPM</v>
      </c>
      <c r="I1776" s="27" t="str">
        <f t="array" ref="I1776">INDEX(Def_Instancias_Equipamentos!$E$2:$E$5135, MATCH(L1776, Def_Instancias_Equipamentos!$D$2:$D$5135, 0), 1)</f>
        <v>IA-06RaBPM</v>
      </c>
      <c r="J1776" s="27" t="str">
        <f t="shared" si="26"/>
        <v>INTERNO</v>
      </c>
      <c r="K1776" s="28" t="str">
        <f>Def_Instancias_Equipamentos!$D$834</f>
        <v>SI-06C3:DI-BPMRFFE-1</v>
      </c>
      <c r="L1776" s="19" t="str">
        <f>Def_Instancias_Equipamentos!$D$1425</f>
        <v>SI-06C3:DI-FMCFastADC-1</v>
      </c>
      <c r="M1776" s="44" t="s">
        <v>44</v>
      </c>
      <c r="N1776" s="45" t="s">
        <v>1199</v>
      </c>
      <c r="O1776" s="28" t="str">
        <f>Def_Sistemas_Conectores_Cabos!$B$7</f>
        <v>SMA 50-ohm</v>
      </c>
      <c r="P1776" s="19" t="str">
        <f>Def_Sistemas_Conectores_Cabos!$B$7</f>
        <v>SMA 50-ohm</v>
      </c>
      <c r="Q1776" s="27" t="str">
        <f t="shared" si="31"/>
        <v>SI-06C3:DI-BPMRFFE-1/BI_OUT
SI-06C3:DI-FMCFastADC-1/IN2</v>
      </c>
      <c r="R1776" s="69">
        <v>2.0</v>
      </c>
      <c r="S1776" s="69">
        <v>2.0</v>
      </c>
      <c r="T1776" s="211" t="str">
        <f>Def_Sistemas_Conectores_Cabos!$C$9</f>
        <v>RG316</v>
      </c>
      <c r="U1776" s="45" t="s">
        <v>1173</v>
      </c>
      <c r="V1776" s="33"/>
      <c r="W1776" s="33"/>
      <c r="X1776" s="33"/>
    </row>
    <row r="1777" ht="15.75" customHeight="1">
      <c r="A1777" s="19" t="str">
        <f>Def_Sistemas_Conectores_Cabos!$A$22</f>
        <v>BPM de elétrons</v>
      </c>
      <c r="B1777" s="22" t="str">
        <f>Datas_Entregas!$A$3</f>
        <v>BTS/Anel</v>
      </c>
      <c r="C1777" s="25">
        <f t="array" ref="C1777">INDEX(Datas_Entregas!$B$2:$B$100, MATCH(B1777, Datas_Entregas!$A$2:$A$100, 0), 1)</f>
        <v>43296</v>
      </c>
      <c r="D1777" s="22" t="str">
        <f>Def_Status_Montagem!$A$4</f>
        <v>Comprado / Esperando entrega</v>
      </c>
      <c r="E1777" s="35" t="str">
        <f>Def_Status_Montagem!$B$4</f>
        <v>Contratada (inclui etiqueta)</v>
      </c>
      <c r="F1777" s="26"/>
      <c r="G1777" s="27"/>
      <c r="H1777" s="26" t="str">
        <f t="array" ref="H1777">INDEX(Def_Instancias_Equipamentos!$E$2:$E$5135, MATCH(K1777, Def_Instancias_Equipamentos!$D$2:$D$5135, 0), 1)</f>
        <v>IA-06RaBPM</v>
      </c>
      <c r="I1777" s="27" t="str">
        <f t="array" ref="I1777">INDEX(Def_Instancias_Equipamentos!$E$2:$E$5135, MATCH(L1777, Def_Instancias_Equipamentos!$D$2:$D$5135, 0), 1)</f>
        <v>IA-06RaBPM</v>
      </c>
      <c r="J1777" s="27" t="str">
        <f t="shared" si="26"/>
        <v>INTERNO</v>
      </c>
      <c r="K1777" s="28" t="str">
        <f>Def_Instancias_Equipamentos!$D$834</f>
        <v>SI-06C3:DI-BPMRFFE-1</v>
      </c>
      <c r="L1777" s="19" t="str">
        <f>Def_Instancias_Equipamentos!$D$1425</f>
        <v>SI-06C3:DI-FMCFastADC-1</v>
      </c>
      <c r="M1777" s="44" t="s">
        <v>49</v>
      </c>
      <c r="N1777" s="45" t="s">
        <v>1202</v>
      </c>
      <c r="O1777" s="28" t="str">
        <f>Def_Sistemas_Conectores_Cabos!$B$7</f>
        <v>SMA 50-ohm</v>
      </c>
      <c r="P1777" s="19" t="str">
        <f>Def_Sistemas_Conectores_Cabos!$B$7</f>
        <v>SMA 50-ohm</v>
      </c>
      <c r="Q1777" s="27" t="str">
        <f t="shared" si="31"/>
        <v>SI-06C3:DI-BPMRFFE-1/TI_OUT
SI-06C3:DI-FMCFastADC-1/IN3</v>
      </c>
      <c r="R1777" s="69">
        <v>2.0</v>
      </c>
      <c r="S1777" s="69">
        <v>2.0</v>
      </c>
      <c r="T1777" s="211" t="str">
        <f>Def_Sistemas_Conectores_Cabos!$C$9</f>
        <v>RG316</v>
      </c>
      <c r="U1777" s="45" t="s">
        <v>1173</v>
      </c>
      <c r="V1777" s="33"/>
      <c r="W1777" s="33"/>
      <c r="X1777" s="33"/>
    </row>
    <row r="1778" ht="15.75" customHeight="1">
      <c r="A1778" s="19" t="str">
        <f>Def_Sistemas_Conectores_Cabos!$A$22</f>
        <v>BPM de elétrons</v>
      </c>
      <c r="B1778" s="22" t="str">
        <f>Datas_Entregas!$A$3</f>
        <v>BTS/Anel</v>
      </c>
      <c r="C1778" s="25">
        <f t="array" ref="C1778">INDEX(Datas_Entregas!$B$2:$B$100, MATCH(B1778, Datas_Entregas!$A$2:$A$100, 0), 1)</f>
        <v>43296</v>
      </c>
      <c r="D1778" s="22" t="str">
        <f>Def_Status_Montagem!$A$4</f>
        <v>Comprado / Esperando entrega</v>
      </c>
      <c r="E1778" s="35" t="str">
        <f>Def_Status_Montagem!$B$4</f>
        <v>Contratada (inclui etiqueta)</v>
      </c>
      <c r="F1778" s="26"/>
      <c r="G1778" s="27"/>
      <c r="H1778" s="26" t="str">
        <f t="array" ref="H1778">INDEX(Def_Instancias_Equipamentos!$E$2:$E$5135, MATCH(K1778, Def_Instancias_Equipamentos!$D$2:$D$5135, 0), 1)</f>
        <v>IA-06RaBPM</v>
      </c>
      <c r="I1778" s="27" t="str">
        <f t="array" ref="I1778">INDEX(Def_Instancias_Equipamentos!$E$2:$E$5135, MATCH(L1778, Def_Instancias_Equipamentos!$D$2:$D$5135, 0), 1)</f>
        <v>IA-06RaBPM</v>
      </c>
      <c r="J1778" s="27" t="str">
        <f t="shared" si="26"/>
        <v>INTERNO</v>
      </c>
      <c r="K1778" s="28" t="str">
        <f>Def_Instancias_Equipamentos!$D$834</f>
        <v>SI-06C3:DI-BPMRFFE-1</v>
      </c>
      <c r="L1778" s="19" t="str">
        <f>Def_Instancias_Equipamentos!$D$1425</f>
        <v>SI-06C3:DI-FMCFastADC-1</v>
      </c>
      <c r="M1778" s="44" t="s">
        <v>47</v>
      </c>
      <c r="N1778" s="45" t="s">
        <v>1216</v>
      </c>
      <c r="O1778" s="28" t="str">
        <f>Def_Sistemas_Conectores_Cabos!$B$7</f>
        <v>SMA 50-ohm</v>
      </c>
      <c r="P1778" s="19" t="str">
        <f>Def_Sistemas_Conectores_Cabos!$B$7</f>
        <v>SMA 50-ohm</v>
      </c>
      <c r="Q1778" s="27" t="str">
        <f t="shared" si="31"/>
        <v>SI-06C3:DI-BPMRFFE-1/BO_OUT
SI-06C3:DI-FMCFastADC-1/IN4</v>
      </c>
      <c r="R1778" s="69">
        <v>2.0</v>
      </c>
      <c r="S1778" s="69">
        <v>2.0</v>
      </c>
      <c r="T1778" s="211" t="str">
        <f>Def_Sistemas_Conectores_Cabos!$C$9</f>
        <v>RG316</v>
      </c>
      <c r="U1778" s="45" t="s">
        <v>1173</v>
      </c>
      <c r="V1778" s="33"/>
      <c r="W1778" s="33"/>
      <c r="X1778" s="33"/>
    </row>
    <row r="1779" ht="15.75" customHeight="1">
      <c r="A1779" s="19" t="str">
        <f>Def_Sistemas_Conectores_Cabos!$A$22</f>
        <v>BPM de elétrons</v>
      </c>
      <c r="B1779" s="22" t="str">
        <f>Datas_Entregas!$A$3</f>
        <v>BTS/Anel</v>
      </c>
      <c r="C1779" s="25">
        <f t="array" ref="C1779">INDEX(Datas_Entregas!$B$2:$B$100, MATCH(B1779, Datas_Entregas!$A$2:$A$100, 0), 1)</f>
        <v>43296</v>
      </c>
      <c r="D1779" s="22" t="str">
        <f>Def_Status_Montagem!$A$4</f>
        <v>Comprado / Esperando entrega</v>
      </c>
      <c r="E1779" s="35" t="str">
        <f>Def_Status_Montagem!$B$4</f>
        <v>Contratada (inclui etiqueta)</v>
      </c>
      <c r="F1779" s="26"/>
      <c r="G1779" s="27"/>
      <c r="H1779" s="26" t="str">
        <f t="array" ref="H1779">INDEX(Def_Instancias_Equipamentos!$E$2:$E$5135, MATCH(K1779, Def_Instancias_Equipamentos!$D$2:$D$5135, 0), 1)</f>
        <v>IA-06RaBPM</v>
      </c>
      <c r="I1779" s="27" t="str">
        <f t="array" ref="I1779">INDEX(Def_Instancias_Equipamentos!$E$2:$E$5135, MATCH(L1779, Def_Instancias_Equipamentos!$D$2:$D$5135, 0), 1)</f>
        <v>IA-06RaBPM</v>
      </c>
      <c r="J1779" s="27" t="str">
        <f t="shared" si="26"/>
        <v>INTERNO</v>
      </c>
      <c r="K1779" s="28" t="str">
        <f>Def_Instancias_Equipamentos!$D$835</f>
        <v>SI-06C3:DI-BPMRFFE-2</v>
      </c>
      <c r="L1779" s="19" t="str">
        <f>Def_Instancias_Equipamentos!$D$1426</f>
        <v>SI-06C3:DI-FMCFastADC-2</v>
      </c>
      <c r="M1779" s="44" t="s">
        <v>51</v>
      </c>
      <c r="N1779" s="45" t="s">
        <v>1192</v>
      </c>
      <c r="O1779" s="28" t="str">
        <f>Def_Sistemas_Conectores_Cabos!$B$7</f>
        <v>SMA 50-ohm</v>
      </c>
      <c r="P1779" s="19" t="str">
        <f>Def_Sistemas_Conectores_Cabos!$B$7</f>
        <v>SMA 50-ohm</v>
      </c>
      <c r="Q1779" s="27" t="str">
        <f t="shared" si="31"/>
        <v>SI-06C3:DI-BPMRFFE-2/TO_OUT
SI-06C3:DI-FMCFastADC-2/IN1</v>
      </c>
      <c r="R1779" s="69">
        <v>2.0</v>
      </c>
      <c r="S1779" s="69">
        <v>2.0</v>
      </c>
      <c r="T1779" s="211" t="str">
        <f>Def_Sistemas_Conectores_Cabos!$C$9</f>
        <v>RG316</v>
      </c>
      <c r="U1779" s="45" t="s">
        <v>1173</v>
      </c>
      <c r="V1779" s="33"/>
      <c r="W1779" s="33"/>
      <c r="X1779" s="33"/>
    </row>
    <row r="1780" ht="15.75" customHeight="1">
      <c r="A1780" s="19" t="str">
        <f>Def_Sistemas_Conectores_Cabos!$A$22</f>
        <v>BPM de elétrons</v>
      </c>
      <c r="B1780" s="22" t="str">
        <f>Datas_Entregas!$A$3</f>
        <v>BTS/Anel</v>
      </c>
      <c r="C1780" s="25">
        <f t="array" ref="C1780">INDEX(Datas_Entregas!$B$2:$B$100, MATCH(B1780, Datas_Entregas!$A$2:$A$100, 0), 1)</f>
        <v>43296</v>
      </c>
      <c r="D1780" s="22" t="str">
        <f>Def_Status_Montagem!$A$4</f>
        <v>Comprado / Esperando entrega</v>
      </c>
      <c r="E1780" s="35" t="str">
        <f>Def_Status_Montagem!$B$4</f>
        <v>Contratada (inclui etiqueta)</v>
      </c>
      <c r="F1780" s="26"/>
      <c r="G1780" s="27"/>
      <c r="H1780" s="26" t="str">
        <f t="array" ref="H1780">INDEX(Def_Instancias_Equipamentos!$E$2:$E$5135, MATCH(K1780, Def_Instancias_Equipamentos!$D$2:$D$5135, 0), 1)</f>
        <v>IA-06RaBPM</v>
      </c>
      <c r="I1780" s="27" t="str">
        <f t="array" ref="I1780">INDEX(Def_Instancias_Equipamentos!$E$2:$E$5135, MATCH(L1780, Def_Instancias_Equipamentos!$D$2:$D$5135, 0), 1)</f>
        <v>IA-06RaBPM</v>
      </c>
      <c r="J1780" s="27" t="str">
        <f t="shared" si="26"/>
        <v>INTERNO</v>
      </c>
      <c r="K1780" s="28" t="str">
        <f>Def_Instancias_Equipamentos!$D$835</f>
        <v>SI-06C3:DI-BPMRFFE-2</v>
      </c>
      <c r="L1780" s="19" t="str">
        <f>Def_Instancias_Equipamentos!$D$1426</f>
        <v>SI-06C3:DI-FMCFastADC-2</v>
      </c>
      <c r="M1780" s="44" t="s">
        <v>44</v>
      </c>
      <c r="N1780" s="45" t="s">
        <v>1199</v>
      </c>
      <c r="O1780" s="28" t="str">
        <f>Def_Sistemas_Conectores_Cabos!$B$7</f>
        <v>SMA 50-ohm</v>
      </c>
      <c r="P1780" s="19" t="str">
        <f>Def_Sistemas_Conectores_Cabos!$B$7</f>
        <v>SMA 50-ohm</v>
      </c>
      <c r="Q1780" s="27" t="str">
        <f t="shared" si="31"/>
        <v>SI-06C3:DI-BPMRFFE-2/BI_OUT
SI-06C3:DI-FMCFastADC-2/IN2</v>
      </c>
      <c r="R1780" s="69">
        <v>2.0</v>
      </c>
      <c r="S1780" s="69">
        <v>2.0</v>
      </c>
      <c r="T1780" s="211" t="str">
        <f>Def_Sistemas_Conectores_Cabos!$C$9</f>
        <v>RG316</v>
      </c>
      <c r="U1780" s="45" t="s">
        <v>1173</v>
      </c>
      <c r="V1780" s="33"/>
      <c r="W1780" s="33"/>
      <c r="X1780" s="33"/>
    </row>
    <row r="1781" ht="15.75" customHeight="1">
      <c r="A1781" s="19" t="str">
        <f>Def_Sistemas_Conectores_Cabos!$A$22</f>
        <v>BPM de elétrons</v>
      </c>
      <c r="B1781" s="22" t="str">
        <f>Datas_Entregas!$A$3</f>
        <v>BTS/Anel</v>
      </c>
      <c r="C1781" s="25">
        <f t="array" ref="C1781">INDEX(Datas_Entregas!$B$2:$B$100, MATCH(B1781, Datas_Entregas!$A$2:$A$100, 0), 1)</f>
        <v>43296</v>
      </c>
      <c r="D1781" s="22" t="str">
        <f>Def_Status_Montagem!$A$4</f>
        <v>Comprado / Esperando entrega</v>
      </c>
      <c r="E1781" s="35" t="str">
        <f>Def_Status_Montagem!$B$4</f>
        <v>Contratada (inclui etiqueta)</v>
      </c>
      <c r="F1781" s="26"/>
      <c r="G1781" s="27"/>
      <c r="H1781" s="26" t="str">
        <f t="array" ref="H1781">INDEX(Def_Instancias_Equipamentos!$E$2:$E$5135, MATCH(K1781, Def_Instancias_Equipamentos!$D$2:$D$5135, 0), 1)</f>
        <v>IA-06RaBPM</v>
      </c>
      <c r="I1781" s="27" t="str">
        <f t="array" ref="I1781">INDEX(Def_Instancias_Equipamentos!$E$2:$E$5135, MATCH(L1781, Def_Instancias_Equipamentos!$D$2:$D$5135, 0), 1)</f>
        <v>IA-06RaBPM</v>
      </c>
      <c r="J1781" s="27" t="str">
        <f t="shared" si="26"/>
        <v>INTERNO</v>
      </c>
      <c r="K1781" s="28" t="str">
        <f>Def_Instancias_Equipamentos!$D$835</f>
        <v>SI-06C3:DI-BPMRFFE-2</v>
      </c>
      <c r="L1781" s="19" t="str">
        <f>Def_Instancias_Equipamentos!$D$1426</f>
        <v>SI-06C3:DI-FMCFastADC-2</v>
      </c>
      <c r="M1781" s="44" t="s">
        <v>49</v>
      </c>
      <c r="N1781" s="45" t="s">
        <v>1202</v>
      </c>
      <c r="O1781" s="28" t="str">
        <f>Def_Sistemas_Conectores_Cabos!$B$7</f>
        <v>SMA 50-ohm</v>
      </c>
      <c r="P1781" s="19" t="str">
        <f>Def_Sistemas_Conectores_Cabos!$B$7</f>
        <v>SMA 50-ohm</v>
      </c>
      <c r="Q1781" s="27" t="str">
        <f t="shared" si="31"/>
        <v>SI-06C3:DI-BPMRFFE-2/TI_OUT
SI-06C3:DI-FMCFastADC-2/IN3</v>
      </c>
      <c r="R1781" s="69">
        <v>2.0</v>
      </c>
      <c r="S1781" s="69">
        <v>2.0</v>
      </c>
      <c r="T1781" s="211" t="str">
        <f>Def_Sistemas_Conectores_Cabos!$C$9</f>
        <v>RG316</v>
      </c>
      <c r="U1781" s="45" t="s">
        <v>1173</v>
      </c>
      <c r="V1781" s="33"/>
      <c r="W1781" s="33"/>
      <c r="X1781" s="33"/>
    </row>
    <row r="1782" ht="15.75" customHeight="1">
      <c r="A1782" s="19" t="str">
        <f>Def_Sistemas_Conectores_Cabos!$A$22</f>
        <v>BPM de elétrons</v>
      </c>
      <c r="B1782" s="22" t="str">
        <f>Datas_Entregas!$A$3</f>
        <v>BTS/Anel</v>
      </c>
      <c r="C1782" s="25">
        <f t="array" ref="C1782">INDEX(Datas_Entregas!$B$2:$B$100, MATCH(B1782, Datas_Entregas!$A$2:$A$100, 0), 1)</f>
        <v>43296</v>
      </c>
      <c r="D1782" s="22" t="str">
        <f>Def_Status_Montagem!$A$4</f>
        <v>Comprado / Esperando entrega</v>
      </c>
      <c r="E1782" s="35" t="str">
        <f>Def_Status_Montagem!$B$4</f>
        <v>Contratada (inclui etiqueta)</v>
      </c>
      <c r="F1782" s="26"/>
      <c r="G1782" s="27"/>
      <c r="H1782" s="26" t="str">
        <f t="array" ref="H1782">INDEX(Def_Instancias_Equipamentos!$E$2:$E$5135, MATCH(K1782, Def_Instancias_Equipamentos!$D$2:$D$5135, 0), 1)</f>
        <v>IA-06RaBPM</v>
      </c>
      <c r="I1782" s="27" t="str">
        <f t="array" ref="I1782">INDEX(Def_Instancias_Equipamentos!$E$2:$E$5135, MATCH(L1782, Def_Instancias_Equipamentos!$D$2:$D$5135, 0), 1)</f>
        <v>IA-06RaBPM</v>
      </c>
      <c r="J1782" s="27" t="str">
        <f t="shared" si="26"/>
        <v>INTERNO</v>
      </c>
      <c r="K1782" s="28" t="str">
        <f>Def_Instancias_Equipamentos!$D$835</f>
        <v>SI-06C3:DI-BPMRFFE-2</v>
      </c>
      <c r="L1782" s="19" t="str">
        <f>Def_Instancias_Equipamentos!$D$1426</f>
        <v>SI-06C3:DI-FMCFastADC-2</v>
      </c>
      <c r="M1782" s="44" t="s">
        <v>47</v>
      </c>
      <c r="N1782" s="45" t="s">
        <v>1216</v>
      </c>
      <c r="O1782" s="28" t="str">
        <f>Def_Sistemas_Conectores_Cabos!$B$7</f>
        <v>SMA 50-ohm</v>
      </c>
      <c r="P1782" s="19" t="str">
        <f>Def_Sistemas_Conectores_Cabos!$B$7</f>
        <v>SMA 50-ohm</v>
      </c>
      <c r="Q1782" s="27" t="str">
        <f t="shared" si="31"/>
        <v>SI-06C3:DI-BPMRFFE-2/BO_OUT
SI-06C3:DI-FMCFastADC-2/IN4</v>
      </c>
      <c r="R1782" s="69">
        <v>2.0</v>
      </c>
      <c r="S1782" s="69">
        <v>2.0</v>
      </c>
      <c r="T1782" s="211" t="str">
        <f>Def_Sistemas_Conectores_Cabos!$C$9</f>
        <v>RG316</v>
      </c>
      <c r="U1782" s="45" t="s">
        <v>1173</v>
      </c>
      <c r="V1782" s="33"/>
      <c r="W1782" s="33"/>
      <c r="X1782" s="33"/>
    </row>
    <row r="1783" ht="15.75" customHeight="1">
      <c r="A1783" s="19" t="str">
        <f>Def_Sistemas_Conectores_Cabos!$A$22</f>
        <v>BPM de elétrons</v>
      </c>
      <c r="B1783" s="22" t="str">
        <f>Datas_Entregas!$A$3</f>
        <v>BTS/Anel</v>
      </c>
      <c r="C1783" s="25">
        <f t="array" ref="C1783">INDEX(Datas_Entregas!$B$2:$B$100, MATCH(B1783, Datas_Entregas!$A$2:$A$100, 0), 1)</f>
        <v>43296</v>
      </c>
      <c r="D1783" s="22" t="str">
        <f>Def_Status_Montagem!$A$4</f>
        <v>Comprado / Esperando entrega</v>
      </c>
      <c r="E1783" s="35" t="str">
        <f>Def_Status_Montagem!$B$4</f>
        <v>Contratada (inclui etiqueta)</v>
      </c>
      <c r="F1783" s="26"/>
      <c r="G1783" s="27"/>
      <c r="H1783" s="26" t="str">
        <f t="array" ref="H1783">INDEX(Def_Instancias_Equipamentos!$E$2:$E$5135, MATCH(K1783, Def_Instancias_Equipamentos!$D$2:$D$5135, 0), 1)</f>
        <v>IA-06RaBPM</v>
      </c>
      <c r="I1783" s="27" t="str">
        <f t="array" ref="I1783">INDEX(Def_Instancias_Equipamentos!$E$2:$E$5135, MATCH(L1783, Def_Instancias_Equipamentos!$D$2:$D$5135, 0), 1)</f>
        <v>IA-06RaBPM</v>
      </c>
      <c r="J1783" s="27" t="str">
        <f t="shared" si="26"/>
        <v>INTERNO</v>
      </c>
      <c r="K1783" s="28" t="str">
        <f>Def_Instancias_Equipamentos!$D$836</f>
        <v>SI-06C4:DI-BPMRFFE</v>
      </c>
      <c r="L1783" s="19" t="str">
        <f>Def_Instancias_Equipamentos!$D$1427</f>
        <v>SI-06C4:DI-FMCFastADC</v>
      </c>
      <c r="M1783" s="44" t="s">
        <v>51</v>
      </c>
      <c r="N1783" s="45" t="s">
        <v>1192</v>
      </c>
      <c r="O1783" s="28" t="str">
        <f>Def_Sistemas_Conectores_Cabos!$B$7</f>
        <v>SMA 50-ohm</v>
      </c>
      <c r="P1783" s="19" t="str">
        <f>Def_Sistemas_Conectores_Cabos!$B$7</f>
        <v>SMA 50-ohm</v>
      </c>
      <c r="Q1783" s="27" t="str">
        <f t="shared" si="31"/>
        <v>SI-06C4:DI-BPMRFFE/TO_OUT
SI-06C4:DI-FMCFastADC/IN1</v>
      </c>
      <c r="R1783" s="69">
        <v>2.0</v>
      </c>
      <c r="S1783" s="69">
        <v>2.0</v>
      </c>
      <c r="T1783" s="211" t="str">
        <f>Def_Sistemas_Conectores_Cabos!$C$9</f>
        <v>RG316</v>
      </c>
      <c r="U1783" s="45" t="s">
        <v>1173</v>
      </c>
      <c r="V1783" s="33"/>
      <c r="W1783" s="33"/>
      <c r="X1783" s="33"/>
    </row>
    <row r="1784" ht="15.75" customHeight="1">
      <c r="A1784" s="19" t="str">
        <f>Def_Sistemas_Conectores_Cabos!$A$22</f>
        <v>BPM de elétrons</v>
      </c>
      <c r="B1784" s="22" t="str">
        <f>Datas_Entregas!$A$3</f>
        <v>BTS/Anel</v>
      </c>
      <c r="C1784" s="25">
        <f t="array" ref="C1784">INDEX(Datas_Entregas!$B$2:$B$100, MATCH(B1784, Datas_Entregas!$A$2:$A$100, 0), 1)</f>
        <v>43296</v>
      </c>
      <c r="D1784" s="22" t="str">
        <f>Def_Status_Montagem!$A$4</f>
        <v>Comprado / Esperando entrega</v>
      </c>
      <c r="E1784" s="35" t="str">
        <f>Def_Status_Montagem!$B$4</f>
        <v>Contratada (inclui etiqueta)</v>
      </c>
      <c r="F1784" s="26"/>
      <c r="G1784" s="27"/>
      <c r="H1784" s="26" t="str">
        <f t="array" ref="H1784">INDEX(Def_Instancias_Equipamentos!$E$2:$E$5135, MATCH(K1784, Def_Instancias_Equipamentos!$D$2:$D$5135, 0), 1)</f>
        <v>IA-06RaBPM</v>
      </c>
      <c r="I1784" s="27" t="str">
        <f t="array" ref="I1784">INDEX(Def_Instancias_Equipamentos!$E$2:$E$5135, MATCH(L1784, Def_Instancias_Equipamentos!$D$2:$D$5135, 0), 1)</f>
        <v>IA-06RaBPM</v>
      </c>
      <c r="J1784" s="27" t="str">
        <f t="shared" si="26"/>
        <v>INTERNO</v>
      </c>
      <c r="K1784" s="28" t="str">
        <f>Def_Instancias_Equipamentos!$D$836</f>
        <v>SI-06C4:DI-BPMRFFE</v>
      </c>
      <c r="L1784" s="19" t="str">
        <f>Def_Instancias_Equipamentos!$D$1427</f>
        <v>SI-06C4:DI-FMCFastADC</v>
      </c>
      <c r="M1784" s="44" t="s">
        <v>44</v>
      </c>
      <c r="N1784" s="45" t="s">
        <v>1199</v>
      </c>
      <c r="O1784" s="28" t="str">
        <f>Def_Sistemas_Conectores_Cabos!$B$7</f>
        <v>SMA 50-ohm</v>
      </c>
      <c r="P1784" s="19" t="str">
        <f>Def_Sistemas_Conectores_Cabos!$B$7</f>
        <v>SMA 50-ohm</v>
      </c>
      <c r="Q1784" s="27" t="str">
        <f t="shared" si="31"/>
        <v>SI-06C4:DI-BPMRFFE/BI_OUT
SI-06C4:DI-FMCFastADC/IN2</v>
      </c>
      <c r="R1784" s="69">
        <v>2.0</v>
      </c>
      <c r="S1784" s="69">
        <v>2.0</v>
      </c>
      <c r="T1784" s="211" t="str">
        <f>Def_Sistemas_Conectores_Cabos!$C$9</f>
        <v>RG316</v>
      </c>
      <c r="U1784" s="45" t="s">
        <v>1173</v>
      </c>
      <c r="V1784" s="33"/>
      <c r="W1784" s="33"/>
      <c r="X1784" s="33"/>
    </row>
    <row r="1785" ht="15.75" customHeight="1">
      <c r="A1785" s="19" t="str">
        <f>Def_Sistemas_Conectores_Cabos!$A$22</f>
        <v>BPM de elétrons</v>
      </c>
      <c r="B1785" s="22" t="str">
        <f>Datas_Entregas!$A$3</f>
        <v>BTS/Anel</v>
      </c>
      <c r="C1785" s="25">
        <f t="array" ref="C1785">INDEX(Datas_Entregas!$B$2:$B$100, MATCH(B1785, Datas_Entregas!$A$2:$A$100, 0), 1)</f>
        <v>43296</v>
      </c>
      <c r="D1785" s="22" t="str">
        <f>Def_Status_Montagem!$A$4</f>
        <v>Comprado / Esperando entrega</v>
      </c>
      <c r="E1785" s="35" t="str">
        <f>Def_Status_Montagem!$B$4</f>
        <v>Contratada (inclui etiqueta)</v>
      </c>
      <c r="F1785" s="26"/>
      <c r="G1785" s="27"/>
      <c r="H1785" s="26" t="str">
        <f t="array" ref="H1785">INDEX(Def_Instancias_Equipamentos!$E$2:$E$5135, MATCH(K1785, Def_Instancias_Equipamentos!$D$2:$D$5135, 0), 1)</f>
        <v>IA-06RaBPM</v>
      </c>
      <c r="I1785" s="27" t="str">
        <f t="array" ref="I1785">INDEX(Def_Instancias_Equipamentos!$E$2:$E$5135, MATCH(L1785, Def_Instancias_Equipamentos!$D$2:$D$5135, 0), 1)</f>
        <v>IA-06RaBPM</v>
      </c>
      <c r="J1785" s="27" t="str">
        <f t="shared" si="26"/>
        <v>INTERNO</v>
      </c>
      <c r="K1785" s="28" t="str">
        <f>Def_Instancias_Equipamentos!$D$836</f>
        <v>SI-06C4:DI-BPMRFFE</v>
      </c>
      <c r="L1785" s="19" t="str">
        <f>Def_Instancias_Equipamentos!$D$1427</f>
        <v>SI-06C4:DI-FMCFastADC</v>
      </c>
      <c r="M1785" s="44" t="s">
        <v>49</v>
      </c>
      <c r="N1785" s="45" t="s">
        <v>1202</v>
      </c>
      <c r="O1785" s="28" t="str">
        <f>Def_Sistemas_Conectores_Cabos!$B$7</f>
        <v>SMA 50-ohm</v>
      </c>
      <c r="P1785" s="19" t="str">
        <f>Def_Sistemas_Conectores_Cabos!$B$7</f>
        <v>SMA 50-ohm</v>
      </c>
      <c r="Q1785" s="27" t="str">
        <f t="shared" si="31"/>
        <v>SI-06C4:DI-BPMRFFE/TI_OUT
SI-06C4:DI-FMCFastADC/IN3</v>
      </c>
      <c r="R1785" s="69">
        <v>2.0</v>
      </c>
      <c r="S1785" s="69">
        <v>2.0</v>
      </c>
      <c r="T1785" s="211" t="str">
        <f>Def_Sistemas_Conectores_Cabos!$C$9</f>
        <v>RG316</v>
      </c>
      <c r="U1785" s="45" t="s">
        <v>1173</v>
      </c>
      <c r="V1785" s="33"/>
      <c r="W1785" s="33"/>
      <c r="X1785" s="33"/>
    </row>
    <row r="1786" ht="15.75" customHeight="1">
      <c r="A1786" s="19" t="str">
        <f>Def_Sistemas_Conectores_Cabos!$A$22</f>
        <v>BPM de elétrons</v>
      </c>
      <c r="B1786" s="22" t="str">
        <f>Datas_Entregas!$A$3</f>
        <v>BTS/Anel</v>
      </c>
      <c r="C1786" s="25">
        <f t="array" ref="C1786">INDEX(Datas_Entregas!$B$2:$B$100, MATCH(B1786, Datas_Entregas!$A$2:$A$100, 0), 1)</f>
        <v>43296</v>
      </c>
      <c r="D1786" s="22" t="str">
        <f>Def_Status_Montagem!$A$4</f>
        <v>Comprado / Esperando entrega</v>
      </c>
      <c r="E1786" s="35" t="str">
        <f>Def_Status_Montagem!$B$4</f>
        <v>Contratada (inclui etiqueta)</v>
      </c>
      <c r="F1786" s="26"/>
      <c r="G1786" s="27"/>
      <c r="H1786" s="26" t="str">
        <f t="array" ref="H1786">INDEX(Def_Instancias_Equipamentos!$E$2:$E$5135, MATCH(K1786, Def_Instancias_Equipamentos!$D$2:$D$5135, 0), 1)</f>
        <v>IA-06RaBPM</v>
      </c>
      <c r="I1786" s="27" t="str">
        <f t="array" ref="I1786">INDEX(Def_Instancias_Equipamentos!$E$2:$E$5135, MATCH(L1786, Def_Instancias_Equipamentos!$D$2:$D$5135, 0), 1)</f>
        <v>IA-06RaBPM</v>
      </c>
      <c r="J1786" s="27" t="str">
        <f t="shared" si="26"/>
        <v>INTERNO</v>
      </c>
      <c r="K1786" s="28" t="str">
        <f>Def_Instancias_Equipamentos!$D$836</f>
        <v>SI-06C4:DI-BPMRFFE</v>
      </c>
      <c r="L1786" s="19" t="str">
        <f>Def_Instancias_Equipamentos!$D$1427</f>
        <v>SI-06C4:DI-FMCFastADC</v>
      </c>
      <c r="M1786" s="44" t="s">
        <v>47</v>
      </c>
      <c r="N1786" s="45" t="s">
        <v>1216</v>
      </c>
      <c r="O1786" s="28" t="str">
        <f>Def_Sistemas_Conectores_Cabos!$B$7</f>
        <v>SMA 50-ohm</v>
      </c>
      <c r="P1786" s="19" t="str">
        <f>Def_Sistemas_Conectores_Cabos!$B$7</f>
        <v>SMA 50-ohm</v>
      </c>
      <c r="Q1786" s="27" t="str">
        <f t="shared" si="31"/>
        <v>SI-06C4:DI-BPMRFFE/BO_OUT
SI-06C4:DI-FMCFastADC/IN4</v>
      </c>
      <c r="R1786" s="69">
        <v>2.0</v>
      </c>
      <c r="S1786" s="69">
        <v>2.0</v>
      </c>
      <c r="T1786" s="211" t="str">
        <f>Def_Sistemas_Conectores_Cabos!$C$9</f>
        <v>RG316</v>
      </c>
      <c r="U1786" s="45" t="s">
        <v>1173</v>
      </c>
      <c r="V1786" s="33"/>
      <c r="W1786" s="33"/>
      <c r="X1786" s="33"/>
    </row>
    <row r="1787" ht="15.75" customHeight="1">
      <c r="A1787" s="19" t="str">
        <f>Def_Sistemas_Conectores_Cabos!$A$22</f>
        <v>BPM de elétrons</v>
      </c>
      <c r="B1787" s="22" t="str">
        <f>Datas_Entregas!$A$3</f>
        <v>BTS/Anel</v>
      </c>
      <c r="C1787" s="25">
        <f t="array" ref="C1787">INDEX(Datas_Entregas!$B$2:$B$100, MATCH(B1787, Datas_Entregas!$A$2:$A$100, 0), 1)</f>
        <v>43296</v>
      </c>
      <c r="D1787" s="22" t="str">
        <f>Def_Status_Montagem!$A$4</f>
        <v>Comprado / Esperando entrega</v>
      </c>
      <c r="E1787" s="35" t="str">
        <f>Def_Status_Montagem!$B$4</f>
        <v>Contratada (inclui etiqueta)</v>
      </c>
      <c r="F1787" s="26"/>
      <c r="G1787" s="27"/>
      <c r="H1787" s="26" t="str">
        <f t="array" ref="H1787">INDEX(Def_Instancias_Equipamentos!$E$2:$E$5135, MATCH(K1787, Def_Instancias_Equipamentos!$D$2:$D$5135, 0), 1)</f>
        <v>IA-06RaBPM</v>
      </c>
      <c r="I1787" s="27" t="str">
        <f t="array" ref="I1787">INDEX(Def_Instancias_Equipamentos!$E$2:$E$5135, MATCH(L1787, Def_Instancias_Equipamentos!$D$2:$D$5135, 0), 1)</f>
        <v>IA-06RaBPM</v>
      </c>
      <c r="J1787" s="27" t="str">
        <f t="shared" si="26"/>
        <v>INTERNO</v>
      </c>
      <c r="K1787" s="28" t="str">
        <f>Def_Instancias_Equipamentos!$D$837</f>
        <v>SI-06M1:DI-BPMRFFE</v>
      </c>
      <c r="L1787" s="19" t="str">
        <f>Def_Instancias_Equipamentos!$D$1428</f>
        <v>SI-06M1:DI-FMCFastADC</v>
      </c>
      <c r="M1787" s="44" t="s">
        <v>51</v>
      </c>
      <c r="N1787" s="45" t="s">
        <v>1192</v>
      </c>
      <c r="O1787" s="28" t="str">
        <f>Def_Sistemas_Conectores_Cabos!$B$7</f>
        <v>SMA 50-ohm</v>
      </c>
      <c r="P1787" s="19" t="str">
        <f>Def_Sistemas_Conectores_Cabos!$B$7</f>
        <v>SMA 50-ohm</v>
      </c>
      <c r="Q1787" s="27" t="str">
        <f t="shared" si="31"/>
        <v>SI-06M1:DI-BPMRFFE/TO_OUT
SI-06M1:DI-FMCFastADC/IN1</v>
      </c>
      <c r="R1787" s="69">
        <v>2.0</v>
      </c>
      <c r="S1787" s="69">
        <v>2.0</v>
      </c>
      <c r="T1787" s="211" t="str">
        <f>Def_Sistemas_Conectores_Cabos!$C$9</f>
        <v>RG316</v>
      </c>
      <c r="U1787" s="45" t="s">
        <v>1173</v>
      </c>
      <c r="V1787" s="33"/>
      <c r="W1787" s="33"/>
      <c r="X1787" s="33"/>
    </row>
    <row r="1788" ht="15.75" customHeight="1">
      <c r="A1788" s="19" t="str">
        <f>Def_Sistemas_Conectores_Cabos!$A$22</f>
        <v>BPM de elétrons</v>
      </c>
      <c r="B1788" s="22" t="str">
        <f>Datas_Entregas!$A$3</f>
        <v>BTS/Anel</v>
      </c>
      <c r="C1788" s="25">
        <f t="array" ref="C1788">INDEX(Datas_Entregas!$B$2:$B$100, MATCH(B1788, Datas_Entregas!$A$2:$A$100, 0), 1)</f>
        <v>43296</v>
      </c>
      <c r="D1788" s="22" t="str">
        <f>Def_Status_Montagem!$A$4</f>
        <v>Comprado / Esperando entrega</v>
      </c>
      <c r="E1788" s="35" t="str">
        <f>Def_Status_Montagem!$B$4</f>
        <v>Contratada (inclui etiqueta)</v>
      </c>
      <c r="F1788" s="26"/>
      <c r="G1788" s="27"/>
      <c r="H1788" s="26" t="str">
        <f t="array" ref="H1788">INDEX(Def_Instancias_Equipamentos!$E$2:$E$5135, MATCH(K1788, Def_Instancias_Equipamentos!$D$2:$D$5135, 0), 1)</f>
        <v>IA-06RaBPM</v>
      </c>
      <c r="I1788" s="27" t="str">
        <f t="array" ref="I1788">INDEX(Def_Instancias_Equipamentos!$E$2:$E$5135, MATCH(L1788, Def_Instancias_Equipamentos!$D$2:$D$5135, 0), 1)</f>
        <v>IA-06RaBPM</v>
      </c>
      <c r="J1788" s="27" t="str">
        <f t="shared" si="26"/>
        <v>INTERNO</v>
      </c>
      <c r="K1788" s="28" t="str">
        <f>Def_Instancias_Equipamentos!$D$837</f>
        <v>SI-06M1:DI-BPMRFFE</v>
      </c>
      <c r="L1788" s="19" t="str">
        <f>Def_Instancias_Equipamentos!$D$1428</f>
        <v>SI-06M1:DI-FMCFastADC</v>
      </c>
      <c r="M1788" s="44" t="s">
        <v>44</v>
      </c>
      <c r="N1788" s="45" t="s">
        <v>1199</v>
      </c>
      <c r="O1788" s="28" t="str">
        <f>Def_Sistemas_Conectores_Cabos!$B$7</f>
        <v>SMA 50-ohm</v>
      </c>
      <c r="P1788" s="19" t="str">
        <f>Def_Sistemas_Conectores_Cabos!$B$7</f>
        <v>SMA 50-ohm</v>
      </c>
      <c r="Q1788" s="27" t="str">
        <f t="shared" si="31"/>
        <v>SI-06M1:DI-BPMRFFE/BI_OUT
SI-06M1:DI-FMCFastADC/IN2</v>
      </c>
      <c r="R1788" s="69">
        <v>2.0</v>
      </c>
      <c r="S1788" s="69">
        <v>2.0</v>
      </c>
      <c r="T1788" s="211" t="str">
        <f>Def_Sistemas_Conectores_Cabos!$C$9</f>
        <v>RG316</v>
      </c>
      <c r="U1788" s="45" t="s">
        <v>1173</v>
      </c>
      <c r="V1788" s="33"/>
      <c r="W1788" s="33"/>
      <c r="X1788" s="33"/>
    </row>
    <row r="1789" ht="15.75" customHeight="1">
      <c r="A1789" s="19" t="str">
        <f>Def_Sistemas_Conectores_Cabos!$A$22</f>
        <v>BPM de elétrons</v>
      </c>
      <c r="B1789" s="22" t="str">
        <f>Datas_Entregas!$A$3</f>
        <v>BTS/Anel</v>
      </c>
      <c r="C1789" s="25">
        <f t="array" ref="C1789">INDEX(Datas_Entregas!$B$2:$B$100, MATCH(B1789, Datas_Entregas!$A$2:$A$100, 0), 1)</f>
        <v>43296</v>
      </c>
      <c r="D1789" s="22" t="str">
        <f>Def_Status_Montagem!$A$4</f>
        <v>Comprado / Esperando entrega</v>
      </c>
      <c r="E1789" s="35" t="str">
        <f>Def_Status_Montagem!$B$4</f>
        <v>Contratada (inclui etiqueta)</v>
      </c>
      <c r="F1789" s="26"/>
      <c r="G1789" s="27"/>
      <c r="H1789" s="26" t="str">
        <f t="array" ref="H1789">INDEX(Def_Instancias_Equipamentos!$E$2:$E$5135, MATCH(K1789, Def_Instancias_Equipamentos!$D$2:$D$5135, 0), 1)</f>
        <v>IA-06RaBPM</v>
      </c>
      <c r="I1789" s="27" t="str">
        <f t="array" ref="I1789">INDEX(Def_Instancias_Equipamentos!$E$2:$E$5135, MATCH(L1789, Def_Instancias_Equipamentos!$D$2:$D$5135, 0), 1)</f>
        <v>IA-06RaBPM</v>
      </c>
      <c r="J1789" s="27" t="str">
        <f t="shared" si="26"/>
        <v>INTERNO</v>
      </c>
      <c r="K1789" s="28" t="str">
        <f>Def_Instancias_Equipamentos!$D$837</f>
        <v>SI-06M1:DI-BPMRFFE</v>
      </c>
      <c r="L1789" s="19" t="str">
        <f>Def_Instancias_Equipamentos!$D$1428</f>
        <v>SI-06M1:DI-FMCFastADC</v>
      </c>
      <c r="M1789" s="44" t="s">
        <v>49</v>
      </c>
      <c r="N1789" s="45" t="s">
        <v>1202</v>
      </c>
      <c r="O1789" s="28" t="str">
        <f>Def_Sistemas_Conectores_Cabos!$B$7</f>
        <v>SMA 50-ohm</v>
      </c>
      <c r="P1789" s="19" t="str">
        <f>Def_Sistemas_Conectores_Cabos!$B$7</f>
        <v>SMA 50-ohm</v>
      </c>
      <c r="Q1789" s="27" t="str">
        <f t="shared" si="31"/>
        <v>SI-06M1:DI-BPMRFFE/TI_OUT
SI-06M1:DI-FMCFastADC/IN3</v>
      </c>
      <c r="R1789" s="69">
        <v>2.0</v>
      </c>
      <c r="S1789" s="69">
        <v>2.0</v>
      </c>
      <c r="T1789" s="211" t="str">
        <f>Def_Sistemas_Conectores_Cabos!$C$9</f>
        <v>RG316</v>
      </c>
      <c r="U1789" s="45" t="s">
        <v>1173</v>
      </c>
      <c r="V1789" s="33"/>
      <c r="W1789" s="33"/>
      <c r="X1789" s="33"/>
    </row>
    <row r="1790" ht="15.75" customHeight="1">
      <c r="A1790" s="19" t="str">
        <f>Def_Sistemas_Conectores_Cabos!$A$22</f>
        <v>BPM de elétrons</v>
      </c>
      <c r="B1790" s="22" t="str">
        <f>Datas_Entregas!$A$3</f>
        <v>BTS/Anel</v>
      </c>
      <c r="C1790" s="25">
        <f t="array" ref="C1790">INDEX(Datas_Entregas!$B$2:$B$100, MATCH(B1790, Datas_Entregas!$A$2:$A$100, 0), 1)</f>
        <v>43296</v>
      </c>
      <c r="D1790" s="22" t="str">
        <f>Def_Status_Montagem!$A$4</f>
        <v>Comprado / Esperando entrega</v>
      </c>
      <c r="E1790" s="35" t="str">
        <f>Def_Status_Montagem!$B$4</f>
        <v>Contratada (inclui etiqueta)</v>
      </c>
      <c r="F1790" s="26"/>
      <c r="G1790" s="27"/>
      <c r="H1790" s="26" t="str">
        <f t="array" ref="H1790">INDEX(Def_Instancias_Equipamentos!$E$2:$E$5135, MATCH(K1790, Def_Instancias_Equipamentos!$D$2:$D$5135, 0), 1)</f>
        <v>IA-06RaBPM</v>
      </c>
      <c r="I1790" s="27" t="str">
        <f t="array" ref="I1790">INDEX(Def_Instancias_Equipamentos!$E$2:$E$5135, MATCH(L1790, Def_Instancias_Equipamentos!$D$2:$D$5135, 0), 1)</f>
        <v>IA-06RaBPM</v>
      </c>
      <c r="J1790" s="27" t="str">
        <f t="shared" si="26"/>
        <v>INTERNO</v>
      </c>
      <c r="K1790" s="28" t="str">
        <f>Def_Instancias_Equipamentos!$D$837</f>
        <v>SI-06M1:DI-BPMRFFE</v>
      </c>
      <c r="L1790" s="19" t="str">
        <f>Def_Instancias_Equipamentos!$D$1428</f>
        <v>SI-06M1:DI-FMCFastADC</v>
      </c>
      <c r="M1790" s="44" t="s">
        <v>47</v>
      </c>
      <c r="N1790" s="45" t="s">
        <v>1216</v>
      </c>
      <c r="O1790" s="28" t="str">
        <f>Def_Sistemas_Conectores_Cabos!$B$7</f>
        <v>SMA 50-ohm</v>
      </c>
      <c r="P1790" s="19" t="str">
        <f>Def_Sistemas_Conectores_Cabos!$B$7</f>
        <v>SMA 50-ohm</v>
      </c>
      <c r="Q1790" s="27" t="str">
        <f t="shared" si="31"/>
        <v>SI-06M1:DI-BPMRFFE/BO_OUT
SI-06M1:DI-FMCFastADC/IN4</v>
      </c>
      <c r="R1790" s="69">
        <v>2.0</v>
      </c>
      <c r="S1790" s="69">
        <v>2.0</v>
      </c>
      <c r="T1790" s="211" t="str">
        <f>Def_Sistemas_Conectores_Cabos!$C$9</f>
        <v>RG316</v>
      </c>
      <c r="U1790" s="45" t="s">
        <v>1173</v>
      </c>
      <c r="V1790" s="33"/>
      <c r="W1790" s="33"/>
      <c r="X1790" s="33"/>
    </row>
    <row r="1791" ht="15.75" customHeight="1">
      <c r="A1791" s="19" t="str">
        <f>Def_Sistemas_Conectores_Cabos!$A$22</f>
        <v>BPM de elétrons</v>
      </c>
      <c r="B1791" s="22" t="str">
        <f>Datas_Entregas!$A$3</f>
        <v>BTS/Anel</v>
      </c>
      <c r="C1791" s="25">
        <f t="array" ref="C1791">INDEX(Datas_Entregas!$B$2:$B$100, MATCH(B1791, Datas_Entregas!$A$2:$A$100, 0), 1)</f>
        <v>43296</v>
      </c>
      <c r="D1791" s="22" t="str">
        <f>Def_Status_Montagem!$A$4</f>
        <v>Comprado / Esperando entrega</v>
      </c>
      <c r="E1791" s="35" t="str">
        <f>Def_Status_Montagem!$B$4</f>
        <v>Contratada (inclui etiqueta)</v>
      </c>
      <c r="F1791" s="26"/>
      <c r="G1791" s="27"/>
      <c r="H1791" s="26" t="str">
        <f t="array" ref="H1791">INDEX(Def_Instancias_Equipamentos!$E$2:$E$5135, MATCH(K1791, Def_Instancias_Equipamentos!$D$2:$D$5135, 0), 1)</f>
        <v>IA-06RaBPM</v>
      </c>
      <c r="I1791" s="27" t="str">
        <f t="array" ref="I1791">INDEX(Def_Instancias_Equipamentos!$E$2:$E$5135, MATCH(L1791, Def_Instancias_Equipamentos!$D$2:$D$5135, 0), 1)</f>
        <v>IA-06RaBPM</v>
      </c>
      <c r="J1791" s="27" t="str">
        <f t="shared" si="26"/>
        <v>INTERNO</v>
      </c>
      <c r="K1791" s="28" t="str">
        <f>Def_Instancias_Equipamentos!$D$838</f>
        <v>SI-06M2:DI-BPMRFFE</v>
      </c>
      <c r="L1791" s="19" t="str">
        <f>Def_Instancias_Equipamentos!$D$1429</f>
        <v>SI-06M2:DI-FMCFastADC</v>
      </c>
      <c r="M1791" s="44" t="s">
        <v>51</v>
      </c>
      <c r="N1791" s="45" t="s">
        <v>1192</v>
      </c>
      <c r="O1791" s="28" t="str">
        <f>Def_Sistemas_Conectores_Cabos!$B$7</f>
        <v>SMA 50-ohm</v>
      </c>
      <c r="P1791" s="19" t="str">
        <f>Def_Sistemas_Conectores_Cabos!$B$7</f>
        <v>SMA 50-ohm</v>
      </c>
      <c r="Q1791" s="27" t="str">
        <f t="shared" si="31"/>
        <v>SI-06M2:DI-BPMRFFE/TO_OUT
SI-06M2:DI-FMCFastADC/IN1</v>
      </c>
      <c r="R1791" s="69">
        <v>2.0</v>
      </c>
      <c r="S1791" s="69">
        <v>2.0</v>
      </c>
      <c r="T1791" s="211" t="str">
        <f>Def_Sistemas_Conectores_Cabos!$C$9</f>
        <v>RG316</v>
      </c>
      <c r="U1791" s="45" t="s">
        <v>1173</v>
      </c>
      <c r="V1791" s="33"/>
      <c r="W1791" s="33"/>
      <c r="X1791" s="33"/>
    </row>
    <row r="1792" ht="15.75" customHeight="1">
      <c r="A1792" s="19" t="str">
        <f>Def_Sistemas_Conectores_Cabos!$A$22</f>
        <v>BPM de elétrons</v>
      </c>
      <c r="B1792" s="22" t="str">
        <f>Datas_Entregas!$A$3</f>
        <v>BTS/Anel</v>
      </c>
      <c r="C1792" s="25">
        <f t="array" ref="C1792">INDEX(Datas_Entregas!$B$2:$B$100, MATCH(B1792, Datas_Entregas!$A$2:$A$100, 0), 1)</f>
        <v>43296</v>
      </c>
      <c r="D1792" s="22" t="str">
        <f>Def_Status_Montagem!$A$4</f>
        <v>Comprado / Esperando entrega</v>
      </c>
      <c r="E1792" s="35" t="str">
        <f>Def_Status_Montagem!$B$4</f>
        <v>Contratada (inclui etiqueta)</v>
      </c>
      <c r="F1792" s="26"/>
      <c r="G1792" s="27"/>
      <c r="H1792" s="26" t="str">
        <f t="array" ref="H1792">INDEX(Def_Instancias_Equipamentos!$E$2:$E$5135, MATCH(K1792, Def_Instancias_Equipamentos!$D$2:$D$5135, 0), 1)</f>
        <v>IA-06RaBPM</v>
      </c>
      <c r="I1792" s="27" t="str">
        <f t="array" ref="I1792">INDEX(Def_Instancias_Equipamentos!$E$2:$E$5135, MATCH(L1792, Def_Instancias_Equipamentos!$D$2:$D$5135, 0), 1)</f>
        <v>IA-06RaBPM</v>
      </c>
      <c r="J1792" s="27" t="str">
        <f t="shared" si="26"/>
        <v>INTERNO</v>
      </c>
      <c r="K1792" s="28" t="str">
        <f>Def_Instancias_Equipamentos!$D$838</f>
        <v>SI-06M2:DI-BPMRFFE</v>
      </c>
      <c r="L1792" s="19" t="str">
        <f>Def_Instancias_Equipamentos!$D$1429</f>
        <v>SI-06M2:DI-FMCFastADC</v>
      </c>
      <c r="M1792" s="44" t="s">
        <v>44</v>
      </c>
      <c r="N1792" s="45" t="s">
        <v>1199</v>
      </c>
      <c r="O1792" s="28" t="str">
        <f>Def_Sistemas_Conectores_Cabos!$B$7</f>
        <v>SMA 50-ohm</v>
      </c>
      <c r="P1792" s="19" t="str">
        <f>Def_Sistemas_Conectores_Cabos!$B$7</f>
        <v>SMA 50-ohm</v>
      </c>
      <c r="Q1792" s="27" t="str">
        <f t="shared" si="31"/>
        <v>SI-06M2:DI-BPMRFFE/BI_OUT
SI-06M2:DI-FMCFastADC/IN2</v>
      </c>
      <c r="R1792" s="69">
        <v>2.0</v>
      </c>
      <c r="S1792" s="69">
        <v>2.0</v>
      </c>
      <c r="T1792" s="211" t="str">
        <f>Def_Sistemas_Conectores_Cabos!$C$9</f>
        <v>RG316</v>
      </c>
      <c r="U1792" s="45" t="s">
        <v>1173</v>
      </c>
      <c r="V1792" s="33"/>
      <c r="W1792" s="33"/>
      <c r="X1792" s="33"/>
    </row>
    <row r="1793" ht="15.75" customHeight="1">
      <c r="A1793" s="19" t="str">
        <f>Def_Sistemas_Conectores_Cabos!$A$22</f>
        <v>BPM de elétrons</v>
      </c>
      <c r="B1793" s="22" t="str">
        <f>Datas_Entregas!$A$3</f>
        <v>BTS/Anel</v>
      </c>
      <c r="C1793" s="25">
        <f t="array" ref="C1793">INDEX(Datas_Entregas!$B$2:$B$100, MATCH(B1793, Datas_Entregas!$A$2:$A$100, 0), 1)</f>
        <v>43296</v>
      </c>
      <c r="D1793" s="22" t="str">
        <f>Def_Status_Montagem!$A$4</f>
        <v>Comprado / Esperando entrega</v>
      </c>
      <c r="E1793" s="35" t="str">
        <f>Def_Status_Montagem!$B$4</f>
        <v>Contratada (inclui etiqueta)</v>
      </c>
      <c r="F1793" s="26"/>
      <c r="G1793" s="27"/>
      <c r="H1793" s="26" t="str">
        <f t="array" ref="H1793">INDEX(Def_Instancias_Equipamentos!$E$2:$E$5135, MATCH(K1793, Def_Instancias_Equipamentos!$D$2:$D$5135, 0), 1)</f>
        <v>IA-06RaBPM</v>
      </c>
      <c r="I1793" s="27" t="str">
        <f t="array" ref="I1793">INDEX(Def_Instancias_Equipamentos!$E$2:$E$5135, MATCH(L1793, Def_Instancias_Equipamentos!$D$2:$D$5135, 0), 1)</f>
        <v>IA-06RaBPM</v>
      </c>
      <c r="J1793" s="27" t="str">
        <f t="shared" si="26"/>
        <v>INTERNO</v>
      </c>
      <c r="K1793" s="28" t="str">
        <f>Def_Instancias_Equipamentos!$D$838</f>
        <v>SI-06M2:DI-BPMRFFE</v>
      </c>
      <c r="L1793" s="19" t="str">
        <f>Def_Instancias_Equipamentos!$D$1429</f>
        <v>SI-06M2:DI-FMCFastADC</v>
      </c>
      <c r="M1793" s="44" t="s">
        <v>49</v>
      </c>
      <c r="N1793" s="45" t="s">
        <v>1202</v>
      </c>
      <c r="O1793" s="28" t="str">
        <f>Def_Sistemas_Conectores_Cabos!$B$7</f>
        <v>SMA 50-ohm</v>
      </c>
      <c r="P1793" s="19" t="str">
        <f>Def_Sistemas_Conectores_Cabos!$B$7</f>
        <v>SMA 50-ohm</v>
      </c>
      <c r="Q1793" s="27" t="str">
        <f t="shared" si="31"/>
        <v>SI-06M2:DI-BPMRFFE/TI_OUT
SI-06M2:DI-FMCFastADC/IN3</v>
      </c>
      <c r="R1793" s="69">
        <v>2.0</v>
      </c>
      <c r="S1793" s="69">
        <v>2.0</v>
      </c>
      <c r="T1793" s="211" t="str">
        <f>Def_Sistemas_Conectores_Cabos!$C$9</f>
        <v>RG316</v>
      </c>
      <c r="U1793" s="45" t="s">
        <v>1173</v>
      </c>
      <c r="V1793" s="33"/>
      <c r="W1793" s="33"/>
      <c r="X1793" s="33"/>
    </row>
    <row r="1794" ht="15.75" customHeight="1">
      <c r="A1794" s="19" t="str">
        <f>Def_Sistemas_Conectores_Cabos!$A$22</f>
        <v>BPM de elétrons</v>
      </c>
      <c r="B1794" s="22" t="str">
        <f>Datas_Entregas!$A$3</f>
        <v>BTS/Anel</v>
      </c>
      <c r="C1794" s="25">
        <f t="array" ref="C1794">INDEX(Datas_Entregas!$B$2:$B$100, MATCH(B1794, Datas_Entregas!$A$2:$A$100, 0), 1)</f>
        <v>43296</v>
      </c>
      <c r="D1794" s="22" t="str">
        <f>Def_Status_Montagem!$A$4</f>
        <v>Comprado / Esperando entrega</v>
      </c>
      <c r="E1794" s="35" t="str">
        <f>Def_Status_Montagem!$B$4</f>
        <v>Contratada (inclui etiqueta)</v>
      </c>
      <c r="F1794" s="26"/>
      <c r="G1794" s="27"/>
      <c r="H1794" s="26" t="str">
        <f t="array" ref="H1794">INDEX(Def_Instancias_Equipamentos!$E$2:$E$5135, MATCH(K1794, Def_Instancias_Equipamentos!$D$2:$D$5135, 0), 1)</f>
        <v>IA-06RaBPM</v>
      </c>
      <c r="I1794" s="27" t="str">
        <f t="array" ref="I1794">INDEX(Def_Instancias_Equipamentos!$E$2:$E$5135, MATCH(L1794, Def_Instancias_Equipamentos!$D$2:$D$5135, 0), 1)</f>
        <v>IA-06RaBPM</v>
      </c>
      <c r="J1794" s="27" t="str">
        <f t="shared" si="26"/>
        <v>INTERNO</v>
      </c>
      <c r="K1794" s="28" t="str">
        <f>Def_Instancias_Equipamentos!$D$838</f>
        <v>SI-06M2:DI-BPMRFFE</v>
      </c>
      <c r="L1794" s="19" t="str">
        <f>Def_Instancias_Equipamentos!$D$1429</f>
        <v>SI-06M2:DI-FMCFastADC</v>
      </c>
      <c r="M1794" s="44" t="s">
        <v>47</v>
      </c>
      <c r="N1794" s="45" t="s">
        <v>1216</v>
      </c>
      <c r="O1794" s="28" t="str">
        <f>Def_Sistemas_Conectores_Cabos!$B$7</f>
        <v>SMA 50-ohm</v>
      </c>
      <c r="P1794" s="19" t="str">
        <f>Def_Sistemas_Conectores_Cabos!$B$7</f>
        <v>SMA 50-ohm</v>
      </c>
      <c r="Q1794" s="27" t="str">
        <f t="shared" si="31"/>
        <v>SI-06M2:DI-BPMRFFE/BO_OUT
SI-06M2:DI-FMCFastADC/IN4</v>
      </c>
      <c r="R1794" s="69">
        <v>2.0</v>
      </c>
      <c r="S1794" s="69">
        <v>2.0</v>
      </c>
      <c r="T1794" s="211" t="str">
        <f>Def_Sistemas_Conectores_Cabos!$C$9</f>
        <v>RG316</v>
      </c>
      <c r="U1794" s="45" t="s">
        <v>1173</v>
      </c>
      <c r="V1794" s="33"/>
      <c r="W1794" s="33"/>
      <c r="X1794" s="33"/>
    </row>
    <row r="1795" ht="15.75" customHeight="1">
      <c r="A1795" s="19" t="str">
        <f>Def_Sistemas_Conectores_Cabos!$A$22</f>
        <v>BPM de elétrons</v>
      </c>
      <c r="B1795" s="22" t="str">
        <f>Datas_Entregas!$A$3</f>
        <v>BTS/Anel</v>
      </c>
      <c r="C1795" s="25">
        <f t="array" ref="C1795">INDEX(Datas_Entregas!$B$2:$B$100, MATCH(B1795, Datas_Entregas!$A$2:$A$100, 0), 1)</f>
        <v>43296</v>
      </c>
      <c r="D1795" s="22" t="str">
        <f>Def_Status_Montagem!$A$4</f>
        <v>Comprado / Esperando entrega</v>
      </c>
      <c r="E1795" s="35" t="str">
        <f>Def_Status_Montagem!$B$4</f>
        <v>Contratada (inclui etiqueta)</v>
      </c>
      <c r="F1795" s="26"/>
      <c r="G1795" s="27"/>
      <c r="H1795" s="26" t="str">
        <f t="array" ref="H1795">INDEX(Def_Instancias_Equipamentos!$E$2:$E$5135, MATCH(K1795, Def_Instancias_Equipamentos!$D$2:$D$5135, 0), 1)</f>
        <v>IA-06RaBPM</v>
      </c>
      <c r="I1795" s="27" t="str">
        <f t="array" ref="I1795">INDEX(Def_Instancias_Equipamentos!$E$2:$E$5135, MATCH(L1795, Def_Instancias_Equipamentos!$D$2:$D$5135, 0), 1)</f>
        <v>IA-06RaBPM</v>
      </c>
      <c r="J1795" s="27" t="str">
        <f t="shared" si="26"/>
        <v>INTERNO</v>
      </c>
      <c r="K1795" s="28" t="str">
        <f>Def_Instancias_Equipamentos!$D$961</f>
        <v>SI-06SB:DI-BPMRFFE-1</v>
      </c>
      <c r="L1795" s="19" t="str">
        <f>Def_Instancias_Equipamentos!$D$1552</f>
        <v>SI-06SB:DI-FMCFastADC-1</v>
      </c>
      <c r="M1795" s="44" t="s">
        <v>51</v>
      </c>
      <c r="N1795" s="45" t="s">
        <v>1192</v>
      </c>
      <c r="O1795" s="28" t="str">
        <f>Def_Sistemas_Conectores_Cabos!$B$7</f>
        <v>SMA 50-ohm</v>
      </c>
      <c r="P1795" s="19" t="str">
        <f>Def_Sistemas_Conectores_Cabos!$B$7</f>
        <v>SMA 50-ohm</v>
      </c>
      <c r="Q1795" s="27" t="str">
        <f t="shared" si="31"/>
        <v>SI-06SB:DI-BPMRFFE-1/TO_OUT
SI-06SB:DI-FMCFastADC-1/IN1</v>
      </c>
      <c r="R1795" s="69">
        <v>2.0</v>
      </c>
      <c r="S1795" s="69">
        <v>2.0</v>
      </c>
      <c r="T1795" s="211" t="str">
        <f>Def_Sistemas_Conectores_Cabos!$C$9</f>
        <v>RG316</v>
      </c>
      <c r="U1795" s="45" t="s">
        <v>1173</v>
      </c>
      <c r="V1795" s="33"/>
      <c r="W1795" s="33"/>
      <c r="X1795" s="33"/>
    </row>
    <row r="1796" ht="15.75" customHeight="1">
      <c r="A1796" s="19" t="str">
        <f>Def_Sistemas_Conectores_Cabos!$A$22</f>
        <v>BPM de elétrons</v>
      </c>
      <c r="B1796" s="22" t="str">
        <f>Datas_Entregas!$A$3</f>
        <v>BTS/Anel</v>
      </c>
      <c r="C1796" s="25">
        <f t="array" ref="C1796">INDEX(Datas_Entregas!$B$2:$B$100, MATCH(B1796, Datas_Entregas!$A$2:$A$100, 0), 1)</f>
        <v>43296</v>
      </c>
      <c r="D1796" s="22" t="str">
        <f>Def_Status_Montagem!$A$4</f>
        <v>Comprado / Esperando entrega</v>
      </c>
      <c r="E1796" s="35" t="str">
        <f>Def_Status_Montagem!$B$4</f>
        <v>Contratada (inclui etiqueta)</v>
      </c>
      <c r="F1796" s="26"/>
      <c r="G1796" s="27"/>
      <c r="H1796" s="26" t="str">
        <f t="array" ref="H1796">INDEX(Def_Instancias_Equipamentos!$E$2:$E$5135, MATCH(K1796, Def_Instancias_Equipamentos!$D$2:$D$5135, 0), 1)</f>
        <v>IA-06RaBPM</v>
      </c>
      <c r="I1796" s="27" t="str">
        <f t="array" ref="I1796">INDEX(Def_Instancias_Equipamentos!$E$2:$E$5135, MATCH(L1796, Def_Instancias_Equipamentos!$D$2:$D$5135, 0), 1)</f>
        <v>IA-06RaBPM</v>
      </c>
      <c r="J1796" s="27" t="str">
        <f t="shared" si="26"/>
        <v>INTERNO</v>
      </c>
      <c r="K1796" s="28" t="str">
        <f>Def_Instancias_Equipamentos!$D$961</f>
        <v>SI-06SB:DI-BPMRFFE-1</v>
      </c>
      <c r="L1796" s="19" t="str">
        <f>Def_Instancias_Equipamentos!$D$1552</f>
        <v>SI-06SB:DI-FMCFastADC-1</v>
      </c>
      <c r="M1796" s="44" t="s">
        <v>44</v>
      </c>
      <c r="N1796" s="45" t="s">
        <v>1199</v>
      </c>
      <c r="O1796" s="28" t="str">
        <f>Def_Sistemas_Conectores_Cabos!$B$7</f>
        <v>SMA 50-ohm</v>
      </c>
      <c r="P1796" s="19" t="str">
        <f>Def_Sistemas_Conectores_Cabos!$B$7</f>
        <v>SMA 50-ohm</v>
      </c>
      <c r="Q1796" s="27" t="str">
        <f t="shared" si="31"/>
        <v>SI-06SB:DI-BPMRFFE-1/BI_OUT
SI-06SB:DI-FMCFastADC-1/IN2</v>
      </c>
      <c r="R1796" s="69">
        <v>2.0</v>
      </c>
      <c r="S1796" s="69">
        <v>2.0</v>
      </c>
      <c r="T1796" s="211" t="str">
        <f>Def_Sistemas_Conectores_Cabos!$C$9</f>
        <v>RG316</v>
      </c>
      <c r="U1796" s="45" t="s">
        <v>1173</v>
      </c>
      <c r="V1796" s="33"/>
      <c r="W1796" s="33"/>
      <c r="X1796" s="33"/>
    </row>
    <row r="1797" ht="15.75" customHeight="1">
      <c r="A1797" s="19" t="str">
        <f>Def_Sistemas_Conectores_Cabos!$A$22</f>
        <v>BPM de elétrons</v>
      </c>
      <c r="B1797" s="22" t="str">
        <f>Datas_Entregas!$A$3</f>
        <v>BTS/Anel</v>
      </c>
      <c r="C1797" s="25">
        <f t="array" ref="C1797">INDEX(Datas_Entregas!$B$2:$B$100, MATCH(B1797, Datas_Entregas!$A$2:$A$100, 0), 1)</f>
        <v>43296</v>
      </c>
      <c r="D1797" s="22" t="str">
        <f>Def_Status_Montagem!$A$4</f>
        <v>Comprado / Esperando entrega</v>
      </c>
      <c r="E1797" s="35" t="str">
        <f>Def_Status_Montagem!$B$4</f>
        <v>Contratada (inclui etiqueta)</v>
      </c>
      <c r="F1797" s="26"/>
      <c r="G1797" s="27"/>
      <c r="H1797" s="26" t="str">
        <f t="array" ref="H1797">INDEX(Def_Instancias_Equipamentos!$E$2:$E$5135, MATCH(K1797, Def_Instancias_Equipamentos!$D$2:$D$5135, 0), 1)</f>
        <v>IA-06RaBPM</v>
      </c>
      <c r="I1797" s="27" t="str">
        <f t="array" ref="I1797">INDEX(Def_Instancias_Equipamentos!$E$2:$E$5135, MATCH(L1797, Def_Instancias_Equipamentos!$D$2:$D$5135, 0), 1)</f>
        <v>IA-06RaBPM</v>
      </c>
      <c r="J1797" s="27" t="str">
        <f t="shared" si="26"/>
        <v>INTERNO</v>
      </c>
      <c r="K1797" s="28" t="str">
        <f>Def_Instancias_Equipamentos!$D$961</f>
        <v>SI-06SB:DI-BPMRFFE-1</v>
      </c>
      <c r="L1797" s="19" t="str">
        <f>Def_Instancias_Equipamentos!$D$1552</f>
        <v>SI-06SB:DI-FMCFastADC-1</v>
      </c>
      <c r="M1797" s="44" t="s">
        <v>49</v>
      </c>
      <c r="N1797" s="45" t="s">
        <v>1202</v>
      </c>
      <c r="O1797" s="28" t="str">
        <f>Def_Sistemas_Conectores_Cabos!$B$7</f>
        <v>SMA 50-ohm</v>
      </c>
      <c r="P1797" s="19" t="str">
        <f>Def_Sistemas_Conectores_Cabos!$B$7</f>
        <v>SMA 50-ohm</v>
      </c>
      <c r="Q1797" s="27" t="str">
        <f t="shared" si="31"/>
        <v>SI-06SB:DI-BPMRFFE-1/TI_OUT
SI-06SB:DI-FMCFastADC-1/IN3</v>
      </c>
      <c r="R1797" s="69">
        <v>2.0</v>
      </c>
      <c r="S1797" s="69">
        <v>2.0</v>
      </c>
      <c r="T1797" s="211" t="str">
        <f>Def_Sistemas_Conectores_Cabos!$C$9</f>
        <v>RG316</v>
      </c>
      <c r="U1797" s="45" t="s">
        <v>1173</v>
      </c>
      <c r="V1797" s="33"/>
      <c r="W1797" s="33"/>
      <c r="X1797" s="33"/>
    </row>
    <row r="1798" ht="15.75" customHeight="1">
      <c r="A1798" s="19" t="str">
        <f>Def_Sistemas_Conectores_Cabos!$A$22</f>
        <v>BPM de elétrons</v>
      </c>
      <c r="B1798" s="22" t="str">
        <f>Datas_Entregas!$A$3</f>
        <v>BTS/Anel</v>
      </c>
      <c r="C1798" s="25">
        <f t="array" ref="C1798">INDEX(Datas_Entregas!$B$2:$B$100, MATCH(B1798, Datas_Entregas!$A$2:$A$100, 0), 1)</f>
        <v>43296</v>
      </c>
      <c r="D1798" s="22" t="str">
        <f>Def_Status_Montagem!$A$4</f>
        <v>Comprado / Esperando entrega</v>
      </c>
      <c r="E1798" s="35" t="str">
        <f>Def_Status_Montagem!$B$4</f>
        <v>Contratada (inclui etiqueta)</v>
      </c>
      <c r="F1798" s="26"/>
      <c r="G1798" s="27"/>
      <c r="H1798" s="26" t="str">
        <f t="array" ref="H1798">INDEX(Def_Instancias_Equipamentos!$E$2:$E$5135, MATCH(K1798, Def_Instancias_Equipamentos!$D$2:$D$5135, 0), 1)</f>
        <v>IA-06RaBPM</v>
      </c>
      <c r="I1798" s="27" t="str">
        <f t="array" ref="I1798">INDEX(Def_Instancias_Equipamentos!$E$2:$E$5135, MATCH(L1798, Def_Instancias_Equipamentos!$D$2:$D$5135, 0), 1)</f>
        <v>IA-06RaBPM</v>
      </c>
      <c r="J1798" s="27" t="str">
        <f t="shared" si="26"/>
        <v>INTERNO</v>
      </c>
      <c r="K1798" s="28" t="str">
        <f>Def_Instancias_Equipamentos!$D$961</f>
        <v>SI-06SB:DI-BPMRFFE-1</v>
      </c>
      <c r="L1798" s="19" t="str">
        <f>Def_Instancias_Equipamentos!$D$1552</f>
        <v>SI-06SB:DI-FMCFastADC-1</v>
      </c>
      <c r="M1798" s="44" t="s">
        <v>47</v>
      </c>
      <c r="N1798" s="45" t="s">
        <v>1216</v>
      </c>
      <c r="O1798" s="28" t="str">
        <f>Def_Sistemas_Conectores_Cabos!$B$7</f>
        <v>SMA 50-ohm</v>
      </c>
      <c r="P1798" s="19" t="str">
        <f>Def_Sistemas_Conectores_Cabos!$B$7</f>
        <v>SMA 50-ohm</v>
      </c>
      <c r="Q1798" s="27" t="str">
        <f t="shared" si="31"/>
        <v>SI-06SB:DI-BPMRFFE-1/BO_OUT
SI-06SB:DI-FMCFastADC-1/IN4</v>
      </c>
      <c r="R1798" s="69">
        <v>2.0</v>
      </c>
      <c r="S1798" s="69">
        <v>2.0</v>
      </c>
      <c r="T1798" s="211" t="str">
        <f>Def_Sistemas_Conectores_Cabos!$C$9</f>
        <v>RG316</v>
      </c>
      <c r="U1798" s="45" t="s">
        <v>1173</v>
      </c>
      <c r="V1798" s="33"/>
      <c r="W1798" s="33"/>
      <c r="X1798" s="33"/>
    </row>
    <row r="1799" ht="15.75" customHeight="1">
      <c r="A1799" s="19" t="str">
        <f>Def_Sistemas_Conectores_Cabos!$A$22</f>
        <v>BPM de elétrons</v>
      </c>
      <c r="B1799" s="22" t="str">
        <f>Datas_Entregas!$A$3</f>
        <v>BTS/Anel</v>
      </c>
      <c r="C1799" s="25">
        <f t="array" ref="C1799">INDEX(Datas_Entregas!$B$2:$B$100, MATCH(B1799, Datas_Entregas!$A$2:$A$100, 0), 1)</f>
        <v>43296</v>
      </c>
      <c r="D1799" s="22" t="str">
        <f>Def_Status_Montagem!$A$4</f>
        <v>Comprado / Esperando entrega</v>
      </c>
      <c r="E1799" s="35" t="str">
        <f>Def_Status_Montagem!$B$4</f>
        <v>Contratada (inclui etiqueta)</v>
      </c>
      <c r="F1799" s="26"/>
      <c r="G1799" s="27"/>
      <c r="H1799" s="26" t="str">
        <f t="array" ref="H1799">INDEX(Def_Instancias_Equipamentos!$E$2:$E$5135, MATCH(K1799, Def_Instancias_Equipamentos!$D$2:$D$5135, 0), 1)</f>
        <v>IA-06RaBPM</v>
      </c>
      <c r="I1799" s="27" t="str">
        <f t="array" ref="I1799">INDEX(Def_Instancias_Equipamentos!$E$2:$E$5135, MATCH(L1799, Def_Instancias_Equipamentos!$D$2:$D$5135, 0), 1)</f>
        <v>IA-06RaBPM</v>
      </c>
      <c r="J1799" s="27" t="str">
        <f t="shared" si="26"/>
        <v>INTERNO</v>
      </c>
      <c r="K1799" s="28" t="str">
        <f>Def_Instancias_Equipamentos!$D$962</f>
        <v>SI-06SB:DI-BPMRFFE-2</v>
      </c>
      <c r="L1799" s="19" t="str">
        <f>Def_Instancias_Equipamentos!$D$1553</f>
        <v>SI-06SB:DI-FMCFastADC-2</v>
      </c>
      <c r="M1799" s="44" t="s">
        <v>51</v>
      </c>
      <c r="N1799" s="45" t="s">
        <v>1192</v>
      </c>
      <c r="O1799" s="28" t="str">
        <f>Def_Sistemas_Conectores_Cabos!$B$7</f>
        <v>SMA 50-ohm</v>
      </c>
      <c r="P1799" s="19" t="str">
        <f>Def_Sistemas_Conectores_Cabos!$B$7</f>
        <v>SMA 50-ohm</v>
      </c>
      <c r="Q1799" s="27" t="str">
        <f t="shared" si="31"/>
        <v>SI-06SB:DI-BPMRFFE-2/TO_OUT
SI-06SB:DI-FMCFastADC-2/IN1</v>
      </c>
      <c r="R1799" s="69">
        <v>2.0</v>
      </c>
      <c r="S1799" s="69">
        <v>2.0</v>
      </c>
      <c r="T1799" s="211" t="str">
        <f>Def_Sistemas_Conectores_Cabos!$C$9</f>
        <v>RG316</v>
      </c>
      <c r="U1799" s="45" t="s">
        <v>1173</v>
      </c>
      <c r="V1799" s="33"/>
      <c r="W1799" s="33"/>
      <c r="X1799" s="33"/>
    </row>
    <row r="1800" ht="15.75" customHeight="1">
      <c r="A1800" s="19" t="str">
        <f>Def_Sistemas_Conectores_Cabos!$A$22</f>
        <v>BPM de elétrons</v>
      </c>
      <c r="B1800" s="22" t="str">
        <f>Datas_Entregas!$A$3</f>
        <v>BTS/Anel</v>
      </c>
      <c r="C1800" s="25">
        <f t="array" ref="C1800">INDEX(Datas_Entregas!$B$2:$B$100, MATCH(B1800, Datas_Entregas!$A$2:$A$100, 0), 1)</f>
        <v>43296</v>
      </c>
      <c r="D1800" s="22" t="str">
        <f>Def_Status_Montagem!$A$4</f>
        <v>Comprado / Esperando entrega</v>
      </c>
      <c r="E1800" s="35" t="str">
        <f>Def_Status_Montagem!$B$4</f>
        <v>Contratada (inclui etiqueta)</v>
      </c>
      <c r="F1800" s="26"/>
      <c r="G1800" s="27"/>
      <c r="H1800" s="26" t="str">
        <f t="array" ref="H1800">INDEX(Def_Instancias_Equipamentos!$E$2:$E$5135, MATCH(K1800, Def_Instancias_Equipamentos!$D$2:$D$5135, 0), 1)</f>
        <v>IA-06RaBPM</v>
      </c>
      <c r="I1800" s="27" t="str">
        <f t="array" ref="I1800">INDEX(Def_Instancias_Equipamentos!$E$2:$E$5135, MATCH(L1800, Def_Instancias_Equipamentos!$D$2:$D$5135, 0), 1)</f>
        <v>IA-06RaBPM</v>
      </c>
      <c r="J1800" s="27" t="str">
        <f t="shared" si="26"/>
        <v>INTERNO</v>
      </c>
      <c r="K1800" s="28" t="str">
        <f>Def_Instancias_Equipamentos!$D$962</f>
        <v>SI-06SB:DI-BPMRFFE-2</v>
      </c>
      <c r="L1800" s="19" t="str">
        <f>Def_Instancias_Equipamentos!$D$1553</f>
        <v>SI-06SB:DI-FMCFastADC-2</v>
      </c>
      <c r="M1800" s="44" t="s">
        <v>44</v>
      </c>
      <c r="N1800" s="45" t="s">
        <v>1199</v>
      </c>
      <c r="O1800" s="28" t="str">
        <f>Def_Sistemas_Conectores_Cabos!$B$7</f>
        <v>SMA 50-ohm</v>
      </c>
      <c r="P1800" s="19" t="str">
        <f>Def_Sistemas_Conectores_Cabos!$B$7</f>
        <v>SMA 50-ohm</v>
      </c>
      <c r="Q1800" s="27" t="str">
        <f t="shared" si="31"/>
        <v>SI-06SB:DI-BPMRFFE-2/BI_OUT
SI-06SB:DI-FMCFastADC-2/IN2</v>
      </c>
      <c r="R1800" s="69">
        <v>2.0</v>
      </c>
      <c r="S1800" s="69">
        <v>2.0</v>
      </c>
      <c r="T1800" s="211" t="str">
        <f>Def_Sistemas_Conectores_Cabos!$C$9</f>
        <v>RG316</v>
      </c>
      <c r="U1800" s="45" t="s">
        <v>1173</v>
      </c>
      <c r="V1800" s="33"/>
      <c r="W1800" s="33"/>
      <c r="X1800" s="33"/>
    </row>
    <row r="1801" ht="15.75" customHeight="1">
      <c r="A1801" s="19" t="str">
        <f>Def_Sistemas_Conectores_Cabos!$A$22</f>
        <v>BPM de elétrons</v>
      </c>
      <c r="B1801" s="22" t="str">
        <f>Datas_Entregas!$A$3</f>
        <v>BTS/Anel</v>
      </c>
      <c r="C1801" s="25">
        <f t="array" ref="C1801">INDEX(Datas_Entregas!$B$2:$B$100, MATCH(B1801, Datas_Entregas!$A$2:$A$100, 0), 1)</f>
        <v>43296</v>
      </c>
      <c r="D1801" s="22" t="str">
        <f>Def_Status_Montagem!$A$4</f>
        <v>Comprado / Esperando entrega</v>
      </c>
      <c r="E1801" s="35" t="str">
        <f>Def_Status_Montagem!$B$4</f>
        <v>Contratada (inclui etiqueta)</v>
      </c>
      <c r="F1801" s="26"/>
      <c r="G1801" s="27"/>
      <c r="H1801" s="26" t="str">
        <f t="array" ref="H1801">INDEX(Def_Instancias_Equipamentos!$E$2:$E$5135, MATCH(K1801, Def_Instancias_Equipamentos!$D$2:$D$5135, 0), 1)</f>
        <v>IA-06RaBPM</v>
      </c>
      <c r="I1801" s="27" t="str">
        <f t="array" ref="I1801">INDEX(Def_Instancias_Equipamentos!$E$2:$E$5135, MATCH(L1801, Def_Instancias_Equipamentos!$D$2:$D$5135, 0), 1)</f>
        <v>IA-06RaBPM</v>
      </c>
      <c r="J1801" s="27" t="str">
        <f t="shared" si="26"/>
        <v>INTERNO</v>
      </c>
      <c r="K1801" s="28" t="str">
        <f>Def_Instancias_Equipamentos!$D$962</f>
        <v>SI-06SB:DI-BPMRFFE-2</v>
      </c>
      <c r="L1801" s="19" t="str">
        <f>Def_Instancias_Equipamentos!$D$1553</f>
        <v>SI-06SB:DI-FMCFastADC-2</v>
      </c>
      <c r="M1801" s="44" t="s">
        <v>49</v>
      </c>
      <c r="N1801" s="45" t="s">
        <v>1202</v>
      </c>
      <c r="O1801" s="28" t="str">
        <f>Def_Sistemas_Conectores_Cabos!$B$7</f>
        <v>SMA 50-ohm</v>
      </c>
      <c r="P1801" s="19" t="str">
        <f>Def_Sistemas_Conectores_Cabos!$B$7</f>
        <v>SMA 50-ohm</v>
      </c>
      <c r="Q1801" s="27" t="str">
        <f t="shared" si="31"/>
        <v>SI-06SB:DI-BPMRFFE-2/TI_OUT
SI-06SB:DI-FMCFastADC-2/IN3</v>
      </c>
      <c r="R1801" s="69">
        <v>2.0</v>
      </c>
      <c r="S1801" s="69">
        <v>2.0</v>
      </c>
      <c r="T1801" s="211" t="str">
        <f>Def_Sistemas_Conectores_Cabos!$C$9</f>
        <v>RG316</v>
      </c>
      <c r="U1801" s="45" t="s">
        <v>1173</v>
      </c>
      <c r="V1801" s="33"/>
      <c r="W1801" s="33"/>
      <c r="X1801" s="33"/>
    </row>
    <row r="1802" ht="15.75" customHeight="1">
      <c r="A1802" s="19" t="str">
        <f>Def_Sistemas_Conectores_Cabos!$A$22</f>
        <v>BPM de elétrons</v>
      </c>
      <c r="B1802" s="22" t="str">
        <f>Datas_Entregas!$A$3</f>
        <v>BTS/Anel</v>
      </c>
      <c r="C1802" s="25">
        <f t="array" ref="C1802">INDEX(Datas_Entregas!$B$2:$B$100, MATCH(B1802, Datas_Entregas!$A$2:$A$100, 0), 1)</f>
        <v>43296</v>
      </c>
      <c r="D1802" s="22" t="str">
        <f>Def_Status_Montagem!$A$4</f>
        <v>Comprado / Esperando entrega</v>
      </c>
      <c r="E1802" s="35" t="str">
        <f>Def_Status_Montagem!$B$4</f>
        <v>Contratada (inclui etiqueta)</v>
      </c>
      <c r="F1802" s="26"/>
      <c r="G1802" s="27"/>
      <c r="H1802" s="26" t="str">
        <f t="array" ref="H1802">INDEX(Def_Instancias_Equipamentos!$E$2:$E$5135, MATCH(K1802, Def_Instancias_Equipamentos!$D$2:$D$5135, 0), 1)</f>
        <v>IA-06RaBPM</v>
      </c>
      <c r="I1802" s="27" t="str">
        <f t="array" ref="I1802">INDEX(Def_Instancias_Equipamentos!$E$2:$E$5135, MATCH(L1802, Def_Instancias_Equipamentos!$D$2:$D$5135, 0), 1)</f>
        <v>IA-06RaBPM</v>
      </c>
      <c r="J1802" s="27" t="str">
        <f t="shared" si="26"/>
        <v>INTERNO</v>
      </c>
      <c r="K1802" s="28" t="str">
        <f>Def_Instancias_Equipamentos!$D$962</f>
        <v>SI-06SB:DI-BPMRFFE-2</v>
      </c>
      <c r="L1802" s="19" t="str">
        <f>Def_Instancias_Equipamentos!$D$1553</f>
        <v>SI-06SB:DI-FMCFastADC-2</v>
      </c>
      <c r="M1802" s="44" t="s">
        <v>47</v>
      </c>
      <c r="N1802" s="45" t="s">
        <v>1216</v>
      </c>
      <c r="O1802" s="28" t="str">
        <f>Def_Sistemas_Conectores_Cabos!$B$7</f>
        <v>SMA 50-ohm</v>
      </c>
      <c r="P1802" s="19" t="str">
        <f>Def_Sistemas_Conectores_Cabos!$B$7</f>
        <v>SMA 50-ohm</v>
      </c>
      <c r="Q1802" s="27" t="str">
        <f t="shared" si="31"/>
        <v>SI-06SB:DI-BPMRFFE-2/BO_OUT
SI-06SB:DI-FMCFastADC-2/IN4</v>
      </c>
      <c r="R1802" s="69">
        <v>2.0</v>
      </c>
      <c r="S1802" s="69">
        <v>2.0</v>
      </c>
      <c r="T1802" s="211" t="str">
        <f>Def_Sistemas_Conectores_Cabos!$C$9</f>
        <v>RG316</v>
      </c>
      <c r="U1802" s="45" t="s">
        <v>1173</v>
      </c>
      <c r="V1802" s="33"/>
      <c r="W1802" s="33"/>
      <c r="X1802" s="33"/>
    </row>
    <row r="1803" ht="15.75" customHeight="1">
      <c r="A1803" s="19" t="str">
        <f>Def_Sistemas_Conectores_Cabos!$A$22</f>
        <v>BPM de elétrons</v>
      </c>
      <c r="B1803" s="22" t="str">
        <f>Datas_Entregas!$A$3</f>
        <v>BTS/Anel</v>
      </c>
      <c r="C1803" s="25">
        <f t="array" ref="C1803">INDEX(Datas_Entregas!$B$2:$B$100, MATCH(B1803, Datas_Entregas!$A$2:$A$100, 0), 1)</f>
        <v>43296</v>
      </c>
      <c r="D1803" s="22" t="str">
        <f>Def_Status_Montagem!$A$4</f>
        <v>Comprado / Esperando entrega</v>
      </c>
      <c r="E1803" s="35" t="str">
        <f>Def_Status_Montagem!$B$4</f>
        <v>Contratada (inclui etiqueta)</v>
      </c>
      <c r="F1803" s="26"/>
      <c r="G1803" s="27"/>
      <c r="H1803" s="26" t="str">
        <f t="array" ref="H1803">INDEX(Def_Instancias_Equipamentos!$E$2:$E$5135, MATCH(K1803, Def_Instancias_Equipamentos!$D$2:$D$5135, 0), 1)</f>
        <v>IA-07RaBPM</v>
      </c>
      <c r="I1803" s="27" t="str">
        <f t="array" ref="I1803">INDEX(Def_Instancias_Equipamentos!$E$2:$E$5135, MATCH(L1803, Def_Instancias_Equipamentos!$D$2:$D$5135, 0), 1)</f>
        <v>IA-07RaBPM</v>
      </c>
      <c r="J1803" s="27" t="str">
        <f t="shared" si="26"/>
        <v>INTERNO</v>
      </c>
      <c r="K1803" s="28" t="str">
        <f>Def_Instancias_Equipamentos!$D$839</f>
        <v>SI-07C1:DI-BPMRFFE-1</v>
      </c>
      <c r="L1803" s="19" t="str">
        <f>Def_Instancias_Equipamentos!$D$1430</f>
        <v>SI-07C1:DI-FMCFastADC-1</v>
      </c>
      <c r="M1803" s="44" t="s">
        <v>51</v>
      </c>
      <c r="N1803" s="45" t="s">
        <v>1192</v>
      </c>
      <c r="O1803" s="28" t="str">
        <f>Def_Sistemas_Conectores_Cabos!$B$7</f>
        <v>SMA 50-ohm</v>
      </c>
      <c r="P1803" s="19" t="str">
        <f>Def_Sistemas_Conectores_Cabos!$B$7</f>
        <v>SMA 50-ohm</v>
      </c>
      <c r="Q1803" s="27" t="str">
        <f t="shared" si="31"/>
        <v>SI-07C1:DI-BPMRFFE-1/TO_OUT
SI-07C1:DI-FMCFastADC-1/IN1</v>
      </c>
      <c r="R1803" s="69">
        <v>2.0</v>
      </c>
      <c r="S1803" s="69">
        <v>2.0</v>
      </c>
      <c r="T1803" s="211" t="str">
        <f>Def_Sistemas_Conectores_Cabos!$C$9</f>
        <v>RG316</v>
      </c>
      <c r="U1803" s="45" t="s">
        <v>1173</v>
      </c>
      <c r="V1803" s="33"/>
      <c r="W1803" s="33"/>
      <c r="X1803" s="33"/>
    </row>
    <row r="1804" ht="15.75" customHeight="1">
      <c r="A1804" s="19" t="str">
        <f>Def_Sistemas_Conectores_Cabos!$A$22</f>
        <v>BPM de elétrons</v>
      </c>
      <c r="B1804" s="22" t="str">
        <f>Datas_Entregas!$A$3</f>
        <v>BTS/Anel</v>
      </c>
      <c r="C1804" s="25">
        <f t="array" ref="C1804">INDEX(Datas_Entregas!$B$2:$B$100, MATCH(B1804, Datas_Entregas!$A$2:$A$100, 0), 1)</f>
        <v>43296</v>
      </c>
      <c r="D1804" s="22" t="str">
        <f>Def_Status_Montagem!$A$4</f>
        <v>Comprado / Esperando entrega</v>
      </c>
      <c r="E1804" s="35" t="str">
        <f>Def_Status_Montagem!$B$4</f>
        <v>Contratada (inclui etiqueta)</v>
      </c>
      <c r="F1804" s="26"/>
      <c r="G1804" s="27"/>
      <c r="H1804" s="26" t="str">
        <f t="array" ref="H1804">INDEX(Def_Instancias_Equipamentos!$E$2:$E$5135, MATCH(K1804, Def_Instancias_Equipamentos!$D$2:$D$5135, 0), 1)</f>
        <v>IA-07RaBPM</v>
      </c>
      <c r="I1804" s="27" t="str">
        <f t="array" ref="I1804">INDEX(Def_Instancias_Equipamentos!$E$2:$E$5135, MATCH(L1804, Def_Instancias_Equipamentos!$D$2:$D$5135, 0), 1)</f>
        <v>IA-07RaBPM</v>
      </c>
      <c r="J1804" s="27" t="str">
        <f t="shared" si="26"/>
        <v>INTERNO</v>
      </c>
      <c r="K1804" s="28" t="str">
        <f>Def_Instancias_Equipamentos!$D$839</f>
        <v>SI-07C1:DI-BPMRFFE-1</v>
      </c>
      <c r="L1804" s="19" t="str">
        <f>Def_Instancias_Equipamentos!$D$1430</f>
        <v>SI-07C1:DI-FMCFastADC-1</v>
      </c>
      <c r="M1804" s="44" t="s">
        <v>44</v>
      </c>
      <c r="N1804" s="45" t="s">
        <v>1199</v>
      </c>
      <c r="O1804" s="28" t="str">
        <f>Def_Sistemas_Conectores_Cabos!$B$7</f>
        <v>SMA 50-ohm</v>
      </c>
      <c r="P1804" s="19" t="str">
        <f>Def_Sistemas_Conectores_Cabos!$B$7</f>
        <v>SMA 50-ohm</v>
      </c>
      <c r="Q1804" s="27" t="str">
        <f t="shared" si="31"/>
        <v>SI-07C1:DI-BPMRFFE-1/BI_OUT
SI-07C1:DI-FMCFastADC-1/IN2</v>
      </c>
      <c r="R1804" s="69">
        <v>2.0</v>
      </c>
      <c r="S1804" s="69">
        <v>2.0</v>
      </c>
      <c r="T1804" s="211" t="str">
        <f>Def_Sistemas_Conectores_Cabos!$C$9</f>
        <v>RG316</v>
      </c>
      <c r="U1804" s="45" t="s">
        <v>1173</v>
      </c>
      <c r="V1804" s="33"/>
      <c r="W1804" s="33"/>
      <c r="X1804" s="33"/>
    </row>
    <row r="1805" ht="15.75" customHeight="1">
      <c r="A1805" s="19" t="str">
        <f>Def_Sistemas_Conectores_Cabos!$A$22</f>
        <v>BPM de elétrons</v>
      </c>
      <c r="B1805" s="22" t="str">
        <f>Datas_Entregas!$A$3</f>
        <v>BTS/Anel</v>
      </c>
      <c r="C1805" s="25">
        <f t="array" ref="C1805">INDEX(Datas_Entregas!$B$2:$B$100, MATCH(B1805, Datas_Entregas!$A$2:$A$100, 0), 1)</f>
        <v>43296</v>
      </c>
      <c r="D1805" s="22" t="str">
        <f>Def_Status_Montagem!$A$4</f>
        <v>Comprado / Esperando entrega</v>
      </c>
      <c r="E1805" s="35" t="str">
        <f>Def_Status_Montagem!$B$4</f>
        <v>Contratada (inclui etiqueta)</v>
      </c>
      <c r="F1805" s="26"/>
      <c r="G1805" s="27"/>
      <c r="H1805" s="26" t="str">
        <f t="array" ref="H1805">INDEX(Def_Instancias_Equipamentos!$E$2:$E$5135, MATCH(K1805, Def_Instancias_Equipamentos!$D$2:$D$5135, 0), 1)</f>
        <v>IA-07RaBPM</v>
      </c>
      <c r="I1805" s="27" t="str">
        <f t="array" ref="I1805">INDEX(Def_Instancias_Equipamentos!$E$2:$E$5135, MATCH(L1805, Def_Instancias_Equipamentos!$D$2:$D$5135, 0), 1)</f>
        <v>IA-07RaBPM</v>
      </c>
      <c r="J1805" s="27" t="str">
        <f t="shared" si="26"/>
        <v>INTERNO</v>
      </c>
      <c r="K1805" s="28" t="str">
        <f>Def_Instancias_Equipamentos!$D$839</f>
        <v>SI-07C1:DI-BPMRFFE-1</v>
      </c>
      <c r="L1805" s="19" t="str">
        <f>Def_Instancias_Equipamentos!$D$1430</f>
        <v>SI-07C1:DI-FMCFastADC-1</v>
      </c>
      <c r="M1805" s="44" t="s">
        <v>49</v>
      </c>
      <c r="N1805" s="45" t="s">
        <v>1202</v>
      </c>
      <c r="O1805" s="28" t="str">
        <f>Def_Sistemas_Conectores_Cabos!$B$7</f>
        <v>SMA 50-ohm</v>
      </c>
      <c r="P1805" s="19" t="str">
        <f>Def_Sistemas_Conectores_Cabos!$B$7</f>
        <v>SMA 50-ohm</v>
      </c>
      <c r="Q1805" s="27" t="str">
        <f t="shared" si="31"/>
        <v>SI-07C1:DI-BPMRFFE-1/TI_OUT
SI-07C1:DI-FMCFastADC-1/IN3</v>
      </c>
      <c r="R1805" s="69">
        <v>2.0</v>
      </c>
      <c r="S1805" s="69">
        <v>2.0</v>
      </c>
      <c r="T1805" s="211" t="str">
        <f>Def_Sistemas_Conectores_Cabos!$C$9</f>
        <v>RG316</v>
      </c>
      <c r="U1805" s="45" t="s">
        <v>1173</v>
      </c>
      <c r="V1805" s="33"/>
      <c r="W1805" s="33"/>
      <c r="X1805" s="33"/>
    </row>
    <row r="1806" ht="15.75" customHeight="1">
      <c r="A1806" s="19" t="str">
        <f>Def_Sistemas_Conectores_Cabos!$A$22</f>
        <v>BPM de elétrons</v>
      </c>
      <c r="B1806" s="22" t="str">
        <f>Datas_Entregas!$A$3</f>
        <v>BTS/Anel</v>
      </c>
      <c r="C1806" s="25">
        <f t="array" ref="C1806">INDEX(Datas_Entregas!$B$2:$B$100, MATCH(B1806, Datas_Entregas!$A$2:$A$100, 0), 1)</f>
        <v>43296</v>
      </c>
      <c r="D1806" s="22" t="str">
        <f>Def_Status_Montagem!$A$4</f>
        <v>Comprado / Esperando entrega</v>
      </c>
      <c r="E1806" s="35" t="str">
        <f>Def_Status_Montagem!$B$4</f>
        <v>Contratada (inclui etiqueta)</v>
      </c>
      <c r="F1806" s="26"/>
      <c r="G1806" s="27"/>
      <c r="H1806" s="26" t="str">
        <f t="array" ref="H1806">INDEX(Def_Instancias_Equipamentos!$E$2:$E$5135, MATCH(K1806, Def_Instancias_Equipamentos!$D$2:$D$5135, 0), 1)</f>
        <v>IA-07RaBPM</v>
      </c>
      <c r="I1806" s="27" t="str">
        <f t="array" ref="I1806">INDEX(Def_Instancias_Equipamentos!$E$2:$E$5135, MATCH(L1806, Def_Instancias_Equipamentos!$D$2:$D$5135, 0), 1)</f>
        <v>IA-07RaBPM</v>
      </c>
      <c r="J1806" s="27" t="str">
        <f t="shared" si="26"/>
        <v>INTERNO</v>
      </c>
      <c r="K1806" s="28" t="str">
        <f>Def_Instancias_Equipamentos!$D$839</f>
        <v>SI-07C1:DI-BPMRFFE-1</v>
      </c>
      <c r="L1806" s="19" t="str">
        <f>Def_Instancias_Equipamentos!$D$1430</f>
        <v>SI-07C1:DI-FMCFastADC-1</v>
      </c>
      <c r="M1806" s="44" t="s">
        <v>47</v>
      </c>
      <c r="N1806" s="45" t="s">
        <v>1216</v>
      </c>
      <c r="O1806" s="28" t="str">
        <f>Def_Sistemas_Conectores_Cabos!$B$7</f>
        <v>SMA 50-ohm</v>
      </c>
      <c r="P1806" s="19" t="str">
        <f>Def_Sistemas_Conectores_Cabos!$B$7</f>
        <v>SMA 50-ohm</v>
      </c>
      <c r="Q1806" s="27" t="str">
        <f t="shared" si="31"/>
        <v>SI-07C1:DI-BPMRFFE-1/BO_OUT
SI-07C1:DI-FMCFastADC-1/IN4</v>
      </c>
      <c r="R1806" s="69">
        <v>2.0</v>
      </c>
      <c r="S1806" s="69">
        <v>2.0</v>
      </c>
      <c r="T1806" s="211" t="str">
        <f>Def_Sistemas_Conectores_Cabos!$C$9</f>
        <v>RG316</v>
      </c>
      <c r="U1806" s="45" t="s">
        <v>1173</v>
      </c>
      <c r="V1806" s="33"/>
      <c r="W1806" s="33"/>
      <c r="X1806" s="33"/>
    </row>
    <row r="1807" ht="15.75" customHeight="1">
      <c r="A1807" s="19" t="str">
        <f>Def_Sistemas_Conectores_Cabos!$A$22</f>
        <v>BPM de elétrons</v>
      </c>
      <c r="B1807" s="22" t="str">
        <f>Datas_Entregas!$A$3</f>
        <v>BTS/Anel</v>
      </c>
      <c r="C1807" s="25">
        <f t="array" ref="C1807">INDEX(Datas_Entregas!$B$2:$B$100, MATCH(B1807, Datas_Entregas!$A$2:$A$100, 0), 1)</f>
        <v>43296</v>
      </c>
      <c r="D1807" s="22" t="str">
        <f>Def_Status_Montagem!$A$4</f>
        <v>Comprado / Esperando entrega</v>
      </c>
      <c r="E1807" s="35" t="str">
        <f>Def_Status_Montagem!$B$4</f>
        <v>Contratada (inclui etiqueta)</v>
      </c>
      <c r="F1807" s="26"/>
      <c r="G1807" s="27"/>
      <c r="H1807" s="26" t="str">
        <f t="array" ref="H1807">INDEX(Def_Instancias_Equipamentos!$E$2:$E$5135, MATCH(K1807, Def_Instancias_Equipamentos!$D$2:$D$5135, 0), 1)</f>
        <v>IA-07RaBPM</v>
      </c>
      <c r="I1807" s="27" t="str">
        <f t="array" ref="I1807">INDEX(Def_Instancias_Equipamentos!$E$2:$E$5135, MATCH(L1807, Def_Instancias_Equipamentos!$D$2:$D$5135, 0), 1)</f>
        <v>IA-07RaBPM</v>
      </c>
      <c r="J1807" s="27" t="str">
        <f t="shared" si="26"/>
        <v>INTERNO</v>
      </c>
      <c r="K1807" s="28" t="str">
        <f>Def_Instancias_Equipamentos!$D$840</f>
        <v>SI-07C1:DI-BPMRFFE-2</v>
      </c>
      <c r="L1807" s="19" t="str">
        <f>Def_Instancias_Equipamentos!$D$1431</f>
        <v>SI-07C1:DI-FMCFastADC-2</v>
      </c>
      <c r="M1807" s="44" t="s">
        <v>51</v>
      </c>
      <c r="N1807" s="45" t="s">
        <v>1192</v>
      </c>
      <c r="O1807" s="28" t="str">
        <f>Def_Sistemas_Conectores_Cabos!$B$7</f>
        <v>SMA 50-ohm</v>
      </c>
      <c r="P1807" s="19" t="str">
        <f>Def_Sistemas_Conectores_Cabos!$B$7</f>
        <v>SMA 50-ohm</v>
      </c>
      <c r="Q1807" s="27" t="str">
        <f t="shared" si="31"/>
        <v>SI-07C1:DI-BPMRFFE-2/TO_OUT
SI-07C1:DI-FMCFastADC-2/IN1</v>
      </c>
      <c r="R1807" s="69">
        <v>2.0</v>
      </c>
      <c r="S1807" s="69">
        <v>2.0</v>
      </c>
      <c r="T1807" s="211" t="str">
        <f>Def_Sistemas_Conectores_Cabos!$C$9</f>
        <v>RG316</v>
      </c>
      <c r="U1807" s="45" t="s">
        <v>1173</v>
      </c>
      <c r="V1807" s="33"/>
      <c r="W1807" s="33"/>
      <c r="X1807" s="33"/>
    </row>
    <row r="1808" ht="15.75" customHeight="1">
      <c r="A1808" s="19" t="str">
        <f>Def_Sistemas_Conectores_Cabos!$A$22</f>
        <v>BPM de elétrons</v>
      </c>
      <c r="B1808" s="22" t="str">
        <f>Datas_Entregas!$A$3</f>
        <v>BTS/Anel</v>
      </c>
      <c r="C1808" s="25">
        <f t="array" ref="C1808">INDEX(Datas_Entregas!$B$2:$B$100, MATCH(B1808, Datas_Entregas!$A$2:$A$100, 0), 1)</f>
        <v>43296</v>
      </c>
      <c r="D1808" s="22" t="str">
        <f>Def_Status_Montagem!$A$4</f>
        <v>Comprado / Esperando entrega</v>
      </c>
      <c r="E1808" s="35" t="str">
        <f>Def_Status_Montagem!$B$4</f>
        <v>Contratada (inclui etiqueta)</v>
      </c>
      <c r="F1808" s="26"/>
      <c r="G1808" s="27"/>
      <c r="H1808" s="26" t="str">
        <f t="array" ref="H1808">INDEX(Def_Instancias_Equipamentos!$E$2:$E$5135, MATCH(K1808, Def_Instancias_Equipamentos!$D$2:$D$5135, 0), 1)</f>
        <v>IA-07RaBPM</v>
      </c>
      <c r="I1808" s="27" t="str">
        <f t="array" ref="I1808">INDEX(Def_Instancias_Equipamentos!$E$2:$E$5135, MATCH(L1808, Def_Instancias_Equipamentos!$D$2:$D$5135, 0), 1)</f>
        <v>IA-07RaBPM</v>
      </c>
      <c r="J1808" s="27" t="str">
        <f t="shared" si="26"/>
        <v>INTERNO</v>
      </c>
      <c r="K1808" s="28" t="str">
        <f>Def_Instancias_Equipamentos!$D$840</f>
        <v>SI-07C1:DI-BPMRFFE-2</v>
      </c>
      <c r="L1808" s="19" t="str">
        <f>Def_Instancias_Equipamentos!$D$1431</f>
        <v>SI-07C1:DI-FMCFastADC-2</v>
      </c>
      <c r="M1808" s="44" t="s">
        <v>44</v>
      </c>
      <c r="N1808" s="45" t="s">
        <v>1199</v>
      </c>
      <c r="O1808" s="28" t="str">
        <f>Def_Sistemas_Conectores_Cabos!$B$7</f>
        <v>SMA 50-ohm</v>
      </c>
      <c r="P1808" s="19" t="str">
        <f>Def_Sistemas_Conectores_Cabos!$B$7</f>
        <v>SMA 50-ohm</v>
      </c>
      <c r="Q1808" s="27" t="str">
        <f t="shared" si="31"/>
        <v>SI-07C1:DI-BPMRFFE-2/BI_OUT
SI-07C1:DI-FMCFastADC-2/IN2</v>
      </c>
      <c r="R1808" s="69">
        <v>2.0</v>
      </c>
      <c r="S1808" s="69">
        <v>2.0</v>
      </c>
      <c r="T1808" s="211" t="str">
        <f>Def_Sistemas_Conectores_Cabos!$C$9</f>
        <v>RG316</v>
      </c>
      <c r="U1808" s="45" t="s">
        <v>1173</v>
      </c>
      <c r="V1808" s="33"/>
      <c r="W1808" s="33"/>
      <c r="X1808" s="33"/>
    </row>
    <row r="1809" ht="15.75" customHeight="1">
      <c r="A1809" s="19" t="str">
        <f>Def_Sistemas_Conectores_Cabos!$A$22</f>
        <v>BPM de elétrons</v>
      </c>
      <c r="B1809" s="22" t="str">
        <f>Datas_Entregas!$A$3</f>
        <v>BTS/Anel</v>
      </c>
      <c r="C1809" s="25">
        <f t="array" ref="C1809">INDEX(Datas_Entregas!$B$2:$B$100, MATCH(B1809, Datas_Entregas!$A$2:$A$100, 0), 1)</f>
        <v>43296</v>
      </c>
      <c r="D1809" s="22" t="str">
        <f>Def_Status_Montagem!$A$4</f>
        <v>Comprado / Esperando entrega</v>
      </c>
      <c r="E1809" s="35" t="str">
        <f>Def_Status_Montagem!$B$4</f>
        <v>Contratada (inclui etiqueta)</v>
      </c>
      <c r="F1809" s="26"/>
      <c r="G1809" s="27"/>
      <c r="H1809" s="26" t="str">
        <f t="array" ref="H1809">INDEX(Def_Instancias_Equipamentos!$E$2:$E$5135, MATCH(K1809, Def_Instancias_Equipamentos!$D$2:$D$5135, 0), 1)</f>
        <v>IA-07RaBPM</v>
      </c>
      <c r="I1809" s="27" t="str">
        <f t="array" ref="I1809">INDEX(Def_Instancias_Equipamentos!$E$2:$E$5135, MATCH(L1809, Def_Instancias_Equipamentos!$D$2:$D$5135, 0), 1)</f>
        <v>IA-07RaBPM</v>
      </c>
      <c r="J1809" s="27" t="str">
        <f t="shared" si="26"/>
        <v>INTERNO</v>
      </c>
      <c r="K1809" s="28" t="str">
        <f>Def_Instancias_Equipamentos!$D$840</f>
        <v>SI-07C1:DI-BPMRFFE-2</v>
      </c>
      <c r="L1809" s="19" t="str">
        <f>Def_Instancias_Equipamentos!$D$1431</f>
        <v>SI-07C1:DI-FMCFastADC-2</v>
      </c>
      <c r="M1809" s="44" t="s">
        <v>49</v>
      </c>
      <c r="N1809" s="45" t="s">
        <v>1202</v>
      </c>
      <c r="O1809" s="28" t="str">
        <f>Def_Sistemas_Conectores_Cabos!$B$7</f>
        <v>SMA 50-ohm</v>
      </c>
      <c r="P1809" s="19" t="str">
        <f>Def_Sistemas_Conectores_Cabos!$B$7</f>
        <v>SMA 50-ohm</v>
      </c>
      <c r="Q1809" s="27" t="str">
        <f t="shared" si="31"/>
        <v>SI-07C1:DI-BPMRFFE-2/TI_OUT
SI-07C1:DI-FMCFastADC-2/IN3</v>
      </c>
      <c r="R1809" s="69">
        <v>2.0</v>
      </c>
      <c r="S1809" s="69">
        <v>2.0</v>
      </c>
      <c r="T1809" s="211" t="str">
        <f>Def_Sistemas_Conectores_Cabos!$C$9</f>
        <v>RG316</v>
      </c>
      <c r="U1809" s="45" t="s">
        <v>1173</v>
      </c>
      <c r="V1809" s="33"/>
      <c r="W1809" s="33"/>
      <c r="X1809" s="33"/>
    </row>
    <row r="1810" ht="15.75" customHeight="1">
      <c r="A1810" s="19" t="str">
        <f>Def_Sistemas_Conectores_Cabos!$A$22</f>
        <v>BPM de elétrons</v>
      </c>
      <c r="B1810" s="22" t="str">
        <f>Datas_Entregas!$A$3</f>
        <v>BTS/Anel</v>
      </c>
      <c r="C1810" s="25">
        <f t="array" ref="C1810">INDEX(Datas_Entregas!$B$2:$B$100, MATCH(B1810, Datas_Entregas!$A$2:$A$100, 0), 1)</f>
        <v>43296</v>
      </c>
      <c r="D1810" s="22" t="str">
        <f>Def_Status_Montagem!$A$4</f>
        <v>Comprado / Esperando entrega</v>
      </c>
      <c r="E1810" s="35" t="str">
        <f>Def_Status_Montagem!$B$4</f>
        <v>Contratada (inclui etiqueta)</v>
      </c>
      <c r="F1810" s="26"/>
      <c r="G1810" s="27"/>
      <c r="H1810" s="26" t="str">
        <f t="array" ref="H1810">INDEX(Def_Instancias_Equipamentos!$E$2:$E$5135, MATCH(K1810, Def_Instancias_Equipamentos!$D$2:$D$5135, 0), 1)</f>
        <v>IA-07RaBPM</v>
      </c>
      <c r="I1810" s="27" t="str">
        <f t="array" ref="I1810">INDEX(Def_Instancias_Equipamentos!$E$2:$E$5135, MATCH(L1810, Def_Instancias_Equipamentos!$D$2:$D$5135, 0), 1)</f>
        <v>IA-07RaBPM</v>
      </c>
      <c r="J1810" s="27" t="str">
        <f t="shared" si="26"/>
        <v>INTERNO</v>
      </c>
      <c r="K1810" s="28" t="str">
        <f>Def_Instancias_Equipamentos!$D$840</f>
        <v>SI-07C1:DI-BPMRFFE-2</v>
      </c>
      <c r="L1810" s="19" t="str">
        <f>Def_Instancias_Equipamentos!$D$1431</f>
        <v>SI-07C1:DI-FMCFastADC-2</v>
      </c>
      <c r="M1810" s="44" t="s">
        <v>47</v>
      </c>
      <c r="N1810" s="45" t="s">
        <v>1216</v>
      </c>
      <c r="O1810" s="28" t="str">
        <f>Def_Sistemas_Conectores_Cabos!$B$7</f>
        <v>SMA 50-ohm</v>
      </c>
      <c r="P1810" s="19" t="str">
        <f>Def_Sistemas_Conectores_Cabos!$B$7</f>
        <v>SMA 50-ohm</v>
      </c>
      <c r="Q1810" s="27" t="str">
        <f t="shared" si="31"/>
        <v>SI-07C1:DI-BPMRFFE-2/BO_OUT
SI-07C1:DI-FMCFastADC-2/IN4</v>
      </c>
      <c r="R1810" s="69">
        <v>2.0</v>
      </c>
      <c r="S1810" s="69">
        <v>2.0</v>
      </c>
      <c r="T1810" s="211" t="str">
        <f>Def_Sistemas_Conectores_Cabos!$C$9</f>
        <v>RG316</v>
      </c>
      <c r="U1810" s="45" t="s">
        <v>1173</v>
      </c>
      <c r="V1810" s="33"/>
      <c r="W1810" s="33"/>
      <c r="X1810" s="33"/>
    </row>
    <row r="1811" ht="15.75" customHeight="1">
      <c r="A1811" s="19" t="str">
        <f>Def_Sistemas_Conectores_Cabos!$A$22</f>
        <v>BPM de elétrons</v>
      </c>
      <c r="B1811" s="22" t="str">
        <f>Datas_Entregas!$A$3</f>
        <v>BTS/Anel</v>
      </c>
      <c r="C1811" s="25">
        <f t="array" ref="C1811">INDEX(Datas_Entregas!$B$2:$B$100, MATCH(B1811, Datas_Entregas!$A$2:$A$100, 0), 1)</f>
        <v>43296</v>
      </c>
      <c r="D1811" s="22" t="str">
        <f>Def_Status_Montagem!$A$4</f>
        <v>Comprado / Esperando entrega</v>
      </c>
      <c r="E1811" s="35" t="str">
        <f>Def_Status_Montagem!$B$4</f>
        <v>Contratada (inclui etiqueta)</v>
      </c>
      <c r="F1811" s="26"/>
      <c r="G1811" s="27"/>
      <c r="H1811" s="26" t="str">
        <f t="array" ref="H1811">INDEX(Def_Instancias_Equipamentos!$E$2:$E$5135, MATCH(K1811, Def_Instancias_Equipamentos!$D$2:$D$5135, 0), 1)</f>
        <v>IA-07RaBPM</v>
      </c>
      <c r="I1811" s="27" t="str">
        <f t="array" ref="I1811">INDEX(Def_Instancias_Equipamentos!$E$2:$E$5135, MATCH(L1811, Def_Instancias_Equipamentos!$D$2:$D$5135, 0), 1)</f>
        <v>IA-07RaBPM</v>
      </c>
      <c r="J1811" s="27" t="str">
        <f t="shared" si="26"/>
        <v>INTERNO</v>
      </c>
      <c r="K1811" s="28" t="str">
        <f>Def_Instancias_Equipamentos!$D$841</f>
        <v>SI-07C2:DI-BPMRFFE</v>
      </c>
      <c r="L1811" s="19" t="str">
        <f>Def_Instancias_Equipamentos!$D$1432</f>
        <v>SI-07C2:DI-FMCFastADC</v>
      </c>
      <c r="M1811" s="44" t="s">
        <v>51</v>
      </c>
      <c r="N1811" s="45" t="s">
        <v>1192</v>
      </c>
      <c r="O1811" s="28" t="str">
        <f>Def_Sistemas_Conectores_Cabos!$B$7</f>
        <v>SMA 50-ohm</v>
      </c>
      <c r="P1811" s="19" t="str">
        <f>Def_Sistemas_Conectores_Cabos!$B$7</f>
        <v>SMA 50-ohm</v>
      </c>
      <c r="Q1811" s="27" t="str">
        <f t="shared" si="31"/>
        <v>SI-07C2:DI-BPMRFFE/TO_OUT
SI-07C2:DI-FMCFastADC/IN1</v>
      </c>
      <c r="R1811" s="69">
        <v>2.0</v>
      </c>
      <c r="S1811" s="69">
        <v>2.0</v>
      </c>
      <c r="T1811" s="211" t="str">
        <f>Def_Sistemas_Conectores_Cabos!$C$9</f>
        <v>RG316</v>
      </c>
      <c r="U1811" s="45" t="s">
        <v>1173</v>
      </c>
      <c r="V1811" s="33"/>
      <c r="W1811" s="33"/>
      <c r="X1811" s="33"/>
    </row>
    <row r="1812" ht="15.75" customHeight="1">
      <c r="A1812" s="19" t="str">
        <f>Def_Sistemas_Conectores_Cabos!$A$22</f>
        <v>BPM de elétrons</v>
      </c>
      <c r="B1812" s="22" t="str">
        <f>Datas_Entregas!$A$3</f>
        <v>BTS/Anel</v>
      </c>
      <c r="C1812" s="25">
        <f t="array" ref="C1812">INDEX(Datas_Entregas!$B$2:$B$100, MATCH(B1812, Datas_Entregas!$A$2:$A$100, 0), 1)</f>
        <v>43296</v>
      </c>
      <c r="D1812" s="22" t="str">
        <f>Def_Status_Montagem!$A$4</f>
        <v>Comprado / Esperando entrega</v>
      </c>
      <c r="E1812" s="35" t="str">
        <f>Def_Status_Montagem!$B$4</f>
        <v>Contratada (inclui etiqueta)</v>
      </c>
      <c r="F1812" s="26"/>
      <c r="G1812" s="27"/>
      <c r="H1812" s="26" t="str">
        <f t="array" ref="H1812">INDEX(Def_Instancias_Equipamentos!$E$2:$E$5135, MATCH(K1812, Def_Instancias_Equipamentos!$D$2:$D$5135, 0), 1)</f>
        <v>IA-07RaBPM</v>
      </c>
      <c r="I1812" s="27" t="str">
        <f t="array" ref="I1812">INDEX(Def_Instancias_Equipamentos!$E$2:$E$5135, MATCH(L1812, Def_Instancias_Equipamentos!$D$2:$D$5135, 0), 1)</f>
        <v>IA-07RaBPM</v>
      </c>
      <c r="J1812" s="27" t="str">
        <f t="shared" si="26"/>
        <v>INTERNO</v>
      </c>
      <c r="K1812" s="28" t="str">
        <f>Def_Instancias_Equipamentos!$D$841</f>
        <v>SI-07C2:DI-BPMRFFE</v>
      </c>
      <c r="L1812" s="19" t="str">
        <f>Def_Instancias_Equipamentos!$D$1432</f>
        <v>SI-07C2:DI-FMCFastADC</v>
      </c>
      <c r="M1812" s="44" t="s">
        <v>44</v>
      </c>
      <c r="N1812" s="45" t="s">
        <v>1199</v>
      </c>
      <c r="O1812" s="28" t="str">
        <f>Def_Sistemas_Conectores_Cabos!$B$7</f>
        <v>SMA 50-ohm</v>
      </c>
      <c r="P1812" s="19" t="str">
        <f>Def_Sistemas_Conectores_Cabos!$B$7</f>
        <v>SMA 50-ohm</v>
      </c>
      <c r="Q1812" s="27" t="str">
        <f t="shared" si="31"/>
        <v>SI-07C2:DI-BPMRFFE/BI_OUT
SI-07C2:DI-FMCFastADC/IN2</v>
      </c>
      <c r="R1812" s="69">
        <v>2.0</v>
      </c>
      <c r="S1812" s="69">
        <v>2.0</v>
      </c>
      <c r="T1812" s="211" t="str">
        <f>Def_Sistemas_Conectores_Cabos!$C$9</f>
        <v>RG316</v>
      </c>
      <c r="U1812" s="45" t="s">
        <v>1173</v>
      </c>
      <c r="V1812" s="33"/>
      <c r="W1812" s="33"/>
      <c r="X1812" s="33"/>
    </row>
    <row r="1813" ht="15.75" customHeight="1">
      <c r="A1813" s="19" t="str">
        <f>Def_Sistemas_Conectores_Cabos!$A$22</f>
        <v>BPM de elétrons</v>
      </c>
      <c r="B1813" s="22" t="str">
        <f>Datas_Entregas!$A$3</f>
        <v>BTS/Anel</v>
      </c>
      <c r="C1813" s="25">
        <f t="array" ref="C1813">INDEX(Datas_Entregas!$B$2:$B$100, MATCH(B1813, Datas_Entregas!$A$2:$A$100, 0), 1)</f>
        <v>43296</v>
      </c>
      <c r="D1813" s="22" t="str">
        <f>Def_Status_Montagem!$A$4</f>
        <v>Comprado / Esperando entrega</v>
      </c>
      <c r="E1813" s="35" t="str">
        <f>Def_Status_Montagem!$B$4</f>
        <v>Contratada (inclui etiqueta)</v>
      </c>
      <c r="F1813" s="26"/>
      <c r="G1813" s="27"/>
      <c r="H1813" s="26" t="str">
        <f t="array" ref="H1813">INDEX(Def_Instancias_Equipamentos!$E$2:$E$5135, MATCH(K1813, Def_Instancias_Equipamentos!$D$2:$D$5135, 0), 1)</f>
        <v>IA-07RaBPM</v>
      </c>
      <c r="I1813" s="27" t="str">
        <f t="array" ref="I1813">INDEX(Def_Instancias_Equipamentos!$E$2:$E$5135, MATCH(L1813, Def_Instancias_Equipamentos!$D$2:$D$5135, 0), 1)</f>
        <v>IA-07RaBPM</v>
      </c>
      <c r="J1813" s="27" t="str">
        <f t="shared" si="26"/>
        <v>INTERNO</v>
      </c>
      <c r="K1813" s="28" t="str">
        <f>Def_Instancias_Equipamentos!$D$841</f>
        <v>SI-07C2:DI-BPMRFFE</v>
      </c>
      <c r="L1813" s="19" t="str">
        <f>Def_Instancias_Equipamentos!$D$1432</f>
        <v>SI-07C2:DI-FMCFastADC</v>
      </c>
      <c r="M1813" s="44" t="s">
        <v>49</v>
      </c>
      <c r="N1813" s="45" t="s">
        <v>1202</v>
      </c>
      <c r="O1813" s="28" t="str">
        <f>Def_Sistemas_Conectores_Cabos!$B$7</f>
        <v>SMA 50-ohm</v>
      </c>
      <c r="P1813" s="19" t="str">
        <f>Def_Sistemas_Conectores_Cabos!$B$7</f>
        <v>SMA 50-ohm</v>
      </c>
      <c r="Q1813" s="27" t="str">
        <f t="shared" si="31"/>
        <v>SI-07C2:DI-BPMRFFE/TI_OUT
SI-07C2:DI-FMCFastADC/IN3</v>
      </c>
      <c r="R1813" s="69">
        <v>2.0</v>
      </c>
      <c r="S1813" s="69">
        <v>2.0</v>
      </c>
      <c r="T1813" s="211" t="str">
        <f>Def_Sistemas_Conectores_Cabos!$C$9</f>
        <v>RG316</v>
      </c>
      <c r="U1813" s="45" t="s">
        <v>1173</v>
      </c>
      <c r="V1813" s="33"/>
      <c r="W1813" s="33"/>
      <c r="X1813" s="33"/>
    </row>
    <row r="1814" ht="15.75" customHeight="1">
      <c r="A1814" s="19" t="str">
        <f>Def_Sistemas_Conectores_Cabos!$A$22</f>
        <v>BPM de elétrons</v>
      </c>
      <c r="B1814" s="22" t="str">
        <f>Datas_Entregas!$A$3</f>
        <v>BTS/Anel</v>
      </c>
      <c r="C1814" s="25">
        <f t="array" ref="C1814">INDEX(Datas_Entregas!$B$2:$B$100, MATCH(B1814, Datas_Entregas!$A$2:$A$100, 0), 1)</f>
        <v>43296</v>
      </c>
      <c r="D1814" s="22" t="str">
        <f>Def_Status_Montagem!$A$4</f>
        <v>Comprado / Esperando entrega</v>
      </c>
      <c r="E1814" s="35" t="str">
        <f>Def_Status_Montagem!$B$4</f>
        <v>Contratada (inclui etiqueta)</v>
      </c>
      <c r="F1814" s="26"/>
      <c r="G1814" s="27"/>
      <c r="H1814" s="26" t="str">
        <f t="array" ref="H1814">INDEX(Def_Instancias_Equipamentos!$E$2:$E$5135, MATCH(K1814, Def_Instancias_Equipamentos!$D$2:$D$5135, 0), 1)</f>
        <v>IA-07RaBPM</v>
      </c>
      <c r="I1814" s="27" t="str">
        <f t="array" ref="I1814">INDEX(Def_Instancias_Equipamentos!$E$2:$E$5135, MATCH(L1814, Def_Instancias_Equipamentos!$D$2:$D$5135, 0), 1)</f>
        <v>IA-07RaBPM</v>
      </c>
      <c r="J1814" s="27" t="str">
        <f t="shared" si="26"/>
        <v>INTERNO</v>
      </c>
      <c r="K1814" s="28" t="str">
        <f>Def_Instancias_Equipamentos!$D$841</f>
        <v>SI-07C2:DI-BPMRFFE</v>
      </c>
      <c r="L1814" s="19" t="str">
        <f>Def_Instancias_Equipamentos!$D$1432</f>
        <v>SI-07C2:DI-FMCFastADC</v>
      </c>
      <c r="M1814" s="44" t="s">
        <v>47</v>
      </c>
      <c r="N1814" s="45" t="s">
        <v>1216</v>
      </c>
      <c r="O1814" s="28" t="str">
        <f>Def_Sistemas_Conectores_Cabos!$B$7</f>
        <v>SMA 50-ohm</v>
      </c>
      <c r="P1814" s="19" t="str">
        <f>Def_Sistemas_Conectores_Cabos!$B$7</f>
        <v>SMA 50-ohm</v>
      </c>
      <c r="Q1814" s="27" t="str">
        <f t="shared" si="31"/>
        <v>SI-07C2:DI-BPMRFFE/BO_OUT
SI-07C2:DI-FMCFastADC/IN4</v>
      </c>
      <c r="R1814" s="69">
        <v>2.0</v>
      </c>
      <c r="S1814" s="69">
        <v>2.0</v>
      </c>
      <c r="T1814" s="211" t="str">
        <f>Def_Sistemas_Conectores_Cabos!$C$9</f>
        <v>RG316</v>
      </c>
      <c r="U1814" s="45" t="s">
        <v>1173</v>
      </c>
      <c r="V1814" s="33"/>
      <c r="W1814" s="33"/>
      <c r="X1814" s="33"/>
    </row>
    <row r="1815" ht="15.75" customHeight="1">
      <c r="A1815" s="19" t="str">
        <f>Def_Sistemas_Conectores_Cabos!$A$22</f>
        <v>BPM de elétrons</v>
      </c>
      <c r="B1815" s="22" t="str">
        <f>Datas_Entregas!$A$3</f>
        <v>BTS/Anel</v>
      </c>
      <c r="C1815" s="25">
        <f t="array" ref="C1815">INDEX(Datas_Entregas!$B$2:$B$100, MATCH(B1815, Datas_Entregas!$A$2:$A$100, 0), 1)</f>
        <v>43296</v>
      </c>
      <c r="D1815" s="22" t="str">
        <f>Def_Status_Montagem!$A$4</f>
        <v>Comprado / Esperando entrega</v>
      </c>
      <c r="E1815" s="35" t="str">
        <f>Def_Status_Montagem!$B$4</f>
        <v>Contratada (inclui etiqueta)</v>
      </c>
      <c r="F1815" s="26"/>
      <c r="G1815" s="27"/>
      <c r="H1815" s="26" t="str">
        <f t="array" ref="H1815">INDEX(Def_Instancias_Equipamentos!$E$2:$E$5135, MATCH(K1815, Def_Instancias_Equipamentos!$D$2:$D$5135, 0), 1)</f>
        <v>IA-07RaBPM</v>
      </c>
      <c r="I1815" s="27" t="str">
        <f t="array" ref="I1815">INDEX(Def_Instancias_Equipamentos!$E$2:$E$5135, MATCH(L1815, Def_Instancias_Equipamentos!$D$2:$D$5135, 0), 1)</f>
        <v>IA-07RaBPM</v>
      </c>
      <c r="J1815" s="27" t="str">
        <f t="shared" si="26"/>
        <v>INTERNO</v>
      </c>
      <c r="K1815" s="28" t="str">
        <f>Def_Instancias_Equipamentos!$D$842</f>
        <v>SI-07C3:DI-BPMRFFE-1</v>
      </c>
      <c r="L1815" s="19" t="str">
        <f>Def_Instancias_Equipamentos!$D$1433</f>
        <v>SI-07C3:DI-FMCFastADC-1</v>
      </c>
      <c r="M1815" s="44" t="s">
        <v>51</v>
      </c>
      <c r="N1815" s="45" t="s">
        <v>1192</v>
      </c>
      <c r="O1815" s="28" t="str">
        <f>Def_Sistemas_Conectores_Cabos!$B$7</f>
        <v>SMA 50-ohm</v>
      </c>
      <c r="P1815" s="19" t="str">
        <f>Def_Sistemas_Conectores_Cabos!$B$7</f>
        <v>SMA 50-ohm</v>
      </c>
      <c r="Q1815" s="27" t="str">
        <f t="shared" si="31"/>
        <v>SI-07C3:DI-BPMRFFE-1/TO_OUT
SI-07C3:DI-FMCFastADC-1/IN1</v>
      </c>
      <c r="R1815" s="69">
        <v>2.0</v>
      </c>
      <c r="S1815" s="69">
        <v>2.0</v>
      </c>
      <c r="T1815" s="211" t="str">
        <f>Def_Sistemas_Conectores_Cabos!$C$9</f>
        <v>RG316</v>
      </c>
      <c r="U1815" s="45" t="s">
        <v>1173</v>
      </c>
      <c r="V1815" s="33"/>
      <c r="W1815" s="33"/>
      <c r="X1815" s="33"/>
    </row>
    <row r="1816" ht="15.75" customHeight="1">
      <c r="A1816" s="19" t="str">
        <f>Def_Sistemas_Conectores_Cabos!$A$22</f>
        <v>BPM de elétrons</v>
      </c>
      <c r="B1816" s="22" t="str">
        <f>Datas_Entregas!$A$3</f>
        <v>BTS/Anel</v>
      </c>
      <c r="C1816" s="25">
        <f t="array" ref="C1816">INDEX(Datas_Entregas!$B$2:$B$100, MATCH(B1816, Datas_Entregas!$A$2:$A$100, 0), 1)</f>
        <v>43296</v>
      </c>
      <c r="D1816" s="22" t="str">
        <f>Def_Status_Montagem!$A$4</f>
        <v>Comprado / Esperando entrega</v>
      </c>
      <c r="E1816" s="35" t="str">
        <f>Def_Status_Montagem!$B$4</f>
        <v>Contratada (inclui etiqueta)</v>
      </c>
      <c r="F1816" s="26"/>
      <c r="G1816" s="27"/>
      <c r="H1816" s="26" t="str">
        <f t="array" ref="H1816">INDEX(Def_Instancias_Equipamentos!$E$2:$E$5135, MATCH(K1816, Def_Instancias_Equipamentos!$D$2:$D$5135, 0), 1)</f>
        <v>IA-07RaBPM</v>
      </c>
      <c r="I1816" s="27" t="str">
        <f t="array" ref="I1816">INDEX(Def_Instancias_Equipamentos!$E$2:$E$5135, MATCH(L1816, Def_Instancias_Equipamentos!$D$2:$D$5135, 0), 1)</f>
        <v>IA-07RaBPM</v>
      </c>
      <c r="J1816" s="27" t="str">
        <f t="shared" si="26"/>
        <v>INTERNO</v>
      </c>
      <c r="K1816" s="28" t="str">
        <f>Def_Instancias_Equipamentos!$D$842</f>
        <v>SI-07C3:DI-BPMRFFE-1</v>
      </c>
      <c r="L1816" s="19" t="str">
        <f>Def_Instancias_Equipamentos!$D$1433</f>
        <v>SI-07C3:DI-FMCFastADC-1</v>
      </c>
      <c r="M1816" s="44" t="s">
        <v>44</v>
      </c>
      <c r="N1816" s="45" t="s">
        <v>1199</v>
      </c>
      <c r="O1816" s="28" t="str">
        <f>Def_Sistemas_Conectores_Cabos!$B$7</f>
        <v>SMA 50-ohm</v>
      </c>
      <c r="P1816" s="19" t="str">
        <f>Def_Sistemas_Conectores_Cabos!$B$7</f>
        <v>SMA 50-ohm</v>
      </c>
      <c r="Q1816" s="27" t="str">
        <f t="shared" si="31"/>
        <v>SI-07C3:DI-BPMRFFE-1/BI_OUT
SI-07C3:DI-FMCFastADC-1/IN2</v>
      </c>
      <c r="R1816" s="69">
        <v>2.0</v>
      </c>
      <c r="S1816" s="69">
        <v>2.0</v>
      </c>
      <c r="T1816" s="211" t="str">
        <f>Def_Sistemas_Conectores_Cabos!$C$9</f>
        <v>RG316</v>
      </c>
      <c r="U1816" s="45" t="s">
        <v>1173</v>
      </c>
      <c r="V1816" s="33"/>
      <c r="W1816" s="33"/>
      <c r="X1816" s="33"/>
    </row>
    <row r="1817" ht="15.75" customHeight="1">
      <c r="A1817" s="19" t="str">
        <f>Def_Sistemas_Conectores_Cabos!$A$22</f>
        <v>BPM de elétrons</v>
      </c>
      <c r="B1817" s="22" t="str">
        <f>Datas_Entregas!$A$3</f>
        <v>BTS/Anel</v>
      </c>
      <c r="C1817" s="25">
        <f t="array" ref="C1817">INDEX(Datas_Entregas!$B$2:$B$100, MATCH(B1817, Datas_Entregas!$A$2:$A$100, 0), 1)</f>
        <v>43296</v>
      </c>
      <c r="D1817" s="22" t="str">
        <f>Def_Status_Montagem!$A$4</f>
        <v>Comprado / Esperando entrega</v>
      </c>
      <c r="E1817" s="35" t="str">
        <f>Def_Status_Montagem!$B$4</f>
        <v>Contratada (inclui etiqueta)</v>
      </c>
      <c r="F1817" s="26"/>
      <c r="G1817" s="27"/>
      <c r="H1817" s="26" t="str">
        <f t="array" ref="H1817">INDEX(Def_Instancias_Equipamentos!$E$2:$E$5135, MATCH(K1817, Def_Instancias_Equipamentos!$D$2:$D$5135, 0), 1)</f>
        <v>IA-07RaBPM</v>
      </c>
      <c r="I1817" s="27" t="str">
        <f t="array" ref="I1817">INDEX(Def_Instancias_Equipamentos!$E$2:$E$5135, MATCH(L1817, Def_Instancias_Equipamentos!$D$2:$D$5135, 0), 1)</f>
        <v>IA-07RaBPM</v>
      </c>
      <c r="J1817" s="27" t="str">
        <f t="shared" si="26"/>
        <v>INTERNO</v>
      </c>
      <c r="K1817" s="28" t="str">
        <f>Def_Instancias_Equipamentos!$D$842</f>
        <v>SI-07C3:DI-BPMRFFE-1</v>
      </c>
      <c r="L1817" s="19" t="str">
        <f>Def_Instancias_Equipamentos!$D$1433</f>
        <v>SI-07C3:DI-FMCFastADC-1</v>
      </c>
      <c r="M1817" s="44" t="s">
        <v>49</v>
      </c>
      <c r="N1817" s="45" t="s">
        <v>1202</v>
      </c>
      <c r="O1817" s="28" t="str">
        <f>Def_Sistemas_Conectores_Cabos!$B$7</f>
        <v>SMA 50-ohm</v>
      </c>
      <c r="P1817" s="19" t="str">
        <f>Def_Sistemas_Conectores_Cabos!$B$7</f>
        <v>SMA 50-ohm</v>
      </c>
      <c r="Q1817" s="27" t="str">
        <f t="shared" si="31"/>
        <v>SI-07C3:DI-BPMRFFE-1/TI_OUT
SI-07C3:DI-FMCFastADC-1/IN3</v>
      </c>
      <c r="R1817" s="69">
        <v>2.0</v>
      </c>
      <c r="S1817" s="69">
        <v>2.0</v>
      </c>
      <c r="T1817" s="211" t="str">
        <f>Def_Sistemas_Conectores_Cabos!$C$9</f>
        <v>RG316</v>
      </c>
      <c r="U1817" s="45" t="s">
        <v>1173</v>
      </c>
      <c r="V1817" s="33"/>
      <c r="W1817" s="33"/>
      <c r="X1817" s="33"/>
    </row>
    <row r="1818" ht="15.75" customHeight="1">
      <c r="A1818" s="19" t="str">
        <f>Def_Sistemas_Conectores_Cabos!$A$22</f>
        <v>BPM de elétrons</v>
      </c>
      <c r="B1818" s="22" t="str">
        <f>Datas_Entregas!$A$3</f>
        <v>BTS/Anel</v>
      </c>
      <c r="C1818" s="25">
        <f t="array" ref="C1818">INDEX(Datas_Entregas!$B$2:$B$100, MATCH(B1818, Datas_Entregas!$A$2:$A$100, 0), 1)</f>
        <v>43296</v>
      </c>
      <c r="D1818" s="22" t="str">
        <f>Def_Status_Montagem!$A$4</f>
        <v>Comprado / Esperando entrega</v>
      </c>
      <c r="E1818" s="35" t="str">
        <f>Def_Status_Montagem!$B$4</f>
        <v>Contratada (inclui etiqueta)</v>
      </c>
      <c r="F1818" s="26"/>
      <c r="G1818" s="27"/>
      <c r="H1818" s="26" t="str">
        <f t="array" ref="H1818">INDEX(Def_Instancias_Equipamentos!$E$2:$E$5135, MATCH(K1818, Def_Instancias_Equipamentos!$D$2:$D$5135, 0), 1)</f>
        <v>IA-07RaBPM</v>
      </c>
      <c r="I1818" s="27" t="str">
        <f t="array" ref="I1818">INDEX(Def_Instancias_Equipamentos!$E$2:$E$5135, MATCH(L1818, Def_Instancias_Equipamentos!$D$2:$D$5135, 0), 1)</f>
        <v>IA-07RaBPM</v>
      </c>
      <c r="J1818" s="27" t="str">
        <f t="shared" si="26"/>
        <v>INTERNO</v>
      </c>
      <c r="K1818" s="28" t="str">
        <f>Def_Instancias_Equipamentos!$D$842</f>
        <v>SI-07C3:DI-BPMRFFE-1</v>
      </c>
      <c r="L1818" s="19" t="str">
        <f>Def_Instancias_Equipamentos!$D$1433</f>
        <v>SI-07C3:DI-FMCFastADC-1</v>
      </c>
      <c r="M1818" s="44" t="s">
        <v>47</v>
      </c>
      <c r="N1818" s="45" t="s">
        <v>1216</v>
      </c>
      <c r="O1818" s="28" t="str">
        <f>Def_Sistemas_Conectores_Cabos!$B$7</f>
        <v>SMA 50-ohm</v>
      </c>
      <c r="P1818" s="19" t="str">
        <f>Def_Sistemas_Conectores_Cabos!$B$7</f>
        <v>SMA 50-ohm</v>
      </c>
      <c r="Q1818" s="27" t="str">
        <f t="shared" si="31"/>
        <v>SI-07C3:DI-BPMRFFE-1/BO_OUT
SI-07C3:DI-FMCFastADC-1/IN4</v>
      </c>
      <c r="R1818" s="69">
        <v>2.0</v>
      </c>
      <c r="S1818" s="69">
        <v>2.0</v>
      </c>
      <c r="T1818" s="211" t="str">
        <f>Def_Sistemas_Conectores_Cabos!$C$9</f>
        <v>RG316</v>
      </c>
      <c r="U1818" s="45" t="s">
        <v>1173</v>
      </c>
      <c r="V1818" s="33"/>
      <c r="W1818" s="33"/>
      <c r="X1818" s="33"/>
    </row>
    <row r="1819" ht="15.75" customHeight="1">
      <c r="A1819" s="19" t="str">
        <f>Def_Sistemas_Conectores_Cabos!$A$22</f>
        <v>BPM de elétrons</v>
      </c>
      <c r="B1819" s="22" t="str">
        <f>Datas_Entregas!$A$3</f>
        <v>BTS/Anel</v>
      </c>
      <c r="C1819" s="25">
        <f t="array" ref="C1819">INDEX(Datas_Entregas!$B$2:$B$100, MATCH(B1819, Datas_Entregas!$A$2:$A$100, 0), 1)</f>
        <v>43296</v>
      </c>
      <c r="D1819" s="22" t="str">
        <f>Def_Status_Montagem!$A$4</f>
        <v>Comprado / Esperando entrega</v>
      </c>
      <c r="E1819" s="35" t="str">
        <f>Def_Status_Montagem!$B$4</f>
        <v>Contratada (inclui etiqueta)</v>
      </c>
      <c r="F1819" s="26"/>
      <c r="G1819" s="27"/>
      <c r="H1819" s="26" t="str">
        <f t="array" ref="H1819">INDEX(Def_Instancias_Equipamentos!$E$2:$E$5135, MATCH(K1819, Def_Instancias_Equipamentos!$D$2:$D$5135, 0), 1)</f>
        <v>IA-07RaBPM</v>
      </c>
      <c r="I1819" s="27" t="str">
        <f t="array" ref="I1819">INDEX(Def_Instancias_Equipamentos!$E$2:$E$5135, MATCH(L1819, Def_Instancias_Equipamentos!$D$2:$D$5135, 0), 1)</f>
        <v>IA-07RaBPM</v>
      </c>
      <c r="J1819" s="27" t="str">
        <f t="shared" si="26"/>
        <v>INTERNO</v>
      </c>
      <c r="K1819" s="28" t="str">
        <f>Def_Instancias_Equipamentos!$D$843</f>
        <v>SI-07C3:DI-BPMRFFE-2</v>
      </c>
      <c r="L1819" s="19" t="str">
        <f>Def_Instancias_Equipamentos!$D$1434</f>
        <v>SI-07C3:DI-FMCFastADC-2</v>
      </c>
      <c r="M1819" s="44" t="s">
        <v>51</v>
      </c>
      <c r="N1819" s="45" t="s">
        <v>1192</v>
      </c>
      <c r="O1819" s="28" t="str">
        <f>Def_Sistemas_Conectores_Cabos!$B$7</f>
        <v>SMA 50-ohm</v>
      </c>
      <c r="P1819" s="19" t="str">
        <f>Def_Sistemas_Conectores_Cabos!$B$7</f>
        <v>SMA 50-ohm</v>
      </c>
      <c r="Q1819" s="27" t="str">
        <f t="shared" si="31"/>
        <v>SI-07C3:DI-BPMRFFE-2/TO_OUT
SI-07C3:DI-FMCFastADC-2/IN1</v>
      </c>
      <c r="R1819" s="69">
        <v>2.0</v>
      </c>
      <c r="S1819" s="69">
        <v>2.0</v>
      </c>
      <c r="T1819" s="211" t="str">
        <f>Def_Sistemas_Conectores_Cabos!$C$9</f>
        <v>RG316</v>
      </c>
      <c r="U1819" s="45" t="s">
        <v>1173</v>
      </c>
      <c r="V1819" s="33"/>
      <c r="W1819" s="33"/>
      <c r="X1819" s="33"/>
    </row>
    <row r="1820" ht="15.75" customHeight="1">
      <c r="A1820" s="19" t="str">
        <f>Def_Sistemas_Conectores_Cabos!$A$22</f>
        <v>BPM de elétrons</v>
      </c>
      <c r="B1820" s="22" t="str">
        <f>Datas_Entregas!$A$3</f>
        <v>BTS/Anel</v>
      </c>
      <c r="C1820" s="25">
        <f t="array" ref="C1820">INDEX(Datas_Entregas!$B$2:$B$100, MATCH(B1820, Datas_Entregas!$A$2:$A$100, 0), 1)</f>
        <v>43296</v>
      </c>
      <c r="D1820" s="22" t="str">
        <f>Def_Status_Montagem!$A$4</f>
        <v>Comprado / Esperando entrega</v>
      </c>
      <c r="E1820" s="35" t="str">
        <f>Def_Status_Montagem!$B$4</f>
        <v>Contratada (inclui etiqueta)</v>
      </c>
      <c r="F1820" s="26"/>
      <c r="G1820" s="27"/>
      <c r="H1820" s="26" t="str">
        <f t="array" ref="H1820">INDEX(Def_Instancias_Equipamentos!$E$2:$E$5135, MATCH(K1820, Def_Instancias_Equipamentos!$D$2:$D$5135, 0), 1)</f>
        <v>IA-07RaBPM</v>
      </c>
      <c r="I1820" s="27" t="str">
        <f t="array" ref="I1820">INDEX(Def_Instancias_Equipamentos!$E$2:$E$5135, MATCH(L1820, Def_Instancias_Equipamentos!$D$2:$D$5135, 0), 1)</f>
        <v>IA-07RaBPM</v>
      </c>
      <c r="J1820" s="27" t="str">
        <f t="shared" si="26"/>
        <v>INTERNO</v>
      </c>
      <c r="K1820" s="28" t="str">
        <f>Def_Instancias_Equipamentos!$D$843</f>
        <v>SI-07C3:DI-BPMRFFE-2</v>
      </c>
      <c r="L1820" s="19" t="str">
        <f>Def_Instancias_Equipamentos!$D$1434</f>
        <v>SI-07C3:DI-FMCFastADC-2</v>
      </c>
      <c r="M1820" s="44" t="s">
        <v>44</v>
      </c>
      <c r="N1820" s="45" t="s">
        <v>1199</v>
      </c>
      <c r="O1820" s="28" t="str">
        <f>Def_Sistemas_Conectores_Cabos!$B$7</f>
        <v>SMA 50-ohm</v>
      </c>
      <c r="P1820" s="19" t="str">
        <f>Def_Sistemas_Conectores_Cabos!$B$7</f>
        <v>SMA 50-ohm</v>
      </c>
      <c r="Q1820" s="27" t="str">
        <f t="shared" si="31"/>
        <v>SI-07C3:DI-BPMRFFE-2/BI_OUT
SI-07C3:DI-FMCFastADC-2/IN2</v>
      </c>
      <c r="R1820" s="69">
        <v>2.0</v>
      </c>
      <c r="S1820" s="69">
        <v>2.0</v>
      </c>
      <c r="T1820" s="211" t="str">
        <f>Def_Sistemas_Conectores_Cabos!$C$9</f>
        <v>RG316</v>
      </c>
      <c r="U1820" s="45" t="s">
        <v>1173</v>
      </c>
      <c r="V1820" s="33"/>
      <c r="W1820" s="33"/>
      <c r="X1820" s="33"/>
    </row>
    <row r="1821" ht="15.75" customHeight="1">
      <c r="A1821" s="19" t="str">
        <f>Def_Sistemas_Conectores_Cabos!$A$22</f>
        <v>BPM de elétrons</v>
      </c>
      <c r="B1821" s="22" t="str">
        <f>Datas_Entregas!$A$3</f>
        <v>BTS/Anel</v>
      </c>
      <c r="C1821" s="25">
        <f t="array" ref="C1821">INDEX(Datas_Entregas!$B$2:$B$100, MATCH(B1821, Datas_Entregas!$A$2:$A$100, 0), 1)</f>
        <v>43296</v>
      </c>
      <c r="D1821" s="22" t="str">
        <f>Def_Status_Montagem!$A$4</f>
        <v>Comprado / Esperando entrega</v>
      </c>
      <c r="E1821" s="35" t="str">
        <f>Def_Status_Montagem!$B$4</f>
        <v>Contratada (inclui etiqueta)</v>
      </c>
      <c r="F1821" s="26"/>
      <c r="G1821" s="27"/>
      <c r="H1821" s="26" t="str">
        <f t="array" ref="H1821">INDEX(Def_Instancias_Equipamentos!$E$2:$E$5135, MATCH(K1821, Def_Instancias_Equipamentos!$D$2:$D$5135, 0), 1)</f>
        <v>IA-07RaBPM</v>
      </c>
      <c r="I1821" s="27" t="str">
        <f t="array" ref="I1821">INDEX(Def_Instancias_Equipamentos!$E$2:$E$5135, MATCH(L1821, Def_Instancias_Equipamentos!$D$2:$D$5135, 0), 1)</f>
        <v>IA-07RaBPM</v>
      </c>
      <c r="J1821" s="27" t="str">
        <f t="shared" si="26"/>
        <v>INTERNO</v>
      </c>
      <c r="K1821" s="28" t="str">
        <f>Def_Instancias_Equipamentos!$D$843</f>
        <v>SI-07C3:DI-BPMRFFE-2</v>
      </c>
      <c r="L1821" s="19" t="str">
        <f>Def_Instancias_Equipamentos!$D$1434</f>
        <v>SI-07C3:DI-FMCFastADC-2</v>
      </c>
      <c r="M1821" s="44" t="s">
        <v>49</v>
      </c>
      <c r="N1821" s="45" t="s">
        <v>1202</v>
      </c>
      <c r="O1821" s="28" t="str">
        <f>Def_Sistemas_Conectores_Cabos!$B$7</f>
        <v>SMA 50-ohm</v>
      </c>
      <c r="P1821" s="19" t="str">
        <f>Def_Sistemas_Conectores_Cabos!$B$7</f>
        <v>SMA 50-ohm</v>
      </c>
      <c r="Q1821" s="27" t="str">
        <f t="shared" si="31"/>
        <v>SI-07C3:DI-BPMRFFE-2/TI_OUT
SI-07C3:DI-FMCFastADC-2/IN3</v>
      </c>
      <c r="R1821" s="69">
        <v>2.0</v>
      </c>
      <c r="S1821" s="69">
        <v>2.0</v>
      </c>
      <c r="T1821" s="211" t="str">
        <f>Def_Sistemas_Conectores_Cabos!$C$9</f>
        <v>RG316</v>
      </c>
      <c r="U1821" s="45" t="s">
        <v>1173</v>
      </c>
      <c r="V1821" s="33"/>
      <c r="W1821" s="33"/>
      <c r="X1821" s="33"/>
    </row>
    <row r="1822" ht="15.75" customHeight="1">
      <c r="A1822" s="19" t="str">
        <f>Def_Sistemas_Conectores_Cabos!$A$22</f>
        <v>BPM de elétrons</v>
      </c>
      <c r="B1822" s="22" t="str">
        <f>Datas_Entregas!$A$3</f>
        <v>BTS/Anel</v>
      </c>
      <c r="C1822" s="25">
        <f t="array" ref="C1822">INDEX(Datas_Entregas!$B$2:$B$100, MATCH(B1822, Datas_Entregas!$A$2:$A$100, 0), 1)</f>
        <v>43296</v>
      </c>
      <c r="D1822" s="22" t="str">
        <f>Def_Status_Montagem!$A$4</f>
        <v>Comprado / Esperando entrega</v>
      </c>
      <c r="E1822" s="35" t="str">
        <f>Def_Status_Montagem!$B$4</f>
        <v>Contratada (inclui etiqueta)</v>
      </c>
      <c r="F1822" s="26"/>
      <c r="G1822" s="27"/>
      <c r="H1822" s="26" t="str">
        <f t="array" ref="H1822">INDEX(Def_Instancias_Equipamentos!$E$2:$E$5135, MATCH(K1822, Def_Instancias_Equipamentos!$D$2:$D$5135, 0), 1)</f>
        <v>IA-07RaBPM</v>
      </c>
      <c r="I1822" s="27" t="str">
        <f t="array" ref="I1822">INDEX(Def_Instancias_Equipamentos!$E$2:$E$5135, MATCH(L1822, Def_Instancias_Equipamentos!$D$2:$D$5135, 0), 1)</f>
        <v>IA-07RaBPM</v>
      </c>
      <c r="J1822" s="27" t="str">
        <f t="shared" si="26"/>
        <v>INTERNO</v>
      </c>
      <c r="K1822" s="28" t="str">
        <f>Def_Instancias_Equipamentos!$D$843</f>
        <v>SI-07C3:DI-BPMRFFE-2</v>
      </c>
      <c r="L1822" s="19" t="str">
        <f>Def_Instancias_Equipamentos!$D$1434</f>
        <v>SI-07C3:DI-FMCFastADC-2</v>
      </c>
      <c r="M1822" s="44" t="s">
        <v>47</v>
      </c>
      <c r="N1822" s="45" t="s">
        <v>1216</v>
      </c>
      <c r="O1822" s="28" t="str">
        <f>Def_Sistemas_Conectores_Cabos!$B$7</f>
        <v>SMA 50-ohm</v>
      </c>
      <c r="P1822" s="19" t="str">
        <f>Def_Sistemas_Conectores_Cabos!$B$7</f>
        <v>SMA 50-ohm</v>
      </c>
      <c r="Q1822" s="27" t="str">
        <f t="shared" si="31"/>
        <v>SI-07C3:DI-BPMRFFE-2/BO_OUT
SI-07C3:DI-FMCFastADC-2/IN4</v>
      </c>
      <c r="R1822" s="69">
        <v>2.0</v>
      </c>
      <c r="S1822" s="69">
        <v>2.0</v>
      </c>
      <c r="T1822" s="211" t="str">
        <f>Def_Sistemas_Conectores_Cabos!$C$9</f>
        <v>RG316</v>
      </c>
      <c r="U1822" s="45" t="s">
        <v>1173</v>
      </c>
      <c r="V1822" s="33"/>
      <c r="W1822" s="33"/>
      <c r="X1822" s="33"/>
    </row>
    <row r="1823" ht="15.75" customHeight="1">
      <c r="A1823" s="19" t="str">
        <f>Def_Sistemas_Conectores_Cabos!$A$22</f>
        <v>BPM de elétrons</v>
      </c>
      <c r="B1823" s="22" t="str">
        <f>Datas_Entregas!$A$3</f>
        <v>BTS/Anel</v>
      </c>
      <c r="C1823" s="25">
        <f t="array" ref="C1823">INDEX(Datas_Entregas!$B$2:$B$100, MATCH(B1823, Datas_Entregas!$A$2:$A$100, 0), 1)</f>
        <v>43296</v>
      </c>
      <c r="D1823" s="22" t="str">
        <f>Def_Status_Montagem!$A$4</f>
        <v>Comprado / Esperando entrega</v>
      </c>
      <c r="E1823" s="35" t="str">
        <f>Def_Status_Montagem!$B$4</f>
        <v>Contratada (inclui etiqueta)</v>
      </c>
      <c r="F1823" s="26"/>
      <c r="G1823" s="27"/>
      <c r="H1823" s="26" t="str">
        <f t="array" ref="H1823">INDEX(Def_Instancias_Equipamentos!$E$2:$E$5135, MATCH(K1823, Def_Instancias_Equipamentos!$D$2:$D$5135, 0), 1)</f>
        <v>IA-07RaBPM</v>
      </c>
      <c r="I1823" s="27" t="str">
        <f t="array" ref="I1823">INDEX(Def_Instancias_Equipamentos!$E$2:$E$5135, MATCH(L1823, Def_Instancias_Equipamentos!$D$2:$D$5135, 0), 1)</f>
        <v>IA-07RaBPM</v>
      </c>
      <c r="J1823" s="27" t="str">
        <f t="shared" si="26"/>
        <v>INTERNO</v>
      </c>
      <c r="K1823" s="28" t="str">
        <f>Def_Instancias_Equipamentos!$D$844</f>
        <v>SI-07C4:DI-BPMRFFE</v>
      </c>
      <c r="L1823" s="19" t="str">
        <f>Def_Instancias_Equipamentos!$D$1435</f>
        <v>SI-07C4:DI-FMCFastADC</v>
      </c>
      <c r="M1823" s="44" t="s">
        <v>51</v>
      </c>
      <c r="N1823" s="45" t="s">
        <v>1192</v>
      </c>
      <c r="O1823" s="28" t="str">
        <f>Def_Sistemas_Conectores_Cabos!$B$7</f>
        <v>SMA 50-ohm</v>
      </c>
      <c r="P1823" s="19" t="str">
        <f>Def_Sistemas_Conectores_Cabos!$B$7</f>
        <v>SMA 50-ohm</v>
      </c>
      <c r="Q1823" s="27" t="str">
        <f t="shared" si="31"/>
        <v>SI-07C4:DI-BPMRFFE/TO_OUT
SI-07C4:DI-FMCFastADC/IN1</v>
      </c>
      <c r="R1823" s="69">
        <v>2.0</v>
      </c>
      <c r="S1823" s="69">
        <v>2.0</v>
      </c>
      <c r="T1823" s="211" t="str">
        <f>Def_Sistemas_Conectores_Cabos!$C$9</f>
        <v>RG316</v>
      </c>
      <c r="U1823" s="45" t="s">
        <v>1173</v>
      </c>
      <c r="V1823" s="33"/>
      <c r="W1823" s="33"/>
      <c r="X1823" s="33"/>
    </row>
    <row r="1824" ht="15.75" customHeight="1">
      <c r="A1824" s="19" t="str">
        <f>Def_Sistemas_Conectores_Cabos!$A$22</f>
        <v>BPM de elétrons</v>
      </c>
      <c r="B1824" s="22" t="str">
        <f>Datas_Entregas!$A$3</f>
        <v>BTS/Anel</v>
      </c>
      <c r="C1824" s="25">
        <f t="array" ref="C1824">INDEX(Datas_Entregas!$B$2:$B$100, MATCH(B1824, Datas_Entregas!$A$2:$A$100, 0), 1)</f>
        <v>43296</v>
      </c>
      <c r="D1824" s="22" t="str">
        <f>Def_Status_Montagem!$A$4</f>
        <v>Comprado / Esperando entrega</v>
      </c>
      <c r="E1824" s="35" t="str">
        <f>Def_Status_Montagem!$B$4</f>
        <v>Contratada (inclui etiqueta)</v>
      </c>
      <c r="F1824" s="26"/>
      <c r="G1824" s="27"/>
      <c r="H1824" s="26" t="str">
        <f t="array" ref="H1824">INDEX(Def_Instancias_Equipamentos!$E$2:$E$5135, MATCH(K1824, Def_Instancias_Equipamentos!$D$2:$D$5135, 0), 1)</f>
        <v>IA-07RaBPM</v>
      </c>
      <c r="I1824" s="27" t="str">
        <f t="array" ref="I1824">INDEX(Def_Instancias_Equipamentos!$E$2:$E$5135, MATCH(L1824, Def_Instancias_Equipamentos!$D$2:$D$5135, 0), 1)</f>
        <v>IA-07RaBPM</v>
      </c>
      <c r="J1824" s="27" t="str">
        <f t="shared" si="26"/>
        <v>INTERNO</v>
      </c>
      <c r="K1824" s="28" t="str">
        <f>Def_Instancias_Equipamentos!$D$844</f>
        <v>SI-07C4:DI-BPMRFFE</v>
      </c>
      <c r="L1824" s="19" t="str">
        <f>Def_Instancias_Equipamentos!$D$1435</f>
        <v>SI-07C4:DI-FMCFastADC</v>
      </c>
      <c r="M1824" s="44" t="s">
        <v>44</v>
      </c>
      <c r="N1824" s="45" t="s">
        <v>1199</v>
      </c>
      <c r="O1824" s="28" t="str">
        <f>Def_Sistemas_Conectores_Cabos!$B$7</f>
        <v>SMA 50-ohm</v>
      </c>
      <c r="P1824" s="19" t="str">
        <f>Def_Sistemas_Conectores_Cabos!$B$7</f>
        <v>SMA 50-ohm</v>
      </c>
      <c r="Q1824" s="27" t="str">
        <f t="shared" si="31"/>
        <v>SI-07C4:DI-BPMRFFE/BI_OUT
SI-07C4:DI-FMCFastADC/IN2</v>
      </c>
      <c r="R1824" s="69">
        <v>2.0</v>
      </c>
      <c r="S1824" s="69">
        <v>2.0</v>
      </c>
      <c r="T1824" s="211" t="str">
        <f>Def_Sistemas_Conectores_Cabos!$C$9</f>
        <v>RG316</v>
      </c>
      <c r="U1824" s="45" t="s">
        <v>1173</v>
      </c>
      <c r="V1824" s="33"/>
      <c r="W1824" s="33"/>
      <c r="X1824" s="33"/>
    </row>
    <row r="1825" ht="15.75" customHeight="1">
      <c r="A1825" s="19" t="str">
        <f>Def_Sistemas_Conectores_Cabos!$A$22</f>
        <v>BPM de elétrons</v>
      </c>
      <c r="B1825" s="22" t="str">
        <f>Datas_Entregas!$A$3</f>
        <v>BTS/Anel</v>
      </c>
      <c r="C1825" s="25">
        <f t="array" ref="C1825">INDEX(Datas_Entregas!$B$2:$B$100, MATCH(B1825, Datas_Entregas!$A$2:$A$100, 0), 1)</f>
        <v>43296</v>
      </c>
      <c r="D1825" s="22" t="str">
        <f>Def_Status_Montagem!$A$4</f>
        <v>Comprado / Esperando entrega</v>
      </c>
      <c r="E1825" s="35" t="str">
        <f>Def_Status_Montagem!$B$4</f>
        <v>Contratada (inclui etiqueta)</v>
      </c>
      <c r="F1825" s="26"/>
      <c r="G1825" s="27"/>
      <c r="H1825" s="26" t="str">
        <f t="array" ref="H1825">INDEX(Def_Instancias_Equipamentos!$E$2:$E$5135, MATCH(K1825, Def_Instancias_Equipamentos!$D$2:$D$5135, 0), 1)</f>
        <v>IA-07RaBPM</v>
      </c>
      <c r="I1825" s="27" t="str">
        <f t="array" ref="I1825">INDEX(Def_Instancias_Equipamentos!$E$2:$E$5135, MATCH(L1825, Def_Instancias_Equipamentos!$D$2:$D$5135, 0), 1)</f>
        <v>IA-07RaBPM</v>
      </c>
      <c r="J1825" s="27" t="str">
        <f t="shared" si="26"/>
        <v>INTERNO</v>
      </c>
      <c r="K1825" s="28" t="str">
        <f>Def_Instancias_Equipamentos!$D$844</f>
        <v>SI-07C4:DI-BPMRFFE</v>
      </c>
      <c r="L1825" s="19" t="str">
        <f>Def_Instancias_Equipamentos!$D$1435</f>
        <v>SI-07C4:DI-FMCFastADC</v>
      </c>
      <c r="M1825" s="44" t="s">
        <v>49</v>
      </c>
      <c r="N1825" s="45" t="s">
        <v>1202</v>
      </c>
      <c r="O1825" s="28" t="str">
        <f>Def_Sistemas_Conectores_Cabos!$B$7</f>
        <v>SMA 50-ohm</v>
      </c>
      <c r="P1825" s="19" t="str">
        <f>Def_Sistemas_Conectores_Cabos!$B$7</f>
        <v>SMA 50-ohm</v>
      </c>
      <c r="Q1825" s="27" t="str">
        <f t="shared" si="31"/>
        <v>SI-07C4:DI-BPMRFFE/TI_OUT
SI-07C4:DI-FMCFastADC/IN3</v>
      </c>
      <c r="R1825" s="69">
        <v>2.0</v>
      </c>
      <c r="S1825" s="69">
        <v>2.0</v>
      </c>
      <c r="T1825" s="211" t="str">
        <f>Def_Sistemas_Conectores_Cabos!$C$9</f>
        <v>RG316</v>
      </c>
      <c r="U1825" s="45" t="s">
        <v>1173</v>
      </c>
      <c r="V1825" s="33"/>
      <c r="W1825" s="33"/>
      <c r="X1825" s="33"/>
    </row>
    <row r="1826" ht="15.75" customHeight="1">
      <c r="A1826" s="19" t="str">
        <f>Def_Sistemas_Conectores_Cabos!$A$22</f>
        <v>BPM de elétrons</v>
      </c>
      <c r="B1826" s="22" t="str">
        <f>Datas_Entregas!$A$3</f>
        <v>BTS/Anel</v>
      </c>
      <c r="C1826" s="25">
        <f t="array" ref="C1826">INDEX(Datas_Entregas!$B$2:$B$100, MATCH(B1826, Datas_Entregas!$A$2:$A$100, 0), 1)</f>
        <v>43296</v>
      </c>
      <c r="D1826" s="22" t="str">
        <f>Def_Status_Montagem!$A$4</f>
        <v>Comprado / Esperando entrega</v>
      </c>
      <c r="E1826" s="35" t="str">
        <f>Def_Status_Montagem!$B$4</f>
        <v>Contratada (inclui etiqueta)</v>
      </c>
      <c r="F1826" s="26"/>
      <c r="G1826" s="27"/>
      <c r="H1826" s="26" t="str">
        <f t="array" ref="H1826">INDEX(Def_Instancias_Equipamentos!$E$2:$E$5135, MATCH(K1826, Def_Instancias_Equipamentos!$D$2:$D$5135, 0), 1)</f>
        <v>IA-07RaBPM</v>
      </c>
      <c r="I1826" s="27" t="str">
        <f t="array" ref="I1826">INDEX(Def_Instancias_Equipamentos!$E$2:$E$5135, MATCH(L1826, Def_Instancias_Equipamentos!$D$2:$D$5135, 0), 1)</f>
        <v>IA-07RaBPM</v>
      </c>
      <c r="J1826" s="27" t="str">
        <f t="shared" si="26"/>
        <v>INTERNO</v>
      </c>
      <c r="K1826" s="28" t="str">
        <f>Def_Instancias_Equipamentos!$D$844</f>
        <v>SI-07C4:DI-BPMRFFE</v>
      </c>
      <c r="L1826" s="19" t="str">
        <f>Def_Instancias_Equipamentos!$D$1435</f>
        <v>SI-07C4:DI-FMCFastADC</v>
      </c>
      <c r="M1826" s="44" t="s">
        <v>47</v>
      </c>
      <c r="N1826" s="45" t="s">
        <v>1216</v>
      </c>
      <c r="O1826" s="28" t="str">
        <f>Def_Sistemas_Conectores_Cabos!$B$7</f>
        <v>SMA 50-ohm</v>
      </c>
      <c r="P1826" s="19" t="str">
        <f>Def_Sistemas_Conectores_Cabos!$B$7</f>
        <v>SMA 50-ohm</v>
      </c>
      <c r="Q1826" s="27" t="str">
        <f t="shared" si="31"/>
        <v>SI-07C4:DI-BPMRFFE/BO_OUT
SI-07C4:DI-FMCFastADC/IN4</v>
      </c>
      <c r="R1826" s="69">
        <v>2.0</v>
      </c>
      <c r="S1826" s="69">
        <v>2.0</v>
      </c>
      <c r="T1826" s="211" t="str">
        <f>Def_Sistemas_Conectores_Cabos!$C$9</f>
        <v>RG316</v>
      </c>
      <c r="U1826" s="45" t="s">
        <v>1173</v>
      </c>
      <c r="V1826" s="33"/>
      <c r="W1826" s="33"/>
      <c r="X1826" s="33"/>
    </row>
    <row r="1827" ht="15.75" customHeight="1">
      <c r="A1827" s="19" t="str">
        <f>Def_Sistemas_Conectores_Cabos!$A$22</f>
        <v>BPM de elétrons</v>
      </c>
      <c r="B1827" s="22" t="str">
        <f>Datas_Entregas!$A$3</f>
        <v>BTS/Anel</v>
      </c>
      <c r="C1827" s="25">
        <f t="array" ref="C1827">INDEX(Datas_Entregas!$B$2:$B$100, MATCH(B1827, Datas_Entregas!$A$2:$A$100, 0), 1)</f>
        <v>43296</v>
      </c>
      <c r="D1827" s="22" t="str">
        <f>Def_Status_Montagem!$A$4</f>
        <v>Comprado / Esperando entrega</v>
      </c>
      <c r="E1827" s="35" t="str">
        <f>Def_Status_Montagem!$B$4</f>
        <v>Contratada (inclui etiqueta)</v>
      </c>
      <c r="F1827" s="26"/>
      <c r="G1827" s="27"/>
      <c r="H1827" s="26" t="str">
        <f t="array" ref="H1827">INDEX(Def_Instancias_Equipamentos!$E$2:$E$5135, MATCH(K1827, Def_Instancias_Equipamentos!$D$2:$D$5135, 0), 1)</f>
        <v>IA-07RaBPM</v>
      </c>
      <c r="I1827" s="27" t="str">
        <f t="array" ref="I1827">INDEX(Def_Instancias_Equipamentos!$E$2:$E$5135, MATCH(L1827, Def_Instancias_Equipamentos!$D$2:$D$5135, 0), 1)</f>
        <v>IA-07RaBPM</v>
      </c>
      <c r="J1827" s="27" t="str">
        <f t="shared" si="26"/>
        <v>INTERNO</v>
      </c>
      <c r="K1827" s="28" t="str">
        <f>Def_Instancias_Equipamentos!$D$845</f>
        <v>SI-07M1:DI-BPMRFFE</v>
      </c>
      <c r="L1827" s="19" t="str">
        <f>Def_Instancias_Equipamentos!$D$1436</f>
        <v>SI-07M1:DI-FMCFastADC</v>
      </c>
      <c r="M1827" s="44" t="s">
        <v>51</v>
      </c>
      <c r="N1827" s="45" t="s">
        <v>1192</v>
      </c>
      <c r="O1827" s="28" t="str">
        <f>Def_Sistemas_Conectores_Cabos!$B$7</f>
        <v>SMA 50-ohm</v>
      </c>
      <c r="P1827" s="19" t="str">
        <f>Def_Sistemas_Conectores_Cabos!$B$7</f>
        <v>SMA 50-ohm</v>
      </c>
      <c r="Q1827" s="27" t="str">
        <f t="shared" si="31"/>
        <v>SI-07M1:DI-BPMRFFE/TO_OUT
SI-07M1:DI-FMCFastADC/IN1</v>
      </c>
      <c r="R1827" s="69">
        <v>2.0</v>
      </c>
      <c r="S1827" s="69">
        <v>2.0</v>
      </c>
      <c r="T1827" s="211" t="str">
        <f>Def_Sistemas_Conectores_Cabos!$C$9</f>
        <v>RG316</v>
      </c>
      <c r="U1827" s="45" t="s">
        <v>1173</v>
      </c>
      <c r="V1827" s="33"/>
      <c r="W1827" s="33"/>
      <c r="X1827" s="33"/>
    </row>
    <row r="1828" ht="15.75" customHeight="1">
      <c r="A1828" s="19" t="str">
        <f>Def_Sistemas_Conectores_Cabos!$A$22</f>
        <v>BPM de elétrons</v>
      </c>
      <c r="B1828" s="22" t="str">
        <f>Datas_Entregas!$A$3</f>
        <v>BTS/Anel</v>
      </c>
      <c r="C1828" s="25">
        <f t="array" ref="C1828">INDEX(Datas_Entregas!$B$2:$B$100, MATCH(B1828, Datas_Entregas!$A$2:$A$100, 0), 1)</f>
        <v>43296</v>
      </c>
      <c r="D1828" s="22" t="str">
        <f>Def_Status_Montagem!$A$4</f>
        <v>Comprado / Esperando entrega</v>
      </c>
      <c r="E1828" s="35" t="str">
        <f>Def_Status_Montagem!$B$4</f>
        <v>Contratada (inclui etiqueta)</v>
      </c>
      <c r="F1828" s="26"/>
      <c r="G1828" s="27"/>
      <c r="H1828" s="26" t="str">
        <f t="array" ref="H1828">INDEX(Def_Instancias_Equipamentos!$E$2:$E$5135, MATCH(K1828, Def_Instancias_Equipamentos!$D$2:$D$5135, 0), 1)</f>
        <v>IA-07RaBPM</v>
      </c>
      <c r="I1828" s="27" t="str">
        <f t="array" ref="I1828">INDEX(Def_Instancias_Equipamentos!$E$2:$E$5135, MATCH(L1828, Def_Instancias_Equipamentos!$D$2:$D$5135, 0), 1)</f>
        <v>IA-07RaBPM</v>
      </c>
      <c r="J1828" s="27" t="str">
        <f t="shared" si="26"/>
        <v>INTERNO</v>
      </c>
      <c r="K1828" s="28" t="str">
        <f>Def_Instancias_Equipamentos!$D$845</f>
        <v>SI-07M1:DI-BPMRFFE</v>
      </c>
      <c r="L1828" s="19" t="str">
        <f>Def_Instancias_Equipamentos!$D$1436</f>
        <v>SI-07M1:DI-FMCFastADC</v>
      </c>
      <c r="M1828" s="44" t="s">
        <v>44</v>
      </c>
      <c r="N1828" s="45" t="s">
        <v>1199</v>
      </c>
      <c r="O1828" s="28" t="str">
        <f>Def_Sistemas_Conectores_Cabos!$B$7</f>
        <v>SMA 50-ohm</v>
      </c>
      <c r="P1828" s="19" t="str">
        <f>Def_Sistemas_Conectores_Cabos!$B$7</f>
        <v>SMA 50-ohm</v>
      </c>
      <c r="Q1828" s="27" t="str">
        <f t="shared" si="31"/>
        <v>SI-07M1:DI-BPMRFFE/BI_OUT
SI-07M1:DI-FMCFastADC/IN2</v>
      </c>
      <c r="R1828" s="69">
        <v>2.0</v>
      </c>
      <c r="S1828" s="69">
        <v>2.0</v>
      </c>
      <c r="T1828" s="211" t="str">
        <f>Def_Sistemas_Conectores_Cabos!$C$9</f>
        <v>RG316</v>
      </c>
      <c r="U1828" s="45" t="s">
        <v>1173</v>
      </c>
      <c r="V1828" s="33"/>
      <c r="W1828" s="33"/>
      <c r="X1828" s="33"/>
    </row>
    <row r="1829" ht="15.75" customHeight="1">
      <c r="A1829" s="19" t="str">
        <f>Def_Sistemas_Conectores_Cabos!$A$22</f>
        <v>BPM de elétrons</v>
      </c>
      <c r="B1829" s="22" t="str">
        <f>Datas_Entregas!$A$3</f>
        <v>BTS/Anel</v>
      </c>
      <c r="C1829" s="25">
        <f t="array" ref="C1829">INDEX(Datas_Entregas!$B$2:$B$100, MATCH(B1829, Datas_Entregas!$A$2:$A$100, 0), 1)</f>
        <v>43296</v>
      </c>
      <c r="D1829" s="22" t="str">
        <f>Def_Status_Montagem!$A$4</f>
        <v>Comprado / Esperando entrega</v>
      </c>
      <c r="E1829" s="35" t="str">
        <f>Def_Status_Montagem!$B$4</f>
        <v>Contratada (inclui etiqueta)</v>
      </c>
      <c r="F1829" s="26"/>
      <c r="G1829" s="27"/>
      <c r="H1829" s="26" t="str">
        <f t="array" ref="H1829">INDEX(Def_Instancias_Equipamentos!$E$2:$E$5135, MATCH(K1829, Def_Instancias_Equipamentos!$D$2:$D$5135, 0), 1)</f>
        <v>IA-07RaBPM</v>
      </c>
      <c r="I1829" s="27" t="str">
        <f t="array" ref="I1829">INDEX(Def_Instancias_Equipamentos!$E$2:$E$5135, MATCH(L1829, Def_Instancias_Equipamentos!$D$2:$D$5135, 0), 1)</f>
        <v>IA-07RaBPM</v>
      </c>
      <c r="J1829" s="27" t="str">
        <f t="shared" si="26"/>
        <v>INTERNO</v>
      </c>
      <c r="K1829" s="28" t="str">
        <f>Def_Instancias_Equipamentos!$D$845</f>
        <v>SI-07M1:DI-BPMRFFE</v>
      </c>
      <c r="L1829" s="19" t="str">
        <f>Def_Instancias_Equipamentos!$D$1436</f>
        <v>SI-07M1:DI-FMCFastADC</v>
      </c>
      <c r="M1829" s="44" t="s">
        <v>49</v>
      </c>
      <c r="N1829" s="45" t="s">
        <v>1202</v>
      </c>
      <c r="O1829" s="28" t="str">
        <f>Def_Sistemas_Conectores_Cabos!$B$7</f>
        <v>SMA 50-ohm</v>
      </c>
      <c r="P1829" s="19" t="str">
        <f>Def_Sistemas_Conectores_Cabos!$B$7</f>
        <v>SMA 50-ohm</v>
      </c>
      <c r="Q1829" s="27" t="str">
        <f t="shared" si="31"/>
        <v>SI-07M1:DI-BPMRFFE/TI_OUT
SI-07M1:DI-FMCFastADC/IN3</v>
      </c>
      <c r="R1829" s="69">
        <v>2.0</v>
      </c>
      <c r="S1829" s="69">
        <v>2.0</v>
      </c>
      <c r="T1829" s="211" t="str">
        <f>Def_Sistemas_Conectores_Cabos!$C$9</f>
        <v>RG316</v>
      </c>
      <c r="U1829" s="45" t="s">
        <v>1173</v>
      </c>
      <c r="V1829" s="33"/>
      <c r="W1829" s="33"/>
      <c r="X1829" s="33"/>
    </row>
    <row r="1830" ht="15.75" customHeight="1">
      <c r="A1830" s="19" t="str">
        <f>Def_Sistemas_Conectores_Cabos!$A$22</f>
        <v>BPM de elétrons</v>
      </c>
      <c r="B1830" s="22" t="str">
        <f>Datas_Entregas!$A$3</f>
        <v>BTS/Anel</v>
      </c>
      <c r="C1830" s="25">
        <f t="array" ref="C1830">INDEX(Datas_Entregas!$B$2:$B$100, MATCH(B1830, Datas_Entregas!$A$2:$A$100, 0), 1)</f>
        <v>43296</v>
      </c>
      <c r="D1830" s="22" t="str">
        <f>Def_Status_Montagem!$A$4</f>
        <v>Comprado / Esperando entrega</v>
      </c>
      <c r="E1830" s="35" t="str">
        <f>Def_Status_Montagem!$B$4</f>
        <v>Contratada (inclui etiqueta)</v>
      </c>
      <c r="F1830" s="26"/>
      <c r="G1830" s="27"/>
      <c r="H1830" s="26" t="str">
        <f t="array" ref="H1830">INDEX(Def_Instancias_Equipamentos!$E$2:$E$5135, MATCH(K1830, Def_Instancias_Equipamentos!$D$2:$D$5135, 0), 1)</f>
        <v>IA-07RaBPM</v>
      </c>
      <c r="I1830" s="27" t="str">
        <f t="array" ref="I1830">INDEX(Def_Instancias_Equipamentos!$E$2:$E$5135, MATCH(L1830, Def_Instancias_Equipamentos!$D$2:$D$5135, 0), 1)</f>
        <v>IA-07RaBPM</v>
      </c>
      <c r="J1830" s="27" t="str">
        <f t="shared" si="26"/>
        <v>INTERNO</v>
      </c>
      <c r="K1830" s="28" t="str">
        <f>Def_Instancias_Equipamentos!$D$845</f>
        <v>SI-07M1:DI-BPMRFFE</v>
      </c>
      <c r="L1830" s="19" t="str">
        <f>Def_Instancias_Equipamentos!$D$1436</f>
        <v>SI-07M1:DI-FMCFastADC</v>
      </c>
      <c r="M1830" s="44" t="s">
        <v>47</v>
      </c>
      <c r="N1830" s="45" t="s">
        <v>1216</v>
      </c>
      <c r="O1830" s="28" t="str">
        <f>Def_Sistemas_Conectores_Cabos!$B$7</f>
        <v>SMA 50-ohm</v>
      </c>
      <c r="P1830" s="19" t="str">
        <f>Def_Sistemas_Conectores_Cabos!$B$7</f>
        <v>SMA 50-ohm</v>
      </c>
      <c r="Q1830" s="27" t="str">
        <f t="shared" si="31"/>
        <v>SI-07M1:DI-BPMRFFE/BO_OUT
SI-07M1:DI-FMCFastADC/IN4</v>
      </c>
      <c r="R1830" s="69">
        <v>2.0</v>
      </c>
      <c r="S1830" s="69">
        <v>2.0</v>
      </c>
      <c r="T1830" s="211" t="str">
        <f>Def_Sistemas_Conectores_Cabos!$C$9</f>
        <v>RG316</v>
      </c>
      <c r="U1830" s="45" t="s">
        <v>1173</v>
      </c>
      <c r="V1830" s="33"/>
      <c r="W1830" s="33"/>
      <c r="X1830" s="33"/>
    </row>
    <row r="1831" ht="15.75" customHeight="1">
      <c r="A1831" s="19" t="str">
        <f>Def_Sistemas_Conectores_Cabos!$A$22</f>
        <v>BPM de elétrons</v>
      </c>
      <c r="B1831" s="22" t="str">
        <f>Datas_Entregas!$A$3</f>
        <v>BTS/Anel</v>
      </c>
      <c r="C1831" s="25">
        <f t="array" ref="C1831">INDEX(Datas_Entregas!$B$2:$B$100, MATCH(B1831, Datas_Entregas!$A$2:$A$100, 0), 1)</f>
        <v>43296</v>
      </c>
      <c r="D1831" s="22" t="str">
        <f>Def_Status_Montagem!$A$4</f>
        <v>Comprado / Esperando entrega</v>
      </c>
      <c r="E1831" s="35" t="str">
        <f>Def_Status_Montagem!$B$4</f>
        <v>Contratada (inclui etiqueta)</v>
      </c>
      <c r="F1831" s="26"/>
      <c r="G1831" s="27"/>
      <c r="H1831" s="26" t="str">
        <f t="array" ref="H1831">INDEX(Def_Instancias_Equipamentos!$E$2:$E$5135, MATCH(K1831, Def_Instancias_Equipamentos!$D$2:$D$5135, 0), 1)</f>
        <v>IA-07RaBPM</v>
      </c>
      <c r="I1831" s="27" t="str">
        <f t="array" ref="I1831">INDEX(Def_Instancias_Equipamentos!$E$2:$E$5135, MATCH(L1831, Def_Instancias_Equipamentos!$D$2:$D$5135, 0), 1)</f>
        <v>IA-07RaBPM</v>
      </c>
      <c r="J1831" s="27" t="str">
        <f t="shared" si="26"/>
        <v>INTERNO</v>
      </c>
      <c r="K1831" s="28" t="str">
        <f>Def_Instancias_Equipamentos!$D$846</f>
        <v>SI-07M2:DI-BPMRFFE</v>
      </c>
      <c r="L1831" s="19" t="str">
        <f>Def_Instancias_Equipamentos!$D$1437</f>
        <v>SI-07M2:DI-FMCFastADC</v>
      </c>
      <c r="M1831" s="44" t="s">
        <v>51</v>
      </c>
      <c r="N1831" s="45" t="s">
        <v>1192</v>
      </c>
      <c r="O1831" s="28" t="str">
        <f>Def_Sistemas_Conectores_Cabos!$B$7</f>
        <v>SMA 50-ohm</v>
      </c>
      <c r="P1831" s="19" t="str">
        <f>Def_Sistemas_Conectores_Cabos!$B$7</f>
        <v>SMA 50-ohm</v>
      </c>
      <c r="Q1831" s="27" t="str">
        <f t="shared" si="31"/>
        <v>SI-07M2:DI-BPMRFFE/TO_OUT
SI-07M2:DI-FMCFastADC/IN1</v>
      </c>
      <c r="R1831" s="69">
        <v>2.0</v>
      </c>
      <c r="S1831" s="69">
        <v>2.0</v>
      </c>
      <c r="T1831" s="211" t="str">
        <f>Def_Sistemas_Conectores_Cabos!$C$9</f>
        <v>RG316</v>
      </c>
      <c r="U1831" s="45" t="s">
        <v>1173</v>
      </c>
      <c r="V1831" s="33"/>
      <c r="W1831" s="33"/>
      <c r="X1831" s="33"/>
    </row>
    <row r="1832" ht="15.75" customHeight="1">
      <c r="A1832" s="19" t="str">
        <f>Def_Sistemas_Conectores_Cabos!$A$22</f>
        <v>BPM de elétrons</v>
      </c>
      <c r="B1832" s="22" t="str">
        <f>Datas_Entregas!$A$3</f>
        <v>BTS/Anel</v>
      </c>
      <c r="C1832" s="25">
        <f t="array" ref="C1832">INDEX(Datas_Entregas!$B$2:$B$100, MATCH(B1832, Datas_Entregas!$A$2:$A$100, 0), 1)</f>
        <v>43296</v>
      </c>
      <c r="D1832" s="22" t="str">
        <f>Def_Status_Montagem!$A$4</f>
        <v>Comprado / Esperando entrega</v>
      </c>
      <c r="E1832" s="35" t="str">
        <f>Def_Status_Montagem!$B$4</f>
        <v>Contratada (inclui etiqueta)</v>
      </c>
      <c r="F1832" s="26"/>
      <c r="G1832" s="27"/>
      <c r="H1832" s="26" t="str">
        <f t="array" ref="H1832">INDEX(Def_Instancias_Equipamentos!$E$2:$E$5135, MATCH(K1832, Def_Instancias_Equipamentos!$D$2:$D$5135, 0), 1)</f>
        <v>IA-07RaBPM</v>
      </c>
      <c r="I1832" s="27" t="str">
        <f t="array" ref="I1832">INDEX(Def_Instancias_Equipamentos!$E$2:$E$5135, MATCH(L1832, Def_Instancias_Equipamentos!$D$2:$D$5135, 0), 1)</f>
        <v>IA-07RaBPM</v>
      </c>
      <c r="J1832" s="27" t="str">
        <f t="shared" si="26"/>
        <v>INTERNO</v>
      </c>
      <c r="K1832" s="28" t="str">
        <f>Def_Instancias_Equipamentos!$D$846</f>
        <v>SI-07M2:DI-BPMRFFE</v>
      </c>
      <c r="L1832" s="19" t="str">
        <f>Def_Instancias_Equipamentos!$D$1437</f>
        <v>SI-07M2:DI-FMCFastADC</v>
      </c>
      <c r="M1832" s="44" t="s">
        <v>44</v>
      </c>
      <c r="N1832" s="45" t="s">
        <v>1199</v>
      </c>
      <c r="O1832" s="28" t="str">
        <f>Def_Sistemas_Conectores_Cabos!$B$7</f>
        <v>SMA 50-ohm</v>
      </c>
      <c r="P1832" s="19" t="str">
        <f>Def_Sistemas_Conectores_Cabos!$B$7</f>
        <v>SMA 50-ohm</v>
      </c>
      <c r="Q1832" s="27" t="str">
        <f t="shared" si="31"/>
        <v>SI-07M2:DI-BPMRFFE/BI_OUT
SI-07M2:DI-FMCFastADC/IN2</v>
      </c>
      <c r="R1832" s="69">
        <v>2.0</v>
      </c>
      <c r="S1832" s="69">
        <v>2.0</v>
      </c>
      <c r="T1832" s="211" t="str">
        <f>Def_Sistemas_Conectores_Cabos!$C$9</f>
        <v>RG316</v>
      </c>
      <c r="U1832" s="45" t="s">
        <v>1173</v>
      </c>
      <c r="V1832" s="33"/>
      <c r="W1832" s="33"/>
      <c r="X1832" s="33"/>
    </row>
    <row r="1833" ht="15.75" customHeight="1">
      <c r="A1833" s="19" t="str">
        <f>Def_Sistemas_Conectores_Cabos!$A$22</f>
        <v>BPM de elétrons</v>
      </c>
      <c r="B1833" s="22" t="str">
        <f>Datas_Entregas!$A$3</f>
        <v>BTS/Anel</v>
      </c>
      <c r="C1833" s="25">
        <f t="array" ref="C1833">INDEX(Datas_Entregas!$B$2:$B$100, MATCH(B1833, Datas_Entregas!$A$2:$A$100, 0), 1)</f>
        <v>43296</v>
      </c>
      <c r="D1833" s="22" t="str">
        <f>Def_Status_Montagem!$A$4</f>
        <v>Comprado / Esperando entrega</v>
      </c>
      <c r="E1833" s="35" t="str">
        <f>Def_Status_Montagem!$B$4</f>
        <v>Contratada (inclui etiqueta)</v>
      </c>
      <c r="F1833" s="26"/>
      <c r="G1833" s="27"/>
      <c r="H1833" s="26" t="str">
        <f t="array" ref="H1833">INDEX(Def_Instancias_Equipamentos!$E$2:$E$5135, MATCH(K1833, Def_Instancias_Equipamentos!$D$2:$D$5135, 0), 1)</f>
        <v>IA-07RaBPM</v>
      </c>
      <c r="I1833" s="27" t="str">
        <f t="array" ref="I1833">INDEX(Def_Instancias_Equipamentos!$E$2:$E$5135, MATCH(L1833, Def_Instancias_Equipamentos!$D$2:$D$5135, 0), 1)</f>
        <v>IA-07RaBPM</v>
      </c>
      <c r="J1833" s="27" t="str">
        <f t="shared" si="26"/>
        <v>INTERNO</v>
      </c>
      <c r="K1833" s="28" t="str">
        <f>Def_Instancias_Equipamentos!$D$846</f>
        <v>SI-07M2:DI-BPMRFFE</v>
      </c>
      <c r="L1833" s="19" t="str">
        <f>Def_Instancias_Equipamentos!$D$1437</f>
        <v>SI-07M2:DI-FMCFastADC</v>
      </c>
      <c r="M1833" s="44" t="s">
        <v>49</v>
      </c>
      <c r="N1833" s="45" t="s">
        <v>1202</v>
      </c>
      <c r="O1833" s="28" t="str">
        <f>Def_Sistemas_Conectores_Cabos!$B$7</f>
        <v>SMA 50-ohm</v>
      </c>
      <c r="P1833" s="19" t="str">
        <f>Def_Sistemas_Conectores_Cabos!$B$7</f>
        <v>SMA 50-ohm</v>
      </c>
      <c r="Q1833" s="27" t="str">
        <f t="shared" si="31"/>
        <v>SI-07M2:DI-BPMRFFE/TI_OUT
SI-07M2:DI-FMCFastADC/IN3</v>
      </c>
      <c r="R1833" s="69">
        <v>2.0</v>
      </c>
      <c r="S1833" s="69">
        <v>2.0</v>
      </c>
      <c r="T1833" s="211" t="str">
        <f>Def_Sistemas_Conectores_Cabos!$C$9</f>
        <v>RG316</v>
      </c>
      <c r="U1833" s="45" t="s">
        <v>1173</v>
      </c>
      <c r="V1833" s="33"/>
      <c r="W1833" s="33"/>
      <c r="X1833" s="33"/>
    </row>
    <row r="1834" ht="15.75" customHeight="1">
      <c r="A1834" s="19" t="str">
        <f>Def_Sistemas_Conectores_Cabos!$A$22</f>
        <v>BPM de elétrons</v>
      </c>
      <c r="B1834" s="22" t="str">
        <f>Datas_Entregas!$A$3</f>
        <v>BTS/Anel</v>
      </c>
      <c r="C1834" s="25">
        <f t="array" ref="C1834">INDEX(Datas_Entregas!$B$2:$B$100, MATCH(B1834, Datas_Entregas!$A$2:$A$100, 0), 1)</f>
        <v>43296</v>
      </c>
      <c r="D1834" s="22" t="str">
        <f>Def_Status_Montagem!$A$4</f>
        <v>Comprado / Esperando entrega</v>
      </c>
      <c r="E1834" s="35" t="str">
        <f>Def_Status_Montagem!$B$4</f>
        <v>Contratada (inclui etiqueta)</v>
      </c>
      <c r="F1834" s="26"/>
      <c r="G1834" s="27"/>
      <c r="H1834" s="26" t="str">
        <f t="array" ref="H1834">INDEX(Def_Instancias_Equipamentos!$E$2:$E$5135, MATCH(K1834, Def_Instancias_Equipamentos!$D$2:$D$5135, 0), 1)</f>
        <v>IA-07RaBPM</v>
      </c>
      <c r="I1834" s="27" t="str">
        <f t="array" ref="I1834">INDEX(Def_Instancias_Equipamentos!$E$2:$E$5135, MATCH(L1834, Def_Instancias_Equipamentos!$D$2:$D$5135, 0), 1)</f>
        <v>IA-07RaBPM</v>
      </c>
      <c r="J1834" s="27" t="str">
        <f t="shared" si="26"/>
        <v>INTERNO</v>
      </c>
      <c r="K1834" s="28" t="str">
        <f>Def_Instancias_Equipamentos!$D$846</f>
        <v>SI-07M2:DI-BPMRFFE</v>
      </c>
      <c r="L1834" s="19" t="str">
        <f>Def_Instancias_Equipamentos!$D$1437</f>
        <v>SI-07M2:DI-FMCFastADC</v>
      </c>
      <c r="M1834" s="44" t="s">
        <v>47</v>
      </c>
      <c r="N1834" s="45" t="s">
        <v>1216</v>
      </c>
      <c r="O1834" s="28" t="str">
        <f>Def_Sistemas_Conectores_Cabos!$B$7</f>
        <v>SMA 50-ohm</v>
      </c>
      <c r="P1834" s="19" t="str">
        <f>Def_Sistemas_Conectores_Cabos!$B$7</f>
        <v>SMA 50-ohm</v>
      </c>
      <c r="Q1834" s="27" t="str">
        <f t="shared" si="31"/>
        <v>SI-07M2:DI-BPMRFFE/BO_OUT
SI-07M2:DI-FMCFastADC/IN4</v>
      </c>
      <c r="R1834" s="69">
        <v>2.0</v>
      </c>
      <c r="S1834" s="69">
        <v>2.0</v>
      </c>
      <c r="T1834" s="211" t="str">
        <f>Def_Sistemas_Conectores_Cabos!$C$9</f>
        <v>RG316</v>
      </c>
      <c r="U1834" s="45" t="s">
        <v>1173</v>
      </c>
      <c r="V1834" s="33"/>
      <c r="W1834" s="33"/>
      <c r="X1834" s="33"/>
    </row>
    <row r="1835" ht="15.75" customHeight="1">
      <c r="A1835" s="19" t="str">
        <f>Def_Sistemas_Conectores_Cabos!$A$22</f>
        <v>BPM de elétrons</v>
      </c>
      <c r="B1835" s="22" t="str">
        <f>Datas_Entregas!$A$3</f>
        <v>BTS/Anel</v>
      </c>
      <c r="C1835" s="25">
        <f t="array" ref="C1835">INDEX(Datas_Entregas!$B$2:$B$100, MATCH(B1835, Datas_Entregas!$A$2:$A$100, 0), 1)</f>
        <v>43296</v>
      </c>
      <c r="D1835" s="22" t="str">
        <f>Def_Status_Montagem!$A$4</f>
        <v>Comprado / Esperando entrega</v>
      </c>
      <c r="E1835" s="35" t="str">
        <f>Def_Status_Montagem!$B$4</f>
        <v>Contratada (inclui etiqueta)</v>
      </c>
      <c r="F1835" s="26"/>
      <c r="G1835" s="27"/>
      <c r="H1835" s="26" t="str">
        <f t="array" ref="H1835">INDEX(Def_Instancias_Equipamentos!$E$2:$E$5135, MATCH(K1835, Def_Instancias_Equipamentos!$D$2:$D$5135, 0), 1)</f>
        <v>IA-07RaBPM</v>
      </c>
      <c r="I1835" s="27" t="str">
        <f t="array" ref="I1835">INDEX(Def_Instancias_Equipamentos!$E$2:$E$5135, MATCH(L1835, Def_Instancias_Equipamentos!$D$2:$D$5135, 0), 1)</f>
        <v>IA-07RaBPM</v>
      </c>
      <c r="J1835" s="27" t="str">
        <f t="shared" si="26"/>
        <v>INTERNO</v>
      </c>
      <c r="K1835" s="28" t="str">
        <f>Def_Instancias_Equipamentos!$D$963</f>
        <v>SI-07SP:DI-BPMRFFE-1</v>
      </c>
      <c r="L1835" s="19" t="str">
        <f>Def_Instancias_Equipamentos!$D$1554</f>
        <v>SI-07SP:DI-FMCFastADC-1</v>
      </c>
      <c r="M1835" s="44" t="s">
        <v>51</v>
      </c>
      <c r="N1835" s="45" t="s">
        <v>1192</v>
      </c>
      <c r="O1835" s="28" t="str">
        <f>Def_Sistemas_Conectores_Cabos!$B$7</f>
        <v>SMA 50-ohm</v>
      </c>
      <c r="P1835" s="19" t="str">
        <f>Def_Sistemas_Conectores_Cabos!$B$7</f>
        <v>SMA 50-ohm</v>
      </c>
      <c r="Q1835" s="27" t="str">
        <f t="shared" si="31"/>
        <v>SI-07SP:DI-BPMRFFE-1/TO_OUT
SI-07SP:DI-FMCFastADC-1/IN1</v>
      </c>
      <c r="R1835" s="69">
        <v>2.0</v>
      </c>
      <c r="S1835" s="69">
        <v>2.0</v>
      </c>
      <c r="T1835" s="211" t="str">
        <f>Def_Sistemas_Conectores_Cabos!$C$9</f>
        <v>RG316</v>
      </c>
      <c r="U1835" s="45" t="s">
        <v>1173</v>
      </c>
      <c r="V1835" s="33"/>
      <c r="W1835" s="33"/>
      <c r="X1835" s="33"/>
    </row>
    <row r="1836" ht="15.75" customHeight="1">
      <c r="A1836" s="19" t="str">
        <f>Def_Sistemas_Conectores_Cabos!$A$22</f>
        <v>BPM de elétrons</v>
      </c>
      <c r="B1836" s="22" t="str">
        <f>Datas_Entregas!$A$3</f>
        <v>BTS/Anel</v>
      </c>
      <c r="C1836" s="25">
        <f t="array" ref="C1836">INDEX(Datas_Entregas!$B$2:$B$100, MATCH(B1836, Datas_Entregas!$A$2:$A$100, 0), 1)</f>
        <v>43296</v>
      </c>
      <c r="D1836" s="22" t="str">
        <f>Def_Status_Montagem!$A$4</f>
        <v>Comprado / Esperando entrega</v>
      </c>
      <c r="E1836" s="35" t="str">
        <f>Def_Status_Montagem!$B$4</f>
        <v>Contratada (inclui etiqueta)</v>
      </c>
      <c r="F1836" s="26"/>
      <c r="G1836" s="27"/>
      <c r="H1836" s="26" t="str">
        <f t="array" ref="H1836">INDEX(Def_Instancias_Equipamentos!$E$2:$E$5135, MATCH(K1836, Def_Instancias_Equipamentos!$D$2:$D$5135, 0), 1)</f>
        <v>IA-07RaBPM</v>
      </c>
      <c r="I1836" s="27" t="str">
        <f t="array" ref="I1836">INDEX(Def_Instancias_Equipamentos!$E$2:$E$5135, MATCH(L1836, Def_Instancias_Equipamentos!$D$2:$D$5135, 0), 1)</f>
        <v>IA-07RaBPM</v>
      </c>
      <c r="J1836" s="27" t="str">
        <f t="shared" si="26"/>
        <v>INTERNO</v>
      </c>
      <c r="K1836" s="28" t="str">
        <f>Def_Instancias_Equipamentos!$D$963</f>
        <v>SI-07SP:DI-BPMRFFE-1</v>
      </c>
      <c r="L1836" s="19" t="str">
        <f>Def_Instancias_Equipamentos!$D$1554</f>
        <v>SI-07SP:DI-FMCFastADC-1</v>
      </c>
      <c r="M1836" s="44" t="s">
        <v>44</v>
      </c>
      <c r="N1836" s="45" t="s">
        <v>1199</v>
      </c>
      <c r="O1836" s="28" t="str">
        <f>Def_Sistemas_Conectores_Cabos!$B$7</f>
        <v>SMA 50-ohm</v>
      </c>
      <c r="P1836" s="19" t="str">
        <f>Def_Sistemas_Conectores_Cabos!$B$7</f>
        <v>SMA 50-ohm</v>
      </c>
      <c r="Q1836" s="27" t="str">
        <f t="shared" si="31"/>
        <v>SI-07SP:DI-BPMRFFE-1/BI_OUT
SI-07SP:DI-FMCFastADC-1/IN2</v>
      </c>
      <c r="R1836" s="69">
        <v>2.0</v>
      </c>
      <c r="S1836" s="69">
        <v>2.0</v>
      </c>
      <c r="T1836" s="211" t="str">
        <f>Def_Sistemas_Conectores_Cabos!$C$9</f>
        <v>RG316</v>
      </c>
      <c r="U1836" s="45" t="s">
        <v>1173</v>
      </c>
      <c r="V1836" s="33"/>
      <c r="W1836" s="33"/>
      <c r="X1836" s="33"/>
    </row>
    <row r="1837" ht="15.75" customHeight="1">
      <c r="A1837" s="19" t="str">
        <f>Def_Sistemas_Conectores_Cabos!$A$22</f>
        <v>BPM de elétrons</v>
      </c>
      <c r="B1837" s="22" t="str">
        <f>Datas_Entregas!$A$3</f>
        <v>BTS/Anel</v>
      </c>
      <c r="C1837" s="25">
        <f t="array" ref="C1837">INDEX(Datas_Entregas!$B$2:$B$100, MATCH(B1837, Datas_Entregas!$A$2:$A$100, 0), 1)</f>
        <v>43296</v>
      </c>
      <c r="D1837" s="22" t="str">
        <f>Def_Status_Montagem!$A$4</f>
        <v>Comprado / Esperando entrega</v>
      </c>
      <c r="E1837" s="35" t="str">
        <f>Def_Status_Montagem!$B$4</f>
        <v>Contratada (inclui etiqueta)</v>
      </c>
      <c r="F1837" s="26"/>
      <c r="G1837" s="27"/>
      <c r="H1837" s="26" t="str">
        <f t="array" ref="H1837">INDEX(Def_Instancias_Equipamentos!$E$2:$E$5135, MATCH(K1837, Def_Instancias_Equipamentos!$D$2:$D$5135, 0), 1)</f>
        <v>IA-07RaBPM</v>
      </c>
      <c r="I1837" s="27" t="str">
        <f t="array" ref="I1837">INDEX(Def_Instancias_Equipamentos!$E$2:$E$5135, MATCH(L1837, Def_Instancias_Equipamentos!$D$2:$D$5135, 0), 1)</f>
        <v>IA-07RaBPM</v>
      </c>
      <c r="J1837" s="27" t="str">
        <f t="shared" si="26"/>
        <v>INTERNO</v>
      </c>
      <c r="K1837" s="28" t="str">
        <f>Def_Instancias_Equipamentos!$D$963</f>
        <v>SI-07SP:DI-BPMRFFE-1</v>
      </c>
      <c r="L1837" s="19" t="str">
        <f>Def_Instancias_Equipamentos!$D$1554</f>
        <v>SI-07SP:DI-FMCFastADC-1</v>
      </c>
      <c r="M1837" s="44" t="s">
        <v>49</v>
      </c>
      <c r="N1837" s="45" t="s">
        <v>1202</v>
      </c>
      <c r="O1837" s="28" t="str">
        <f>Def_Sistemas_Conectores_Cabos!$B$7</f>
        <v>SMA 50-ohm</v>
      </c>
      <c r="P1837" s="19" t="str">
        <f>Def_Sistemas_Conectores_Cabos!$B$7</f>
        <v>SMA 50-ohm</v>
      </c>
      <c r="Q1837" s="27" t="str">
        <f t="shared" si="31"/>
        <v>SI-07SP:DI-BPMRFFE-1/TI_OUT
SI-07SP:DI-FMCFastADC-1/IN3</v>
      </c>
      <c r="R1837" s="69">
        <v>2.0</v>
      </c>
      <c r="S1837" s="69">
        <v>2.0</v>
      </c>
      <c r="T1837" s="211" t="str">
        <f>Def_Sistemas_Conectores_Cabos!$C$9</f>
        <v>RG316</v>
      </c>
      <c r="U1837" s="45" t="s">
        <v>1173</v>
      </c>
      <c r="V1837" s="33"/>
      <c r="W1837" s="33"/>
      <c r="X1837" s="33"/>
    </row>
    <row r="1838" ht="15.75" customHeight="1">
      <c r="A1838" s="19" t="str">
        <f>Def_Sistemas_Conectores_Cabos!$A$22</f>
        <v>BPM de elétrons</v>
      </c>
      <c r="B1838" s="22" t="str">
        <f>Datas_Entregas!$A$3</f>
        <v>BTS/Anel</v>
      </c>
      <c r="C1838" s="25">
        <f t="array" ref="C1838">INDEX(Datas_Entregas!$B$2:$B$100, MATCH(B1838, Datas_Entregas!$A$2:$A$100, 0), 1)</f>
        <v>43296</v>
      </c>
      <c r="D1838" s="22" t="str">
        <f>Def_Status_Montagem!$A$4</f>
        <v>Comprado / Esperando entrega</v>
      </c>
      <c r="E1838" s="35" t="str">
        <f>Def_Status_Montagem!$B$4</f>
        <v>Contratada (inclui etiqueta)</v>
      </c>
      <c r="F1838" s="26"/>
      <c r="G1838" s="27"/>
      <c r="H1838" s="26" t="str">
        <f t="array" ref="H1838">INDEX(Def_Instancias_Equipamentos!$E$2:$E$5135, MATCH(K1838, Def_Instancias_Equipamentos!$D$2:$D$5135, 0), 1)</f>
        <v>IA-07RaBPM</v>
      </c>
      <c r="I1838" s="27" t="str">
        <f t="array" ref="I1838">INDEX(Def_Instancias_Equipamentos!$E$2:$E$5135, MATCH(L1838, Def_Instancias_Equipamentos!$D$2:$D$5135, 0), 1)</f>
        <v>IA-07RaBPM</v>
      </c>
      <c r="J1838" s="27" t="str">
        <f t="shared" si="26"/>
        <v>INTERNO</v>
      </c>
      <c r="K1838" s="28" t="str">
        <f>Def_Instancias_Equipamentos!$D$963</f>
        <v>SI-07SP:DI-BPMRFFE-1</v>
      </c>
      <c r="L1838" s="19" t="str">
        <f>Def_Instancias_Equipamentos!$D$1554</f>
        <v>SI-07SP:DI-FMCFastADC-1</v>
      </c>
      <c r="M1838" s="44" t="s">
        <v>47</v>
      </c>
      <c r="N1838" s="45" t="s">
        <v>1216</v>
      </c>
      <c r="O1838" s="28" t="str">
        <f>Def_Sistemas_Conectores_Cabos!$B$7</f>
        <v>SMA 50-ohm</v>
      </c>
      <c r="P1838" s="19" t="str">
        <f>Def_Sistemas_Conectores_Cabos!$B$7</f>
        <v>SMA 50-ohm</v>
      </c>
      <c r="Q1838" s="27" t="str">
        <f t="shared" si="31"/>
        <v>SI-07SP:DI-BPMRFFE-1/BO_OUT
SI-07SP:DI-FMCFastADC-1/IN4</v>
      </c>
      <c r="R1838" s="69">
        <v>2.0</v>
      </c>
      <c r="S1838" s="69">
        <v>2.0</v>
      </c>
      <c r="T1838" s="211" t="str">
        <f>Def_Sistemas_Conectores_Cabos!$C$9</f>
        <v>RG316</v>
      </c>
      <c r="U1838" s="45" t="s">
        <v>1173</v>
      </c>
      <c r="V1838" s="33"/>
      <c r="W1838" s="33"/>
      <c r="X1838" s="33"/>
    </row>
    <row r="1839" ht="15.75" customHeight="1">
      <c r="A1839" s="19" t="str">
        <f>Def_Sistemas_Conectores_Cabos!$A$22</f>
        <v>BPM de elétrons</v>
      </c>
      <c r="B1839" s="22" t="str">
        <f>Datas_Entregas!$A$3</f>
        <v>BTS/Anel</v>
      </c>
      <c r="C1839" s="25">
        <f t="array" ref="C1839">INDEX(Datas_Entregas!$B$2:$B$100, MATCH(B1839, Datas_Entregas!$A$2:$A$100, 0), 1)</f>
        <v>43296</v>
      </c>
      <c r="D1839" s="22" t="str">
        <f>Def_Status_Montagem!$A$4</f>
        <v>Comprado / Esperando entrega</v>
      </c>
      <c r="E1839" s="35" t="str">
        <f>Def_Status_Montagem!$B$4</f>
        <v>Contratada (inclui etiqueta)</v>
      </c>
      <c r="F1839" s="26"/>
      <c r="G1839" s="27"/>
      <c r="H1839" s="26" t="str">
        <f t="array" ref="H1839">INDEX(Def_Instancias_Equipamentos!$E$2:$E$5135, MATCH(K1839, Def_Instancias_Equipamentos!$D$2:$D$5135, 0), 1)</f>
        <v>IA-07RaBPM</v>
      </c>
      <c r="I1839" s="27" t="str">
        <f t="array" ref="I1839">INDEX(Def_Instancias_Equipamentos!$E$2:$E$5135, MATCH(L1839, Def_Instancias_Equipamentos!$D$2:$D$5135, 0), 1)</f>
        <v>IA-07RaBPM</v>
      </c>
      <c r="J1839" s="27" t="str">
        <f t="shared" si="26"/>
        <v>INTERNO</v>
      </c>
      <c r="K1839" s="28" t="str">
        <f>Def_Instancias_Equipamentos!$D$964</f>
        <v>SI-07SP:DI-BPMRFFE-2</v>
      </c>
      <c r="L1839" s="19" t="str">
        <f>Def_Instancias_Equipamentos!$D$1555</f>
        <v>SI-07SP:DI-FMCFastADC-2</v>
      </c>
      <c r="M1839" s="44" t="s">
        <v>51</v>
      </c>
      <c r="N1839" s="45" t="s">
        <v>1192</v>
      </c>
      <c r="O1839" s="28" t="str">
        <f>Def_Sistemas_Conectores_Cabos!$B$7</f>
        <v>SMA 50-ohm</v>
      </c>
      <c r="P1839" s="19" t="str">
        <f>Def_Sistemas_Conectores_Cabos!$B$7</f>
        <v>SMA 50-ohm</v>
      </c>
      <c r="Q1839" s="27" t="str">
        <f t="shared" si="31"/>
        <v>SI-07SP:DI-BPMRFFE-2/TO_OUT
SI-07SP:DI-FMCFastADC-2/IN1</v>
      </c>
      <c r="R1839" s="69">
        <v>2.0</v>
      </c>
      <c r="S1839" s="69">
        <v>2.0</v>
      </c>
      <c r="T1839" s="211" t="str">
        <f>Def_Sistemas_Conectores_Cabos!$C$9</f>
        <v>RG316</v>
      </c>
      <c r="U1839" s="45" t="s">
        <v>1173</v>
      </c>
      <c r="V1839" s="33"/>
      <c r="W1839" s="33"/>
      <c r="X1839" s="33"/>
    </row>
    <row r="1840" ht="15.75" customHeight="1">
      <c r="A1840" s="19" t="str">
        <f>Def_Sistemas_Conectores_Cabos!$A$22</f>
        <v>BPM de elétrons</v>
      </c>
      <c r="B1840" s="22" t="str">
        <f>Datas_Entregas!$A$3</f>
        <v>BTS/Anel</v>
      </c>
      <c r="C1840" s="25">
        <f t="array" ref="C1840">INDEX(Datas_Entregas!$B$2:$B$100, MATCH(B1840, Datas_Entregas!$A$2:$A$100, 0), 1)</f>
        <v>43296</v>
      </c>
      <c r="D1840" s="22" t="str">
        <f>Def_Status_Montagem!$A$4</f>
        <v>Comprado / Esperando entrega</v>
      </c>
      <c r="E1840" s="35" t="str">
        <f>Def_Status_Montagem!$B$4</f>
        <v>Contratada (inclui etiqueta)</v>
      </c>
      <c r="F1840" s="26"/>
      <c r="G1840" s="27"/>
      <c r="H1840" s="26" t="str">
        <f t="array" ref="H1840">INDEX(Def_Instancias_Equipamentos!$E$2:$E$5135, MATCH(K1840, Def_Instancias_Equipamentos!$D$2:$D$5135, 0), 1)</f>
        <v>IA-07RaBPM</v>
      </c>
      <c r="I1840" s="27" t="str">
        <f t="array" ref="I1840">INDEX(Def_Instancias_Equipamentos!$E$2:$E$5135, MATCH(L1840, Def_Instancias_Equipamentos!$D$2:$D$5135, 0), 1)</f>
        <v>IA-07RaBPM</v>
      </c>
      <c r="J1840" s="27" t="str">
        <f t="shared" si="26"/>
        <v>INTERNO</v>
      </c>
      <c r="K1840" s="28" t="str">
        <f>Def_Instancias_Equipamentos!$D$964</f>
        <v>SI-07SP:DI-BPMRFFE-2</v>
      </c>
      <c r="L1840" s="19" t="str">
        <f>Def_Instancias_Equipamentos!$D$1555</f>
        <v>SI-07SP:DI-FMCFastADC-2</v>
      </c>
      <c r="M1840" s="44" t="s">
        <v>44</v>
      </c>
      <c r="N1840" s="45" t="s">
        <v>1199</v>
      </c>
      <c r="O1840" s="28" t="str">
        <f>Def_Sistemas_Conectores_Cabos!$B$7</f>
        <v>SMA 50-ohm</v>
      </c>
      <c r="P1840" s="19" t="str">
        <f>Def_Sistemas_Conectores_Cabos!$B$7</f>
        <v>SMA 50-ohm</v>
      </c>
      <c r="Q1840" s="27" t="str">
        <f t="shared" si="31"/>
        <v>SI-07SP:DI-BPMRFFE-2/BI_OUT
SI-07SP:DI-FMCFastADC-2/IN2</v>
      </c>
      <c r="R1840" s="69">
        <v>2.0</v>
      </c>
      <c r="S1840" s="69">
        <v>2.0</v>
      </c>
      <c r="T1840" s="211" t="str">
        <f>Def_Sistemas_Conectores_Cabos!$C$9</f>
        <v>RG316</v>
      </c>
      <c r="U1840" s="45" t="s">
        <v>1173</v>
      </c>
      <c r="V1840" s="33"/>
      <c r="W1840" s="33"/>
      <c r="X1840" s="33"/>
    </row>
    <row r="1841" ht="15.75" customHeight="1">
      <c r="A1841" s="19" t="str">
        <f>Def_Sistemas_Conectores_Cabos!$A$22</f>
        <v>BPM de elétrons</v>
      </c>
      <c r="B1841" s="22" t="str">
        <f>Datas_Entregas!$A$3</f>
        <v>BTS/Anel</v>
      </c>
      <c r="C1841" s="25">
        <f t="array" ref="C1841">INDEX(Datas_Entregas!$B$2:$B$100, MATCH(B1841, Datas_Entregas!$A$2:$A$100, 0), 1)</f>
        <v>43296</v>
      </c>
      <c r="D1841" s="22" t="str">
        <f>Def_Status_Montagem!$A$4</f>
        <v>Comprado / Esperando entrega</v>
      </c>
      <c r="E1841" s="35" t="str">
        <f>Def_Status_Montagem!$B$4</f>
        <v>Contratada (inclui etiqueta)</v>
      </c>
      <c r="F1841" s="26"/>
      <c r="G1841" s="27"/>
      <c r="H1841" s="26" t="str">
        <f t="array" ref="H1841">INDEX(Def_Instancias_Equipamentos!$E$2:$E$5135, MATCH(K1841, Def_Instancias_Equipamentos!$D$2:$D$5135, 0), 1)</f>
        <v>IA-07RaBPM</v>
      </c>
      <c r="I1841" s="27" t="str">
        <f t="array" ref="I1841">INDEX(Def_Instancias_Equipamentos!$E$2:$E$5135, MATCH(L1841, Def_Instancias_Equipamentos!$D$2:$D$5135, 0), 1)</f>
        <v>IA-07RaBPM</v>
      </c>
      <c r="J1841" s="27" t="str">
        <f t="shared" si="26"/>
        <v>INTERNO</v>
      </c>
      <c r="K1841" s="28" t="str">
        <f>Def_Instancias_Equipamentos!$D$964</f>
        <v>SI-07SP:DI-BPMRFFE-2</v>
      </c>
      <c r="L1841" s="19" t="str">
        <f>Def_Instancias_Equipamentos!$D$1555</f>
        <v>SI-07SP:DI-FMCFastADC-2</v>
      </c>
      <c r="M1841" s="44" t="s">
        <v>49</v>
      </c>
      <c r="N1841" s="45" t="s">
        <v>1202</v>
      </c>
      <c r="O1841" s="28" t="str">
        <f>Def_Sistemas_Conectores_Cabos!$B$7</f>
        <v>SMA 50-ohm</v>
      </c>
      <c r="P1841" s="19" t="str">
        <f>Def_Sistemas_Conectores_Cabos!$B$7</f>
        <v>SMA 50-ohm</v>
      </c>
      <c r="Q1841" s="27" t="str">
        <f t="shared" si="31"/>
        <v>SI-07SP:DI-BPMRFFE-2/TI_OUT
SI-07SP:DI-FMCFastADC-2/IN3</v>
      </c>
      <c r="R1841" s="69">
        <v>2.0</v>
      </c>
      <c r="S1841" s="69">
        <v>2.0</v>
      </c>
      <c r="T1841" s="211" t="str">
        <f>Def_Sistemas_Conectores_Cabos!$C$9</f>
        <v>RG316</v>
      </c>
      <c r="U1841" s="45" t="s">
        <v>1173</v>
      </c>
      <c r="V1841" s="33"/>
      <c r="W1841" s="33"/>
      <c r="X1841" s="33"/>
    </row>
    <row r="1842" ht="15.75" customHeight="1">
      <c r="A1842" s="19" t="str">
        <f>Def_Sistemas_Conectores_Cabos!$A$22</f>
        <v>BPM de elétrons</v>
      </c>
      <c r="B1842" s="22" t="str">
        <f>Datas_Entregas!$A$3</f>
        <v>BTS/Anel</v>
      </c>
      <c r="C1842" s="25">
        <f t="array" ref="C1842">INDEX(Datas_Entregas!$B$2:$B$100, MATCH(B1842, Datas_Entregas!$A$2:$A$100, 0), 1)</f>
        <v>43296</v>
      </c>
      <c r="D1842" s="22" t="str">
        <f>Def_Status_Montagem!$A$4</f>
        <v>Comprado / Esperando entrega</v>
      </c>
      <c r="E1842" s="35" t="str">
        <f>Def_Status_Montagem!$B$4</f>
        <v>Contratada (inclui etiqueta)</v>
      </c>
      <c r="F1842" s="26"/>
      <c r="G1842" s="27"/>
      <c r="H1842" s="26" t="str">
        <f t="array" ref="H1842">INDEX(Def_Instancias_Equipamentos!$E$2:$E$5135, MATCH(K1842, Def_Instancias_Equipamentos!$D$2:$D$5135, 0), 1)</f>
        <v>IA-07RaBPM</v>
      </c>
      <c r="I1842" s="27" t="str">
        <f t="array" ref="I1842">INDEX(Def_Instancias_Equipamentos!$E$2:$E$5135, MATCH(L1842, Def_Instancias_Equipamentos!$D$2:$D$5135, 0), 1)</f>
        <v>IA-07RaBPM</v>
      </c>
      <c r="J1842" s="27" t="str">
        <f t="shared" si="26"/>
        <v>INTERNO</v>
      </c>
      <c r="K1842" s="28" t="str">
        <f>Def_Instancias_Equipamentos!$D$964</f>
        <v>SI-07SP:DI-BPMRFFE-2</v>
      </c>
      <c r="L1842" s="19" t="str">
        <f>Def_Instancias_Equipamentos!$D$1555</f>
        <v>SI-07SP:DI-FMCFastADC-2</v>
      </c>
      <c r="M1842" s="44" t="s">
        <v>47</v>
      </c>
      <c r="N1842" s="45" t="s">
        <v>1216</v>
      </c>
      <c r="O1842" s="28" t="str">
        <f>Def_Sistemas_Conectores_Cabos!$B$7</f>
        <v>SMA 50-ohm</v>
      </c>
      <c r="P1842" s="19" t="str">
        <f>Def_Sistemas_Conectores_Cabos!$B$7</f>
        <v>SMA 50-ohm</v>
      </c>
      <c r="Q1842" s="27" t="str">
        <f t="shared" si="31"/>
        <v>SI-07SP:DI-BPMRFFE-2/BO_OUT
SI-07SP:DI-FMCFastADC-2/IN4</v>
      </c>
      <c r="R1842" s="69">
        <v>2.0</v>
      </c>
      <c r="S1842" s="69">
        <v>2.0</v>
      </c>
      <c r="T1842" s="211" t="str">
        <f>Def_Sistemas_Conectores_Cabos!$C$9</f>
        <v>RG316</v>
      </c>
      <c r="U1842" s="45" t="s">
        <v>1173</v>
      </c>
      <c r="V1842" s="33"/>
      <c r="W1842" s="33"/>
      <c r="X1842" s="33"/>
    </row>
    <row r="1843" ht="15.75" customHeight="1">
      <c r="A1843" s="19" t="str">
        <f>Def_Sistemas_Conectores_Cabos!$A$22</f>
        <v>BPM de elétrons</v>
      </c>
      <c r="B1843" s="22" t="str">
        <f>Datas_Entregas!$A$3</f>
        <v>BTS/Anel</v>
      </c>
      <c r="C1843" s="25">
        <f t="array" ref="C1843">INDEX(Datas_Entregas!$B$2:$B$100, MATCH(B1843, Datas_Entregas!$A$2:$A$100, 0), 1)</f>
        <v>43296</v>
      </c>
      <c r="D1843" s="22" t="str">
        <f>Def_Status_Montagem!$A$4</f>
        <v>Comprado / Esperando entrega</v>
      </c>
      <c r="E1843" s="35" t="str">
        <f>Def_Status_Montagem!$B$4</f>
        <v>Contratada (inclui etiqueta)</v>
      </c>
      <c r="F1843" s="26"/>
      <c r="G1843" s="27"/>
      <c r="H1843" s="26" t="str">
        <f t="array" ref="H1843">INDEX(Def_Instancias_Equipamentos!$E$2:$E$5135, MATCH(K1843, Def_Instancias_Equipamentos!$D$2:$D$5135, 0), 1)</f>
        <v>IA-08RaBPM</v>
      </c>
      <c r="I1843" s="27" t="str">
        <f t="array" ref="I1843">INDEX(Def_Instancias_Equipamentos!$E$2:$E$5135, MATCH(L1843, Def_Instancias_Equipamentos!$D$2:$D$5135, 0), 1)</f>
        <v>IA-08RaBPM</v>
      </c>
      <c r="J1843" s="27" t="str">
        <f t="shared" si="26"/>
        <v>INTERNO</v>
      </c>
      <c r="K1843" s="28" t="str">
        <f>Def_Instancias_Equipamentos!$D$847</f>
        <v>SI-08C1:DI-BPMRFFE-1</v>
      </c>
      <c r="L1843" s="19" t="str">
        <f>Def_Instancias_Equipamentos!$D$1438</f>
        <v>SI-08C1:DI-FMCFastADC-1</v>
      </c>
      <c r="M1843" s="44" t="s">
        <v>51</v>
      </c>
      <c r="N1843" s="45" t="s">
        <v>1192</v>
      </c>
      <c r="O1843" s="28" t="str">
        <f>Def_Sistemas_Conectores_Cabos!$B$7</f>
        <v>SMA 50-ohm</v>
      </c>
      <c r="P1843" s="19" t="str">
        <f>Def_Sistemas_Conectores_Cabos!$B$7</f>
        <v>SMA 50-ohm</v>
      </c>
      <c r="Q1843" s="27" t="str">
        <f t="shared" si="31"/>
        <v>SI-08C1:DI-BPMRFFE-1/TO_OUT
SI-08C1:DI-FMCFastADC-1/IN1</v>
      </c>
      <c r="R1843" s="69">
        <v>2.0</v>
      </c>
      <c r="S1843" s="69">
        <v>2.0</v>
      </c>
      <c r="T1843" s="211" t="str">
        <f>Def_Sistemas_Conectores_Cabos!$C$9</f>
        <v>RG316</v>
      </c>
      <c r="U1843" s="45" t="s">
        <v>1173</v>
      </c>
      <c r="V1843" s="33"/>
      <c r="W1843" s="33"/>
      <c r="X1843" s="33"/>
    </row>
    <row r="1844" ht="15.75" customHeight="1">
      <c r="A1844" s="19" t="str">
        <f>Def_Sistemas_Conectores_Cabos!$A$22</f>
        <v>BPM de elétrons</v>
      </c>
      <c r="B1844" s="22" t="str">
        <f>Datas_Entregas!$A$3</f>
        <v>BTS/Anel</v>
      </c>
      <c r="C1844" s="25">
        <f t="array" ref="C1844">INDEX(Datas_Entregas!$B$2:$B$100, MATCH(B1844, Datas_Entregas!$A$2:$A$100, 0), 1)</f>
        <v>43296</v>
      </c>
      <c r="D1844" s="22" t="str">
        <f>Def_Status_Montagem!$A$4</f>
        <v>Comprado / Esperando entrega</v>
      </c>
      <c r="E1844" s="35" t="str">
        <f>Def_Status_Montagem!$B$4</f>
        <v>Contratada (inclui etiqueta)</v>
      </c>
      <c r="F1844" s="26"/>
      <c r="G1844" s="27"/>
      <c r="H1844" s="26" t="str">
        <f t="array" ref="H1844">INDEX(Def_Instancias_Equipamentos!$E$2:$E$5135, MATCH(K1844, Def_Instancias_Equipamentos!$D$2:$D$5135, 0), 1)</f>
        <v>IA-08RaBPM</v>
      </c>
      <c r="I1844" s="27" t="str">
        <f t="array" ref="I1844">INDEX(Def_Instancias_Equipamentos!$E$2:$E$5135, MATCH(L1844, Def_Instancias_Equipamentos!$D$2:$D$5135, 0), 1)</f>
        <v>IA-08RaBPM</v>
      </c>
      <c r="J1844" s="27" t="str">
        <f t="shared" si="26"/>
        <v>INTERNO</v>
      </c>
      <c r="K1844" s="28" t="str">
        <f>Def_Instancias_Equipamentos!$D$847</f>
        <v>SI-08C1:DI-BPMRFFE-1</v>
      </c>
      <c r="L1844" s="19" t="str">
        <f>Def_Instancias_Equipamentos!$D$1438</f>
        <v>SI-08C1:DI-FMCFastADC-1</v>
      </c>
      <c r="M1844" s="44" t="s">
        <v>44</v>
      </c>
      <c r="N1844" s="45" t="s">
        <v>1199</v>
      </c>
      <c r="O1844" s="28" t="str">
        <f>Def_Sistemas_Conectores_Cabos!$B$7</f>
        <v>SMA 50-ohm</v>
      </c>
      <c r="P1844" s="19" t="str">
        <f>Def_Sistemas_Conectores_Cabos!$B$7</f>
        <v>SMA 50-ohm</v>
      </c>
      <c r="Q1844" s="27" t="str">
        <f t="shared" si="31"/>
        <v>SI-08C1:DI-BPMRFFE-1/BI_OUT
SI-08C1:DI-FMCFastADC-1/IN2</v>
      </c>
      <c r="R1844" s="69">
        <v>2.0</v>
      </c>
      <c r="S1844" s="69">
        <v>2.0</v>
      </c>
      <c r="T1844" s="211" t="str">
        <f>Def_Sistemas_Conectores_Cabos!$C$9</f>
        <v>RG316</v>
      </c>
      <c r="U1844" s="45" t="s">
        <v>1173</v>
      </c>
      <c r="V1844" s="33"/>
      <c r="W1844" s="33"/>
      <c r="X1844" s="33"/>
    </row>
    <row r="1845" ht="15.75" customHeight="1">
      <c r="A1845" s="19" t="str">
        <f>Def_Sistemas_Conectores_Cabos!$A$22</f>
        <v>BPM de elétrons</v>
      </c>
      <c r="B1845" s="22" t="str">
        <f>Datas_Entregas!$A$3</f>
        <v>BTS/Anel</v>
      </c>
      <c r="C1845" s="25">
        <f t="array" ref="C1845">INDEX(Datas_Entregas!$B$2:$B$100, MATCH(B1845, Datas_Entregas!$A$2:$A$100, 0), 1)</f>
        <v>43296</v>
      </c>
      <c r="D1845" s="22" t="str">
        <f>Def_Status_Montagem!$A$4</f>
        <v>Comprado / Esperando entrega</v>
      </c>
      <c r="E1845" s="35" t="str">
        <f>Def_Status_Montagem!$B$4</f>
        <v>Contratada (inclui etiqueta)</v>
      </c>
      <c r="F1845" s="26"/>
      <c r="G1845" s="27"/>
      <c r="H1845" s="26" t="str">
        <f t="array" ref="H1845">INDEX(Def_Instancias_Equipamentos!$E$2:$E$5135, MATCH(K1845, Def_Instancias_Equipamentos!$D$2:$D$5135, 0), 1)</f>
        <v>IA-08RaBPM</v>
      </c>
      <c r="I1845" s="27" t="str">
        <f t="array" ref="I1845">INDEX(Def_Instancias_Equipamentos!$E$2:$E$5135, MATCH(L1845, Def_Instancias_Equipamentos!$D$2:$D$5135, 0), 1)</f>
        <v>IA-08RaBPM</v>
      </c>
      <c r="J1845" s="27" t="str">
        <f t="shared" si="26"/>
        <v>INTERNO</v>
      </c>
      <c r="K1845" s="28" t="str">
        <f>Def_Instancias_Equipamentos!$D$847</f>
        <v>SI-08C1:DI-BPMRFFE-1</v>
      </c>
      <c r="L1845" s="19" t="str">
        <f>Def_Instancias_Equipamentos!$D$1438</f>
        <v>SI-08C1:DI-FMCFastADC-1</v>
      </c>
      <c r="M1845" s="44" t="s">
        <v>49</v>
      </c>
      <c r="N1845" s="45" t="s">
        <v>1202</v>
      </c>
      <c r="O1845" s="28" t="str">
        <f>Def_Sistemas_Conectores_Cabos!$B$7</f>
        <v>SMA 50-ohm</v>
      </c>
      <c r="P1845" s="19" t="str">
        <f>Def_Sistemas_Conectores_Cabos!$B$7</f>
        <v>SMA 50-ohm</v>
      </c>
      <c r="Q1845" s="27" t="str">
        <f t="shared" si="31"/>
        <v>SI-08C1:DI-BPMRFFE-1/TI_OUT
SI-08C1:DI-FMCFastADC-1/IN3</v>
      </c>
      <c r="R1845" s="69">
        <v>2.0</v>
      </c>
      <c r="S1845" s="69">
        <v>2.0</v>
      </c>
      <c r="T1845" s="211" t="str">
        <f>Def_Sistemas_Conectores_Cabos!$C$9</f>
        <v>RG316</v>
      </c>
      <c r="U1845" s="45" t="s">
        <v>1173</v>
      </c>
      <c r="V1845" s="33"/>
      <c r="W1845" s="33"/>
      <c r="X1845" s="33"/>
    </row>
    <row r="1846" ht="15.75" customHeight="1">
      <c r="A1846" s="19" t="str">
        <f>Def_Sistemas_Conectores_Cabos!$A$22</f>
        <v>BPM de elétrons</v>
      </c>
      <c r="B1846" s="22" t="str">
        <f>Datas_Entregas!$A$3</f>
        <v>BTS/Anel</v>
      </c>
      <c r="C1846" s="25">
        <f t="array" ref="C1846">INDEX(Datas_Entregas!$B$2:$B$100, MATCH(B1846, Datas_Entregas!$A$2:$A$100, 0), 1)</f>
        <v>43296</v>
      </c>
      <c r="D1846" s="22" t="str">
        <f>Def_Status_Montagem!$A$4</f>
        <v>Comprado / Esperando entrega</v>
      </c>
      <c r="E1846" s="35" t="str">
        <f>Def_Status_Montagem!$B$4</f>
        <v>Contratada (inclui etiqueta)</v>
      </c>
      <c r="F1846" s="26"/>
      <c r="G1846" s="27"/>
      <c r="H1846" s="26" t="str">
        <f t="array" ref="H1846">INDEX(Def_Instancias_Equipamentos!$E$2:$E$5135, MATCH(K1846, Def_Instancias_Equipamentos!$D$2:$D$5135, 0), 1)</f>
        <v>IA-08RaBPM</v>
      </c>
      <c r="I1846" s="27" t="str">
        <f t="array" ref="I1846">INDEX(Def_Instancias_Equipamentos!$E$2:$E$5135, MATCH(L1846, Def_Instancias_Equipamentos!$D$2:$D$5135, 0), 1)</f>
        <v>IA-08RaBPM</v>
      </c>
      <c r="J1846" s="27" t="str">
        <f t="shared" si="26"/>
        <v>INTERNO</v>
      </c>
      <c r="K1846" s="28" t="str">
        <f>Def_Instancias_Equipamentos!$D$847</f>
        <v>SI-08C1:DI-BPMRFFE-1</v>
      </c>
      <c r="L1846" s="19" t="str">
        <f>Def_Instancias_Equipamentos!$D$1438</f>
        <v>SI-08C1:DI-FMCFastADC-1</v>
      </c>
      <c r="M1846" s="44" t="s">
        <v>47</v>
      </c>
      <c r="N1846" s="45" t="s">
        <v>1216</v>
      </c>
      <c r="O1846" s="28" t="str">
        <f>Def_Sistemas_Conectores_Cabos!$B$7</f>
        <v>SMA 50-ohm</v>
      </c>
      <c r="P1846" s="19" t="str">
        <f>Def_Sistemas_Conectores_Cabos!$B$7</f>
        <v>SMA 50-ohm</v>
      </c>
      <c r="Q1846" s="27" t="str">
        <f t="shared" si="31"/>
        <v>SI-08C1:DI-BPMRFFE-1/BO_OUT
SI-08C1:DI-FMCFastADC-1/IN4</v>
      </c>
      <c r="R1846" s="69">
        <v>2.0</v>
      </c>
      <c r="S1846" s="69">
        <v>2.0</v>
      </c>
      <c r="T1846" s="211" t="str">
        <f>Def_Sistemas_Conectores_Cabos!$C$9</f>
        <v>RG316</v>
      </c>
      <c r="U1846" s="45" t="s">
        <v>1173</v>
      </c>
      <c r="V1846" s="33"/>
      <c r="W1846" s="33"/>
      <c r="X1846" s="33"/>
    </row>
    <row r="1847" ht="15.75" customHeight="1">
      <c r="A1847" s="19" t="str">
        <f>Def_Sistemas_Conectores_Cabos!$A$22</f>
        <v>BPM de elétrons</v>
      </c>
      <c r="B1847" s="22" t="str">
        <f>Datas_Entregas!$A$3</f>
        <v>BTS/Anel</v>
      </c>
      <c r="C1847" s="25">
        <f t="array" ref="C1847">INDEX(Datas_Entregas!$B$2:$B$100, MATCH(B1847, Datas_Entregas!$A$2:$A$100, 0), 1)</f>
        <v>43296</v>
      </c>
      <c r="D1847" s="22" t="str">
        <f>Def_Status_Montagem!$A$4</f>
        <v>Comprado / Esperando entrega</v>
      </c>
      <c r="E1847" s="35" t="str">
        <f>Def_Status_Montagem!$B$4</f>
        <v>Contratada (inclui etiqueta)</v>
      </c>
      <c r="F1847" s="26"/>
      <c r="G1847" s="27"/>
      <c r="H1847" s="26" t="str">
        <f t="array" ref="H1847">INDEX(Def_Instancias_Equipamentos!$E$2:$E$5135, MATCH(K1847, Def_Instancias_Equipamentos!$D$2:$D$5135, 0), 1)</f>
        <v>IA-08RaBPM</v>
      </c>
      <c r="I1847" s="27" t="str">
        <f t="array" ref="I1847">INDEX(Def_Instancias_Equipamentos!$E$2:$E$5135, MATCH(L1847, Def_Instancias_Equipamentos!$D$2:$D$5135, 0), 1)</f>
        <v>IA-08RaBPM</v>
      </c>
      <c r="J1847" s="27" t="str">
        <f t="shared" si="26"/>
        <v>INTERNO</v>
      </c>
      <c r="K1847" s="28" t="str">
        <f>Def_Instancias_Equipamentos!$D$848</f>
        <v>SI-08C1:DI-BPMRFFE-2</v>
      </c>
      <c r="L1847" s="19" t="str">
        <f>Def_Instancias_Equipamentos!$D$1439</f>
        <v>SI-08C1:DI-FMCFastADC-2</v>
      </c>
      <c r="M1847" s="44" t="s">
        <v>51</v>
      </c>
      <c r="N1847" s="45" t="s">
        <v>1192</v>
      </c>
      <c r="O1847" s="28" t="str">
        <f>Def_Sistemas_Conectores_Cabos!$B$7</f>
        <v>SMA 50-ohm</v>
      </c>
      <c r="P1847" s="19" t="str">
        <f>Def_Sistemas_Conectores_Cabos!$B$7</f>
        <v>SMA 50-ohm</v>
      </c>
      <c r="Q1847" s="27" t="str">
        <f t="shared" si="31"/>
        <v>SI-08C1:DI-BPMRFFE-2/TO_OUT
SI-08C1:DI-FMCFastADC-2/IN1</v>
      </c>
      <c r="R1847" s="69">
        <v>2.0</v>
      </c>
      <c r="S1847" s="69">
        <v>2.0</v>
      </c>
      <c r="T1847" s="211" t="str">
        <f>Def_Sistemas_Conectores_Cabos!$C$9</f>
        <v>RG316</v>
      </c>
      <c r="U1847" s="45" t="s">
        <v>1173</v>
      </c>
      <c r="V1847" s="33"/>
      <c r="W1847" s="33"/>
      <c r="X1847" s="33"/>
    </row>
    <row r="1848" ht="15.75" customHeight="1">
      <c r="A1848" s="19" t="str">
        <f>Def_Sistemas_Conectores_Cabos!$A$22</f>
        <v>BPM de elétrons</v>
      </c>
      <c r="B1848" s="22" t="str">
        <f>Datas_Entregas!$A$3</f>
        <v>BTS/Anel</v>
      </c>
      <c r="C1848" s="25">
        <f t="array" ref="C1848">INDEX(Datas_Entregas!$B$2:$B$100, MATCH(B1848, Datas_Entregas!$A$2:$A$100, 0), 1)</f>
        <v>43296</v>
      </c>
      <c r="D1848" s="22" t="str">
        <f>Def_Status_Montagem!$A$4</f>
        <v>Comprado / Esperando entrega</v>
      </c>
      <c r="E1848" s="35" t="str">
        <f>Def_Status_Montagem!$B$4</f>
        <v>Contratada (inclui etiqueta)</v>
      </c>
      <c r="F1848" s="26"/>
      <c r="G1848" s="27"/>
      <c r="H1848" s="26" t="str">
        <f t="array" ref="H1848">INDEX(Def_Instancias_Equipamentos!$E$2:$E$5135, MATCH(K1848, Def_Instancias_Equipamentos!$D$2:$D$5135, 0), 1)</f>
        <v>IA-08RaBPM</v>
      </c>
      <c r="I1848" s="27" t="str">
        <f t="array" ref="I1848">INDEX(Def_Instancias_Equipamentos!$E$2:$E$5135, MATCH(L1848, Def_Instancias_Equipamentos!$D$2:$D$5135, 0), 1)</f>
        <v>IA-08RaBPM</v>
      </c>
      <c r="J1848" s="27" t="str">
        <f t="shared" si="26"/>
        <v>INTERNO</v>
      </c>
      <c r="K1848" s="28" t="str">
        <f>Def_Instancias_Equipamentos!$D$848</f>
        <v>SI-08C1:DI-BPMRFFE-2</v>
      </c>
      <c r="L1848" s="19" t="str">
        <f>Def_Instancias_Equipamentos!$D$1439</f>
        <v>SI-08C1:DI-FMCFastADC-2</v>
      </c>
      <c r="M1848" s="44" t="s">
        <v>44</v>
      </c>
      <c r="N1848" s="45" t="s">
        <v>1199</v>
      </c>
      <c r="O1848" s="28" t="str">
        <f>Def_Sistemas_Conectores_Cabos!$B$7</f>
        <v>SMA 50-ohm</v>
      </c>
      <c r="P1848" s="19" t="str">
        <f>Def_Sistemas_Conectores_Cabos!$B$7</f>
        <v>SMA 50-ohm</v>
      </c>
      <c r="Q1848" s="27" t="str">
        <f t="shared" si="31"/>
        <v>SI-08C1:DI-BPMRFFE-2/BI_OUT
SI-08C1:DI-FMCFastADC-2/IN2</v>
      </c>
      <c r="R1848" s="69">
        <v>2.0</v>
      </c>
      <c r="S1848" s="69">
        <v>2.0</v>
      </c>
      <c r="T1848" s="211" t="str">
        <f>Def_Sistemas_Conectores_Cabos!$C$9</f>
        <v>RG316</v>
      </c>
      <c r="U1848" s="45" t="s">
        <v>1173</v>
      </c>
      <c r="V1848" s="33"/>
      <c r="W1848" s="33"/>
      <c r="X1848" s="33"/>
    </row>
    <row r="1849" ht="15.75" customHeight="1">
      <c r="A1849" s="19" t="str">
        <f>Def_Sistemas_Conectores_Cabos!$A$22</f>
        <v>BPM de elétrons</v>
      </c>
      <c r="B1849" s="22" t="str">
        <f>Datas_Entregas!$A$3</f>
        <v>BTS/Anel</v>
      </c>
      <c r="C1849" s="25">
        <f t="array" ref="C1849">INDEX(Datas_Entregas!$B$2:$B$100, MATCH(B1849, Datas_Entregas!$A$2:$A$100, 0), 1)</f>
        <v>43296</v>
      </c>
      <c r="D1849" s="22" t="str">
        <f>Def_Status_Montagem!$A$4</f>
        <v>Comprado / Esperando entrega</v>
      </c>
      <c r="E1849" s="35" t="str">
        <f>Def_Status_Montagem!$B$4</f>
        <v>Contratada (inclui etiqueta)</v>
      </c>
      <c r="F1849" s="26"/>
      <c r="G1849" s="27"/>
      <c r="H1849" s="26" t="str">
        <f t="array" ref="H1849">INDEX(Def_Instancias_Equipamentos!$E$2:$E$5135, MATCH(K1849, Def_Instancias_Equipamentos!$D$2:$D$5135, 0), 1)</f>
        <v>IA-08RaBPM</v>
      </c>
      <c r="I1849" s="27" t="str">
        <f t="array" ref="I1849">INDEX(Def_Instancias_Equipamentos!$E$2:$E$5135, MATCH(L1849, Def_Instancias_Equipamentos!$D$2:$D$5135, 0), 1)</f>
        <v>IA-08RaBPM</v>
      </c>
      <c r="J1849" s="27" t="str">
        <f t="shared" si="26"/>
        <v>INTERNO</v>
      </c>
      <c r="K1849" s="28" t="str">
        <f>Def_Instancias_Equipamentos!$D$848</f>
        <v>SI-08C1:DI-BPMRFFE-2</v>
      </c>
      <c r="L1849" s="19" t="str">
        <f>Def_Instancias_Equipamentos!$D$1439</f>
        <v>SI-08C1:DI-FMCFastADC-2</v>
      </c>
      <c r="M1849" s="44" t="s">
        <v>49</v>
      </c>
      <c r="N1849" s="45" t="s">
        <v>1202</v>
      </c>
      <c r="O1849" s="28" t="str">
        <f>Def_Sistemas_Conectores_Cabos!$B$7</f>
        <v>SMA 50-ohm</v>
      </c>
      <c r="P1849" s="19" t="str">
        <f>Def_Sistemas_Conectores_Cabos!$B$7</f>
        <v>SMA 50-ohm</v>
      </c>
      <c r="Q1849" s="27" t="str">
        <f t="shared" si="31"/>
        <v>SI-08C1:DI-BPMRFFE-2/TI_OUT
SI-08C1:DI-FMCFastADC-2/IN3</v>
      </c>
      <c r="R1849" s="69">
        <v>2.0</v>
      </c>
      <c r="S1849" s="69">
        <v>2.0</v>
      </c>
      <c r="T1849" s="211" t="str">
        <f>Def_Sistemas_Conectores_Cabos!$C$9</f>
        <v>RG316</v>
      </c>
      <c r="U1849" s="45" t="s">
        <v>1173</v>
      </c>
      <c r="V1849" s="33"/>
      <c r="W1849" s="33"/>
      <c r="X1849" s="33"/>
    </row>
    <row r="1850" ht="15.75" customHeight="1">
      <c r="A1850" s="19" t="str">
        <f>Def_Sistemas_Conectores_Cabos!$A$22</f>
        <v>BPM de elétrons</v>
      </c>
      <c r="B1850" s="22" t="str">
        <f>Datas_Entregas!$A$3</f>
        <v>BTS/Anel</v>
      </c>
      <c r="C1850" s="25">
        <f t="array" ref="C1850">INDEX(Datas_Entregas!$B$2:$B$100, MATCH(B1850, Datas_Entregas!$A$2:$A$100, 0), 1)</f>
        <v>43296</v>
      </c>
      <c r="D1850" s="22" t="str">
        <f>Def_Status_Montagem!$A$4</f>
        <v>Comprado / Esperando entrega</v>
      </c>
      <c r="E1850" s="35" t="str">
        <f>Def_Status_Montagem!$B$4</f>
        <v>Contratada (inclui etiqueta)</v>
      </c>
      <c r="F1850" s="26"/>
      <c r="G1850" s="27"/>
      <c r="H1850" s="26" t="str">
        <f t="array" ref="H1850">INDEX(Def_Instancias_Equipamentos!$E$2:$E$5135, MATCH(K1850, Def_Instancias_Equipamentos!$D$2:$D$5135, 0), 1)</f>
        <v>IA-08RaBPM</v>
      </c>
      <c r="I1850" s="27" t="str">
        <f t="array" ref="I1850">INDEX(Def_Instancias_Equipamentos!$E$2:$E$5135, MATCH(L1850, Def_Instancias_Equipamentos!$D$2:$D$5135, 0), 1)</f>
        <v>IA-08RaBPM</v>
      </c>
      <c r="J1850" s="27" t="str">
        <f t="shared" si="26"/>
        <v>INTERNO</v>
      </c>
      <c r="K1850" s="28" t="str">
        <f>Def_Instancias_Equipamentos!$D$848</f>
        <v>SI-08C1:DI-BPMRFFE-2</v>
      </c>
      <c r="L1850" s="19" t="str">
        <f>Def_Instancias_Equipamentos!$D$1439</f>
        <v>SI-08C1:DI-FMCFastADC-2</v>
      </c>
      <c r="M1850" s="44" t="s">
        <v>47</v>
      </c>
      <c r="N1850" s="45" t="s">
        <v>1216</v>
      </c>
      <c r="O1850" s="28" t="str">
        <f>Def_Sistemas_Conectores_Cabos!$B$7</f>
        <v>SMA 50-ohm</v>
      </c>
      <c r="P1850" s="19" t="str">
        <f>Def_Sistemas_Conectores_Cabos!$B$7</f>
        <v>SMA 50-ohm</v>
      </c>
      <c r="Q1850" s="27" t="str">
        <f t="shared" si="31"/>
        <v>SI-08C1:DI-BPMRFFE-2/BO_OUT
SI-08C1:DI-FMCFastADC-2/IN4</v>
      </c>
      <c r="R1850" s="69">
        <v>2.0</v>
      </c>
      <c r="S1850" s="69">
        <v>2.0</v>
      </c>
      <c r="T1850" s="211" t="str">
        <f>Def_Sistemas_Conectores_Cabos!$C$9</f>
        <v>RG316</v>
      </c>
      <c r="U1850" s="45" t="s">
        <v>1173</v>
      </c>
      <c r="V1850" s="33"/>
      <c r="W1850" s="33"/>
      <c r="X1850" s="33"/>
    </row>
    <row r="1851" ht="15.75" customHeight="1">
      <c r="A1851" s="19" t="str">
        <f>Def_Sistemas_Conectores_Cabos!$A$22</f>
        <v>BPM de elétrons</v>
      </c>
      <c r="B1851" s="22" t="str">
        <f>Datas_Entregas!$A$3</f>
        <v>BTS/Anel</v>
      </c>
      <c r="C1851" s="25">
        <f t="array" ref="C1851">INDEX(Datas_Entregas!$B$2:$B$100, MATCH(B1851, Datas_Entregas!$A$2:$A$100, 0), 1)</f>
        <v>43296</v>
      </c>
      <c r="D1851" s="22" t="str">
        <f>Def_Status_Montagem!$A$4</f>
        <v>Comprado / Esperando entrega</v>
      </c>
      <c r="E1851" s="35" t="str">
        <f>Def_Status_Montagem!$B$4</f>
        <v>Contratada (inclui etiqueta)</v>
      </c>
      <c r="F1851" s="26"/>
      <c r="G1851" s="27"/>
      <c r="H1851" s="26" t="str">
        <f t="array" ref="H1851">INDEX(Def_Instancias_Equipamentos!$E$2:$E$5135, MATCH(K1851, Def_Instancias_Equipamentos!$D$2:$D$5135, 0), 1)</f>
        <v>IA-08RaBPM</v>
      </c>
      <c r="I1851" s="27" t="str">
        <f t="array" ref="I1851">INDEX(Def_Instancias_Equipamentos!$E$2:$E$5135, MATCH(L1851, Def_Instancias_Equipamentos!$D$2:$D$5135, 0), 1)</f>
        <v>IA-08RaBPM</v>
      </c>
      <c r="J1851" s="27" t="str">
        <f t="shared" si="26"/>
        <v>INTERNO</v>
      </c>
      <c r="K1851" s="28" t="str">
        <f>Def_Instancias_Equipamentos!$D$849</f>
        <v>SI-08C2:DI-BPMRFFE</v>
      </c>
      <c r="L1851" s="19" t="str">
        <f>Def_Instancias_Equipamentos!$D$1440</f>
        <v>SI-08C2:DI-FMCFastADC</v>
      </c>
      <c r="M1851" s="44" t="s">
        <v>51</v>
      </c>
      <c r="N1851" s="45" t="s">
        <v>1192</v>
      </c>
      <c r="O1851" s="28" t="str">
        <f>Def_Sistemas_Conectores_Cabos!$B$7</f>
        <v>SMA 50-ohm</v>
      </c>
      <c r="P1851" s="19" t="str">
        <f>Def_Sistemas_Conectores_Cabos!$B$7</f>
        <v>SMA 50-ohm</v>
      </c>
      <c r="Q1851" s="27" t="str">
        <f t="shared" si="31"/>
        <v>SI-08C2:DI-BPMRFFE/TO_OUT
SI-08C2:DI-FMCFastADC/IN1</v>
      </c>
      <c r="R1851" s="69">
        <v>2.0</v>
      </c>
      <c r="S1851" s="69">
        <v>2.0</v>
      </c>
      <c r="T1851" s="211" t="str">
        <f>Def_Sistemas_Conectores_Cabos!$C$9</f>
        <v>RG316</v>
      </c>
      <c r="U1851" s="45" t="s">
        <v>1173</v>
      </c>
      <c r="V1851" s="33"/>
      <c r="W1851" s="33"/>
      <c r="X1851" s="33"/>
    </row>
    <row r="1852" ht="15.75" customHeight="1">
      <c r="A1852" s="19" t="str">
        <f>Def_Sistemas_Conectores_Cabos!$A$22</f>
        <v>BPM de elétrons</v>
      </c>
      <c r="B1852" s="22" t="str">
        <f>Datas_Entregas!$A$3</f>
        <v>BTS/Anel</v>
      </c>
      <c r="C1852" s="25">
        <f t="array" ref="C1852">INDEX(Datas_Entregas!$B$2:$B$100, MATCH(B1852, Datas_Entregas!$A$2:$A$100, 0), 1)</f>
        <v>43296</v>
      </c>
      <c r="D1852" s="22" t="str">
        <f>Def_Status_Montagem!$A$4</f>
        <v>Comprado / Esperando entrega</v>
      </c>
      <c r="E1852" s="35" t="str">
        <f>Def_Status_Montagem!$B$4</f>
        <v>Contratada (inclui etiqueta)</v>
      </c>
      <c r="F1852" s="26"/>
      <c r="G1852" s="27"/>
      <c r="H1852" s="26" t="str">
        <f t="array" ref="H1852">INDEX(Def_Instancias_Equipamentos!$E$2:$E$5135, MATCH(K1852, Def_Instancias_Equipamentos!$D$2:$D$5135, 0), 1)</f>
        <v>IA-08RaBPM</v>
      </c>
      <c r="I1852" s="27" t="str">
        <f t="array" ref="I1852">INDEX(Def_Instancias_Equipamentos!$E$2:$E$5135, MATCH(L1852, Def_Instancias_Equipamentos!$D$2:$D$5135, 0), 1)</f>
        <v>IA-08RaBPM</v>
      </c>
      <c r="J1852" s="27" t="str">
        <f t="shared" si="26"/>
        <v>INTERNO</v>
      </c>
      <c r="K1852" s="28" t="str">
        <f>Def_Instancias_Equipamentos!$D$849</f>
        <v>SI-08C2:DI-BPMRFFE</v>
      </c>
      <c r="L1852" s="19" t="str">
        <f>Def_Instancias_Equipamentos!$D$1440</f>
        <v>SI-08C2:DI-FMCFastADC</v>
      </c>
      <c r="M1852" s="44" t="s">
        <v>44</v>
      </c>
      <c r="N1852" s="45" t="s">
        <v>1199</v>
      </c>
      <c r="O1852" s="28" t="str">
        <f>Def_Sistemas_Conectores_Cabos!$B$7</f>
        <v>SMA 50-ohm</v>
      </c>
      <c r="P1852" s="19" t="str">
        <f>Def_Sistemas_Conectores_Cabos!$B$7</f>
        <v>SMA 50-ohm</v>
      </c>
      <c r="Q1852" s="27" t="str">
        <f t="shared" si="31"/>
        <v>SI-08C2:DI-BPMRFFE/BI_OUT
SI-08C2:DI-FMCFastADC/IN2</v>
      </c>
      <c r="R1852" s="69">
        <v>2.0</v>
      </c>
      <c r="S1852" s="69">
        <v>2.0</v>
      </c>
      <c r="T1852" s="211" t="str">
        <f>Def_Sistemas_Conectores_Cabos!$C$9</f>
        <v>RG316</v>
      </c>
      <c r="U1852" s="45" t="s">
        <v>1173</v>
      </c>
      <c r="V1852" s="33"/>
      <c r="W1852" s="33"/>
      <c r="X1852" s="33"/>
    </row>
    <row r="1853" ht="15.75" customHeight="1">
      <c r="A1853" s="19" t="str">
        <f>Def_Sistemas_Conectores_Cabos!$A$22</f>
        <v>BPM de elétrons</v>
      </c>
      <c r="B1853" s="22" t="str">
        <f>Datas_Entregas!$A$3</f>
        <v>BTS/Anel</v>
      </c>
      <c r="C1853" s="25">
        <f t="array" ref="C1853">INDEX(Datas_Entregas!$B$2:$B$100, MATCH(B1853, Datas_Entregas!$A$2:$A$100, 0), 1)</f>
        <v>43296</v>
      </c>
      <c r="D1853" s="22" t="str">
        <f>Def_Status_Montagem!$A$4</f>
        <v>Comprado / Esperando entrega</v>
      </c>
      <c r="E1853" s="35" t="str">
        <f>Def_Status_Montagem!$B$4</f>
        <v>Contratada (inclui etiqueta)</v>
      </c>
      <c r="F1853" s="26"/>
      <c r="G1853" s="27"/>
      <c r="H1853" s="26" t="str">
        <f t="array" ref="H1853">INDEX(Def_Instancias_Equipamentos!$E$2:$E$5135, MATCH(K1853, Def_Instancias_Equipamentos!$D$2:$D$5135, 0), 1)</f>
        <v>IA-08RaBPM</v>
      </c>
      <c r="I1853" s="27" t="str">
        <f t="array" ref="I1853">INDEX(Def_Instancias_Equipamentos!$E$2:$E$5135, MATCH(L1853, Def_Instancias_Equipamentos!$D$2:$D$5135, 0), 1)</f>
        <v>IA-08RaBPM</v>
      </c>
      <c r="J1853" s="27" t="str">
        <f t="shared" si="26"/>
        <v>INTERNO</v>
      </c>
      <c r="K1853" s="28" t="str">
        <f>Def_Instancias_Equipamentos!$D$849</f>
        <v>SI-08C2:DI-BPMRFFE</v>
      </c>
      <c r="L1853" s="19" t="str">
        <f>Def_Instancias_Equipamentos!$D$1440</f>
        <v>SI-08C2:DI-FMCFastADC</v>
      </c>
      <c r="M1853" s="44" t="s">
        <v>49</v>
      </c>
      <c r="N1853" s="45" t="s">
        <v>1202</v>
      </c>
      <c r="O1853" s="28" t="str">
        <f>Def_Sistemas_Conectores_Cabos!$B$7</f>
        <v>SMA 50-ohm</v>
      </c>
      <c r="P1853" s="19" t="str">
        <f>Def_Sistemas_Conectores_Cabos!$B$7</f>
        <v>SMA 50-ohm</v>
      </c>
      <c r="Q1853" s="27" t="str">
        <f t="shared" si="31"/>
        <v>SI-08C2:DI-BPMRFFE/TI_OUT
SI-08C2:DI-FMCFastADC/IN3</v>
      </c>
      <c r="R1853" s="69">
        <v>2.0</v>
      </c>
      <c r="S1853" s="69">
        <v>2.0</v>
      </c>
      <c r="T1853" s="211" t="str">
        <f>Def_Sistemas_Conectores_Cabos!$C$9</f>
        <v>RG316</v>
      </c>
      <c r="U1853" s="45" t="s">
        <v>1173</v>
      </c>
      <c r="V1853" s="33"/>
      <c r="W1853" s="33"/>
      <c r="X1853" s="33"/>
    </row>
    <row r="1854" ht="15.75" customHeight="1">
      <c r="A1854" s="19" t="str">
        <f>Def_Sistemas_Conectores_Cabos!$A$22</f>
        <v>BPM de elétrons</v>
      </c>
      <c r="B1854" s="22" t="str">
        <f>Datas_Entregas!$A$3</f>
        <v>BTS/Anel</v>
      </c>
      <c r="C1854" s="25">
        <f t="array" ref="C1854">INDEX(Datas_Entregas!$B$2:$B$100, MATCH(B1854, Datas_Entregas!$A$2:$A$100, 0), 1)</f>
        <v>43296</v>
      </c>
      <c r="D1854" s="22" t="str">
        <f>Def_Status_Montagem!$A$4</f>
        <v>Comprado / Esperando entrega</v>
      </c>
      <c r="E1854" s="35" t="str">
        <f>Def_Status_Montagem!$B$4</f>
        <v>Contratada (inclui etiqueta)</v>
      </c>
      <c r="F1854" s="26"/>
      <c r="G1854" s="27"/>
      <c r="H1854" s="26" t="str">
        <f t="array" ref="H1854">INDEX(Def_Instancias_Equipamentos!$E$2:$E$5135, MATCH(K1854, Def_Instancias_Equipamentos!$D$2:$D$5135, 0), 1)</f>
        <v>IA-08RaBPM</v>
      </c>
      <c r="I1854" s="27" t="str">
        <f t="array" ref="I1854">INDEX(Def_Instancias_Equipamentos!$E$2:$E$5135, MATCH(L1854, Def_Instancias_Equipamentos!$D$2:$D$5135, 0), 1)</f>
        <v>IA-08RaBPM</v>
      </c>
      <c r="J1854" s="27" t="str">
        <f t="shared" si="26"/>
        <v>INTERNO</v>
      </c>
      <c r="K1854" s="28" t="str">
        <f>Def_Instancias_Equipamentos!$D$849</f>
        <v>SI-08C2:DI-BPMRFFE</v>
      </c>
      <c r="L1854" s="19" t="str">
        <f>Def_Instancias_Equipamentos!$D$1440</f>
        <v>SI-08C2:DI-FMCFastADC</v>
      </c>
      <c r="M1854" s="44" t="s">
        <v>47</v>
      </c>
      <c r="N1854" s="45" t="s">
        <v>1216</v>
      </c>
      <c r="O1854" s="28" t="str">
        <f>Def_Sistemas_Conectores_Cabos!$B$7</f>
        <v>SMA 50-ohm</v>
      </c>
      <c r="P1854" s="19" t="str">
        <f>Def_Sistemas_Conectores_Cabos!$B$7</f>
        <v>SMA 50-ohm</v>
      </c>
      <c r="Q1854" s="27" t="str">
        <f t="shared" si="31"/>
        <v>SI-08C2:DI-BPMRFFE/BO_OUT
SI-08C2:DI-FMCFastADC/IN4</v>
      </c>
      <c r="R1854" s="69">
        <v>2.0</v>
      </c>
      <c r="S1854" s="69">
        <v>2.0</v>
      </c>
      <c r="T1854" s="211" t="str">
        <f>Def_Sistemas_Conectores_Cabos!$C$9</f>
        <v>RG316</v>
      </c>
      <c r="U1854" s="45" t="s">
        <v>1173</v>
      </c>
      <c r="V1854" s="33"/>
      <c r="W1854" s="33"/>
      <c r="X1854" s="33"/>
    </row>
    <row r="1855" ht="15.75" customHeight="1">
      <c r="A1855" s="19" t="str">
        <f>Def_Sistemas_Conectores_Cabos!$A$22</f>
        <v>BPM de elétrons</v>
      </c>
      <c r="B1855" s="22" t="str">
        <f>Datas_Entregas!$A$3</f>
        <v>BTS/Anel</v>
      </c>
      <c r="C1855" s="25">
        <f t="array" ref="C1855">INDEX(Datas_Entregas!$B$2:$B$100, MATCH(B1855, Datas_Entregas!$A$2:$A$100, 0), 1)</f>
        <v>43296</v>
      </c>
      <c r="D1855" s="22" t="str">
        <f>Def_Status_Montagem!$A$4</f>
        <v>Comprado / Esperando entrega</v>
      </c>
      <c r="E1855" s="35" t="str">
        <f>Def_Status_Montagem!$B$4</f>
        <v>Contratada (inclui etiqueta)</v>
      </c>
      <c r="F1855" s="26"/>
      <c r="G1855" s="27"/>
      <c r="H1855" s="26" t="str">
        <f t="array" ref="H1855">INDEX(Def_Instancias_Equipamentos!$E$2:$E$5135, MATCH(K1855, Def_Instancias_Equipamentos!$D$2:$D$5135, 0), 1)</f>
        <v>IA-08RaBPM</v>
      </c>
      <c r="I1855" s="27" t="str">
        <f t="array" ref="I1855">INDEX(Def_Instancias_Equipamentos!$E$2:$E$5135, MATCH(L1855, Def_Instancias_Equipamentos!$D$2:$D$5135, 0), 1)</f>
        <v>IA-08RaBPM</v>
      </c>
      <c r="J1855" s="27" t="str">
        <f t="shared" si="26"/>
        <v>INTERNO</v>
      </c>
      <c r="K1855" s="28" t="str">
        <f>Def_Instancias_Equipamentos!$D$850</f>
        <v>SI-08C3:DI-BPMRFFE-1</v>
      </c>
      <c r="L1855" s="19" t="str">
        <f>Def_Instancias_Equipamentos!$D$1441</f>
        <v>SI-08C3:DI-FMCFastADC-1</v>
      </c>
      <c r="M1855" s="44" t="s">
        <v>51</v>
      </c>
      <c r="N1855" s="45" t="s">
        <v>1192</v>
      </c>
      <c r="O1855" s="28" t="str">
        <f>Def_Sistemas_Conectores_Cabos!$B$7</f>
        <v>SMA 50-ohm</v>
      </c>
      <c r="P1855" s="19" t="str">
        <f>Def_Sistemas_Conectores_Cabos!$B$7</f>
        <v>SMA 50-ohm</v>
      </c>
      <c r="Q1855" s="27" t="str">
        <f t="shared" si="31"/>
        <v>SI-08C3:DI-BPMRFFE-1/TO_OUT
SI-08C3:DI-FMCFastADC-1/IN1</v>
      </c>
      <c r="R1855" s="69">
        <v>2.0</v>
      </c>
      <c r="S1855" s="69">
        <v>2.0</v>
      </c>
      <c r="T1855" s="211" t="str">
        <f>Def_Sistemas_Conectores_Cabos!$C$9</f>
        <v>RG316</v>
      </c>
      <c r="U1855" s="45" t="s">
        <v>1173</v>
      </c>
      <c r="V1855" s="33"/>
      <c r="W1855" s="33"/>
      <c r="X1855" s="33"/>
    </row>
    <row r="1856" ht="15.75" customHeight="1">
      <c r="A1856" s="19" t="str">
        <f>Def_Sistemas_Conectores_Cabos!$A$22</f>
        <v>BPM de elétrons</v>
      </c>
      <c r="B1856" s="22" t="str">
        <f>Datas_Entregas!$A$3</f>
        <v>BTS/Anel</v>
      </c>
      <c r="C1856" s="25">
        <f t="array" ref="C1856">INDEX(Datas_Entregas!$B$2:$B$100, MATCH(B1856, Datas_Entregas!$A$2:$A$100, 0), 1)</f>
        <v>43296</v>
      </c>
      <c r="D1856" s="22" t="str">
        <f>Def_Status_Montagem!$A$4</f>
        <v>Comprado / Esperando entrega</v>
      </c>
      <c r="E1856" s="35" t="str">
        <f>Def_Status_Montagem!$B$4</f>
        <v>Contratada (inclui etiqueta)</v>
      </c>
      <c r="F1856" s="26"/>
      <c r="G1856" s="27"/>
      <c r="H1856" s="26" t="str">
        <f t="array" ref="H1856">INDEX(Def_Instancias_Equipamentos!$E$2:$E$5135, MATCH(K1856, Def_Instancias_Equipamentos!$D$2:$D$5135, 0), 1)</f>
        <v>IA-08RaBPM</v>
      </c>
      <c r="I1856" s="27" t="str">
        <f t="array" ref="I1856">INDEX(Def_Instancias_Equipamentos!$E$2:$E$5135, MATCH(L1856, Def_Instancias_Equipamentos!$D$2:$D$5135, 0), 1)</f>
        <v>IA-08RaBPM</v>
      </c>
      <c r="J1856" s="27" t="str">
        <f t="shared" si="26"/>
        <v>INTERNO</v>
      </c>
      <c r="K1856" s="28" t="str">
        <f>Def_Instancias_Equipamentos!$D$850</f>
        <v>SI-08C3:DI-BPMRFFE-1</v>
      </c>
      <c r="L1856" s="19" t="str">
        <f>Def_Instancias_Equipamentos!$D$1441</f>
        <v>SI-08C3:DI-FMCFastADC-1</v>
      </c>
      <c r="M1856" s="44" t="s">
        <v>44</v>
      </c>
      <c r="N1856" s="45" t="s">
        <v>1199</v>
      </c>
      <c r="O1856" s="28" t="str">
        <f>Def_Sistemas_Conectores_Cabos!$B$7</f>
        <v>SMA 50-ohm</v>
      </c>
      <c r="P1856" s="19" t="str">
        <f>Def_Sistemas_Conectores_Cabos!$B$7</f>
        <v>SMA 50-ohm</v>
      </c>
      <c r="Q1856" s="27" t="str">
        <f t="shared" si="31"/>
        <v>SI-08C3:DI-BPMRFFE-1/BI_OUT
SI-08C3:DI-FMCFastADC-1/IN2</v>
      </c>
      <c r="R1856" s="69">
        <v>2.0</v>
      </c>
      <c r="S1856" s="69">
        <v>2.0</v>
      </c>
      <c r="T1856" s="211" t="str">
        <f>Def_Sistemas_Conectores_Cabos!$C$9</f>
        <v>RG316</v>
      </c>
      <c r="U1856" s="45" t="s">
        <v>1173</v>
      </c>
      <c r="V1856" s="33"/>
      <c r="W1856" s="33"/>
      <c r="X1856" s="33"/>
    </row>
    <row r="1857" ht="15.75" customHeight="1">
      <c r="A1857" s="19" t="str">
        <f>Def_Sistemas_Conectores_Cabos!$A$22</f>
        <v>BPM de elétrons</v>
      </c>
      <c r="B1857" s="22" t="str">
        <f>Datas_Entregas!$A$3</f>
        <v>BTS/Anel</v>
      </c>
      <c r="C1857" s="25">
        <f t="array" ref="C1857">INDEX(Datas_Entregas!$B$2:$B$100, MATCH(B1857, Datas_Entregas!$A$2:$A$100, 0), 1)</f>
        <v>43296</v>
      </c>
      <c r="D1857" s="22" t="str">
        <f>Def_Status_Montagem!$A$4</f>
        <v>Comprado / Esperando entrega</v>
      </c>
      <c r="E1857" s="35" t="str">
        <f>Def_Status_Montagem!$B$4</f>
        <v>Contratada (inclui etiqueta)</v>
      </c>
      <c r="F1857" s="26"/>
      <c r="G1857" s="27"/>
      <c r="H1857" s="26" t="str">
        <f t="array" ref="H1857">INDEX(Def_Instancias_Equipamentos!$E$2:$E$5135, MATCH(K1857, Def_Instancias_Equipamentos!$D$2:$D$5135, 0), 1)</f>
        <v>IA-08RaBPM</v>
      </c>
      <c r="I1857" s="27" t="str">
        <f t="array" ref="I1857">INDEX(Def_Instancias_Equipamentos!$E$2:$E$5135, MATCH(L1857, Def_Instancias_Equipamentos!$D$2:$D$5135, 0), 1)</f>
        <v>IA-08RaBPM</v>
      </c>
      <c r="J1857" s="27" t="str">
        <f t="shared" si="26"/>
        <v>INTERNO</v>
      </c>
      <c r="K1857" s="28" t="str">
        <f>Def_Instancias_Equipamentos!$D$850</f>
        <v>SI-08C3:DI-BPMRFFE-1</v>
      </c>
      <c r="L1857" s="19" t="str">
        <f>Def_Instancias_Equipamentos!$D$1441</f>
        <v>SI-08C3:DI-FMCFastADC-1</v>
      </c>
      <c r="M1857" s="44" t="s">
        <v>49</v>
      </c>
      <c r="N1857" s="45" t="s">
        <v>1202</v>
      </c>
      <c r="O1857" s="28" t="str">
        <f>Def_Sistemas_Conectores_Cabos!$B$7</f>
        <v>SMA 50-ohm</v>
      </c>
      <c r="P1857" s="19" t="str">
        <f>Def_Sistemas_Conectores_Cabos!$B$7</f>
        <v>SMA 50-ohm</v>
      </c>
      <c r="Q1857" s="27" t="str">
        <f t="shared" si="31"/>
        <v>SI-08C3:DI-BPMRFFE-1/TI_OUT
SI-08C3:DI-FMCFastADC-1/IN3</v>
      </c>
      <c r="R1857" s="69">
        <v>2.0</v>
      </c>
      <c r="S1857" s="69">
        <v>2.0</v>
      </c>
      <c r="T1857" s="211" t="str">
        <f>Def_Sistemas_Conectores_Cabos!$C$9</f>
        <v>RG316</v>
      </c>
      <c r="U1857" s="45" t="s">
        <v>1173</v>
      </c>
      <c r="V1857" s="33"/>
      <c r="W1857" s="33"/>
      <c r="X1857" s="33"/>
    </row>
    <row r="1858" ht="15.75" customHeight="1">
      <c r="A1858" s="19" t="str">
        <f>Def_Sistemas_Conectores_Cabos!$A$22</f>
        <v>BPM de elétrons</v>
      </c>
      <c r="B1858" s="22" t="str">
        <f>Datas_Entregas!$A$3</f>
        <v>BTS/Anel</v>
      </c>
      <c r="C1858" s="25">
        <f t="array" ref="C1858">INDEX(Datas_Entregas!$B$2:$B$100, MATCH(B1858, Datas_Entregas!$A$2:$A$100, 0), 1)</f>
        <v>43296</v>
      </c>
      <c r="D1858" s="22" t="str">
        <f>Def_Status_Montagem!$A$4</f>
        <v>Comprado / Esperando entrega</v>
      </c>
      <c r="E1858" s="35" t="str">
        <f>Def_Status_Montagem!$B$4</f>
        <v>Contratada (inclui etiqueta)</v>
      </c>
      <c r="F1858" s="26"/>
      <c r="G1858" s="27"/>
      <c r="H1858" s="26" t="str">
        <f t="array" ref="H1858">INDEX(Def_Instancias_Equipamentos!$E$2:$E$5135, MATCH(K1858, Def_Instancias_Equipamentos!$D$2:$D$5135, 0), 1)</f>
        <v>IA-08RaBPM</v>
      </c>
      <c r="I1858" s="27" t="str">
        <f t="array" ref="I1858">INDEX(Def_Instancias_Equipamentos!$E$2:$E$5135, MATCH(L1858, Def_Instancias_Equipamentos!$D$2:$D$5135, 0), 1)</f>
        <v>IA-08RaBPM</v>
      </c>
      <c r="J1858" s="27" t="str">
        <f t="shared" si="26"/>
        <v>INTERNO</v>
      </c>
      <c r="K1858" s="28" t="str">
        <f>Def_Instancias_Equipamentos!$D$850</f>
        <v>SI-08C3:DI-BPMRFFE-1</v>
      </c>
      <c r="L1858" s="19" t="str">
        <f>Def_Instancias_Equipamentos!$D$1441</f>
        <v>SI-08C3:DI-FMCFastADC-1</v>
      </c>
      <c r="M1858" s="44" t="s">
        <v>47</v>
      </c>
      <c r="N1858" s="45" t="s">
        <v>1216</v>
      </c>
      <c r="O1858" s="28" t="str">
        <f>Def_Sistemas_Conectores_Cabos!$B$7</f>
        <v>SMA 50-ohm</v>
      </c>
      <c r="P1858" s="19" t="str">
        <f>Def_Sistemas_Conectores_Cabos!$B$7</f>
        <v>SMA 50-ohm</v>
      </c>
      <c r="Q1858" s="27" t="str">
        <f t="shared" si="31"/>
        <v>SI-08C3:DI-BPMRFFE-1/BO_OUT
SI-08C3:DI-FMCFastADC-1/IN4</v>
      </c>
      <c r="R1858" s="69">
        <v>2.0</v>
      </c>
      <c r="S1858" s="69">
        <v>2.0</v>
      </c>
      <c r="T1858" s="211" t="str">
        <f>Def_Sistemas_Conectores_Cabos!$C$9</f>
        <v>RG316</v>
      </c>
      <c r="U1858" s="45" t="s">
        <v>1173</v>
      </c>
      <c r="V1858" s="33"/>
      <c r="W1858" s="33"/>
      <c r="X1858" s="33"/>
    </row>
    <row r="1859" ht="15.75" customHeight="1">
      <c r="A1859" s="19" t="str">
        <f>Def_Sistemas_Conectores_Cabos!$A$22</f>
        <v>BPM de elétrons</v>
      </c>
      <c r="B1859" s="22" t="str">
        <f>Datas_Entregas!$A$3</f>
        <v>BTS/Anel</v>
      </c>
      <c r="C1859" s="25">
        <f t="array" ref="C1859">INDEX(Datas_Entregas!$B$2:$B$100, MATCH(B1859, Datas_Entregas!$A$2:$A$100, 0), 1)</f>
        <v>43296</v>
      </c>
      <c r="D1859" s="22" t="str">
        <f>Def_Status_Montagem!$A$4</f>
        <v>Comprado / Esperando entrega</v>
      </c>
      <c r="E1859" s="35" t="str">
        <f>Def_Status_Montagem!$B$4</f>
        <v>Contratada (inclui etiqueta)</v>
      </c>
      <c r="F1859" s="26"/>
      <c r="G1859" s="27"/>
      <c r="H1859" s="26" t="str">
        <f t="array" ref="H1859">INDEX(Def_Instancias_Equipamentos!$E$2:$E$5135, MATCH(K1859, Def_Instancias_Equipamentos!$D$2:$D$5135, 0), 1)</f>
        <v>IA-08RaBPM</v>
      </c>
      <c r="I1859" s="27" t="str">
        <f t="array" ref="I1859">INDEX(Def_Instancias_Equipamentos!$E$2:$E$5135, MATCH(L1859, Def_Instancias_Equipamentos!$D$2:$D$5135, 0), 1)</f>
        <v>IA-08RaBPM</v>
      </c>
      <c r="J1859" s="27" t="str">
        <f t="shared" si="26"/>
        <v>INTERNO</v>
      </c>
      <c r="K1859" s="28" t="str">
        <f>Def_Instancias_Equipamentos!$D$851</f>
        <v>SI-08C3:DI-BPMRFFE-2</v>
      </c>
      <c r="L1859" s="19" t="str">
        <f>Def_Instancias_Equipamentos!$D$1442</f>
        <v>SI-08C3:DI-FMCFastADC-2</v>
      </c>
      <c r="M1859" s="44" t="s">
        <v>51</v>
      </c>
      <c r="N1859" s="45" t="s">
        <v>1192</v>
      </c>
      <c r="O1859" s="28" t="str">
        <f>Def_Sistemas_Conectores_Cabos!$B$7</f>
        <v>SMA 50-ohm</v>
      </c>
      <c r="P1859" s="19" t="str">
        <f>Def_Sistemas_Conectores_Cabos!$B$7</f>
        <v>SMA 50-ohm</v>
      </c>
      <c r="Q1859" s="27" t="str">
        <f t="shared" si="31"/>
        <v>SI-08C3:DI-BPMRFFE-2/TO_OUT
SI-08C3:DI-FMCFastADC-2/IN1</v>
      </c>
      <c r="R1859" s="69">
        <v>2.0</v>
      </c>
      <c r="S1859" s="69">
        <v>2.0</v>
      </c>
      <c r="T1859" s="211" t="str">
        <f>Def_Sistemas_Conectores_Cabos!$C$9</f>
        <v>RG316</v>
      </c>
      <c r="U1859" s="45" t="s">
        <v>1173</v>
      </c>
      <c r="V1859" s="33"/>
      <c r="W1859" s="33"/>
      <c r="X1859" s="33"/>
    </row>
    <row r="1860" ht="15.75" customHeight="1">
      <c r="A1860" s="19" t="str">
        <f>Def_Sistemas_Conectores_Cabos!$A$22</f>
        <v>BPM de elétrons</v>
      </c>
      <c r="B1860" s="22" t="str">
        <f>Datas_Entregas!$A$3</f>
        <v>BTS/Anel</v>
      </c>
      <c r="C1860" s="25">
        <f t="array" ref="C1860">INDEX(Datas_Entregas!$B$2:$B$100, MATCH(B1860, Datas_Entregas!$A$2:$A$100, 0), 1)</f>
        <v>43296</v>
      </c>
      <c r="D1860" s="22" t="str">
        <f>Def_Status_Montagem!$A$4</f>
        <v>Comprado / Esperando entrega</v>
      </c>
      <c r="E1860" s="35" t="str">
        <f>Def_Status_Montagem!$B$4</f>
        <v>Contratada (inclui etiqueta)</v>
      </c>
      <c r="F1860" s="26"/>
      <c r="G1860" s="27"/>
      <c r="H1860" s="26" t="str">
        <f t="array" ref="H1860">INDEX(Def_Instancias_Equipamentos!$E$2:$E$5135, MATCH(K1860, Def_Instancias_Equipamentos!$D$2:$D$5135, 0), 1)</f>
        <v>IA-08RaBPM</v>
      </c>
      <c r="I1860" s="27" t="str">
        <f t="array" ref="I1860">INDEX(Def_Instancias_Equipamentos!$E$2:$E$5135, MATCH(L1860, Def_Instancias_Equipamentos!$D$2:$D$5135, 0), 1)</f>
        <v>IA-08RaBPM</v>
      </c>
      <c r="J1860" s="27" t="str">
        <f t="shared" si="26"/>
        <v>INTERNO</v>
      </c>
      <c r="K1860" s="28" t="str">
        <f>Def_Instancias_Equipamentos!$D$851</f>
        <v>SI-08C3:DI-BPMRFFE-2</v>
      </c>
      <c r="L1860" s="19" t="str">
        <f>Def_Instancias_Equipamentos!$D$1442</f>
        <v>SI-08C3:DI-FMCFastADC-2</v>
      </c>
      <c r="M1860" s="44" t="s">
        <v>44</v>
      </c>
      <c r="N1860" s="45" t="s">
        <v>1199</v>
      </c>
      <c r="O1860" s="28" t="str">
        <f>Def_Sistemas_Conectores_Cabos!$B$7</f>
        <v>SMA 50-ohm</v>
      </c>
      <c r="P1860" s="19" t="str">
        <f>Def_Sistemas_Conectores_Cabos!$B$7</f>
        <v>SMA 50-ohm</v>
      </c>
      <c r="Q1860" s="27" t="str">
        <f t="shared" si="31"/>
        <v>SI-08C3:DI-BPMRFFE-2/BI_OUT
SI-08C3:DI-FMCFastADC-2/IN2</v>
      </c>
      <c r="R1860" s="69">
        <v>2.0</v>
      </c>
      <c r="S1860" s="69">
        <v>2.0</v>
      </c>
      <c r="T1860" s="211" t="str">
        <f>Def_Sistemas_Conectores_Cabos!$C$9</f>
        <v>RG316</v>
      </c>
      <c r="U1860" s="45" t="s">
        <v>1173</v>
      </c>
      <c r="V1860" s="33"/>
      <c r="W1860" s="33"/>
      <c r="X1860" s="33"/>
    </row>
    <row r="1861" ht="15.75" customHeight="1">
      <c r="A1861" s="19" t="str">
        <f>Def_Sistemas_Conectores_Cabos!$A$22</f>
        <v>BPM de elétrons</v>
      </c>
      <c r="B1861" s="22" t="str">
        <f>Datas_Entregas!$A$3</f>
        <v>BTS/Anel</v>
      </c>
      <c r="C1861" s="25">
        <f t="array" ref="C1861">INDEX(Datas_Entregas!$B$2:$B$100, MATCH(B1861, Datas_Entregas!$A$2:$A$100, 0), 1)</f>
        <v>43296</v>
      </c>
      <c r="D1861" s="22" t="str">
        <f>Def_Status_Montagem!$A$4</f>
        <v>Comprado / Esperando entrega</v>
      </c>
      <c r="E1861" s="35" t="str">
        <f>Def_Status_Montagem!$B$4</f>
        <v>Contratada (inclui etiqueta)</v>
      </c>
      <c r="F1861" s="26"/>
      <c r="G1861" s="27"/>
      <c r="H1861" s="26" t="str">
        <f t="array" ref="H1861">INDEX(Def_Instancias_Equipamentos!$E$2:$E$5135, MATCH(K1861, Def_Instancias_Equipamentos!$D$2:$D$5135, 0), 1)</f>
        <v>IA-08RaBPM</v>
      </c>
      <c r="I1861" s="27" t="str">
        <f t="array" ref="I1861">INDEX(Def_Instancias_Equipamentos!$E$2:$E$5135, MATCH(L1861, Def_Instancias_Equipamentos!$D$2:$D$5135, 0), 1)</f>
        <v>IA-08RaBPM</v>
      </c>
      <c r="J1861" s="27" t="str">
        <f t="shared" si="26"/>
        <v>INTERNO</v>
      </c>
      <c r="K1861" s="28" t="str">
        <f>Def_Instancias_Equipamentos!$D$851</f>
        <v>SI-08C3:DI-BPMRFFE-2</v>
      </c>
      <c r="L1861" s="19" t="str">
        <f>Def_Instancias_Equipamentos!$D$1442</f>
        <v>SI-08C3:DI-FMCFastADC-2</v>
      </c>
      <c r="M1861" s="44" t="s">
        <v>49</v>
      </c>
      <c r="N1861" s="45" t="s">
        <v>1202</v>
      </c>
      <c r="O1861" s="28" t="str">
        <f>Def_Sistemas_Conectores_Cabos!$B$7</f>
        <v>SMA 50-ohm</v>
      </c>
      <c r="P1861" s="19" t="str">
        <f>Def_Sistemas_Conectores_Cabos!$B$7</f>
        <v>SMA 50-ohm</v>
      </c>
      <c r="Q1861" s="27" t="str">
        <f t="shared" si="31"/>
        <v>SI-08C3:DI-BPMRFFE-2/TI_OUT
SI-08C3:DI-FMCFastADC-2/IN3</v>
      </c>
      <c r="R1861" s="69">
        <v>2.0</v>
      </c>
      <c r="S1861" s="69">
        <v>2.0</v>
      </c>
      <c r="T1861" s="211" t="str">
        <f>Def_Sistemas_Conectores_Cabos!$C$9</f>
        <v>RG316</v>
      </c>
      <c r="U1861" s="45" t="s">
        <v>1173</v>
      </c>
      <c r="V1861" s="33"/>
      <c r="W1861" s="33"/>
      <c r="X1861" s="33"/>
    </row>
    <row r="1862" ht="15.75" customHeight="1">
      <c r="A1862" s="19" t="str">
        <f>Def_Sistemas_Conectores_Cabos!$A$22</f>
        <v>BPM de elétrons</v>
      </c>
      <c r="B1862" s="22" t="str">
        <f>Datas_Entregas!$A$3</f>
        <v>BTS/Anel</v>
      </c>
      <c r="C1862" s="25">
        <f t="array" ref="C1862">INDEX(Datas_Entregas!$B$2:$B$100, MATCH(B1862, Datas_Entregas!$A$2:$A$100, 0), 1)</f>
        <v>43296</v>
      </c>
      <c r="D1862" s="22" t="str">
        <f>Def_Status_Montagem!$A$4</f>
        <v>Comprado / Esperando entrega</v>
      </c>
      <c r="E1862" s="35" t="str">
        <f>Def_Status_Montagem!$B$4</f>
        <v>Contratada (inclui etiqueta)</v>
      </c>
      <c r="F1862" s="26"/>
      <c r="G1862" s="27"/>
      <c r="H1862" s="26" t="str">
        <f t="array" ref="H1862">INDEX(Def_Instancias_Equipamentos!$E$2:$E$5135, MATCH(K1862, Def_Instancias_Equipamentos!$D$2:$D$5135, 0), 1)</f>
        <v>IA-08RaBPM</v>
      </c>
      <c r="I1862" s="27" t="str">
        <f t="array" ref="I1862">INDEX(Def_Instancias_Equipamentos!$E$2:$E$5135, MATCH(L1862, Def_Instancias_Equipamentos!$D$2:$D$5135, 0), 1)</f>
        <v>IA-08RaBPM</v>
      </c>
      <c r="J1862" s="27" t="str">
        <f t="shared" si="26"/>
        <v>INTERNO</v>
      </c>
      <c r="K1862" s="28" t="str">
        <f>Def_Instancias_Equipamentos!$D$851</f>
        <v>SI-08C3:DI-BPMRFFE-2</v>
      </c>
      <c r="L1862" s="19" t="str">
        <f>Def_Instancias_Equipamentos!$D$1442</f>
        <v>SI-08C3:DI-FMCFastADC-2</v>
      </c>
      <c r="M1862" s="44" t="s">
        <v>47</v>
      </c>
      <c r="N1862" s="45" t="s">
        <v>1216</v>
      </c>
      <c r="O1862" s="28" t="str">
        <f>Def_Sistemas_Conectores_Cabos!$B$7</f>
        <v>SMA 50-ohm</v>
      </c>
      <c r="P1862" s="19" t="str">
        <f>Def_Sistemas_Conectores_Cabos!$B$7</f>
        <v>SMA 50-ohm</v>
      </c>
      <c r="Q1862" s="27" t="str">
        <f t="shared" si="31"/>
        <v>SI-08C3:DI-BPMRFFE-2/BO_OUT
SI-08C3:DI-FMCFastADC-2/IN4</v>
      </c>
      <c r="R1862" s="69">
        <v>2.0</v>
      </c>
      <c r="S1862" s="69">
        <v>2.0</v>
      </c>
      <c r="T1862" s="211" t="str">
        <f>Def_Sistemas_Conectores_Cabos!$C$9</f>
        <v>RG316</v>
      </c>
      <c r="U1862" s="45" t="s">
        <v>1173</v>
      </c>
      <c r="V1862" s="33"/>
      <c r="W1862" s="33"/>
      <c r="X1862" s="33"/>
    </row>
    <row r="1863" ht="15.75" customHeight="1">
      <c r="A1863" s="19" t="str">
        <f>Def_Sistemas_Conectores_Cabos!$A$22</f>
        <v>BPM de elétrons</v>
      </c>
      <c r="B1863" s="22" t="str">
        <f>Datas_Entregas!$A$3</f>
        <v>BTS/Anel</v>
      </c>
      <c r="C1863" s="25">
        <f t="array" ref="C1863">INDEX(Datas_Entregas!$B$2:$B$100, MATCH(B1863, Datas_Entregas!$A$2:$A$100, 0), 1)</f>
        <v>43296</v>
      </c>
      <c r="D1863" s="22" t="str">
        <f>Def_Status_Montagem!$A$4</f>
        <v>Comprado / Esperando entrega</v>
      </c>
      <c r="E1863" s="35" t="str">
        <f>Def_Status_Montagem!$B$4</f>
        <v>Contratada (inclui etiqueta)</v>
      </c>
      <c r="F1863" s="26"/>
      <c r="G1863" s="27"/>
      <c r="H1863" s="26" t="str">
        <f t="array" ref="H1863">INDEX(Def_Instancias_Equipamentos!$E$2:$E$5135, MATCH(K1863, Def_Instancias_Equipamentos!$D$2:$D$5135, 0), 1)</f>
        <v>IA-08RaBPM</v>
      </c>
      <c r="I1863" s="27" t="str">
        <f t="array" ref="I1863">INDEX(Def_Instancias_Equipamentos!$E$2:$E$5135, MATCH(L1863, Def_Instancias_Equipamentos!$D$2:$D$5135, 0), 1)</f>
        <v>IA-08RaBPM</v>
      </c>
      <c r="J1863" s="27" t="str">
        <f t="shared" si="26"/>
        <v>INTERNO</v>
      </c>
      <c r="K1863" s="28" t="str">
        <f>Def_Instancias_Equipamentos!$D$852</f>
        <v>SI-08C4:DI-BPMRFFE</v>
      </c>
      <c r="L1863" s="19" t="str">
        <f>Def_Instancias_Equipamentos!$D$1443</f>
        <v>SI-08C4:DI-FMCFastADC</v>
      </c>
      <c r="M1863" s="44" t="s">
        <v>51</v>
      </c>
      <c r="N1863" s="45" t="s">
        <v>1192</v>
      </c>
      <c r="O1863" s="28" t="str">
        <f>Def_Sistemas_Conectores_Cabos!$B$7</f>
        <v>SMA 50-ohm</v>
      </c>
      <c r="P1863" s="19" t="str">
        <f>Def_Sistemas_Conectores_Cabos!$B$7</f>
        <v>SMA 50-ohm</v>
      </c>
      <c r="Q1863" s="27" t="str">
        <f t="shared" si="31"/>
        <v>SI-08C4:DI-BPMRFFE/TO_OUT
SI-08C4:DI-FMCFastADC/IN1</v>
      </c>
      <c r="R1863" s="69">
        <v>2.0</v>
      </c>
      <c r="S1863" s="69">
        <v>2.0</v>
      </c>
      <c r="T1863" s="211" t="str">
        <f>Def_Sistemas_Conectores_Cabos!$C$9</f>
        <v>RG316</v>
      </c>
      <c r="U1863" s="45" t="s">
        <v>1173</v>
      </c>
      <c r="V1863" s="33"/>
      <c r="W1863" s="33"/>
      <c r="X1863" s="33"/>
    </row>
    <row r="1864" ht="15.75" customHeight="1">
      <c r="A1864" s="19" t="str">
        <f>Def_Sistemas_Conectores_Cabos!$A$22</f>
        <v>BPM de elétrons</v>
      </c>
      <c r="B1864" s="22" t="str">
        <f>Datas_Entregas!$A$3</f>
        <v>BTS/Anel</v>
      </c>
      <c r="C1864" s="25">
        <f t="array" ref="C1864">INDEX(Datas_Entregas!$B$2:$B$100, MATCH(B1864, Datas_Entregas!$A$2:$A$100, 0), 1)</f>
        <v>43296</v>
      </c>
      <c r="D1864" s="22" t="str">
        <f>Def_Status_Montagem!$A$4</f>
        <v>Comprado / Esperando entrega</v>
      </c>
      <c r="E1864" s="35" t="str">
        <f>Def_Status_Montagem!$B$4</f>
        <v>Contratada (inclui etiqueta)</v>
      </c>
      <c r="F1864" s="26"/>
      <c r="G1864" s="27"/>
      <c r="H1864" s="26" t="str">
        <f t="array" ref="H1864">INDEX(Def_Instancias_Equipamentos!$E$2:$E$5135, MATCH(K1864, Def_Instancias_Equipamentos!$D$2:$D$5135, 0), 1)</f>
        <v>IA-08RaBPM</v>
      </c>
      <c r="I1864" s="27" t="str">
        <f t="array" ref="I1864">INDEX(Def_Instancias_Equipamentos!$E$2:$E$5135, MATCH(L1864, Def_Instancias_Equipamentos!$D$2:$D$5135, 0), 1)</f>
        <v>IA-08RaBPM</v>
      </c>
      <c r="J1864" s="27" t="str">
        <f t="shared" si="26"/>
        <v>INTERNO</v>
      </c>
      <c r="K1864" s="28" t="str">
        <f>Def_Instancias_Equipamentos!$D$852</f>
        <v>SI-08C4:DI-BPMRFFE</v>
      </c>
      <c r="L1864" s="19" t="str">
        <f>Def_Instancias_Equipamentos!$D$1443</f>
        <v>SI-08C4:DI-FMCFastADC</v>
      </c>
      <c r="M1864" s="44" t="s">
        <v>44</v>
      </c>
      <c r="N1864" s="45" t="s">
        <v>1199</v>
      </c>
      <c r="O1864" s="28" t="str">
        <f>Def_Sistemas_Conectores_Cabos!$B$7</f>
        <v>SMA 50-ohm</v>
      </c>
      <c r="P1864" s="19" t="str">
        <f>Def_Sistemas_Conectores_Cabos!$B$7</f>
        <v>SMA 50-ohm</v>
      </c>
      <c r="Q1864" s="27" t="str">
        <f t="shared" si="31"/>
        <v>SI-08C4:DI-BPMRFFE/BI_OUT
SI-08C4:DI-FMCFastADC/IN2</v>
      </c>
      <c r="R1864" s="69">
        <v>2.0</v>
      </c>
      <c r="S1864" s="69">
        <v>2.0</v>
      </c>
      <c r="T1864" s="211" t="str">
        <f>Def_Sistemas_Conectores_Cabos!$C$9</f>
        <v>RG316</v>
      </c>
      <c r="U1864" s="45" t="s">
        <v>1173</v>
      </c>
      <c r="V1864" s="33"/>
      <c r="W1864" s="33"/>
      <c r="X1864" s="33"/>
    </row>
    <row r="1865" ht="15.75" customHeight="1">
      <c r="A1865" s="19" t="str">
        <f>Def_Sistemas_Conectores_Cabos!$A$22</f>
        <v>BPM de elétrons</v>
      </c>
      <c r="B1865" s="22" t="str">
        <f>Datas_Entregas!$A$3</f>
        <v>BTS/Anel</v>
      </c>
      <c r="C1865" s="25">
        <f t="array" ref="C1865">INDEX(Datas_Entregas!$B$2:$B$100, MATCH(B1865, Datas_Entregas!$A$2:$A$100, 0), 1)</f>
        <v>43296</v>
      </c>
      <c r="D1865" s="22" t="str">
        <f>Def_Status_Montagem!$A$4</f>
        <v>Comprado / Esperando entrega</v>
      </c>
      <c r="E1865" s="35" t="str">
        <f>Def_Status_Montagem!$B$4</f>
        <v>Contratada (inclui etiqueta)</v>
      </c>
      <c r="F1865" s="26"/>
      <c r="G1865" s="27"/>
      <c r="H1865" s="26" t="str">
        <f t="array" ref="H1865">INDEX(Def_Instancias_Equipamentos!$E$2:$E$5135, MATCH(K1865, Def_Instancias_Equipamentos!$D$2:$D$5135, 0), 1)</f>
        <v>IA-08RaBPM</v>
      </c>
      <c r="I1865" s="27" t="str">
        <f t="array" ref="I1865">INDEX(Def_Instancias_Equipamentos!$E$2:$E$5135, MATCH(L1865, Def_Instancias_Equipamentos!$D$2:$D$5135, 0), 1)</f>
        <v>IA-08RaBPM</v>
      </c>
      <c r="J1865" s="27" t="str">
        <f t="shared" si="26"/>
        <v>INTERNO</v>
      </c>
      <c r="K1865" s="28" t="str">
        <f>Def_Instancias_Equipamentos!$D$852</f>
        <v>SI-08C4:DI-BPMRFFE</v>
      </c>
      <c r="L1865" s="19" t="str">
        <f>Def_Instancias_Equipamentos!$D$1443</f>
        <v>SI-08C4:DI-FMCFastADC</v>
      </c>
      <c r="M1865" s="44" t="s">
        <v>49</v>
      </c>
      <c r="N1865" s="45" t="s">
        <v>1202</v>
      </c>
      <c r="O1865" s="28" t="str">
        <f>Def_Sistemas_Conectores_Cabos!$B$7</f>
        <v>SMA 50-ohm</v>
      </c>
      <c r="P1865" s="19" t="str">
        <f>Def_Sistemas_Conectores_Cabos!$B$7</f>
        <v>SMA 50-ohm</v>
      </c>
      <c r="Q1865" s="27" t="str">
        <f t="shared" si="31"/>
        <v>SI-08C4:DI-BPMRFFE/TI_OUT
SI-08C4:DI-FMCFastADC/IN3</v>
      </c>
      <c r="R1865" s="69">
        <v>2.0</v>
      </c>
      <c r="S1865" s="69">
        <v>2.0</v>
      </c>
      <c r="T1865" s="211" t="str">
        <f>Def_Sistemas_Conectores_Cabos!$C$9</f>
        <v>RG316</v>
      </c>
      <c r="U1865" s="45" t="s">
        <v>1173</v>
      </c>
      <c r="V1865" s="33"/>
      <c r="W1865" s="33"/>
      <c r="X1865" s="33"/>
    </row>
    <row r="1866" ht="15.75" customHeight="1">
      <c r="A1866" s="19" t="str">
        <f>Def_Sistemas_Conectores_Cabos!$A$22</f>
        <v>BPM de elétrons</v>
      </c>
      <c r="B1866" s="22" t="str">
        <f>Datas_Entregas!$A$3</f>
        <v>BTS/Anel</v>
      </c>
      <c r="C1866" s="25">
        <f t="array" ref="C1866">INDEX(Datas_Entregas!$B$2:$B$100, MATCH(B1866, Datas_Entregas!$A$2:$A$100, 0), 1)</f>
        <v>43296</v>
      </c>
      <c r="D1866" s="22" t="str">
        <f>Def_Status_Montagem!$A$4</f>
        <v>Comprado / Esperando entrega</v>
      </c>
      <c r="E1866" s="35" t="str">
        <f>Def_Status_Montagem!$B$4</f>
        <v>Contratada (inclui etiqueta)</v>
      </c>
      <c r="F1866" s="26"/>
      <c r="G1866" s="27"/>
      <c r="H1866" s="26" t="str">
        <f t="array" ref="H1866">INDEX(Def_Instancias_Equipamentos!$E$2:$E$5135, MATCH(K1866, Def_Instancias_Equipamentos!$D$2:$D$5135, 0), 1)</f>
        <v>IA-08RaBPM</v>
      </c>
      <c r="I1866" s="27" t="str">
        <f t="array" ref="I1866">INDEX(Def_Instancias_Equipamentos!$E$2:$E$5135, MATCH(L1866, Def_Instancias_Equipamentos!$D$2:$D$5135, 0), 1)</f>
        <v>IA-08RaBPM</v>
      </c>
      <c r="J1866" s="27" t="str">
        <f t="shared" si="26"/>
        <v>INTERNO</v>
      </c>
      <c r="K1866" s="28" t="str">
        <f>Def_Instancias_Equipamentos!$D$852</f>
        <v>SI-08C4:DI-BPMRFFE</v>
      </c>
      <c r="L1866" s="19" t="str">
        <f>Def_Instancias_Equipamentos!$D$1443</f>
        <v>SI-08C4:DI-FMCFastADC</v>
      </c>
      <c r="M1866" s="44" t="s">
        <v>47</v>
      </c>
      <c r="N1866" s="45" t="s">
        <v>1216</v>
      </c>
      <c r="O1866" s="28" t="str">
        <f>Def_Sistemas_Conectores_Cabos!$B$7</f>
        <v>SMA 50-ohm</v>
      </c>
      <c r="P1866" s="19" t="str">
        <f>Def_Sistemas_Conectores_Cabos!$B$7</f>
        <v>SMA 50-ohm</v>
      </c>
      <c r="Q1866" s="27" t="str">
        <f t="shared" si="31"/>
        <v>SI-08C4:DI-BPMRFFE/BO_OUT
SI-08C4:DI-FMCFastADC/IN4</v>
      </c>
      <c r="R1866" s="69">
        <v>2.0</v>
      </c>
      <c r="S1866" s="69">
        <v>2.0</v>
      </c>
      <c r="T1866" s="211" t="str">
        <f>Def_Sistemas_Conectores_Cabos!$C$9</f>
        <v>RG316</v>
      </c>
      <c r="U1866" s="45" t="s">
        <v>1173</v>
      </c>
      <c r="V1866" s="33"/>
      <c r="W1866" s="33"/>
      <c r="X1866" s="33"/>
    </row>
    <row r="1867" ht="15.75" customHeight="1">
      <c r="A1867" s="19" t="str">
        <f>Def_Sistemas_Conectores_Cabos!$A$22</f>
        <v>BPM de elétrons</v>
      </c>
      <c r="B1867" s="22" t="str">
        <f>Datas_Entregas!$A$3</f>
        <v>BTS/Anel</v>
      </c>
      <c r="C1867" s="25">
        <f t="array" ref="C1867">INDEX(Datas_Entregas!$B$2:$B$100, MATCH(B1867, Datas_Entregas!$A$2:$A$100, 0), 1)</f>
        <v>43296</v>
      </c>
      <c r="D1867" s="22" t="str">
        <f>Def_Status_Montagem!$A$4</f>
        <v>Comprado / Esperando entrega</v>
      </c>
      <c r="E1867" s="35" t="str">
        <f>Def_Status_Montagem!$B$4</f>
        <v>Contratada (inclui etiqueta)</v>
      </c>
      <c r="F1867" s="26"/>
      <c r="G1867" s="27"/>
      <c r="H1867" s="26" t="str">
        <f t="array" ref="H1867">INDEX(Def_Instancias_Equipamentos!$E$2:$E$5135, MATCH(K1867, Def_Instancias_Equipamentos!$D$2:$D$5135, 0), 1)</f>
        <v>IA-08RaBPM</v>
      </c>
      <c r="I1867" s="27" t="str">
        <f t="array" ref="I1867">INDEX(Def_Instancias_Equipamentos!$E$2:$E$5135, MATCH(L1867, Def_Instancias_Equipamentos!$D$2:$D$5135, 0), 1)</f>
        <v>IA-08RaBPM</v>
      </c>
      <c r="J1867" s="27" t="str">
        <f t="shared" si="26"/>
        <v>INTERNO</v>
      </c>
      <c r="K1867" s="28" t="str">
        <f>Def_Instancias_Equipamentos!$D$853</f>
        <v>SI-08M1:DI-BPMRFFE</v>
      </c>
      <c r="L1867" s="19" t="str">
        <f>Def_Instancias_Equipamentos!$D$1444</f>
        <v>SI-08M1:DI-FMCFastADC</v>
      </c>
      <c r="M1867" s="44" t="s">
        <v>51</v>
      </c>
      <c r="N1867" s="45" t="s">
        <v>1192</v>
      </c>
      <c r="O1867" s="28" t="str">
        <f>Def_Sistemas_Conectores_Cabos!$B$7</f>
        <v>SMA 50-ohm</v>
      </c>
      <c r="P1867" s="19" t="str">
        <f>Def_Sistemas_Conectores_Cabos!$B$7</f>
        <v>SMA 50-ohm</v>
      </c>
      <c r="Q1867" s="27" t="str">
        <f t="shared" si="31"/>
        <v>SI-08M1:DI-BPMRFFE/TO_OUT
SI-08M1:DI-FMCFastADC/IN1</v>
      </c>
      <c r="R1867" s="69">
        <v>2.0</v>
      </c>
      <c r="S1867" s="69">
        <v>2.0</v>
      </c>
      <c r="T1867" s="211" t="str">
        <f>Def_Sistemas_Conectores_Cabos!$C$9</f>
        <v>RG316</v>
      </c>
      <c r="U1867" s="45" t="s">
        <v>1173</v>
      </c>
      <c r="V1867" s="33"/>
      <c r="W1867" s="33"/>
      <c r="X1867" s="33"/>
    </row>
    <row r="1868" ht="15.75" customHeight="1">
      <c r="A1868" s="19" t="str">
        <f>Def_Sistemas_Conectores_Cabos!$A$22</f>
        <v>BPM de elétrons</v>
      </c>
      <c r="B1868" s="22" t="str">
        <f>Datas_Entregas!$A$3</f>
        <v>BTS/Anel</v>
      </c>
      <c r="C1868" s="25">
        <f t="array" ref="C1868">INDEX(Datas_Entregas!$B$2:$B$100, MATCH(B1868, Datas_Entregas!$A$2:$A$100, 0), 1)</f>
        <v>43296</v>
      </c>
      <c r="D1868" s="22" t="str">
        <f>Def_Status_Montagem!$A$4</f>
        <v>Comprado / Esperando entrega</v>
      </c>
      <c r="E1868" s="35" t="str">
        <f>Def_Status_Montagem!$B$4</f>
        <v>Contratada (inclui etiqueta)</v>
      </c>
      <c r="F1868" s="26"/>
      <c r="G1868" s="27"/>
      <c r="H1868" s="26" t="str">
        <f t="array" ref="H1868">INDEX(Def_Instancias_Equipamentos!$E$2:$E$5135, MATCH(K1868, Def_Instancias_Equipamentos!$D$2:$D$5135, 0), 1)</f>
        <v>IA-08RaBPM</v>
      </c>
      <c r="I1868" s="27" t="str">
        <f t="array" ref="I1868">INDEX(Def_Instancias_Equipamentos!$E$2:$E$5135, MATCH(L1868, Def_Instancias_Equipamentos!$D$2:$D$5135, 0), 1)</f>
        <v>IA-08RaBPM</v>
      </c>
      <c r="J1868" s="27" t="str">
        <f t="shared" si="26"/>
        <v>INTERNO</v>
      </c>
      <c r="K1868" s="28" t="str">
        <f>Def_Instancias_Equipamentos!$D$853</f>
        <v>SI-08M1:DI-BPMRFFE</v>
      </c>
      <c r="L1868" s="19" t="str">
        <f>Def_Instancias_Equipamentos!$D$1444</f>
        <v>SI-08M1:DI-FMCFastADC</v>
      </c>
      <c r="M1868" s="44" t="s">
        <v>44</v>
      </c>
      <c r="N1868" s="45" t="s">
        <v>1199</v>
      </c>
      <c r="O1868" s="28" t="str">
        <f>Def_Sistemas_Conectores_Cabos!$B$7</f>
        <v>SMA 50-ohm</v>
      </c>
      <c r="P1868" s="19" t="str">
        <f>Def_Sistemas_Conectores_Cabos!$B$7</f>
        <v>SMA 50-ohm</v>
      </c>
      <c r="Q1868" s="27" t="str">
        <f t="shared" si="31"/>
        <v>SI-08M1:DI-BPMRFFE/BI_OUT
SI-08M1:DI-FMCFastADC/IN2</v>
      </c>
      <c r="R1868" s="69">
        <v>2.0</v>
      </c>
      <c r="S1868" s="69">
        <v>2.0</v>
      </c>
      <c r="T1868" s="211" t="str">
        <f>Def_Sistemas_Conectores_Cabos!$C$9</f>
        <v>RG316</v>
      </c>
      <c r="U1868" s="45" t="s">
        <v>1173</v>
      </c>
      <c r="V1868" s="33"/>
      <c r="W1868" s="33"/>
      <c r="X1868" s="33"/>
    </row>
    <row r="1869" ht="15.75" customHeight="1">
      <c r="A1869" s="19" t="str">
        <f>Def_Sistemas_Conectores_Cabos!$A$22</f>
        <v>BPM de elétrons</v>
      </c>
      <c r="B1869" s="22" t="str">
        <f>Datas_Entregas!$A$3</f>
        <v>BTS/Anel</v>
      </c>
      <c r="C1869" s="25">
        <f t="array" ref="C1869">INDEX(Datas_Entregas!$B$2:$B$100, MATCH(B1869, Datas_Entregas!$A$2:$A$100, 0), 1)</f>
        <v>43296</v>
      </c>
      <c r="D1869" s="22" t="str">
        <f>Def_Status_Montagem!$A$4</f>
        <v>Comprado / Esperando entrega</v>
      </c>
      <c r="E1869" s="35" t="str">
        <f>Def_Status_Montagem!$B$4</f>
        <v>Contratada (inclui etiqueta)</v>
      </c>
      <c r="F1869" s="26"/>
      <c r="G1869" s="27"/>
      <c r="H1869" s="26" t="str">
        <f t="array" ref="H1869">INDEX(Def_Instancias_Equipamentos!$E$2:$E$5135, MATCH(K1869, Def_Instancias_Equipamentos!$D$2:$D$5135, 0), 1)</f>
        <v>IA-08RaBPM</v>
      </c>
      <c r="I1869" s="27" t="str">
        <f t="array" ref="I1869">INDEX(Def_Instancias_Equipamentos!$E$2:$E$5135, MATCH(L1869, Def_Instancias_Equipamentos!$D$2:$D$5135, 0), 1)</f>
        <v>IA-08RaBPM</v>
      </c>
      <c r="J1869" s="27" t="str">
        <f t="shared" si="26"/>
        <v>INTERNO</v>
      </c>
      <c r="K1869" s="28" t="str">
        <f>Def_Instancias_Equipamentos!$D$853</f>
        <v>SI-08M1:DI-BPMRFFE</v>
      </c>
      <c r="L1869" s="19" t="str">
        <f>Def_Instancias_Equipamentos!$D$1444</f>
        <v>SI-08M1:DI-FMCFastADC</v>
      </c>
      <c r="M1869" s="44" t="s">
        <v>49</v>
      </c>
      <c r="N1869" s="45" t="s">
        <v>1202</v>
      </c>
      <c r="O1869" s="28" t="str">
        <f>Def_Sistemas_Conectores_Cabos!$B$7</f>
        <v>SMA 50-ohm</v>
      </c>
      <c r="P1869" s="19" t="str">
        <f>Def_Sistemas_Conectores_Cabos!$B$7</f>
        <v>SMA 50-ohm</v>
      </c>
      <c r="Q1869" s="27" t="str">
        <f t="shared" si="31"/>
        <v>SI-08M1:DI-BPMRFFE/TI_OUT
SI-08M1:DI-FMCFastADC/IN3</v>
      </c>
      <c r="R1869" s="69">
        <v>2.0</v>
      </c>
      <c r="S1869" s="69">
        <v>2.0</v>
      </c>
      <c r="T1869" s="211" t="str">
        <f>Def_Sistemas_Conectores_Cabos!$C$9</f>
        <v>RG316</v>
      </c>
      <c r="U1869" s="45" t="s">
        <v>1173</v>
      </c>
      <c r="V1869" s="33"/>
      <c r="W1869" s="33"/>
      <c r="X1869" s="33"/>
    </row>
    <row r="1870" ht="15.75" customHeight="1">
      <c r="A1870" s="19" t="str">
        <f>Def_Sistemas_Conectores_Cabos!$A$22</f>
        <v>BPM de elétrons</v>
      </c>
      <c r="B1870" s="22" t="str">
        <f>Datas_Entregas!$A$3</f>
        <v>BTS/Anel</v>
      </c>
      <c r="C1870" s="25">
        <f t="array" ref="C1870">INDEX(Datas_Entregas!$B$2:$B$100, MATCH(B1870, Datas_Entregas!$A$2:$A$100, 0), 1)</f>
        <v>43296</v>
      </c>
      <c r="D1870" s="22" t="str">
        <f>Def_Status_Montagem!$A$4</f>
        <v>Comprado / Esperando entrega</v>
      </c>
      <c r="E1870" s="35" t="str">
        <f>Def_Status_Montagem!$B$4</f>
        <v>Contratada (inclui etiqueta)</v>
      </c>
      <c r="F1870" s="26"/>
      <c r="G1870" s="27"/>
      <c r="H1870" s="26" t="str">
        <f t="array" ref="H1870">INDEX(Def_Instancias_Equipamentos!$E$2:$E$5135, MATCH(K1870, Def_Instancias_Equipamentos!$D$2:$D$5135, 0), 1)</f>
        <v>IA-08RaBPM</v>
      </c>
      <c r="I1870" s="27" t="str">
        <f t="array" ref="I1870">INDEX(Def_Instancias_Equipamentos!$E$2:$E$5135, MATCH(L1870, Def_Instancias_Equipamentos!$D$2:$D$5135, 0), 1)</f>
        <v>IA-08RaBPM</v>
      </c>
      <c r="J1870" s="27" t="str">
        <f t="shared" si="26"/>
        <v>INTERNO</v>
      </c>
      <c r="K1870" s="28" t="str">
        <f>Def_Instancias_Equipamentos!$D$853</f>
        <v>SI-08M1:DI-BPMRFFE</v>
      </c>
      <c r="L1870" s="19" t="str">
        <f>Def_Instancias_Equipamentos!$D$1444</f>
        <v>SI-08M1:DI-FMCFastADC</v>
      </c>
      <c r="M1870" s="44" t="s">
        <v>47</v>
      </c>
      <c r="N1870" s="45" t="s">
        <v>1216</v>
      </c>
      <c r="O1870" s="28" t="str">
        <f>Def_Sistemas_Conectores_Cabos!$B$7</f>
        <v>SMA 50-ohm</v>
      </c>
      <c r="P1870" s="19" t="str">
        <f>Def_Sistemas_Conectores_Cabos!$B$7</f>
        <v>SMA 50-ohm</v>
      </c>
      <c r="Q1870" s="27" t="str">
        <f t="shared" si="31"/>
        <v>SI-08M1:DI-BPMRFFE/BO_OUT
SI-08M1:DI-FMCFastADC/IN4</v>
      </c>
      <c r="R1870" s="69">
        <v>2.0</v>
      </c>
      <c r="S1870" s="69">
        <v>2.0</v>
      </c>
      <c r="T1870" s="211" t="str">
        <f>Def_Sistemas_Conectores_Cabos!$C$9</f>
        <v>RG316</v>
      </c>
      <c r="U1870" s="45" t="s">
        <v>1173</v>
      </c>
      <c r="V1870" s="33"/>
      <c r="W1870" s="33"/>
      <c r="X1870" s="33"/>
    </row>
    <row r="1871" ht="15.75" customHeight="1">
      <c r="A1871" s="19" t="str">
        <f>Def_Sistemas_Conectores_Cabos!$A$22</f>
        <v>BPM de elétrons</v>
      </c>
      <c r="B1871" s="22" t="str">
        <f>Datas_Entregas!$A$3</f>
        <v>BTS/Anel</v>
      </c>
      <c r="C1871" s="25">
        <f t="array" ref="C1871">INDEX(Datas_Entregas!$B$2:$B$100, MATCH(B1871, Datas_Entregas!$A$2:$A$100, 0), 1)</f>
        <v>43296</v>
      </c>
      <c r="D1871" s="22" t="str">
        <f>Def_Status_Montagem!$A$4</f>
        <v>Comprado / Esperando entrega</v>
      </c>
      <c r="E1871" s="35" t="str">
        <f>Def_Status_Montagem!$B$4</f>
        <v>Contratada (inclui etiqueta)</v>
      </c>
      <c r="F1871" s="26"/>
      <c r="G1871" s="27"/>
      <c r="H1871" s="26" t="str">
        <f t="array" ref="H1871">INDEX(Def_Instancias_Equipamentos!$E$2:$E$5135, MATCH(K1871, Def_Instancias_Equipamentos!$D$2:$D$5135, 0), 1)</f>
        <v>IA-08RaBPM</v>
      </c>
      <c r="I1871" s="27" t="str">
        <f t="array" ref="I1871">INDEX(Def_Instancias_Equipamentos!$E$2:$E$5135, MATCH(L1871, Def_Instancias_Equipamentos!$D$2:$D$5135, 0), 1)</f>
        <v>IA-08RaBPM</v>
      </c>
      <c r="J1871" s="27" t="str">
        <f t="shared" si="26"/>
        <v>INTERNO</v>
      </c>
      <c r="K1871" s="28" t="str">
        <f>Def_Instancias_Equipamentos!$D$854</f>
        <v>SI-08M2:DI-BPMRFFE</v>
      </c>
      <c r="L1871" s="19" t="str">
        <f>Def_Instancias_Equipamentos!$D$1445</f>
        <v>SI-08M2:DI-FMCFastADC</v>
      </c>
      <c r="M1871" s="44" t="s">
        <v>51</v>
      </c>
      <c r="N1871" s="45" t="s">
        <v>1192</v>
      </c>
      <c r="O1871" s="28" t="str">
        <f>Def_Sistemas_Conectores_Cabos!$B$7</f>
        <v>SMA 50-ohm</v>
      </c>
      <c r="P1871" s="19" t="str">
        <f>Def_Sistemas_Conectores_Cabos!$B$7</f>
        <v>SMA 50-ohm</v>
      </c>
      <c r="Q1871" s="27" t="str">
        <f t="shared" si="31"/>
        <v>SI-08M2:DI-BPMRFFE/TO_OUT
SI-08M2:DI-FMCFastADC/IN1</v>
      </c>
      <c r="R1871" s="69">
        <v>2.0</v>
      </c>
      <c r="S1871" s="69">
        <v>2.0</v>
      </c>
      <c r="T1871" s="211" t="str">
        <f>Def_Sistemas_Conectores_Cabos!$C$9</f>
        <v>RG316</v>
      </c>
      <c r="U1871" s="45" t="s">
        <v>1173</v>
      </c>
      <c r="V1871" s="33"/>
      <c r="W1871" s="33"/>
      <c r="X1871" s="33"/>
    </row>
    <row r="1872" ht="15.75" customHeight="1">
      <c r="A1872" s="19" t="str">
        <f>Def_Sistemas_Conectores_Cabos!$A$22</f>
        <v>BPM de elétrons</v>
      </c>
      <c r="B1872" s="22" t="str">
        <f>Datas_Entregas!$A$3</f>
        <v>BTS/Anel</v>
      </c>
      <c r="C1872" s="25">
        <f t="array" ref="C1872">INDEX(Datas_Entregas!$B$2:$B$100, MATCH(B1872, Datas_Entregas!$A$2:$A$100, 0), 1)</f>
        <v>43296</v>
      </c>
      <c r="D1872" s="22" t="str">
        <f>Def_Status_Montagem!$A$4</f>
        <v>Comprado / Esperando entrega</v>
      </c>
      <c r="E1872" s="35" t="str">
        <f>Def_Status_Montagem!$B$4</f>
        <v>Contratada (inclui etiqueta)</v>
      </c>
      <c r="F1872" s="26"/>
      <c r="G1872" s="27"/>
      <c r="H1872" s="26" t="str">
        <f t="array" ref="H1872">INDEX(Def_Instancias_Equipamentos!$E$2:$E$5135, MATCH(K1872, Def_Instancias_Equipamentos!$D$2:$D$5135, 0), 1)</f>
        <v>IA-08RaBPM</v>
      </c>
      <c r="I1872" s="27" t="str">
        <f t="array" ref="I1872">INDEX(Def_Instancias_Equipamentos!$E$2:$E$5135, MATCH(L1872, Def_Instancias_Equipamentos!$D$2:$D$5135, 0), 1)</f>
        <v>IA-08RaBPM</v>
      </c>
      <c r="J1872" s="27" t="str">
        <f t="shared" si="26"/>
        <v>INTERNO</v>
      </c>
      <c r="K1872" s="28" t="str">
        <f>Def_Instancias_Equipamentos!$D$854</f>
        <v>SI-08M2:DI-BPMRFFE</v>
      </c>
      <c r="L1872" s="19" t="str">
        <f>Def_Instancias_Equipamentos!$D$1445</f>
        <v>SI-08M2:DI-FMCFastADC</v>
      </c>
      <c r="M1872" s="44" t="s">
        <v>44</v>
      </c>
      <c r="N1872" s="45" t="s">
        <v>1199</v>
      </c>
      <c r="O1872" s="28" t="str">
        <f>Def_Sistemas_Conectores_Cabos!$B$7</f>
        <v>SMA 50-ohm</v>
      </c>
      <c r="P1872" s="19" t="str">
        <f>Def_Sistemas_Conectores_Cabos!$B$7</f>
        <v>SMA 50-ohm</v>
      </c>
      <c r="Q1872" s="27" t="str">
        <f t="shared" si="31"/>
        <v>SI-08M2:DI-BPMRFFE/BI_OUT
SI-08M2:DI-FMCFastADC/IN2</v>
      </c>
      <c r="R1872" s="69">
        <v>2.0</v>
      </c>
      <c r="S1872" s="69">
        <v>2.0</v>
      </c>
      <c r="T1872" s="211" t="str">
        <f>Def_Sistemas_Conectores_Cabos!$C$9</f>
        <v>RG316</v>
      </c>
      <c r="U1872" s="45" t="s">
        <v>1173</v>
      </c>
      <c r="V1872" s="33"/>
      <c r="W1872" s="33"/>
      <c r="X1872" s="33"/>
    </row>
    <row r="1873" ht="15.75" customHeight="1">
      <c r="A1873" s="19" t="str">
        <f>Def_Sistemas_Conectores_Cabos!$A$22</f>
        <v>BPM de elétrons</v>
      </c>
      <c r="B1873" s="22" t="str">
        <f>Datas_Entregas!$A$3</f>
        <v>BTS/Anel</v>
      </c>
      <c r="C1873" s="25">
        <f t="array" ref="C1873">INDEX(Datas_Entregas!$B$2:$B$100, MATCH(B1873, Datas_Entregas!$A$2:$A$100, 0), 1)</f>
        <v>43296</v>
      </c>
      <c r="D1873" s="22" t="str">
        <f>Def_Status_Montagem!$A$4</f>
        <v>Comprado / Esperando entrega</v>
      </c>
      <c r="E1873" s="35" t="str">
        <f>Def_Status_Montagem!$B$4</f>
        <v>Contratada (inclui etiqueta)</v>
      </c>
      <c r="F1873" s="26"/>
      <c r="G1873" s="27"/>
      <c r="H1873" s="26" t="str">
        <f t="array" ref="H1873">INDEX(Def_Instancias_Equipamentos!$E$2:$E$5135, MATCH(K1873, Def_Instancias_Equipamentos!$D$2:$D$5135, 0), 1)</f>
        <v>IA-08RaBPM</v>
      </c>
      <c r="I1873" s="27" t="str">
        <f t="array" ref="I1873">INDEX(Def_Instancias_Equipamentos!$E$2:$E$5135, MATCH(L1873, Def_Instancias_Equipamentos!$D$2:$D$5135, 0), 1)</f>
        <v>IA-08RaBPM</v>
      </c>
      <c r="J1873" s="27" t="str">
        <f t="shared" si="26"/>
        <v>INTERNO</v>
      </c>
      <c r="K1873" s="28" t="str">
        <f>Def_Instancias_Equipamentos!$D$854</f>
        <v>SI-08M2:DI-BPMRFFE</v>
      </c>
      <c r="L1873" s="19" t="str">
        <f>Def_Instancias_Equipamentos!$D$1445</f>
        <v>SI-08M2:DI-FMCFastADC</v>
      </c>
      <c r="M1873" s="44" t="s">
        <v>49</v>
      </c>
      <c r="N1873" s="45" t="s">
        <v>1202</v>
      </c>
      <c r="O1873" s="28" t="str">
        <f>Def_Sistemas_Conectores_Cabos!$B$7</f>
        <v>SMA 50-ohm</v>
      </c>
      <c r="P1873" s="19" t="str">
        <f>Def_Sistemas_Conectores_Cabos!$B$7</f>
        <v>SMA 50-ohm</v>
      </c>
      <c r="Q1873" s="27" t="str">
        <f t="shared" si="31"/>
        <v>SI-08M2:DI-BPMRFFE/TI_OUT
SI-08M2:DI-FMCFastADC/IN3</v>
      </c>
      <c r="R1873" s="69">
        <v>2.0</v>
      </c>
      <c r="S1873" s="69">
        <v>2.0</v>
      </c>
      <c r="T1873" s="211" t="str">
        <f>Def_Sistemas_Conectores_Cabos!$C$9</f>
        <v>RG316</v>
      </c>
      <c r="U1873" s="45" t="s">
        <v>1173</v>
      </c>
      <c r="V1873" s="33"/>
      <c r="W1873" s="33"/>
      <c r="X1873" s="33"/>
    </row>
    <row r="1874" ht="15.75" customHeight="1">
      <c r="A1874" s="19" t="str">
        <f>Def_Sistemas_Conectores_Cabos!$A$22</f>
        <v>BPM de elétrons</v>
      </c>
      <c r="B1874" s="22" t="str">
        <f>Datas_Entregas!$A$3</f>
        <v>BTS/Anel</v>
      </c>
      <c r="C1874" s="25">
        <f t="array" ref="C1874">INDEX(Datas_Entregas!$B$2:$B$100, MATCH(B1874, Datas_Entregas!$A$2:$A$100, 0), 1)</f>
        <v>43296</v>
      </c>
      <c r="D1874" s="22" t="str">
        <f>Def_Status_Montagem!$A$4</f>
        <v>Comprado / Esperando entrega</v>
      </c>
      <c r="E1874" s="35" t="str">
        <f>Def_Status_Montagem!$B$4</f>
        <v>Contratada (inclui etiqueta)</v>
      </c>
      <c r="F1874" s="26"/>
      <c r="G1874" s="27"/>
      <c r="H1874" s="26" t="str">
        <f t="array" ref="H1874">INDEX(Def_Instancias_Equipamentos!$E$2:$E$5135, MATCH(K1874, Def_Instancias_Equipamentos!$D$2:$D$5135, 0), 1)</f>
        <v>IA-08RaBPM</v>
      </c>
      <c r="I1874" s="27" t="str">
        <f t="array" ref="I1874">INDEX(Def_Instancias_Equipamentos!$E$2:$E$5135, MATCH(L1874, Def_Instancias_Equipamentos!$D$2:$D$5135, 0), 1)</f>
        <v>IA-08RaBPM</v>
      </c>
      <c r="J1874" s="27" t="str">
        <f t="shared" si="26"/>
        <v>INTERNO</v>
      </c>
      <c r="K1874" s="28" t="str">
        <f>Def_Instancias_Equipamentos!$D$854</f>
        <v>SI-08M2:DI-BPMRFFE</v>
      </c>
      <c r="L1874" s="19" t="str">
        <f>Def_Instancias_Equipamentos!$D$1445</f>
        <v>SI-08M2:DI-FMCFastADC</v>
      </c>
      <c r="M1874" s="44" t="s">
        <v>47</v>
      </c>
      <c r="N1874" s="45" t="s">
        <v>1216</v>
      </c>
      <c r="O1874" s="28" t="str">
        <f>Def_Sistemas_Conectores_Cabos!$B$7</f>
        <v>SMA 50-ohm</v>
      </c>
      <c r="P1874" s="19" t="str">
        <f>Def_Sistemas_Conectores_Cabos!$B$7</f>
        <v>SMA 50-ohm</v>
      </c>
      <c r="Q1874" s="27" t="str">
        <f t="shared" si="31"/>
        <v>SI-08M2:DI-BPMRFFE/BO_OUT
SI-08M2:DI-FMCFastADC/IN4</v>
      </c>
      <c r="R1874" s="69">
        <v>2.0</v>
      </c>
      <c r="S1874" s="69">
        <v>2.0</v>
      </c>
      <c r="T1874" s="211" t="str">
        <f>Def_Sistemas_Conectores_Cabos!$C$9</f>
        <v>RG316</v>
      </c>
      <c r="U1874" s="45" t="s">
        <v>1173</v>
      </c>
      <c r="V1874" s="33"/>
      <c r="W1874" s="33"/>
      <c r="X1874" s="33"/>
    </row>
    <row r="1875" ht="15.75" customHeight="1">
      <c r="A1875" s="19" t="str">
        <f>Def_Sistemas_Conectores_Cabos!$A$22</f>
        <v>BPM de elétrons</v>
      </c>
      <c r="B1875" s="22" t="str">
        <f>Datas_Entregas!$A$3</f>
        <v>BTS/Anel</v>
      </c>
      <c r="C1875" s="25">
        <f t="array" ref="C1875">INDEX(Datas_Entregas!$B$2:$B$100, MATCH(B1875, Datas_Entregas!$A$2:$A$100, 0), 1)</f>
        <v>43296</v>
      </c>
      <c r="D1875" s="22" t="str">
        <f>Def_Status_Montagem!$A$4</f>
        <v>Comprado / Esperando entrega</v>
      </c>
      <c r="E1875" s="35" t="str">
        <f>Def_Status_Montagem!$B$4</f>
        <v>Contratada (inclui etiqueta)</v>
      </c>
      <c r="F1875" s="26"/>
      <c r="G1875" s="27"/>
      <c r="H1875" s="26" t="str">
        <f t="array" ref="H1875">INDEX(Def_Instancias_Equipamentos!$E$2:$E$5135, MATCH(K1875, Def_Instancias_Equipamentos!$D$2:$D$5135, 0), 1)</f>
        <v>IA-08RaBPM</v>
      </c>
      <c r="I1875" s="27" t="str">
        <f t="array" ref="I1875">INDEX(Def_Instancias_Equipamentos!$E$2:$E$5135, MATCH(L1875, Def_Instancias_Equipamentos!$D$2:$D$5135, 0), 1)</f>
        <v>IA-08RaBPM</v>
      </c>
      <c r="J1875" s="27" t="str">
        <f t="shared" si="26"/>
        <v>INTERNO</v>
      </c>
      <c r="K1875" s="28" t="str">
        <f>Def_Instancias_Equipamentos!$D$965</f>
        <v>SI-08SB:DI-BPMRFFE-1</v>
      </c>
      <c r="L1875" s="19" t="str">
        <f>Def_Instancias_Equipamentos!$D$1556</f>
        <v>SI-08SB:DI-FMCFastADC-1</v>
      </c>
      <c r="M1875" s="44" t="s">
        <v>51</v>
      </c>
      <c r="N1875" s="45" t="s">
        <v>1192</v>
      </c>
      <c r="O1875" s="28" t="str">
        <f>Def_Sistemas_Conectores_Cabos!$B$7</f>
        <v>SMA 50-ohm</v>
      </c>
      <c r="P1875" s="19" t="str">
        <f>Def_Sistemas_Conectores_Cabos!$B$7</f>
        <v>SMA 50-ohm</v>
      </c>
      <c r="Q1875" s="27" t="str">
        <f t="shared" si="31"/>
        <v>SI-08SB:DI-BPMRFFE-1/TO_OUT
SI-08SB:DI-FMCFastADC-1/IN1</v>
      </c>
      <c r="R1875" s="69">
        <v>2.0</v>
      </c>
      <c r="S1875" s="69">
        <v>2.0</v>
      </c>
      <c r="T1875" s="211" t="str">
        <f>Def_Sistemas_Conectores_Cabos!$C$9</f>
        <v>RG316</v>
      </c>
      <c r="U1875" s="45" t="s">
        <v>1173</v>
      </c>
      <c r="V1875" s="33"/>
      <c r="W1875" s="33"/>
      <c r="X1875" s="33"/>
    </row>
    <row r="1876" ht="15.75" customHeight="1">
      <c r="A1876" s="19" t="str">
        <f>Def_Sistemas_Conectores_Cabos!$A$22</f>
        <v>BPM de elétrons</v>
      </c>
      <c r="B1876" s="22" t="str">
        <f>Datas_Entregas!$A$3</f>
        <v>BTS/Anel</v>
      </c>
      <c r="C1876" s="25">
        <f t="array" ref="C1876">INDEX(Datas_Entregas!$B$2:$B$100, MATCH(B1876, Datas_Entregas!$A$2:$A$100, 0), 1)</f>
        <v>43296</v>
      </c>
      <c r="D1876" s="22" t="str">
        <f>Def_Status_Montagem!$A$4</f>
        <v>Comprado / Esperando entrega</v>
      </c>
      <c r="E1876" s="35" t="str">
        <f>Def_Status_Montagem!$B$4</f>
        <v>Contratada (inclui etiqueta)</v>
      </c>
      <c r="F1876" s="26"/>
      <c r="G1876" s="27"/>
      <c r="H1876" s="26" t="str">
        <f t="array" ref="H1876">INDEX(Def_Instancias_Equipamentos!$E$2:$E$5135, MATCH(K1876, Def_Instancias_Equipamentos!$D$2:$D$5135, 0), 1)</f>
        <v>IA-08RaBPM</v>
      </c>
      <c r="I1876" s="27" t="str">
        <f t="array" ref="I1876">INDEX(Def_Instancias_Equipamentos!$E$2:$E$5135, MATCH(L1876, Def_Instancias_Equipamentos!$D$2:$D$5135, 0), 1)</f>
        <v>IA-08RaBPM</v>
      </c>
      <c r="J1876" s="27" t="str">
        <f t="shared" si="26"/>
        <v>INTERNO</v>
      </c>
      <c r="K1876" s="28" t="str">
        <f>Def_Instancias_Equipamentos!$D$965</f>
        <v>SI-08SB:DI-BPMRFFE-1</v>
      </c>
      <c r="L1876" s="19" t="str">
        <f>Def_Instancias_Equipamentos!$D$1556</f>
        <v>SI-08SB:DI-FMCFastADC-1</v>
      </c>
      <c r="M1876" s="44" t="s">
        <v>44</v>
      </c>
      <c r="N1876" s="45" t="s">
        <v>1199</v>
      </c>
      <c r="O1876" s="28" t="str">
        <f>Def_Sistemas_Conectores_Cabos!$B$7</f>
        <v>SMA 50-ohm</v>
      </c>
      <c r="P1876" s="19" t="str">
        <f>Def_Sistemas_Conectores_Cabos!$B$7</f>
        <v>SMA 50-ohm</v>
      </c>
      <c r="Q1876" s="27" t="str">
        <f t="shared" si="31"/>
        <v>SI-08SB:DI-BPMRFFE-1/BI_OUT
SI-08SB:DI-FMCFastADC-1/IN2</v>
      </c>
      <c r="R1876" s="69">
        <v>2.0</v>
      </c>
      <c r="S1876" s="69">
        <v>2.0</v>
      </c>
      <c r="T1876" s="211" t="str">
        <f>Def_Sistemas_Conectores_Cabos!$C$9</f>
        <v>RG316</v>
      </c>
      <c r="U1876" s="45" t="s">
        <v>1173</v>
      </c>
      <c r="V1876" s="33"/>
      <c r="W1876" s="33"/>
      <c r="X1876" s="33"/>
    </row>
    <row r="1877" ht="15.75" customHeight="1">
      <c r="A1877" s="19" t="str">
        <f>Def_Sistemas_Conectores_Cabos!$A$22</f>
        <v>BPM de elétrons</v>
      </c>
      <c r="B1877" s="22" t="str">
        <f>Datas_Entregas!$A$3</f>
        <v>BTS/Anel</v>
      </c>
      <c r="C1877" s="25">
        <f t="array" ref="C1877">INDEX(Datas_Entregas!$B$2:$B$100, MATCH(B1877, Datas_Entregas!$A$2:$A$100, 0), 1)</f>
        <v>43296</v>
      </c>
      <c r="D1877" s="22" t="str">
        <f>Def_Status_Montagem!$A$4</f>
        <v>Comprado / Esperando entrega</v>
      </c>
      <c r="E1877" s="35" t="str">
        <f>Def_Status_Montagem!$B$4</f>
        <v>Contratada (inclui etiqueta)</v>
      </c>
      <c r="F1877" s="26"/>
      <c r="G1877" s="27"/>
      <c r="H1877" s="26" t="str">
        <f t="array" ref="H1877">INDEX(Def_Instancias_Equipamentos!$E$2:$E$5135, MATCH(K1877, Def_Instancias_Equipamentos!$D$2:$D$5135, 0), 1)</f>
        <v>IA-08RaBPM</v>
      </c>
      <c r="I1877" s="27" t="str">
        <f t="array" ref="I1877">INDEX(Def_Instancias_Equipamentos!$E$2:$E$5135, MATCH(L1877, Def_Instancias_Equipamentos!$D$2:$D$5135, 0), 1)</f>
        <v>IA-08RaBPM</v>
      </c>
      <c r="J1877" s="27" t="str">
        <f t="shared" si="26"/>
        <v>INTERNO</v>
      </c>
      <c r="K1877" s="28" t="str">
        <f>Def_Instancias_Equipamentos!$D$965</f>
        <v>SI-08SB:DI-BPMRFFE-1</v>
      </c>
      <c r="L1877" s="19" t="str">
        <f>Def_Instancias_Equipamentos!$D$1556</f>
        <v>SI-08SB:DI-FMCFastADC-1</v>
      </c>
      <c r="M1877" s="44" t="s">
        <v>49</v>
      </c>
      <c r="N1877" s="45" t="s">
        <v>1202</v>
      </c>
      <c r="O1877" s="28" t="str">
        <f>Def_Sistemas_Conectores_Cabos!$B$7</f>
        <v>SMA 50-ohm</v>
      </c>
      <c r="P1877" s="19" t="str">
        <f>Def_Sistemas_Conectores_Cabos!$B$7</f>
        <v>SMA 50-ohm</v>
      </c>
      <c r="Q1877" s="27" t="str">
        <f t="shared" si="31"/>
        <v>SI-08SB:DI-BPMRFFE-1/TI_OUT
SI-08SB:DI-FMCFastADC-1/IN3</v>
      </c>
      <c r="R1877" s="69">
        <v>2.0</v>
      </c>
      <c r="S1877" s="69">
        <v>2.0</v>
      </c>
      <c r="T1877" s="211" t="str">
        <f>Def_Sistemas_Conectores_Cabos!$C$9</f>
        <v>RG316</v>
      </c>
      <c r="U1877" s="45" t="s">
        <v>1173</v>
      </c>
      <c r="V1877" s="33"/>
      <c r="W1877" s="33"/>
      <c r="X1877" s="33"/>
    </row>
    <row r="1878" ht="15.75" customHeight="1">
      <c r="A1878" s="19" t="str">
        <f>Def_Sistemas_Conectores_Cabos!$A$22</f>
        <v>BPM de elétrons</v>
      </c>
      <c r="B1878" s="22" t="str">
        <f>Datas_Entregas!$A$3</f>
        <v>BTS/Anel</v>
      </c>
      <c r="C1878" s="25">
        <f t="array" ref="C1878">INDEX(Datas_Entregas!$B$2:$B$100, MATCH(B1878, Datas_Entregas!$A$2:$A$100, 0), 1)</f>
        <v>43296</v>
      </c>
      <c r="D1878" s="22" t="str">
        <f>Def_Status_Montagem!$A$4</f>
        <v>Comprado / Esperando entrega</v>
      </c>
      <c r="E1878" s="35" t="str">
        <f>Def_Status_Montagem!$B$4</f>
        <v>Contratada (inclui etiqueta)</v>
      </c>
      <c r="F1878" s="26"/>
      <c r="G1878" s="27"/>
      <c r="H1878" s="26" t="str">
        <f t="array" ref="H1878">INDEX(Def_Instancias_Equipamentos!$E$2:$E$5135, MATCH(K1878, Def_Instancias_Equipamentos!$D$2:$D$5135, 0), 1)</f>
        <v>IA-08RaBPM</v>
      </c>
      <c r="I1878" s="27" t="str">
        <f t="array" ref="I1878">INDEX(Def_Instancias_Equipamentos!$E$2:$E$5135, MATCH(L1878, Def_Instancias_Equipamentos!$D$2:$D$5135, 0), 1)</f>
        <v>IA-08RaBPM</v>
      </c>
      <c r="J1878" s="27" t="str">
        <f t="shared" si="26"/>
        <v>INTERNO</v>
      </c>
      <c r="K1878" s="28" t="str">
        <f>Def_Instancias_Equipamentos!$D$965</f>
        <v>SI-08SB:DI-BPMRFFE-1</v>
      </c>
      <c r="L1878" s="19" t="str">
        <f>Def_Instancias_Equipamentos!$D$1556</f>
        <v>SI-08SB:DI-FMCFastADC-1</v>
      </c>
      <c r="M1878" s="44" t="s">
        <v>47</v>
      </c>
      <c r="N1878" s="45" t="s">
        <v>1216</v>
      </c>
      <c r="O1878" s="28" t="str">
        <f>Def_Sistemas_Conectores_Cabos!$B$7</f>
        <v>SMA 50-ohm</v>
      </c>
      <c r="P1878" s="19" t="str">
        <f>Def_Sistemas_Conectores_Cabos!$B$7</f>
        <v>SMA 50-ohm</v>
      </c>
      <c r="Q1878" s="27" t="str">
        <f t="shared" si="31"/>
        <v>SI-08SB:DI-BPMRFFE-1/BO_OUT
SI-08SB:DI-FMCFastADC-1/IN4</v>
      </c>
      <c r="R1878" s="69">
        <v>2.0</v>
      </c>
      <c r="S1878" s="69">
        <v>2.0</v>
      </c>
      <c r="T1878" s="211" t="str">
        <f>Def_Sistemas_Conectores_Cabos!$C$9</f>
        <v>RG316</v>
      </c>
      <c r="U1878" s="45" t="s">
        <v>1173</v>
      </c>
      <c r="V1878" s="33"/>
      <c r="W1878" s="33"/>
      <c r="X1878" s="33"/>
    </row>
    <row r="1879" ht="15.75" customHeight="1">
      <c r="A1879" s="19" t="str">
        <f>Def_Sistemas_Conectores_Cabos!$A$22</f>
        <v>BPM de elétrons</v>
      </c>
      <c r="B1879" s="22" t="str">
        <f>Datas_Entregas!$A$3</f>
        <v>BTS/Anel</v>
      </c>
      <c r="C1879" s="25">
        <f t="array" ref="C1879">INDEX(Datas_Entregas!$B$2:$B$100, MATCH(B1879, Datas_Entregas!$A$2:$A$100, 0), 1)</f>
        <v>43296</v>
      </c>
      <c r="D1879" s="22" t="str">
        <f>Def_Status_Montagem!$A$4</f>
        <v>Comprado / Esperando entrega</v>
      </c>
      <c r="E1879" s="35" t="str">
        <f>Def_Status_Montagem!$B$4</f>
        <v>Contratada (inclui etiqueta)</v>
      </c>
      <c r="F1879" s="26"/>
      <c r="G1879" s="27"/>
      <c r="H1879" s="26" t="str">
        <f t="array" ref="H1879">INDEX(Def_Instancias_Equipamentos!$E$2:$E$5135, MATCH(K1879, Def_Instancias_Equipamentos!$D$2:$D$5135, 0), 1)</f>
        <v>IA-08RaBPM</v>
      </c>
      <c r="I1879" s="27" t="str">
        <f t="array" ref="I1879">INDEX(Def_Instancias_Equipamentos!$E$2:$E$5135, MATCH(L1879, Def_Instancias_Equipamentos!$D$2:$D$5135, 0), 1)</f>
        <v>IA-08RaBPM</v>
      </c>
      <c r="J1879" s="27" t="str">
        <f t="shared" si="26"/>
        <v>INTERNO</v>
      </c>
      <c r="K1879" s="28" t="str">
        <f>Def_Instancias_Equipamentos!$D$966</f>
        <v>SI-08SB:DI-BPMRFFE-2</v>
      </c>
      <c r="L1879" s="19" t="str">
        <f>Def_Instancias_Equipamentos!$D$1557</f>
        <v>SI-08SB:DI-FMCFastADC-2</v>
      </c>
      <c r="M1879" s="44" t="s">
        <v>51</v>
      </c>
      <c r="N1879" s="45" t="s">
        <v>1192</v>
      </c>
      <c r="O1879" s="28" t="str">
        <f>Def_Sistemas_Conectores_Cabos!$B$7</f>
        <v>SMA 50-ohm</v>
      </c>
      <c r="P1879" s="19" t="str">
        <f>Def_Sistemas_Conectores_Cabos!$B$7</f>
        <v>SMA 50-ohm</v>
      </c>
      <c r="Q1879" s="27" t="str">
        <f t="shared" si="31"/>
        <v>SI-08SB:DI-BPMRFFE-2/TO_OUT
SI-08SB:DI-FMCFastADC-2/IN1</v>
      </c>
      <c r="R1879" s="69">
        <v>2.0</v>
      </c>
      <c r="S1879" s="69">
        <v>2.0</v>
      </c>
      <c r="T1879" s="211" t="str">
        <f>Def_Sistemas_Conectores_Cabos!$C$9</f>
        <v>RG316</v>
      </c>
      <c r="U1879" s="45" t="s">
        <v>1173</v>
      </c>
      <c r="V1879" s="33"/>
      <c r="W1879" s="33"/>
      <c r="X1879" s="33"/>
    </row>
    <row r="1880" ht="15.75" customHeight="1">
      <c r="A1880" s="19" t="str">
        <f>Def_Sistemas_Conectores_Cabos!$A$22</f>
        <v>BPM de elétrons</v>
      </c>
      <c r="B1880" s="22" t="str">
        <f>Datas_Entregas!$A$3</f>
        <v>BTS/Anel</v>
      </c>
      <c r="C1880" s="25">
        <f t="array" ref="C1880">INDEX(Datas_Entregas!$B$2:$B$100, MATCH(B1880, Datas_Entregas!$A$2:$A$100, 0), 1)</f>
        <v>43296</v>
      </c>
      <c r="D1880" s="22" t="str">
        <f>Def_Status_Montagem!$A$4</f>
        <v>Comprado / Esperando entrega</v>
      </c>
      <c r="E1880" s="35" t="str">
        <f>Def_Status_Montagem!$B$4</f>
        <v>Contratada (inclui etiqueta)</v>
      </c>
      <c r="F1880" s="26"/>
      <c r="G1880" s="27"/>
      <c r="H1880" s="26" t="str">
        <f t="array" ref="H1880">INDEX(Def_Instancias_Equipamentos!$E$2:$E$5135, MATCH(K1880, Def_Instancias_Equipamentos!$D$2:$D$5135, 0), 1)</f>
        <v>IA-08RaBPM</v>
      </c>
      <c r="I1880" s="27" t="str">
        <f t="array" ref="I1880">INDEX(Def_Instancias_Equipamentos!$E$2:$E$5135, MATCH(L1880, Def_Instancias_Equipamentos!$D$2:$D$5135, 0), 1)</f>
        <v>IA-08RaBPM</v>
      </c>
      <c r="J1880" s="27" t="str">
        <f t="shared" si="26"/>
        <v>INTERNO</v>
      </c>
      <c r="K1880" s="28" t="str">
        <f>Def_Instancias_Equipamentos!$D$966</f>
        <v>SI-08SB:DI-BPMRFFE-2</v>
      </c>
      <c r="L1880" s="19" t="str">
        <f>Def_Instancias_Equipamentos!$D$1557</f>
        <v>SI-08SB:DI-FMCFastADC-2</v>
      </c>
      <c r="M1880" s="44" t="s">
        <v>44</v>
      </c>
      <c r="N1880" s="45" t="s">
        <v>1199</v>
      </c>
      <c r="O1880" s="28" t="str">
        <f>Def_Sistemas_Conectores_Cabos!$B$7</f>
        <v>SMA 50-ohm</v>
      </c>
      <c r="P1880" s="19" t="str">
        <f>Def_Sistemas_Conectores_Cabos!$B$7</f>
        <v>SMA 50-ohm</v>
      </c>
      <c r="Q1880" s="27" t="str">
        <f t="shared" si="31"/>
        <v>SI-08SB:DI-BPMRFFE-2/BI_OUT
SI-08SB:DI-FMCFastADC-2/IN2</v>
      </c>
      <c r="R1880" s="69">
        <v>2.0</v>
      </c>
      <c r="S1880" s="69">
        <v>2.0</v>
      </c>
      <c r="T1880" s="211" t="str">
        <f>Def_Sistemas_Conectores_Cabos!$C$9</f>
        <v>RG316</v>
      </c>
      <c r="U1880" s="45" t="s">
        <v>1173</v>
      </c>
      <c r="V1880" s="33"/>
      <c r="W1880" s="33"/>
      <c r="X1880" s="33"/>
    </row>
    <row r="1881" ht="15.75" customHeight="1">
      <c r="A1881" s="19" t="str">
        <f>Def_Sistemas_Conectores_Cabos!$A$22</f>
        <v>BPM de elétrons</v>
      </c>
      <c r="B1881" s="22" t="str">
        <f>Datas_Entregas!$A$3</f>
        <v>BTS/Anel</v>
      </c>
      <c r="C1881" s="25">
        <f t="array" ref="C1881">INDEX(Datas_Entregas!$B$2:$B$100, MATCH(B1881, Datas_Entregas!$A$2:$A$100, 0), 1)</f>
        <v>43296</v>
      </c>
      <c r="D1881" s="22" t="str">
        <f>Def_Status_Montagem!$A$4</f>
        <v>Comprado / Esperando entrega</v>
      </c>
      <c r="E1881" s="35" t="str">
        <f>Def_Status_Montagem!$B$4</f>
        <v>Contratada (inclui etiqueta)</v>
      </c>
      <c r="F1881" s="26"/>
      <c r="G1881" s="27"/>
      <c r="H1881" s="26" t="str">
        <f t="array" ref="H1881">INDEX(Def_Instancias_Equipamentos!$E$2:$E$5135, MATCH(K1881, Def_Instancias_Equipamentos!$D$2:$D$5135, 0), 1)</f>
        <v>IA-08RaBPM</v>
      </c>
      <c r="I1881" s="27" t="str">
        <f t="array" ref="I1881">INDEX(Def_Instancias_Equipamentos!$E$2:$E$5135, MATCH(L1881, Def_Instancias_Equipamentos!$D$2:$D$5135, 0), 1)</f>
        <v>IA-08RaBPM</v>
      </c>
      <c r="J1881" s="27" t="str">
        <f t="shared" si="26"/>
        <v>INTERNO</v>
      </c>
      <c r="K1881" s="28" t="str">
        <f>Def_Instancias_Equipamentos!$D$966</f>
        <v>SI-08SB:DI-BPMRFFE-2</v>
      </c>
      <c r="L1881" s="19" t="str">
        <f>Def_Instancias_Equipamentos!$D$1557</f>
        <v>SI-08SB:DI-FMCFastADC-2</v>
      </c>
      <c r="M1881" s="44" t="s">
        <v>49</v>
      </c>
      <c r="N1881" s="45" t="s">
        <v>1202</v>
      </c>
      <c r="O1881" s="28" t="str">
        <f>Def_Sistemas_Conectores_Cabos!$B$7</f>
        <v>SMA 50-ohm</v>
      </c>
      <c r="P1881" s="19" t="str">
        <f>Def_Sistemas_Conectores_Cabos!$B$7</f>
        <v>SMA 50-ohm</v>
      </c>
      <c r="Q1881" s="27" t="str">
        <f t="shared" si="31"/>
        <v>SI-08SB:DI-BPMRFFE-2/TI_OUT
SI-08SB:DI-FMCFastADC-2/IN3</v>
      </c>
      <c r="R1881" s="69">
        <v>2.0</v>
      </c>
      <c r="S1881" s="69">
        <v>2.0</v>
      </c>
      <c r="T1881" s="211" t="str">
        <f>Def_Sistemas_Conectores_Cabos!$C$9</f>
        <v>RG316</v>
      </c>
      <c r="U1881" s="45" t="s">
        <v>1173</v>
      </c>
      <c r="V1881" s="33"/>
      <c r="W1881" s="33"/>
      <c r="X1881" s="33"/>
    </row>
    <row r="1882" ht="15.75" customHeight="1">
      <c r="A1882" s="19" t="str">
        <f>Def_Sistemas_Conectores_Cabos!$A$22</f>
        <v>BPM de elétrons</v>
      </c>
      <c r="B1882" s="22" t="str">
        <f>Datas_Entregas!$A$3</f>
        <v>BTS/Anel</v>
      </c>
      <c r="C1882" s="25">
        <f t="array" ref="C1882">INDEX(Datas_Entregas!$B$2:$B$100, MATCH(B1882, Datas_Entregas!$A$2:$A$100, 0), 1)</f>
        <v>43296</v>
      </c>
      <c r="D1882" s="22" t="str">
        <f>Def_Status_Montagem!$A$4</f>
        <v>Comprado / Esperando entrega</v>
      </c>
      <c r="E1882" s="35" t="str">
        <f>Def_Status_Montagem!$B$4</f>
        <v>Contratada (inclui etiqueta)</v>
      </c>
      <c r="F1882" s="26"/>
      <c r="G1882" s="27"/>
      <c r="H1882" s="26" t="str">
        <f t="array" ref="H1882">INDEX(Def_Instancias_Equipamentos!$E$2:$E$5135, MATCH(K1882, Def_Instancias_Equipamentos!$D$2:$D$5135, 0), 1)</f>
        <v>IA-08RaBPM</v>
      </c>
      <c r="I1882" s="27" t="str">
        <f t="array" ref="I1882">INDEX(Def_Instancias_Equipamentos!$E$2:$E$5135, MATCH(L1882, Def_Instancias_Equipamentos!$D$2:$D$5135, 0), 1)</f>
        <v>IA-08RaBPM</v>
      </c>
      <c r="J1882" s="27" t="str">
        <f t="shared" si="26"/>
        <v>INTERNO</v>
      </c>
      <c r="K1882" s="28" t="str">
        <f>Def_Instancias_Equipamentos!$D$966</f>
        <v>SI-08SB:DI-BPMRFFE-2</v>
      </c>
      <c r="L1882" s="19" t="str">
        <f>Def_Instancias_Equipamentos!$D$1557</f>
        <v>SI-08SB:DI-FMCFastADC-2</v>
      </c>
      <c r="M1882" s="44" t="s">
        <v>47</v>
      </c>
      <c r="N1882" s="45" t="s">
        <v>1216</v>
      </c>
      <c r="O1882" s="28" t="str">
        <f>Def_Sistemas_Conectores_Cabos!$B$7</f>
        <v>SMA 50-ohm</v>
      </c>
      <c r="P1882" s="19" t="str">
        <f>Def_Sistemas_Conectores_Cabos!$B$7</f>
        <v>SMA 50-ohm</v>
      </c>
      <c r="Q1882" s="27" t="str">
        <f t="shared" si="31"/>
        <v>SI-08SB:DI-BPMRFFE-2/BO_OUT
SI-08SB:DI-FMCFastADC-2/IN4</v>
      </c>
      <c r="R1882" s="69">
        <v>2.0</v>
      </c>
      <c r="S1882" s="69">
        <v>2.0</v>
      </c>
      <c r="T1882" s="211" t="str">
        <f>Def_Sistemas_Conectores_Cabos!$C$9</f>
        <v>RG316</v>
      </c>
      <c r="U1882" s="45" t="s">
        <v>1173</v>
      </c>
      <c r="V1882" s="33"/>
      <c r="W1882" s="33"/>
      <c r="X1882" s="33"/>
    </row>
    <row r="1883" ht="15.75" customHeight="1">
      <c r="A1883" s="19" t="str">
        <f>Def_Sistemas_Conectores_Cabos!$A$22</f>
        <v>BPM de elétrons</v>
      </c>
      <c r="B1883" s="22" t="str">
        <f>Datas_Entregas!$A$3</f>
        <v>BTS/Anel</v>
      </c>
      <c r="C1883" s="25">
        <f t="array" ref="C1883">INDEX(Datas_Entregas!$B$2:$B$100, MATCH(B1883, Datas_Entregas!$A$2:$A$100, 0), 1)</f>
        <v>43296</v>
      </c>
      <c r="D1883" s="22" t="str">
        <f>Def_Status_Montagem!$A$4</f>
        <v>Comprado / Esperando entrega</v>
      </c>
      <c r="E1883" s="35" t="str">
        <f>Def_Status_Montagem!$B$4</f>
        <v>Contratada (inclui etiqueta)</v>
      </c>
      <c r="F1883" s="26"/>
      <c r="G1883" s="27"/>
      <c r="H1883" s="26" t="str">
        <f t="array" ref="H1883">INDEX(Def_Instancias_Equipamentos!$E$2:$E$5135, MATCH(K1883, Def_Instancias_Equipamentos!$D$2:$D$5135, 0), 1)</f>
        <v>IA-09RaBPM</v>
      </c>
      <c r="I1883" s="27" t="str">
        <f t="array" ref="I1883">INDEX(Def_Instancias_Equipamentos!$E$2:$E$5135, MATCH(L1883, Def_Instancias_Equipamentos!$D$2:$D$5135, 0), 1)</f>
        <v>IA-09RaBPM</v>
      </c>
      <c r="J1883" s="27" t="str">
        <f t="shared" si="26"/>
        <v>INTERNO</v>
      </c>
      <c r="K1883" s="28" t="str">
        <f>Def_Instancias_Equipamentos!$D$855</f>
        <v>SI-09C1:DI-BPMRFFE-1</v>
      </c>
      <c r="L1883" s="19" t="str">
        <f>Def_Instancias_Equipamentos!$D$1446</f>
        <v>SI-09C1:DI-FMCFastADC-1</v>
      </c>
      <c r="M1883" s="44" t="s">
        <v>51</v>
      </c>
      <c r="N1883" s="45" t="s">
        <v>1192</v>
      </c>
      <c r="O1883" s="28" t="str">
        <f>Def_Sistemas_Conectores_Cabos!$B$7</f>
        <v>SMA 50-ohm</v>
      </c>
      <c r="P1883" s="19" t="str">
        <f>Def_Sistemas_Conectores_Cabos!$B$7</f>
        <v>SMA 50-ohm</v>
      </c>
      <c r="Q1883" s="27" t="str">
        <f t="shared" si="31"/>
        <v>SI-09C1:DI-BPMRFFE-1/TO_OUT
SI-09C1:DI-FMCFastADC-1/IN1</v>
      </c>
      <c r="R1883" s="69">
        <v>2.0</v>
      </c>
      <c r="S1883" s="69">
        <v>2.0</v>
      </c>
      <c r="T1883" s="211" t="str">
        <f>Def_Sistemas_Conectores_Cabos!$C$9</f>
        <v>RG316</v>
      </c>
      <c r="U1883" s="45" t="s">
        <v>1173</v>
      </c>
      <c r="V1883" s="33"/>
      <c r="W1883" s="33"/>
      <c r="X1883" s="33"/>
    </row>
    <row r="1884" ht="15.75" customHeight="1">
      <c r="A1884" s="19" t="str">
        <f>Def_Sistemas_Conectores_Cabos!$A$22</f>
        <v>BPM de elétrons</v>
      </c>
      <c r="B1884" s="22" t="str">
        <f>Datas_Entregas!$A$3</f>
        <v>BTS/Anel</v>
      </c>
      <c r="C1884" s="25">
        <f t="array" ref="C1884">INDEX(Datas_Entregas!$B$2:$B$100, MATCH(B1884, Datas_Entregas!$A$2:$A$100, 0), 1)</f>
        <v>43296</v>
      </c>
      <c r="D1884" s="22" t="str">
        <f>Def_Status_Montagem!$A$4</f>
        <v>Comprado / Esperando entrega</v>
      </c>
      <c r="E1884" s="35" t="str">
        <f>Def_Status_Montagem!$B$4</f>
        <v>Contratada (inclui etiqueta)</v>
      </c>
      <c r="F1884" s="26"/>
      <c r="G1884" s="27"/>
      <c r="H1884" s="26" t="str">
        <f t="array" ref="H1884">INDEX(Def_Instancias_Equipamentos!$E$2:$E$5135, MATCH(K1884, Def_Instancias_Equipamentos!$D$2:$D$5135, 0), 1)</f>
        <v>IA-09RaBPM</v>
      </c>
      <c r="I1884" s="27" t="str">
        <f t="array" ref="I1884">INDEX(Def_Instancias_Equipamentos!$E$2:$E$5135, MATCH(L1884, Def_Instancias_Equipamentos!$D$2:$D$5135, 0), 1)</f>
        <v>IA-09RaBPM</v>
      </c>
      <c r="J1884" s="27" t="str">
        <f t="shared" si="26"/>
        <v>INTERNO</v>
      </c>
      <c r="K1884" s="28" t="str">
        <f>Def_Instancias_Equipamentos!$D$855</f>
        <v>SI-09C1:DI-BPMRFFE-1</v>
      </c>
      <c r="L1884" s="19" t="str">
        <f>Def_Instancias_Equipamentos!$D$1446</f>
        <v>SI-09C1:DI-FMCFastADC-1</v>
      </c>
      <c r="M1884" s="44" t="s">
        <v>44</v>
      </c>
      <c r="N1884" s="45" t="s">
        <v>1199</v>
      </c>
      <c r="O1884" s="28" t="str">
        <f>Def_Sistemas_Conectores_Cabos!$B$7</f>
        <v>SMA 50-ohm</v>
      </c>
      <c r="P1884" s="19" t="str">
        <f>Def_Sistemas_Conectores_Cabos!$B$7</f>
        <v>SMA 50-ohm</v>
      </c>
      <c r="Q1884" s="27" t="str">
        <f t="shared" si="31"/>
        <v>SI-09C1:DI-BPMRFFE-1/BI_OUT
SI-09C1:DI-FMCFastADC-1/IN2</v>
      </c>
      <c r="R1884" s="69">
        <v>2.0</v>
      </c>
      <c r="S1884" s="69">
        <v>2.0</v>
      </c>
      <c r="T1884" s="211" t="str">
        <f>Def_Sistemas_Conectores_Cabos!$C$9</f>
        <v>RG316</v>
      </c>
      <c r="U1884" s="45" t="s">
        <v>1173</v>
      </c>
      <c r="V1884" s="33"/>
      <c r="W1884" s="33"/>
      <c r="X1884" s="33"/>
    </row>
    <row r="1885" ht="15.75" customHeight="1">
      <c r="A1885" s="19" t="str">
        <f>Def_Sistemas_Conectores_Cabos!$A$22</f>
        <v>BPM de elétrons</v>
      </c>
      <c r="B1885" s="22" t="str">
        <f>Datas_Entregas!$A$3</f>
        <v>BTS/Anel</v>
      </c>
      <c r="C1885" s="25">
        <f t="array" ref="C1885">INDEX(Datas_Entregas!$B$2:$B$100, MATCH(B1885, Datas_Entregas!$A$2:$A$100, 0), 1)</f>
        <v>43296</v>
      </c>
      <c r="D1885" s="22" t="str">
        <f>Def_Status_Montagem!$A$4</f>
        <v>Comprado / Esperando entrega</v>
      </c>
      <c r="E1885" s="35" t="str">
        <f>Def_Status_Montagem!$B$4</f>
        <v>Contratada (inclui etiqueta)</v>
      </c>
      <c r="F1885" s="26"/>
      <c r="G1885" s="27"/>
      <c r="H1885" s="26" t="str">
        <f t="array" ref="H1885">INDEX(Def_Instancias_Equipamentos!$E$2:$E$5135, MATCH(K1885, Def_Instancias_Equipamentos!$D$2:$D$5135, 0), 1)</f>
        <v>IA-09RaBPM</v>
      </c>
      <c r="I1885" s="27" t="str">
        <f t="array" ref="I1885">INDEX(Def_Instancias_Equipamentos!$E$2:$E$5135, MATCH(L1885, Def_Instancias_Equipamentos!$D$2:$D$5135, 0), 1)</f>
        <v>IA-09RaBPM</v>
      </c>
      <c r="J1885" s="27" t="str">
        <f t="shared" si="26"/>
        <v>INTERNO</v>
      </c>
      <c r="K1885" s="28" t="str">
        <f>Def_Instancias_Equipamentos!$D$855</f>
        <v>SI-09C1:DI-BPMRFFE-1</v>
      </c>
      <c r="L1885" s="19" t="str">
        <f>Def_Instancias_Equipamentos!$D$1446</f>
        <v>SI-09C1:DI-FMCFastADC-1</v>
      </c>
      <c r="M1885" s="44" t="s">
        <v>49</v>
      </c>
      <c r="N1885" s="45" t="s">
        <v>1202</v>
      </c>
      <c r="O1885" s="28" t="str">
        <f>Def_Sistemas_Conectores_Cabos!$B$7</f>
        <v>SMA 50-ohm</v>
      </c>
      <c r="P1885" s="19" t="str">
        <f>Def_Sistemas_Conectores_Cabos!$B$7</f>
        <v>SMA 50-ohm</v>
      </c>
      <c r="Q1885" s="27" t="str">
        <f t="shared" si="31"/>
        <v>SI-09C1:DI-BPMRFFE-1/TI_OUT
SI-09C1:DI-FMCFastADC-1/IN3</v>
      </c>
      <c r="R1885" s="69">
        <v>2.0</v>
      </c>
      <c r="S1885" s="69">
        <v>2.0</v>
      </c>
      <c r="T1885" s="211" t="str">
        <f>Def_Sistemas_Conectores_Cabos!$C$9</f>
        <v>RG316</v>
      </c>
      <c r="U1885" s="45" t="s">
        <v>1173</v>
      </c>
      <c r="V1885" s="33"/>
      <c r="W1885" s="33"/>
      <c r="X1885" s="33"/>
    </row>
    <row r="1886" ht="15.75" customHeight="1">
      <c r="A1886" s="19" t="str">
        <f>Def_Sistemas_Conectores_Cabos!$A$22</f>
        <v>BPM de elétrons</v>
      </c>
      <c r="B1886" s="22" t="str">
        <f>Datas_Entregas!$A$3</f>
        <v>BTS/Anel</v>
      </c>
      <c r="C1886" s="25">
        <f t="array" ref="C1886">INDEX(Datas_Entregas!$B$2:$B$100, MATCH(B1886, Datas_Entregas!$A$2:$A$100, 0), 1)</f>
        <v>43296</v>
      </c>
      <c r="D1886" s="22" t="str">
        <f>Def_Status_Montagem!$A$4</f>
        <v>Comprado / Esperando entrega</v>
      </c>
      <c r="E1886" s="35" t="str">
        <f>Def_Status_Montagem!$B$4</f>
        <v>Contratada (inclui etiqueta)</v>
      </c>
      <c r="F1886" s="26"/>
      <c r="G1886" s="27"/>
      <c r="H1886" s="26" t="str">
        <f t="array" ref="H1886">INDEX(Def_Instancias_Equipamentos!$E$2:$E$5135, MATCH(K1886, Def_Instancias_Equipamentos!$D$2:$D$5135, 0), 1)</f>
        <v>IA-09RaBPM</v>
      </c>
      <c r="I1886" s="27" t="str">
        <f t="array" ref="I1886">INDEX(Def_Instancias_Equipamentos!$E$2:$E$5135, MATCH(L1886, Def_Instancias_Equipamentos!$D$2:$D$5135, 0), 1)</f>
        <v>IA-09RaBPM</v>
      </c>
      <c r="J1886" s="27" t="str">
        <f t="shared" si="26"/>
        <v>INTERNO</v>
      </c>
      <c r="K1886" s="28" t="str">
        <f>Def_Instancias_Equipamentos!$D$855</f>
        <v>SI-09C1:DI-BPMRFFE-1</v>
      </c>
      <c r="L1886" s="19" t="str">
        <f>Def_Instancias_Equipamentos!$D$1446</f>
        <v>SI-09C1:DI-FMCFastADC-1</v>
      </c>
      <c r="M1886" s="44" t="s">
        <v>47</v>
      </c>
      <c r="N1886" s="45" t="s">
        <v>1216</v>
      </c>
      <c r="O1886" s="28" t="str">
        <f>Def_Sistemas_Conectores_Cabos!$B$7</f>
        <v>SMA 50-ohm</v>
      </c>
      <c r="P1886" s="19" t="str">
        <f>Def_Sistemas_Conectores_Cabos!$B$7</f>
        <v>SMA 50-ohm</v>
      </c>
      <c r="Q1886" s="27" t="str">
        <f t="shared" si="31"/>
        <v>SI-09C1:DI-BPMRFFE-1/BO_OUT
SI-09C1:DI-FMCFastADC-1/IN4</v>
      </c>
      <c r="R1886" s="69">
        <v>2.0</v>
      </c>
      <c r="S1886" s="69">
        <v>2.0</v>
      </c>
      <c r="T1886" s="211" t="str">
        <f>Def_Sistemas_Conectores_Cabos!$C$9</f>
        <v>RG316</v>
      </c>
      <c r="U1886" s="45" t="s">
        <v>1173</v>
      </c>
      <c r="V1886" s="33"/>
      <c r="W1886" s="33"/>
      <c r="X1886" s="33"/>
    </row>
    <row r="1887" ht="15.75" customHeight="1">
      <c r="A1887" s="19" t="str">
        <f>Def_Sistemas_Conectores_Cabos!$A$22</f>
        <v>BPM de elétrons</v>
      </c>
      <c r="B1887" s="22" t="str">
        <f>Datas_Entregas!$A$3</f>
        <v>BTS/Anel</v>
      </c>
      <c r="C1887" s="25">
        <f t="array" ref="C1887">INDEX(Datas_Entregas!$B$2:$B$100, MATCH(B1887, Datas_Entregas!$A$2:$A$100, 0), 1)</f>
        <v>43296</v>
      </c>
      <c r="D1887" s="22" t="str">
        <f>Def_Status_Montagem!$A$4</f>
        <v>Comprado / Esperando entrega</v>
      </c>
      <c r="E1887" s="35" t="str">
        <f>Def_Status_Montagem!$B$4</f>
        <v>Contratada (inclui etiqueta)</v>
      </c>
      <c r="F1887" s="26"/>
      <c r="G1887" s="27"/>
      <c r="H1887" s="26" t="str">
        <f t="array" ref="H1887">INDEX(Def_Instancias_Equipamentos!$E$2:$E$5135, MATCH(K1887, Def_Instancias_Equipamentos!$D$2:$D$5135, 0), 1)</f>
        <v>IA-09RaBPM</v>
      </c>
      <c r="I1887" s="27" t="str">
        <f t="array" ref="I1887">INDEX(Def_Instancias_Equipamentos!$E$2:$E$5135, MATCH(L1887, Def_Instancias_Equipamentos!$D$2:$D$5135, 0), 1)</f>
        <v>IA-09RaBPM</v>
      </c>
      <c r="J1887" s="27" t="str">
        <f t="shared" si="26"/>
        <v>INTERNO</v>
      </c>
      <c r="K1887" s="28" t="str">
        <f>Def_Instancias_Equipamentos!$D$856</f>
        <v>SI-09C1:DI-BPMRFFE-2</v>
      </c>
      <c r="L1887" s="19" t="str">
        <f>Def_Instancias_Equipamentos!$D$1447</f>
        <v>SI-09C1:DI-FMCFastADC-2</v>
      </c>
      <c r="M1887" s="44" t="s">
        <v>51</v>
      </c>
      <c r="N1887" s="45" t="s">
        <v>1192</v>
      </c>
      <c r="O1887" s="28" t="str">
        <f>Def_Sistemas_Conectores_Cabos!$B$7</f>
        <v>SMA 50-ohm</v>
      </c>
      <c r="P1887" s="19" t="str">
        <f>Def_Sistemas_Conectores_Cabos!$B$7</f>
        <v>SMA 50-ohm</v>
      </c>
      <c r="Q1887" s="27" t="str">
        <f t="shared" si="31"/>
        <v>SI-09C1:DI-BPMRFFE-2/TO_OUT
SI-09C1:DI-FMCFastADC-2/IN1</v>
      </c>
      <c r="R1887" s="69">
        <v>2.0</v>
      </c>
      <c r="S1887" s="69">
        <v>2.0</v>
      </c>
      <c r="T1887" s="211" t="str">
        <f>Def_Sistemas_Conectores_Cabos!$C$9</f>
        <v>RG316</v>
      </c>
      <c r="U1887" s="45" t="s">
        <v>1173</v>
      </c>
      <c r="V1887" s="33"/>
      <c r="W1887" s="33"/>
      <c r="X1887" s="33"/>
    </row>
    <row r="1888" ht="15.75" customHeight="1">
      <c r="A1888" s="19" t="str">
        <f>Def_Sistemas_Conectores_Cabos!$A$22</f>
        <v>BPM de elétrons</v>
      </c>
      <c r="B1888" s="22" t="str">
        <f>Datas_Entregas!$A$3</f>
        <v>BTS/Anel</v>
      </c>
      <c r="C1888" s="25">
        <f t="array" ref="C1888">INDEX(Datas_Entregas!$B$2:$B$100, MATCH(B1888, Datas_Entregas!$A$2:$A$100, 0), 1)</f>
        <v>43296</v>
      </c>
      <c r="D1888" s="22" t="str">
        <f>Def_Status_Montagem!$A$4</f>
        <v>Comprado / Esperando entrega</v>
      </c>
      <c r="E1888" s="35" t="str">
        <f>Def_Status_Montagem!$B$4</f>
        <v>Contratada (inclui etiqueta)</v>
      </c>
      <c r="F1888" s="26"/>
      <c r="G1888" s="27"/>
      <c r="H1888" s="26" t="str">
        <f t="array" ref="H1888">INDEX(Def_Instancias_Equipamentos!$E$2:$E$5135, MATCH(K1888, Def_Instancias_Equipamentos!$D$2:$D$5135, 0), 1)</f>
        <v>IA-09RaBPM</v>
      </c>
      <c r="I1888" s="27" t="str">
        <f t="array" ref="I1888">INDEX(Def_Instancias_Equipamentos!$E$2:$E$5135, MATCH(L1888, Def_Instancias_Equipamentos!$D$2:$D$5135, 0), 1)</f>
        <v>IA-09RaBPM</v>
      </c>
      <c r="J1888" s="27" t="str">
        <f t="shared" si="26"/>
        <v>INTERNO</v>
      </c>
      <c r="K1888" s="28" t="str">
        <f>Def_Instancias_Equipamentos!$D$856</f>
        <v>SI-09C1:DI-BPMRFFE-2</v>
      </c>
      <c r="L1888" s="19" t="str">
        <f>Def_Instancias_Equipamentos!$D$1447</f>
        <v>SI-09C1:DI-FMCFastADC-2</v>
      </c>
      <c r="M1888" s="44" t="s">
        <v>44</v>
      </c>
      <c r="N1888" s="45" t="s">
        <v>1199</v>
      </c>
      <c r="O1888" s="28" t="str">
        <f>Def_Sistemas_Conectores_Cabos!$B$7</f>
        <v>SMA 50-ohm</v>
      </c>
      <c r="P1888" s="19" t="str">
        <f>Def_Sistemas_Conectores_Cabos!$B$7</f>
        <v>SMA 50-ohm</v>
      </c>
      <c r="Q1888" s="27" t="str">
        <f t="shared" si="31"/>
        <v>SI-09C1:DI-BPMRFFE-2/BI_OUT
SI-09C1:DI-FMCFastADC-2/IN2</v>
      </c>
      <c r="R1888" s="69">
        <v>2.0</v>
      </c>
      <c r="S1888" s="69">
        <v>2.0</v>
      </c>
      <c r="T1888" s="211" t="str">
        <f>Def_Sistemas_Conectores_Cabos!$C$9</f>
        <v>RG316</v>
      </c>
      <c r="U1888" s="45" t="s">
        <v>1173</v>
      </c>
      <c r="V1888" s="33"/>
      <c r="W1888" s="33"/>
      <c r="X1888" s="33"/>
    </row>
    <row r="1889" ht="15.75" customHeight="1">
      <c r="A1889" s="19" t="str">
        <f>Def_Sistemas_Conectores_Cabos!$A$22</f>
        <v>BPM de elétrons</v>
      </c>
      <c r="B1889" s="22" t="str">
        <f>Datas_Entregas!$A$3</f>
        <v>BTS/Anel</v>
      </c>
      <c r="C1889" s="25">
        <f t="array" ref="C1889">INDEX(Datas_Entregas!$B$2:$B$100, MATCH(B1889, Datas_Entregas!$A$2:$A$100, 0), 1)</f>
        <v>43296</v>
      </c>
      <c r="D1889" s="22" t="str">
        <f>Def_Status_Montagem!$A$4</f>
        <v>Comprado / Esperando entrega</v>
      </c>
      <c r="E1889" s="35" t="str">
        <f>Def_Status_Montagem!$B$4</f>
        <v>Contratada (inclui etiqueta)</v>
      </c>
      <c r="F1889" s="26"/>
      <c r="G1889" s="27"/>
      <c r="H1889" s="26" t="str">
        <f t="array" ref="H1889">INDEX(Def_Instancias_Equipamentos!$E$2:$E$5135, MATCH(K1889, Def_Instancias_Equipamentos!$D$2:$D$5135, 0), 1)</f>
        <v>IA-09RaBPM</v>
      </c>
      <c r="I1889" s="27" t="str">
        <f t="array" ref="I1889">INDEX(Def_Instancias_Equipamentos!$E$2:$E$5135, MATCH(L1889, Def_Instancias_Equipamentos!$D$2:$D$5135, 0), 1)</f>
        <v>IA-09RaBPM</v>
      </c>
      <c r="J1889" s="27" t="str">
        <f t="shared" si="26"/>
        <v>INTERNO</v>
      </c>
      <c r="K1889" s="28" t="str">
        <f>Def_Instancias_Equipamentos!$D$856</f>
        <v>SI-09C1:DI-BPMRFFE-2</v>
      </c>
      <c r="L1889" s="19" t="str">
        <f>Def_Instancias_Equipamentos!$D$1447</f>
        <v>SI-09C1:DI-FMCFastADC-2</v>
      </c>
      <c r="M1889" s="44" t="s">
        <v>49</v>
      </c>
      <c r="N1889" s="45" t="s">
        <v>1202</v>
      </c>
      <c r="O1889" s="28" t="str">
        <f>Def_Sistemas_Conectores_Cabos!$B$7</f>
        <v>SMA 50-ohm</v>
      </c>
      <c r="P1889" s="19" t="str">
        <f>Def_Sistemas_Conectores_Cabos!$B$7</f>
        <v>SMA 50-ohm</v>
      </c>
      <c r="Q1889" s="27" t="str">
        <f t="shared" si="31"/>
        <v>SI-09C1:DI-BPMRFFE-2/TI_OUT
SI-09C1:DI-FMCFastADC-2/IN3</v>
      </c>
      <c r="R1889" s="69">
        <v>2.0</v>
      </c>
      <c r="S1889" s="69">
        <v>2.0</v>
      </c>
      <c r="T1889" s="211" t="str">
        <f>Def_Sistemas_Conectores_Cabos!$C$9</f>
        <v>RG316</v>
      </c>
      <c r="U1889" s="45" t="s">
        <v>1173</v>
      </c>
      <c r="V1889" s="33"/>
      <c r="W1889" s="33"/>
      <c r="X1889" s="33"/>
    </row>
    <row r="1890" ht="15.75" customHeight="1">
      <c r="A1890" s="19" t="str">
        <f>Def_Sistemas_Conectores_Cabos!$A$22</f>
        <v>BPM de elétrons</v>
      </c>
      <c r="B1890" s="22" t="str">
        <f>Datas_Entregas!$A$3</f>
        <v>BTS/Anel</v>
      </c>
      <c r="C1890" s="25">
        <f t="array" ref="C1890">INDEX(Datas_Entregas!$B$2:$B$100, MATCH(B1890, Datas_Entregas!$A$2:$A$100, 0), 1)</f>
        <v>43296</v>
      </c>
      <c r="D1890" s="22" t="str">
        <f>Def_Status_Montagem!$A$4</f>
        <v>Comprado / Esperando entrega</v>
      </c>
      <c r="E1890" s="35" t="str">
        <f>Def_Status_Montagem!$B$4</f>
        <v>Contratada (inclui etiqueta)</v>
      </c>
      <c r="F1890" s="26"/>
      <c r="G1890" s="27"/>
      <c r="H1890" s="26" t="str">
        <f t="array" ref="H1890">INDEX(Def_Instancias_Equipamentos!$E$2:$E$5135, MATCH(K1890, Def_Instancias_Equipamentos!$D$2:$D$5135, 0), 1)</f>
        <v>IA-09RaBPM</v>
      </c>
      <c r="I1890" s="27" t="str">
        <f t="array" ref="I1890">INDEX(Def_Instancias_Equipamentos!$E$2:$E$5135, MATCH(L1890, Def_Instancias_Equipamentos!$D$2:$D$5135, 0), 1)</f>
        <v>IA-09RaBPM</v>
      </c>
      <c r="J1890" s="27" t="str">
        <f t="shared" si="26"/>
        <v>INTERNO</v>
      </c>
      <c r="K1890" s="28" t="str">
        <f>Def_Instancias_Equipamentos!$D$856</f>
        <v>SI-09C1:DI-BPMRFFE-2</v>
      </c>
      <c r="L1890" s="19" t="str">
        <f>Def_Instancias_Equipamentos!$D$1447</f>
        <v>SI-09C1:DI-FMCFastADC-2</v>
      </c>
      <c r="M1890" s="44" t="s">
        <v>47</v>
      </c>
      <c r="N1890" s="45" t="s">
        <v>1216</v>
      </c>
      <c r="O1890" s="28" t="str">
        <f>Def_Sistemas_Conectores_Cabos!$B$7</f>
        <v>SMA 50-ohm</v>
      </c>
      <c r="P1890" s="19" t="str">
        <f>Def_Sistemas_Conectores_Cabos!$B$7</f>
        <v>SMA 50-ohm</v>
      </c>
      <c r="Q1890" s="27" t="str">
        <f t="shared" si="31"/>
        <v>SI-09C1:DI-BPMRFFE-2/BO_OUT
SI-09C1:DI-FMCFastADC-2/IN4</v>
      </c>
      <c r="R1890" s="69">
        <v>2.0</v>
      </c>
      <c r="S1890" s="69">
        <v>2.0</v>
      </c>
      <c r="T1890" s="211" t="str">
        <f>Def_Sistemas_Conectores_Cabos!$C$9</f>
        <v>RG316</v>
      </c>
      <c r="U1890" s="45" t="s">
        <v>1173</v>
      </c>
      <c r="V1890" s="33"/>
      <c r="W1890" s="33"/>
      <c r="X1890" s="33"/>
    </row>
    <row r="1891" ht="15.75" customHeight="1">
      <c r="A1891" s="19" t="str">
        <f>Def_Sistemas_Conectores_Cabos!$A$22</f>
        <v>BPM de elétrons</v>
      </c>
      <c r="B1891" s="22" t="str">
        <f>Datas_Entregas!$A$3</f>
        <v>BTS/Anel</v>
      </c>
      <c r="C1891" s="25">
        <f t="array" ref="C1891">INDEX(Datas_Entregas!$B$2:$B$100, MATCH(B1891, Datas_Entregas!$A$2:$A$100, 0), 1)</f>
        <v>43296</v>
      </c>
      <c r="D1891" s="22" t="str">
        <f>Def_Status_Montagem!$A$4</f>
        <v>Comprado / Esperando entrega</v>
      </c>
      <c r="E1891" s="35" t="str">
        <f>Def_Status_Montagem!$B$4</f>
        <v>Contratada (inclui etiqueta)</v>
      </c>
      <c r="F1891" s="26"/>
      <c r="G1891" s="27"/>
      <c r="H1891" s="26" t="str">
        <f t="array" ref="H1891">INDEX(Def_Instancias_Equipamentos!$E$2:$E$5135, MATCH(K1891, Def_Instancias_Equipamentos!$D$2:$D$5135, 0), 1)</f>
        <v>IA-09RaBPM</v>
      </c>
      <c r="I1891" s="27" t="str">
        <f t="array" ref="I1891">INDEX(Def_Instancias_Equipamentos!$E$2:$E$5135, MATCH(L1891, Def_Instancias_Equipamentos!$D$2:$D$5135, 0), 1)</f>
        <v>IA-09RaBPM</v>
      </c>
      <c r="J1891" s="27" t="str">
        <f t="shared" si="26"/>
        <v>INTERNO</v>
      </c>
      <c r="K1891" s="28" t="str">
        <f>Def_Instancias_Equipamentos!$D$857</f>
        <v>SI-09C2:DI-BPMRFFE</v>
      </c>
      <c r="L1891" s="19" t="str">
        <f>Def_Instancias_Equipamentos!$D$1448</f>
        <v>SI-09C2:DI-FMCFastADC</v>
      </c>
      <c r="M1891" s="44" t="s">
        <v>51</v>
      </c>
      <c r="N1891" s="45" t="s">
        <v>1192</v>
      </c>
      <c r="O1891" s="28" t="str">
        <f>Def_Sistemas_Conectores_Cabos!$B$7</f>
        <v>SMA 50-ohm</v>
      </c>
      <c r="P1891" s="19" t="str">
        <f>Def_Sistemas_Conectores_Cabos!$B$7</f>
        <v>SMA 50-ohm</v>
      </c>
      <c r="Q1891" s="27" t="str">
        <f t="shared" si="31"/>
        <v>SI-09C2:DI-BPMRFFE/TO_OUT
SI-09C2:DI-FMCFastADC/IN1</v>
      </c>
      <c r="R1891" s="69">
        <v>2.0</v>
      </c>
      <c r="S1891" s="69">
        <v>2.0</v>
      </c>
      <c r="T1891" s="211" t="str">
        <f>Def_Sistemas_Conectores_Cabos!$C$9</f>
        <v>RG316</v>
      </c>
      <c r="U1891" s="45" t="s">
        <v>1173</v>
      </c>
      <c r="V1891" s="33"/>
      <c r="W1891" s="33"/>
      <c r="X1891" s="33"/>
    </row>
    <row r="1892" ht="15.75" customHeight="1">
      <c r="A1892" s="19" t="str">
        <f>Def_Sistemas_Conectores_Cabos!$A$22</f>
        <v>BPM de elétrons</v>
      </c>
      <c r="B1892" s="22" t="str">
        <f>Datas_Entregas!$A$3</f>
        <v>BTS/Anel</v>
      </c>
      <c r="C1892" s="25">
        <f t="array" ref="C1892">INDEX(Datas_Entregas!$B$2:$B$100, MATCH(B1892, Datas_Entregas!$A$2:$A$100, 0), 1)</f>
        <v>43296</v>
      </c>
      <c r="D1892" s="22" t="str">
        <f>Def_Status_Montagem!$A$4</f>
        <v>Comprado / Esperando entrega</v>
      </c>
      <c r="E1892" s="35" t="str">
        <f>Def_Status_Montagem!$B$4</f>
        <v>Contratada (inclui etiqueta)</v>
      </c>
      <c r="F1892" s="26"/>
      <c r="G1892" s="27"/>
      <c r="H1892" s="26" t="str">
        <f t="array" ref="H1892">INDEX(Def_Instancias_Equipamentos!$E$2:$E$5135, MATCH(K1892, Def_Instancias_Equipamentos!$D$2:$D$5135, 0), 1)</f>
        <v>IA-09RaBPM</v>
      </c>
      <c r="I1892" s="27" t="str">
        <f t="array" ref="I1892">INDEX(Def_Instancias_Equipamentos!$E$2:$E$5135, MATCH(L1892, Def_Instancias_Equipamentos!$D$2:$D$5135, 0), 1)</f>
        <v>IA-09RaBPM</v>
      </c>
      <c r="J1892" s="27" t="str">
        <f t="shared" si="26"/>
        <v>INTERNO</v>
      </c>
      <c r="K1892" s="28" t="str">
        <f>Def_Instancias_Equipamentos!$D$857</f>
        <v>SI-09C2:DI-BPMRFFE</v>
      </c>
      <c r="L1892" s="19" t="str">
        <f>Def_Instancias_Equipamentos!$D$1448</f>
        <v>SI-09C2:DI-FMCFastADC</v>
      </c>
      <c r="M1892" s="44" t="s">
        <v>44</v>
      </c>
      <c r="N1892" s="45" t="s">
        <v>1199</v>
      </c>
      <c r="O1892" s="28" t="str">
        <f>Def_Sistemas_Conectores_Cabos!$B$7</f>
        <v>SMA 50-ohm</v>
      </c>
      <c r="P1892" s="19" t="str">
        <f>Def_Sistemas_Conectores_Cabos!$B$7</f>
        <v>SMA 50-ohm</v>
      </c>
      <c r="Q1892" s="27" t="str">
        <f t="shared" si="31"/>
        <v>SI-09C2:DI-BPMRFFE/BI_OUT
SI-09C2:DI-FMCFastADC/IN2</v>
      </c>
      <c r="R1892" s="69">
        <v>2.0</v>
      </c>
      <c r="S1892" s="69">
        <v>2.0</v>
      </c>
      <c r="T1892" s="211" t="str">
        <f>Def_Sistemas_Conectores_Cabos!$C$9</f>
        <v>RG316</v>
      </c>
      <c r="U1892" s="45" t="s">
        <v>1173</v>
      </c>
      <c r="V1892" s="33"/>
      <c r="W1892" s="33"/>
      <c r="X1892" s="33"/>
    </row>
    <row r="1893" ht="15.75" customHeight="1">
      <c r="A1893" s="19" t="str">
        <f>Def_Sistemas_Conectores_Cabos!$A$22</f>
        <v>BPM de elétrons</v>
      </c>
      <c r="B1893" s="22" t="str">
        <f>Datas_Entregas!$A$3</f>
        <v>BTS/Anel</v>
      </c>
      <c r="C1893" s="25">
        <f t="array" ref="C1893">INDEX(Datas_Entregas!$B$2:$B$100, MATCH(B1893, Datas_Entregas!$A$2:$A$100, 0), 1)</f>
        <v>43296</v>
      </c>
      <c r="D1893" s="22" t="str">
        <f>Def_Status_Montagem!$A$4</f>
        <v>Comprado / Esperando entrega</v>
      </c>
      <c r="E1893" s="35" t="str">
        <f>Def_Status_Montagem!$B$4</f>
        <v>Contratada (inclui etiqueta)</v>
      </c>
      <c r="F1893" s="26"/>
      <c r="G1893" s="27"/>
      <c r="H1893" s="26" t="str">
        <f t="array" ref="H1893">INDEX(Def_Instancias_Equipamentos!$E$2:$E$5135, MATCH(K1893, Def_Instancias_Equipamentos!$D$2:$D$5135, 0), 1)</f>
        <v>IA-09RaBPM</v>
      </c>
      <c r="I1893" s="27" t="str">
        <f t="array" ref="I1893">INDEX(Def_Instancias_Equipamentos!$E$2:$E$5135, MATCH(L1893, Def_Instancias_Equipamentos!$D$2:$D$5135, 0), 1)</f>
        <v>IA-09RaBPM</v>
      </c>
      <c r="J1893" s="27" t="str">
        <f t="shared" si="26"/>
        <v>INTERNO</v>
      </c>
      <c r="K1893" s="28" t="str">
        <f>Def_Instancias_Equipamentos!$D$857</f>
        <v>SI-09C2:DI-BPMRFFE</v>
      </c>
      <c r="L1893" s="19" t="str">
        <f>Def_Instancias_Equipamentos!$D$1448</f>
        <v>SI-09C2:DI-FMCFastADC</v>
      </c>
      <c r="M1893" s="44" t="s">
        <v>49</v>
      </c>
      <c r="N1893" s="45" t="s">
        <v>1202</v>
      </c>
      <c r="O1893" s="28" t="str">
        <f>Def_Sistemas_Conectores_Cabos!$B$7</f>
        <v>SMA 50-ohm</v>
      </c>
      <c r="P1893" s="19" t="str">
        <f>Def_Sistemas_Conectores_Cabos!$B$7</f>
        <v>SMA 50-ohm</v>
      </c>
      <c r="Q1893" s="27" t="str">
        <f t="shared" si="31"/>
        <v>SI-09C2:DI-BPMRFFE/TI_OUT
SI-09C2:DI-FMCFastADC/IN3</v>
      </c>
      <c r="R1893" s="69">
        <v>2.0</v>
      </c>
      <c r="S1893" s="69">
        <v>2.0</v>
      </c>
      <c r="T1893" s="211" t="str">
        <f>Def_Sistemas_Conectores_Cabos!$C$9</f>
        <v>RG316</v>
      </c>
      <c r="U1893" s="45" t="s">
        <v>1173</v>
      </c>
      <c r="V1893" s="33"/>
      <c r="W1893" s="33"/>
      <c r="X1893" s="33"/>
    </row>
    <row r="1894" ht="15.75" customHeight="1">
      <c r="A1894" s="19" t="str">
        <f>Def_Sistemas_Conectores_Cabos!$A$22</f>
        <v>BPM de elétrons</v>
      </c>
      <c r="B1894" s="22" t="str">
        <f>Datas_Entregas!$A$3</f>
        <v>BTS/Anel</v>
      </c>
      <c r="C1894" s="25">
        <f t="array" ref="C1894">INDEX(Datas_Entregas!$B$2:$B$100, MATCH(B1894, Datas_Entregas!$A$2:$A$100, 0), 1)</f>
        <v>43296</v>
      </c>
      <c r="D1894" s="22" t="str">
        <f>Def_Status_Montagem!$A$4</f>
        <v>Comprado / Esperando entrega</v>
      </c>
      <c r="E1894" s="35" t="str">
        <f>Def_Status_Montagem!$B$4</f>
        <v>Contratada (inclui etiqueta)</v>
      </c>
      <c r="F1894" s="26"/>
      <c r="G1894" s="27"/>
      <c r="H1894" s="26" t="str">
        <f t="array" ref="H1894">INDEX(Def_Instancias_Equipamentos!$E$2:$E$5135, MATCH(K1894, Def_Instancias_Equipamentos!$D$2:$D$5135, 0), 1)</f>
        <v>IA-09RaBPM</v>
      </c>
      <c r="I1894" s="27" t="str">
        <f t="array" ref="I1894">INDEX(Def_Instancias_Equipamentos!$E$2:$E$5135, MATCH(L1894, Def_Instancias_Equipamentos!$D$2:$D$5135, 0), 1)</f>
        <v>IA-09RaBPM</v>
      </c>
      <c r="J1894" s="27" t="str">
        <f t="shared" si="26"/>
        <v>INTERNO</v>
      </c>
      <c r="K1894" s="28" t="str">
        <f>Def_Instancias_Equipamentos!$D$857</f>
        <v>SI-09C2:DI-BPMRFFE</v>
      </c>
      <c r="L1894" s="19" t="str">
        <f>Def_Instancias_Equipamentos!$D$1448</f>
        <v>SI-09C2:DI-FMCFastADC</v>
      </c>
      <c r="M1894" s="44" t="s">
        <v>47</v>
      </c>
      <c r="N1894" s="45" t="s">
        <v>1216</v>
      </c>
      <c r="O1894" s="28" t="str">
        <f>Def_Sistemas_Conectores_Cabos!$B$7</f>
        <v>SMA 50-ohm</v>
      </c>
      <c r="P1894" s="19" t="str">
        <f>Def_Sistemas_Conectores_Cabos!$B$7</f>
        <v>SMA 50-ohm</v>
      </c>
      <c r="Q1894" s="27" t="str">
        <f t="shared" si="31"/>
        <v>SI-09C2:DI-BPMRFFE/BO_OUT
SI-09C2:DI-FMCFastADC/IN4</v>
      </c>
      <c r="R1894" s="69">
        <v>2.0</v>
      </c>
      <c r="S1894" s="69">
        <v>2.0</v>
      </c>
      <c r="T1894" s="211" t="str">
        <f>Def_Sistemas_Conectores_Cabos!$C$9</f>
        <v>RG316</v>
      </c>
      <c r="U1894" s="45" t="s">
        <v>1173</v>
      </c>
      <c r="V1894" s="33"/>
      <c r="W1894" s="33"/>
      <c r="X1894" s="33"/>
    </row>
    <row r="1895" ht="15.75" customHeight="1">
      <c r="A1895" s="19" t="str">
        <f>Def_Sistemas_Conectores_Cabos!$A$22</f>
        <v>BPM de elétrons</v>
      </c>
      <c r="B1895" s="22" t="str">
        <f>Datas_Entregas!$A$3</f>
        <v>BTS/Anel</v>
      </c>
      <c r="C1895" s="25">
        <f t="array" ref="C1895">INDEX(Datas_Entregas!$B$2:$B$100, MATCH(B1895, Datas_Entregas!$A$2:$A$100, 0), 1)</f>
        <v>43296</v>
      </c>
      <c r="D1895" s="22" t="str">
        <f>Def_Status_Montagem!$A$4</f>
        <v>Comprado / Esperando entrega</v>
      </c>
      <c r="E1895" s="35" t="str">
        <f>Def_Status_Montagem!$B$4</f>
        <v>Contratada (inclui etiqueta)</v>
      </c>
      <c r="F1895" s="26"/>
      <c r="G1895" s="27"/>
      <c r="H1895" s="26" t="str">
        <f t="array" ref="H1895">INDEX(Def_Instancias_Equipamentos!$E$2:$E$5135, MATCH(K1895, Def_Instancias_Equipamentos!$D$2:$D$5135, 0), 1)</f>
        <v>IA-09RaBPM</v>
      </c>
      <c r="I1895" s="27" t="str">
        <f t="array" ref="I1895">INDEX(Def_Instancias_Equipamentos!$E$2:$E$5135, MATCH(L1895, Def_Instancias_Equipamentos!$D$2:$D$5135, 0), 1)</f>
        <v>IA-09RaBPM</v>
      </c>
      <c r="J1895" s="27" t="str">
        <f t="shared" si="26"/>
        <v>INTERNO</v>
      </c>
      <c r="K1895" s="28" t="str">
        <f>Def_Instancias_Equipamentos!$D$858</f>
        <v>SI-09C3:DI-BPMRFFE-1</v>
      </c>
      <c r="L1895" s="19" t="str">
        <f>Def_Instancias_Equipamentos!$D$1449</f>
        <v>SI-09C3:DI-FMCFastADC-1</v>
      </c>
      <c r="M1895" s="44" t="s">
        <v>51</v>
      </c>
      <c r="N1895" s="45" t="s">
        <v>1192</v>
      </c>
      <c r="O1895" s="28" t="str">
        <f>Def_Sistemas_Conectores_Cabos!$B$7</f>
        <v>SMA 50-ohm</v>
      </c>
      <c r="P1895" s="19" t="str">
        <f>Def_Sistemas_Conectores_Cabos!$B$7</f>
        <v>SMA 50-ohm</v>
      </c>
      <c r="Q1895" s="27" t="str">
        <f t="shared" si="31"/>
        <v>SI-09C3:DI-BPMRFFE-1/TO_OUT
SI-09C3:DI-FMCFastADC-1/IN1</v>
      </c>
      <c r="R1895" s="69">
        <v>2.0</v>
      </c>
      <c r="S1895" s="69">
        <v>2.0</v>
      </c>
      <c r="T1895" s="211" t="str">
        <f>Def_Sistemas_Conectores_Cabos!$C$9</f>
        <v>RG316</v>
      </c>
      <c r="U1895" s="45" t="s">
        <v>1173</v>
      </c>
      <c r="V1895" s="33"/>
      <c r="W1895" s="33"/>
      <c r="X1895" s="33"/>
    </row>
    <row r="1896" ht="15.75" customHeight="1">
      <c r="A1896" s="19" t="str">
        <f>Def_Sistemas_Conectores_Cabos!$A$22</f>
        <v>BPM de elétrons</v>
      </c>
      <c r="B1896" s="22" t="str">
        <f>Datas_Entregas!$A$3</f>
        <v>BTS/Anel</v>
      </c>
      <c r="C1896" s="25">
        <f t="array" ref="C1896">INDEX(Datas_Entregas!$B$2:$B$100, MATCH(B1896, Datas_Entregas!$A$2:$A$100, 0), 1)</f>
        <v>43296</v>
      </c>
      <c r="D1896" s="22" t="str">
        <f>Def_Status_Montagem!$A$4</f>
        <v>Comprado / Esperando entrega</v>
      </c>
      <c r="E1896" s="35" t="str">
        <f>Def_Status_Montagem!$B$4</f>
        <v>Contratada (inclui etiqueta)</v>
      </c>
      <c r="F1896" s="26"/>
      <c r="G1896" s="27"/>
      <c r="H1896" s="26" t="str">
        <f t="array" ref="H1896">INDEX(Def_Instancias_Equipamentos!$E$2:$E$5135, MATCH(K1896, Def_Instancias_Equipamentos!$D$2:$D$5135, 0), 1)</f>
        <v>IA-09RaBPM</v>
      </c>
      <c r="I1896" s="27" t="str">
        <f t="array" ref="I1896">INDEX(Def_Instancias_Equipamentos!$E$2:$E$5135, MATCH(L1896, Def_Instancias_Equipamentos!$D$2:$D$5135, 0), 1)</f>
        <v>IA-09RaBPM</v>
      </c>
      <c r="J1896" s="27" t="str">
        <f t="shared" si="26"/>
        <v>INTERNO</v>
      </c>
      <c r="K1896" s="28" t="str">
        <f>Def_Instancias_Equipamentos!$D$858</f>
        <v>SI-09C3:DI-BPMRFFE-1</v>
      </c>
      <c r="L1896" s="19" t="str">
        <f>Def_Instancias_Equipamentos!$D$1449</f>
        <v>SI-09C3:DI-FMCFastADC-1</v>
      </c>
      <c r="M1896" s="44" t="s">
        <v>44</v>
      </c>
      <c r="N1896" s="45" t="s">
        <v>1199</v>
      </c>
      <c r="O1896" s="28" t="str">
        <f>Def_Sistemas_Conectores_Cabos!$B$7</f>
        <v>SMA 50-ohm</v>
      </c>
      <c r="P1896" s="19" t="str">
        <f>Def_Sistemas_Conectores_Cabos!$B$7</f>
        <v>SMA 50-ohm</v>
      </c>
      <c r="Q1896" s="27" t="str">
        <f t="shared" si="31"/>
        <v>SI-09C3:DI-BPMRFFE-1/BI_OUT
SI-09C3:DI-FMCFastADC-1/IN2</v>
      </c>
      <c r="R1896" s="69">
        <v>2.0</v>
      </c>
      <c r="S1896" s="69">
        <v>2.0</v>
      </c>
      <c r="T1896" s="211" t="str">
        <f>Def_Sistemas_Conectores_Cabos!$C$9</f>
        <v>RG316</v>
      </c>
      <c r="U1896" s="45" t="s">
        <v>1173</v>
      </c>
      <c r="V1896" s="33"/>
      <c r="W1896" s="33"/>
      <c r="X1896" s="33"/>
    </row>
    <row r="1897" ht="15.75" customHeight="1">
      <c r="A1897" s="19" t="str">
        <f>Def_Sistemas_Conectores_Cabos!$A$22</f>
        <v>BPM de elétrons</v>
      </c>
      <c r="B1897" s="22" t="str">
        <f>Datas_Entregas!$A$3</f>
        <v>BTS/Anel</v>
      </c>
      <c r="C1897" s="25">
        <f t="array" ref="C1897">INDEX(Datas_Entregas!$B$2:$B$100, MATCH(B1897, Datas_Entregas!$A$2:$A$100, 0), 1)</f>
        <v>43296</v>
      </c>
      <c r="D1897" s="22" t="str">
        <f>Def_Status_Montagem!$A$4</f>
        <v>Comprado / Esperando entrega</v>
      </c>
      <c r="E1897" s="35" t="str">
        <f>Def_Status_Montagem!$B$4</f>
        <v>Contratada (inclui etiqueta)</v>
      </c>
      <c r="F1897" s="26"/>
      <c r="G1897" s="27"/>
      <c r="H1897" s="26" t="str">
        <f t="array" ref="H1897">INDEX(Def_Instancias_Equipamentos!$E$2:$E$5135, MATCH(K1897, Def_Instancias_Equipamentos!$D$2:$D$5135, 0), 1)</f>
        <v>IA-09RaBPM</v>
      </c>
      <c r="I1897" s="27" t="str">
        <f t="array" ref="I1897">INDEX(Def_Instancias_Equipamentos!$E$2:$E$5135, MATCH(L1897, Def_Instancias_Equipamentos!$D$2:$D$5135, 0), 1)</f>
        <v>IA-09RaBPM</v>
      </c>
      <c r="J1897" s="27" t="str">
        <f t="shared" si="26"/>
        <v>INTERNO</v>
      </c>
      <c r="K1897" s="28" t="str">
        <f>Def_Instancias_Equipamentos!$D$858</f>
        <v>SI-09C3:DI-BPMRFFE-1</v>
      </c>
      <c r="L1897" s="19" t="str">
        <f>Def_Instancias_Equipamentos!$D$1449</f>
        <v>SI-09C3:DI-FMCFastADC-1</v>
      </c>
      <c r="M1897" s="44" t="s">
        <v>49</v>
      </c>
      <c r="N1897" s="45" t="s">
        <v>1202</v>
      </c>
      <c r="O1897" s="28" t="str">
        <f>Def_Sistemas_Conectores_Cabos!$B$7</f>
        <v>SMA 50-ohm</v>
      </c>
      <c r="P1897" s="19" t="str">
        <f>Def_Sistemas_Conectores_Cabos!$B$7</f>
        <v>SMA 50-ohm</v>
      </c>
      <c r="Q1897" s="27" t="str">
        <f t="shared" si="31"/>
        <v>SI-09C3:DI-BPMRFFE-1/TI_OUT
SI-09C3:DI-FMCFastADC-1/IN3</v>
      </c>
      <c r="R1897" s="69">
        <v>2.0</v>
      </c>
      <c r="S1897" s="69">
        <v>2.0</v>
      </c>
      <c r="T1897" s="211" t="str">
        <f>Def_Sistemas_Conectores_Cabos!$C$9</f>
        <v>RG316</v>
      </c>
      <c r="U1897" s="45" t="s">
        <v>1173</v>
      </c>
      <c r="V1897" s="33"/>
      <c r="W1897" s="33"/>
      <c r="X1897" s="33"/>
    </row>
    <row r="1898" ht="15.75" customHeight="1">
      <c r="A1898" s="19" t="str">
        <f>Def_Sistemas_Conectores_Cabos!$A$22</f>
        <v>BPM de elétrons</v>
      </c>
      <c r="B1898" s="22" t="str">
        <f>Datas_Entregas!$A$3</f>
        <v>BTS/Anel</v>
      </c>
      <c r="C1898" s="25">
        <f t="array" ref="C1898">INDEX(Datas_Entregas!$B$2:$B$100, MATCH(B1898, Datas_Entregas!$A$2:$A$100, 0), 1)</f>
        <v>43296</v>
      </c>
      <c r="D1898" s="22" t="str">
        <f>Def_Status_Montagem!$A$4</f>
        <v>Comprado / Esperando entrega</v>
      </c>
      <c r="E1898" s="35" t="str">
        <f>Def_Status_Montagem!$B$4</f>
        <v>Contratada (inclui etiqueta)</v>
      </c>
      <c r="F1898" s="26"/>
      <c r="G1898" s="27"/>
      <c r="H1898" s="26" t="str">
        <f t="array" ref="H1898">INDEX(Def_Instancias_Equipamentos!$E$2:$E$5135, MATCH(K1898, Def_Instancias_Equipamentos!$D$2:$D$5135, 0), 1)</f>
        <v>IA-09RaBPM</v>
      </c>
      <c r="I1898" s="27" t="str">
        <f t="array" ref="I1898">INDEX(Def_Instancias_Equipamentos!$E$2:$E$5135, MATCH(L1898, Def_Instancias_Equipamentos!$D$2:$D$5135, 0), 1)</f>
        <v>IA-09RaBPM</v>
      </c>
      <c r="J1898" s="27" t="str">
        <f t="shared" si="26"/>
        <v>INTERNO</v>
      </c>
      <c r="K1898" s="28" t="str">
        <f>Def_Instancias_Equipamentos!$D$858</f>
        <v>SI-09C3:DI-BPMRFFE-1</v>
      </c>
      <c r="L1898" s="19" t="str">
        <f>Def_Instancias_Equipamentos!$D$1449</f>
        <v>SI-09C3:DI-FMCFastADC-1</v>
      </c>
      <c r="M1898" s="44" t="s">
        <v>47</v>
      </c>
      <c r="N1898" s="45" t="s">
        <v>1216</v>
      </c>
      <c r="O1898" s="28" t="str">
        <f>Def_Sistemas_Conectores_Cabos!$B$7</f>
        <v>SMA 50-ohm</v>
      </c>
      <c r="P1898" s="19" t="str">
        <f>Def_Sistemas_Conectores_Cabos!$B$7</f>
        <v>SMA 50-ohm</v>
      </c>
      <c r="Q1898" s="27" t="str">
        <f t="shared" si="31"/>
        <v>SI-09C3:DI-BPMRFFE-1/BO_OUT
SI-09C3:DI-FMCFastADC-1/IN4</v>
      </c>
      <c r="R1898" s="69">
        <v>2.0</v>
      </c>
      <c r="S1898" s="69">
        <v>2.0</v>
      </c>
      <c r="T1898" s="211" t="str">
        <f>Def_Sistemas_Conectores_Cabos!$C$9</f>
        <v>RG316</v>
      </c>
      <c r="U1898" s="45" t="s">
        <v>1173</v>
      </c>
      <c r="V1898" s="33"/>
      <c r="W1898" s="33"/>
      <c r="X1898" s="33"/>
    </row>
    <row r="1899" ht="15.75" customHeight="1">
      <c r="A1899" s="19" t="str">
        <f>Def_Sistemas_Conectores_Cabos!$A$22</f>
        <v>BPM de elétrons</v>
      </c>
      <c r="B1899" s="22" t="str">
        <f>Datas_Entregas!$A$3</f>
        <v>BTS/Anel</v>
      </c>
      <c r="C1899" s="25">
        <f t="array" ref="C1899">INDEX(Datas_Entregas!$B$2:$B$100, MATCH(B1899, Datas_Entregas!$A$2:$A$100, 0), 1)</f>
        <v>43296</v>
      </c>
      <c r="D1899" s="22" t="str">
        <f>Def_Status_Montagem!$A$4</f>
        <v>Comprado / Esperando entrega</v>
      </c>
      <c r="E1899" s="35" t="str">
        <f>Def_Status_Montagem!$B$4</f>
        <v>Contratada (inclui etiqueta)</v>
      </c>
      <c r="F1899" s="26"/>
      <c r="G1899" s="27"/>
      <c r="H1899" s="26" t="str">
        <f t="array" ref="H1899">INDEX(Def_Instancias_Equipamentos!$E$2:$E$5135, MATCH(K1899, Def_Instancias_Equipamentos!$D$2:$D$5135, 0), 1)</f>
        <v>IA-09RaBPM</v>
      </c>
      <c r="I1899" s="27" t="str">
        <f t="array" ref="I1899">INDEX(Def_Instancias_Equipamentos!$E$2:$E$5135, MATCH(L1899, Def_Instancias_Equipamentos!$D$2:$D$5135, 0), 1)</f>
        <v>IA-09RaBPM</v>
      </c>
      <c r="J1899" s="27" t="str">
        <f t="shared" si="26"/>
        <v>INTERNO</v>
      </c>
      <c r="K1899" s="28" t="str">
        <f>Def_Instancias_Equipamentos!$D$859</f>
        <v>SI-09C3:DI-BPMRFFE-2</v>
      </c>
      <c r="L1899" s="19" t="str">
        <f>Def_Instancias_Equipamentos!$D$1450</f>
        <v>SI-09C3:DI-FMCFastADC-2</v>
      </c>
      <c r="M1899" s="44" t="s">
        <v>51</v>
      </c>
      <c r="N1899" s="45" t="s">
        <v>1192</v>
      </c>
      <c r="O1899" s="28" t="str">
        <f>Def_Sistemas_Conectores_Cabos!$B$7</f>
        <v>SMA 50-ohm</v>
      </c>
      <c r="P1899" s="19" t="str">
        <f>Def_Sistemas_Conectores_Cabos!$B$7</f>
        <v>SMA 50-ohm</v>
      </c>
      <c r="Q1899" s="27" t="str">
        <f t="shared" si="31"/>
        <v>SI-09C3:DI-BPMRFFE-2/TO_OUT
SI-09C3:DI-FMCFastADC-2/IN1</v>
      </c>
      <c r="R1899" s="69">
        <v>2.0</v>
      </c>
      <c r="S1899" s="69">
        <v>2.0</v>
      </c>
      <c r="T1899" s="211" t="str">
        <f>Def_Sistemas_Conectores_Cabos!$C$9</f>
        <v>RG316</v>
      </c>
      <c r="U1899" s="45" t="s">
        <v>1173</v>
      </c>
      <c r="V1899" s="33"/>
      <c r="W1899" s="33"/>
      <c r="X1899" s="33"/>
    </row>
    <row r="1900" ht="15.75" customHeight="1">
      <c r="A1900" s="19" t="str">
        <f>Def_Sistemas_Conectores_Cabos!$A$22</f>
        <v>BPM de elétrons</v>
      </c>
      <c r="B1900" s="22" t="str">
        <f>Datas_Entregas!$A$3</f>
        <v>BTS/Anel</v>
      </c>
      <c r="C1900" s="25">
        <f t="array" ref="C1900">INDEX(Datas_Entregas!$B$2:$B$100, MATCH(B1900, Datas_Entregas!$A$2:$A$100, 0), 1)</f>
        <v>43296</v>
      </c>
      <c r="D1900" s="22" t="str">
        <f>Def_Status_Montagem!$A$4</f>
        <v>Comprado / Esperando entrega</v>
      </c>
      <c r="E1900" s="35" t="str">
        <f>Def_Status_Montagem!$B$4</f>
        <v>Contratada (inclui etiqueta)</v>
      </c>
      <c r="F1900" s="26"/>
      <c r="G1900" s="27"/>
      <c r="H1900" s="26" t="str">
        <f t="array" ref="H1900">INDEX(Def_Instancias_Equipamentos!$E$2:$E$5135, MATCH(K1900, Def_Instancias_Equipamentos!$D$2:$D$5135, 0), 1)</f>
        <v>IA-09RaBPM</v>
      </c>
      <c r="I1900" s="27" t="str">
        <f t="array" ref="I1900">INDEX(Def_Instancias_Equipamentos!$E$2:$E$5135, MATCH(L1900, Def_Instancias_Equipamentos!$D$2:$D$5135, 0), 1)</f>
        <v>IA-09RaBPM</v>
      </c>
      <c r="J1900" s="27" t="str">
        <f t="shared" si="26"/>
        <v>INTERNO</v>
      </c>
      <c r="K1900" s="28" t="str">
        <f>Def_Instancias_Equipamentos!$D$859</f>
        <v>SI-09C3:DI-BPMRFFE-2</v>
      </c>
      <c r="L1900" s="19" t="str">
        <f>Def_Instancias_Equipamentos!$D$1450</f>
        <v>SI-09C3:DI-FMCFastADC-2</v>
      </c>
      <c r="M1900" s="44" t="s">
        <v>44</v>
      </c>
      <c r="N1900" s="45" t="s">
        <v>1199</v>
      </c>
      <c r="O1900" s="28" t="str">
        <f>Def_Sistemas_Conectores_Cabos!$B$7</f>
        <v>SMA 50-ohm</v>
      </c>
      <c r="P1900" s="19" t="str">
        <f>Def_Sistemas_Conectores_Cabos!$B$7</f>
        <v>SMA 50-ohm</v>
      </c>
      <c r="Q1900" s="27" t="str">
        <f t="shared" si="31"/>
        <v>SI-09C3:DI-BPMRFFE-2/BI_OUT
SI-09C3:DI-FMCFastADC-2/IN2</v>
      </c>
      <c r="R1900" s="69">
        <v>2.0</v>
      </c>
      <c r="S1900" s="69">
        <v>2.0</v>
      </c>
      <c r="T1900" s="211" t="str">
        <f>Def_Sistemas_Conectores_Cabos!$C$9</f>
        <v>RG316</v>
      </c>
      <c r="U1900" s="45" t="s">
        <v>1173</v>
      </c>
      <c r="V1900" s="33"/>
      <c r="W1900" s="33"/>
      <c r="X1900" s="33"/>
    </row>
    <row r="1901" ht="15.75" customHeight="1">
      <c r="A1901" s="19" t="str">
        <f>Def_Sistemas_Conectores_Cabos!$A$22</f>
        <v>BPM de elétrons</v>
      </c>
      <c r="B1901" s="22" t="str">
        <f>Datas_Entregas!$A$3</f>
        <v>BTS/Anel</v>
      </c>
      <c r="C1901" s="25">
        <f t="array" ref="C1901">INDEX(Datas_Entregas!$B$2:$B$100, MATCH(B1901, Datas_Entregas!$A$2:$A$100, 0), 1)</f>
        <v>43296</v>
      </c>
      <c r="D1901" s="22" t="str">
        <f>Def_Status_Montagem!$A$4</f>
        <v>Comprado / Esperando entrega</v>
      </c>
      <c r="E1901" s="35" t="str">
        <f>Def_Status_Montagem!$B$4</f>
        <v>Contratada (inclui etiqueta)</v>
      </c>
      <c r="F1901" s="26"/>
      <c r="G1901" s="27"/>
      <c r="H1901" s="26" t="str">
        <f t="array" ref="H1901">INDEX(Def_Instancias_Equipamentos!$E$2:$E$5135, MATCH(K1901, Def_Instancias_Equipamentos!$D$2:$D$5135, 0), 1)</f>
        <v>IA-09RaBPM</v>
      </c>
      <c r="I1901" s="27" t="str">
        <f t="array" ref="I1901">INDEX(Def_Instancias_Equipamentos!$E$2:$E$5135, MATCH(L1901, Def_Instancias_Equipamentos!$D$2:$D$5135, 0), 1)</f>
        <v>IA-09RaBPM</v>
      </c>
      <c r="J1901" s="27" t="str">
        <f t="shared" si="26"/>
        <v>INTERNO</v>
      </c>
      <c r="K1901" s="28" t="str">
        <f>Def_Instancias_Equipamentos!$D$859</f>
        <v>SI-09C3:DI-BPMRFFE-2</v>
      </c>
      <c r="L1901" s="19" t="str">
        <f>Def_Instancias_Equipamentos!$D$1450</f>
        <v>SI-09C3:DI-FMCFastADC-2</v>
      </c>
      <c r="M1901" s="44" t="s">
        <v>49</v>
      </c>
      <c r="N1901" s="45" t="s">
        <v>1202</v>
      </c>
      <c r="O1901" s="28" t="str">
        <f>Def_Sistemas_Conectores_Cabos!$B$7</f>
        <v>SMA 50-ohm</v>
      </c>
      <c r="P1901" s="19" t="str">
        <f>Def_Sistemas_Conectores_Cabos!$B$7</f>
        <v>SMA 50-ohm</v>
      </c>
      <c r="Q1901" s="27" t="str">
        <f t="shared" si="31"/>
        <v>SI-09C3:DI-BPMRFFE-2/TI_OUT
SI-09C3:DI-FMCFastADC-2/IN3</v>
      </c>
      <c r="R1901" s="69">
        <v>2.0</v>
      </c>
      <c r="S1901" s="69">
        <v>2.0</v>
      </c>
      <c r="T1901" s="211" t="str">
        <f>Def_Sistemas_Conectores_Cabos!$C$9</f>
        <v>RG316</v>
      </c>
      <c r="U1901" s="45" t="s">
        <v>1173</v>
      </c>
      <c r="V1901" s="33"/>
      <c r="W1901" s="33"/>
      <c r="X1901" s="33"/>
    </row>
    <row r="1902" ht="15.75" customHeight="1">
      <c r="A1902" s="19" t="str">
        <f>Def_Sistemas_Conectores_Cabos!$A$22</f>
        <v>BPM de elétrons</v>
      </c>
      <c r="B1902" s="22" t="str">
        <f>Datas_Entregas!$A$3</f>
        <v>BTS/Anel</v>
      </c>
      <c r="C1902" s="25">
        <f t="array" ref="C1902">INDEX(Datas_Entregas!$B$2:$B$100, MATCH(B1902, Datas_Entregas!$A$2:$A$100, 0), 1)</f>
        <v>43296</v>
      </c>
      <c r="D1902" s="22" t="str">
        <f>Def_Status_Montagem!$A$4</f>
        <v>Comprado / Esperando entrega</v>
      </c>
      <c r="E1902" s="35" t="str">
        <f>Def_Status_Montagem!$B$4</f>
        <v>Contratada (inclui etiqueta)</v>
      </c>
      <c r="F1902" s="26"/>
      <c r="G1902" s="27"/>
      <c r="H1902" s="26" t="str">
        <f t="array" ref="H1902">INDEX(Def_Instancias_Equipamentos!$E$2:$E$5135, MATCH(K1902, Def_Instancias_Equipamentos!$D$2:$D$5135, 0), 1)</f>
        <v>IA-09RaBPM</v>
      </c>
      <c r="I1902" s="27" t="str">
        <f t="array" ref="I1902">INDEX(Def_Instancias_Equipamentos!$E$2:$E$5135, MATCH(L1902, Def_Instancias_Equipamentos!$D$2:$D$5135, 0), 1)</f>
        <v>IA-09RaBPM</v>
      </c>
      <c r="J1902" s="27" t="str">
        <f t="shared" si="26"/>
        <v>INTERNO</v>
      </c>
      <c r="K1902" s="28" t="str">
        <f>Def_Instancias_Equipamentos!$D$859</f>
        <v>SI-09C3:DI-BPMRFFE-2</v>
      </c>
      <c r="L1902" s="19" t="str">
        <f>Def_Instancias_Equipamentos!$D$1450</f>
        <v>SI-09C3:DI-FMCFastADC-2</v>
      </c>
      <c r="M1902" s="44" t="s">
        <v>47</v>
      </c>
      <c r="N1902" s="45" t="s">
        <v>1216</v>
      </c>
      <c r="O1902" s="28" t="str">
        <f>Def_Sistemas_Conectores_Cabos!$B$7</f>
        <v>SMA 50-ohm</v>
      </c>
      <c r="P1902" s="19" t="str">
        <f>Def_Sistemas_Conectores_Cabos!$B$7</f>
        <v>SMA 50-ohm</v>
      </c>
      <c r="Q1902" s="27" t="str">
        <f t="shared" si="31"/>
        <v>SI-09C3:DI-BPMRFFE-2/BO_OUT
SI-09C3:DI-FMCFastADC-2/IN4</v>
      </c>
      <c r="R1902" s="69">
        <v>2.0</v>
      </c>
      <c r="S1902" s="69">
        <v>2.0</v>
      </c>
      <c r="T1902" s="211" t="str">
        <f>Def_Sistemas_Conectores_Cabos!$C$9</f>
        <v>RG316</v>
      </c>
      <c r="U1902" s="45" t="s">
        <v>1173</v>
      </c>
      <c r="V1902" s="33"/>
      <c r="W1902" s="33"/>
      <c r="X1902" s="33"/>
    </row>
    <row r="1903" ht="15.75" customHeight="1">
      <c r="A1903" s="19" t="str">
        <f>Def_Sistemas_Conectores_Cabos!$A$22</f>
        <v>BPM de elétrons</v>
      </c>
      <c r="B1903" s="22" t="str">
        <f>Datas_Entregas!$A$3</f>
        <v>BTS/Anel</v>
      </c>
      <c r="C1903" s="25">
        <f t="array" ref="C1903">INDEX(Datas_Entregas!$B$2:$B$100, MATCH(B1903, Datas_Entregas!$A$2:$A$100, 0), 1)</f>
        <v>43296</v>
      </c>
      <c r="D1903" s="22" t="str">
        <f>Def_Status_Montagem!$A$4</f>
        <v>Comprado / Esperando entrega</v>
      </c>
      <c r="E1903" s="35" t="str">
        <f>Def_Status_Montagem!$B$4</f>
        <v>Contratada (inclui etiqueta)</v>
      </c>
      <c r="F1903" s="26"/>
      <c r="G1903" s="27"/>
      <c r="H1903" s="26" t="str">
        <f t="array" ref="H1903">INDEX(Def_Instancias_Equipamentos!$E$2:$E$5135, MATCH(K1903, Def_Instancias_Equipamentos!$D$2:$D$5135, 0), 1)</f>
        <v>IA-09RaBPM</v>
      </c>
      <c r="I1903" s="27" t="str">
        <f t="array" ref="I1903">INDEX(Def_Instancias_Equipamentos!$E$2:$E$5135, MATCH(L1903, Def_Instancias_Equipamentos!$D$2:$D$5135, 0), 1)</f>
        <v>IA-09RaBPM</v>
      </c>
      <c r="J1903" s="27" t="str">
        <f t="shared" si="26"/>
        <v>INTERNO</v>
      </c>
      <c r="K1903" s="28" t="str">
        <f>Def_Instancias_Equipamentos!$D$860</f>
        <v>SI-09C4:DI-BPMRFFE</v>
      </c>
      <c r="L1903" s="19" t="str">
        <f>Def_Instancias_Equipamentos!$D$1451</f>
        <v>SI-09C4:DI-FMCFastADC</v>
      </c>
      <c r="M1903" s="44" t="s">
        <v>51</v>
      </c>
      <c r="N1903" s="45" t="s">
        <v>1192</v>
      </c>
      <c r="O1903" s="28" t="str">
        <f>Def_Sistemas_Conectores_Cabos!$B$7</f>
        <v>SMA 50-ohm</v>
      </c>
      <c r="P1903" s="19" t="str">
        <f>Def_Sistemas_Conectores_Cabos!$B$7</f>
        <v>SMA 50-ohm</v>
      </c>
      <c r="Q1903" s="27" t="str">
        <f t="shared" si="31"/>
        <v>SI-09C4:DI-BPMRFFE/TO_OUT
SI-09C4:DI-FMCFastADC/IN1</v>
      </c>
      <c r="R1903" s="69">
        <v>2.0</v>
      </c>
      <c r="S1903" s="69">
        <v>2.0</v>
      </c>
      <c r="T1903" s="211" t="str">
        <f>Def_Sistemas_Conectores_Cabos!$C$9</f>
        <v>RG316</v>
      </c>
      <c r="U1903" s="45" t="s">
        <v>1173</v>
      </c>
      <c r="V1903" s="33"/>
      <c r="W1903" s="33"/>
      <c r="X1903" s="33"/>
    </row>
    <row r="1904" ht="15.75" customHeight="1">
      <c r="A1904" s="19" t="str">
        <f>Def_Sistemas_Conectores_Cabos!$A$22</f>
        <v>BPM de elétrons</v>
      </c>
      <c r="B1904" s="22" t="str">
        <f>Datas_Entregas!$A$3</f>
        <v>BTS/Anel</v>
      </c>
      <c r="C1904" s="25">
        <f t="array" ref="C1904">INDEX(Datas_Entregas!$B$2:$B$100, MATCH(B1904, Datas_Entregas!$A$2:$A$100, 0), 1)</f>
        <v>43296</v>
      </c>
      <c r="D1904" s="22" t="str">
        <f>Def_Status_Montagem!$A$4</f>
        <v>Comprado / Esperando entrega</v>
      </c>
      <c r="E1904" s="35" t="str">
        <f>Def_Status_Montagem!$B$4</f>
        <v>Contratada (inclui etiqueta)</v>
      </c>
      <c r="F1904" s="26"/>
      <c r="G1904" s="27"/>
      <c r="H1904" s="26" t="str">
        <f t="array" ref="H1904">INDEX(Def_Instancias_Equipamentos!$E$2:$E$5135, MATCH(K1904, Def_Instancias_Equipamentos!$D$2:$D$5135, 0), 1)</f>
        <v>IA-09RaBPM</v>
      </c>
      <c r="I1904" s="27" t="str">
        <f t="array" ref="I1904">INDEX(Def_Instancias_Equipamentos!$E$2:$E$5135, MATCH(L1904, Def_Instancias_Equipamentos!$D$2:$D$5135, 0), 1)</f>
        <v>IA-09RaBPM</v>
      </c>
      <c r="J1904" s="27" t="str">
        <f t="shared" si="26"/>
        <v>INTERNO</v>
      </c>
      <c r="K1904" s="28" t="str">
        <f>Def_Instancias_Equipamentos!$D$860</f>
        <v>SI-09C4:DI-BPMRFFE</v>
      </c>
      <c r="L1904" s="19" t="str">
        <f>Def_Instancias_Equipamentos!$D$1451</f>
        <v>SI-09C4:DI-FMCFastADC</v>
      </c>
      <c r="M1904" s="44" t="s">
        <v>44</v>
      </c>
      <c r="N1904" s="45" t="s">
        <v>1199</v>
      </c>
      <c r="O1904" s="28" t="str">
        <f>Def_Sistemas_Conectores_Cabos!$B$7</f>
        <v>SMA 50-ohm</v>
      </c>
      <c r="P1904" s="19" t="str">
        <f>Def_Sistemas_Conectores_Cabos!$B$7</f>
        <v>SMA 50-ohm</v>
      </c>
      <c r="Q1904" s="27" t="str">
        <f t="shared" si="31"/>
        <v>SI-09C4:DI-BPMRFFE/BI_OUT
SI-09C4:DI-FMCFastADC/IN2</v>
      </c>
      <c r="R1904" s="69">
        <v>2.0</v>
      </c>
      <c r="S1904" s="69">
        <v>2.0</v>
      </c>
      <c r="T1904" s="211" t="str">
        <f>Def_Sistemas_Conectores_Cabos!$C$9</f>
        <v>RG316</v>
      </c>
      <c r="U1904" s="45" t="s">
        <v>1173</v>
      </c>
      <c r="V1904" s="33"/>
      <c r="W1904" s="33"/>
      <c r="X1904" s="33"/>
    </row>
    <row r="1905" ht="15.75" customHeight="1">
      <c r="A1905" s="19" t="str">
        <f>Def_Sistemas_Conectores_Cabos!$A$22</f>
        <v>BPM de elétrons</v>
      </c>
      <c r="B1905" s="22" t="str">
        <f>Datas_Entregas!$A$3</f>
        <v>BTS/Anel</v>
      </c>
      <c r="C1905" s="25">
        <f t="array" ref="C1905">INDEX(Datas_Entregas!$B$2:$B$100, MATCH(B1905, Datas_Entregas!$A$2:$A$100, 0), 1)</f>
        <v>43296</v>
      </c>
      <c r="D1905" s="22" t="str">
        <f>Def_Status_Montagem!$A$4</f>
        <v>Comprado / Esperando entrega</v>
      </c>
      <c r="E1905" s="35" t="str">
        <f>Def_Status_Montagem!$B$4</f>
        <v>Contratada (inclui etiqueta)</v>
      </c>
      <c r="F1905" s="26"/>
      <c r="G1905" s="27"/>
      <c r="H1905" s="26" t="str">
        <f t="array" ref="H1905">INDEX(Def_Instancias_Equipamentos!$E$2:$E$5135, MATCH(K1905, Def_Instancias_Equipamentos!$D$2:$D$5135, 0), 1)</f>
        <v>IA-09RaBPM</v>
      </c>
      <c r="I1905" s="27" t="str">
        <f t="array" ref="I1905">INDEX(Def_Instancias_Equipamentos!$E$2:$E$5135, MATCH(L1905, Def_Instancias_Equipamentos!$D$2:$D$5135, 0), 1)</f>
        <v>IA-09RaBPM</v>
      </c>
      <c r="J1905" s="27" t="str">
        <f t="shared" si="26"/>
        <v>INTERNO</v>
      </c>
      <c r="K1905" s="28" t="str">
        <f>Def_Instancias_Equipamentos!$D$860</f>
        <v>SI-09C4:DI-BPMRFFE</v>
      </c>
      <c r="L1905" s="19" t="str">
        <f>Def_Instancias_Equipamentos!$D$1451</f>
        <v>SI-09C4:DI-FMCFastADC</v>
      </c>
      <c r="M1905" s="44" t="s">
        <v>49</v>
      </c>
      <c r="N1905" s="45" t="s">
        <v>1202</v>
      </c>
      <c r="O1905" s="28" t="str">
        <f>Def_Sistemas_Conectores_Cabos!$B$7</f>
        <v>SMA 50-ohm</v>
      </c>
      <c r="P1905" s="19" t="str">
        <f>Def_Sistemas_Conectores_Cabos!$B$7</f>
        <v>SMA 50-ohm</v>
      </c>
      <c r="Q1905" s="27" t="str">
        <f t="shared" si="31"/>
        <v>SI-09C4:DI-BPMRFFE/TI_OUT
SI-09C4:DI-FMCFastADC/IN3</v>
      </c>
      <c r="R1905" s="69">
        <v>2.0</v>
      </c>
      <c r="S1905" s="69">
        <v>2.0</v>
      </c>
      <c r="T1905" s="211" t="str">
        <f>Def_Sistemas_Conectores_Cabos!$C$9</f>
        <v>RG316</v>
      </c>
      <c r="U1905" s="45" t="s">
        <v>1173</v>
      </c>
      <c r="V1905" s="33"/>
      <c r="W1905" s="33"/>
      <c r="X1905" s="33"/>
    </row>
    <row r="1906" ht="15.75" customHeight="1">
      <c r="A1906" s="19" t="str">
        <f>Def_Sistemas_Conectores_Cabos!$A$22</f>
        <v>BPM de elétrons</v>
      </c>
      <c r="B1906" s="22" t="str">
        <f>Datas_Entregas!$A$3</f>
        <v>BTS/Anel</v>
      </c>
      <c r="C1906" s="25">
        <f t="array" ref="C1906">INDEX(Datas_Entregas!$B$2:$B$100, MATCH(B1906, Datas_Entregas!$A$2:$A$100, 0), 1)</f>
        <v>43296</v>
      </c>
      <c r="D1906" s="22" t="str">
        <f>Def_Status_Montagem!$A$4</f>
        <v>Comprado / Esperando entrega</v>
      </c>
      <c r="E1906" s="35" t="str">
        <f>Def_Status_Montagem!$B$4</f>
        <v>Contratada (inclui etiqueta)</v>
      </c>
      <c r="F1906" s="26"/>
      <c r="G1906" s="27"/>
      <c r="H1906" s="26" t="str">
        <f t="array" ref="H1906">INDEX(Def_Instancias_Equipamentos!$E$2:$E$5135, MATCH(K1906, Def_Instancias_Equipamentos!$D$2:$D$5135, 0), 1)</f>
        <v>IA-09RaBPM</v>
      </c>
      <c r="I1906" s="27" t="str">
        <f t="array" ref="I1906">INDEX(Def_Instancias_Equipamentos!$E$2:$E$5135, MATCH(L1906, Def_Instancias_Equipamentos!$D$2:$D$5135, 0), 1)</f>
        <v>IA-09RaBPM</v>
      </c>
      <c r="J1906" s="27" t="str">
        <f t="shared" si="26"/>
        <v>INTERNO</v>
      </c>
      <c r="K1906" s="28" t="str">
        <f>Def_Instancias_Equipamentos!$D$860</f>
        <v>SI-09C4:DI-BPMRFFE</v>
      </c>
      <c r="L1906" s="19" t="str">
        <f>Def_Instancias_Equipamentos!$D$1451</f>
        <v>SI-09C4:DI-FMCFastADC</v>
      </c>
      <c r="M1906" s="44" t="s">
        <v>47</v>
      </c>
      <c r="N1906" s="45" t="s">
        <v>1216</v>
      </c>
      <c r="O1906" s="28" t="str">
        <f>Def_Sistemas_Conectores_Cabos!$B$7</f>
        <v>SMA 50-ohm</v>
      </c>
      <c r="P1906" s="19" t="str">
        <f>Def_Sistemas_Conectores_Cabos!$B$7</f>
        <v>SMA 50-ohm</v>
      </c>
      <c r="Q1906" s="27" t="str">
        <f t="shared" si="31"/>
        <v>SI-09C4:DI-BPMRFFE/BO_OUT
SI-09C4:DI-FMCFastADC/IN4</v>
      </c>
      <c r="R1906" s="69">
        <v>2.0</v>
      </c>
      <c r="S1906" s="69">
        <v>2.0</v>
      </c>
      <c r="T1906" s="211" t="str">
        <f>Def_Sistemas_Conectores_Cabos!$C$9</f>
        <v>RG316</v>
      </c>
      <c r="U1906" s="45" t="s">
        <v>1173</v>
      </c>
      <c r="V1906" s="33"/>
      <c r="W1906" s="33"/>
      <c r="X1906" s="33"/>
    </row>
    <row r="1907" ht="15.75" customHeight="1">
      <c r="A1907" s="19" t="str">
        <f>Def_Sistemas_Conectores_Cabos!$A$22</f>
        <v>BPM de elétrons</v>
      </c>
      <c r="B1907" s="22" t="str">
        <f>Datas_Entregas!$A$3</f>
        <v>BTS/Anel</v>
      </c>
      <c r="C1907" s="25">
        <f t="array" ref="C1907">INDEX(Datas_Entregas!$B$2:$B$100, MATCH(B1907, Datas_Entregas!$A$2:$A$100, 0), 1)</f>
        <v>43296</v>
      </c>
      <c r="D1907" s="22" t="str">
        <f>Def_Status_Montagem!$A$4</f>
        <v>Comprado / Esperando entrega</v>
      </c>
      <c r="E1907" s="35" t="str">
        <f>Def_Status_Montagem!$B$4</f>
        <v>Contratada (inclui etiqueta)</v>
      </c>
      <c r="F1907" s="26"/>
      <c r="G1907" s="27"/>
      <c r="H1907" s="26" t="str">
        <f t="array" ref="H1907">INDEX(Def_Instancias_Equipamentos!$E$2:$E$5135, MATCH(K1907, Def_Instancias_Equipamentos!$D$2:$D$5135, 0), 1)</f>
        <v>IA-09RaBPM</v>
      </c>
      <c r="I1907" s="27" t="str">
        <f t="array" ref="I1907">INDEX(Def_Instancias_Equipamentos!$E$2:$E$5135, MATCH(L1907, Def_Instancias_Equipamentos!$D$2:$D$5135, 0), 1)</f>
        <v>IA-09RaBPM</v>
      </c>
      <c r="J1907" s="27" t="str">
        <f t="shared" si="26"/>
        <v>INTERNO</v>
      </c>
      <c r="K1907" s="28" t="str">
        <f>Def_Instancias_Equipamentos!$D$861</f>
        <v>SI-09M1:DI-BPMRFFE</v>
      </c>
      <c r="L1907" s="19" t="str">
        <f>Def_Instancias_Equipamentos!$D$1452</f>
        <v>SI-09M1:DI-FMCFastADC</v>
      </c>
      <c r="M1907" s="44" t="s">
        <v>51</v>
      </c>
      <c r="N1907" s="45" t="s">
        <v>1192</v>
      </c>
      <c r="O1907" s="28" t="str">
        <f>Def_Sistemas_Conectores_Cabos!$B$7</f>
        <v>SMA 50-ohm</v>
      </c>
      <c r="P1907" s="19" t="str">
        <f>Def_Sistemas_Conectores_Cabos!$B$7</f>
        <v>SMA 50-ohm</v>
      </c>
      <c r="Q1907" s="27" t="str">
        <f t="shared" si="31"/>
        <v>SI-09M1:DI-BPMRFFE/TO_OUT
SI-09M1:DI-FMCFastADC/IN1</v>
      </c>
      <c r="R1907" s="69">
        <v>2.0</v>
      </c>
      <c r="S1907" s="69">
        <v>2.0</v>
      </c>
      <c r="T1907" s="211" t="str">
        <f>Def_Sistemas_Conectores_Cabos!$C$9</f>
        <v>RG316</v>
      </c>
      <c r="U1907" s="45" t="s">
        <v>1173</v>
      </c>
      <c r="V1907" s="33"/>
      <c r="W1907" s="33"/>
      <c r="X1907" s="33"/>
    </row>
    <row r="1908" ht="15.75" customHeight="1">
      <c r="A1908" s="19" t="str">
        <f>Def_Sistemas_Conectores_Cabos!$A$22</f>
        <v>BPM de elétrons</v>
      </c>
      <c r="B1908" s="22" t="str">
        <f>Datas_Entregas!$A$3</f>
        <v>BTS/Anel</v>
      </c>
      <c r="C1908" s="25">
        <f t="array" ref="C1908">INDEX(Datas_Entregas!$B$2:$B$100, MATCH(B1908, Datas_Entregas!$A$2:$A$100, 0), 1)</f>
        <v>43296</v>
      </c>
      <c r="D1908" s="22" t="str">
        <f>Def_Status_Montagem!$A$4</f>
        <v>Comprado / Esperando entrega</v>
      </c>
      <c r="E1908" s="35" t="str">
        <f>Def_Status_Montagem!$B$4</f>
        <v>Contratada (inclui etiqueta)</v>
      </c>
      <c r="F1908" s="26"/>
      <c r="G1908" s="27"/>
      <c r="H1908" s="26" t="str">
        <f t="array" ref="H1908">INDEX(Def_Instancias_Equipamentos!$E$2:$E$5135, MATCH(K1908, Def_Instancias_Equipamentos!$D$2:$D$5135, 0), 1)</f>
        <v>IA-09RaBPM</v>
      </c>
      <c r="I1908" s="27" t="str">
        <f t="array" ref="I1908">INDEX(Def_Instancias_Equipamentos!$E$2:$E$5135, MATCH(L1908, Def_Instancias_Equipamentos!$D$2:$D$5135, 0), 1)</f>
        <v>IA-09RaBPM</v>
      </c>
      <c r="J1908" s="27" t="str">
        <f t="shared" si="26"/>
        <v>INTERNO</v>
      </c>
      <c r="K1908" s="28" t="str">
        <f>Def_Instancias_Equipamentos!$D$861</f>
        <v>SI-09M1:DI-BPMRFFE</v>
      </c>
      <c r="L1908" s="19" t="str">
        <f>Def_Instancias_Equipamentos!$D$1452</f>
        <v>SI-09M1:DI-FMCFastADC</v>
      </c>
      <c r="M1908" s="44" t="s">
        <v>44</v>
      </c>
      <c r="N1908" s="45" t="s">
        <v>1199</v>
      </c>
      <c r="O1908" s="28" t="str">
        <f>Def_Sistemas_Conectores_Cabos!$B$7</f>
        <v>SMA 50-ohm</v>
      </c>
      <c r="P1908" s="19" t="str">
        <f>Def_Sistemas_Conectores_Cabos!$B$7</f>
        <v>SMA 50-ohm</v>
      </c>
      <c r="Q1908" s="27" t="str">
        <f t="shared" si="31"/>
        <v>SI-09M1:DI-BPMRFFE/BI_OUT
SI-09M1:DI-FMCFastADC/IN2</v>
      </c>
      <c r="R1908" s="69">
        <v>2.0</v>
      </c>
      <c r="S1908" s="69">
        <v>2.0</v>
      </c>
      <c r="T1908" s="211" t="str">
        <f>Def_Sistemas_Conectores_Cabos!$C$9</f>
        <v>RG316</v>
      </c>
      <c r="U1908" s="45" t="s">
        <v>1173</v>
      </c>
      <c r="V1908" s="33"/>
      <c r="W1908" s="33"/>
      <c r="X1908" s="33"/>
    </row>
    <row r="1909" ht="15.75" customHeight="1">
      <c r="A1909" s="19" t="str">
        <f>Def_Sistemas_Conectores_Cabos!$A$22</f>
        <v>BPM de elétrons</v>
      </c>
      <c r="B1909" s="22" t="str">
        <f>Datas_Entregas!$A$3</f>
        <v>BTS/Anel</v>
      </c>
      <c r="C1909" s="25">
        <f t="array" ref="C1909">INDEX(Datas_Entregas!$B$2:$B$100, MATCH(B1909, Datas_Entregas!$A$2:$A$100, 0), 1)</f>
        <v>43296</v>
      </c>
      <c r="D1909" s="22" t="str">
        <f>Def_Status_Montagem!$A$4</f>
        <v>Comprado / Esperando entrega</v>
      </c>
      <c r="E1909" s="35" t="str">
        <f>Def_Status_Montagem!$B$4</f>
        <v>Contratada (inclui etiqueta)</v>
      </c>
      <c r="F1909" s="26"/>
      <c r="G1909" s="27"/>
      <c r="H1909" s="26" t="str">
        <f t="array" ref="H1909">INDEX(Def_Instancias_Equipamentos!$E$2:$E$5135, MATCH(K1909, Def_Instancias_Equipamentos!$D$2:$D$5135, 0), 1)</f>
        <v>IA-09RaBPM</v>
      </c>
      <c r="I1909" s="27" t="str">
        <f t="array" ref="I1909">INDEX(Def_Instancias_Equipamentos!$E$2:$E$5135, MATCH(L1909, Def_Instancias_Equipamentos!$D$2:$D$5135, 0), 1)</f>
        <v>IA-09RaBPM</v>
      </c>
      <c r="J1909" s="27" t="str">
        <f t="shared" si="26"/>
        <v>INTERNO</v>
      </c>
      <c r="K1909" s="28" t="str">
        <f>Def_Instancias_Equipamentos!$D$861</f>
        <v>SI-09M1:DI-BPMRFFE</v>
      </c>
      <c r="L1909" s="19" t="str">
        <f>Def_Instancias_Equipamentos!$D$1452</f>
        <v>SI-09M1:DI-FMCFastADC</v>
      </c>
      <c r="M1909" s="44" t="s">
        <v>49</v>
      </c>
      <c r="N1909" s="45" t="s">
        <v>1202</v>
      </c>
      <c r="O1909" s="28" t="str">
        <f>Def_Sistemas_Conectores_Cabos!$B$7</f>
        <v>SMA 50-ohm</v>
      </c>
      <c r="P1909" s="19" t="str">
        <f>Def_Sistemas_Conectores_Cabos!$B$7</f>
        <v>SMA 50-ohm</v>
      </c>
      <c r="Q1909" s="27" t="str">
        <f t="shared" si="31"/>
        <v>SI-09M1:DI-BPMRFFE/TI_OUT
SI-09M1:DI-FMCFastADC/IN3</v>
      </c>
      <c r="R1909" s="69">
        <v>2.0</v>
      </c>
      <c r="S1909" s="69">
        <v>2.0</v>
      </c>
      <c r="T1909" s="211" t="str">
        <f>Def_Sistemas_Conectores_Cabos!$C$9</f>
        <v>RG316</v>
      </c>
      <c r="U1909" s="45" t="s">
        <v>1173</v>
      </c>
      <c r="V1909" s="33"/>
      <c r="W1909" s="33"/>
      <c r="X1909" s="33"/>
    </row>
    <row r="1910" ht="15.75" customHeight="1">
      <c r="A1910" s="19" t="str">
        <f>Def_Sistemas_Conectores_Cabos!$A$22</f>
        <v>BPM de elétrons</v>
      </c>
      <c r="B1910" s="22" t="str">
        <f>Datas_Entregas!$A$3</f>
        <v>BTS/Anel</v>
      </c>
      <c r="C1910" s="25">
        <f t="array" ref="C1910">INDEX(Datas_Entregas!$B$2:$B$100, MATCH(B1910, Datas_Entregas!$A$2:$A$100, 0), 1)</f>
        <v>43296</v>
      </c>
      <c r="D1910" s="22" t="str">
        <f>Def_Status_Montagem!$A$4</f>
        <v>Comprado / Esperando entrega</v>
      </c>
      <c r="E1910" s="35" t="str">
        <f>Def_Status_Montagem!$B$4</f>
        <v>Contratada (inclui etiqueta)</v>
      </c>
      <c r="F1910" s="26"/>
      <c r="G1910" s="27"/>
      <c r="H1910" s="26" t="str">
        <f t="array" ref="H1910">INDEX(Def_Instancias_Equipamentos!$E$2:$E$5135, MATCH(K1910, Def_Instancias_Equipamentos!$D$2:$D$5135, 0), 1)</f>
        <v>IA-09RaBPM</v>
      </c>
      <c r="I1910" s="27" t="str">
        <f t="array" ref="I1910">INDEX(Def_Instancias_Equipamentos!$E$2:$E$5135, MATCH(L1910, Def_Instancias_Equipamentos!$D$2:$D$5135, 0), 1)</f>
        <v>IA-09RaBPM</v>
      </c>
      <c r="J1910" s="27" t="str">
        <f t="shared" si="26"/>
        <v>INTERNO</v>
      </c>
      <c r="K1910" s="28" t="str">
        <f>Def_Instancias_Equipamentos!$D$861</f>
        <v>SI-09M1:DI-BPMRFFE</v>
      </c>
      <c r="L1910" s="19" t="str">
        <f>Def_Instancias_Equipamentos!$D$1452</f>
        <v>SI-09M1:DI-FMCFastADC</v>
      </c>
      <c r="M1910" s="44" t="s">
        <v>47</v>
      </c>
      <c r="N1910" s="45" t="s">
        <v>1216</v>
      </c>
      <c r="O1910" s="28" t="str">
        <f>Def_Sistemas_Conectores_Cabos!$B$7</f>
        <v>SMA 50-ohm</v>
      </c>
      <c r="P1910" s="19" t="str">
        <f>Def_Sistemas_Conectores_Cabos!$B$7</f>
        <v>SMA 50-ohm</v>
      </c>
      <c r="Q1910" s="27" t="str">
        <f t="shared" si="31"/>
        <v>SI-09M1:DI-BPMRFFE/BO_OUT
SI-09M1:DI-FMCFastADC/IN4</v>
      </c>
      <c r="R1910" s="69">
        <v>2.0</v>
      </c>
      <c r="S1910" s="69">
        <v>2.0</v>
      </c>
      <c r="T1910" s="211" t="str">
        <f>Def_Sistemas_Conectores_Cabos!$C$9</f>
        <v>RG316</v>
      </c>
      <c r="U1910" s="45" t="s">
        <v>1173</v>
      </c>
      <c r="V1910" s="33"/>
      <c r="W1910" s="33"/>
      <c r="X1910" s="33"/>
    </row>
    <row r="1911" ht="15.75" customHeight="1">
      <c r="A1911" s="19" t="str">
        <f>Def_Sistemas_Conectores_Cabos!$A$22</f>
        <v>BPM de elétrons</v>
      </c>
      <c r="B1911" s="22" t="str">
        <f>Datas_Entregas!$A$3</f>
        <v>BTS/Anel</v>
      </c>
      <c r="C1911" s="25">
        <f t="array" ref="C1911">INDEX(Datas_Entregas!$B$2:$B$100, MATCH(B1911, Datas_Entregas!$A$2:$A$100, 0), 1)</f>
        <v>43296</v>
      </c>
      <c r="D1911" s="22" t="str">
        <f>Def_Status_Montagem!$A$4</f>
        <v>Comprado / Esperando entrega</v>
      </c>
      <c r="E1911" s="35" t="str">
        <f>Def_Status_Montagem!$B$4</f>
        <v>Contratada (inclui etiqueta)</v>
      </c>
      <c r="F1911" s="26"/>
      <c r="G1911" s="27"/>
      <c r="H1911" s="26" t="str">
        <f t="array" ref="H1911">INDEX(Def_Instancias_Equipamentos!$E$2:$E$5135, MATCH(K1911, Def_Instancias_Equipamentos!$D$2:$D$5135, 0), 1)</f>
        <v>IA-09RaBPM</v>
      </c>
      <c r="I1911" s="27" t="str">
        <f t="array" ref="I1911">INDEX(Def_Instancias_Equipamentos!$E$2:$E$5135, MATCH(L1911, Def_Instancias_Equipamentos!$D$2:$D$5135, 0), 1)</f>
        <v>IA-09RaBPM</v>
      </c>
      <c r="J1911" s="27" t="str">
        <f t="shared" si="26"/>
        <v>INTERNO</v>
      </c>
      <c r="K1911" s="28" t="str">
        <f>Def_Instancias_Equipamentos!$D$862</f>
        <v>SI-09M2:DI-BPMRFFE</v>
      </c>
      <c r="L1911" s="19" t="str">
        <f>Def_Instancias_Equipamentos!$D$1453</f>
        <v>SI-09M2:DI-FMCFastADC</v>
      </c>
      <c r="M1911" s="44" t="s">
        <v>51</v>
      </c>
      <c r="N1911" s="45" t="s">
        <v>1192</v>
      </c>
      <c r="O1911" s="28" t="str">
        <f>Def_Sistemas_Conectores_Cabos!$B$7</f>
        <v>SMA 50-ohm</v>
      </c>
      <c r="P1911" s="19" t="str">
        <f>Def_Sistemas_Conectores_Cabos!$B$7</f>
        <v>SMA 50-ohm</v>
      </c>
      <c r="Q1911" s="27" t="str">
        <f t="shared" si="31"/>
        <v>SI-09M2:DI-BPMRFFE/TO_OUT
SI-09M2:DI-FMCFastADC/IN1</v>
      </c>
      <c r="R1911" s="69">
        <v>2.0</v>
      </c>
      <c r="S1911" s="69">
        <v>2.0</v>
      </c>
      <c r="T1911" s="211" t="str">
        <f>Def_Sistemas_Conectores_Cabos!$C$9</f>
        <v>RG316</v>
      </c>
      <c r="U1911" s="45" t="s">
        <v>1173</v>
      </c>
      <c r="V1911" s="33"/>
      <c r="W1911" s="33"/>
      <c r="X1911" s="33"/>
    </row>
    <row r="1912" ht="15.75" customHeight="1">
      <c r="A1912" s="19" t="str">
        <f>Def_Sistemas_Conectores_Cabos!$A$22</f>
        <v>BPM de elétrons</v>
      </c>
      <c r="B1912" s="22" t="str">
        <f>Datas_Entregas!$A$3</f>
        <v>BTS/Anel</v>
      </c>
      <c r="C1912" s="25">
        <f t="array" ref="C1912">INDEX(Datas_Entregas!$B$2:$B$100, MATCH(B1912, Datas_Entregas!$A$2:$A$100, 0), 1)</f>
        <v>43296</v>
      </c>
      <c r="D1912" s="22" t="str">
        <f>Def_Status_Montagem!$A$4</f>
        <v>Comprado / Esperando entrega</v>
      </c>
      <c r="E1912" s="35" t="str">
        <f>Def_Status_Montagem!$B$4</f>
        <v>Contratada (inclui etiqueta)</v>
      </c>
      <c r="F1912" s="26"/>
      <c r="G1912" s="27"/>
      <c r="H1912" s="26" t="str">
        <f t="array" ref="H1912">INDEX(Def_Instancias_Equipamentos!$E$2:$E$5135, MATCH(K1912, Def_Instancias_Equipamentos!$D$2:$D$5135, 0), 1)</f>
        <v>IA-09RaBPM</v>
      </c>
      <c r="I1912" s="27" t="str">
        <f t="array" ref="I1912">INDEX(Def_Instancias_Equipamentos!$E$2:$E$5135, MATCH(L1912, Def_Instancias_Equipamentos!$D$2:$D$5135, 0), 1)</f>
        <v>IA-09RaBPM</v>
      </c>
      <c r="J1912" s="27" t="str">
        <f t="shared" si="26"/>
        <v>INTERNO</v>
      </c>
      <c r="K1912" s="28" t="str">
        <f>Def_Instancias_Equipamentos!$D$862</f>
        <v>SI-09M2:DI-BPMRFFE</v>
      </c>
      <c r="L1912" s="19" t="str">
        <f>Def_Instancias_Equipamentos!$D$1453</f>
        <v>SI-09M2:DI-FMCFastADC</v>
      </c>
      <c r="M1912" s="44" t="s">
        <v>44</v>
      </c>
      <c r="N1912" s="45" t="s">
        <v>1199</v>
      </c>
      <c r="O1912" s="28" t="str">
        <f>Def_Sistemas_Conectores_Cabos!$B$7</f>
        <v>SMA 50-ohm</v>
      </c>
      <c r="P1912" s="19" t="str">
        <f>Def_Sistemas_Conectores_Cabos!$B$7</f>
        <v>SMA 50-ohm</v>
      </c>
      <c r="Q1912" s="27" t="str">
        <f t="shared" si="31"/>
        <v>SI-09M2:DI-BPMRFFE/BI_OUT
SI-09M2:DI-FMCFastADC/IN2</v>
      </c>
      <c r="R1912" s="69">
        <v>2.0</v>
      </c>
      <c r="S1912" s="69">
        <v>2.0</v>
      </c>
      <c r="T1912" s="211" t="str">
        <f>Def_Sistemas_Conectores_Cabos!$C$9</f>
        <v>RG316</v>
      </c>
      <c r="U1912" s="45" t="s">
        <v>1173</v>
      </c>
      <c r="V1912" s="33"/>
      <c r="W1912" s="33"/>
      <c r="X1912" s="33"/>
    </row>
    <row r="1913" ht="15.75" customHeight="1">
      <c r="A1913" s="19" t="str">
        <f>Def_Sistemas_Conectores_Cabos!$A$22</f>
        <v>BPM de elétrons</v>
      </c>
      <c r="B1913" s="22" t="str">
        <f>Datas_Entregas!$A$3</f>
        <v>BTS/Anel</v>
      </c>
      <c r="C1913" s="25">
        <f t="array" ref="C1913">INDEX(Datas_Entregas!$B$2:$B$100, MATCH(B1913, Datas_Entregas!$A$2:$A$100, 0), 1)</f>
        <v>43296</v>
      </c>
      <c r="D1913" s="22" t="str">
        <f>Def_Status_Montagem!$A$4</f>
        <v>Comprado / Esperando entrega</v>
      </c>
      <c r="E1913" s="35" t="str">
        <f>Def_Status_Montagem!$B$4</f>
        <v>Contratada (inclui etiqueta)</v>
      </c>
      <c r="F1913" s="26"/>
      <c r="G1913" s="27"/>
      <c r="H1913" s="26" t="str">
        <f t="array" ref="H1913">INDEX(Def_Instancias_Equipamentos!$E$2:$E$5135, MATCH(K1913, Def_Instancias_Equipamentos!$D$2:$D$5135, 0), 1)</f>
        <v>IA-09RaBPM</v>
      </c>
      <c r="I1913" s="27" t="str">
        <f t="array" ref="I1913">INDEX(Def_Instancias_Equipamentos!$E$2:$E$5135, MATCH(L1913, Def_Instancias_Equipamentos!$D$2:$D$5135, 0), 1)</f>
        <v>IA-09RaBPM</v>
      </c>
      <c r="J1913" s="27" t="str">
        <f t="shared" si="26"/>
        <v>INTERNO</v>
      </c>
      <c r="K1913" s="28" t="str">
        <f>Def_Instancias_Equipamentos!$D$862</f>
        <v>SI-09M2:DI-BPMRFFE</v>
      </c>
      <c r="L1913" s="19" t="str">
        <f>Def_Instancias_Equipamentos!$D$1453</f>
        <v>SI-09M2:DI-FMCFastADC</v>
      </c>
      <c r="M1913" s="44" t="s">
        <v>49</v>
      </c>
      <c r="N1913" s="45" t="s">
        <v>1202</v>
      </c>
      <c r="O1913" s="28" t="str">
        <f>Def_Sistemas_Conectores_Cabos!$B$7</f>
        <v>SMA 50-ohm</v>
      </c>
      <c r="P1913" s="19" t="str">
        <f>Def_Sistemas_Conectores_Cabos!$B$7</f>
        <v>SMA 50-ohm</v>
      </c>
      <c r="Q1913" s="27" t="str">
        <f t="shared" si="31"/>
        <v>SI-09M2:DI-BPMRFFE/TI_OUT
SI-09M2:DI-FMCFastADC/IN3</v>
      </c>
      <c r="R1913" s="69">
        <v>2.0</v>
      </c>
      <c r="S1913" s="69">
        <v>2.0</v>
      </c>
      <c r="T1913" s="211" t="str">
        <f>Def_Sistemas_Conectores_Cabos!$C$9</f>
        <v>RG316</v>
      </c>
      <c r="U1913" s="45" t="s">
        <v>1173</v>
      </c>
      <c r="V1913" s="33"/>
      <c r="W1913" s="33"/>
      <c r="X1913" s="33"/>
    </row>
    <row r="1914" ht="15.75" customHeight="1">
      <c r="A1914" s="19" t="str">
        <f>Def_Sistemas_Conectores_Cabos!$A$22</f>
        <v>BPM de elétrons</v>
      </c>
      <c r="B1914" s="22" t="str">
        <f>Datas_Entregas!$A$3</f>
        <v>BTS/Anel</v>
      </c>
      <c r="C1914" s="25">
        <f t="array" ref="C1914">INDEX(Datas_Entregas!$B$2:$B$100, MATCH(B1914, Datas_Entregas!$A$2:$A$100, 0), 1)</f>
        <v>43296</v>
      </c>
      <c r="D1914" s="22" t="str">
        <f>Def_Status_Montagem!$A$4</f>
        <v>Comprado / Esperando entrega</v>
      </c>
      <c r="E1914" s="35" t="str">
        <f>Def_Status_Montagem!$B$4</f>
        <v>Contratada (inclui etiqueta)</v>
      </c>
      <c r="F1914" s="26"/>
      <c r="G1914" s="27"/>
      <c r="H1914" s="26" t="str">
        <f t="array" ref="H1914">INDEX(Def_Instancias_Equipamentos!$E$2:$E$5135, MATCH(K1914, Def_Instancias_Equipamentos!$D$2:$D$5135, 0), 1)</f>
        <v>IA-09RaBPM</v>
      </c>
      <c r="I1914" s="27" t="str">
        <f t="array" ref="I1914">INDEX(Def_Instancias_Equipamentos!$E$2:$E$5135, MATCH(L1914, Def_Instancias_Equipamentos!$D$2:$D$5135, 0), 1)</f>
        <v>IA-09RaBPM</v>
      </c>
      <c r="J1914" s="27" t="str">
        <f t="shared" si="26"/>
        <v>INTERNO</v>
      </c>
      <c r="K1914" s="28" t="str">
        <f>Def_Instancias_Equipamentos!$D$862</f>
        <v>SI-09M2:DI-BPMRFFE</v>
      </c>
      <c r="L1914" s="19" t="str">
        <f>Def_Instancias_Equipamentos!$D$1453</f>
        <v>SI-09M2:DI-FMCFastADC</v>
      </c>
      <c r="M1914" s="44" t="s">
        <v>47</v>
      </c>
      <c r="N1914" s="45" t="s">
        <v>1216</v>
      </c>
      <c r="O1914" s="28" t="str">
        <f>Def_Sistemas_Conectores_Cabos!$B$7</f>
        <v>SMA 50-ohm</v>
      </c>
      <c r="P1914" s="19" t="str">
        <f>Def_Sistemas_Conectores_Cabos!$B$7</f>
        <v>SMA 50-ohm</v>
      </c>
      <c r="Q1914" s="27" t="str">
        <f t="shared" si="31"/>
        <v>SI-09M2:DI-BPMRFFE/BO_OUT
SI-09M2:DI-FMCFastADC/IN4</v>
      </c>
      <c r="R1914" s="69">
        <v>2.0</v>
      </c>
      <c r="S1914" s="69">
        <v>2.0</v>
      </c>
      <c r="T1914" s="211" t="str">
        <f>Def_Sistemas_Conectores_Cabos!$C$9</f>
        <v>RG316</v>
      </c>
      <c r="U1914" s="45" t="s">
        <v>1173</v>
      </c>
      <c r="V1914" s="33"/>
      <c r="W1914" s="33"/>
      <c r="X1914" s="33"/>
    </row>
    <row r="1915" ht="15.75" customHeight="1">
      <c r="A1915" s="19" t="str">
        <f>Def_Sistemas_Conectores_Cabos!$A$22</f>
        <v>BPM de elétrons</v>
      </c>
      <c r="B1915" s="22" t="str">
        <f>Datas_Entregas!$A$3</f>
        <v>BTS/Anel</v>
      </c>
      <c r="C1915" s="25">
        <f t="array" ref="C1915">INDEX(Datas_Entregas!$B$2:$B$100, MATCH(B1915, Datas_Entregas!$A$2:$A$100, 0), 1)</f>
        <v>43296</v>
      </c>
      <c r="D1915" s="22" t="str">
        <f>Def_Status_Montagem!$A$4</f>
        <v>Comprado / Esperando entrega</v>
      </c>
      <c r="E1915" s="35" t="str">
        <f>Def_Status_Montagem!$B$4</f>
        <v>Contratada (inclui etiqueta)</v>
      </c>
      <c r="F1915" s="26"/>
      <c r="G1915" s="27"/>
      <c r="H1915" s="26" t="str">
        <f t="array" ref="H1915">INDEX(Def_Instancias_Equipamentos!$E$2:$E$5135, MATCH(K1915, Def_Instancias_Equipamentos!$D$2:$D$5135, 0), 1)</f>
        <v>IA-09RaBPM</v>
      </c>
      <c r="I1915" s="27" t="str">
        <f t="array" ref="I1915">INDEX(Def_Instancias_Equipamentos!$E$2:$E$5135, MATCH(L1915, Def_Instancias_Equipamentos!$D$2:$D$5135, 0), 1)</f>
        <v>IA-09RaBPM</v>
      </c>
      <c r="J1915" s="27" t="str">
        <f t="shared" si="26"/>
        <v>INTERNO</v>
      </c>
      <c r="K1915" s="28" t="str">
        <f>Def_Instancias_Equipamentos!$D$967</f>
        <v>SI-09SA:DI-BPMRFFE-1</v>
      </c>
      <c r="L1915" s="19" t="str">
        <f>Def_Instancias_Equipamentos!$D$1558</f>
        <v>SI-09SA:DI-FMCFastADC-1</v>
      </c>
      <c r="M1915" s="44" t="s">
        <v>51</v>
      </c>
      <c r="N1915" s="45" t="s">
        <v>1192</v>
      </c>
      <c r="O1915" s="28" t="str">
        <f>Def_Sistemas_Conectores_Cabos!$B$7</f>
        <v>SMA 50-ohm</v>
      </c>
      <c r="P1915" s="19" t="str">
        <f>Def_Sistemas_Conectores_Cabos!$B$7</f>
        <v>SMA 50-ohm</v>
      </c>
      <c r="Q1915" s="27" t="str">
        <f t="shared" si="31"/>
        <v>SI-09SA:DI-BPMRFFE-1/TO_OUT
SI-09SA:DI-FMCFastADC-1/IN1</v>
      </c>
      <c r="R1915" s="69">
        <v>2.0</v>
      </c>
      <c r="S1915" s="69">
        <v>2.0</v>
      </c>
      <c r="T1915" s="211" t="str">
        <f>Def_Sistemas_Conectores_Cabos!$C$9</f>
        <v>RG316</v>
      </c>
      <c r="U1915" s="45" t="s">
        <v>1173</v>
      </c>
      <c r="V1915" s="33"/>
      <c r="W1915" s="33"/>
      <c r="X1915" s="33"/>
    </row>
    <row r="1916" ht="15.75" customHeight="1">
      <c r="A1916" s="19" t="str">
        <f>Def_Sistemas_Conectores_Cabos!$A$22</f>
        <v>BPM de elétrons</v>
      </c>
      <c r="B1916" s="22" t="str">
        <f>Datas_Entregas!$A$3</f>
        <v>BTS/Anel</v>
      </c>
      <c r="C1916" s="25">
        <f t="array" ref="C1916">INDEX(Datas_Entregas!$B$2:$B$100, MATCH(B1916, Datas_Entregas!$A$2:$A$100, 0), 1)</f>
        <v>43296</v>
      </c>
      <c r="D1916" s="22" t="str">
        <f>Def_Status_Montagem!$A$4</f>
        <v>Comprado / Esperando entrega</v>
      </c>
      <c r="E1916" s="35" t="str">
        <f>Def_Status_Montagem!$B$4</f>
        <v>Contratada (inclui etiqueta)</v>
      </c>
      <c r="F1916" s="26"/>
      <c r="G1916" s="27"/>
      <c r="H1916" s="26" t="str">
        <f t="array" ref="H1916">INDEX(Def_Instancias_Equipamentos!$E$2:$E$5135, MATCH(K1916, Def_Instancias_Equipamentos!$D$2:$D$5135, 0), 1)</f>
        <v>IA-09RaBPM</v>
      </c>
      <c r="I1916" s="27" t="str">
        <f t="array" ref="I1916">INDEX(Def_Instancias_Equipamentos!$E$2:$E$5135, MATCH(L1916, Def_Instancias_Equipamentos!$D$2:$D$5135, 0), 1)</f>
        <v>IA-09RaBPM</v>
      </c>
      <c r="J1916" s="27" t="str">
        <f t="shared" si="26"/>
        <v>INTERNO</v>
      </c>
      <c r="K1916" s="28" t="str">
        <f>Def_Instancias_Equipamentos!$D$967</f>
        <v>SI-09SA:DI-BPMRFFE-1</v>
      </c>
      <c r="L1916" s="19" t="str">
        <f>Def_Instancias_Equipamentos!$D$1558</f>
        <v>SI-09SA:DI-FMCFastADC-1</v>
      </c>
      <c r="M1916" s="44" t="s">
        <v>44</v>
      </c>
      <c r="N1916" s="45" t="s">
        <v>1199</v>
      </c>
      <c r="O1916" s="28" t="str">
        <f>Def_Sistemas_Conectores_Cabos!$B$7</f>
        <v>SMA 50-ohm</v>
      </c>
      <c r="P1916" s="19" t="str">
        <f>Def_Sistemas_Conectores_Cabos!$B$7</f>
        <v>SMA 50-ohm</v>
      </c>
      <c r="Q1916" s="27" t="str">
        <f t="shared" si="31"/>
        <v>SI-09SA:DI-BPMRFFE-1/BI_OUT
SI-09SA:DI-FMCFastADC-1/IN2</v>
      </c>
      <c r="R1916" s="69">
        <v>2.0</v>
      </c>
      <c r="S1916" s="69">
        <v>2.0</v>
      </c>
      <c r="T1916" s="211" t="str">
        <f>Def_Sistemas_Conectores_Cabos!$C$9</f>
        <v>RG316</v>
      </c>
      <c r="U1916" s="45" t="s">
        <v>1173</v>
      </c>
      <c r="V1916" s="33"/>
      <c r="W1916" s="33"/>
      <c r="X1916" s="33"/>
    </row>
    <row r="1917" ht="15.75" customHeight="1">
      <c r="A1917" s="19" t="str">
        <f>Def_Sistemas_Conectores_Cabos!$A$22</f>
        <v>BPM de elétrons</v>
      </c>
      <c r="B1917" s="22" t="str">
        <f>Datas_Entregas!$A$3</f>
        <v>BTS/Anel</v>
      </c>
      <c r="C1917" s="25">
        <f t="array" ref="C1917">INDEX(Datas_Entregas!$B$2:$B$100, MATCH(B1917, Datas_Entregas!$A$2:$A$100, 0), 1)</f>
        <v>43296</v>
      </c>
      <c r="D1917" s="22" t="str">
        <f>Def_Status_Montagem!$A$4</f>
        <v>Comprado / Esperando entrega</v>
      </c>
      <c r="E1917" s="35" t="str">
        <f>Def_Status_Montagem!$B$4</f>
        <v>Contratada (inclui etiqueta)</v>
      </c>
      <c r="F1917" s="26"/>
      <c r="G1917" s="27"/>
      <c r="H1917" s="26" t="str">
        <f t="array" ref="H1917">INDEX(Def_Instancias_Equipamentos!$E$2:$E$5135, MATCH(K1917, Def_Instancias_Equipamentos!$D$2:$D$5135, 0), 1)</f>
        <v>IA-09RaBPM</v>
      </c>
      <c r="I1917" s="27" t="str">
        <f t="array" ref="I1917">INDEX(Def_Instancias_Equipamentos!$E$2:$E$5135, MATCH(L1917, Def_Instancias_Equipamentos!$D$2:$D$5135, 0), 1)</f>
        <v>IA-09RaBPM</v>
      </c>
      <c r="J1917" s="27" t="str">
        <f t="shared" si="26"/>
        <v>INTERNO</v>
      </c>
      <c r="K1917" s="28" t="str">
        <f>Def_Instancias_Equipamentos!$D$967</f>
        <v>SI-09SA:DI-BPMRFFE-1</v>
      </c>
      <c r="L1917" s="19" t="str">
        <f>Def_Instancias_Equipamentos!$D$1558</f>
        <v>SI-09SA:DI-FMCFastADC-1</v>
      </c>
      <c r="M1917" s="44" t="s">
        <v>49</v>
      </c>
      <c r="N1917" s="45" t="s">
        <v>1202</v>
      </c>
      <c r="O1917" s="28" t="str">
        <f>Def_Sistemas_Conectores_Cabos!$B$7</f>
        <v>SMA 50-ohm</v>
      </c>
      <c r="P1917" s="19" t="str">
        <f>Def_Sistemas_Conectores_Cabos!$B$7</f>
        <v>SMA 50-ohm</v>
      </c>
      <c r="Q1917" s="27" t="str">
        <f t="shared" si="31"/>
        <v>SI-09SA:DI-BPMRFFE-1/TI_OUT
SI-09SA:DI-FMCFastADC-1/IN3</v>
      </c>
      <c r="R1917" s="69">
        <v>2.0</v>
      </c>
      <c r="S1917" s="69">
        <v>2.0</v>
      </c>
      <c r="T1917" s="211" t="str">
        <f>Def_Sistemas_Conectores_Cabos!$C$9</f>
        <v>RG316</v>
      </c>
      <c r="U1917" s="45" t="s">
        <v>1173</v>
      </c>
      <c r="V1917" s="33"/>
      <c r="W1917" s="33"/>
      <c r="X1917" s="33"/>
    </row>
    <row r="1918" ht="15.75" customHeight="1">
      <c r="A1918" s="19" t="str">
        <f>Def_Sistemas_Conectores_Cabos!$A$22</f>
        <v>BPM de elétrons</v>
      </c>
      <c r="B1918" s="22" t="str">
        <f>Datas_Entregas!$A$3</f>
        <v>BTS/Anel</v>
      </c>
      <c r="C1918" s="25">
        <f t="array" ref="C1918">INDEX(Datas_Entregas!$B$2:$B$100, MATCH(B1918, Datas_Entregas!$A$2:$A$100, 0), 1)</f>
        <v>43296</v>
      </c>
      <c r="D1918" s="22" t="str">
        <f>Def_Status_Montagem!$A$4</f>
        <v>Comprado / Esperando entrega</v>
      </c>
      <c r="E1918" s="35" t="str">
        <f>Def_Status_Montagem!$B$4</f>
        <v>Contratada (inclui etiqueta)</v>
      </c>
      <c r="F1918" s="26"/>
      <c r="G1918" s="27"/>
      <c r="H1918" s="26" t="str">
        <f t="array" ref="H1918">INDEX(Def_Instancias_Equipamentos!$E$2:$E$5135, MATCH(K1918, Def_Instancias_Equipamentos!$D$2:$D$5135, 0), 1)</f>
        <v>IA-09RaBPM</v>
      </c>
      <c r="I1918" s="27" t="str">
        <f t="array" ref="I1918">INDEX(Def_Instancias_Equipamentos!$E$2:$E$5135, MATCH(L1918, Def_Instancias_Equipamentos!$D$2:$D$5135, 0), 1)</f>
        <v>IA-09RaBPM</v>
      </c>
      <c r="J1918" s="27" t="str">
        <f t="shared" si="26"/>
        <v>INTERNO</v>
      </c>
      <c r="K1918" s="28" t="str">
        <f>Def_Instancias_Equipamentos!$D$967</f>
        <v>SI-09SA:DI-BPMRFFE-1</v>
      </c>
      <c r="L1918" s="19" t="str">
        <f>Def_Instancias_Equipamentos!$D$1558</f>
        <v>SI-09SA:DI-FMCFastADC-1</v>
      </c>
      <c r="M1918" s="44" t="s">
        <v>47</v>
      </c>
      <c r="N1918" s="45" t="s">
        <v>1216</v>
      </c>
      <c r="O1918" s="28" t="str">
        <f>Def_Sistemas_Conectores_Cabos!$B$7</f>
        <v>SMA 50-ohm</v>
      </c>
      <c r="P1918" s="19" t="str">
        <f>Def_Sistemas_Conectores_Cabos!$B$7</f>
        <v>SMA 50-ohm</v>
      </c>
      <c r="Q1918" s="27" t="str">
        <f t="shared" si="31"/>
        <v>SI-09SA:DI-BPMRFFE-1/BO_OUT
SI-09SA:DI-FMCFastADC-1/IN4</v>
      </c>
      <c r="R1918" s="69">
        <v>2.0</v>
      </c>
      <c r="S1918" s="69">
        <v>2.0</v>
      </c>
      <c r="T1918" s="211" t="str">
        <f>Def_Sistemas_Conectores_Cabos!$C$9</f>
        <v>RG316</v>
      </c>
      <c r="U1918" s="45" t="s">
        <v>1173</v>
      </c>
      <c r="V1918" s="33"/>
      <c r="W1918" s="33"/>
      <c r="X1918" s="33"/>
    </row>
    <row r="1919" ht="15.75" customHeight="1">
      <c r="A1919" s="19" t="str">
        <f>Def_Sistemas_Conectores_Cabos!$A$22</f>
        <v>BPM de elétrons</v>
      </c>
      <c r="B1919" s="22" t="str">
        <f>Datas_Entregas!$A$3</f>
        <v>BTS/Anel</v>
      </c>
      <c r="C1919" s="25">
        <f t="array" ref="C1919">INDEX(Datas_Entregas!$B$2:$B$100, MATCH(B1919, Datas_Entregas!$A$2:$A$100, 0), 1)</f>
        <v>43296</v>
      </c>
      <c r="D1919" s="22" t="str">
        <f>Def_Status_Montagem!$A$4</f>
        <v>Comprado / Esperando entrega</v>
      </c>
      <c r="E1919" s="35" t="str">
        <f>Def_Status_Montagem!$B$4</f>
        <v>Contratada (inclui etiqueta)</v>
      </c>
      <c r="F1919" s="26"/>
      <c r="G1919" s="27"/>
      <c r="H1919" s="26" t="str">
        <f t="array" ref="H1919">INDEX(Def_Instancias_Equipamentos!$E$2:$E$5135, MATCH(K1919, Def_Instancias_Equipamentos!$D$2:$D$5135, 0), 1)</f>
        <v>IA-09RaBPM</v>
      </c>
      <c r="I1919" s="27" t="str">
        <f t="array" ref="I1919">INDEX(Def_Instancias_Equipamentos!$E$2:$E$5135, MATCH(L1919, Def_Instancias_Equipamentos!$D$2:$D$5135, 0), 1)</f>
        <v>IA-09RaBPM</v>
      </c>
      <c r="J1919" s="27" t="str">
        <f t="shared" si="26"/>
        <v>INTERNO</v>
      </c>
      <c r="K1919" s="28" t="str">
        <f>Def_Instancias_Equipamentos!$D$968</f>
        <v>SI-09SA:DI-BPMRFFE-2</v>
      </c>
      <c r="L1919" s="19" t="str">
        <f>Def_Instancias_Equipamentos!$D$1559</f>
        <v>SI-09SA:DI-FMCFastADC-2</v>
      </c>
      <c r="M1919" s="44" t="s">
        <v>51</v>
      </c>
      <c r="N1919" s="45" t="s">
        <v>1192</v>
      </c>
      <c r="O1919" s="28" t="str">
        <f>Def_Sistemas_Conectores_Cabos!$B$7</f>
        <v>SMA 50-ohm</v>
      </c>
      <c r="P1919" s="19" t="str">
        <f>Def_Sistemas_Conectores_Cabos!$B$7</f>
        <v>SMA 50-ohm</v>
      </c>
      <c r="Q1919" s="27" t="str">
        <f t="shared" si="31"/>
        <v>SI-09SA:DI-BPMRFFE-2/TO_OUT
SI-09SA:DI-FMCFastADC-2/IN1</v>
      </c>
      <c r="R1919" s="69">
        <v>2.0</v>
      </c>
      <c r="S1919" s="69">
        <v>2.0</v>
      </c>
      <c r="T1919" s="211" t="str">
        <f>Def_Sistemas_Conectores_Cabos!$C$9</f>
        <v>RG316</v>
      </c>
      <c r="U1919" s="45" t="s">
        <v>1173</v>
      </c>
      <c r="V1919" s="33"/>
      <c r="W1919" s="33"/>
      <c r="X1919" s="33"/>
    </row>
    <row r="1920" ht="15.75" customHeight="1">
      <c r="A1920" s="19" t="str">
        <f>Def_Sistemas_Conectores_Cabos!$A$22</f>
        <v>BPM de elétrons</v>
      </c>
      <c r="B1920" s="22" t="str">
        <f>Datas_Entregas!$A$3</f>
        <v>BTS/Anel</v>
      </c>
      <c r="C1920" s="25">
        <f t="array" ref="C1920">INDEX(Datas_Entregas!$B$2:$B$100, MATCH(B1920, Datas_Entregas!$A$2:$A$100, 0), 1)</f>
        <v>43296</v>
      </c>
      <c r="D1920" s="22" t="str">
        <f>Def_Status_Montagem!$A$4</f>
        <v>Comprado / Esperando entrega</v>
      </c>
      <c r="E1920" s="35" t="str">
        <f>Def_Status_Montagem!$B$4</f>
        <v>Contratada (inclui etiqueta)</v>
      </c>
      <c r="F1920" s="26"/>
      <c r="G1920" s="27"/>
      <c r="H1920" s="26" t="str">
        <f t="array" ref="H1920">INDEX(Def_Instancias_Equipamentos!$E$2:$E$5135, MATCH(K1920, Def_Instancias_Equipamentos!$D$2:$D$5135, 0), 1)</f>
        <v>IA-09RaBPM</v>
      </c>
      <c r="I1920" s="27" t="str">
        <f t="array" ref="I1920">INDEX(Def_Instancias_Equipamentos!$E$2:$E$5135, MATCH(L1920, Def_Instancias_Equipamentos!$D$2:$D$5135, 0), 1)</f>
        <v>IA-09RaBPM</v>
      </c>
      <c r="J1920" s="27" t="str">
        <f t="shared" si="26"/>
        <v>INTERNO</v>
      </c>
      <c r="K1920" s="28" t="str">
        <f>Def_Instancias_Equipamentos!$D$968</f>
        <v>SI-09SA:DI-BPMRFFE-2</v>
      </c>
      <c r="L1920" s="19" t="str">
        <f>Def_Instancias_Equipamentos!$D$1559</f>
        <v>SI-09SA:DI-FMCFastADC-2</v>
      </c>
      <c r="M1920" s="44" t="s">
        <v>44</v>
      </c>
      <c r="N1920" s="45" t="s">
        <v>1199</v>
      </c>
      <c r="O1920" s="28" t="str">
        <f>Def_Sistemas_Conectores_Cabos!$B$7</f>
        <v>SMA 50-ohm</v>
      </c>
      <c r="P1920" s="19" t="str">
        <f>Def_Sistemas_Conectores_Cabos!$B$7</f>
        <v>SMA 50-ohm</v>
      </c>
      <c r="Q1920" s="27" t="str">
        <f t="shared" si="31"/>
        <v>SI-09SA:DI-BPMRFFE-2/BI_OUT
SI-09SA:DI-FMCFastADC-2/IN2</v>
      </c>
      <c r="R1920" s="69">
        <v>2.0</v>
      </c>
      <c r="S1920" s="69">
        <v>2.0</v>
      </c>
      <c r="T1920" s="211" t="str">
        <f>Def_Sistemas_Conectores_Cabos!$C$9</f>
        <v>RG316</v>
      </c>
      <c r="U1920" s="45" t="s">
        <v>1173</v>
      </c>
      <c r="V1920" s="33"/>
      <c r="W1920" s="33"/>
      <c r="X1920" s="33"/>
    </row>
    <row r="1921" ht="15.75" customHeight="1">
      <c r="A1921" s="19" t="str">
        <f>Def_Sistemas_Conectores_Cabos!$A$22</f>
        <v>BPM de elétrons</v>
      </c>
      <c r="B1921" s="22" t="str">
        <f>Datas_Entregas!$A$3</f>
        <v>BTS/Anel</v>
      </c>
      <c r="C1921" s="25">
        <f t="array" ref="C1921">INDEX(Datas_Entregas!$B$2:$B$100, MATCH(B1921, Datas_Entregas!$A$2:$A$100, 0), 1)</f>
        <v>43296</v>
      </c>
      <c r="D1921" s="22" t="str">
        <f>Def_Status_Montagem!$A$4</f>
        <v>Comprado / Esperando entrega</v>
      </c>
      <c r="E1921" s="35" t="str">
        <f>Def_Status_Montagem!$B$4</f>
        <v>Contratada (inclui etiqueta)</v>
      </c>
      <c r="F1921" s="26"/>
      <c r="G1921" s="27"/>
      <c r="H1921" s="26" t="str">
        <f t="array" ref="H1921">INDEX(Def_Instancias_Equipamentos!$E$2:$E$5135, MATCH(K1921, Def_Instancias_Equipamentos!$D$2:$D$5135, 0), 1)</f>
        <v>IA-09RaBPM</v>
      </c>
      <c r="I1921" s="27" t="str">
        <f t="array" ref="I1921">INDEX(Def_Instancias_Equipamentos!$E$2:$E$5135, MATCH(L1921, Def_Instancias_Equipamentos!$D$2:$D$5135, 0), 1)</f>
        <v>IA-09RaBPM</v>
      </c>
      <c r="J1921" s="27" t="str">
        <f t="shared" si="26"/>
        <v>INTERNO</v>
      </c>
      <c r="K1921" s="28" t="str">
        <f>Def_Instancias_Equipamentos!$D$968</f>
        <v>SI-09SA:DI-BPMRFFE-2</v>
      </c>
      <c r="L1921" s="19" t="str">
        <f>Def_Instancias_Equipamentos!$D$1559</f>
        <v>SI-09SA:DI-FMCFastADC-2</v>
      </c>
      <c r="M1921" s="44" t="s">
        <v>49</v>
      </c>
      <c r="N1921" s="45" t="s">
        <v>1202</v>
      </c>
      <c r="O1921" s="28" t="str">
        <f>Def_Sistemas_Conectores_Cabos!$B$7</f>
        <v>SMA 50-ohm</v>
      </c>
      <c r="P1921" s="19" t="str">
        <f>Def_Sistemas_Conectores_Cabos!$B$7</f>
        <v>SMA 50-ohm</v>
      </c>
      <c r="Q1921" s="27" t="str">
        <f t="shared" si="31"/>
        <v>SI-09SA:DI-BPMRFFE-2/TI_OUT
SI-09SA:DI-FMCFastADC-2/IN3</v>
      </c>
      <c r="R1921" s="69">
        <v>2.0</v>
      </c>
      <c r="S1921" s="69">
        <v>2.0</v>
      </c>
      <c r="T1921" s="211" t="str">
        <f>Def_Sistemas_Conectores_Cabos!$C$9</f>
        <v>RG316</v>
      </c>
      <c r="U1921" s="45" t="s">
        <v>1173</v>
      </c>
      <c r="V1921" s="33"/>
      <c r="W1921" s="33"/>
      <c r="X1921" s="33"/>
    </row>
    <row r="1922" ht="15.75" customHeight="1">
      <c r="A1922" s="19" t="str">
        <f>Def_Sistemas_Conectores_Cabos!$A$22</f>
        <v>BPM de elétrons</v>
      </c>
      <c r="B1922" s="22" t="str">
        <f>Datas_Entregas!$A$3</f>
        <v>BTS/Anel</v>
      </c>
      <c r="C1922" s="25">
        <f t="array" ref="C1922">INDEX(Datas_Entregas!$B$2:$B$100, MATCH(B1922, Datas_Entregas!$A$2:$A$100, 0), 1)</f>
        <v>43296</v>
      </c>
      <c r="D1922" s="22" t="str">
        <f>Def_Status_Montagem!$A$4</f>
        <v>Comprado / Esperando entrega</v>
      </c>
      <c r="E1922" s="35" t="str">
        <f>Def_Status_Montagem!$B$4</f>
        <v>Contratada (inclui etiqueta)</v>
      </c>
      <c r="F1922" s="26"/>
      <c r="G1922" s="27"/>
      <c r="H1922" s="26" t="str">
        <f t="array" ref="H1922">INDEX(Def_Instancias_Equipamentos!$E$2:$E$5135, MATCH(K1922, Def_Instancias_Equipamentos!$D$2:$D$5135, 0), 1)</f>
        <v>IA-09RaBPM</v>
      </c>
      <c r="I1922" s="27" t="str">
        <f t="array" ref="I1922">INDEX(Def_Instancias_Equipamentos!$E$2:$E$5135, MATCH(L1922, Def_Instancias_Equipamentos!$D$2:$D$5135, 0), 1)</f>
        <v>IA-09RaBPM</v>
      </c>
      <c r="J1922" s="27" t="str">
        <f t="shared" si="26"/>
        <v>INTERNO</v>
      </c>
      <c r="K1922" s="28" t="str">
        <f>Def_Instancias_Equipamentos!$D$968</f>
        <v>SI-09SA:DI-BPMRFFE-2</v>
      </c>
      <c r="L1922" s="19" t="str">
        <f>Def_Instancias_Equipamentos!$D$1559</f>
        <v>SI-09SA:DI-FMCFastADC-2</v>
      </c>
      <c r="M1922" s="44" t="s">
        <v>47</v>
      </c>
      <c r="N1922" s="45" t="s">
        <v>1216</v>
      </c>
      <c r="O1922" s="28" t="str">
        <f>Def_Sistemas_Conectores_Cabos!$B$7</f>
        <v>SMA 50-ohm</v>
      </c>
      <c r="P1922" s="19" t="str">
        <f>Def_Sistemas_Conectores_Cabos!$B$7</f>
        <v>SMA 50-ohm</v>
      </c>
      <c r="Q1922" s="27" t="str">
        <f t="shared" si="31"/>
        <v>SI-09SA:DI-BPMRFFE-2/BO_OUT
SI-09SA:DI-FMCFastADC-2/IN4</v>
      </c>
      <c r="R1922" s="69">
        <v>2.0</v>
      </c>
      <c r="S1922" s="69">
        <v>2.0</v>
      </c>
      <c r="T1922" s="211" t="str">
        <f>Def_Sistemas_Conectores_Cabos!$C$9</f>
        <v>RG316</v>
      </c>
      <c r="U1922" s="45" t="s">
        <v>1173</v>
      </c>
      <c r="V1922" s="33"/>
      <c r="W1922" s="33"/>
      <c r="X1922" s="33"/>
    </row>
    <row r="1923" ht="15.75" customHeight="1">
      <c r="A1923" s="19" t="str">
        <f>Def_Sistemas_Conectores_Cabos!$A$22</f>
        <v>BPM de elétrons</v>
      </c>
      <c r="B1923" s="22" t="str">
        <f>Datas_Entregas!$A$3</f>
        <v>BTS/Anel</v>
      </c>
      <c r="C1923" s="25">
        <f t="array" ref="C1923">INDEX(Datas_Entregas!$B$2:$B$100, MATCH(B1923, Datas_Entregas!$A$2:$A$100, 0), 1)</f>
        <v>43296</v>
      </c>
      <c r="D1923" s="22" t="str">
        <f>Def_Status_Montagem!$A$4</f>
        <v>Comprado / Esperando entrega</v>
      </c>
      <c r="E1923" s="35" t="str">
        <f>Def_Status_Montagem!$B$4</f>
        <v>Contratada (inclui etiqueta)</v>
      </c>
      <c r="F1923" s="26"/>
      <c r="G1923" s="27"/>
      <c r="H1923" s="26" t="str">
        <f t="array" ref="H1923">INDEX(Def_Instancias_Equipamentos!$E$2:$E$5135, MATCH(K1923, Def_Instancias_Equipamentos!$D$2:$D$5135, 0), 1)</f>
        <v>IA-10RaBPM</v>
      </c>
      <c r="I1923" s="27" t="str">
        <f t="array" ref="I1923">INDEX(Def_Instancias_Equipamentos!$E$2:$E$5135, MATCH(L1923, Def_Instancias_Equipamentos!$D$2:$D$5135, 0), 1)</f>
        <v>IA-10RaBPM</v>
      </c>
      <c r="J1923" s="27" t="str">
        <f t="shared" si="26"/>
        <v>INTERNO</v>
      </c>
      <c r="K1923" s="28" t="str">
        <f>Def_Instancias_Equipamentos!$D$863</f>
        <v>SI-10C1:DI-BPMRFFE-1</v>
      </c>
      <c r="L1923" s="19" t="str">
        <f>Def_Instancias_Equipamentos!$D$1454</f>
        <v>SI-10C1:DI-FMCFastADC-1</v>
      </c>
      <c r="M1923" s="44" t="s">
        <v>51</v>
      </c>
      <c r="N1923" s="45" t="s">
        <v>1192</v>
      </c>
      <c r="O1923" s="28" t="str">
        <f>Def_Sistemas_Conectores_Cabos!$B$7</f>
        <v>SMA 50-ohm</v>
      </c>
      <c r="P1923" s="19" t="str">
        <f>Def_Sistemas_Conectores_Cabos!$B$7</f>
        <v>SMA 50-ohm</v>
      </c>
      <c r="Q1923" s="27" t="str">
        <f t="shared" si="31"/>
        <v>SI-10C1:DI-BPMRFFE-1/TO_OUT
SI-10C1:DI-FMCFastADC-1/IN1</v>
      </c>
      <c r="R1923" s="69">
        <v>2.0</v>
      </c>
      <c r="S1923" s="69">
        <v>2.0</v>
      </c>
      <c r="T1923" s="211" t="str">
        <f>Def_Sistemas_Conectores_Cabos!$C$9</f>
        <v>RG316</v>
      </c>
      <c r="U1923" s="45" t="s">
        <v>1173</v>
      </c>
      <c r="V1923" s="33"/>
      <c r="W1923" s="33"/>
      <c r="X1923" s="33"/>
    </row>
    <row r="1924" ht="15.75" customHeight="1">
      <c r="A1924" s="19" t="str">
        <f>Def_Sistemas_Conectores_Cabos!$A$22</f>
        <v>BPM de elétrons</v>
      </c>
      <c r="B1924" s="22" t="str">
        <f>Datas_Entregas!$A$3</f>
        <v>BTS/Anel</v>
      </c>
      <c r="C1924" s="25">
        <f t="array" ref="C1924">INDEX(Datas_Entregas!$B$2:$B$100, MATCH(B1924, Datas_Entregas!$A$2:$A$100, 0), 1)</f>
        <v>43296</v>
      </c>
      <c r="D1924" s="22" t="str">
        <f>Def_Status_Montagem!$A$4</f>
        <v>Comprado / Esperando entrega</v>
      </c>
      <c r="E1924" s="35" t="str">
        <f>Def_Status_Montagem!$B$4</f>
        <v>Contratada (inclui etiqueta)</v>
      </c>
      <c r="F1924" s="26"/>
      <c r="G1924" s="27"/>
      <c r="H1924" s="26" t="str">
        <f t="array" ref="H1924">INDEX(Def_Instancias_Equipamentos!$E$2:$E$5135, MATCH(K1924, Def_Instancias_Equipamentos!$D$2:$D$5135, 0), 1)</f>
        <v>IA-10RaBPM</v>
      </c>
      <c r="I1924" s="27" t="str">
        <f t="array" ref="I1924">INDEX(Def_Instancias_Equipamentos!$E$2:$E$5135, MATCH(L1924, Def_Instancias_Equipamentos!$D$2:$D$5135, 0), 1)</f>
        <v>IA-10RaBPM</v>
      </c>
      <c r="J1924" s="27" t="str">
        <f t="shared" si="26"/>
        <v>INTERNO</v>
      </c>
      <c r="K1924" s="28" t="str">
        <f>Def_Instancias_Equipamentos!$D$863</f>
        <v>SI-10C1:DI-BPMRFFE-1</v>
      </c>
      <c r="L1924" s="19" t="str">
        <f>Def_Instancias_Equipamentos!$D$1454</f>
        <v>SI-10C1:DI-FMCFastADC-1</v>
      </c>
      <c r="M1924" s="44" t="s">
        <v>44</v>
      </c>
      <c r="N1924" s="45" t="s">
        <v>1199</v>
      </c>
      <c r="O1924" s="28" t="str">
        <f>Def_Sistemas_Conectores_Cabos!$B$7</f>
        <v>SMA 50-ohm</v>
      </c>
      <c r="P1924" s="19" t="str">
        <f>Def_Sistemas_Conectores_Cabos!$B$7</f>
        <v>SMA 50-ohm</v>
      </c>
      <c r="Q1924" s="27" t="str">
        <f t="shared" si="31"/>
        <v>SI-10C1:DI-BPMRFFE-1/BI_OUT
SI-10C1:DI-FMCFastADC-1/IN2</v>
      </c>
      <c r="R1924" s="69">
        <v>2.0</v>
      </c>
      <c r="S1924" s="69">
        <v>2.0</v>
      </c>
      <c r="T1924" s="211" t="str">
        <f>Def_Sistemas_Conectores_Cabos!$C$9</f>
        <v>RG316</v>
      </c>
      <c r="U1924" s="45" t="s">
        <v>1173</v>
      </c>
      <c r="V1924" s="33"/>
      <c r="W1924" s="33"/>
      <c r="X1924" s="33"/>
    </row>
    <row r="1925" ht="15.75" customHeight="1">
      <c r="A1925" s="19" t="str">
        <f>Def_Sistemas_Conectores_Cabos!$A$22</f>
        <v>BPM de elétrons</v>
      </c>
      <c r="B1925" s="22" t="str">
        <f>Datas_Entregas!$A$3</f>
        <v>BTS/Anel</v>
      </c>
      <c r="C1925" s="25">
        <f t="array" ref="C1925">INDEX(Datas_Entregas!$B$2:$B$100, MATCH(B1925, Datas_Entregas!$A$2:$A$100, 0), 1)</f>
        <v>43296</v>
      </c>
      <c r="D1925" s="22" t="str">
        <f>Def_Status_Montagem!$A$4</f>
        <v>Comprado / Esperando entrega</v>
      </c>
      <c r="E1925" s="35" t="str">
        <f>Def_Status_Montagem!$B$4</f>
        <v>Contratada (inclui etiqueta)</v>
      </c>
      <c r="F1925" s="26"/>
      <c r="G1925" s="27"/>
      <c r="H1925" s="26" t="str">
        <f t="array" ref="H1925">INDEX(Def_Instancias_Equipamentos!$E$2:$E$5135, MATCH(K1925, Def_Instancias_Equipamentos!$D$2:$D$5135, 0), 1)</f>
        <v>IA-10RaBPM</v>
      </c>
      <c r="I1925" s="27" t="str">
        <f t="array" ref="I1925">INDEX(Def_Instancias_Equipamentos!$E$2:$E$5135, MATCH(L1925, Def_Instancias_Equipamentos!$D$2:$D$5135, 0), 1)</f>
        <v>IA-10RaBPM</v>
      </c>
      <c r="J1925" s="27" t="str">
        <f t="shared" si="26"/>
        <v>INTERNO</v>
      </c>
      <c r="K1925" s="28" t="str">
        <f>Def_Instancias_Equipamentos!$D$863</f>
        <v>SI-10C1:DI-BPMRFFE-1</v>
      </c>
      <c r="L1925" s="19" t="str">
        <f>Def_Instancias_Equipamentos!$D$1454</f>
        <v>SI-10C1:DI-FMCFastADC-1</v>
      </c>
      <c r="M1925" s="44" t="s">
        <v>49</v>
      </c>
      <c r="N1925" s="45" t="s">
        <v>1202</v>
      </c>
      <c r="O1925" s="28" t="str">
        <f>Def_Sistemas_Conectores_Cabos!$B$7</f>
        <v>SMA 50-ohm</v>
      </c>
      <c r="P1925" s="19" t="str">
        <f>Def_Sistemas_Conectores_Cabos!$B$7</f>
        <v>SMA 50-ohm</v>
      </c>
      <c r="Q1925" s="27" t="str">
        <f t="shared" si="31"/>
        <v>SI-10C1:DI-BPMRFFE-1/TI_OUT
SI-10C1:DI-FMCFastADC-1/IN3</v>
      </c>
      <c r="R1925" s="69">
        <v>2.0</v>
      </c>
      <c r="S1925" s="69">
        <v>2.0</v>
      </c>
      <c r="T1925" s="211" t="str">
        <f>Def_Sistemas_Conectores_Cabos!$C$9</f>
        <v>RG316</v>
      </c>
      <c r="U1925" s="45" t="s">
        <v>1173</v>
      </c>
      <c r="V1925" s="33"/>
      <c r="W1925" s="33"/>
      <c r="X1925" s="33"/>
    </row>
    <row r="1926" ht="15.75" customHeight="1">
      <c r="A1926" s="19" t="str">
        <f>Def_Sistemas_Conectores_Cabos!$A$22</f>
        <v>BPM de elétrons</v>
      </c>
      <c r="B1926" s="22" t="str">
        <f>Datas_Entregas!$A$3</f>
        <v>BTS/Anel</v>
      </c>
      <c r="C1926" s="25">
        <f t="array" ref="C1926">INDEX(Datas_Entregas!$B$2:$B$100, MATCH(B1926, Datas_Entregas!$A$2:$A$100, 0), 1)</f>
        <v>43296</v>
      </c>
      <c r="D1926" s="22" t="str">
        <f>Def_Status_Montagem!$A$4</f>
        <v>Comprado / Esperando entrega</v>
      </c>
      <c r="E1926" s="35" t="str">
        <f>Def_Status_Montagem!$B$4</f>
        <v>Contratada (inclui etiqueta)</v>
      </c>
      <c r="F1926" s="26"/>
      <c r="G1926" s="27"/>
      <c r="H1926" s="26" t="str">
        <f t="array" ref="H1926">INDEX(Def_Instancias_Equipamentos!$E$2:$E$5135, MATCH(K1926, Def_Instancias_Equipamentos!$D$2:$D$5135, 0), 1)</f>
        <v>IA-10RaBPM</v>
      </c>
      <c r="I1926" s="27" t="str">
        <f t="array" ref="I1926">INDEX(Def_Instancias_Equipamentos!$E$2:$E$5135, MATCH(L1926, Def_Instancias_Equipamentos!$D$2:$D$5135, 0), 1)</f>
        <v>IA-10RaBPM</v>
      </c>
      <c r="J1926" s="27" t="str">
        <f t="shared" si="26"/>
        <v>INTERNO</v>
      </c>
      <c r="K1926" s="28" t="str">
        <f>Def_Instancias_Equipamentos!$D$863</f>
        <v>SI-10C1:DI-BPMRFFE-1</v>
      </c>
      <c r="L1926" s="19" t="str">
        <f>Def_Instancias_Equipamentos!$D$1454</f>
        <v>SI-10C1:DI-FMCFastADC-1</v>
      </c>
      <c r="M1926" s="44" t="s">
        <v>47</v>
      </c>
      <c r="N1926" s="45" t="s">
        <v>1216</v>
      </c>
      <c r="O1926" s="28" t="str">
        <f>Def_Sistemas_Conectores_Cabos!$B$7</f>
        <v>SMA 50-ohm</v>
      </c>
      <c r="P1926" s="19" t="str">
        <f>Def_Sistemas_Conectores_Cabos!$B$7</f>
        <v>SMA 50-ohm</v>
      </c>
      <c r="Q1926" s="27" t="str">
        <f t="shared" si="31"/>
        <v>SI-10C1:DI-BPMRFFE-1/BO_OUT
SI-10C1:DI-FMCFastADC-1/IN4</v>
      </c>
      <c r="R1926" s="69">
        <v>2.0</v>
      </c>
      <c r="S1926" s="69">
        <v>2.0</v>
      </c>
      <c r="T1926" s="211" t="str">
        <f>Def_Sistemas_Conectores_Cabos!$C$9</f>
        <v>RG316</v>
      </c>
      <c r="U1926" s="45" t="s">
        <v>1173</v>
      </c>
      <c r="V1926" s="33"/>
      <c r="W1926" s="33"/>
      <c r="X1926" s="33"/>
    </row>
    <row r="1927" ht="15.75" customHeight="1">
      <c r="A1927" s="19" t="str">
        <f>Def_Sistemas_Conectores_Cabos!$A$22</f>
        <v>BPM de elétrons</v>
      </c>
      <c r="B1927" s="22" t="str">
        <f>Datas_Entregas!$A$3</f>
        <v>BTS/Anel</v>
      </c>
      <c r="C1927" s="25">
        <f t="array" ref="C1927">INDEX(Datas_Entregas!$B$2:$B$100, MATCH(B1927, Datas_Entregas!$A$2:$A$100, 0), 1)</f>
        <v>43296</v>
      </c>
      <c r="D1927" s="22" t="str">
        <f>Def_Status_Montagem!$A$4</f>
        <v>Comprado / Esperando entrega</v>
      </c>
      <c r="E1927" s="35" t="str">
        <f>Def_Status_Montagem!$B$4</f>
        <v>Contratada (inclui etiqueta)</v>
      </c>
      <c r="F1927" s="26"/>
      <c r="G1927" s="27"/>
      <c r="H1927" s="26" t="str">
        <f t="array" ref="H1927">INDEX(Def_Instancias_Equipamentos!$E$2:$E$5135, MATCH(K1927, Def_Instancias_Equipamentos!$D$2:$D$5135, 0), 1)</f>
        <v>IA-10RaBPM</v>
      </c>
      <c r="I1927" s="27" t="str">
        <f t="array" ref="I1927">INDEX(Def_Instancias_Equipamentos!$E$2:$E$5135, MATCH(L1927, Def_Instancias_Equipamentos!$D$2:$D$5135, 0), 1)</f>
        <v>IA-10RaBPM</v>
      </c>
      <c r="J1927" s="27" t="str">
        <f t="shared" si="26"/>
        <v>INTERNO</v>
      </c>
      <c r="K1927" s="28" t="str">
        <f>Def_Instancias_Equipamentos!$D$864</f>
        <v>SI-10C1:DI-BPMRFFE-2</v>
      </c>
      <c r="L1927" s="19" t="str">
        <f>Def_Instancias_Equipamentos!$D$1455</f>
        <v>SI-10C1:DI-FMCFastADC-2</v>
      </c>
      <c r="M1927" s="44" t="s">
        <v>51</v>
      </c>
      <c r="N1927" s="45" t="s">
        <v>1192</v>
      </c>
      <c r="O1927" s="28" t="str">
        <f>Def_Sistemas_Conectores_Cabos!$B$7</f>
        <v>SMA 50-ohm</v>
      </c>
      <c r="P1927" s="19" t="str">
        <f>Def_Sistemas_Conectores_Cabos!$B$7</f>
        <v>SMA 50-ohm</v>
      </c>
      <c r="Q1927" s="27" t="str">
        <f t="shared" si="31"/>
        <v>SI-10C1:DI-BPMRFFE-2/TO_OUT
SI-10C1:DI-FMCFastADC-2/IN1</v>
      </c>
      <c r="R1927" s="69">
        <v>2.0</v>
      </c>
      <c r="S1927" s="69">
        <v>2.0</v>
      </c>
      <c r="T1927" s="211" t="str">
        <f>Def_Sistemas_Conectores_Cabos!$C$9</f>
        <v>RG316</v>
      </c>
      <c r="U1927" s="45" t="s">
        <v>1173</v>
      </c>
      <c r="V1927" s="33"/>
      <c r="W1927" s="33"/>
      <c r="X1927" s="33"/>
    </row>
    <row r="1928" ht="15.75" customHeight="1">
      <c r="A1928" s="19" t="str">
        <f>Def_Sistemas_Conectores_Cabos!$A$22</f>
        <v>BPM de elétrons</v>
      </c>
      <c r="B1928" s="22" t="str">
        <f>Datas_Entregas!$A$3</f>
        <v>BTS/Anel</v>
      </c>
      <c r="C1928" s="25">
        <f t="array" ref="C1928">INDEX(Datas_Entregas!$B$2:$B$100, MATCH(B1928, Datas_Entregas!$A$2:$A$100, 0), 1)</f>
        <v>43296</v>
      </c>
      <c r="D1928" s="22" t="str">
        <f>Def_Status_Montagem!$A$4</f>
        <v>Comprado / Esperando entrega</v>
      </c>
      <c r="E1928" s="35" t="str">
        <f>Def_Status_Montagem!$B$4</f>
        <v>Contratada (inclui etiqueta)</v>
      </c>
      <c r="F1928" s="26"/>
      <c r="G1928" s="27"/>
      <c r="H1928" s="26" t="str">
        <f t="array" ref="H1928">INDEX(Def_Instancias_Equipamentos!$E$2:$E$5135, MATCH(K1928, Def_Instancias_Equipamentos!$D$2:$D$5135, 0), 1)</f>
        <v>IA-10RaBPM</v>
      </c>
      <c r="I1928" s="27" t="str">
        <f t="array" ref="I1928">INDEX(Def_Instancias_Equipamentos!$E$2:$E$5135, MATCH(L1928, Def_Instancias_Equipamentos!$D$2:$D$5135, 0), 1)</f>
        <v>IA-10RaBPM</v>
      </c>
      <c r="J1928" s="27" t="str">
        <f t="shared" si="26"/>
        <v>INTERNO</v>
      </c>
      <c r="K1928" s="28" t="str">
        <f>Def_Instancias_Equipamentos!$D$864</f>
        <v>SI-10C1:DI-BPMRFFE-2</v>
      </c>
      <c r="L1928" s="19" t="str">
        <f>Def_Instancias_Equipamentos!$D$1455</f>
        <v>SI-10C1:DI-FMCFastADC-2</v>
      </c>
      <c r="M1928" s="44" t="s">
        <v>44</v>
      </c>
      <c r="N1928" s="45" t="s">
        <v>1199</v>
      </c>
      <c r="O1928" s="28" t="str">
        <f>Def_Sistemas_Conectores_Cabos!$B$7</f>
        <v>SMA 50-ohm</v>
      </c>
      <c r="P1928" s="19" t="str">
        <f>Def_Sistemas_Conectores_Cabos!$B$7</f>
        <v>SMA 50-ohm</v>
      </c>
      <c r="Q1928" s="27" t="str">
        <f t="shared" si="31"/>
        <v>SI-10C1:DI-BPMRFFE-2/BI_OUT
SI-10C1:DI-FMCFastADC-2/IN2</v>
      </c>
      <c r="R1928" s="69">
        <v>2.0</v>
      </c>
      <c r="S1928" s="69">
        <v>2.0</v>
      </c>
      <c r="T1928" s="211" t="str">
        <f>Def_Sistemas_Conectores_Cabos!$C$9</f>
        <v>RG316</v>
      </c>
      <c r="U1928" s="45" t="s">
        <v>1173</v>
      </c>
      <c r="V1928" s="33"/>
      <c r="W1928" s="33"/>
      <c r="X1928" s="33"/>
    </row>
    <row r="1929" ht="15.75" customHeight="1">
      <c r="A1929" s="19" t="str">
        <f>Def_Sistemas_Conectores_Cabos!$A$22</f>
        <v>BPM de elétrons</v>
      </c>
      <c r="B1929" s="22" t="str">
        <f>Datas_Entregas!$A$3</f>
        <v>BTS/Anel</v>
      </c>
      <c r="C1929" s="25">
        <f t="array" ref="C1929">INDEX(Datas_Entregas!$B$2:$B$100, MATCH(B1929, Datas_Entregas!$A$2:$A$100, 0), 1)</f>
        <v>43296</v>
      </c>
      <c r="D1929" s="22" t="str">
        <f>Def_Status_Montagem!$A$4</f>
        <v>Comprado / Esperando entrega</v>
      </c>
      <c r="E1929" s="35" t="str">
        <f>Def_Status_Montagem!$B$4</f>
        <v>Contratada (inclui etiqueta)</v>
      </c>
      <c r="F1929" s="26"/>
      <c r="G1929" s="27"/>
      <c r="H1929" s="26" t="str">
        <f t="array" ref="H1929">INDEX(Def_Instancias_Equipamentos!$E$2:$E$5135, MATCH(K1929, Def_Instancias_Equipamentos!$D$2:$D$5135, 0), 1)</f>
        <v>IA-10RaBPM</v>
      </c>
      <c r="I1929" s="27" t="str">
        <f t="array" ref="I1929">INDEX(Def_Instancias_Equipamentos!$E$2:$E$5135, MATCH(L1929, Def_Instancias_Equipamentos!$D$2:$D$5135, 0), 1)</f>
        <v>IA-10RaBPM</v>
      </c>
      <c r="J1929" s="27" t="str">
        <f t="shared" si="26"/>
        <v>INTERNO</v>
      </c>
      <c r="K1929" s="28" t="str">
        <f>Def_Instancias_Equipamentos!$D$864</f>
        <v>SI-10C1:DI-BPMRFFE-2</v>
      </c>
      <c r="L1929" s="19" t="str">
        <f>Def_Instancias_Equipamentos!$D$1455</f>
        <v>SI-10C1:DI-FMCFastADC-2</v>
      </c>
      <c r="M1929" s="44" t="s">
        <v>49</v>
      </c>
      <c r="N1929" s="45" t="s">
        <v>1202</v>
      </c>
      <c r="O1929" s="28" t="str">
        <f>Def_Sistemas_Conectores_Cabos!$B$7</f>
        <v>SMA 50-ohm</v>
      </c>
      <c r="P1929" s="19" t="str">
        <f>Def_Sistemas_Conectores_Cabos!$B$7</f>
        <v>SMA 50-ohm</v>
      </c>
      <c r="Q1929" s="27" t="str">
        <f t="shared" si="31"/>
        <v>SI-10C1:DI-BPMRFFE-2/TI_OUT
SI-10C1:DI-FMCFastADC-2/IN3</v>
      </c>
      <c r="R1929" s="69">
        <v>2.0</v>
      </c>
      <c r="S1929" s="69">
        <v>2.0</v>
      </c>
      <c r="T1929" s="211" t="str">
        <f>Def_Sistemas_Conectores_Cabos!$C$9</f>
        <v>RG316</v>
      </c>
      <c r="U1929" s="45" t="s">
        <v>1173</v>
      </c>
      <c r="V1929" s="33"/>
      <c r="W1929" s="33"/>
      <c r="X1929" s="33"/>
    </row>
    <row r="1930" ht="15.75" customHeight="1">
      <c r="A1930" s="19" t="str">
        <f>Def_Sistemas_Conectores_Cabos!$A$22</f>
        <v>BPM de elétrons</v>
      </c>
      <c r="B1930" s="22" t="str">
        <f>Datas_Entregas!$A$3</f>
        <v>BTS/Anel</v>
      </c>
      <c r="C1930" s="25">
        <f t="array" ref="C1930">INDEX(Datas_Entregas!$B$2:$B$100, MATCH(B1930, Datas_Entregas!$A$2:$A$100, 0), 1)</f>
        <v>43296</v>
      </c>
      <c r="D1930" s="22" t="str">
        <f>Def_Status_Montagem!$A$4</f>
        <v>Comprado / Esperando entrega</v>
      </c>
      <c r="E1930" s="35" t="str">
        <f>Def_Status_Montagem!$B$4</f>
        <v>Contratada (inclui etiqueta)</v>
      </c>
      <c r="F1930" s="26"/>
      <c r="G1930" s="27"/>
      <c r="H1930" s="26" t="str">
        <f t="array" ref="H1930">INDEX(Def_Instancias_Equipamentos!$E$2:$E$5135, MATCH(K1930, Def_Instancias_Equipamentos!$D$2:$D$5135, 0), 1)</f>
        <v>IA-10RaBPM</v>
      </c>
      <c r="I1930" s="27" t="str">
        <f t="array" ref="I1930">INDEX(Def_Instancias_Equipamentos!$E$2:$E$5135, MATCH(L1930, Def_Instancias_Equipamentos!$D$2:$D$5135, 0), 1)</f>
        <v>IA-10RaBPM</v>
      </c>
      <c r="J1930" s="27" t="str">
        <f t="shared" si="26"/>
        <v>INTERNO</v>
      </c>
      <c r="K1930" s="28" t="str">
        <f>Def_Instancias_Equipamentos!$D$864</f>
        <v>SI-10C1:DI-BPMRFFE-2</v>
      </c>
      <c r="L1930" s="19" t="str">
        <f>Def_Instancias_Equipamentos!$D$1455</f>
        <v>SI-10C1:DI-FMCFastADC-2</v>
      </c>
      <c r="M1930" s="44" t="s">
        <v>47</v>
      </c>
      <c r="N1930" s="45" t="s">
        <v>1216</v>
      </c>
      <c r="O1930" s="28" t="str">
        <f>Def_Sistemas_Conectores_Cabos!$B$7</f>
        <v>SMA 50-ohm</v>
      </c>
      <c r="P1930" s="19" t="str">
        <f>Def_Sistemas_Conectores_Cabos!$B$7</f>
        <v>SMA 50-ohm</v>
      </c>
      <c r="Q1930" s="27" t="str">
        <f t="shared" si="31"/>
        <v>SI-10C1:DI-BPMRFFE-2/BO_OUT
SI-10C1:DI-FMCFastADC-2/IN4</v>
      </c>
      <c r="R1930" s="69">
        <v>2.0</v>
      </c>
      <c r="S1930" s="69">
        <v>2.0</v>
      </c>
      <c r="T1930" s="211" t="str">
        <f>Def_Sistemas_Conectores_Cabos!$C$9</f>
        <v>RG316</v>
      </c>
      <c r="U1930" s="45" t="s">
        <v>1173</v>
      </c>
      <c r="V1930" s="33"/>
      <c r="W1930" s="33"/>
      <c r="X1930" s="33"/>
    </row>
    <row r="1931" ht="15.75" customHeight="1">
      <c r="A1931" s="19" t="str">
        <f>Def_Sistemas_Conectores_Cabos!$A$22</f>
        <v>BPM de elétrons</v>
      </c>
      <c r="B1931" s="22" t="str">
        <f>Datas_Entregas!$A$3</f>
        <v>BTS/Anel</v>
      </c>
      <c r="C1931" s="25">
        <f t="array" ref="C1931">INDEX(Datas_Entregas!$B$2:$B$100, MATCH(B1931, Datas_Entregas!$A$2:$A$100, 0), 1)</f>
        <v>43296</v>
      </c>
      <c r="D1931" s="22" t="str">
        <f>Def_Status_Montagem!$A$4</f>
        <v>Comprado / Esperando entrega</v>
      </c>
      <c r="E1931" s="35" t="str">
        <f>Def_Status_Montagem!$B$4</f>
        <v>Contratada (inclui etiqueta)</v>
      </c>
      <c r="F1931" s="26"/>
      <c r="G1931" s="27"/>
      <c r="H1931" s="26" t="str">
        <f t="array" ref="H1931">INDEX(Def_Instancias_Equipamentos!$E$2:$E$5135, MATCH(K1931, Def_Instancias_Equipamentos!$D$2:$D$5135, 0), 1)</f>
        <v>IA-10RaBPM</v>
      </c>
      <c r="I1931" s="27" t="str">
        <f t="array" ref="I1931">INDEX(Def_Instancias_Equipamentos!$E$2:$E$5135, MATCH(L1931, Def_Instancias_Equipamentos!$D$2:$D$5135, 0), 1)</f>
        <v>IA-10RaBPM</v>
      </c>
      <c r="J1931" s="27" t="str">
        <f t="shared" si="26"/>
        <v>INTERNO</v>
      </c>
      <c r="K1931" s="28" t="str">
        <f>Def_Instancias_Equipamentos!$D$865</f>
        <v>SI-10C2:DI-BPMRFFE</v>
      </c>
      <c r="L1931" s="19" t="str">
        <f>Def_Instancias_Equipamentos!$D$1456</f>
        <v>SI-10C2:DI-FMCFastADC</v>
      </c>
      <c r="M1931" s="44" t="s">
        <v>51</v>
      </c>
      <c r="N1931" s="45" t="s">
        <v>1192</v>
      </c>
      <c r="O1931" s="28" t="str">
        <f>Def_Sistemas_Conectores_Cabos!$B$7</f>
        <v>SMA 50-ohm</v>
      </c>
      <c r="P1931" s="19" t="str">
        <f>Def_Sistemas_Conectores_Cabos!$B$7</f>
        <v>SMA 50-ohm</v>
      </c>
      <c r="Q1931" s="27" t="str">
        <f t="shared" si="31"/>
        <v>SI-10C2:DI-BPMRFFE/TO_OUT
SI-10C2:DI-FMCFastADC/IN1</v>
      </c>
      <c r="R1931" s="69">
        <v>2.0</v>
      </c>
      <c r="S1931" s="69">
        <v>2.0</v>
      </c>
      <c r="T1931" s="211" t="str">
        <f>Def_Sistemas_Conectores_Cabos!$C$9</f>
        <v>RG316</v>
      </c>
      <c r="U1931" s="45" t="s">
        <v>1173</v>
      </c>
      <c r="V1931" s="33"/>
      <c r="W1931" s="33"/>
      <c r="X1931" s="33"/>
    </row>
    <row r="1932" ht="15.75" customHeight="1">
      <c r="A1932" s="19" t="str">
        <f>Def_Sistemas_Conectores_Cabos!$A$22</f>
        <v>BPM de elétrons</v>
      </c>
      <c r="B1932" s="22" t="str">
        <f>Datas_Entregas!$A$3</f>
        <v>BTS/Anel</v>
      </c>
      <c r="C1932" s="25">
        <f t="array" ref="C1932">INDEX(Datas_Entregas!$B$2:$B$100, MATCH(B1932, Datas_Entregas!$A$2:$A$100, 0), 1)</f>
        <v>43296</v>
      </c>
      <c r="D1932" s="22" t="str">
        <f>Def_Status_Montagem!$A$4</f>
        <v>Comprado / Esperando entrega</v>
      </c>
      <c r="E1932" s="35" t="str">
        <f>Def_Status_Montagem!$B$4</f>
        <v>Contratada (inclui etiqueta)</v>
      </c>
      <c r="F1932" s="26"/>
      <c r="G1932" s="27"/>
      <c r="H1932" s="26" t="str">
        <f t="array" ref="H1932">INDEX(Def_Instancias_Equipamentos!$E$2:$E$5135, MATCH(K1932, Def_Instancias_Equipamentos!$D$2:$D$5135, 0), 1)</f>
        <v>IA-10RaBPM</v>
      </c>
      <c r="I1932" s="27" t="str">
        <f t="array" ref="I1932">INDEX(Def_Instancias_Equipamentos!$E$2:$E$5135, MATCH(L1932, Def_Instancias_Equipamentos!$D$2:$D$5135, 0), 1)</f>
        <v>IA-10RaBPM</v>
      </c>
      <c r="J1932" s="27" t="str">
        <f t="shared" si="26"/>
        <v>INTERNO</v>
      </c>
      <c r="K1932" s="28" t="str">
        <f>Def_Instancias_Equipamentos!$D$865</f>
        <v>SI-10C2:DI-BPMRFFE</v>
      </c>
      <c r="L1932" s="19" t="str">
        <f>Def_Instancias_Equipamentos!$D$1456</f>
        <v>SI-10C2:DI-FMCFastADC</v>
      </c>
      <c r="M1932" s="44" t="s">
        <v>44</v>
      </c>
      <c r="N1932" s="45" t="s">
        <v>1199</v>
      </c>
      <c r="O1932" s="28" t="str">
        <f>Def_Sistemas_Conectores_Cabos!$B$7</f>
        <v>SMA 50-ohm</v>
      </c>
      <c r="P1932" s="19" t="str">
        <f>Def_Sistemas_Conectores_Cabos!$B$7</f>
        <v>SMA 50-ohm</v>
      </c>
      <c r="Q1932" s="27" t="str">
        <f t="shared" si="31"/>
        <v>SI-10C2:DI-BPMRFFE/BI_OUT
SI-10C2:DI-FMCFastADC/IN2</v>
      </c>
      <c r="R1932" s="69">
        <v>2.0</v>
      </c>
      <c r="S1932" s="69">
        <v>2.0</v>
      </c>
      <c r="T1932" s="211" t="str">
        <f>Def_Sistemas_Conectores_Cabos!$C$9</f>
        <v>RG316</v>
      </c>
      <c r="U1932" s="45" t="s">
        <v>1173</v>
      </c>
      <c r="V1932" s="33"/>
      <c r="W1932" s="33"/>
      <c r="X1932" s="33"/>
    </row>
    <row r="1933" ht="15.75" customHeight="1">
      <c r="A1933" s="19" t="str">
        <f>Def_Sistemas_Conectores_Cabos!$A$22</f>
        <v>BPM de elétrons</v>
      </c>
      <c r="B1933" s="22" t="str">
        <f>Datas_Entregas!$A$3</f>
        <v>BTS/Anel</v>
      </c>
      <c r="C1933" s="25">
        <f t="array" ref="C1933">INDEX(Datas_Entregas!$B$2:$B$100, MATCH(B1933, Datas_Entregas!$A$2:$A$100, 0), 1)</f>
        <v>43296</v>
      </c>
      <c r="D1933" s="22" t="str">
        <f>Def_Status_Montagem!$A$4</f>
        <v>Comprado / Esperando entrega</v>
      </c>
      <c r="E1933" s="35" t="str">
        <f>Def_Status_Montagem!$B$4</f>
        <v>Contratada (inclui etiqueta)</v>
      </c>
      <c r="F1933" s="26"/>
      <c r="G1933" s="27"/>
      <c r="H1933" s="26" t="str">
        <f t="array" ref="H1933">INDEX(Def_Instancias_Equipamentos!$E$2:$E$5135, MATCH(K1933, Def_Instancias_Equipamentos!$D$2:$D$5135, 0), 1)</f>
        <v>IA-10RaBPM</v>
      </c>
      <c r="I1933" s="27" t="str">
        <f t="array" ref="I1933">INDEX(Def_Instancias_Equipamentos!$E$2:$E$5135, MATCH(L1933, Def_Instancias_Equipamentos!$D$2:$D$5135, 0), 1)</f>
        <v>IA-10RaBPM</v>
      </c>
      <c r="J1933" s="27" t="str">
        <f t="shared" si="26"/>
        <v>INTERNO</v>
      </c>
      <c r="K1933" s="28" t="str">
        <f>Def_Instancias_Equipamentos!$D$865</f>
        <v>SI-10C2:DI-BPMRFFE</v>
      </c>
      <c r="L1933" s="19" t="str">
        <f>Def_Instancias_Equipamentos!$D$1456</f>
        <v>SI-10C2:DI-FMCFastADC</v>
      </c>
      <c r="M1933" s="44" t="s">
        <v>49</v>
      </c>
      <c r="N1933" s="45" t="s">
        <v>1202</v>
      </c>
      <c r="O1933" s="28" t="str">
        <f>Def_Sistemas_Conectores_Cabos!$B$7</f>
        <v>SMA 50-ohm</v>
      </c>
      <c r="P1933" s="19" t="str">
        <f>Def_Sistemas_Conectores_Cabos!$B$7</f>
        <v>SMA 50-ohm</v>
      </c>
      <c r="Q1933" s="27" t="str">
        <f t="shared" si="31"/>
        <v>SI-10C2:DI-BPMRFFE/TI_OUT
SI-10C2:DI-FMCFastADC/IN3</v>
      </c>
      <c r="R1933" s="69">
        <v>2.0</v>
      </c>
      <c r="S1933" s="69">
        <v>2.0</v>
      </c>
      <c r="T1933" s="211" t="str">
        <f>Def_Sistemas_Conectores_Cabos!$C$9</f>
        <v>RG316</v>
      </c>
      <c r="U1933" s="45" t="s">
        <v>1173</v>
      </c>
      <c r="V1933" s="33"/>
      <c r="W1933" s="33"/>
      <c r="X1933" s="33"/>
    </row>
    <row r="1934" ht="15.75" customHeight="1">
      <c r="A1934" s="19" t="str">
        <f>Def_Sistemas_Conectores_Cabos!$A$22</f>
        <v>BPM de elétrons</v>
      </c>
      <c r="B1934" s="22" t="str">
        <f>Datas_Entregas!$A$3</f>
        <v>BTS/Anel</v>
      </c>
      <c r="C1934" s="25">
        <f t="array" ref="C1934">INDEX(Datas_Entregas!$B$2:$B$100, MATCH(B1934, Datas_Entregas!$A$2:$A$100, 0), 1)</f>
        <v>43296</v>
      </c>
      <c r="D1934" s="22" t="str">
        <f>Def_Status_Montagem!$A$4</f>
        <v>Comprado / Esperando entrega</v>
      </c>
      <c r="E1934" s="35" t="str">
        <f>Def_Status_Montagem!$B$4</f>
        <v>Contratada (inclui etiqueta)</v>
      </c>
      <c r="F1934" s="26"/>
      <c r="G1934" s="27"/>
      <c r="H1934" s="26" t="str">
        <f t="array" ref="H1934">INDEX(Def_Instancias_Equipamentos!$E$2:$E$5135, MATCH(K1934, Def_Instancias_Equipamentos!$D$2:$D$5135, 0), 1)</f>
        <v>IA-10RaBPM</v>
      </c>
      <c r="I1934" s="27" t="str">
        <f t="array" ref="I1934">INDEX(Def_Instancias_Equipamentos!$E$2:$E$5135, MATCH(L1934, Def_Instancias_Equipamentos!$D$2:$D$5135, 0), 1)</f>
        <v>IA-10RaBPM</v>
      </c>
      <c r="J1934" s="27" t="str">
        <f t="shared" si="26"/>
        <v>INTERNO</v>
      </c>
      <c r="K1934" s="28" t="str">
        <f>Def_Instancias_Equipamentos!$D$865</f>
        <v>SI-10C2:DI-BPMRFFE</v>
      </c>
      <c r="L1934" s="19" t="str">
        <f>Def_Instancias_Equipamentos!$D$1456</f>
        <v>SI-10C2:DI-FMCFastADC</v>
      </c>
      <c r="M1934" s="44" t="s">
        <v>47</v>
      </c>
      <c r="N1934" s="45" t="s">
        <v>1216</v>
      </c>
      <c r="O1934" s="28" t="str">
        <f>Def_Sistemas_Conectores_Cabos!$B$7</f>
        <v>SMA 50-ohm</v>
      </c>
      <c r="P1934" s="19" t="str">
        <f>Def_Sistemas_Conectores_Cabos!$B$7</f>
        <v>SMA 50-ohm</v>
      </c>
      <c r="Q1934" s="27" t="str">
        <f t="shared" si="31"/>
        <v>SI-10C2:DI-BPMRFFE/BO_OUT
SI-10C2:DI-FMCFastADC/IN4</v>
      </c>
      <c r="R1934" s="69">
        <v>2.0</v>
      </c>
      <c r="S1934" s="69">
        <v>2.0</v>
      </c>
      <c r="T1934" s="211" t="str">
        <f>Def_Sistemas_Conectores_Cabos!$C$9</f>
        <v>RG316</v>
      </c>
      <c r="U1934" s="45" t="s">
        <v>1173</v>
      </c>
      <c r="V1934" s="33"/>
      <c r="W1934" s="33"/>
      <c r="X1934" s="33"/>
    </row>
    <row r="1935" ht="15.75" customHeight="1">
      <c r="A1935" s="19" t="str">
        <f>Def_Sistemas_Conectores_Cabos!$A$22</f>
        <v>BPM de elétrons</v>
      </c>
      <c r="B1935" s="22" t="str">
        <f>Datas_Entregas!$A$3</f>
        <v>BTS/Anel</v>
      </c>
      <c r="C1935" s="25">
        <f t="array" ref="C1935">INDEX(Datas_Entregas!$B$2:$B$100, MATCH(B1935, Datas_Entregas!$A$2:$A$100, 0), 1)</f>
        <v>43296</v>
      </c>
      <c r="D1935" s="22" t="str">
        <f>Def_Status_Montagem!$A$4</f>
        <v>Comprado / Esperando entrega</v>
      </c>
      <c r="E1935" s="35" t="str">
        <f>Def_Status_Montagem!$B$4</f>
        <v>Contratada (inclui etiqueta)</v>
      </c>
      <c r="F1935" s="26"/>
      <c r="G1935" s="27"/>
      <c r="H1935" s="26" t="str">
        <f t="array" ref="H1935">INDEX(Def_Instancias_Equipamentos!$E$2:$E$5135, MATCH(K1935, Def_Instancias_Equipamentos!$D$2:$D$5135, 0), 1)</f>
        <v>IA-10RaBPM</v>
      </c>
      <c r="I1935" s="27" t="str">
        <f t="array" ref="I1935">INDEX(Def_Instancias_Equipamentos!$E$2:$E$5135, MATCH(L1935, Def_Instancias_Equipamentos!$D$2:$D$5135, 0), 1)</f>
        <v>IA-10RaBPM</v>
      </c>
      <c r="J1935" s="27" t="str">
        <f t="shared" si="26"/>
        <v>INTERNO</v>
      </c>
      <c r="K1935" s="28" t="str">
        <f>Def_Instancias_Equipamentos!$D$866</f>
        <v>SI-10C3:DI-BPMRFFE-1</v>
      </c>
      <c r="L1935" s="19" t="str">
        <f>Def_Instancias_Equipamentos!$D$1457</f>
        <v>SI-10C3:DI-FMCFastADC-1</v>
      </c>
      <c r="M1935" s="44" t="s">
        <v>51</v>
      </c>
      <c r="N1935" s="45" t="s">
        <v>1192</v>
      </c>
      <c r="O1935" s="28" t="str">
        <f>Def_Sistemas_Conectores_Cabos!$B$7</f>
        <v>SMA 50-ohm</v>
      </c>
      <c r="P1935" s="19" t="str">
        <f>Def_Sistemas_Conectores_Cabos!$B$7</f>
        <v>SMA 50-ohm</v>
      </c>
      <c r="Q1935" s="27" t="str">
        <f t="shared" si="31"/>
        <v>SI-10C3:DI-BPMRFFE-1/TO_OUT
SI-10C3:DI-FMCFastADC-1/IN1</v>
      </c>
      <c r="R1935" s="69">
        <v>2.0</v>
      </c>
      <c r="S1935" s="69">
        <v>2.0</v>
      </c>
      <c r="T1935" s="211" t="str">
        <f>Def_Sistemas_Conectores_Cabos!$C$9</f>
        <v>RG316</v>
      </c>
      <c r="U1935" s="45" t="s">
        <v>1173</v>
      </c>
      <c r="V1935" s="33"/>
      <c r="W1935" s="33"/>
      <c r="X1935" s="33"/>
    </row>
    <row r="1936" ht="15.75" customHeight="1">
      <c r="A1936" s="19" t="str">
        <f>Def_Sistemas_Conectores_Cabos!$A$22</f>
        <v>BPM de elétrons</v>
      </c>
      <c r="B1936" s="22" t="str">
        <f>Datas_Entregas!$A$3</f>
        <v>BTS/Anel</v>
      </c>
      <c r="C1936" s="25">
        <f t="array" ref="C1936">INDEX(Datas_Entregas!$B$2:$B$100, MATCH(B1936, Datas_Entregas!$A$2:$A$100, 0), 1)</f>
        <v>43296</v>
      </c>
      <c r="D1936" s="22" t="str">
        <f>Def_Status_Montagem!$A$4</f>
        <v>Comprado / Esperando entrega</v>
      </c>
      <c r="E1936" s="35" t="str">
        <f>Def_Status_Montagem!$B$4</f>
        <v>Contratada (inclui etiqueta)</v>
      </c>
      <c r="F1936" s="26"/>
      <c r="G1936" s="27"/>
      <c r="H1936" s="26" t="str">
        <f t="array" ref="H1936">INDEX(Def_Instancias_Equipamentos!$E$2:$E$5135, MATCH(K1936, Def_Instancias_Equipamentos!$D$2:$D$5135, 0), 1)</f>
        <v>IA-10RaBPM</v>
      </c>
      <c r="I1936" s="27" t="str">
        <f t="array" ref="I1936">INDEX(Def_Instancias_Equipamentos!$E$2:$E$5135, MATCH(L1936, Def_Instancias_Equipamentos!$D$2:$D$5135, 0), 1)</f>
        <v>IA-10RaBPM</v>
      </c>
      <c r="J1936" s="27" t="str">
        <f t="shared" si="26"/>
        <v>INTERNO</v>
      </c>
      <c r="K1936" s="28" t="str">
        <f>Def_Instancias_Equipamentos!$D$866</f>
        <v>SI-10C3:DI-BPMRFFE-1</v>
      </c>
      <c r="L1936" s="19" t="str">
        <f>Def_Instancias_Equipamentos!$D$1457</f>
        <v>SI-10C3:DI-FMCFastADC-1</v>
      </c>
      <c r="M1936" s="44" t="s">
        <v>44</v>
      </c>
      <c r="N1936" s="45" t="s">
        <v>1199</v>
      </c>
      <c r="O1936" s="28" t="str">
        <f>Def_Sistemas_Conectores_Cabos!$B$7</f>
        <v>SMA 50-ohm</v>
      </c>
      <c r="P1936" s="19" t="str">
        <f>Def_Sistemas_Conectores_Cabos!$B$7</f>
        <v>SMA 50-ohm</v>
      </c>
      <c r="Q1936" s="27" t="str">
        <f t="shared" si="31"/>
        <v>SI-10C3:DI-BPMRFFE-1/BI_OUT
SI-10C3:DI-FMCFastADC-1/IN2</v>
      </c>
      <c r="R1936" s="69">
        <v>2.0</v>
      </c>
      <c r="S1936" s="69">
        <v>2.0</v>
      </c>
      <c r="T1936" s="211" t="str">
        <f>Def_Sistemas_Conectores_Cabos!$C$9</f>
        <v>RG316</v>
      </c>
      <c r="U1936" s="45" t="s">
        <v>1173</v>
      </c>
      <c r="V1936" s="33"/>
      <c r="W1936" s="33"/>
      <c r="X1936" s="33"/>
    </row>
    <row r="1937" ht="15.75" customHeight="1">
      <c r="A1937" s="19" t="str">
        <f>Def_Sistemas_Conectores_Cabos!$A$22</f>
        <v>BPM de elétrons</v>
      </c>
      <c r="B1937" s="22" t="str">
        <f>Datas_Entregas!$A$3</f>
        <v>BTS/Anel</v>
      </c>
      <c r="C1937" s="25">
        <f t="array" ref="C1937">INDEX(Datas_Entregas!$B$2:$B$100, MATCH(B1937, Datas_Entregas!$A$2:$A$100, 0), 1)</f>
        <v>43296</v>
      </c>
      <c r="D1937" s="22" t="str">
        <f>Def_Status_Montagem!$A$4</f>
        <v>Comprado / Esperando entrega</v>
      </c>
      <c r="E1937" s="35" t="str">
        <f>Def_Status_Montagem!$B$4</f>
        <v>Contratada (inclui etiqueta)</v>
      </c>
      <c r="F1937" s="26"/>
      <c r="G1937" s="27"/>
      <c r="H1937" s="26" t="str">
        <f t="array" ref="H1937">INDEX(Def_Instancias_Equipamentos!$E$2:$E$5135, MATCH(K1937, Def_Instancias_Equipamentos!$D$2:$D$5135, 0), 1)</f>
        <v>IA-10RaBPM</v>
      </c>
      <c r="I1937" s="27" t="str">
        <f t="array" ref="I1937">INDEX(Def_Instancias_Equipamentos!$E$2:$E$5135, MATCH(L1937, Def_Instancias_Equipamentos!$D$2:$D$5135, 0), 1)</f>
        <v>IA-10RaBPM</v>
      </c>
      <c r="J1937" s="27" t="str">
        <f t="shared" si="26"/>
        <v>INTERNO</v>
      </c>
      <c r="K1937" s="28" t="str">
        <f>Def_Instancias_Equipamentos!$D$866</f>
        <v>SI-10C3:DI-BPMRFFE-1</v>
      </c>
      <c r="L1937" s="19" t="str">
        <f>Def_Instancias_Equipamentos!$D$1457</f>
        <v>SI-10C3:DI-FMCFastADC-1</v>
      </c>
      <c r="M1937" s="44" t="s">
        <v>49</v>
      </c>
      <c r="N1937" s="45" t="s">
        <v>1202</v>
      </c>
      <c r="O1937" s="28" t="str">
        <f>Def_Sistemas_Conectores_Cabos!$B$7</f>
        <v>SMA 50-ohm</v>
      </c>
      <c r="P1937" s="19" t="str">
        <f>Def_Sistemas_Conectores_Cabos!$B$7</f>
        <v>SMA 50-ohm</v>
      </c>
      <c r="Q1937" s="27" t="str">
        <f t="shared" si="31"/>
        <v>SI-10C3:DI-BPMRFFE-1/TI_OUT
SI-10C3:DI-FMCFastADC-1/IN3</v>
      </c>
      <c r="R1937" s="69">
        <v>2.0</v>
      </c>
      <c r="S1937" s="69">
        <v>2.0</v>
      </c>
      <c r="T1937" s="211" t="str">
        <f>Def_Sistemas_Conectores_Cabos!$C$9</f>
        <v>RG316</v>
      </c>
      <c r="U1937" s="45" t="s">
        <v>1173</v>
      </c>
      <c r="V1937" s="33"/>
      <c r="W1937" s="33"/>
      <c r="X1937" s="33"/>
    </row>
    <row r="1938" ht="15.75" customHeight="1">
      <c r="A1938" s="19" t="str">
        <f>Def_Sistemas_Conectores_Cabos!$A$22</f>
        <v>BPM de elétrons</v>
      </c>
      <c r="B1938" s="22" t="str">
        <f>Datas_Entregas!$A$3</f>
        <v>BTS/Anel</v>
      </c>
      <c r="C1938" s="25">
        <f t="array" ref="C1938">INDEX(Datas_Entregas!$B$2:$B$100, MATCH(B1938, Datas_Entregas!$A$2:$A$100, 0), 1)</f>
        <v>43296</v>
      </c>
      <c r="D1938" s="22" t="str">
        <f>Def_Status_Montagem!$A$4</f>
        <v>Comprado / Esperando entrega</v>
      </c>
      <c r="E1938" s="35" t="str">
        <f>Def_Status_Montagem!$B$4</f>
        <v>Contratada (inclui etiqueta)</v>
      </c>
      <c r="F1938" s="26"/>
      <c r="G1938" s="27"/>
      <c r="H1938" s="26" t="str">
        <f t="array" ref="H1938">INDEX(Def_Instancias_Equipamentos!$E$2:$E$5135, MATCH(K1938, Def_Instancias_Equipamentos!$D$2:$D$5135, 0), 1)</f>
        <v>IA-10RaBPM</v>
      </c>
      <c r="I1938" s="27" t="str">
        <f t="array" ref="I1938">INDEX(Def_Instancias_Equipamentos!$E$2:$E$5135, MATCH(L1938, Def_Instancias_Equipamentos!$D$2:$D$5135, 0), 1)</f>
        <v>IA-10RaBPM</v>
      </c>
      <c r="J1938" s="27" t="str">
        <f t="shared" si="26"/>
        <v>INTERNO</v>
      </c>
      <c r="K1938" s="28" t="str">
        <f>Def_Instancias_Equipamentos!$D$866</f>
        <v>SI-10C3:DI-BPMRFFE-1</v>
      </c>
      <c r="L1938" s="19" t="str">
        <f>Def_Instancias_Equipamentos!$D$1457</f>
        <v>SI-10C3:DI-FMCFastADC-1</v>
      </c>
      <c r="M1938" s="44" t="s">
        <v>47</v>
      </c>
      <c r="N1938" s="45" t="s">
        <v>1216</v>
      </c>
      <c r="O1938" s="28" t="str">
        <f>Def_Sistemas_Conectores_Cabos!$B$7</f>
        <v>SMA 50-ohm</v>
      </c>
      <c r="P1938" s="19" t="str">
        <f>Def_Sistemas_Conectores_Cabos!$B$7</f>
        <v>SMA 50-ohm</v>
      </c>
      <c r="Q1938" s="27" t="str">
        <f t="shared" si="31"/>
        <v>SI-10C3:DI-BPMRFFE-1/BO_OUT
SI-10C3:DI-FMCFastADC-1/IN4</v>
      </c>
      <c r="R1938" s="69">
        <v>2.0</v>
      </c>
      <c r="S1938" s="69">
        <v>2.0</v>
      </c>
      <c r="T1938" s="211" t="str">
        <f>Def_Sistemas_Conectores_Cabos!$C$9</f>
        <v>RG316</v>
      </c>
      <c r="U1938" s="45" t="s">
        <v>1173</v>
      </c>
      <c r="V1938" s="33"/>
      <c r="W1938" s="33"/>
      <c r="X1938" s="33"/>
    </row>
    <row r="1939" ht="15.75" customHeight="1">
      <c r="A1939" s="19" t="str">
        <f>Def_Sistemas_Conectores_Cabos!$A$22</f>
        <v>BPM de elétrons</v>
      </c>
      <c r="B1939" s="22" t="str">
        <f>Datas_Entregas!$A$3</f>
        <v>BTS/Anel</v>
      </c>
      <c r="C1939" s="25">
        <f t="array" ref="C1939">INDEX(Datas_Entregas!$B$2:$B$100, MATCH(B1939, Datas_Entregas!$A$2:$A$100, 0), 1)</f>
        <v>43296</v>
      </c>
      <c r="D1939" s="22" t="str">
        <f>Def_Status_Montagem!$A$4</f>
        <v>Comprado / Esperando entrega</v>
      </c>
      <c r="E1939" s="35" t="str">
        <f>Def_Status_Montagem!$B$4</f>
        <v>Contratada (inclui etiqueta)</v>
      </c>
      <c r="F1939" s="26"/>
      <c r="G1939" s="27"/>
      <c r="H1939" s="26" t="str">
        <f t="array" ref="H1939">INDEX(Def_Instancias_Equipamentos!$E$2:$E$5135, MATCH(K1939, Def_Instancias_Equipamentos!$D$2:$D$5135, 0), 1)</f>
        <v>IA-10RaBPM</v>
      </c>
      <c r="I1939" s="27" t="str">
        <f t="array" ref="I1939">INDEX(Def_Instancias_Equipamentos!$E$2:$E$5135, MATCH(L1939, Def_Instancias_Equipamentos!$D$2:$D$5135, 0), 1)</f>
        <v>IA-10RaBPM</v>
      </c>
      <c r="J1939" s="27" t="str">
        <f t="shared" si="26"/>
        <v>INTERNO</v>
      </c>
      <c r="K1939" s="28" t="str">
        <f>Def_Instancias_Equipamentos!$D$867</f>
        <v>SI-10C3:DI-BPMRFFE-2</v>
      </c>
      <c r="L1939" s="19" t="str">
        <f>Def_Instancias_Equipamentos!$D$1458</f>
        <v>SI-10C3:DI-FMCFastADC-2</v>
      </c>
      <c r="M1939" s="44" t="s">
        <v>51</v>
      </c>
      <c r="N1939" s="45" t="s">
        <v>1192</v>
      </c>
      <c r="O1939" s="28" t="str">
        <f>Def_Sistemas_Conectores_Cabos!$B$7</f>
        <v>SMA 50-ohm</v>
      </c>
      <c r="P1939" s="19" t="str">
        <f>Def_Sistemas_Conectores_Cabos!$B$7</f>
        <v>SMA 50-ohm</v>
      </c>
      <c r="Q1939" s="27" t="str">
        <f t="shared" si="31"/>
        <v>SI-10C3:DI-BPMRFFE-2/TO_OUT
SI-10C3:DI-FMCFastADC-2/IN1</v>
      </c>
      <c r="R1939" s="69">
        <v>2.0</v>
      </c>
      <c r="S1939" s="69">
        <v>2.0</v>
      </c>
      <c r="T1939" s="211" t="str">
        <f>Def_Sistemas_Conectores_Cabos!$C$9</f>
        <v>RG316</v>
      </c>
      <c r="U1939" s="45" t="s">
        <v>1173</v>
      </c>
      <c r="V1939" s="33"/>
      <c r="W1939" s="33"/>
      <c r="X1939" s="33"/>
    </row>
    <row r="1940" ht="15.75" customHeight="1">
      <c r="A1940" s="19" t="str">
        <f>Def_Sistemas_Conectores_Cabos!$A$22</f>
        <v>BPM de elétrons</v>
      </c>
      <c r="B1940" s="22" t="str">
        <f>Datas_Entregas!$A$3</f>
        <v>BTS/Anel</v>
      </c>
      <c r="C1940" s="25">
        <f t="array" ref="C1940">INDEX(Datas_Entregas!$B$2:$B$100, MATCH(B1940, Datas_Entregas!$A$2:$A$100, 0), 1)</f>
        <v>43296</v>
      </c>
      <c r="D1940" s="22" t="str">
        <f>Def_Status_Montagem!$A$4</f>
        <v>Comprado / Esperando entrega</v>
      </c>
      <c r="E1940" s="35" t="str">
        <f>Def_Status_Montagem!$B$4</f>
        <v>Contratada (inclui etiqueta)</v>
      </c>
      <c r="F1940" s="26"/>
      <c r="G1940" s="27"/>
      <c r="H1940" s="26" t="str">
        <f t="array" ref="H1940">INDEX(Def_Instancias_Equipamentos!$E$2:$E$5135, MATCH(K1940, Def_Instancias_Equipamentos!$D$2:$D$5135, 0), 1)</f>
        <v>IA-10RaBPM</v>
      </c>
      <c r="I1940" s="27" t="str">
        <f t="array" ref="I1940">INDEX(Def_Instancias_Equipamentos!$E$2:$E$5135, MATCH(L1940, Def_Instancias_Equipamentos!$D$2:$D$5135, 0), 1)</f>
        <v>IA-10RaBPM</v>
      </c>
      <c r="J1940" s="27" t="str">
        <f t="shared" si="26"/>
        <v>INTERNO</v>
      </c>
      <c r="K1940" s="28" t="str">
        <f>Def_Instancias_Equipamentos!$D$867</f>
        <v>SI-10C3:DI-BPMRFFE-2</v>
      </c>
      <c r="L1940" s="19" t="str">
        <f>Def_Instancias_Equipamentos!$D$1458</f>
        <v>SI-10C3:DI-FMCFastADC-2</v>
      </c>
      <c r="M1940" s="44" t="s">
        <v>44</v>
      </c>
      <c r="N1940" s="45" t="s">
        <v>1199</v>
      </c>
      <c r="O1940" s="28" t="str">
        <f>Def_Sistemas_Conectores_Cabos!$B$7</f>
        <v>SMA 50-ohm</v>
      </c>
      <c r="P1940" s="19" t="str">
        <f>Def_Sistemas_Conectores_Cabos!$B$7</f>
        <v>SMA 50-ohm</v>
      </c>
      <c r="Q1940" s="27" t="str">
        <f t="shared" si="31"/>
        <v>SI-10C3:DI-BPMRFFE-2/BI_OUT
SI-10C3:DI-FMCFastADC-2/IN2</v>
      </c>
      <c r="R1940" s="69">
        <v>2.0</v>
      </c>
      <c r="S1940" s="69">
        <v>2.0</v>
      </c>
      <c r="T1940" s="211" t="str">
        <f>Def_Sistemas_Conectores_Cabos!$C$9</f>
        <v>RG316</v>
      </c>
      <c r="U1940" s="45" t="s">
        <v>1173</v>
      </c>
      <c r="V1940" s="33"/>
      <c r="W1940" s="33"/>
      <c r="X1940" s="33"/>
    </row>
    <row r="1941" ht="15.75" customHeight="1">
      <c r="A1941" s="19" t="str">
        <f>Def_Sistemas_Conectores_Cabos!$A$22</f>
        <v>BPM de elétrons</v>
      </c>
      <c r="B1941" s="22" t="str">
        <f>Datas_Entregas!$A$3</f>
        <v>BTS/Anel</v>
      </c>
      <c r="C1941" s="25">
        <f t="array" ref="C1941">INDEX(Datas_Entregas!$B$2:$B$100, MATCH(B1941, Datas_Entregas!$A$2:$A$100, 0), 1)</f>
        <v>43296</v>
      </c>
      <c r="D1941" s="22" t="str">
        <f>Def_Status_Montagem!$A$4</f>
        <v>Comprado / Esperando entrega</v>
      </c>
      <c r="E1941" s="35" t="str">
        <f>Def_Status_Montagem!$B$4</f>
        <v>Contratada (inclui etiqueta)</v>
      </c>
      <c r="F1941" s="26"/>
      <c r="G1941" s="27"/>
      <c r="H1941" s="26" t="str">
        <f t="array" ref="H1941">INDEX(Def_Instancias_Equipamentos!$E$2:$E$5135, MATCH(K1941, Def_Instancias_Equipamentos!$D$2:$D$5135, 0), 1)</f>
        <v>IA-10RaBPM</v>
      </c>
      <c r="I1941" s="27" t="str">
        <f t="array" ref="I1941">INDEX(Def_Instancias_Equipamentos!$E$2:$E$5135, MATCH(L1941, Def_Instancias_Equipamentos!$D$2:$D$5135, 0), 1)</f>
        <v>IA-10RaBPM</v>
      </c>
      <c r="J1941" s="27" t="str">
        <f t="shared" si="26"/>
        <v>INTERNO</v>
      </c>
      <c r="K1941" s="28" t="str">
        <f>Def_Instancias_Equipamentos!$D$867</f>
        <v>SI-10C3:DI-BPMRFFE-2</v>
      </c>
      <c r="L1941" s="19" t="str">
        <f>Def_Instancias_Equipamentos!$D$1458</f>
        <v>SI-10C3:DI-FMCFastADC-2</v>
      </c>
      <c r="M1941" s="44" t="s">
        <v>49</v>
      </c>
      <c r="N1941" s="45" t="s">
        <v>1202</v>
      </c>
      <c r="O1941" s="28" t="str">
        <f>Def_Sistemas_Conectores_Cabos!$B$7</f>
        <v>SMA 50-ohm</v>
      </c>
      <c r="P1941" s="19" t="str">
        <f>Def_Sistemas_Conectores_Cabos!$B$7</f>
        <v>SMA 50-ohm</v>
      </c>
      <c r="Q1941" s="27" t="str">
        <f t="shared" si="31"/>
        <v>SI-10C3:DI-BPMRFFE-2/TI_OUT
SI-10C3:DI-FMCFastADC-2/IN3</v>
      </c>
      <c r="R1941" s="69">
        <v>2.0</v>
      </c>
      <c r="S1941" s="69">
        <v>2.0</v>
      </c>
      <c r="T1941" s="211" t="str">
        <f>Def_Sistemas_Conectores_Cabos!$C$9</f>
        <v>RG316</v>
      </c>
      <c r="U1941" s="45" t="s">
        <v>1173</v>
      </c>
      <c r="V1941" s="33"/>
      <c r="W1941" s="33"/>
      <c r="X1941" s="33"/>
    </row>
    <row r="1942" ht="15.75" customHeight="1">
      <c r="A1942" s="19" t="str">
        <f>Def_Sistemas_Conectores_Cabos!$A$22</f>
        <v>BPM de elétrons</v>
      </c>
      <c r="B1942" s="22" t="str">
        <f>Datas_Entregas!$A$3</f>
        <v>BTS/Anel</v>
      </c>
      <c r="C1942" s="25">
        <f t="array" ref="C1942">INDEX(Datas_Entregas!$B$2:$B$100, MATCH(B1942, Datas_Entregas!$A$2:$A$100, 0), 1)</f>
        <v>43296</v>
      </c>
      <c r="D1942" s="22" t="str">
        <f>Def_Status_Montagem!$A$4</f>
        <v>Comprado / Esperando entrega</v>
      </c>
      <c r="E1942" s="35" t="str">
        <f>Def_Status_Montagem!$B$4</f>
        <v>Contratada (inclui etiqueta)</v>
      </c>
      <c r="F1942" s="26"/>
      <c r="G1942" s="27"/>
      <c r="H1942" s="26" t="str">
        <f t="array" ref="H1942">INDEX(Def_Instancias_Equipamentos!$E$2:$E$5135, MATCH(K1942, Def_Instancias_Equipamentos!$D$2:$D$5135, 0), 1)</f>
        <v>IA-10RaBPM</v>
      </c>
      <c r="I1942" s="27" t="str">
        <f t="array" ref="I1942">INDEX(Def_Instancias_Equipamentos!$E$2:$E$5135, MATCH(L1942, Def_Instancias_Equipamentos!$D$2:$D$5135, 0), 1)</f>
        <v>IA-10RaBPM</v>
      </c>
      <c r="J1942" s="27" t="str">
        <f t="shared" si="26"/>
        <v>INTERNO</v>
      </c>
      <c r="K1942" s="28" t="str">
        <f>Def_Instancias_Equipamentos!$D$867</f>
        <v>SI-10C3:DI-BPMRFFE-2</v>
      </c>
      <c r="L1942" s="19" t="str">
        <f>Def_Instancias_Equipamentos!$D$1458</f>
        <v>SI-10C3:DI-FMCFastADC-2</v>
      </c>
      <c r="M1942" s="44" t="s">
        <v>47</v>
      </c>
      <c r="N1942" s="45" t="s">
        <v>1216</v>
      </c>
      <c r="O1942" s="28" t="str">
        <f>Def_Sistemas_Conectores_Cabos!$B$7</f>
        <v>SMA 50-ohm</v>
      </c>
      <c r="P1942" s="19" t="str">
        <f>Def_Sistemas_Conectores_Cabos!$B$7</f>
        <v>SMA 50-ohm</v>
      </c>
      <c r="Q1942" s="27" t="str">
        <f t="shared" si="31"/>
        <v>SI-10C3:DI-BPMRFFE-2/BO_OUT
SI-10C3:DI-FMCFastADC-2/IN4</v>
      </c>
      <c r="R1942" s="69">
        <v>2.0</v>
      </c>
      <c r="S1942" s="69">
        <v>2.0</v>
      </c>
      <c r="T1942" s="211" t="str">
        <f>Def_Sistemas_Conectores_Cabos!$C$9</f>
        <v>RG316</v>
      </c>
      <c r="U1942" s="45" t="s">
        <v>1173</v>
      </c>
      <c r="V1942" s="33"/>
      <c r="W1942" s="33"/>
      <c r="X1942" s="33"/>
    </row>
    <row r="1943" ht="15.75" customHeight="1">
      <c r="A1943" s="19" t="str">
        <f>Def_Sistemas_Conectores_Cabos!$A$22</f>
        <v>BPM de elétrons</v>
      </c>
      <c r="B1943" s="22" t="str">
        <f>Datas_Entregas!$A$3</f>
        <v>BTS/Anel</v>
      </c>
      <c r="C1943" s="25">
        <f t="array" ref="C1943">INDEX(Datas_Entregas!$B$2:$B$100, MATCH(B1943, Datas_Entregas!$A$2:$A$100, 0), 1)</f>
        <v>43296</v>
      </c>
      <c r="D1943" s="22" t="str">
        <f>Def_Status_Montagem!$A$4</f>
        <v>Comprado / Esperando entrega</v>
      </c>
      <c r="E1943" s="35" t="str">
        <f>Def_Status_Montagem!$B$4</f>
        <v>Contratada (inclui etiqueta)</v>
      </c>
      <c r="F1943" s="26"/>
      <c r="G1943" s="27"/>
      <c r="H1943" s="26" t="str">
        <f t="array" ref="H1943">INDEX(Def_Instancias_Equipamentos!$E$2:$E$5135, MATCH(K1943, Def_Instancias_Equipamentos!$D$2:$D$5135, 0), 1)</f>
        <v>IA-10RaBPM</v>
      </c>
      <c r="I1943" s="27" t="str">
        <f t="array" ref="I1943">INDEX(Def_Instancias_Equipamentos!$E$2:$E$5135, MATCH(L1943, Def_Instancias_Equipamentos!$D$2:$D$5135, 0), 1)</f>
        <v>IA-10RaBPM</v>
      </c>
      <c r="J1943" s="27" t="str">
        <f t="shared" si="26"/>
        <v>INTERNO</v>
      </c>
      <c r="K1943" s="28" t="str">
        <f>Def_Instancias_Equipamentos!$D$868</f>
        <v>SI-10C4:DI-BPMRFFE</v>
      </c>
      <c r="L1943" s="19" t="str">
        <f>Def_Instancias_Equipamentos!$D$1459</f>
        <v>SI-10C4:DI-FMCFastADC</v>
      </c>
      <c r="M1943" s="44" t="s">
        <v>51</v>
      </c>
      <c r="N1943" s="45" t="s">
        <v>1192</v>
      </c>
      <c r="O1943" s="28" t="str">
        <f>Def_Sistemas_Conectores_Cabos!$B$7</f>
        <v>SMA 50-ohm</v>
      </c>
      <c r="P1943" s="19" t="str">
        <f>Def_Sistemas_Conectores_Cabos!$B$7</f>
        <v>SMA 50-ohm</v>
      </c>
      <c r="Q1943" s="27" t="str">
        <f t="shared" si="31"/>
        <v>SI-10C4:DI-BPMRFFE/TO_OUT
SI-10C4:DI-FMCFastADC/IN1</v>
      </c>
      <c r="R1943" s="69">
        <v>2.0</v>
      </c>
      <c r="S1943" s="69">
        <v>2.0</v>
      </c>
      <c r="T1943" s="211" t="str">
        <f>Def_Sistemas_Conectores_Cabos!$C$9</f>
        <v>RG316</v>
      </c>
      <c r="U1943" s="45" t="s">
        <v>1173</v>
      </c>
      <c r="V1943" s="33"/>
      <c r="W1943" s="33"/>
      <c r="X1943" s="33"/>
    </row>
    <row r="1944" ht="15.75" customHeight="1">
      <c r="A1944" s="19" t="str">
        <f>Def_Sistemas_Conectores_Cabos!$A$22</f>
        <v>BPM de elétrons</v>
      </c>
      <c r="B1944" s="22" t="str">
        <f>Datas_Entregas!$A$3</f>
        <v>BTS/Anel</v>
      </c>
      <c r="C1944" s="25">
        <f t="array" ref="C1944">INDEX(Datas_Entregas!$B$2:$B$100, MATCH(B1944, Datas_Entregas!$A$2:$A$100, 0), 1)</f>
        <v>43296</v>
      </c>
      <c r="D1944" s="22" t="str">
        <f>Def_Status_Montagem!$A$4</f>
        <v>Comprado / Esperando entrega</v>
      </c>
      <c r="E1944" s="35" t="str">
        <f>Def_Status_Montagem!$B$4</f>
        <v>Contratada (inclui etiqueta)</v>
      </c>
      <c r="F1944" s="26"/>
      <c r="G1944" s="27"/>
      <c r="H1944" s="26" t="str">
        <f t="array" ref="H1944">INDEX(Def_Instancias_Equipamentos!$E$2:$E$5135, MATCH(K1944, Def_Instancias_Equipamentos!$D$2:$D$5135, 0), 1)</f>
        <v>IA-10RaBPM</v>
      </c>
      <c r="I1944" s="27" t="str">
        <f t="array" ref="I1944">INDEX(Def_Instancias_Equipamentos!$E$2:$E$5135, MATCH(L1944, Def_Instancias_Equipamentos!$D$2:$D$5135, 0), 1)</f>
        <v>IA-10RaBPM</v>
      </c>
      <c r="J1944" s="27" t="str">
        <f t="shared" si="26"/>
        <v>INTERNO</v>
      </c>
      <c r="K1944" s="28" t="str">
        <f>Def_Instancias_Equipamentos!$D$868</f>
        <v>SI-10C4:DI-BPMRFFE</v>
      </c>
      <c r="L1944" s="19" t="str">
        <f>Def_Instancias_Equipamentos!$D$1459</f>
        <v>SI-10C4:DI-FMCFastADC</v>
      </c>
      <c r="M1944" s="44" t="s">
        <v>44</v>
      </c>
      <c r="N1944" s="45" t="s">
        <v>1199</v>
      </c>
      <c r="O1944" s="28" t="str">
        <f>Def_Sistemas_Conectores_Cabos!$B$7</f>
        <v>SMA 50-ohm</v>
      </c>
      <c r="P1944" s="19" t="str">
        <f>Def_Sistemas_Conectores_Cabos!$B$7</f>
        <v>SMA 50-ohm</v>
      </c>
      <c r="Q1944" s="27" t="str">
        <f t="shared" si="31"/>
        <v>SI-10C4:DI-BPMRFFE/BI_OUT
SI-10C4:DI-FMCFastADC/IN2</v>
      </c>
      <c r="R1944" s="69">
        <v>2.0</v>
      </c>
      <c r="S1944" s="69">
        <v>2.0</v>
      </c>
      <c r="T1944" s="211" t="str">
        <f>Def_Sistemas_Conectores_Cabos!$C$9</f>
        <v>RG316</v>
      </c>
      <c r="U1944" s="45" t="s">
        <v>1173</v>
      </c>
      <c r="V1944" s="33"/>
      <c r="W1944" s="33"/>
      <c r="X1944" s="33"/>
    </row>
    <row r="1945" ht="15.75" customHeight="1">
      <c r="A1945" s="19" t="str">
        <f>Def_Sistemas_Conectores_Cabos!$A$22</f>
        <v>BPM de elétrons</v>
      </c>
      <c r="B1945" s="22" t="str">
        <f>Datas_Entregas!$A$3</f>
        <v>BTS/Anel</v>
      </c>
      <c r="C1945" s="25">
        <f t="array" ref="C1945">INDEX(Datas_Entregas!$B$2:$B$100, MATCH(B1945, Datas_Entregas!$A$2:$A$100, 0), 1)</f>
        <v>43296</v>
      </c>
      <c r="D1945" s="22" t="str">
        <f>Def_Status_Montagem!$A$4</f>
        <v>Comprado / Esperando entrega</v>
      </c>
      <c r="E1945" s="35" t="str">
        <f>Def_Status_Montagem!$B$4</f>
        <v>Contratada (inclui etiqueta)</v>
      </c>
      <c r="F1945" s="26"/>
      <c r="G1945" s="27"/>
      <c r="H1945" s="26" t="str">
        <f t="array" ref="H1945">INDEX(Def_Instancias_Equipamentos!$E$2:$E$5135, MATCH(K1945, Def_Instancias_Equipamentos!$D$2:$D$5135, 0), 1)</f>
        <v>IA-10RaBPM</v>
      </c>
      <c r="I1945" s="27" t="str">
        <f t="array" ref="I1945">INDEX(Def_Instancias_Equipamentos!$E$2:$E$5135, MATCH(L1945, Def_Instancias_Equipamentos!$D$2:$D$5135, 0), 1)</f>
        <v>IA-10RaBPM</v>
      </c>
      <c r="J1945" s="27" t="str">
        <f t="shared" si="26"/>
        <v>INTERNO</v>
      </c>
      <c r="K1945" s="28" t="str">
        <f>Def_Instancias_Equipamentos!$D$868</f>
        <v>SI-10C4:DI-BPMRFFE</v>
      </c>
      <c r="L1945" s="19" t="str">
        <f>Def_Instancias_Equipamentos!$D$1459</f>
        <v>SI-10C4:DI-FMCFastADC</v>
      </c>
      <c r="M1945" s="44" t="s">
        <v>49</v>
      </c>
      <c r="N1945" s="45" t="s">
        <v>1202</v>
      </c>
      <c r="O1945" s="28" t="str">
        <f>Def_Sistemas_Conectores_Cabos!$B$7</f>
        <v>SMA 50-ohm</v>
      </c>
      <c r="P1945" s="19" t="str">
        <f>Def_Sistemas_Conectores_Cabos!$B$7</f>
        <v>SMA 50-ohm</v>
      </c>
      <c r="Q1945" s="27" t="str">
        <f t="shared" si="31"/>
        <v>SI-10C4:DI-BPMRFFE/TI_OUT
SI-10C4:DI-FMCFastADC/IN3</v>
      </c>
      <c r="R1945" s="69">
        <v>2.0</v>
      </c>
      <c r="S1945" s="69">
        <v>2.0</v>
      </c>
      <c r="T1945" s="211" t="str">
        <f>Def_Sistemas_Conectores_Cabos!$C$9</f>
        <v>RG316</v>
      </c>
      <c r="U1945" s="45" t="s">
        <v>1173</v>
      </c>
      <c r="V1945" s="33"/>
      <c r="W1945" s="33"/>
      <c r="X1945" s="33"/>
    </row>
    <row r="1946" ht="15.75" customHeight="1">
      <c r="A1946" s="19" t="str">
        <f>Def_Sistemas_Conectores_Cabos!$A$22</f>
        <v>BPM de elétrons</v>
      </c>
      <c r="B1946" s="22" t="str">
        <f>Datas_Entregas!$A$3</f>
        <v>BTS/Anel</v>
      </c>
      <c r="C1946" s="25">
        <f t="array" ref="C1946">INDEX(Datas_Entregas!$B$2:$B$100, MATCH(B1946, Datas_Entregas!$A$2:$A$100, 0), 1)</f>
        <v>43296</v>
      </c>
      <c r="D1946" s="22" t="str">
        <f>Def_Status_Montagem!$A$4</f>
        <v>Comprado / Esperando entrega</v>
      </c>
      <c r="E1946" s="35" t="str">
        <f>Def_Status_Montagem!$B$4</f>
        <v>Contratada (inclui etiqueta)</v>
      </c>
      <c r="F1946" s="26"/>
      <c r="G1946" s="27"/>
      <c r="H1946" s="26" t="str">
        <f t="array" ref="H1946">INDEX(Def_Instancias_Equipamentos!$E$2:$E$5135, MATCH(K1946, Def_Instancias_Equipamentos!$D$2:$D$5135, 0), 1)</f>
        <v>IA-10RaBPM</v>
      </c>
      <c r="I1946" s="27" t="str">
        <f t="array" ref="I1946">INDEX(Def_Instancias_Equipamentos!$E$2:$E$5135, MATCH(L1946, Def_Instancias_Equipamentos!$D$2:$D$5135, 0), 1)</f>
        <v>IA-10RaBPM</v>
      </c>
      <c r="J1946" s="27" t="str">
        <f t="shared" si="26"/>
        <v>INTERNO</v>
      </c>
      <c r="K1946" s="28" t="str">
        <f>Def_Instancias_Equipamentos!$D$868</f>
        <v>SI-10C4:DI-BPMRFFE</v>
      </c>
      <c r="L1946" s="19" t="str">
        <f>Def_Instancias_Equipamentos!$D$1459</f>
        <v>SI-10C4:DI-FMCFastADC</v>
      </c>
      <c r="M1946" s="44" t="s">
        <v>47</v>
      </c>
      <c r="N1946" s="45" t="s">
        <v>1216</v>
      </c>
      <c r="O1946" s="28" t="str">
        <f>Def_Sistemas_Conectores_Cabos!$B$7</f>
        <v>SMA 50-ohm</v>
      </c>
      <c r="P1946" s="19" t="str">
        <f>Def_Sistemas_Conectores_Cabos!$B$7</f>
        <v>SMA 50-ohm</v>
      </c>
      <c r="Q1946" s="27" t="str">
        <f t="shared" si="31"/>
        <v>SI-10C4:DI-BPMRFFE/BO_OUT
SI-10C4:DI-FMCFastADC/IN4</v>
      </c>
      <c r="R1946" s="69">
        <v>2.0</v>
      </c>
      <c r="S1946" s="69">
        <v>2.0</v>
      </c>
      <c r="T1946" s="211" t="str">
        <f>Def_Sistemas_Conectores_Cabos!$C$9</f>
        <v>RG316</v>
      </c>
      <c r="U1946" s="45" t="s">
        <v>1173</v>
      </c>
      <c r="V1946" s="33"/>
      <c r="W1946" s="33"/>
      <c r="X1946" s="33"/>
    </row>
    <row r="1947" ht="15.75" customHeight="1">
      <c r="A1947" s="19" t="str">
        <f>Def_Sistemas_Conectores_Cabos!$A$22</f>
        <v>BPM de elétrons</v>
      </c>
      <c r="B1947" s="22" t="str">
        <f>Datas_Entregas!$A$3</f>
        <v>BTS/Anel</v>
      </c>
      <c r="C1947" s="25">
        <f t="array" ref="C1947">INDEX(Datas_Entregas!$B$2:$B$100, MATCH(B1947, Datas_Entregas!$A$2:$A$100, 0), 1)</f>
        <v>43296</v>
      </c>
      <c r="D1947" s="22" t="str">
        <f>Def_Status_Montagem!$A$4</f>
        <v>Comprado / Esperando entrega</v>
      </c>
      <c r="E1947" s="35" t="str">
        <f>Def_Status_Montagem!$B$4</f>
        <v>Contratada (inclui etiqueta)</v>
      </c>
      <c r="F1947" s="26"/>
      <c r="G1947" s="27"/>
      <c r="H1947" s="26" t="str">
        <f t="array" ref="H1947">INDEX(Def_Instancias_Equipamentos!$E$2:$E$5135, MATCH(K1947, Def_Instancias_Equipamentos!$D$2:$D$5135, 0), 1)</f>
        <v>IA-10RaBPM</v>
      </c>
      <c r="I1947" s="27" t="str">
        <f t="array" ref="I1947">INDEX(Def_Instancias_Equipamentos!$E$2:$E$5135, MATCH(L1947, Def_Instancias_Equipamentos!$D$2:$D$5135, 0), 1)</f>
        <v>IA-10RaBPM</v>
      </c>
      <c r="J1947" s="27" t="str">
        <f t="shared" si="26"/>
        <v>INTERNO</v>
      </c>
      <c r="K1947" s="28" t="str">
        <f>Def_Instancias_Equipamentos!$D$869</f>
        <v>SI-10M1:DI-BPMRFFE</v>
      </c>
      <c r="L1947" s="19" t="str">
        <f>Def_Instancias_Equipamentos!$D$1460</f>
        <v>SI-10M1:DI-FMCFastADC</v>
      </c>
      <c r="M1947" s="44" t="s">
        <v>51</v>
      </c>
      <c r="N1947" s="45" t="s">
        <v>1192</v>
      </c>
      <c r="O1947" s="28" t="str">
        <f>Def_Sistemas_Conectores_Cabos!$B$7</f>
        <v>SMA 50-ohm</v>
      </c>
      <c r="P1947" s="19" t="str">
        <f>Def_Sistemas_Conectores_Cabos!$B$7</f>
        <v>SMA 50-ohm</v>
      </c>
      <c r="Q1947" s="27" t="str">
        <f t="shared" si="31"/>
        <v>SI-10M1:DI-BPMRFFE/TO_OUT
SI-10M1:DI-FMCFastADC/IN1</v>
      </c>
      <c r="R1947" s="69">
        <v>2.0</v>
      </c>
      <c r="S1947" s="69">
        <v>2.0</v>
      </c>
      <c r="T1947" s="211" t="str">
        <f>Def_Sistemas_Conectores_Cabos!$C$9</f>
        <v>RG316</v>
      </c>
      <c r="U1947" s="45" t="s">
        <v>1173</v>
      </c>
      <c r="V1947" s="33"/>
      <c r="W1947" s="33"/>
      <c r="X1947" s="33"/>
    </row>
    <row r="1948" ht="15.75" customHeight="1">
      <c r="A1948" s="19" t="str">
        <f>Def_Sistemas_Conectores_Cabos!$A$22</f>
        <v>BPM de elétrons</v>
      </c>
      <c r="B1948" s="22" t="str">
        <f>Datas_Entregas!$A$3</f>
        <v>BTS/Anel</v>
      </c>
      <c r="C1948" s="25">
        <f t="array" ref="C1948">INDEX(Datas_Entregas!$B$2:$B$100, MATCH(B1948, Datas_Entregas!$A$2:$A$100, 0), 1)</f>
        <v>43296</v>
      </c>
      <c r="D1948" s="22" t="str">
        <f>Def_Status_Montagem!$A$4</f>
        <v>Comprado / Esperando entrega</v>
      </c>
      <c r="E1948" s="35" t="str">
        <f>Def_Status_Montagem!$B$4</f>
        <v>Contratada (inclui etiqueta)</v>
      </c>
      <c r="F1948" s="26"/>
      <c r="G1948" s="27"/>
      <c r="H1948" s="26" t="str">
        <f t="array" ref="H1948">INDEX(Def_Instancias_Equipamentos!$E$2:$E$5135, MATCH(K1948, Def_Instancias_Equipamentos!$D$2:$D$5135, 0), 1)</f>
        <v>IA-10RaBPM</v>
      </c>
      <c r="I1948" s="27" t="str">
        <f t="array" ref="I1948">INDEX(Def_Instancias_Equipamentos!$E$2:$E$5135, MATCH(L1948, Def_Instancias_Equipamentos!$D$2:$D$5135, 0), 1)</f>
        <v>IA-10RaBPM</v>
      </c>
      <c r="J1948" s="27" t="str">
        <f t="shared" si="26"/>
        <v>INTERNO</v>
      </c>
      <c r="K1948" s="28" t="str">
        <f>Def_Instancias_Equipamentos!$D$869</f>
        <v>SI-10M1:DI-BPMRFFE</v>
      </c>
      <c r="L1948" s="19" t="str">
        <f>Def_Instancias_Equipamentos!$D$1460</f>
        <v>SI-10M1:DI-FMCFastADC</v>
      </c>
      <c r="M1948" s="44" t="s">
        <v>44</v>
      </c>
      <c r="N1948" s="45" t="s">
        <v>1199</v>
      </c>
      <c r="O1948" s="28" t="str">
        <f>Def_Sistemas_Conectores_Cabos!$B$7</f>
        <v>SMA 50-ohm</v>
      </c>
      <c r="P1948" s="19" t="str">
        <f>Def_Sistemas_Conectores_Cabos!$B$7</f>
        <v>SMA 50-ohm</v>
      </c>
      <c r="Q1948" s="27" t="str">
        <f t="shared" si="31"/>
        <v>SI-10M1:DI-BPMRFFE/BI_OUT
SI-10M1:DI-FMCFastADC/IN2</v>
      </c>
      <c r="R1948" s="69">
        <v>2.0</v>
      </c>
      <c r="S1948" s="69">
        <v>2.0</v>
      </c>
      <c r="T1948" s="211" t="str">
        <f>Def_Sistemas_Conectores_Cabos!$C$9</f>
        <v>RG316</v>
      </c>
      <c r="U1948" s="45" t="s">
        <v>1173</v>
      </c>
      <c r="V1948" s="33"/>
      <c r="W1948" s="33"/>
      <c r="X1948" s="33"/>
    </row>
    <row r="1949" ht="15.75" customHeight="1">
      <c r="A1949" s="19" t="str">
        <f>Def_Sistemas_Conectores_Cabos!$A$22</f>
        <v>BPM de elétrons</v>
      </c>
      <c r="B1949" s="22" t="str">
        <f>Datas_Entregas!$A$3</f>
        <v>BTS/Anel</v>
      </c>
      <c r="C1949" s="25">
        <f t="array" ref="C1949">INDEX(Datas_Entregas!$B$2:$B$100, MATCH(B1949, Datas_Entregas!$A$2:$A$100, 0), 1)</f>
        <v>43296</v>
      </c>
      <c r="D1949" s="22" t="str">
        <f>Def_Status_Montagem!$A$4</f>
        <v>Comprado / Esperando entrega</v>
      </c>
      <c r="E1949" s="35" t="str">
        <f>Def_Status_Montagem!$B$4</f>
        <v>Contratada (inclui etiqueta)</v>
      </c>
      <c r="F1949" s="26"/>
      <c r="G1949" s="27"/>
      <c r="H1949" s="26" t="str">
        <f t="array" ref="H1949">INDEX(Def_Instancias_Equipamentos!$E$2:$E$5135, MATCH(K1949, Def_Instancias_Equipamentos!$D$2:$D$5135, 0), 1)</f>
        <v>IA-10RaBPM</v>
      </c>
      <c r="I1949" s="27" t="str">
        <f t="array" ref="I1949">INDEX(Def_Instancias_Equipamentos!$E$2:$E$5135, MATCH(L1949, Def_Instancias_Equipamentos!$D$2:$D$5135, 0), 1)</f>
        <v>IA-10RaBPM</v>
      </c>
      <c r="J1949" s="27" t="str">
        <f t="shared" si="26"/>
        <v>INTERNO</v>
      </c>
      <c r="K1949" s="28" t="str">
        <f>Def_Instancias_Equipamentos!$D$869</f>
        <v>SI-10M1:DI-BPMRFFE</v>
      </c>
      <c r="L1949" s="19" t="str">
        <f>Def_Instancias_Equipamentos!$D$1460</f>
        <v>SI-10M1:DI-FMCFastADC</v>
      </c>
      <c r="M1949" s="44" t="s">
        <v>49</v>
      </c>
      <c r="N1949" s="45" t="s">
        <v>1202</v>
      </c>
      <c r="O1949" s="28" t="str">
        <f>Def_Sistemas_Conectores_Cabos!$B$7</f>
        <v>SMA 50-ohm</v>
      </c>
      <c r="P1949" s="19" t="str">
        <f>Def_Sistemas_Conectores_Cabos!$B$7</f>
        <v>SMA 50-ohm</v>
      </c>
      <c r="Q1949" s="27" t="str">
        <f t="shared" si="31"/>
        <v>SI-10M1:DI-BPMRFFE/TI_OUT
SI-10M1:DI-FMCFastADC/IN3</v>
      </c>
      <c r="R1949" s="69">
        <v>2.0</v>
      </c>
      <c r="S1949" s="69">
        <v>2.0</v>
      </c>
      <c r="T1949" s="211" t="str">
        <f>Def_Sistemas_Conectores_Cabos!$C$9</f>
        <v>RG316</v>
      </c>
      <c r="U1949" s="45" t="s">
        <v>1173</v>
      </c>
      <c r="V1949" s="33"/>
      <c r="W1949" s="33"/>
      <c r="X1949" s="33"/>
    </row>
    <row r="1950" ht="15.75" customHeight="1">
      <c r="A1950" s="19" t="str">
        <f>Def_Sistemas_Conectores_Cabos!$A$22</f>
        <v>BPM de elétrons</v>
      </c>
      <c r="B1950" s="22" t="str">
        <f>Datas_Entregas!$A$3</f>
        <v>BTS/Anel</v>
      </c>
      <c r="C1950" s="25">
        <f t="array" ref="C1950">INDEX(Datas_Entregas!$B$2:$B$100, MATCH(B1950, Datas_Entregas!$A$2:$A$100, 0), 1)</f>
        <v>43296</v>
      </c>
      <c r="D1950" s="22" t="str">
        <f>Def_Status_Montagem!$A$4</f>
        <v>Comprado / Esperando entrega</v>
      </c>
      <c r="E1950" s="35" t="str">
        <f>Def_Status_Montagem!$B$4</f>
        <v>Contratada (inclui etiqueta)</v>
      </c>
      <c r="F1950" s="26"/>
      <c r="G1950" s="27"/>
      <c r="H1950" s="26" t="str">
        <f t="array" ref="H1950">INDEX(Def_Instancias_Equipamentos!$E$2:$E$5135, MATCH(K1950, Def_Instancias_Equipamentos!$D$2:$D$5135, 0), 1)</f>
        <v>IA-10RaBPM</v>
      </c>
      <c r="I1950" s="27" t="str">
        <f t="array" ref="I1950">INDEX(Def_Instancias_Equipamentos!$E$2:$E$5135, MATCH(L1950, Def_Instancias_Equipamentos!$D$2:$D$5135, 0), 1)</f>
        <v>IA-10RaBPM</v>
      </c>
      <c r="J1950" s="27" t="str">
        <f t="shared" si="26"/>
        <v>INTERNO</v>
      </c>
      <c r="K1950" s="28" t="str">
        <f>Def_Instancias_Equipamentos!$D$869</f>
        <v>SI-10M1:DI-BPMRFFE</v>
      </c>
      <c r="L1950" s="19" t="str">
        <f>Def_Instancias_Equipamentos!$D$1460</f>
        <v>SI-10M1:DI-FMCFastADC</v>
      </c>
      <c r="M1950" s="44" t="s">
        <v>47</v>
      </c>
      <c r="N1950" s="45" t="s">
        <v>1216</v>
      </c>
      <c r="O1950" s="28" t="str">
        <f>Def_Sistemas_Conectores_Cabos!$B$7</f>
        <v>SMA 50-ohm</v>
      </c>
      <c r="P1950" s="19" t="str">
        <f>Def_Sistemas_Conectores_Cabos!$B$7</f>
        <v>SMA 50-ohm</v>
      </c>
      <c r="Q1950" s="27" t="str">
        <f t="shared" si="31"/>
        <v>SI-10M1:DI-BPMRFFE/BO_OUT
SI-10M1:DI-FMCFastADC/IN4</v>
      </c>
      <c r="R1950" s="69">
        <v>2.0</v>
      </c>
      <c r="S1950" s="69">
        <v>2.0</v>
      </c>
      <c r="T1950" s="211" t="str">
        <f>Def_Sistemas_Conectores_Cabos!$C$9</f>
        <v>RG316</v>
      </c>
      <c r="U1950" s="45" t="s">
        <v>1173</v>
      </c>
      <c r="V1950" s="33"/>
      <c r="W1950" s="33"/>
      <c r="X1950" s="33"/>
    </row>
    <row r="1951" ht="15.75" customHeight="1">
      <c r="A1951" s="19" t="str">
        <f>Def_Sistemas_Conectores_Cabos!$A$22</f>
        <v>BPM de elétrons</v>
      </c>
      <c r="B1951" s="22" t="str">
        <f>Datas_Entregas!$A$3</f>
        <v>BTS/Anel</v>
      </c>
      <c r="C1951" s="25">
        <f t="array" ref="C1951">INDEX(Datas_Entregas!$B$2:$B$100, MATCH(B1951, Datas_Entregas!$A$2:$A$100, 0), 1)</f>
        <v>43296</v>
      </c>
      <c r="D1951" s="22" t="str">
        <f>Def_Status_Montagem!$A$4</f>
        <v>Comprado / Esperando entrega</v>
      </c>
      <c r="E1951" s="35" t="str">
        <f>Def_Status_Montagem!$B$4</f>
        <v>Contratada (inclui etiqueta)</v>
      </c>
      <c r="F1951" s="26"/>
      <c r="G1951" s="27"/>
      <c r="H1951" s="26" t="str">
        <f t="array" ref="H1951">INDEX(Def_Instancias_Equipamentos!$E$2:$E$5135, MATCH(K1951, Def_Instancias_Equipamentos!$D$2:$D$5135, 0), 1)</f>
        <v>IA-10RaBPM</v>
      </c>
      <c r="I1951" s="27" t="str">
        <f t="array" ref="I1951">INDEX(Def_Instancias_Equipamentos!$E$2:$E$5135, MATCH(L1951, Def_Instancias_Equipamentos!$D$2:$D$5135, 0), 1)</f>
        <v>IA-10RaBPM</v>
      </c>
      <c r="J1951" s="27" t="str">
        <f t="shared" si="26"/>
        <v>INTERNO</v>
      </c>
      <c r="K1951" s="28" t="str">
        <f>Def_Instancias_Equipamentos!$D$870</f>
        <v>SI-10M2:DI-BPMRFFE</v>
      </c>
      <c r="L1951" s="19" t="str">
        <f>Def_Instancias_Equipamentos!$D$1461</f>
        <v>SI-10M2:DI-FMCFastADC</v>
      </c>
      <c r="M1951" s="44" t="s">
        <v>51</v>
      </c>
      <c r="N1951" s="45" t="s">
        <v>1192</v>
      </c>
      <c r="O1951" s="28" t="str">
        <f>Def_Sistemas_Conectores_Cabos!$B$7</f>
        <v>SMA 50-ohm</v>
      </c>
      <c r="P1951" s="19" t="str">
        <f>Def_Sistemas_Conectores_Cabos!$B$7</f>
        <v>SMA 50-ohm</v>
      </c>
      <c r="Q1951" s="27" t="str">
        <f t="shared" si="31"/>
        <v>SI-10M2:DI-BPMRFFE/TO_OUT
SI-10M2:DI-FMCFastADC/IN1</v>
      </c>
      <c r="R1951" s="69">
        <v>2.0</v>
      </c>
      <c r="S1951" s="69">
        <v>2.0</v>
      </c>
      <c r="T1951" s="211" t="str">
        <f>Def_Sistemas_Conectores_Cabos!$C$9</f>
        <v>RG316</v>
      </c>
      <c r="U1951" s="45" t="s">
        <v>1173</v>
      </c>
      <c r="V1951" s="33"/>
      <c r="W1951" s="33"/>
      <c r="X1951" s="33"/>
    </row>
    <row r="1952" ht="15.75" customHeight="1">
      <c r="A1952" s="19" t="str">
        <f>Def_Sistemas_Conectores_Cabos!$A$22</f>
        <v>BPM de elétrons</v>
      </c>
      <c r="B1952" s="22" t="str">
        <f>Datas_Entregas!$A$3</f>
        <v>BTS/Anel</v>
      </c>
      <c r="C1952" s="25">
        <f t="array" ref="C1952">INDEX(Datas_Entregas!$B$2:$B$100, MATCH(B1952, Datas_Entregas!$A$2:$A$100, 0), 1)</f>
        <v>43296</v>
      </c>
      <c r="D1952" s="22" t="str">
        <f>Def_Status_Montagem!$A$4</f>
        <v>Comprado / Esperando entrega</v>
      </c>
      <c r="E1952" s="35" t="str">
        <f>Def_Status_Montagem!$B$4</f>
        <v>Contratada (inclui etiqueta)</v>
      </c>
      <c r="F1952" s="26"/>
      <c r="G1952" s="27"/>
      <c r="H1952" s="26" t="str">
        <f t="array" ref="H1952">INDEX(Def_Instancias_Equipamentos!$E$2:$E$5135, MATCH(K1952, Def_Instancias_Equipamentos!$D$2:$D$5135, 0), 1)</f>
        <v>IA-10RaBPM</v>
      </c>
      <c r="I1952" s="27" t="str">
        <f t="array" ref="I1952">INDEX(Def_Instancias_Equipamentos!$E$2:$E$5135, MATCH(L1952, Def_Instancias_Equipamentos!$D$2:$D$5135, 0), 1)</f>
        <v>IA-10RaBPM</v>
      </c>
      <c r="J1952" s="27" t="str">
        <f t="shared" si="26"/>
        <v>INTERNO</v>
      </c>
      <c r="K1952" s="28" t="str">
        <f>Def_Instancias_Equipamentos!$D$870</f>
        <v>SI-10M2:DI-BPMRFFE</v>
      </c>
      <c r="L1952" s="19" t="str">
        <f>Def_Instancias_Equipamentos!$D$1461</f>
        <v>SI-10M2:DI-FMCFastADC</v>
      </c>
      <c r="M1952" s="44" t="s">
        <v>44</v>
      </c>
      <c r="N1952" s="45" t="s">
        <v>1199</v>
      </c>
      <c r="O1952" s="28" t="str">
        <f>Def_Sistemas_Conectores_Cabos!$B$7</f>
        <v>SMA 50-ohm</v>
      </c>
      <c r="P1952" s="19" t="str">
        <f>Def_Sistemas_Conectores_Cabos!$B$7</f>
        <v>SMA 50-ohm</v>
      </c>
      <c r="Q1952" s="27" t="str">
        <f t="shared" si="31"/>
        <v>SI-10M2:DI-BPMRFFE/BI_OUT
SI-10M2:DI-FMCFastADC/IN2</v>
      </c>
      <c r="R1952" s="69">
        <v>2.0</v>
      </c>
      <c r="S1952" s="69">
        <v>2.0</v>
      </c>
      <c r="T1952" s="211" t="str">
        <f>Def_Sistemas_Conectores_Cabos!$C$9</f>
        <v>RG316</v>
      </c>
      <c r="U1952" s="45" t="s">
        <v>1173</v>
      </c>
      <c r="V1952" s="33"/>
      <c r="W1952" s="33"/>
      <c r="X1952" s="33"/>
    </row>
    <row r="1953" ht="15.75" customHeight="1">
      <c r="A1953" s="19" t="str">
        <f>Def_Sistemas_Conectores_Cabos!$A$22</f>
        <v>BPM de elétrons</v>
      </c>
      <c r="B1953" s="22" t="str">
        <f>Datas_Entregas!$A$3</f>
        <v>BTS/Anel</v>
      </c>
      <c r="C1953" s="25">
        <f t="array" ref="C1953">INDEX(Datas_Entregas!$B$2:$B$100, MATCH(B1953, Datas_Entregas!$A$2:$A$100, 0), 1)</f>
        <v>43296</v>
      </c>
      <c r="D1953" s="22" t="str">
        <f>Def_Status_Montagem!$A$4</f>
        <v>Comprado / Esperando entrega</v>
      </c>
      <c r="E1953" s="35" t="str">
        <f>Def_Status_Montagem!$B$4</f>
        <v>Contratada (inclui etiqueta)</v>
      </c>
      <c r="F1953" s="26"/>
      <c r="G1953" s="27"/>
      <c r="H1953" s="26" t="str">
        <f t="array" ref="H1953">INDEX(Def_Instancias_Equipamentos!$E$2:$E$5135, MATCH(K1953, Def_Instancias_Equipamentos!$D$2:$D$5135, 0), 1)</f>
        <v>IA-10RaBPM</v>
      </c>
      <c r="I1953" s="27" t="str">
        <f t="array" ref="I1953">INDEX(Def_Instancias_Equipamentos!$E$2:$E$5135, MATCH(L1953, Def_Instancias_Equipamentos!$D$2:$D$5135, 0), 1)</f>
        <v>IA-10RaBPM</v>
      </c>
      <c r="J1953" s="27" t="str">
        <f t="shared" si="26"/>
        <v>INTERNO</v>
      </c>
      <c r="K1953" s="28" t="str">
        <f>Def_Instancias_Equipamentos!$D$870</f>
        <v>SI-10M2:DI-BPMRFFE</v>
      </c>
      <c r="L1953" s="19" t="str">
        <f>Def_Instancias_Equipamentos!$D$1461</f>
        <v>SI-10M2:DI-FMCFastADC</v>
      </c>
      <c r="M1953" s="44" t="s">
        <v>49</v>
      </c>
      <c r="N1953" s="45" t="s">
        <v>1202</v>
      </c>
      <c r="O1953" s="28" t="str">
        <f>Def_Sistemas_Conectores_Cabos!$B$7</f>
        <v>SMA 50-ohm</v>
      </c>
      <c r="P1953" s="19" t="str">
        <f>Def_Sistemas_Conectores_Cabos!$B$7</f>
        <v>SMA 50-ohm</v>
      </c>
      <c r="Q1953" s="27" t="str">
        <f t="shared" si="31"/>
        <v>SI-10M2:DI-BPMRFFE/TI_OUT
SI-10M2:DI-FMCFastADC/IN3</v>
      </c>
      <c r="R1953" s="69">
        <v>2.0</v>
      </c>
      <c r="S1953" s="69">
        <v>2.0</v>
      </c>
      <c r="T1953" s="211" t="str">
        <f>Def_Sistemas_Conectores_Cabos!$C$9</f>
        <v>RG316</v>
      </c>
      <c r="U1953" s="45" t="s">
        <v>1173</v>
      </c>
      <c r="V1953" s="33"/>
      <c r="W1953" s="33"/>
      <c r="X1953" s="33"/>
    </row>
    <row r="1954" ht="15.75" customHeight="1">
      <c r="A1954" s="19" t="str">
        <f>Def_Sistemas_Conectores_Cabos!$A$22</f>
        <v>BPM de elétrons</v>
      </c>
      <c r="B1954" s="22" t="str">
        <f>Datas_Entregas!$A$3</f>
        <v>BTS/Anel</v>
      </c>
      <c r="C1954" s="25">
        <f t="array" ref="C1954">INDEX(Datas_Entregas!$B$2:$B$100, MATCH(B1954, Datas_Entregas!$A$2:$A$100, 0), 1)</f>
        <v>43296</v>
      </c>
      <c r="D1954" s="22" t="str">
        <f>Def_Status_Montagem!$A$4</f>
        <v>Comprado / Esperando entrega</v>
      </c>
      <c r="E1954" s="35" t="str">
        <f>Def_Status_Montagem!$B$4</f>
        <v>Contratada (inclui etiqueta)</v>
      </c>
      <c r="F1954" s="26"/>
      <c r="G1954" s="27"/>
      <c r="H1954" s="26" t="str">
        <f t="array" ref="H1954">INDEX(Def_Instancias_Equipamentos!$E$2:$E$5135, MATCH(K1954, Def_Instancias_Equipamentos!$D$2:$D$5135, 0), 1)</f>
        <v>IA-10RaBPM</v>
      </c>
      <c r="I1954" s="27" t="str">
        <f t="array" ref="I1954">INDEX(Def_Instancias_Equipamentos!$E$2:$E$5135, MATCH(L1954, Def_Instancias_Equipamentos!$D$2:$D$5135, 0), 1)</f>
        <v>IA-10RaBPM</v>
      </c>
      <c r="J1954" s="27" t="str">
        <f t="shared" si="26"/>
        <v>INTERNO</v>
      </c>
      <c r="K1954" s="28" t="str">
        <f>Def_Instancias_Equipamentos!$D$870</f>
        <v>SI-10M2:DI-BPMRFFE</v>
      </c>
      <c r="L1954" s="19" t="str">
        <f>Def_Instancias_Equipamentos!$D$1461</f>
        <v>SI-10M2:DI-FMCFastADC</v>
      </c>
      <c r="M1954" s="44" t="s">
        <v>47</v>
      </c>
      <c r="N1954" s="45" t="s">
        <v>1216</v>
      </c>
      <c r="O1954" s="28" t="str">
        <f>Def_Sistemas_Conectores_Cabos!$B$7</f>
        <v>SMA 50-ohm</v>
      </c>
      <c r="P1954" s="19" t="str">
        <f>Def_Sistemas_Conectores_Cabos!$B$7</f>
        <v>SMA 50-ohm</v>
      </c>
      <c r="Q1954" s="27" t="str">
        <f t="shared" si="31"/>
        <v>SI-10M2:DI-BPMRFFE/BO_OUT
SI-10M2:DI-FMCFastADC/IN4</v>
      </c>
      <c r="R1954" s="69">
        <v>2.0</v>
      </c>
      <c r="S1954" s="69">
        <v>2.0</v>
      </c>
      <c r="T1954" s="211" t="str">
        <f>Def_Sistemas_Conectores_Cabos!$C$9</f>
        <v>RG316</v>
      </c>
      <c r="U1954" s="45" t="s">
        <v>1173</v>
      </c>
      <c r="V1954" s="33"/>
      <c r="W1954" s="33"/>
      <c r="X1954" s="33"/>
    </row>
    <row r="1955" ht="15.75" customHeight="1">
      <c r="A1955" s="19" t="str">
        <f>Def_Sistemas_Conectores_Cabos!$A$22</f>
        <v>BPM de elétrons</v>
      </c>
      <c r="B1955" s="22" t="str">
        <f>Datas_Entregas!$A$3</f>
        <v>BTS/Anel</v>
      </c>
      <c r="C1955" s="25">
        <f t="array" ref="C1955">INDEX(Datas_Entregas!$B$2:$B$100, MATCH(B1955, Datas_Entregas!$A$2:$A$100, 0), 1)</f>
        <v>43296</v>
      </c>
      <c r="D1955" s="22" t="str">
        <f>Def_Status_Montagem!$A$4</f>
        <v>Comprado / Esperando entrega</v>
      </c>
      <c r="E1955" s="35" t="str">
        <f>Def_Status_Montagem!$B$4</f>
        <v>Contratada (inclui etiqueta)</v>
      </c>
      <c r="F1955" s="26"/>
      <c r="G1955" s="27"/>
      <c r="H1955" s="26" t="str">
        <f t="array" ref="H1955">INDEX(Def_Instancias_Equipamentos!$E$2:$E$5135, MATCH(K1955, Def_Instancias_Equipamentos!$D$2:$D$5135, 0), 1)</f>
        <v>IA-10RaBPM</v>
      </c>
      <c r="I1955" s="27" t="str">
        <f t="array" ref="I1955">INDEX(Def_Instancias_Equipamentos!$E$2:$E$5135, MATCH(L1955, Def_Instancias_Equipamentos!$D$2:$D$5135, 0), 1)</f>
        <v>IA-10RaBPM</v>
      </c>
      <c r="J1955" s="27" t="str">
        <f t="shared" si="26"/>
        <v>INTERNO</v>
      </c>
      <c r="K1955" s="28" t="str">
        <f>Def_Instancias_Equipamentos!$D$969</f>
        <v>SI-10SB:DI-BPMRFFE-1</v>
      </c>
      <c r="L1955" s="19" t="str">
        <f>Def_Instancias_Equipamentos!$D$1560</f>
        <v>SI-10SB:DI-FMCFastADC-1</v>
      </c>
      <c r="M1955" s="44" t="s">
        <v>51</v>
      </c>
      <c r="N1955" s="45" t="s">
        <v>1192</v>
      </c>
      <c r="O1955" s="28" t="str">
        <f>Def_Sistemas_Conectores_Cabos!$B$7</f>
        <v>SMA 50-ohm</v>
      </c>
      <c r="P1955" s="19" t="str">
        <f>Def_Sistemas_Conectores_Cabos!$B$7</f>
        <v>SMA 50-ohm</v>
      </c>
      <c r="Q1955" s="27" t="str">
        <f t="shared" si="31"/>
        <v>SI-10SB:DI-BPMRFFE-1/TO_OUT
SI-10SB:DI-FMCFastADC-1/IN1</v>
      </c>
      <c r="R1955" s="69">
        <v>2.0</v>
      </c>
      <c r="S1955" s="69">
        <v>2.0</v>
      </c>
      <c r="T1955" s="211" t="str">
        <f>Def_Sistemas_Conectores_Cabos!$C$9</f>
        <v>RG316</v>
      </c>
      <c r="U1955" s="45" t="s">
        <v>1173</v>
      </c>
      <c r="V1955" s="33"/>
      <c r="W1955" s="33"/>
      <c r="X1955" s="33"/>
    </row>
    <row r="1956" ht="15.75" customHeight="1">
      <c r="A1956" s="19" t="str">
        <f>Def_Sistemas_Conectores_Cabos!$A$22</f>
        <v>BPM de elétrons</v>
      </c>
      <c r="B1956" s="22" t="str">
        <f>Datas_Entregas!$A$3</f>
        <v>BTS/Anel</v>
      </c>
      <c r="C1956" s="25">
        <f t="array" ref="C1956">INDEX(Datas_Entregas!$B$2:$B$100, MATCH(B1956, Datas_Entregas!$A$2:$A$100, 0), 1)</f>
        <v>43296</v>
      </c>
      <c r="D1956" s="22" t="str">
        <f>Def_Status_Montagem!$A$4</f>
        <v>Comprado / Esperando entrega</v>
      </c>
      <c r="E1956" s="35" t="str">
        <f>Def_Status_Montagem!$B$4</f>
        <v>Contratada (inclui etiqueta)</v>
      </c>
      <c r="F1956" s="26"/>
      <c r="G1956" s="27"/>
      <c r="H1956" s="26" t="str">
        <f t="array" ref="H1956">INDEX(Def_Instancias_Equipamentos!$E$2:$E$5135, MATCH(K1956, Def_Instancias_Equipamentos!$D$2:$D$5135, 0), 1)</f>
        <v>IA-10RaBPM</v>
      </c>
      <c r="I1956" s="27" t="str">
        <f t="array" ref="I1956">INDEX(Def_Instancias_Equipamentos!$E$2:$E$5135, MATCH(L1956, Def_Instancias_Equipamentos!$D$2:$D$5135, 0), 1)</f>
        <v>IA-10RaBPM</v>
      </c>
      <c r="J1956" s="27" t="str">
        <f t="shared" si="26"/>
        <v>INTERNO</v>
      </c>
      <c r="K1956" s="28" t="str">
        <f>Def_Instancias_Equipamentos!$D$969</f>
        <v>SI-10SB:DI-BPMRFFE-1</v>
      </c>
      <c r="L1956" s="19" t="str">
        <f>Def_Instancias_Equipamentos!$D$1560</f>
        <v>SI-10SB:DI-FMCFastADC-1</v>
      </c>
      <c r="M1956" s="44" t="s">
        <v>44</v>
      </c>
      <c r="N1956" s="45" t="s">
        <v>1199</v>
      </c>
      <c r="O1956" s="28" t="str">
        <f>Def_Sistemas_Conectores_Cabos!$B$7</f>
        <v>SMA 50-ohm</v>
      </c>
      <c r="P1956" s="19" t="str">
        <f>Def_Sistemas_Conectores_Cabos!$B$7</f>
        <v>SMA 50-ohm</v>
      </c>
      <c r="Q1956" s="27" t="str">
        <f t="shared" si="31"/>
        <v>SI-10SB:DI-BPMRFFE-1/BI_OUT
SI-10SB:DI-FMCFastADC-1/IN2</v>
      </c>
      <c r="R1956" s="69">
        <v>2.0</v>
      </c>
      <c r="S1956" s="69">
        <v>2.0</v>
      </c>
      <c r="T1956" s="211" t="str">
        <f>Def_Sistemas_Conectores_Cabos!$C$9</f>
        <v>RG316</v>
      </c>
      <c r="U1956" s="45" t="s">
        <v>1173</v>
      </c>
      <c r="V1956" s="33"/>
      <c r="W1956" s="33"/>
      <c r="X1956" s="33"/>
    </row>
    <row r="1957" ht="15.75" customHeight="1">
      <c r="A1957" s="19" t="str">
        <f>Def_Sistemas_Conectores_Cabos!$A$22</f>
        <v>BPM de elétrons</v>
      </c>
      <c r="B1957" s="22" t="str">
        <f>Datas_Entregas!$A$3</f>
        <v>BTS/Anel</v>
      </c>
      <c r="C1957" s="25">
        <f t="array" ref="C1957">INDEX(Datas_Entregas!$B$2:$B$100, MATCH(B1957, Datas_Entregas!$A$2:$A$100, 0), 1)</f>
        <v>43296</v>
      </c>
      <c r="D1957" s="22" t="str">
        <f>Def_Status_Montagem!$A$4</f>
        <v>Comprado / Esperando entrega</v>
      </c>
      <c r="E1957" s="35" t="str">
        <f>Def_Status_Montagem!$B$4</f>
        <v>Contratada (inclui etiqueta)</v>
      </c>
      <c r="F1957" s="26"/>
      <c r="G1957" s="27"/>
      <c r="H1957" s="26" t="str">
        <f t="array" ref="H1957">INDEX(Def_Instancias_Equipamentos!$E$2:$E$5135, MATCH(K1957, Def_Instancias_Equipamentos!$D$2:$D$5135, 0), 1)</f>
        <v>IA-10RaBPM</v>
      </c>
      <c r="I1957" s="27" t="str">
        <f t="array" ref="I1957">INDEX(Def_Instancias_Equipamentos!$E$2:$E$5135, MATCH(L1957, Def_Instancias_Equipamentos!$D$2:$D$5135, 0), 1)</f>
        <v>IA-10RaBPM</v>
      </c>
      <c r="J1957" s="27" t="str">
        <f t="shared" si="26"/>
        <v>INTERNO</v>
      </c>
      <c r="K1957" s="28" t="str">
        <f>Def_Instancias_Equipamentos!$D$969</f>
        <v>SI-10SB:DI-BPMRFFE-1</v>
      </c>
      <c r="L1957" s="19" t="str">
        <f>Def_Instancias_Equipamentos!$D$1560</f>
        <v>SI-10SB:DI-FMCFastADC-1</v>
      </c>
      <c r="M1957" s="44" t="s">
        <v>49</v>
      </c>
      <c r="N1957" s="45" t="s">
        <v>1202</v>
      </c>
      <c r="O1957" s="28" t="str">
        <f>Def_Sistemas_Conectores_Cabos!$B$7</f>
        <v>SMA 50-ohm</v>
      </c>
      <c r="P1957" s="19" t="str">
        <f>Def_Sistemas_Conectores_Cabos!$B$7</f>
        <v>SMA 50-ohm</v>
      </c>
      <c r="Q1957" s="27" t="str">
        <f t="shared" si="31"/>
        <v>SI-10SB:DI-BPMRFFE-1/TI_OUT
SI-10SB:DI-FMCFastADC-1/IN3</v>
      </c>
      <c r="R1957" s="69">
        <v>2.0</v>
      </c>
      <c r="S1957" s="69">
        <v>2.0</v>
      </c>
      <c r="T1957" s="211" t="str">
        <f>Def_Sistemas_Conectores_Cabos!$C$9</f>
        <v>RG316</v>
      </c>
      <c r="U1957" s="45" t="s">
        <v>1173</v>
      </c>
      <c r="V1957" s="33"/>
      <c r="W1957" s="33"/>
      <c r="X1957" s="33"/>
    </row>
    <row r="1958" ht="15.75" customHeight="1">
      <c r="A1958" s="19" t="str">
        <f>Def_Sistemas_Conectores_Cabos!$A$22</f>
        <v>BPM de elétrons</v>
      </c>
      <c r="B1958" s="22" t="str">
        <f>Datas_Entregas!$A$3</f>
        <v>BTS/Anel</v>
      </c>
      <c r="C1958" s="25">
        <f t="array" ref="C1958">INDEX(Datas_Entregas!$B$2:$B$100, MATCH(B1958, Datas_Entregas!$A$2:$A$100, 0), 1)</f>
        <v>43296</v>
      </c>
      <c r="D1958" s="22" t="str">
        <f>Def_Status_Montagem!$A$4</f>
        <v>Comprado / Esperando entrega</v>
      </c>
      <c r="E1958" s="35" t="str">
        <f>Def_Status_Montagem!$B$4</f>
        <v>Contratada (inclui etiqueta)</v>
      </c>
      <c r="F1958" s="26"/>
      <c r="G1958" s="27"/>
      <c r="H1958" s="26" t="str">
        <f t="array" ref="H1958">INDEX(Def_Instancias_Equipamentos!$E$2:$E$5135, MATCH(K1958, Def_Instancias_Equipamentos!$D$2:$D$5135, 0), 1)</f>
        <v>IA-10RaBPM</v>
      </c>
      <c r="I1958" s="27" t="str">
        <f t="array" ref="I1958">INDEX(Def_Instancias_Equipamentos!$E$2:$E$5135, MATCH(L1958, Def_Instancias_Equipamentos!$D$2:$D$5135, 0), 1)</f>
        <v>IA-10RaBPM</v>
      </c>
      <c r="J1958" s="27" t="str">
        <f t="shared" si="26"/>
        <v>INTERNO</v>
      </c>
      <c r="K1958" s="28" t="str">
        <f>Def_Instancias_Equipamentos!$D$969</f>
        <v>SI-10SB:DI-BPMRFFE-1</v>
      </c>
      <c r="L1958" s="19" t="str">
        <f>Def_Instancias_Equipamentos!$D$1560</f>
        <v>SI-10SB:DI-FMCFastADC-1</v>
      </c>
      <c r="M1958" s="44" t="s">
        <v>47</v>
      </c>
      <c r="N1958" s="45" t="s">
        <v>1216</v>
      </c>
      <c r="O1958" s="28" t="str">
        <f>Def_Sistemas_Conectores_Cabos!$B$7</f>
        <v>SMA 50-ohm</v>
      </c>
      <c r="P1958" s="19" t="str">
        <f>Def_Sistemas_Conectores_Cabos!$B$7</f>
        <v>SMA 50-ohm</v>
      </c>
      <c r="Q1958" s="27" t="str">
        <f t="shared" si="31"/>
        <v>SI-10SB:DI-BPMRFFE-1/BO_OUT
SI-10SB:DI-FMCFastADC-1/IN4</v>
      </c>
      <c r="R1958" s="69">
        <v>2.0</v>
      </c>
      <c r="S1958" s="69">
        <v>2.0</v>
      </c>
      <c r="T1958" s="211" t="str">
        <f>Def_Sistemas_Conectores_Cabos!$C$9</f>
        <v>RG316</v>
      </c>
      <c r="U1958" s="45" t="s">
        <v>1173</v>
      </c>
      <c r="V1958" s="33"/>
      <c r="W1958" s="33"/>
      <c r="X1958" s="33"/>
    </row>
    <row r="1959" ht="15.75" customHeight="1">
      <c r="A1959" s="19" t="str">
        <f>Def_Sistemas_Conectores_Cabos!$A$22</f>
        <v>BPM de elétrons</v>
      </c>
      <c r="B1959" s="22" t="str">
        <f>Datas_Entregas!$A$3</f>
        <v>BTS/Anel</v>
      </c>
      <c r="C1959" s="25">
        <f t="array" ref="C1959">INDEX(Datas_Entregas!$B$2:$B$100, MATCH(B1959, Datas_Entregas!$A$2:$A$100, 0), 1)</f>
        <v>43296</v>
      </c>
      <c r="D1959" s="22" t="str">
        <f>Def_Status_Montagem!$A$4</f>
        <v>Comprado / Esperando entrega</v>
      </c>
      <c r="E1959" s="35" t="str">
        <f>Def_Status_Montagem!$B$4</f>
        <v>Contratada (inclui etiqueta)</v>
      </c>
      <c r="F1959" s="26"/>
      <c r="G1959" s="27"/>
      <c r="H1959" s="26" t="str">
        <f t="array" ref="H1959">INDEX(Def_Instancias_Equipamentos!$E$2:$E$5135, MATCH(K1959, Def_Instancias_Equipamentos!$D$2:$D$5135, 0), 1)</f>
        <v>IA-10RaBPM</v>
      </c>
      <c r="I1959" s="27" t="str">
        <f t="array" ref="I1959">INDEX(Def_Instancias_Equipamentos!$E$2:$E$5135, MATCH(L1959, Def_Instancias_Equipamentos!$D$2:$D$5135, 0), 1)</f>
        <v>IA-10RaBPM</v>
      </c>
      <c r="J1959" s="27" t="str">
        <f t="shared" si="26"/>
        <v>INTERNO</v>
      </c>
      <c r="K1959" s="28" t="str">
        <f>Def_Instancias_Equipamentos!$D$970</f>
        <v>SI-10SB:DI-BPMRFFE-2</v>
      </c>
      <c r="L1959" s="19" t="str">
        <f>Def_Instancias_Equipamentos!$D$1561</f>
        <v>SI-10SB:DI-FMCFastADC-2</v>
      </c>
      <c r="M1959" s="44" t="s">
        <v>51</v>
      </c>
      <c r="N1959" s="45" t="s">
        <v>1192</v>
      </c>
      <c r="O1959" s="28" t="str">
        <f>Def_Sistemas_Conectores_Cabos!$B$7</f>
        <v>SMA 50-ohm</v>
      </c>
      <c r="P1959" s="19" t="str">
        <f>Def_Sistemas_Conectores_Cabos!$B$7</f>
        <v>SMA 50-ohm</v>
      </c>
      <c r="Q1959" s="27" t="str">
        <f t="shared" si="31"/>
        <v>SI-10SB:DI-BPMRFFE-2/TO_OUT
SI-10SB:DI-FMCFastADC-2/IN1</v>
      </c>
      <c r="R1959" s="69">
        <v>2.0</v>
      </c>
      <c r="S1959" s="69">
        <v>2.0</v>
      </c>
      <c r="T1959" s="211" t="str">
        <f>Def_Sistemas_Conectores_Cabos!$C$9</f>
        <v>RG316</v>
      </c>
      <c r="U1959" s="45" t="s">
        <v>1173</v>
      </c>
      <c r="V1959" s="33"/>
      <c r="W1959" s="33"/>
      <c r="X1959" s="33"/>
    </row>
    <row r="1960" ht="15.75" customHeight="1">
      <c r="A1960" s="19" t="str">
        <f>Def_Sistemas_Conectores_Cabos!$A$22</f>
        <v>BPM de elétrons</v>
      </c>
      <c r="B1960" s="22" t="str">
        <f>Datas_Entregas!$A$3</f>
        <v>BTS/Anel</v>
      </c>
      <c r="C1960" s="25">
        <f t="array" ref="C1960">INDEX(Datas_Entregas!$B$2:$B$100, MATCH(B1960, Datas_Entregas!$A$2:$A$100, 0), 1)</f>
        <v>43296</v>
      </c>
      <c r="D1960" s="22" t="str">
        <f>Def_Status_Montagem!$A$4</f>
        <v>Comprado / Esperando entrega</v>
      </c>
      <c r="E1960" s="35" t="str">
        <f>Def_Status_Montagem!$B$4</f>
        <v>Contratada (inclui etiqueta)</v>
      </c>
      <c r="F1960" s="26"/>
      <c r="G1960" s="27"/>
      <c r="H1960" s="26" t="str">
        <f t="array" ref="H1960">INDEX(Def_Instancias_Equipamentos!$E$2:$E$5135, MATCH(K1960, Def_Instancias_Equipamentos!$D$2:$D$5135, 0), 1)</f>
        <v>IA-10RaBPM</v>
      </c>
      <c r="I1960" s="27" t="str">
        <f t="array" ref="I1960">INDEX(Def_Instancias_Equipamentos!$E$2:$E$5135, MATCH(L1960, Def_Instancias_Equipamentos!$D$2:$D$5135, 0), 1)</f>
        <v>IA-10RaBPM</v>
      </c>
      <c r="J1960" s="27" t="str">
        <f t="shared" si="26"/>
        <v>INTERNO</v>
      </c>
      <c r="K1960" s="28" t="str">
        <f>Def_Instancias_Equipamentos!$D$970</f>
        <v>SI-10SB:DI-BPMRFFE-2</v>
      </c>
      <c r="L1960" s="19" t="str">
        <f>Def_Instancias_Equipamentos!$D$1561</f>
        <v>SI-10SB:DI-FMCFastADC-2</v>
      </c>
      <c r="M1960" s="44" t="s">
        <v>44</v>
      </c>
      <c r="N1960" s="45" t="s">
        <v>1199</v>
      </c>
      <c r="O1960" s="28" t="str">
        <f>Def_Sistemas_Conectores_Cabos!$B$7</f>
        <v>SMA 50-ohm</v>
      </c>
      <c r="P1960" s="19" t="str">
        <f>Def_Sistemas_Conectores_Cabos!$B$7</f>
        <v>SMA 50-ohm</v>
      </c>
      <c r="Q1960" s="27" t="str">
        <f t="shared" si="31"/>
        <v>SI-10SB:DI-BPMRFFE-2/BI_OUT
SI-10SB:DI-FMCFastADC-2/IN2</v>
      </c>
      <c r="R1960" s="69">
        <v>2.0</v>
      </c>
      <c r="S1960" s="69">
        <v>2.0</v>
      </c>
      <c r="T1960" s="211" t="str">
        <f>Def_Sistemas_Conectores_Cabos!$C$9</f>
        <v>RG316</v>
      </c>
      <c r="U1960" s="45" t="s">
        <v>1173</v>
      </c>
      <c r="V1960" s="33"/>
      <c r="W1960" s="33"/>
      <c r="X1960" s="33"/>
    </row>
    <row r="1961" ht="15.75" customHeight="1">
      <c r="A1961" s="19" t="str">
        <f>Def_Sistemas_Conectores_Cabos!$A$22</f>
        <v>BPM de elétrons</v>
      </c>
      <c r="B1961" s="22" t="str">
        <f>Datas_Entregas!$A$3</f>
        <v>BTS/Anel</v>
      </c>
      <c r="C1961" s="25">
        <f t="array" ref="C1961">INDEX(Datas_Entregas!$B$2:$B$100, MATCH(B1961, Datas_Entregas!$A$2:$A$100, 0), 1)</f>
        <v>43296</v>
      </c>
      <c r="D1961" s="22" t="str">
        <f>Def_Status_Montagem!$A$4</f>
        <v>Comprado / Esperando entrega</v>
      </c>
      <c r="E1961" s="35" t="str">
        <f>Def_Status_Montagem!$B$4</f>
        <v>Contratada (inclui etiqueta)</v>
      </c>
      <c r="F1961" s="26"/>
      <c r="G1961" s="27"/>
      <c r="H1961" s="26" t="str">
        <f t="array" ref="H1961">INDEX(Def_Instancias_Equipamentos!$E$2:$E$5135, MATCH(K1961, Def_Instancias_Equipamentos!$D$2:$D$5135, 0), 1)</f>
        <v>IA-10RaBPM</v>
      </c>
      <c r="I1961" s="27" t="str">
        <f t="array" ref="I1961">INDEX(Def_Instancias_Equipamentos!$E$2:$E$5135, MATCH(L1961, Def_Instancias_Equipamentos!$D$2:$D$5135, 0), 1)</f>
        <v>IA-10RaBPM</v>
      </c>
      <c r="J1961" s="27" t="str">
        <f t="shared" si="26"/>
        <v>INTERNO</v>
      </c>
      <c r="K1961" s="28" t="str">
        <f>Def_Instancias_Equipamentos!$D$970</f>
        <v>SI-10SB:DI-BPMRFFE-2</v>
      </c>
      <c r="L1961" s="19" t="str">
        <f>Def_Instancias_Equipamentos!$D$1561</f>
        <v>SI-10SB:DI-FMCFastADC-2</v>
      </c>
      <c r="M1961" s="44" t="s">
        <v>49</v>
      </c>
      <c r="N1961" s="45" t="s">
        <v>1202</v>
      </c>
      <c r="O1961" s="28" t="str">
        <f>Def_Sistemas_Conectores_Cabos!$B$7</f>
        <v>SMA 50-ohm</v>
      </c>
      <c r="P1961" s="19" t="str">
        <f>Def_Sistemas_Conectores_Cabos!$B$7</f>
        <v>SMA 50-ohm</v>
      </c>
      <c r="Q1961" s="27" t="str">
        <f t="shared" si="31"/>
        <v>SI-10SB:DI-BPMRFFE-2/TI_OUT
SI-10SB:DI-FMCFastADC-2/IN3</v>
      </c>
      <c r="R1961" s="69">
        <v>2.0</v>
      </c>
      <c r="S1961" s="69">
        <v>2.0</v>
      </c>
      <c r="T1961" s="211" t="str">
        <f>Def_Sistemas_Conectores_Cabos!$C$9</f>
        <v>RG316</v>
      </c>
      <c r="U1961" s="45" t="s">
        <v>1173</v>
      </c>
      <c r="V1961" s="33"/>
      <c r="W1961" s="33"/>
      <c r="X1961" s="33"/>
    </row>
    <row r="1962" ht="15.75" customHeight="1">
      <c r="A1962" s="19" t="str">
        <f>Def_Sistemas_Conectores_Cabos!$A$22</f>
        <v>BPM de elétrons</v>
      </c>
      <c r="B1962" s="22" t="str">
        <f>Datas_Entregas!$A$3</f>
        <v>BTS/Anel</v>
      </c>
      <c r="C1962" s="25">
        <f t="array" ref="C1962">INDEX(Datas_Entregas!$B$2:$B$100, MATCH(B1962, Datas_Entregas!$A$2:$A$100, 0), 1)</f>
        <v>43296</v>
      </c>
      <c r="D1962" s="22" t="str">
        <f>Def_Status_Montagem!$A$4</f>
        <v>Comprado / Esperando entrega</v>
      </c>
      <c r="E1962" s="35" t="str">
        <f>Def_Status_Montagem!$B$4</f>
        <v>Contratada (inclui etiqueta)</v>
      </c>
      <c r="F1962" s="26"/>
      <c r="G1962" s="27"/>
      <c r="H1962" s="26" t="str">
        <f t="array" ref="H1962">INDEX(Def_Instancias_Equipamentos!$E$2:$E$5135, MATCH(K1962, Def_Instancias_Equipamentos!$D$2:$D$5135, 0), 1)</f>
        <v>IA-10RaBPM</v>
      </c>
      <c r="I1962" s="27" t="str">
        <f t="array" ref="I1962">INDEX(Def_Instancias_Equipamentos!$E$2:$E$5135, MATCH(L1962, Def_Instancias_Equipamentos!$D$2:$D$5135, 0), 1)</f>
        <v>IA-10RaBPM</v>
      </c>
      <c r="J1962" s="27" t="str">
        <f t="shared" si="26"/>
        <v>INTERNO</v>
      </c>
      <c r="K1962" s="28" t="str">
        <f>Def_Instancias_Equipamentos!$D$970</f>
        <v>SI-10SB:DI-BPMRFFE-2</v>
      </c>
      <c r="L1962" s="19" t="str">
        <f>Def_Instancias_Equipamentos!$D$1561</f>
        <v>SI-10SB:DI-FMCFastADC-2</v>
      </c>
      <c r="M1962" s="44" t="s">
        <v>47</v>
      </c>
      <c r="N1962" s="45" t="s">
        <v>1216</v>
      </c>
      <c r="O1962" s="28" t="str">
        <f>Def_Sistemas_Conectores_Cabos!$B$7</f>
        <v>SMA 50-ohm</v>
      </c>
      <c r="P1962" s="19" t="str">
        <f>Def_Sistemas_Conectores_Cabos!$B$7</f>
        <v>SMA 50-ohm</v>
      </c>
      <c r="Q1962" s="27" t="str">
        <f t="shared" si="31"/>
        <v>SI-10SB:DI-BPMRFFE-2/BO_OUT
SI-10SB:DI-FMCFastADC-2/IN4</v>
      </c>
      <c r="R1962" s="69">
        <v>2.0</v>
      </c>
      <c r="S1962" s="69">
        <v>2.0</v>
      </c>
      <c r="T1962" s="211" t="str">
        <f>Def_Sistemas_Conectores_Cabos!$C$9</f>
        <v>RG316</v>
      </c>
      <c r="U1962" s="45" t="s">
        <v>1173</v>
      </c>
      <c r="V1962" s="33"/>
      <c r="W1962" s="33"/>
      <c r="X1962" s="33"/>
    </row>
    <row r="1963" ht="15.75" customHeight="1">
      <c r="A1963" s="19" t="str">
        <f>Def_Sistemas_Conectores_Cabos!$A$22</f>
        <v>BPM de elétrons</v>
      </c>
      <c r="B1963" s="22" t="str">
        <f>Datas_Entregas!$A$3</f>
        <v>BTS/Anel</v>
      </c>
      <c r="C1963" s="25">
        <f t="array" ref="C1963">INDEX(Datas_Entregas!$B$2:$B$100, MATCH(B1963, Datas_Entregas!$A$2:$A$100, 0), 1)</f>
        <v>43296</v>
      </c>
      <c r="D1963" s="22" t="str">
        <f>Def_Status_Montagem!$A$4</f>
        <v>Comprado / Esperando entrega</v>
      </c>
      <c r="E1963" s="35" t="str">
        <f>Def_Status_Montagem!$B$4</f>
        <v>Contratada (inclui etiqueta)</v>
      </c>
      <c r="F1963" s="26"/>
      <c r="G1963" s="27"/>
      <c r="H1963" s="26" t="str">
        <f t="array" ref="H1963">INDEX(Def_Instancias_Equipamentos!$E$2:$E$5135, MATCH(K1963, Def_Instancias_Equipamentos!$D$2:$D$5135, 0), 1)</f>
        <v>IA-11RaBPM</v>
      </c>
      <c r="I1963" s="27" t="str">
        <f t="array" ref="I1963">INDEX(Def_Instancias_Equipamentos!$E$2:$E$5135, MATCH(L1963, Def_Instancias_Equipamentos!$D$2:$D$5135, 0), 1)</f>
        <v>IA-11RaBPM</v>
      </c>
      <c r="J1963" s="27" t="str">
        <f t="shared" si="26"/>
        <v>INTERNO</v>
      </c>
      <c r="K1963" s="28" t="str">
        <f>Def_Instancias_Equipamentos!$D$871</f>
        <v>SI-11C1:DI-BPMRFFE-1</v>
      </c>
      <c r="L1963" s="19" t="str">
        <f>Def_Instancias_Equipamentos!$D$1462</f>
        <v>SI-11C1:DI-FMCFastADC-1</v>
      </c>
      <c r="M1963" s="44" t="s">
        <v>51</v>
      </c>
      <c r="N1963" s="45" t="s">
        <v>1192</v>
      </c>
      <c r="O1963" s="28" t="str">
        <f>Def_Sistemas_Conectores_Cabos!$B$7</f>
        <v>SMA 50-ohm</v>
      </c>
      <c r="P1963" s="19" t="str">
        <f>Def_Sistemas_Conectores_Cabos!$B$7</f>
        <v>SMA 50-ohm</v>
      </c>
      <c r="Q1963" s="27" t="str">
        <f t="shared" si="31"/>
        <v>SI-11C1:DI-BPMRFFE-1/TO_OUT
SI-11C1:DI-FMCFastADC-1/IN1</v>
      </c>
      <c r="R1963" s="69">
        <v>2.0</v>
      </c>
      <c r="S1963" s="69">
        <v>2.0</v>
      </c>
      <c r="T1963" s="211" t="str">
        <f>Def_Sistemas_Conectores_Cabos!$C$9</f>
        <v>RG316</v>
      </c>
      <c r="U1963" s="45" t="s">
        <v>1173</v>
      </c>
      <c r="V1963" s="33"/>
      <c r="W1963" s="33"/>
      <c r="X1963" s="33"/>
    </row>
    <row r="1964" ht="15.75" customHeight="1">
      <c r="A1964" s="19" t="str">
        <f>Def_Sistemas_Conectores_Cabos!$A$22</f>
        <v>BPM de elétrons</v>
      </c>
      <c r="B1964" s="22" t="str">
        <f>Datas_Entregas!$A$3</f>
        <v>BTS/Anel</v>
      </c>
      <c r="C1964" s="25">
        <f t="array" ref="C1964">INDEX(Datas_Entregas!$B$2:$B$100, MATCH(B1964, Datas_Entregas!$A$2:$A$100, 0), 1)</f>
        <v>43296</v>
      </c>
      <c r="D1964" s="22" t="str">
        <f>Def_Status_Montagem!$A$4</f>
        <v>Comprado / Esperando entrega</v>
      </c>
      <c r="E1964" s="35" t="str">
        <f>Def_Status_Montagem!$B$4</f>
        <v>Contratada (inclui etiqueta)</v>
      </c>
      <c r="F1964" s="26"/>
      <c r="G1964" s="27"/>
      <c r="H1964" s="26" t="str">
        <f t="array" ref="H1964">INDEX(Def_Instancias_Equipamentos!$E$2:$E$5135, MATCH(K1964, Def_Instancias_Equipamentos!$D$2:$D$5135, 0), 1)</f>
        <v>IA-11RaBPM</v>
      </c>
      <c r="I1964" s="27" t="str">
        <f t="array" ref="I1964">INDEX(Def_Instancias_Equipamentos!$E$2:$E$5135, MATCH(L1964, Def_Instancias_Equipamentos!$D$2:$D$5135, 0), 1)</f>
        <v>IA-11RaBPM</v>
      </c>
      <c r="J1964" s="27" t="str">
        <f t="shared" si="26"/>
        <v>INTERNO</v>
      </c>
      <c r="K1964" s="28" t="str">
        <f>Def_Instancias_Equipamentos!$D$871</f>
        <v>SI-11C1:DI-BPMRFFE-1</v>
      </c>
      <c r="L1964" s="19" t="str">
        <f>Def_Instancias_Equipamentos!$D$1462</f>
        <v>SI-11C1:DI-FMCFastADC-1</v>
      </c>
      <c r="M1964" s="44" t="s">
        <v>44</v>
      </c>
      <c r="N1964" s="45" t="s">
        <v>1199</v>
      </c>
      <c r="O1964" s="28" t="str">
        <f>Def_Sistemas_Conectores_Cabos!$B$7</f>
        <v>SMA 50-ohm</v>
      </c>
      <c r="P1964" s="19" t="str">
        <f>Def_Sistemas_Conectores_Cabos!$B$7</f>
        <v>SMA 50-ohm</v>
      </c>
      <c r="Q1964" s="27" t="str">
        <f t="shared" si="31"/>
        <v>SI-11C1:DI-BPMRFFE-1/BI_OUT
SI-11C1:DI-FMCFastADC-1/IN2</v>
      </c>
      <c r="R1964" s="69">
        <v>2.0</v>
      </c>
      <c r="S1964" s="69">
        <v>2.0</v>
      </c>
      <c r="T1964" s="211" t="str">
        <f>Def_Sistemas_Conectores_Cabos!$C$9</f>
        <v>RG316</v>
      </c>
      <c r="U1964" s="45" t="s">
        <v>1173</v>
      </c>
      <c r="V1964" s="33"/>
      <c r="W1964" s="33"/>
      <c r="X1964" s="33"/>
    </row>
    <row r="1965" ht="15.75" customHeight="1">
      <c r="A1965" s="19" t="str">
        <f>Def_Sistemas_Conectores_Cabos!$A$22</f>
        <v>BPM de elétrons</v>
      </c>
      <c r="B1965" s="22" t="str">
        <f>Datas_Entregas!$A$3</f>
        <v>BTS/Anel</v>
      </c>
      <c r="C1965" s="25">
        <f t="array" ref="C1965">INDEX(Datas_Entregas!$B$2:$B$100, MATCH(B1965, Datas_Entregas!$A$2:$A$100, 0), 1)</f>
        <v>43296</v>
      </c>
      <c r="D1965" s="22" t="str">
        <f>Def_Status_Montagem!$A$4</f>
        <v>Comprado / Esperando entrega</v>
      </c>
      <c r="E1965" s="35" t="str">
        <f>Def_Status_Montagem!$B$4</f>
        <v>Contratada (inclui etiqueta)</v>
      </c>
      <c r="F1965" s="26"/>
      <c r="G1965" s="27"/>
      <c r="H1965" s="26" t="str">
        <f t="array" ref="H1965">INDEX(Def_Instancias_Equipamentos!$E$2:$E$5135, MATCH(K1965, Def_Instancias_Equipamentos!$D$2:$D$5135, 0), 1)</f>
        <v>IA-11RaBPM</v>
      </c>
      <c r="I1965" s="27" t="str">
        <f t="array" ref="I1965">INDEX(Def_Instancias_Equipamentos!$E$2:$E$5135, MATCH(L1965, Def_Instancias_Equipamentos!$D$2:$D$5135, 0), 1)</f>
        <v>IA-11RaBPM</v>
      </c>
      <c r="J1965" s="27" t="str">
        <f t="shared" si="26"/>
        <v>INTERNO</v>
      </c>
      <c r="K1965" s="28" t="str">
        <f>Def_Instancias_Equipamentos!$D$871</f>
        <v>SI-11C1:DI-BPMRFFE-1</v>
      </c>
      <c r="L1965" s="19" t="str">
        <f>Def_Instancias_Equipamentos!$D$1462</f>
        <v>SI-11C1:DI-FMCFastADC-1</v>
      </c>
      <c r="M1965" s="44" t="s">
        <v>49</v>
      </c>
      <c r="N1965" s="45" t="s">
        <v>1202</v>
      </c>
      <c r="O1965" s="28" t="str">
        <f>Def_Sistemas_Conectores_Cabos!$B$7</f>
        <v>SMA 50-ohm</v>
      </c>
      <c r="P1965" s="19" t="str">
        <f>Def_Sistemas_Conectores_Cabos!$B$7</f>
        <v>SMA 50-ohm</v>
      </c>
      <c r="Q1965" s="27" t="str">
        <f t="shared" si="31"/>
        <v>SI-11C1:DI-BPMRFFE-1/TI_OUT
SI-11C1:DI-FMCFastADC-1/IN3</v>
      </c>
      <c r="R1965" s="69">
        <v>2.0</v>
      </c>
      <c r="S1965" s="69">
        <v>2.0</v>
      </c>
      <c r="T1965" s="211" t="str">
        <f>Def_Sistemas_Conectores_Cabos!$C$9</f>
        <v>RG316</v>
      </c>
      <c r="U1965" s="45" t="s">
        <v>1173</v>
      </c>
      <c r="V1965" s="33"/>
      <c r="W1965" s="33"/>
      <c r="X1965" s="33"/>
    </row>
    <row r="1966" ht="15.75" customHeight="1">
      <c r="A1966" s="19" t="str">
        <f>Def_Sistemas_Conectores_Cabos!$A$22</f>
        <v>BPM de elétrons</v>
      </c>
      <c r="B1966" s="22" t="str">
        <f>Datas_Entregas!$A$3</f>
        <v>BTS/Anel</v>
      </c>
      <c r="C1966" s="25">
        <f t="array" ref="C1966">INDEX(Datas_Entregas!$B$2:$B$100, MATCH(B1966, Datas_Entregas!$A$2:$A$100, 0), 1)</f>
        <v>43296</v>
      </c>
      <c r="D1966" s="22" t="str">
        <f>Def_Status_Montagem!$A$4</f>
        <v>Comprado / Esperando entrega</v>
      </c>
      <c r="E1966" s="35" t="str">
        <f>Def_Status_Montagem!$B$4</f>
        <v>Contratada (inclui etiqueta)</v>
      </c>
      <c r="F1966" s="26"/>
      <c r="G1966" s="27"/>
      <c r="H1966" s="26" t="str">
        <f t="array" ref="H1966">INDEX(Def_Instancias_Equipamentos!$E$2:$E$5135, MATCH(K1966, Def_Instancias_Equipamentos!$D$2:$D$5135, 0), 1)</f>
        <v>IA-11RaBPM</v>
      </c>
      <c r="I1966" s="27" t="str">
        <f t="array" ref="I1966">INDEX(Def_Instancias_Equipamentos!$E$2:$E$5135, MATCH(L1966, Def_Instancias_Equipamentos!$D$2:$D$5135, 0), 1)</f>
        <v>IA-11RaBPM</v>
      </c>
      <c r="J1966" s="27" t="str">
        <f t="shared" si="26"/>
        <v>INTERNO</v>
      </c>
      <c r="K1966" s="28" t="str">
        <f>Def_Instancias_Equipamentos!$D$871</f>
        <v>SI-11C1:DI-BPMRFFE-1</v>
      </c>
      <c r="L1966" s="19" t="str">
        <f>Def_Instancias_Equipamentos!$D$1462</f>
        <v>SI-11C1:DI-FMCFastADC-1</v>
      </c>
      <c r="M1966" s="44" t="s">
        <v>47</v>
      </c>
      <c r="N1966" s="45" t="s">
        <v>1216</v>
      </c>
      <c r="O1966" s="28" t="str">
        <f>Def_Sistemas_Conectores_Cabos!$B$7</f>
        <v>SMA 50-ohm</v>
      </c>
      <c r="P1966" s="19" t="str">
        <f>Def_Sistemas_Conectores_Cabos!$B$7</f>
        <v>SMA 50-ohm</v>
      </c>
      <c r="Q1966" s="27" t="str">
        <f t="shared" si="31"/>
        <v>SI-11C1:DI-BPMRFFE-1/BO_OUT
SI-11C1:DI-FMCFastADC-1/IN4</v>
      </c>
      <c r="R1966" s="69">
        <v>2.0</v>
      </c>
      <c r="S1966" s="69">
        <v>2.0</v>
      </c>
      <c r="T1966" s="211" t="str">
        <f>Def_Sistemas_Conectores_Cabos!$C$9</f>
        <v>RG316</v>
      </c>
      <c r="U1966" s="45" t="s">
        <v>1173</v>
      </c>
      <c r="V1966" s="33"/>
      <c r="W1966" s="33"/>
      <c r="X1966" s="33"/>
    </row>
    <row r="1967" ht="15.75" customHeight="1">
      <c r="A1967" s="19" t="str">
        <f>Def_Sistemas_Conectores_Cabos!$A$22</f>
        <v>BPM de elétrons</v>
      </c>
      <c r="B1967" s="22" t="str">
        <f>Datas_Entregas!$A$3</f>
        <v>BTS/Anel</v>
      </c>
      <c r="C1967" s="25">
        <f t="array" ref="C1967">INDEX(Datas_Entregas!$B$2:$B$100, MATCH(B1967, Datas_Entregas!$A$2:$A$100, 0), 1)</f>
        <v>43296</v>
      </c>
      <c r="D1967" s="22" t="str">
        <f>Def_Status_Montagem!$A$4</f>
        <v>Comprado / Esperando entrega</v>
      </c>
      <c r="E1967" s="35" t="str">
        <f>Def_Status_Montagem!$B$4</f>
        <v>Contratada (inclui etiqueta)</v>
      </c>
      <c r="F1967" s="26"/>
      <c r="G1967" s="27"/>
      <c r="H1967" s="26" t="str">
        <f t="array" ref="H1967">INDEX(Def_Instancias_Equipamentos!$E$2:$E$5135, MATCH(K1967, Def_Instancias_Equipamentos!$D$2:$D$5135, 0), 1)</f>
        <v>IA-11RaBPM</v>
      </c>
      <c r="I1967" s="27" t="str">
        <f t="array" ref="I1967">INDEX(Def_Instancias_Equipamentos!$E$2:$E$5135, MATCH(L1967, Def_Instancias_Equipamentos!$D$2:$D$5135, 0), 1)</f>
        <v>IA-11RaBPM</v>
      </c>
      <c r="J1967" s="27" t="str">
        <f t="shared" si="26"/>
        <v>INTERNO</v>
      </c>
      <c r="K1967" s="28" t="str">
        <f>Def_Instancias_Equipamentos!$D$872</f>
        <v>SI-11C1:DI-BPMRFFE-2</v>
      </c>
      <c r="L1967" s="19" t="str">
        <f>Def_Instancias_Equipamentos!$D$1463</f>
        <v>SI-11C1:DI-FMCFastADC-2</v>
      </c>
      <c r="M1967" s="44" t="s">
        <v>51</v>
      </c>
      <c r="N1967" s="45" t="s">
        <v>1192</v>
      </c>
      <c r="O1967" s="28" t="str">
        <f>Def_Sistemas_Conectores_Cabos!$B$7</f>
        <v>SMA 50-ohm</v>
      </c>
      <c r="P1967" s="19" t="str">
        <f>Def_Sistemas_Conectores_Cabos!$B$7</f>
        <v>SMA 50-ohm</v>
      </c>
      <c r="Q1967" s="27" t="str">
        <f t="shared" si="31"/>
        <v>SI-11C1:DI-BPMRFFE-2/TO_OUT
SI-11C1:DI-FMCFastADC-2/IN1</v>
      </c>
      <c r="R1967" s="69">
        <v>2.0</v>
      </c>
      <c r="S1967" s="69">
        <v>2.0</v>
      </c>
      <c r="T1967" s="211" t="str">
        <f>Def_Sistemas_Conectores_Cabos!$C$9</f>
        <v>RG316</v>
      </c>
      <c r="U1967" s="45" t="s">
        <v>1173</v>
      </c>
      <c r="V1967" s="33"/>
      <c r="W1967" s="33"/>
      <c r="X1967" s="33"/>
    </row>
    <row r="1968" ht="15.75" customHeight="1">
      <c r="A1968" s="19" t="str">
        <f>Def_Sistemas_Conectores_Cabos!$A$22</f>
        <v>BPM de elétrons</v>
      </c>
      <c r="B1968" s="22" t="str">
        <f>Datas_Entregas!$A$3</f>
        <v>BTS/Anel</v>
      </c>
      <c r="C1968" s="25">
        <f t="array" ref="C1968">INDEX(Datas_Entregas!$B$2:$B$100, MATCH(B1968, Datas_Entregas!$A$2:$A$100, 0), 1)</f>
        <v>43296</v>
      </c>
      <c r="D1968" s="22" t="str">
        <f>Def_Status_Montagem!$A$4</f>
        <v>Comprado / Esperando entrega</v>
      </c>
      <c r="E1968" s="35" t="str">
        <f>Def_Status_Montagem!$B$4</f>
        <v>Contratada (inclui etiqueta)</v>
      </c>
      <c r="F1968" s="26"/>
      <c r="G1968" s="27"/>
      <c r="H1968" s="26" t="str">
        <f t="array" ref="H1968">INDEX(Def_Instancias_Equipamentos!$E$2:$E$5135, MATCH(K1968, Def_Instancias_Equipamentos!$D$2:$D$5135, 0), 1)</f>
        <v>IA-11RaBPM</v>
      </c>
      <c r="I1968" s="27" t="str">
        <f t="array" ref="I1968">INDEX(Def_Instancias_Equipamentos!$E$2:$E$5135, MATCH(L1968, Def_Instancias_Equipamentos!$D$2:$D$5135, 0), 1)</f>
        <v>IA-11RaBPM</v>
      </c>
      <c r="J1968" s="27" t="str">
        <f t="shared" si="26"/>
        <v>INTERNO</v>
      </c>
      <c r="K1968" s="28" t="str">
        <f>Def_Instancias_Equipamentos!$D$872</f>
        <v>SI-11C1:DI-BPMRFFE-2</v>
      </c>
      <c r="L1968" s="19" t="str">
        <f>Def_Instancias_Equipamentos!$D$1463</f>
        <v>SI-11C1:DI-FMCFastADC-2</v>
      </c>
      <c r="M1968" s="44" t="s">
        <v>44</v>
      </c>
      <c r="N1968" s="45" t="s">
        <v>1199</v>
      </c>
      <c r="O1968" s="28" t="str">
        <f>Def_Sistemas_Conectores_Cabos!$B$7</f>
        <v>SMA 50-ohm</v>
      </c>
      <c r="P1968" s="19" t="str">
        <f>Def_Sistemas_Conectores_Cabos!$B$7</f>
        <v>SMA 50-ohm</v>
      </c>
      <c r="Q1968" s="27" t="str">
        <f t="shared" si="31"/>
        <v>SI-11C1:DI-BPMRFFE-2/BI_OUT
SI-11C1:DI-FMCFastADC-2/IN2</v>
      </c>
      <c r="R1968" s="69">
        <v>2.0</v>
      </c>
      <c r="S1968" s="69">
        <v>2.0</v>
      </c>
      <c r="T1968" s="211" t="str">
        <f>Def_Sistemas_Conectores_Cabos!$C$9</f>
        <v>RG316</v>
      </c>
      <c r="U1968" s="45" t="s">
        <v>1173</v>
      </c>
      <c r="V1968" s="33"/>
      <c r="W1968" s="33"/>
      <c r="X1968" s="33"/>
    </row>
    <row r="1969" ht="15.75" customHeight="1">
      <c r="A1969" s="19" t="str">
        <f>Def_Sistemas_Conectores_Cabos!$A$22</f>
        <v>BPM de elétrons</v>
      </c>
      <c r="B1969" s="22" t="str">
        <f>Datas_Entregas!$A$3</f>
        <v>BTS/Anel</v>
      </c>
      <c r="C1969" s="25">
        <f t="array" ref="C1969">INDEX(Datas_Entregas!$B$2:$B$100, MATCH(B1969, Datas_Entregas!$A$2:$A$100, 0), 1)</f>
        <v>43296</v>
      </c>
      <c r="D1969" s="22" t="str">
        <f>Def_Status_Montagem!$A$4</f>
        <v>Comprado / Esperando entrega</v>
      </c>
      <c r="E1969" s="35" t="str">
        <f>Def_Status_Montagem!$B$4</f>
        <v>Contratada (inclui etiqueta)</v>
      </c>
      <c r="F1969" s="26"/>
      <c r="G1969" s="27"/>
      <c r="H1969" s="26" t="str">
        <f t="array" ref="H1969">INDEX(Def_Instancias_Equipamentos!$E$2:$E$5135, MATCH(K1969, Def_Instancias_Equipamentos!$D$2:$D$5135, 0), 1)</f>
        <v>IA-11RaBPM</v>
      </c>
      <c r="I1969" s="27" t="str">
        <f t="array" ref="I1969">INDEX(Def_Instancias_Equipamentos!$E$2:$E$5135, MATCH(L1969, Def_Instancias_Equipamentos!$D$2:$D$5135, 0), 1)</f>
        <v>IA-11RaBPM</v>
      </c>
      <c r="J1969" s="27" t="str">
        <f t="shared" si="26"/>
        <v>INTERNO</v>
      </c>
      <c r="K1969" s="28" t="str">
        <f>Def_Instancias_Equipamentos!$D$872</f>
        <v>SI-11C1:DI-BPMRFFE-2</v>
      </c>
      <c r="L1969" s="19" t="str">
        <f>Def_Instancias_Equipamentos!$D$1463</f>
        <v>SI-11C1:DI-FMCFastADC-2</v>
      </c>
      <c r="M1969" s="44" t="s">
        <v>49</v>
      </c>
      <c r="N1969" s="45" t="s">
        <v>1202</v>
      </c>
      <c r="O1969" s="28" t="str">
        <f>Def_Sistemas_Conectores_Cabos!$B$7</f>
        <v>SMA 50-ohm</v>
      </c>
      <c r="P1969" s="19" t="str">
        <f>Def_Sistemas_Conectores_Cabos!$B$7</f>
        <v>SMA 50-ohm</v>
      </c>
      <c r="Q1969" s="27" t="str">
        <f t="shared" si="31"/>
        <v>SI-11C1:DI-BPMRFFE-2/TI_OUT
SI-11C1:DI-FMCFastADC-2/IN3</v>
      </c>
      <c r="R1969" s="69">
        <v>2.0</v>
      </c>
      <c r="S1969" s="69">
        <v>2.0</v>
      </c>
      <c r="T1969" s="211" t="str">
        <f>Def_Sistemas_Conectores_Cabos!$C$9</f>
        <v>RG316</v>
      </c>
      <c r="U1969" s="45" t="s">
        <v>1173</v>
      </c>
      <c r="V1969" s="33"/>
      <c r="W1969" s="33"/>
      <c r="X1969" s="33"/>
    </row>
    <row r="1970" ht="15.75" customHeight="1">
      <c r="A1970" s="19" t="str">
        <f>Def_Sistemas_Conectores_Cabos!$A$22</f>
        <v>BPM de elétrons</v>
      </c>
      <c r="B1970" s="22" t="str">
        <f>Datas_Entregas!$A$3</f>
        <v>BTS/Anel</v>
      </c>
      <c r="C1970" s="25">
        <f t="array" ref="C1970">INDEX(Datas_Entregas!$B$2:$B$100, MATCH(B1970, Datas_Entregas!$A$2:$A$100, 0), 1)</f>
        <v>43296</v>
      </c>
      <c r="D1970" s="22" t="str">
        <f>Def_Status_Montagem!$A$4</f>
        <v>Comprado / Esperando entrega</v>
      </c>
      <c r="E1970" s="35" t="str">
        <f>Def_Status_Montagem!$B$4</f>
        <v>Contratada (inclui etiqueta)</v>
      </c>
      <c r="F1970" s="26"/>
      <c r="G1970" s="27"/>
      <c r="H1970" s="26" t="str">
        <f t="array" ref="H1970">INDEX(Def_Instancias_Equipamentos!$E$2:$E$5135, MATCH(K1970, Def_Instancias_Equipamentos!$D$2:$D$5135, 0), 1)</f>
        <v>IA-11RaBPM</v>
      </c>
      <c r="I1970" s="27" t="str">
        <f t="array" ref="I1970">INDEX(Def_Instancias_Equipamentos!$E$2:$E$5135, MATCH(L1970, Def_Instancias_Equipamentos!$D$2:$D$5135, 0), 1)</f>
        <v>IA-11RaBPM</v>
      </c>
      <c r="J1970" s="27" t="str">
        <f t="shared" si="26"/>
        <v>INTERNO</v>
      </c>
      <c r="K1970" s="28" t="str">
        <f>Def_Instancias_Equipamentos!$D$872</f>
        <v>SI-11C1:DI-BPMRFFE-2</v>
      </c>
      <c r="L1970" s="19" t="str">
        <f>Def_Instancias_Equipamentos!$D$1463</f>
        <v>SI-11C1:DI-FMCFastADC-2</v>
      </c>
      <c r="M1970" s="44" t="s">
        <v>47</v>
      </c>
      <c r="N1970" s="45" t="s">
        <v>1216</v>
      </c>
      <c r="O1970" s="28" t="str">
        <f>Def_Sistemas_Conectores_Cabos!$B$7</f>
        <v>SMA 50-ohm</v>
      </c>
      <c r="P1970" s="19" t="str">
        <f>Def_Sistemas_Conectores_Cabos!$B$7</f>
        <v>SMA 50-ohm</v>
      </c>
      <c r="Q1970" s="27" t="str">
        <f t="shared" si="31"/>
        <v>SI-11C1:DI-BPMRFFE-2/BO_OUT
SI-11C1:DI-FMCFastADC-2/IN4</v>
      </c>
      <c r="R1970" s="69">
        <v>2.0</v>
      </c>
      <c r="S1970" s="69">
        <v>2.0</v>
      </c>
      <c r="T1970" s="211" t="str">
        <f>Def_Sistemas_Conectores_Cabos!$C$9</f>
        <v>RG316</v>
      </c>
      <c r="U1970" s="45" t="s">
        <v>1173</v>
      </c>
      <c r="V1970" s="33"/>
      <c r="W1970" s="33"/>
      <c r="X1970" s="33"/>
    </row>
    <row r="1971" ht="15.75" customHeight="1">
      <c r="A1971" s="19" t="str">
        <f>Def_Sistemas_Conectores_Cabos!$A$22</f>
        <v>BPM de elétrons</v>
      </c>
      <c r="B1971" s="22" t="str">
        <f>Datas_Entregas!$A$3</f>
        <v>BTS/Anel</v>
      </c>
      <c r="C1971" s="25">
        <f t="array" ref="C1971">INDEX(Datas_Entregas!$B$2:$B$100, MATCH(B1971, Datas_Entregas!$A$2:$A$100, 0), 1)</f>
        <v>43296</v>
      </c>
      <c r="D1971" s="22" t="str">
        <f>Def_Status_Montagem!$A$4</f>
        <v>Comprado / Esperando entrega</v>
      </c>
      <c r="E1971" s="35" t="str">
        <f>Def_Status_Montagem!$B$4</f>
        <v>Contratada (inclui etiqueta)</v>
      </c>
      <c r="F1971" s="26"/>
      <c r="G1971" s="27"/>
      <c r="H1971" s="26" t="str">
        <f t="array" ref="H1971">INDEX(Def_Instancias_Equipamentos!$E$2:$E$5135, MATCH(K1971, Def_Instancias_Equipamentos!$D$2:$D$5135, 0), 1)</f>
        <v>IA-11RaBPM</v>
      </c>
      <c r="I1971" s="27" t="str">
        <f t="array" ref="I1971">INDEX(Def_Instancias_Equipamentos!$E$2:$E$5135, MATCH(L1971, Def_Instancias_Equipamentos!$D$2:$D$5135, 0), 1)</f>
        <v>IA-11RaBPM</v>
      </c>
      <c r="J1971" s="27" t="str">
        <f t="shared" si="26"/>
        <v>INTERNO</v>
      </c>
      <c r="K1971" s="28" t="str">
        <f>Def_Instancias_Equipamentos!$D$873</f>
        <v>SI-11C2:DI-BPMRFFE</v>
      </c>
      <c r="L1971" s="19" t="str">
        <f>Def_Instancias_Equipamentos!$D$1464</f>
        <v>SI-11C2:DI-FMCFastADC</v>
      </c>
      <c r="M1971" s="44" t="s">
        <v>51</v>
      </c>
      <c r="N1971" s="45" t="s">
        <v>1192</v>
      </c>
      <c r="O1971" s="28" t="str">
        <f>Def_Sistemas_Conectores_Cabos!$B$7</f>
        <v>SMA 50-ohm</v>
      </c>
      <c r="P1971" s="19" t="str">
        <f>Def_Sistemas_Conectores_Cabos!$B$7</f>
        <v>SMA 50-ohm</v>
      </c>
      <c r="Q1971" s="27" t="str">
        <f t="shared" si="31"/>
        <v>SI-11C2:DI-BPMRFFE/TO_OUT
SI-11C2:DI-FMCFastADC/IN1</v>
      </c>
      <c r="R1971" s="69">
        <v>2.0</v>
      </c>
      <c r="S1971" s="69">
        <v>2.0</v>
      </c>
      <c r="T1971" s="211" t="str">
        <f>Def_Sistemas_Conectores_Cabos!$C$9</f>
        <v>RG316</v>
      </c>
      <c r="U1971" s="45" t="s">
        <v>1173</v>
      </c>
      <c r="V1971" s="33"/>
      <c r="W1971" s="33"/>
      <c r="X1971" s="33"/>
    </row>
    <row r="1972" ht="15.75" customHeight="1">
      <c r="A1972" s="19" t="str">
        <f>Def_Sistemas_Conectores_Cabos!$A$22</f>
        <v>BPM de elétrons</v>
      </c>
      <c r="B1972" s="22" t="str">
        <f>Datas_Entregas!$A$3</f>
        <v>BTS/Anel</v>
      </c>
      <c r="C1972" s="25">
        <f t="array" ref="C1972">INDEX(Datas_Entregas!$B$2:$B$100, MATCH(B1972, Datas_Entregas!$A$2:$A$100, 0), 1)</f>
        <v>43296</v>
      </c>
      <c r="D1972" s="22" t="str">
        <f>Def_Status_Montagem!$A$4</f>
        <v>Comprado / Esperando entrega</v>
      </c>
      <c r="E1972" s="35" t="str">
        <f>Def_Status_Montagem!$B$4</f>
        <v>Contratada (inclui etiqueta)</v>
      </c>
      <c r="F1972" s="26"/>
      <c r="G1972" s="27"/>
      <c r="H1972" s="26" t="str">
        <f t="array" ref="H1972">INDEX(Def_Instancias_Equipamentos!$E$2:$E$5135, MATCH(K1972, Def_Instancias_Equipamentos!$D$2:$D$5135, 0), 1)</f>
        <v>IA-11RaBPM</v>
      </c>
      <c r="I1972" s="27" t="str">
        <f t="array" ref="I1972">INDEX(Def_Instancias_Equipamentos!$E$2:$E$5135, MATCH(L1972, Def_Instancias_Equipamentos!$D$2:$D$5135, 0), 1)</f>
        <v>IA-11RaBPM</v>
      </c>
      <c r="J1972" s="27" t="str">
        <f t="shared" si="26"/>
        <v>INTERNO</v>
      </c>
      <c r="K1972" s="28" t="str">
        <f>Def_Instancias_Equipamentos!$D$873</f>
        <v>SI-11C2:DI-BPMRFFE</v>
      </c>
      <c r="L1972" s="19" t="str">
        <f>Def_Instancias_Equipamentos!$D$1464</f>
        <v>SI-11C2:DI-FMCFastADC</v>
      </c>
      <c r="M1972" s="44" t="s">
        <v>44</v>
      </c>
      <c r="N1972" s="45" t="s">
        <v>1199</v>
      </c>
      <c r="O1972" s="28" t="str">
        <f>Def_Sistemas_Conectores_Cabos!$B$7</f>
        <v>SMA 50-ohm</v>
      </c>
      <c r="P1972" s="19" t="str">
        <f>Def_Sistemas_Conectores_Cabos!$B$7</f>
        <v>SMA 50-ohm</v>
      </c>
      <c r="Q1972" s="27" t="str">
        <f t="shared" si="31"/>
        <v>SI-11C2:DI-BPMRFFE/BI_OUT
SI-11C2:DI-FMCFastADC/IN2</v>
      </c>
      <c r="R1972" s="69">
        <v>2.0</v>
      </c>
      <c r="S1972" s="69">
        <v>2.0</v>
      </c>
      <c r="T1972" s="211" t="str">
        <f>Def_Sistemas_Conectores_Cabos!$C$9</f>
        <v>RG316</v>
      </c>
      <c r="U1972" s="45" t="s">
        <v>1173</v>
      </c>
      <c r="V1972" s="33"/>
      <c r="W1972" s="33"/>
      <c r="X1972" s="33"/>
    </row>
    <row r="1973" ht="15.75" customHeight="1">
      <c r="A1973" s="19" t="str">
        <f>Def_Sistemas_Conectores_Cabos!$A$22</f>
        <v>BPM de elétrons</v>
      </c>
      <c r="B1973" s="22" t="str">
        <f>Datas_Entregas!$A$3</f>
        <v>BTS/Anel</v>
      </c>
      <c r="C1973" s="25">
        <f t="array" ref="C1973">INDEX(Datas_Entregas!$B$2:$B$100, MATCH(B1973, Datas_Entregas!$A$2:$A$100, 0), 1)</f>
        <v>43296</v>
      </c>
      <c r="D1973" s="22" t="str">
        <f>Def_Status_Montagem!$A$4</f>
        <v>Comprado / Esperando entrega</v>
      </c>
      <c r="E1973" s="35" t="str">
        <f>Def_Status_Montagem!$B$4</f>
        <v>Contratada (inclui etiqueta)</v>
      </c>
      <c r="F1973" s="26"/>
      <c r="G1973" s="27"/>
      <c r="H1973" s="26" t="str">
        <f t="array" ref="H1973">INDEX(Def_Instancias_Equipamentos!$E$2:$E$5135, MATCH(K1973, Def_Instancias_Equipamentos!$D$2:$D$5135, 0), 1)</f>
        <v>IA-11RaBPM</v>
      </c>
      <c r="I1973" s="27" t="str">
        <f t="array" ref="I1973">INDEX(Def_Instancias_Equipamentos!$E$2:$E$5135, MATCH(L1973, Def_Instancias_Equipamentos!$D$2:$D$5135, 0), 1)</f>
        <v>IA-11RaBPM</v>
      </c>
      <c r="J1973" s="27" t="str">
        <f t="shared" si="26"/>
        <v>INTERNO</v>
      </c>
      <c r="K1973" s="28" t="str">
        <f>Def_Instancias_Equipamentos!$D$873</f>
        <v>SI-11C2:DI-BPMRFFE</v>
      </c>
      <c r="L1973" s="19" t="str">
        <f>Def_Instancias_Equipamentos!$D$1464</f>
        <v>SI-11C2:DI-FMCFastADC</v>
      </c>
      <c r="M1973" s="44" t="s">
        <v>49</v>
      </c>
      <c r="N1973" s="45" t="s">
        <v>1202</v>
      </c>
      <c r="O1973" s="28" t="str">
        <f>Def_Sistemas_Conectores_Cabos!$B$7</f>
        <v>SMA 50-ohm</v>
      </c>
      <c r="P1973" s="19" t="str">
        <f>Def_Sistemas_Conectores_Cabos!$B$7</f>
        <v>SMA 50-ohm</v>
      </c>
      <c r="Q1973" s="27" t="str">
        <f t="shared" si="31"/>
        <v>SI-11C2:DI-BPMRFFE/TI_OUT
SI-11C2:DI-FMCFastADC/IN3</v>
      </c>
      <c r="R1973" s="69">
        <v>2.0</v>
      </c>
      <c r="S1973" s="69">
        <v>2.0</v>
      </c>
      <c r="T1973" s="211" t="str">
        <f>Def_Sistemas_Conectores_Cabos!$C$9</f>
        <v>RG316</v>
      </c>
      <c r="U1973" s="45" t="s">
        <v>1173</v>
      </c>
      <c r="V1973" s="33"/>
      <c r="W1973" s="33"/>
      <c r="X1973" s="33"/>
    </row>
    <row r="1974" ht="15.75" customHeight="1">
      <c r="A1974" s="19" t="str">
        <f>Def_Sistemas_Conectores_Cabos!$A$22</f>
        <v>BPM de elétrons</v>
      </c>
      <c r="B1974" s="22" t="str">
        <f>Datas_Entregas!$A$3</f>
        <v>BTS/Anel</v>
      </c>
      <c r="C1974" s="25">
        <f t="array" ref="C1974">INDEX(Datas_Entregas!$B$2:$B$100, MATCH(B1974, Datas_Entregas!$A$2:$A$100, 0), 1)</f>
        <v>43296</v>
      </c>
      <c r="D1974" s="22" t="str">
        <f>Def_Status_Montagem!$A$4</f>
        <v>Comprado / Esperando entrega</v>
      </c>
      <c r="E1974" s="35" t="str">
        <f>Def_Status_Montagem!$B$4</f>
        <v>Contratada (inclui etiqueta)</v>
      </c>
      <c r="F1974" s="26"/>
      <c r="G1974" s="27"/>
      <c r="H1974" s="26" t="str">
        <f t="array" ref="H1974">INDEX(Def_Instancias_Equipamentos!$E$2:$E$5135, MATCH(K1974, Def_Instancias_Equipamentos!$D$2:$D$5135, 0), 1)</f>
        <v>IA-11RaBPM</v>
      </c>
      <c r="I1974" s="27" t="str">
        <f t="array" ref="I1974">INDEX(Def_Instancias_Equipamentos!$E$2:$E$5135, MATCH(L1974, Def_Instancias_Equipamentos!$D$2:$D$5135, 0), 1)</f>
        <v>IA-11RaBPM</v>
      </c>
      <c r="J1974" s="27" t="str">
        <f t="shared" si="26"/>
        <v>INTERNO</v>
      </c>
      <c r="K1974" s="28" t="str">
        <f>Def_Instancias_Equipamentos!$D$873</f>
        <v>SI-11C2:DI-BPMRFFE</v>
      </c>
      <c r="L1974" s="19" t="str">
        <f>Def_Instancias_Equipamentos!$D$1464</f>
        <v>SI-11C2:DI-FMCFastADC</v>
      </c>
      <c r="M1974" s="44" t="s">
        <v>47</v>
      </c>
      <c r="N1974" s="45" t="s">
        <v>1216</v>
      </c>
      <c r="O1974" s="28" t="str">
        <f>Def_Sistemas_Conectores_Cabos!$B$7</f>
        <v>SMA 50-ohm</v>
      </c>
      <c r="P1974" s="19" t="str">
        <f>Def_Sistemas_Conectores_Cabos!$B$7</f>
        <v>SMA 50-ohm</v>
      </c>
      <c r="Q1974" s="27" t="str">
        <f t="shared" si="31"/>
        <v>SI-11C2:DI-BPMRFFE/BO_OUT
SI-11C2:DI-FMCFastADC/IN4</v>
      </c>
      <c r="R1974" s="69">
        <v>2.0</v>
      </c>
      <c r="S1974" s="69">
        <v>2.0</v>
      </c>
      <c r="T1974" s="211" t="str">
        <f>Def_Sistemas_Conectores_Cabos!$C$9</f>
        <v>RG316</v>
      </c>
      <c r="U1974" s="45" t="s">
        <v>1173</v>
      </c>
      <c r="V1974" s="33"/>
      <c r="W1974" s="33"/>
      <c r="X1974" s="33"/>
    </row>
    <row r="1975" ht="15.75" customHeight="1">
      <c r="A1975" s="19" t="str">
        <f>Def_Sistemas_Conectores_Cabos!$A$22</f>
        <v>BPM de elétrons</v>
      </c>
      <c r="B1975" s="22" t="str">
        <f>Datas_Entregas!$A$3</f>
        <v>BTS/Anel</v>
      </c>
      <c r="C1975" s="25">
        <f t="array" ref="C1975">INDEX(Datas_Entregas!$B$2:$B$100, MATCH(B1975, Datas_Entregas!$A$2:$A$100, 0), 1)</f>
        <v>43296</v>
      </c>
      <c r="D1975" s="22" t="str">
        <f>Def_Status_Montagem!$A$4</f>
        <v>Comprado / Esperando entrega</v>
      </c>
      <c r="E1975" s="35" t="str">
        <f>Def_Status_Montagem!$B$4</f>
        <v>Contratada (inclui etiqueta)</v>
      </c>
      <c r="F1975" s="26"/>
      <c r="G1975" s="27"/>
      <c r="H1975" s="26" t="str">
        <f t="array" ref="H1975">INDEX(Def_Instancias_Equipamentos!$E$2:$E$5135, MATCH(K1975, Def_Instancias_Equipamentos!$D$2:$D$5135, 0), 1)</f>
        <v>IA-11RaBPM</v>
      </c>
      <c r="I1975" s="27" t="str">
        <f t="array" ref="I1975">INDEX(Def_Instancias_Equipamentos!$E$2:$E$5135, MATCH(L1975, Def_Instancias_Equipamentos!$D$2:$D$5135, 0), 1)</f>
        <v>IA-11RaBPM</v>
      </c>
      <c r="J1975" s="27" t="str">
        <f t="shared" si="26"/>
        <v>INTERNO</v>
      </c>
      <c r="K1975" s="28" t="str">
        <f>Def_Instancias_Equipamentos!$D$874</f>
        <v>SI-11C3:DI-BPMRFFE-1</v>
      </c>
      <c r="L1975" s="19" t="str">
        <f>Def_Instancias_Equipamentos!$D$1465</f>
        <v>SI-11C3:DI-FMCFastADC-1</v>
      </c>
      <c r="M1975" s="44" t="s">
        <v>51</v>
      </c>
      <c r="N1975" s="45" t="s">
        <v>1192</v>
      </c>
      <c r="O1975" s="28" t="str">
        <f>Def_Sistemas_Conectores_Cabos!$B$7</f>
        <v>SMA 50-ohm</v>
      </c>
      <c r="P1975" s="19" t="str">
        <f>Def_Sistemas_Conectores_Cabos!$B$7</f>
        <v>SMA 50-ohm</v>
      </c>
      <c r="Q1975" s="27" t="str">
        <f t="shared" si="31"/>
        <v>SI-11C3:DI-BPMRFFE-1/TO_OUT
SI-11C3:DI-FMCFastADC-1/IN1</v>
      </c>
      <c r="R1975" s="69">
        <v>2.0</v>
      </c>
      <c r="S1975" s="69">
        <v>2.0</v>
      </c>
      <c r="T1975" s="211" t="str">
        <f>Def_Sistemas_Conectores_Cabos!$C$9</f>
        <v>RG316</v>
      </c>
      <c r="U1975" s="45" t="s">
        <v>1173</v>
      </c>
      <c r="V1975" s="33"/>
      <c r="W1975" s="33"/>
      <c r="X1975" s="33"/>
    </row>
    <row r="1976" ht="15.75" customHeight="1">
      <c r="A1976" s="19" t="str">
        <f>Def_Sistemas_Conectores_Cabos!$A$22</f>
        <v>BPM de elétrons</v>
      </c>
      <c r="B1976" s="22" t="str">
        <f>Datas_Entregas!$A$3</f>
        <v>BTS/Anel</v>
      </c>
      <c r="C1976" s="25">
        <f t="array" ref="C1976">INDEX(Datas_Entregas!$B$2:$B$100, MATCH(B1976, Datas_Entregas!$A$2:$A$100, 0), 1)</f>
        <v>43296</v>
      </c>
      <c r="D1976" s="22" t="str">
        <f>Def_Status_Montagem!$A$4</f>
        <v>Comprado / Esperando entrega</v>
      </c>
      <c r="E1976" s="35" t="str">
        <f>Def_Status_Montagem!$B$4</f>
        <v>Contratada (inclui etiqueta)</v>
      </c>
      <c r="F1976" s="26"/>
      <c r="G1976" s="27"/>
      <c r="H1976" s="26" t="str">
        <f t="array" ref="H1976">INDEX(Def_Instancias_Equipamentos!$E$2:$E$5135, MATCH(K1976, Def_Instancias_Equipamentos!$D$2:$D$5135, 0), 1)</f>
        <v>IA-11RaBPM</v>
      </c>
      <c r="I1976" s="27" t="str">
        <f t="array" ref="I1976">INDEX(Def_Instancias_Equipamentos!$E$2:$E$5135, MATCH(L1976, Def_Instancias_Equipamentos!$D$2:$D$5135, 0), 1)</f>
        <v>IA-11RaBPM</v>
      </c>
      <c r="J1976" s="27" t="str">
        <f t="shared" si="26"/>
        <v>INTERNO</v>
      </c>
      <c r="K1976" s="28" t="str">
        <f>Def_Instancias_Equipamentos!$D$874</f>
        <v>SI-11C3:DI-BPMRFFE-1</v>
      </c>
      <c r="L1976" s="19" t="str">
        <f>Def_Instancias_Equipamentos!$D$1465</f>
        <v>SI-11C3:DI-FMCFastADC-1</v>
      </c>
      <c r="M1976" s="44" t="s">
        <v>44</v>
      </c>
      <c r="N1976" s="45" t="s">
        <v>1199</v>
      </c>
      <c r="O1976" s="28" t="str">
        <f>Def_Sistemas_Conectores_Cabos!$B$7</f>
        <v>SMA 50-ohm</v>
      </c>
      <c r="P1976" s="19" t="str">
        <f>Def_Sistemas_Conectores_Cabos!$B$7</f>
        <v>SMA 50-ohm</v>
      </c>
      <c r="Q1976" s="27" t="str">
        <f t="shared" si="31"/>
        <v>SI-11C3:DI-BPMRFFE-1/BI_OUT
SI-11C3:DI-FMCFastADC-1/IN2</v>
      </c>
      <c r="R1976" s="69">
        <v>2.0</v>
      </c>
      <c r="S1976" s="69">
        <v>2.0</v>
      </c>
      <c r="T1976" s="211" t="str">
        <f>Def_Sistemas_Conectores_Cabos!$C$9</f>
        <v>RG316</v>
      </c>
      <c r="U1976" s="45" t="s">
        <v>1173</v>
      </c>
      <c r="V1976" s="33"/>
      <c r="W1976" s="33"/>
      <c r="X1976" s="33"/>
    </row>
    <row r="1977" ht="15.75" customHeight="1">
      <c r="A1977" s="19" t="str">
        <f>Def_Sistemas_Conectores_Cabos!$A$22</f>
        <v>BPM de elétrons</v>
      </c>
      <c r="B1977" s="22" t="str">
        <f>Datas_Entregas!$A$3</f>
        <v>BTS/Anel</v>
      </c>
      <c r="C1977" s="25">
        <f t="array" ref="C1977">INDEX(Datas_Entregas!$B$2:$B$100, MATCH(B1977, Datas_Entregas!$A$2:$A$100, 0), 1)</f>
        <v>43296</v>
      </c>
      <c r="D1977" s="22" t="str">
        <f>Def_Status_Montagem!$A$4</f>
        <v>Comprado / Esperando entrega</v>
      </c>
      <c r="E1977" s="35" t="str">
        <f>Def_Status_Montagem!$B$4</f>
        <v>Contratada (inclui etiqueta)</v>
      </c>
      <c r="F1977" s="26"/>
      <c r="G1977" s="27"/>
      <c r="H1977" s="26" t="str">
        <f t="array" ref="H1977">INDEX(Def_Instancias_Equipamentos!$E$2:$E$5135, MATCH(K1977, Def_Instancias_Equipamentos!$D$2:$D$5135, 0), 1)</f>
        <v>IA-11RaBPM</v>
      </c>
      <c r="I1977" s="27" t="str">
        <f t="array" ref="I1977">INDEX(Def_Instancias_Equipamentos!$E$2:$E$5135, MATCH(L1977, Def_Instancias_Equipamentos!$D$2:$D$5135, 0), 1)</f>
        <v>IA-11RaBPM</v>
      </c>
      <c r="J1977" s="27" t="str">
        <f t="shared" si="26"/>
        <v>INTERNO</v>
      </c>
      <c r="K1977" s="28" t="str">
        <f>Def_Instancias_Equipamentos!$D$874</f>
        <v>SI-11C3:DI-BPMRFFE-1</v>
      </c>
      <c r="L1977" s="19" t="str">
        <f>Def_Instancias_Equipamentos!$D$1465</f>
        <v>SI-11C3:DI-FMCFastADC-1</v>
      </c>
      <c r="M1977" s="44" t="s">
        <v>49</v>
      </c>
      <c r="N1977" s="45" t="s">
        <v>1202</v>
      </c>
      <c r="O1977" s="28" t="str">
        <f>Def_Sistemas_Conectores_Cabos!$B$7</f>
        <v>SMA 50-ohm</v>
      </c>
      <c r="P1977" s="19" t="str">
        <f>Def_Sistemas_Conectores_Cabos!$B$7</f>
        <v>SMA 50-ohm</v>
      </c>
      <c r="Q1977" s="27" t="str">
        <f t="shared" si="31"/>
        <v>SI-11C3:DI-BPMRFFE-1/TI_OUT
SI-11C3:DI-FMCFastADC-1/IN3</v>
      </c>
      <c r="R1977" s="69">
        <v>2.0</v>
      </c>
      <c r="S1977" s="69">
        <v>2.0</v>
      </c>
      <c r="T1977" s="211" t="str">
        <f>Def_Sistemas_Conectores_Cabos!$C$9</f>
        <v>RG316</v>
      </c>
      <c r="U1977" s="45" t="s">
        <v>1173</v>
      </c>
      <c r="V1977" s="33"/>
      <c r="W1977" s="33"/>
      <c r="X1977" s="33"/>
    </row>
    <row r="1978" ht="15.75" customHeight="1">
      <c r="A1978" s="19" t="str">
        <f>Def_Sistemas_Conectores_Cabos!$A$22</f>
        <v>BPM de elétrons</v>
      </c>
      <c r="B1978" s="22" t="str">
        <f>Datas_Entregas!$A$3</f>
        <v>BTS/Anel</v>
      </c>
      <c r="C1978" s="25">
        <f t="array" ref="C1978">INDEX(Datas_Entregas!$B$2:$B$100, MATCH(B1978, Datas_Entregas!$A$2:$A$100, 0), 1)</f>
        <v>43296</v>
      </c>
      <c r="D1978" s="22" t="str">
        <f>Def_Status_Montagem!$A$4</f>
        <v>Comprado / Esperando entrega</v>
      </c>
      <c r="E1978" s="35" t="str">
        <f>Def_Status_Montagem!$B$4</f>
        <v>Contratada (inclui etiqueta)</v>
      </c>
      <c r="F1978" s="26"/>
      <c r="G1978" s="27"/>
      <c r="H1978" s="26" t="str">
        <f t="array" ref="H1978">INDEX(Def_Instancias_Equipamentos!$E$2:$E$5135, MATCH(K1978, Def_Instancias_Equipamentos!$D$2:$D$5135, 0), 1)</f>
        <v>IA-11RaBPM</v>
      </c>
      <c r="I1978" s="27" t="str">
        <f t="array" ref="I1978">INDEX(Def_Instancias_Equipamentos!$E$2:$E$5135, MATCH(L1978, Def_Instancias_Equipamentos!$D$2:$D$5135, 0), 1)</f>
        <v>IA-11RaBPM</v>
      </c>
      <c r="J1978" s="27" t="str">
        <f t="shared" si="26"/>
        <v>INTERNO</v>
      </c>
      <c r="K1978" s="28" t="str">
        <f>Def_Instancias_Equipamentos!$D$874</f>
        <v>SI-11C3:DI-BPMRFFE-1</v>
      </c>
      <c r="L1978" s="19" t="str">
        <f>Def_Instancias_Equipamentos!$D$1465</f>
        <v>SI-11C3:DI-FMCFastADC-1</v>
      </c>
      <c r="M1978" s="44" t="s">
        <v>47</v>
      </c>
      <c r="N1978" s="45" t="s">
        <v>1216</v>
      </c>
      <c r="O1978" s="28" t="str">
        <f>Def_Sistemas_Conectores_Cabos!$B$7</f>
        <v>SMA 50-ohm</v>
      </c>
      <c r="P1978" s="19" t="str">
        <f>Def_Sistemas_Conectores_Cabos!$B$7</f>
        <v>SMA 50-ohm</v>
      </c>
      <c r="Q1978" s="27" t="str">
        <f t="shared" si="31"/>
        <v>SI-11C3:DI-BPMRFFE-1/BO_OUT
SI-11C3:DI-FMCFastADC-1/IN4</v>
      </c>
      <c r="R1978" s="69">
        <v>2.0</v>
      </c>
      <c r="S1978" s="69">
        <v>2.0</v>
      </c>
      <c r="T1978" s="211" t="str">
        <f>Def_Sistemas_Conectores_Cabos!$C$9</f>
        <v>RG316</v>
      </c>
      <c r="U1978" s="45" t="s">
        <v>1173</v>
      </c>
      <c r="V1978" s="33"/>
      <c r="W1978" s="33"/>
      <c r="X1978" s="33"/>
    </row>
    <row r="1979" ht="15.75" customHeight="1">
      <c r="A1979" s="19" t="str">
        <f>Def_Sistemas_Conectores_Cabos!$A$22</f>
        <v>BPM de elétrons</v>
      </c>
      <c r="B1979" s="22" t="str">
        <f>Datas_Entregas!$A$3</f>
        <v>BTS/Anel</v>
      </c>
      <c r="C1979" s="25">
        <f t="array" ref="C1979">INDEX(Datas_Entregas!$B$2:$B$100, MATCH(B1979, Datas_Entregas!$A$2:$A$100, 0), 1)</f>
        <v>43296</v>
      </c>
      <c r="D1979" s="22" t="str">
        <f>Def_Status_Montagem!$A$4</f>
        <v>Comprado / Esperando entrega</v>
      </c>
      <c r="E1979" s="35" t="str">
        <f>Def_Status_Montagem!$B$4</f>
        <v>Contratada (inclui etiqueta)</v>
      </c>
      <c r="F1979" s="26"/>
      <c r="G1979" s="27"/>
      <c r="H1979" s="26" t="str">
        <f t="array" ref="H1979">INDEX(Def_Instancias_Equipamentos!$E$2:$E$5135, MATCH(K1979, Def_Instancias_Equipamentos!$D$2:$D$5135, 0), 1)</f>
        <v>IA-11RaBPM</v>
      </c>
      <c r="I1979" s="27" t="str">
        <f t="array" ref="I1979">INDEX(Def_Instancias_Equipamentos!$E$2:$E$5135, MATCH(L1979, Def_Instancias_Equipamentos!$D$2:$D$5135, 0), 1)</f>
        <v>IA-11RaBPM</v>
      </c>
      <c r="J1979" s="27" t="str">
        <f t="shared" si="26"/>
        <v>INTERNO</v>
      </c>
      <c r="K1979" s="28" t="str">
        <f>Def_Instancias_Equipamentos!$D$875</f>
        <v>SI-11C3:DI-BPMRFFE-2</v>
      </c>
      <c r="L1979" s="19" t="str">
        <f>Def_Instancias_Equipamentos!$D$1466</f>
        <v>SI-11C3:DI-FMCFastADC-2</v>
      </c>
      <c r="M1979" s="44" t="s">
        <v>51</v>
      </c>
      <c r="N1979" s="45" t="s">
        <v>1192</v>
      </c>
      <c r="O1979" s="28" t="str">
        <f>Def_Sistemas_Conectores_Cabos!$B$7</f>
        <v>SMA 50-ohm</v>
      </c>
      <c r="P1979" s="19" t="str">
        <f>Def_Sistemas_Conectores_Cabos!$B$7</f>
        <v>SMA 50-ohm</v>
      </c>
      <c r="Q1979" s="27" t="str">
        <f t="shared" si="31"/>
        <v>SI-11C3:DI-BPMRFFE-2/TO_OUT
SI-11C3:DI-FMCFastADC-2/IN1</v>
      </c>
      <c r="R1979" s="69">
        <v>2.0</v>
      </c>
      <c r="S1979" s="69">
        <v>2.0</v>
      </c>
      <c r="T1979" s="211" t="str">
        <f>Def_Sistemas_Conectores_Cabos!$C$9</f>
        <v>RG316</v>
      </c>
      <c r="U1979" s="45" t="s">
        <v>1173</v>
      </c>
      <c r="V1979" s="33"/>
      <c r="W1979" s="33"/>
      <c r="X1979" s="33"/>
    </row>
    <row r="1980" ht="15.75" customHeight="1">
      <c r="A1980" s="19" t="str">
        <f>Def_Sistemas_Conectores_Cabos!$A$22</f>
        <v>BPM de elétrons</v>
      </c>
      <c r="B1980" s="22" t="str">
        <f>Datas_Entregas!$A$3</f>
        <v>BTS/Anel</v>
      </c>
      <c r="C1980" s="25">
        <f t="array" ref="C1980">INDEX(Datas_Entregas!$B$2:$B$100, MATCH(B1980, Datas_Entregas!$A$2:$A$100, 0), 1)</f>
        <v>43296</v>
      </c>
      <c r="D1980" s="22" t="str">
        <f>Def_Status_Montagem!$A$4</f>
        <v>Comprado / Esperando entrega</v>
      </c>
      <c r="E1980" s="35" t="str">
        <f>Def_Status_Montagem!$B$4</f>
        <v>Contratada (inclui etiqueta)</v>
      </c>
      <c r="F1980" s="26"/>
      <c r="G1980" s="27"/>
      <c r="H1980" s="26" t="str">
        <f t="array" ref="H1980">INDEX(Def_Instancias_Equipamentos!$E$2:$E$5135, MATCH(K1980, Def_Instancias_Equipamentos!$D$2:$D$5135, 0), 1)</f>
        <v>IA-11RaBPM</v>
      </c>
      <c r="I1980" s="27" t="str">
        <f t="array" ref="I1980">INDEX(Def_Instancias_Equipamentos!$E$2:$E$5135, MATCH(L1980, Def_Instancias_Equipamentos!$D$2:$D$5135, 0), 1)</f>
        <v>IA-11RaBPM</v>
      </c>
      <c r="J1980" s="27" t="str">
        <f t="shared" si="26"/>
        <v>INTERNO</v>
      </c>
      <c r="K1980" s="28" t="str">
        <f>Def_Instancias_Equipamentos!$D$875</f>
        <v>SI-11C3:DI-BPMRFFE-2</v>
      </c>
      <c r="L1980" s="19" t="str">
        <f>Def_Instancias_Equipamentos!$D$1466</f>
        <v>SI-11C3:DI-FMCFastADC-2</v>
      </c>
      <c r="M1980" s="44" t="s">
        <v>44</v>
      </c>
      <c r="N1980" s="45" t="s">
        <v>1199</v>
      </c>
      <c r="O1980" s="28" t="str">
        <f>Def_Sistemas_Conectores_Cabos!$B$7</f>
        <v>SMA 50-ohm</v>
      </c>
      <c r="P1980" s="19" t="str">
        <f>Def_Sistemas_Conectores_Cabos!$B$7</f>
        <v>SMA 50-ohm</v>
      </c>
      <c r="Q1980" s="27" t="str">
        <f t="shared" si="31"/>
        <v>SI-11C3:DI-BPMRFFE-2/BI_OUT
SI-11C3:DI-FMCFastADC-2/IN2</v>
      </c>
      <c r="R1980" s="69">
        <v>2.0</v>
      </c>
      <c r="S1980" s="69">
        <v>2.0</v>
      </c>
      <c r="T1980" s="211" t="str">
        <f>Def_Sistemas_Conectores_Cabos!$C$9</f>
        <v>RG316</v>
      </c>
      <c r="U1980" s="45" t="s">
        <v>1173</v>
      </c>
      <c r="V1980" s="33"/>
      <c r="W1980" s="33"/>
      <c r="X1980" s="33"/>
    </row>
    <row r="1981" ht="15.75" customHeight="1">
      <c r="A1981" s="19" t="str">
        <f>Def_Sistemas_Conectores_Cabos!$A$22</f>
        <v>BPM de elétrons</v>
      </c>
      <c r="B1981" s="22" t="str">
        <f>Datas_Entregas!$A$3</f>
        <v>BTS/Anel</v>
      </c>
      <c r="C1981" s="25">
        <f t="array" ref="C1981">INDEX(Datas_Entregas!$B$2:$B$100, MATCH(B1981, Datas_Entregas!$A$2:$A$100, 0), 1)</f>
        <v>43296</v>
      </c>
      <c r="D1981" s="22" t="str">
        <f>Def_Status_Montagem!$A$4</f>
        <v>Comprado / Esperando entrega</v>
      </c>
      <c r="E1981" s="35" t="str">
        <f>Def_Status_Montagem!$B$4</f>
        <v>Contratada (inclui etiqueta)</v>
      </c>
      <c r="F1981" s="26"/>
      <c r="G1981" s="27"/>
      <c r="H1981" s="26" t="str">
        <f t="array" ref="H1981">INDEX(Def_Instancias_Equipamentos!$E$2:$E$5135, MATCH(K1981, Def_Instancias_Equipamentos!$D$2:$D$5135, 0), 1)</f>
        <v>IA-11RaBPM</v>
      </c>
      <c r="I1981" s="27" t="str">
        <f t="array" ref="I1981">INDEX(Def_Instancias_Equipamentos!$E$2:$E$5135, MATCH(L1981, Def_Instancias_Equipamentos!$D$2:$D$5135, 0), 1)</f>
        <v>IA-11RaBPM</v>
      </c>
      <c r="J1981" s="27" t="str">
        <f t="shared" si="26"/>
        <v>INTERNO</v>
      </c>
      <c r="K1981" s="28" t="str">
        <f>Def_Instancias_Equipamentos!$D$875</f>
        <v>SI-11C3:DI-BPMRFFE-2</v>
      </c>
      <c r="L1981" s="19" t="str">
        <f>Def_Instancias_Equipamentos!$D$1466</f>
        <v>SI-11C3:DI-FMCFastADC-2</v>
      </c>
      <c r="M1981" s="44" t="s">
        <v>49</v>
      </c>
      <c r="N1981" s="45" t="s">
        <v>1202</v>
      </c>
      <c r="O1981" s="28" t="str">
        <f>Def_Sistemas_Conectores_Cabos!$B$7</f>
        <v>SMA 50-ohm</v>
      </c>
      <c r="P1981" s="19" t="str">
        <f>Def_Sistemas_Conectores_Cabos!$B$7</f>
        <v>SMA 50-ohm</v>
      </c>
      <c r="Q1981" s="27" t="str">
        <f t="shared" si="31"/>
        <v>SI-11C3:DI-BPMRFFE-2/TI_OUT
SI-11C3:DI-FMCFastADC-2/IN3</v>
      </c>
      <c r="R1981" s="69">
        <v>2.0</v>
      </c>
      <c r="S1981" s="69">
        <v>2.0</v>
      </c>
      <c r="T1981" s="211" t="str">
        <f>Def_Sistemas_Conectores_Cabos!$C$9</f>
        <v>RG316</v>
      </c>
      <c r="U1981" s="45" t="s">
        <v>1173</v>
      </c>
      <c r="V1981" s="33"/>
      <c r="W1981" s="33"/>
      <c r="X1981" s="33"/>
    </row>
    <row r="1982" ht="15.75" customHeight="1">
      <c r="A1982" s="19" t="str">
        <f>Def_Sistemas_Conectores_Cabos!$A$22</f>
        <v>BPM de elétrons</v>
      </c>
      <c r="B1982" s="22" t="str">
        <f>Datas_Entregas!$A$3</f>
        <v>BTS/Anel</v>
      </c>
      <c r="C1982" s="25">
        <f t="array" ref="C1982">INDEX(Datas_Entregas!$B$2:$B$100, MATCH(B1982, Datas_Entregas!$A$2:$A$100, 0), 1)</f>
        <v>43296</v>
      </c>
      <c r="D1982" s="22" t="str">
        <f>Def_Status_Montagem!$A$4</f>
        <v>Comprado / Esperando entrega</v>
      </c>
      <c r="E1982" s="35" t="str">
        <f>Def_Status_Montagem!$B$4</f>
        <v>Contratada (inclui etiqueta)</v>
      </c>
      <c r="F1982" s="26"/>
      <c r="G1982" s="27"/>
      <c r="H1982" s="26" t="str">
        <f t="array" ref="H1982">INDEX(Def_Instancias_Equipamentos!$E$2:$E$5135, MATCH(K1982, Def_Instancias_Equipamentos!$D$2:$D$5135, 0), 1)</f>
        <v>IA-11RaBPM</v>
      </c>
      <c r="I1982" s="27" t="str">
        <f t="array" ref="I1982">INDEX(Def_Instancias_Equipamentos!$E$2:$E$5135, MATCH(L1982, Def_Instancias_Equipamentos!$D$2:$D$5135, 0), 1)</f>
        <v>IA-11RaBPM</v>
      </c>
      <c r="J1982" s="27" t="str">
        <f t="shared" si="26"/>
        <v>INTERNO</v>
      </c>
      <c r="K1982" s="28" t="str">
        <f>Def_Instancias_Equipamentos!$D$875</f>
        <v>SI-11C3:DI-BPMRFFE-2</v>
      </c>
      <c r="L1982" s="19" t="str">
        <f>Def_Instancias_Equipamentos!$D$1466</f>
        <v>SI-11C3:DI-FMCFastADC-2</v>
      </c>
      <c r="M1982" s="44" t="s">
        <v>47</v>
      </c>
      <c r="N1982" s="45" t="s">
        <v>1216</v>
      </c>
      <c r="O1982" s="28" t="str">
        <f>Def_Sistemas_Conectores_Cabos!$B$7</f>
        <v>SMA 50-ohm</v>
      </c>
      <c r="P1982" s="19" t="str">
        <f>Def_Sistemas_Conectores_Cabos!$B$7</f>
        <v>SMA 50-ohm</v>
      </c>
      <c r="Q1982" s="27" t="str">
        <f t="shared" si="31"/>
        <v>SI-11C3:DI-BPMRFFE-2/BO_OUT
SI-11C3:DI-FMCFastADC-2/IN4</v>
      </c>
      <c r="R1982" s="69">
        <v>2.0</v>
      </c>
      <c r="S1982" s="69">
        <v>2.0</v>
      </c>
      <c r="T1982" s="211" t="str">
        <f>Def_Sistemas_Conectores_Cabos!$C$9</f>
        <v>RG316</v>
      </c>
      <c r="U1982" s="45" t="s">
        <v>1173</v>
      </c>
      <c r="V1982" s="33"/>
      <c r="W1982" s="33"/>
      <c r="X1982" s="33"/>
    </row>
    <row r="1983" ht="15.75" customHeight="1">
      <c r="A1983" s="19" t="str">
        <f>Def_Sistemas_Conectores_Cabos!$A$22</f>
        <v>BPM de elétrons</v>
      </c>
      <c r="B1983" s="22" t="str">
        <f>Datas_Entregas!$A$3</f>
        <v>BTS/Anel</v>
      </c>
      <c r="C1983" s="25">
        <f t="array" ref="C1983">INDEX(Datas_Entregas!$B$2:$B$100, MATCH(B1983, Datas_Entregas!$A$2:$A$100, 0), 1)</f>
        <v>43296</v>
      </c>
      <c r="D1983" s="22" t="str">
        <f>Def_Status_Montagem!$A$4</f>
        <v>Comprado / Esperando entrega</v>
      </c>
      <c r="E1983" s="35" t="str">
        <f>Def_Status_Montagem!$B$4</f>
        <v>Contratada (inclui etiqueta)</v>
      </c>
      <c r="F1983" s="26"/>
      <c r="G1983" s="27"/>
      <c r="H1983" s="26" t="str">
        <f t="array" ref="H1983">INDEX(Def_Instancias_Equipamentos!$E$2:$E$5135, MATCH(K1983, Def_Instancias_Equipamentos!$D$2:$D$5135, 0), 1)</f>
        <v>IA-11RaBPM</v>
      </c>
      <c r="I1983" s="27" t="str">
        <f t="array" ref="I1983">INDEX(Def_Instancias_Equipamentos!$E$2:$E$5135, MATCH(L1983, Def_Instancias_Equipamentos!$D$2:$D$5135, 0), 1)</f>
        <v>IA-11RaBPM</v>
      </c>
      <c r="J1983" s="27" t="str">
        <f t="shared" si="26"/>
        <v>INTERNO</v>
      </c>
      <c r="K1983" s="28" t="str">
        <f>Def_Instancias_Equipamentos!$D$876</f>
        <v>SI-11C4:DI-BPMRFFE</v>
      </c>
      <c r="L1983" s="19" t="str">
        <f>Def_Instancias_Equipamentos!$D$1467</f>
        <v>SI-11C4:DI-FMCFastADC</v>
      </c>
      <c r="M1983" s="44" t="s">
        <v>51</v>
      </c>
      <c r="N1983" s="45" t="s">
        <v>1192</v>
      </c>
      <c r="O1983" s="28" t="str">
        <f>Def_Sistemas_Conectores_Cabos!$B$7</f>
        <v>SMA 50-ohm</v>
      </c>
      <c r="P1983" s="19" t="str">
        <f>Def_Sistemas_Conectores_Cabos!$B$7</f>
        <v>SMA 50-ohm</v>
      </c>
      <c r="Q1983" s="27" t="str">
        <f t="shared" si="31"/>
        <v>SI-11C4:DI-BPMRFFE/TO_OUT
SI-11C4:DI-FMCFastADC/IN1</v>
      </c>
      <c r="R1983" s="69">
        <v>2.0</v>
      </c>
      <c r="S1983" s="69">
        <v>2.0</v>
      </c>
      <c r="T1983" s="211" t="str">
        <f>Def_Sistemas_Conectores_Cabos!$C$9</f>
        <v>RG316</v>
      </c>
      <c r="U1983" s="45" t="s">
        <v>1173</v>
      </c>
      <c r="V1983" s="33"/>
      <c r="W1983" s="33"/>
      <c r="X1983" s="33"/>
    </row>
    <row r="1984" ht="15.75" customHeight="1">
      <c r="A1984" s="19" t="str">
        <f>Def_Sistemas_Conectores_Cabos!$A$22</f>
        <v>BPM de elétrons</v>
      </c>
      <c r="B1984" s="22" t="str">
        <f>Datas_Entregas!$A$3</f>
        <v>BTS/Anel</v>
      </c>
      <c r="C1984" s="25">
        <f t="array" ref="C1984">INDEX(Datas_Entregas!$B$2:$B$100, MATCH(B1984, Datas_Entregas!$A$2:$A$100, 0), 1)</f>
        <v>43296</v>
      </c>
      <c r="D1984" s="22" t="str">
        <f>Def_Status_Montagem!$A$4</f>
        <v>Comprado / Esperando entrega</v>
      </c>
      <c r="E1984" s="35" t="str">
        <f>Def_Status_Montagem!$B$4</f>
        <v>Contratada (inclui etiqueta)</v>
      </c>
      <c r="F1984" s="26"/>
      <c r="G1984" s="27"/>
      <c r="H1984" s="26" t="str">
        <f t="array" ref="H1984">INDEX(Def_Instancias_Equipamentos!$E$2:$E$5135, MATCH(K1984, Def_Instancias_Equipamentos!$D$2:$D$5135, 0), 1)</f>
        <v>IA-11RaBPM</v>
      </c>
      <c r="I1984" s="27" t="str">
        <f t="array" ref="I1984">INDEX(Def_Instancias_Equipamentos!$E$2:$E$5135, MATCH(L1984, Def_Instancias_Equipamentos!$D$2:$D$5135, 0), 1)</f>
        <v>IA-11RaBPM</v>
      </c>
      <c r="J1984" s="27" t="str">
        <f t="shared" si="26"/>
        <v>INTERNO</v>
      </c>
      <c r="K1984" s="28" t="str">
        <f>Def_Instancias_Equipamentos!$D$876</f>
        <v>SI-11C4:DI-BPMRFFE</v>
      </c>
      <c r="L1984" s="19" t="str">
        <f>Def_Instancias_Equipamentos!$D$1467</f>
        <v>SI-11C4:DI-FMCFastADC</v>
      </c>
      <c r="M1984" s="44" t="s">
        <v>44</v>
      </c>
      <c r="N1984" s="45" t="s">
        <v>1199</v>
      </c>
      <c r="O1984" s="28" t="str">
        <f>Def_Sistemas_Conectores_Cabos!$B$7</f>
        <v>SMA 50-ohm</v>
      </c>
      <c r="P1984" s="19" t="str">
        <f>Def_Sistemas_Conectores_Cabos!$B$7</f>
        <v>SMA 50-ohm</v>
      </c>
      <c r="Q1984" s="27" t="str">
        <f t="shared" si="31"/>
        <v>SI-11C4:DI-BPMRFFE/BI_OUT
SI-11C4:DI-FMCFastADC/IN2</v>
      </c>
      <c r="R1984" s="69">
        <v>2.0</v>
      </c>
      <c r="S1984" s="69">
        <v>2.0</v>
      </c>
      <c r="T1984" s="211" t="str">
        <f>Def_Sistemas_Conectores_Cabos!$C$9</f>
        <v>RG316</v>
      </c>
      <c r="U1984" s="45" t="s">
        <v>1173</v>
      </c>
      <c r="V1984" s="33"/>
      <c r="W1984" s="33"/>
      <c r="X1984" s="33"/>
    </row>
    <row r="1985" ht="15.75" customHeight="1">
      <c r="A1985" s="19" t="str">
        <f>Def_Sistemas_Conectores_Cabos!$A$22</f>
        <v>BPM de elétrons</v>
      </c>
      <c r="B1985" s="22" t="str">
        <f>Datas_Entregas!$A$3</f>
        <v>BTS/Anel</v>
      </c>
      <c r="C1985" s="25">
        <f t="array" ref="C1985">INDEX(Datas_Entregas!$B$2:$B$100, MATCH(B1985, Datas_Entregas!$A$2:$A$100, 0), 1)</f>
        <v>43296</v>
      </c>
      <c r="D1985" s="22" t="str">
        <f>Def_Status_Montagem!$A$4</f>
        <v>Comprado / Esperando entrega</v>
      </c>
      <c r="E1985" s="35" t="str">
        <f>Def_Status_Montagem!$B$4</f>
        <v>Contratada (inclui etiqueta)</v>
      </c>
      <c r="F1985" s="26"/>
      <c r="G1985" s="27"/>
      <c r="H1985" s="26" t="str">
        <f t="array" ref="H1985">INDEX(Def_Instancias_Equipamentos!$E$2:$E$5135, MATCH(K1985, Def_Instancias_Equipamentos!$D$2:$D$5135, 0), 1)</f>
        <v>IA-11RaBPM</v>
      </c>
      <c r="I1985" s="27" t="str">
        <f t="array" ref="I1985">INDEX(Def_Instancias_Equipamentos!$E$2:$E$5135, MATCH(L1985, Def_Instancias_Equipamentos!$D$2:$D$5135, 0), 1)</f>
        <v>IA-11RaBPM</v>
      </c>
      <c r="J1985" s="27" t="str">
        <f t="shared" si="26"/>
        <v>INTERNO</v>
      </c>
      <c r="K1985" s="28" t="str">
        <f>Def_Instancias_Equipamentos!$D$876</f>
        <v>SI-11C4:DI-BPMRFFE</v>
      </c>
      <c r="L1985" s="19" t="str">
        <f>Def_Instancias_Equipamentos!$D$1467</f>
        <v>SI-11C4:DI-FMCFastADC</v>
      </c>
      <c r="M1985" s="44" t="s">
        <v>49</v>
      </c>
      <c r="N1985" s="45" t="s">
        <v>1202</v>
      </c>
      <c r="O1985" s="28" t="str">
        <f>Def_Sistemas_Conectores_Cabos!$B$7</f>
        <v>SMA 50-ohm</v>
      </c>
      <c r="P1985" s="19" t="str">
        <f>Def_Sistemas_Conectores_Cabos!$B$7</f>
        <v>SMA 50-ohm</v>
      </c>
      <c r="Q1985" s="27" t="str">
        <f t="shared" si="31"/>
        <v>SI-11C4:DI-BPMRFFE/TI_OUT
SI-11C4:DI-FMCFastADC/IN3</v>
      </c>
      <c r="R1985" s="69">
        <v>2.0</v>
      </c>
      <c r="S1985" s="69">
        <v>2.0</v>
      </c>
      <c r="T1985" s="211" t="str">
        <f>Def_Sistemas_Conectores_Cabos!$C$9</f>
        <v>RG316</v>
      </c>
      <c r="U1985" s="45" t="s">
        <v>1173</v>
      </c>
      <c r="V1985" s="33"/>
      <c r="W1985" s="33"/>
      <c r="X1985" s="33"/>
    </row>
    <row r="1986" ht="15.75" customHeight="1">
      <c r="A1986" s="19" t="str">
        <f>Def_Sistemas_Conectores_Cabos!$A$22</f>
        <v>BPM de elétrons</v>
      </c>
      <c r="B1986" s="22" t="str">
        <f>Datas_Entregas!$A$3</f>
        <v>BTS/Anel</v>
      </c>
      <c r="C1986" s="25">
        <f t="array" ref="C1986">INDEX(Datas_Entregas!$B$2:$B$100, MATCH(B1986, Datas_Entregas!$A$2:$A$100, 0), 1)</f>
        <v>43296</v>
      </c>
      <c r="D1986" s="22" t="str">
        <f>Def_Status_Montagem!$A$4</f>
        <v>Comprado / Esperando entrega</v>
      </c>
      <c r="E1986" s="35" t="str">
        <f>Def_Status_Montagem!$B$4</f>
        <v>Contratada (inclui etiqueta)</v>
      </c>
      <c r="F1986" s="26"/>
      <c r="G1986" s="27"/>
      <c r="H1986" s="26" t="str">
        <f t="array" ref="H1986">INDEX(Def_Instancias_Equipamentos!$E$2:$E$5135, MATCH(K1986, Def_Instancias_Equipamentos!$D$2:$D$5135, 0), 1)</f>
        <v>IA-11RaBPM</v>
      </c>
      <c r="I1986" s="27" t="str">
        <f t="array" ref="I1986">INDEX(Def_Instancias_Equipamentos!$E$2:$E$5135, MATCH(L1986, Def_Instancias_Equipamentos!$D$2:$D$5135, 0), 1)</f>
        <v>IA-11RaBPM</v>
      </c>
      <c r="J1986" s="27" t="str">
        <f t="shared" si="26"/>
        <v>INTERNO</v>
      </c>
      <c r="K1986" s="28" t="str">
        <f>Def_Instancias_Equipamentos!$D$876</f>
        <v>SI-11C4:DI-BPMRFFE</v>
      </c>
      <c r="L1986" s="19" t="str">
        <f>Def_Instancias_Equipamentos!$D$1467</f>
        <v>SI-11C4:DI-FMCFastADC</v>
      </c>
      <c r="M1986" s="44" t="s">
        <v>47</v>
      </c>
      <c r="N1986" s="45" t="s">
        <v>1216</v>
      </c>
      <c r="O1986" s="28" t="str">
        <f>Def_Sistemas_Conectores_Cabos!$B$7</f>
        <v>SMA 50-ohm</v>
      </c>
      <c r="P1986" s="19" t="str">
        <f>Def_Sistemas_Conectores_Cabos!$B$7</f>
        <v>SMA 50-ohm</v>
      </c>
      <c r="Q1986" s="27" t="str">
        <f t="shared" si="31"/>
        <v>SI-11C4:DI-BPMRFFE/BO_OUT
SI-11C4:DI-FMCFastADC/IN4</v>
      </c>
      <c r="R1986" s="69">
        <v>2.0</v>
      </c>
      <c r="S1986" s="69">
        <v>2.0</v>
      </c>
      <c r="T1986" s="211" t="str">
        <f>Def_Sistemas_Conectores_Cabos!$C$9</f>
        <v>RG316</v>
      </c>
      <c r="U1986" s="45" t="s">
        <v>1173</v>
      </c>
      <c r="V1986" s="33"/>
      <c r="W1986" s="33"/>
      <c r="X1986" s="33"/>
    </row>
    <row r="1987" ht="15.75" customHeight="1">
      <c r="A1987" s="19" t="str">
        <f>Def_Sistemas_Conectores_Cabos!$A$22</f>
        <v>BPM de elétrons</v>
      </c>
      <c r="B1987" s="22" t="str">
        <f>Datas_Entregas!$A$3</f>
        <v>BTS/Anel</v>
      </c>
      <c r="C1987" s="25">
        <f t="array" ref="C1987">INDEX(Datas_Entregas!$B$2:$B$100, MATCH(B1987, Datas_Entregas!$A$2:$A$100, 0), 1)</f>
        <v>43296</v>
      </c>
      <c r="D1987" s="22" t="str">
        <f>Def_Status_Montagem!$A$4</f>
        <v>Comprado / Esperando entrega</v>
      </c>
      <c r="E1987" s="35" t="str">
        <f>Def_Status_Montagem!$B$4</f>
        <v>Contratada (inclui etiqueta)</v>
      </c>
      <c r="F1987" s="26"/>
      <c r="G1987" s="27"/>
      <c r="H1987" s="26" t="str">
        <f t="array" ref="H1987">INDEX(Def_Instancias_Equipamentos!$E$2:$E$5135, MATCH(K1987, Def_Instancias_Equipamentos!$D$2:$D$5135, 0), 1)</f>
        <v>IA-11RaBPM</v>
      </c>
      <c r="I1987" s="27" t="str">
        <f t="array" ref="I1987">INDEX(Def_Instancias_Equipamentos!$E$2:$E$5135, MATCH(L1987, Def_Instancias_Equipamentos!$D$2:$D$5135, 0), 1)</f>
        <v>IA-11RaBPM</v>
      </c>
      <c r="J1987" s="27" t="str">
        <f t="shared" si="26"/>
        <v>INTERNO</v>
      </c>
      <c r="K1987" s="28" t="str">
        <f>Def_Instancias_Equipamentos!$D$877</f>
        <v>SI-11M1:DI-BPMRFFE</v>
      </c>
      <c r="L1987" s="19" t="str">
        <f>Def_Instancias_Equipamentos!$D$1468</f>
        <v>SI-11M1:DI-FMCFastADC</v>
      </c>
      <c r="M1987" s="44" t="s">
        <v>51</v>
      </c>
      <c r="N1987" s="45" t="s">
        <v>1192</v>
      </c>
      <c r="O1987" s="28" t="str">
        <f>Def_Sistemas_Conectores_Cabos!$B$7</f>
        <v>SMA 50-ohm</v>
      </c>
      <c r="P1987" s="19" t="str">
        <f>Def_Sistemas_Conectores_Cabos!$B$7</f>
        <v>SMA 50-ohm</v>
      </c>
      <c r="Q1987" s="27" t="str">
        <f t="shared" si="31"/>
        <v>SI-11M1:DI-BPMRFFE/TO_OUT
SI-11M1:DI-FMCFastADC/IN1</v>
      </c>
      <c r="R1987" s="69">
        <v>2.0</v>
      </c>
      <c r="S1987" s="69">
        <v>2.0</v>
      </c>
      <c r="T1987" s="211" t="str">
        <f>Def_Sistemas_Conectores_Cabos!$C$9</f>
        <v>RG316</v>
      </c>
      <c r="U1987" s="45" t="s">
        <v>1173</v>
      </c>
      <c r="V1987" s="33"/>
      <c r="W1987" s="33"/>
      <c r="X1987" s="33"/>
    </row>
    <row r="1988" ht="15.75" customHeight="1">
      <c r="A1988" s="19" t="str">
        <f>Def_Sistemas_Conectores_Cabos!$A$22</f>
        <v>BPM de elétrons</v>
      </c>
      <c r="B1988" s="22" t="str">
        <f>Datas_Entregas!$A$3</f>
        <v>BTS/Anel</v>
      </c>
      <c r="C1988" s="25">
        <f t="array" ref="C1988">INDEX(Datas_Entregas!$B$2:$B$100, MATCH(B1988, Datas_Entregas!$A$2:$A$100, 0), 1)</f>
        <v>43296</v>
      </c>
      <c r="D1988" s="22" t="str">
        <f>Def_Status_Montagem!$A$4</f>
        <v>Comprado / Esperando entrega</v>
      </c>
      <c r="E1988" s="35" t="str">
        <f>Def_Status_Montagem!$B$4</f>
        <v>Contratada (inclui etiqueta)</v>
      </c>
      <c r="F1988" s="26"/>
      <c r="G1988" s="27"/>
      <c r="H1988" s="26" t="str">
        <f t="array" ref="H1988">INDEX(Def_Instancias_Equipamentos!$E$2:$E$5135, MATCH(K1988, Def_Instancias_Equipamentos!$D$2:$D$5135, 0), 1)</f>
        <v>IA-11RaBPM</v>
      </c>
      <c r="I1988" s="27" t="str">
        <f t="array" ref="I1988">INDEX(Def_Instancias_Equipamentos!$E$2:$E$5135, MATCH(L1988, Def_Instancias_Equipamentos!$D$2:$D$5135, 0), 1)</f>
        <v>IA-11RaBPM</v>
      </c>
      <c r="J1988" s="27" t="str">
        <f t="shared" si="26"/>
        <v>INTERNO</v>
      </c>
      <c r="K1988" s="28" t="str">
        <f>Def_Instancias_Equipamentos!$D$877</f>
        <v>SI-11M1:DI-BPMRFFE</v>
      </c>
      <c r="L1988" s="19" t="str">
        <f>Def_Instancias_Equipamentos!$D$1468</f>
        <v>SI-11M1:DI-FMCFastADC</v>
      </c>
      <c r="M1988" s="44" t="s">
        <v>44</v>
      </c>
      <c r="N1988" s="45" t="s">
        <v>1199</v>
      </c>
      <c r="O1988" s="28" t="str">
        <f>Def_Sistemas_Conectores_Cabos!$B$7</f>
        <v>SMA 50-ohm</v>
      </c>
      <c r="P1988" s="19" t="str">
        <f>Def_Sistemas_Conectores_Cabos!$B$7</f>
        <v>SMA 50-ohm</v>
      </c>
      <c r="Q1988" s="27" t="str">
        <f t="shared" si="31"/>
        <v>SI-11M1:DI-BPMRFFE/BI_OUT
SI-11M1:DI-FMCFastADC/IN2</v>
      </c>
      <c r="R1988" s="69">
        <v>2.0</v>
      </c>
      <c r="S1988" s="69">
        <v>2.0</v>
      </c>
      <c r="T1988" s="211" t="str">
        <f>Def_Sistemas_Conectores_Cabos!$C$9</f>
        <v>RG316</v>
      </c>
      <c r="U1988" s="45" t="s">
        <v>1173</v>
      </c>
      <c r="V1988" s="33"/>
      <c r="W1988" s="33"/>
      <c r="X1988" s="33"/>
    </row>
    <row r="1989" ht="15.75" customHeight="1">
      <c r="A1989" s="19" t="str">
        <f>Def_Sistemas_Conectores_Cabos!$A$22</f>
        <v>BPM de elétrons</v>
      </c>
      <c r="B1989" s="22" t="str">
        <f>Datas_Entregas!$A$3</f>
        <v>BTS/Anel</v>
      </c>
      <c r="C1989" s="25">
        <f t="array" ref="C1989">INDEX(Datas_Entregas!$B$2:$B$100, MATCH(B1989, Datas_Entregas!$A$2:$A$100, 0), 1)</f>
        <v>43296</v>
      </c>
      <c r="D1989" s="22" t="str">
        <f>Def_Status_Montagem!$A$4</f>
        <v>Comprado / Esperando entrega</v>
      </c>
      <c r="E1989" s="35" t="str">
        <f>Def_Status_Montagem!$B$4</f>
        <v>Contratada (inclui etiqueta)</v>
      </c>
      <c r="F1989" s="26"/>
      <c r="G1989" s="27"/>
      <c r="H1989" s="26" t="str">
        <f t="array" ref="H1989">INDEX(Def_Instancias_Equipamentos!$E$2:$E$5135, MATCH(K1989, Def_Instancias_Equipamentos!$D$2:$D$5135, 0), 1)</f>
        <v>IA-11RaBPM</v>
      </c>
      <c r="I1989" s="27" t="str">
        <f t="array" ref="I1989">INDEX(Def_Instancias_Equipamentos!$E$2:$E$5135, MATCH(L1989, Def_Instancias_Equipamentos!$D$2:$D$5135, 0), 1)</f>
        <v>IA-11RaBPM</v>
      </c>
      <c r="J1989" s="27" t="str">
        <f t="shared" si="26"/>
        <v>INTERNO</v>
      </c>
      <c r="K1989" s="28" t="str">
        <f>Def_Instancias_Equipamentos!$D$877</f>
        <v>SI-11M1:DI-BPMRFFE</v>
      </c>
      <c r="L1989" s="19" t="str">
        <f>Def_Instancias_Equipamentos!$D$1468</f>
        <v>SI-11M1:DI-FMCFastADC</v>
      </c>
      <c r="M1989" s="44" t="s">
        <v>49</v>
      </c>
      <c r="N1989" s="45" t="s">
        <v>1202</v>
      </c>
      <c r="O1989" s="28" t="str">
        <f>Def_Sistemas_Conectores_Cabos!$B$7</f>
        <v>SMA 50-ohm</v>
      </c>
      <c r="P1989" s="19" t="str">
        <f>Def_Sistemas_Conectores_Cabos!$B$7</f>
        <v>SMA 50-ohm</v>
      </c>
      <c r="Q1989" s="27" t="str">
        <f t="shared" si="31"/>
        <v>SI-11M1:DI-BPMRFFE/TI_OUT
SI-11M1:DI-FMCFastADC/IN3</v>
      </c>
      <c r="R1989" s="69">
        <v>2.0</v>
      </c>
      <c r="S1989" s="69">
        <v>2.0</v>
      </c>
      <c r="T1989" s="211" t="str">
        <f>Def_Sistemas_Conectores_Cabos!$C$9</f>
        <v>RG316</v>
      </c>
      <c r="U1989" s="45" t="s">
        <v>1173</v>
      </c>
      <c r="V1989" s="33"/>
      <c r="W1989" s="33"/>
      <c r="X1989" s="33"/>
    </row>
    <row r="1990" ht="15.75" customHeight="1">
      <c r="A1990" s="19" t="str">
        <f>Def_Sistemas_Conectores_Cabos!$A$22</f>
        <v>BPM de elétrons</v>
      </c>
      <c r="B1990" s="22" t="str">
        <f>Datas_Entregas!$A$3</f>
        <v>BTS/Anel</v>
      </c>
      <c r="C1990" s="25">
        <f t="array" ref="C1990">INDEX(Datas_Entregas!$B$2:$B$100, MATCH(B1990, Datas_Entregas!$A$2:$A$100, 0), 1)</f>
        <v>43296</v>
      </c>
      <c r="D1990" s="22" t="str">
        <f>Def_Status_Montagem!$A$4</f>
        <v>Comprado / Esperando entrega</v>
      </c>
      <c r="E1990" s="35" t="str">
        <f>Def_Status_Montagem!$B$4</f>
        <v>Contratada (inclui etiqueta)</v>
      </c>
      <c r="F1990" s="26"/>
      <c r="G1990" s="27"/>
      <c r="H1990" s="26" t="str">
        <f t="array" ref="H1990">INDEX(Def_Instancias_Equipamentos!$E$2:$E$5135, MATCH(K1990, Def_Instancias_Equipamentos!$D$2:$D$5135, 0), 1)</f>
        <v>IA-11RaBPM</v>
      </c>
      <c r="I1990" s="27" t="str">
        <f t="array" ref="I1990">INDEX(Def_Instancias_Equipamentos!$E$2:$E$5135, MATCH(L1990, Def_Instancias_Equipamentos!$D$2:$D$5135, 0), 1)</f>
        <v>IA-11RaBPM</v>
      </c>
      <c r="J1990" s="27" t="str">
        <f t="shared" si="26"/>
        <v>INTERNO</v>
      </c>
      <c r="K1990" s="28" t="str">
        <f>Def_Instancias_Equipamentos!$D$877</f>
        <v>SI-11M1:DI-BPMRFFE</v>
      </c>
      <c r="L1990" s="19" t="str">
        <f>Def_Instancias_Equipamentos!$D$1468</f>
        <v>SI-11M1:DI-FMCFastADC</v>
      </c>
      <c r="M1990" s="44" t="s">
        <v>47</v>
      </c>
      <c r="N1990" s="45" t="s">
        <v>1216</v>
      </c>
      <c r="O1990" s="28" t="str">
        <f>Def_Sistemas_Conectores_Cabos!$B$7</f>
        <v>SMA 50-ohm</v>
      </c>
      <c r="P1990" s="19" t="str">
        <f>Def_Sistemas_Conectores_Cabos!$B$7</f>
        <v>SMA 50-ohm</v>
      </c>
      <c r="Q1990" s="27" t="str">
        <f t="shared" si="31"/>
        <v>SI-11M1:DI-BPMRFFE/BO_OUT
SI-11M1:DI-FMCFastADC/IN4</v>
      </c>
      <c r="R1990" s="69">
        <v>2.0</v>
      </c>
      <c r="S1990" s="69">
        <v>2.0</v>
      </c>
      <c r="T1990" s="211" t="str">
        <f>Def_Sistemas_Conectores_Cabos!$C$9</f>
        <v>RG316</v>
      </c>
      <c r="U1990" s="45" t="s">
        <v>1173</v>
      </c>
      <c r="V1990" s="33"/>
      <c r="W1990" s="33"/>
      <c r="X1990" s="33"/>
    </row>
    <row r="1991" ht="15.75" customHeight="1">
      <c r="A1991" s="19" t="str">
        <f>Def_Sistemas_Conectores_Cabos!$A$22</f>
        <v>BPM de elétrons</v>
      </c>
      <c r="B1991" s="22" t="str">
        <f>Datas_Entregas!$A$3</f>
        <v>BTS/Anel</v>
      </c>
      <c r="C1991" s="25">
        <f t="array" ref="C1991">INDEX(Datas_Entregas!$B$2:$B$100, MATCH(B1991, Datas_Entregas!$A$2:$A$100, 0), 1)</f>
        <v>43296</v>
      </c>
      <c r="D1991" s="22" t="str">
        <f>Def_Status_Montagem!$A$4</f>
        <v>Comprado / Esperando entrega</v>
      </c>
      <c r="E1991" s="35" t="str">
        <f>Def_Status_Montagem!$B$4</f>
        <v>Contratada (inclui etiqueta)</v>
      </c>
      <c r="F1991" s="26"/>
      <c r="G1991" s="27"/>
      <c r="H1991" s="26" t="str">
        <f t="array" ref="H1991">INDEX(Def_Instancias_Equipamentos!$E$2:$E$5135, MATCH(K1991, Def_Instancias_Equipamentos!$D$2:$D$5135, 0), 1)</f>
        <v>IA-11RaBPM</v>
      </c>
      <c r="I1991" s="27" t="str">
        <f t="array" ref="I1991">INDEX(Def_Instancias_Equipamentos!$E$2:$E$5135, MATCH(L1991, Def_Instancias_Equipamentos!$D$2:$D$5135, 0), 1)</f>
        <v>IA-11RaBPM</v>
      </c>
      <c r="J1991" s="27" t="str">
        <f t="shared" si="26"/>
        <v>INTERNO</v>
      </c>
      <c r="K1991" s="28" t="str">
        <f>Def_Instancias_Equipamentos!$D$878</f>
        <v>SI-11M2:DI-BPMRFFE</v>
      </c>
      <c r="L1991" s="19" t="str">
        <f>Def_Instancias_Equipamentos!$D$1469</f>
        <v>SI-11M2:DI-FMCFastADC</v>
      </c>
      <c r="M1991" s="44" t="s">
        <v>51</v>
      </c>
      <c r="N1991" s="45" t="s">
        <v>1192</v>
      </c>
      <c r="O1991" s="28" t="str">
        <f>Def_Sistemas_Conectores_Cabos!$B$7</f>
        <v>SMA 50-ohm</v>
      </c>
      <c r="P1991" s="19" t="str">
        <f>Def_Sistemas_Conectores_Cabos!$B$7</f>
        <v>SMA 50-ohm</v>
      </c>
      <c r="Q1991" s="27" t="str">
        <f t="shared" si="31"/>
        <v>SI-11M2:DI-BPMRFFE/TO_OUT
SI-11M2:DI-FMCFastADC/IN1</v>
      </c>
      <c r="R1991" s="69">
        <v>2.0</v>
      </c>
      <c r="S1991" s="69">
        <v>2.0</v>
      </c>
      <c r="T1991" s="211" t="str">
        <f>Def_Sistemas_Conectores_Cabos!$C$9</f>
        <v>RG316</v>
      </c>
      <c r="U1991" s="45" t="s">
        <v>1173</v>
      </c>
      <c r="V1991" s="33"/>
      <c r="W1991" s="33"/>
      <c r="X1991" s="33"/>
    </row>
    <row r="1992" ht="15.75" customHeight="1">
      <c r="A1992" s="19" t="str">
        <f>Def_Sistemas_Conectores_Cabos!$A$22</f>
        <v>BPM de elétrons</v>
      </c>
      <c r="B1992" s="22" t="str">
        <f>Datas_Entregas!$A$3</f>
        <v>BTS/Anel</v>
      </c>
      <c r="C1992" s="25">
        <f t="array" ref="C1992">INDEX(Datas_Entregas!$B$2:$B$100, MATCH(B1992, Datas_Entregas!$A$2:$A$100, 0), 1)</f>
        <v>43296</v>
      </c>
      <c r="D1992" s="22" t="str">
        <f>Def_Status_Montagem!$A$4</f>
        <v>Comprado / Esperando entrega</v>
      </c>
      <c r="E1992" s="35" t="str">
        <f>Def_Status_Montagem!$B$4</f>
        <v>Contratada (inclui etiqueta)</v>
      </c>
      <c r="F1992" s="26"/>
      <c r="G1992" s="27"/>
      <c r="H1992" s="26" t="str">
        <f t="array" ref="H1992">INDEX(Def_Instancias_Equipamentos!$E$2:$E$5135, MATCH(K1992, Def_Instancias_Equipamentos!$D$2:$D$5135, 0), 1)</f>
        <v>IA-11RaBPM</v>
      </c>
      <c r="I1992" s="27" t="str">
        <f t="array" ref="I1992">INDEX(Def_Instancias_Equipamentos!$E$2:$E$5135, MATCH(L1992, Def_Instancias_Equipamentos!$D$2:$D$5135, 0), 1)</f>
        <v>IA-11RaBPM</v>
      </c>
      <c r="J1992" s="27" t="str">
        <f t="shared" si="26"/>
        <v>INTERNO</v>
      </c>
      <c r="K1992" s="28" t="str">
        <f>Def_Instancias_Equipamentos!$D$878</f>
        <v>SI-11M2:DI-BPMRFFE</v>
      </c>
      <c r="L1992" s="19" t="str">
        <f>Def_Instancias_Equipamentos!$D$1469</f>
        <v>SI-11M2:DI-FMCFastADC</v>
      </c>
      <c r="M1992" s="44" t="s">
        <v>44</v>
      </c>
      <c r="N1992" s="45" t="s">
        <v>1199</v>
      </c>
      <c r="O1992" s="28" t="str">
        <f>Def_Sistemas_Conectores_Cabos!$B$7</f>
        <v>SMA 50-ohm</v>
      </c>
      <c r="P1992" s="19" t="str">
        <f>Def_Sistemas_Conectores_Cabos!$B$7</f>
        <v>SMA 50-ohm</v>
      </c>
      <c r="Q1992" s="27" t="str">
        <f t="shared" si="31"/>
        <v>SI-11M2:DI-BPMRFFE/BI_OUT
SI-11M2:DI-FMCFastADC/IN2</v>
      </c>
      <c r="R1992" s="69">
        <v>2.0</v>
      </c>
      <c r="S1992" s="69">
        <v>2.0</v>
      </c>
      <c r="T1992" s="211" t="str">
        <f>Def_Sistemas_Conectores_Cabos!$C$9</f>
        <v>RG316</v>
      </c>
      <c r="U1992" s="45" t="s">
        <v>1173</v>
      </c>
      <c r="V1992" s="33"/>
      <c r="W1992" s="33"/>
      <c r="X1992" s="33"/>
    </row>
    <row r="1993" ht="15.75" customHeight="1">
      <c r="A1993" s="19" t="str">
        <f>Def_Sistemas_Conectores_Cabos!$A$22</f>
        <v>BPM de elétrons</v>
      </c>
      <c r="B1993" s="22" t="str">
        <f>Datas_Entregas!$A$3</f>
        <v>BTS/Anel</v>
      </c>
      <c r="C1993" s="25">
        <f t="array" ref="C1993">INDEX(Datas_Entregas!$B$2:$B$100, MATCH(B1993, Datas_Entregas!$A$2:$A$100, 0), 1)</f>
        <v>43296</v>
      </c>
      <c r="D1993" s="22" t="str">
        <f>Def_Status_Montagem!$A$4</f>
        <v>Comprado / Esperando entrega</v>
      </c>
      <c r="E1993" s="35" t="str">
        <f>Def_Status_Montagem!$B$4</f>
        <v>Contratada (inclui etiqueta)</v>
      </c>
      <c r="F1993" s="26"/>
      <c r="G1993" s="27"/>
      <c r="H1993" s="26" t="str">
        <f t="array" ref="H1993">INDEX(Def_Instancias_Equipamentos!$E$2:$E$5135, MATCH(K1993, Def_Instancias_Equipamentos!$D$2:$D$5135, 0), 1)</f>
        <v>IA-11RaBPM</v>
      </c>
      <c r="I1993" s="27" t="str">
        <f t="array" ref="I1993">INDEX(Def_Instancias_Equipamentos!$E$2:$E$5135, MATCH(L1993, Def_Instancias_Equipamentos!$D$2:$D$5135, 0), 1)</f>
        <v>IA-11RaBPM</v>
      </c>
      <c r="J1993" s="27" t="str">
        <f t="shared" si="26"/>
        <v>INTERNO</v>
      </c>
      <c r="K1993" s="28" t="str">
        <f>Def_Instancias_Equipamentos!$D$878</f>
        <v>SI-11M2:DI-BPMRFFE</v>
      </c>
      <c r="L1993" s="19" t="str">
        <f>Def_Instancias_Equipamentos!$D$1469</f>
        <v>SI-11M2:DI-FMCFastADC</v>
      </c>
      <c r="M1993" s="44" t="s">
        <v>49</v>
      </c>
      <c r="N1993" s="45" t="s">
        <v>1202</v>
      </c>
      <c r="O1993" s="28" t="str">
        <f>Def_Sistemas_Conectores_Cabos!$B$7</f>
        <v>SMA 50-ohm</v>
      </c>
      <c r="P1993" s="19" t="str">
        <f>Def_Sistemas_Conectores_Cabos!$B$7</f>
        <v>SMA 50-ohm</v>
      </c>
      <c r="Q1993" s="27" t="str">
        <f t="shared" si="31"/>
        <v>SI-11M2:DI-BPMRFFE/TI_OUT
SI-11M2:DI-FMCFastADC/IN3</v>
      </c>
      <c r="R1993" s="69">
        <v>2.0</v>
      </c>
      <c r="S1993" s="69">
        <v>2.0</v>
      </c>
      <c r="T1993" s="211" t="str">
        <f>Def_Sistemas_Conectores_Cabos!$C$9</f>
        <v>RG316</v>
      </c>
      <c r="U1993" s="45" t="s">
        <v>1173</v>
      </c>
      <c r="V1993" s="33"/>
      <c r="W1993" s="33"/>
      <c r="X1993" s="33"/>
    </row>
    <row r="1994" ht="15.75" customHeight="1">
      <c r="A1994" s="19" t="str">
        <f>Def_Sistemas_Conectores_Cabos!$A$22</f>
        <v>BPM de elétrons</v>
      </c>
      <c r="B1994" s="22" t="str">
        <f>Datas_Entregas!$A$3</f>
        <v>BTS/Anel</v>
      </c>
      <c r="C1994" s="25">
        <f t="array" ref="C1994">INDEX(Datas_Entregas!$B$2:$B$100, MATCH(B1994, Datas_Entregas!$A$2:$A$100, 0), 1)</f>
        <v>43296</v>
      </c>
      <c r="D1994" s="22" t="str">
        <f>Def_Status_Montagem!$A$4</f>
        <v>Comprado / Esperando entrega</v>
      </c>
      <c r="E1994" s="35" t="str">
        <f>Def_Status_Montagem!$B$4</f>
        <v>Contratada (inclui etiqueta)</v>
      </c>
      <c r="F1994" s="26"/>
      <c r="G1994" s="27"/>
      <c r="H1994" s="26" t="str">
        <f t="array" ref="H1994">INDEX(Def_Instancias_Equipamentos!$E$2:$E$5135, MATCH(K1994, Def_Instancias_Equipamentos!$D$2:$D$5135, 0), 1)</f>
        <v>IA-11RaBPM</v>
      </c>
      <c r="I1994" s="27" t="str">
        <f t="array" ref="I1994">INDEX(Def_Instancias_Equipamentos!$E$2:$E$5135, MATCH(L1994, Def_Instancias_Equipamentos!$D$2:$D$5135, 0), 1)</f>
        <v>IA-11RaBPM</v>
      </c>
      <c r="J1994" s="27" t="str">
        <f t="shared" si="26"/>
        <v>INTERNO</v>
      </c>
      <c r="K1994" s="28" t="str">
        <f>Def_Instancias_Equipamentos!$D$878</f>
        <v>SI-11M2:DI-BPMRFFE</v>
      </c>
      <c r="L1994" s="19" t="str">
        <f>Def_Instancias_Equipamentos!$D$1469</f>
        <v>SI-11M2:DI-FMCFastADC</v>
      </c>
      <c r="M1994" s="44" t="s">
        <v>47</v>
      </c>
      <c r="N1994" s="45" t="s">
        <v>1216</v>
      </c>
      <c r="O1994" s="28" t="str">
        <f>Def_Sistemas_Conectores_Cabos!$B$7</f>
        <v>SMA 50-ohm</v>
      </c>
      <c r="P1994" s="19" t="str">
        <f>Def_Sistemas_Conectores_Cabos!$B$7</f>
        <v>SMA 50-ohm</v>
      </c>
      <c r="Q1994" s="27" t="str">
        <f t="shared" si="31"/>
        <v>SI-11M2:DI-BPMRFFE/BO_OUT
SI-11M2:DI-FMCFastADC/IN4</v>
      </c>
      <c r="R1994" s="69">
        <v>2.0</v>
      </c>
      <c r="S1994" s="69">
        <v>2.0</v>
      </c>
      <c r="T1994" s="211" t="str">
        <f>Def_Sistemas_Conectores_Cabos!$C$9</f>
        <v>RG316</v>
      </c>
      <c r="U1994" s="45" t="s">
        <v>1173</v>
      </c>
      <c r="V1994" s="33"/>
      <c r="W1994" s="33"/>
      <c r="X1994" s="33"/>
    </row>
    <row r="1995" ht="15.75" customHeight="1">
      <c r="A1995" s="19" t="str">
        <f>Def_Sistemas_Conectores_Cabos!$A$22</f>
        <v>BPM de elétrons</v>
      </c>
      <c r="B1995" s="22" t="str">
        <f>Datas_Entregas!$A$3</f>
        <v>BTS/Anel</v>
      </c>
      <c r="C1995" s="25">
        <f t="array" ref="C1995">INDEX(Datas_Entregas!$B$2:$B$100, MATCH(B1995, Datas_Entregas!$A$2:$A$100, 0), 1)</f>
        <v>43296</v>
      </c>
      <c r="D1995" s="22" t="str">
        <f>Def_Status_Montagem!$A$4</f>
        <v>Comprado / Esperando entrega</v>
      </c>
      <c r="E1995" s="35" t="str">
        <f>Def_Status_Montagem!$B$4</f>
        <v>Contratada (inclui etiqueta)</v>
      </c>
      <c r="F1995" s="26"/>
      <c r="G1995" s="27"/>
      <c r="H1995" s="26" t="str">
        <f t="array" ref="H1995">INDEX(Def_Instancias_Equipamentos!$E$2:$E$5135, MATCH(K1995, Def_Instancias_Equipamentos!$D$2:$D$5135, 0), 1)</f>
        <v>IA-11RaBPM</v>
      </c>
      <c r="I1995" s="27" t="str">
        <f t="array" ref="I1995">INDEX(Def_Instancias_Equipamentos!$E$2:$E$5135, MATCH(L1995, Def_Instancias_Equipamentos!$D$2:$D$5135, 0), 1)</f>
        <v>IA-11RaBPM</v>
      </c>
      <c r="J1995" s="27" t="str">
        <f t="shared" si="26"/>
        <v>INTERNO</v>
      </c>
      <c r="K1995" s="28" t="str">
        <f>Def_Instancias_Equipamentos!$D$971</f>
        <v>SI-11SP:DI-BPMRFFE-1</v>
      </c>
      <c r="L1995" s="19" t="str">
        <f>Def_Instancias_Equipamentos!$D$1562</f>
        <v>SI-11SP:DI-FMCFastADC-1</v>
      </c>
      <c r="M1995" s="44" t="s">
        <v>51</v>
      </c>
      <c r="N1995" s="45" t="s">
        <v>1192</v>
      </c>
      <c r="O1995" s="28" t="str">
        <f>Def_Sistemas_Conectores_Cabos!$B$7</f>
        <v>SMA 50-ohm</v>
      </c>
      <c r="P1995" s="19" t="str">
        <f>Def_Sistemas_Conectores_Cabos!$B$7</f>
        <v>SMA 50-ohm</v>
      </c>
      <c r="Q1995" s="27" t="str">
        <f t="shared" si="31"/>
        <v>SI-11SP:DI-BPMRFFE-1/TO_OUT
SI-11SP:DI-FMCFastADC-1/IN1</v>
      </c>
      <c r="R1995" s="69">
        <v>2.0</v>
      </c>
      <c r="S1995" s="69">
        <v>2.0</v>
      </c>
      <c r="T1995" s="211" t="str">
        <f>Def_Sistemas_Conectores_Cabos!$C$9</f>
        <v>RG316</v>
      </c>
      <c r="U1995" s="45" t="s">
        <v>1173</v>
      </c>
      <c r="V1995" s="33"/>
      <c r="W1995" s="33"/>
      <c r="X1995" s="33"/>
    </row>
    <row r="1996" ht="15.75" customHeight="1">
      <c r="A1996" s="19" t="str">
        <f>Def_Sistemas_Conectores_Cabos!$A$22</f>
        <v>BPM de elétrons</v>
      </c>
      <c r="B1996" s="22" t="str">
        <f>Datas_Entregas!$A$3</f>
        <v>BTS/Anel</v>
      </c>
      <c r="C1996" s="25">
        <f t="array" ref="C1996">INDEX(Datas_Entregas!$B$2:$B$100, MATCH(B1996, Datas_Entregas!$A$2:$A$100, 0), 1)</f>
        <v>43296</v>
      </c>
      <c r="D1996" s="22" t="str">
        <f>Def_Status_Montagem!$A$4</f>
        <v>Comprado / Esperando entrega</v>
      </c>
      <c r="E1996" s="35" t="str">
        <f>Def_Status_Montagem!$B$4</f>
        <v>Contratada (inclui etiqueta)</v>
      </c>
      <c r="F1996" s="26"/>
      <c r="G1996" s="27"/>
      <c r="H1996" s="26" t="str">
        <f t="array" ref="H1996">INDEX(Def_Instancias_Equipamentos!$E$2:$E$5135, MATCH(K1996, Def_Instancias_Equipamentos!$D$2:$D$5135, 0), 1)</f>
        <v>IA-11RaBPM</v>
      </c>
      <c r="I1996" s="27" t="str">
        <f t="array" ref="I1996">INDEX(Def_Instancias_Equipamentos!$E$2:$E$5135, MATCH(L1996, Def_Instancias_Equipamentos!$D$2:$D$5135, 0), 1)</f>
        <v>IA-11RaBPM</v>
      </c>
      <c r="J1996" s="27" t="str">
        <f t="shared" si="26"/>
        <v>INTERNO</v>
      </c>
      <c r="K1996" s="28" t="str">
        <f>Def_Instancias_Equipamentos!$D$971</f>
        <v>SI-11SP:DI-BPMRFFE-1</v>
      </c>
      <c r="L1996" s="19" t="str">
        <f>Def_Instancias_Equipamentos!$D$1562</f>
        <v>SI-11SP:DI-FMCFastADC-1</v>
      </c>
      <c r="M1996" s="44" t="s">
        <v>44</v>
      </c>
      <c r="N1996" s="45" t="s">
        <v>1199</v>
      </c>
      <c r="O1996" s="28" t="str">
        <f>Def_Sistemas_Conectores_Cabos!$B$7</f>
        <v>SMA 50-ohm</v>
      </c>
      <c r="P1996" s="19" t="str">
        <f>Def_Sistemas_Conectores_Cabos!$B$7</f>
        <v>SMA 50-ohm</v>
      </c>
      <c r="Q1996" s="27" t="str">
        <f t="shared" si="31"/>
        <v>SI-11SP:DI-BPMRFFE-1/BI_OUT
SI-11SP:DI-FMCFastADC-1/IN2</v>
      </c>
      <c r="R1996" s="69">
        <v>2.0</v>
      </c>
      <c r="S1996" s="69">
        <v>2.0</v>
      </c>
      <c r="T1996" s="211" t="str">
        <f>Def_Sistemas_Conectores_Cabos!$C$9</f>
        <v>RG316</v>
      </c>
      <c r="U1996" s="45" t="s">
        <v>1173</v>
      </c>
      <c r="V1996" s="33"/>
      <c r="W1996" s="33"/>
      <c r="X1996" s="33"/>
    </row>
    <row r="1997" ht="15.75" customHeight="1">
      <c r="A1997" s="19" t="str">
        <f>Def_Sistemas_Conectores_Cabos!$A$22</f>
        <v>BPM de elétrons</v>
      </c>
      <c r="B1997" s="22" t="str">
        <f>Datas_Entregas!$A$3</f>
        <v>BTS/Anel</v>
      </c>
      <c r="C1997" s="25">
        <f t="array" ref="C1997">INDEX(Datas_Entregas!$B$2:$B$100, MATCH(B1997, Datas_Entregas!$A$2:$A$100, 0), 1)</f>
        <v>43296</v>
      </c>
      <c r="D1997" s="22" t="str">
        <f>Def_Status_Montagem!$A$4</f>
        <v>Comprado / Esperando entrega</v>
      </c>
      <c r="E1997" s="35" t="str">
        <f>Def_Status_Montagem!$B$4</f>
        <v>Contratada (inclui etiqueta)</v>
      </c>
      <c r="F1997" s="26"/>
      <c r="G1997" s="27"/>
      <c r="H1997" s="26" t="str">
        <f t="array" ref="H1997">INDEX(Def_Instancias_Equipamentos!$E$2:$E$5135, MATCH(K1997, Def_Instancias_Equipamentos!$D$2:$D$5135, 0), 1)</f>
        <v>IA-11RaBPM</v>
      </c>
      <c r="I1997" s="27" t="str">
        <f t="array" ref="I1997">INDEX(Def_Instancias_Equipamentos!$E$2:$E$5135, MATCH(L1997, Def_Instancias_Equipamentos!$D$2:$D$5135, 0), 1)</f>
        <v>IA-11RaBPM</v>
      </c>
      <c r="J1997" s="27" t="str">
        <f t="shared" si="26"/>
        <v>INTERNO</v>
      </c>
      <c r="K1997" s="28" t="str">
        <f>Def_Instancias_Equipamentos!$D$971</f>
        <v>SI-11SP:DI-BPMRFFE-1</v>
      </c>
      <c r="L1997" s="19" t="str">
        <f>Def_Instancias_Equipamentos!$D$1562</f>
        <v>SI-11SP:DI-FMCFastADC-1</v>
      </c>
      <c r="M1997" s="44" t="s">
        <v>49</v>
      </c>
      <c r="N1997" s="45" t="s">
        <v>1202</v>
      </c>
      <c r="O1997" s="28" t="str">
        <f>Def_Sistemas_Conectores_Cabos!$B$7</f>
        <v>SMA 50-ohm</v>
      </c>
      <c r="P1997" s="19" t="str">
        <f>Def_Sistemas_Conectores_Cabos!$B$7</f>
        <v>SMA 50-ohm</v>
      </c>
      <c r="Q1997" s="27" t="str">
        <f t="shared" si="31"/>
        <v>SI-11SP:DI-BPMRFFE-1/TI_OUT
SI-11SP:DI-FMCFastADC-1/IN3</v>
      </c>
      <c r="R1997" s="69">
        <v>2.0</v>
      </c>
      <c r="S1997" s="69">
        <v>2.0</v>
      </c>
      <c r="T1997" s="211" t="str">
        <f>Def_Sistemas_Conectores_Cabos!$C$9</f>
        <v>RG316</v>
      </c>
      <c r="U1997" s="45" t="s">
        <v>1173</v>
      </c>
      <c r="V1997" s="33"/>
      <c r="W1997" s="33"/>
      <c r="X1997" s="33"/>
    </row>
    <row r="1998" ht="15.75" customHeight="1">
      <c r="A1998" s="19" t="str">
        <f>Def_Sistemas_Conectores_Cabos!$A$22</f>
        <v>BPM de elétrons</v>
      </c>
      <c r="B1998" s="22" t="str">
        <f>Datas_Entregas!$A$3</f>
        <v>BTS/Anel</v>
      </c>
      <c r="C1998" s="25">
        <f t="array" ref="C1998">INDEX(Datas_Entregas!$B$2:$B$100, MATCH(B1998, Datas_Entregas!$A$2:$A$100, 0), 1)</f>
        <v>43296</v>
      </c>
      <c r="D1998" s="22" t="str">
        <f>Def_Status_Montagem!$A$4</f>
        <v>Comprado / Esperando entrega</v>
      </c>
      <c r="E1998" s="35" t="str">
        <f>Def_Status_Montagem!$B$4</f>
        <v>Contratada (inclui etiqueta)</v>
      </c>
      <c r="F1998" s="26"/>
      <c r="G1998" s="27"/>
      <c r="H1998" s="26" t="str">
        <f t="array" ref="H1998">INDEX(Def_Instancias_Equipamentos!$E$2:$E$5135, MATCH(K1998, Def_Instancias_Equipamentos!$D$2:$D$5135, 0), 1)</f>
        <v>IA-11RaBPM</v>
      </c>
      <c r="I1998" s="27" t="str">
        <f t="array" ref="I1998">INDEX(Def_Instancias_Equipamentos!$E$2:$E$5135, MATCH(L1998, Def_Instancias_Equipamentos!$D$2:$D$5135, 0), 1)</f>
        <v>IA-11RaBPM</v>
      </c>
      <c r="J1998" s="27" t="str">
        <f t="shared" si="26"/>
        <v>INTERNO</v>
      </c>
      <c r="K1998" s="28" t="str">
        <f>Def_Instancias_Equipamentos!$D$971</f>
        <v>SI-11SP:DI-BPMRFFE-1</v>
      </c>
      <c r="L1998" s="19" t="str">
        <f>Def_Instancias_Equipamentos!$D$1562</f>
        <v>SI-11SP:DI-FMCFastADC-1</v>
      </c>
      <c r="M1998" s="44" t="s">
        <v>47</v>
      </c>
      <c r="N1998" s="45" t="s">
        <v>1216</v>
      </c>
      <c r="O1998" s="28" t="str">
        <f>Def_Sistemas_Conectores_Cabos!$B$7</f>
        <v>SMA 50-ohm</v>
      </c>
      <c r="P1998" s="19" t="str">
        <f>Def_Sistemas_Conectores_Cabos!$B$7</f>
        <v>SMA 50-ohm</v>
      </c>
      <c r="Q1998" s="27" t="str">
        <f t="shared" si="31"/>
        <v>SI-11SP:DI-BPMRFFE-1/BO_OUT
SI-11SP:DI-FMCFastADC-1/IN4</v>
      </c>
      <c r="R1998" s="69">
        <v>2.0</v>
      </c>
      <c r="S1998" s="69">
        <v>2.0</v>
      </c>
      <c r="T1998" s="211" t="str">
        <f>Def_Sistemas_Conectores_Cabos!$C$9</f>
        <v>RG316</v>
      </c>
      <c r="U1998" s="45" t="s">
        <v>1173</v>
      </c>
      <c r="V1998" s="33"/>
      <c r="W1998" s="33"/>
      <c r="X1998" s="33"/>
    </row>
    <row r="1999" ht="15.75" customHeight="1">
      <c r="A1999" s="19" t="str">
        <f>Def_Sistemas_Conectores_Cabos!$A$22</f>
        <v>BPM de elétrons</v>
      </c>
      <c r="B1999" s="22" t="str">
        <f>Datas_Entregas!$A$3</f>
        <v>BTS/Anel</v>
      </c>
      <c r="C1999" s="25">
        <f t="array" ref="C1999">INDEX(Datas_Entregas!$B$2:$B$100, MATCH(B1999, Datas_Entregas!$A$2:$A$100, 0), 1)</f>
        <v>43296</v>
      </c>
      <c r="D1999" s="22" t="str">
        <f>Def_Status_Montagem!$A$4</f>
        <v>Comprado / Esperando entrega</v>
      </c>
      <c r="E1999" s="35" t="str">
        <f>Def_Status_Montagem!$B$4</f>
        <v>Contratada (inclui etiqueta)</v>
      </c>
      <c r="F1999" s="26"/>
      <c r="G1999" s="27"/>
      <c r="H1999" s="26" t="str">
        <f t="array" ref="H1999">INDEX(Def_Instancias_Equipamentos!$E$2:$E$5135, MATCH(K1999, Def_Instancias_Equipamentos!$D$2:$D$5135, 0), 1)</f>
        <v>IA-11RaBPM</v>
      </c>
      <c r="I1999" s="27" t="str">
        <f t="array" ref="I1999">INDEX(Def_Instancias_Equipamentos!$E$2:$E$5135, MATCH(L1999, Def_Instancias_Equipamentos!$D$2:$D$5135, 0), 1)</f>
        <v>IA-11RaBPM</v>
      </c>
      <c r="J1999" s="27" t="str">
        <f t="shared" si="26"/>
        <v>INTERNO</v>
      </c>
      <c r="K1999" s="28" t="str">
        <f>Def_Instancias_Equipamentos!$D$972</f>
        <v>SI-11SP:DI-BPMRFFE-2</v>
      </c>
      <c r="L1999" s="19" t="str">
        <f>Def_Instancias_Equipamentos!$D$1563</f>
        <v>SI-11SP:DI-FMCFastADC-2</v>
      </c>
      <c r="M1999" s="44" t="s">
        <v>51</v>
      </c>
      <c r="N1999" s="45" t="s">
        <v>1192</v>
      </c>
      <c r="O1999" s="28" t="str">
        <f>Def_Sistemas_Conectores_Cabos!$B$7</f>
        <v>SMA 50-ohm</v>
      </c>
      <c r="P1999" s="19" t="str">
        <f>Def_Sistemas_Conectores_Cabos!$B$7</f>
        <v>SMA 50-ohm</v>
      </c>
      <c r="Q1999" s="27" t="str">
        <f t="shared" si="31"/>
        <v>SI-11SP:DI-BPMRFFE-2/TO_OUT
SI-11SP:DI-FMCFastADC-2/IN1</v>
      </c>
      <c r="R1999" s="69">
        <v>2.0</v>
      </c>
      <c r="S1999" s="69">
        <v>2.0</v>
      </c>
      <c r="T1999" s="211" t="str">
        <f>Def_Sistemas_Conectores_Cabos!$C$9</f>
        <v>RG316</v>
      </c>
      <c r="U1999" s="45" t="s">
        <v>1173</v>
      </c>
      <c r="V1999" s="33"/>
      <c r="W1999" s="33"/>
      <c r="X1999" s="33"/>
    </row>
    <row r="2000" ht="15.75" customHeight="1">
      <c r="A2000" s="19" t="str">
        <f>Def_Sistemas_Conectores_Cabos!$A$22</f>
        <v>BPM de elétrons</v>
      </c>
      <c r="B2000" s="22" t="str">
        <f>Datas_Entregas!$A$3</f>
        <v>BTS/Anel</v>
      </c>
      <c r="C2000" s="25">
        <f t="array" ref="C2000">INDEX(Datas_Entregas!$B$2:$B$100, MATCH(B2000, Datas_Entregas!$A$2:$A$100, 0), 1)</f>
        <v>43296</v>
      </c>
      <c r="D2000" s="22" t="str">
        <f>Def_Status_Montagem!$A$4</f>
        <v>Comprado / Esperando entrega</v>
      </c>
      <c r="E2000" s="35" t="str">
        <f>Def_Status_Montagem!$B$4</f>
        <v>Contratada (inclui etiqueta)</v>
      </c>
      <c r="F2000" s="26"/>
      <c r="G2000" s="27"/>
      <c r="H2000" s="26" t="str">
        <f t="array" ref="H2000">INDEX(Def_Instancias_Equipamentos!$E$2:$E$5135, MATCH(K2000, Def_Instancias_Equipamentos!$D$2:$D$5135, 0), 1)</f>
        <v>IA-11RaBPM</v>
      </c>
      <c r="I2000" s="27" t="str">
        <f t="array" ref="I2000">INDEX(Def_Instancias_Equipamentos!$E$2:$E$5135, MATCH(L2000, Def_Instancias_Equipamentos!$D$2:$D$5135, 0), 1)</f>
        <v>IA-11RaBPM</v>
      </c>
      <c r="J2000" s="27" t="str">
        <f t="shared" si="26"/>
        <v>INTERNO</v>
      </c>
      <c r="K2000" s="28" t="str">
        <f>Def_Instancias_Equipamentos!$D$972</f>
        <v>SI-11SP:DI-BPMRFFE-2</v>
      </c>
      <c r="L2000" s="19" t="str">
        <f>Def_Instancias_Equipamentos!$D$1563</f>
        <v>SI-11SP:DI-FMCFastADC-2</v>
      </c>
      <c r="M2000" s="44" t="s">
        <v>44</v>
      </c>
      <c r="N2000" s="45" t="s">
        <v>1199</v>
      </c>
      <c r="O2000" s="28" t="str">
        <f>Def_Sistemas_Conectores_Cabos!$B$7</f>
        <v>SMA 50-ohm</v>
      </c>
      <c r="P2000" s="19" t="str">
        <f>Def_Sistemas_Conectores_Cabos!$B$7</f>
        <v>SMA 50-ohm</v>
      </c>
      <c r="Q2000" s="27" t="str">
        <f t="shared" si="31"/>
        <v>SI-11SP:DI-BPMRFFE-2/BI_OUT
SI-11SP:DI-FMCFastADC-2/IN2</v>
      </c>
      <c r="R2000" s="69">
        <v>2.0</v>
      </c>
      <c r="S2000" s="69">
        <v>2.0</v>
      </c>
      <c r="T2000" s="211" t="str">
        <f>Def_Sistemas_Conectores_Cabos!$C$9</f>
        <v>RG316</v>
      </c>
      <c r="U2000" s="45" t="s">
        <v>1173</v>
      </c>
      <c r="V2000" s="33"/>
      <c r="W2000" s="33"/>
      <c r="X2000" s="33"/>
    </row>
    <row r="2001" ht="15.75" customHeight="1">
      <c r="A2001" s="19" t="str">
        <f>Def_Sistemas_Conectores_Cabos!$A$22</f>
        <v>BPM de elétrons</v>
      </c>
      <c r="B2001" s="22" t="str">
        <f>Datas_Entregas!$A$3</f>
        <v>BTS/Anel</v>
      </c>
      <c r="C2001" s="25">
        <f t="array" ref="C2001">INDEX(Datas_Entregas!$B$2:$B$100, MATCH(B2001, Datas_Entregas!$A$2:$A$100, 0), 1)</f>
        <v>43296</v>
      </c>
      <c r="D2001" s="22" t="str">
        <f>Def_Status_Montagem!$A$4</f>
        <v>Comprado / Esperando entrega</v>
      </c>
      <c r="E2001" s="35" t="str">
        <f>Def_Status_Montagem!$B$4</f>
        <v>Contratada (inclui etiqueta)</v>
      </c>
      <c r="F2001" s="26"/>
      <c r="G2001" s="27"/>
      <c r="H2001" s="26" t="str">
        <f t="array" ref="H2001">INDEX(Def_Instancias_Equipamentos!$E$2:$E$5135, MATCH(K2001, Def_Instancias_Equipamentos!$D$2:$D$5135, 0), 1)</f>
        <v>IA-11RaBPM</v>
      </c>
      <c r="I2001" s="27" t="str">
        <f t="array" ref="I2001">INDEX(Def_Instancias_Equipamentos!$E$2:$E$5135, MATCH(L2001, Def_Instancias_Equipamentos!$D$2:$D$5135, 0), 1)</f>
        <v>IA-11RaBPM</v>
      </c>
      <c r="J2001" s="27" t="str">
        <f t="shared" si="26"/>
        <v>INTERNO</v>
      </c>
      <c r="K2001" s="28" t="str">
        <f>Def_Instancias_Equipamentos!$D$972</f>
        <v>SI-11SP:DI-BPMRFFE-2</v>
      </c>
      <c r="L2001" s="19" t="str">
        <f>Def_Instancias_Equipamentos!$D$1563</f>
        <v>SI-11SP:DI-FMCFastADC-2</v>
      </c>
      <c r="M2001" s="44" t="s">
        <v>49</v>
      </c>
      <c r="N2001" s="45" t="s">
        <v>1202</v>
      </c>
      <c r="O2001" s="28" t="str">
        <f>Def_Sistemas_Conectores_Cabos!$B$7</f>
        <v>SMA 50-ohm</v>
      </c>
      <c r="P2001" s="19" t="str">
        <f>Def_Sistemas_Conectores_Cabos!$B$7</f>
        <v>SMA 50-ohm</v>
      </c>
      <c r="Q2001" s="27" t="str">
        <f t="shared" si="31"/>
        <v>SI-11SP:DI-BPMRFFE-2/TI_OUT
SI-11SP:DI-FMCFastADC-2/IN3</v>
      </c>
      <c r="R2001" s="69">
        <v>2.0</v>
      </c>
      <c r="S2001" s="69">
        <v>2.0</v>
      </c>
      <c r="T2001" s="211" t="str">
        <f>Def_Sistemas_Conectores_Cabos!$C$9</f>
        <v>RG316</v>
      </c>
      <c r="U2001" s="45" t="s">
        <v>1173</v>
      </c>
      <c r="V2001" s="33"/>
      <c r="W2001" s="33"/>
      <c r="X2001" s="33"/>
    </row>
    <row r="2002" ht="15.75" customHeight="1">
      <c r="A2002" s="19" t="str">
        <f>Def_Sistemas_Conectores_Cabos!$A$22</f>
        <v>BPM de elétrons</v>
      </c>
      <c r="B2002" s="22" t="str">
        <f>Datas_Entregas!$A$3</f>
        <v>BTS/Anel</v>
      </c>
      <c r="C2002" s="25">
        <f t="array" ref="C2002">INDEX(Datas_Entregas!$B$2:$B$100, MATCH(B2002, Datas_Entregas!$A$2:$A$100, 0), 1)</f>
        <v>43296</v>
      </c>
      <c r="D2002" s="22" t="str">
        <f>Def_Status_Montagem!$A$4</f>
        <v>Comprado / Esperando entrega</v>
      </c>
      <c r="E2002" s="35" t="str">
        <f>Def_Status_Montagem!$B$4</f>
        <v>Contratada (inclui etiqueta)</v>
      </c>
      <c r="F2002" s="26"/>
      <c r="G2002" s="27"/>
      <c r="H2002" s="26" t="str">
        <f t="array" ref="H2002">INDEX(Def_Instancias_Equipamentos!$E$2:$E$5135, MATCH(K2002, Def_Instancias_Equipamentos!$D$2:$D$5135, 0), 1)</f>
        <v>IA-11RaBPM</v>
      </c>
      <c r="I2002" s="27" t="str">
        <f t="array" ref="I2002">INDEX(Def_Instancias_Equipamentos!$E$2:$E$5135, MATCH(L2002, Def_Instancias_Equipamentos!$D$2:$D$5135, 0), 1)</f>
        <v>IA-11RaBPM</v>
      </c>
      <c r="J2002" s="27" t="str">
        <f t="shared" si="26"/>
        <v>INTERNO</v>
      </c>
      <c r="K2002" s="28" t="str">
        <f>Def_Instancias_Equipamentos!$D$972</f>
        <v>SI-11SP:DI-BPMRFFE-2</v>
      </c>
      <c r="L2002" s="19" t="str">
        <f>Def_Instancias_Equipamentos!$D$1563</f>
        <v>SI-11SP:DI-FMCFastADC-2</v>
      </c>
      <c r="M2002" s="44" t="s">
        <v>47</v>
      </c>
      <c r="N2002" s="45" t="s">
        <v>1216</v>
      </c>
      <c r="O2002" s="28" t="str">
        <f>Def_Sistemas_Conectores_Cabos!$B$7</f>
        <v>SMA 50-ohm</v>
      </c>
      <c r="P2002" s="19" t="str">
        <f>Def_Sistemas_Conectores_Cabos!$B$7</f>
        <v>SMA 50-ohm</v>
      </c>
      <c r="Q2002" s="27" t="str">
        <f t="shared" si="31"/>
        <v>SI-11SP:DI-BPMRFFE-2/BO_OUT
SI-11SP:DI-FMCFastADC-2/IN4</v>
      </c>
      <c r="R2002" s="69">
        <v>2.0</v>
      </c>
      <c r="S2002" s="69">
        <v>2.0</v>
      </c>
      <c r="T2002" s="211" t="str">
        <f>Def_Sistemas_Conectores_Cabos!$C$9</f>
        <v>RG316</v>
      </c>
      <c r="U2002" s="45" t="s">
        <v>1173</v>
      </c>
      <c r="V2002" s="33"/>
      <c r="W2002" s="33"/>
      <c r="X2002" s="33"/>
    </row>
    <row r="2003" ht="15.75" customHeight="1">
      <c r="A2003" s="19" t="str">
        <f>Def_Sistemas_Conectores_Cabos!$A$22</f>
        <v>BPM de elétrons</v>
      </c>
      <c r="B2003" s="22" t="str">
        <f>Datas_Entregas!$A$3</f>
        <v>BTS/Anel</v>
      </c>
      <c r="C2003" s="25">
        <f t="array" ref="C2003">INDEX(Datas_Entregas!$B$2:$B$100, MATCH(B2003, Datas_Entregas!$A$2:$A$100, 0), 1)</f>
        <v>43296</v>
      </c>
      <c r="D2003" s="22" t="str">
        <f>Def_Status_Montagem!$A$4</f>
        <v>Comprado / Esperando entrega</v>
      </c>
      <c r="E2003" s="35" t="str">
        <f>Def_Status_Montagem!$B$4</f>
        <v>Contratada (inclui etiqueta)</v>
      </c>
      <c r="F2003" s="26"/>
      <c r="G2003" s="27"/>
      <c r="H2003" s="26" t="str">
        <f t="array" ref="H2003">INDEX(Def_Instancias_Equipamentos!$E$2:$E$5135, MATCH(K2003, Def_Instancias_Equipamentos!$D$2:$D$5135, 0), 1)</f>
        <v>IA-12RaBPM</v>
      </c>
      <c r="I2003" s="27" t="str">
        <f t="array" ref="I2003">INDEX(Def_Instancias_Equipamentos!$E$2:$E$5135, MATCH(L2003, Def_Instancias_Equipamentos!$D$2:$D$5135, 0), 1)</f>
        <v>IA-12RaBPM</v>
      </c>
      <c r="J2003" s="27" t="str">
        <f t="shared" si="26"/>
        <v>INTERNO</v>
      </c>
      <c r="K2003" s="28" t="str">
        <f>Def_Instancias_Equipamentos!$D$879</f>
        <v>SI-12C1:DI-BPMRFFE-1</v>
      </c>
      <c r="L2003" s="19" t="str">
        <f>Def_Instancias_Equipamentos!$D$1470</f>
        <v>SI-12C1:DI-FMCFastADC-1</v>
      </c>
      <c r="M2003" s="44" t="s">
        <v>51</v>
      </c>
      <c r="N2003" s="45" t="s">
        <v>1192</v>
      </c>
      <c r="O2003" s="28" t="str">
        <f>Def_Sistemas_Conectores_Cabos!$B$7</f>
        <v>SMA 50-ohm</v>
      </c>
      <c r="P2003" s="19" t="str">
        <f>Def_Sistemas_Conectores_Cabos!$B$7</f>
        <v>SMA 50-ohm</v>
      </c>
      <c r="Q2003" s="27" t="str">
        <f t="shared" si="31"/>
        <v>SI-12C1:DI-BPMRFFE-1/TO_OUT
SI-12C1:DI-FMCFastADC-1/IN1</v>
      </c>
      <c r="R2003" s="69">
        <v>2.0</v>
      </c>
      <c r="S2003" s="69">
        <v>2.0</v>
      </c>
      <c r="T2003" s="211" t="str">
        <f>Def_Sistemas_Conectores_Cabos!$C$9</f>
        <v>RG316</v>
      </c>
      <c r="U2003" s="45" t="s">
        <v>1173</v>
      </c>
      <c r="V2003" s="33"/>
      <c r="W2003" s="33"/>
      <c r="X2003" s="33"/>
    </row>
    <row r="2004" ht="15.75" customHeight="1">
      <c r="A2004" s="19" t="str">
        <f>Def_Sistemas_Conectores_Cabos!$A$22</f>
        <v>BPM de elétrons</v>
      </c>
      <c r="B2004" s="22" t="str">
        <f>Datas_Entregas!$A$3</f>
        <v>BTS/Anel</v>
      </c>
      <c r="C2004" s="25">
        <f t="array" ref="C2004">INDEX(Datas_Entregas!$B$2:$B$100, MATCH(B2004, Datas_Entregas!$A$2:$A$100, 0), 1)</f>
        <v>43296</v>
      </c>
      <c r="D2004" s="22" t="str">
        <f>Def_Status_Montagem!$A$4</f>
        <v>Comprado / Esperando entrega</v>
      </c>
      <c r="E2004" s="35" t="str">
        <f>Def_Status_Montagem!$B$4</f>
        <v>Contratada (inclui etiqueta)</v>
      </c>
      <c r="F2004" s="26"/>
      <c r="G2004" s="27"/>
      <c r="H2004" s="26" t="str">
        <f t="array" ref="H2004">INDEX(Def_Instancias_Equipamentos!$E$2:$E$5135, MATCH(K2004, Def_Instancias_Equipamentos!$D$2:$D$5135, 0), 1)</f>
        <v>IA-12RaBPM</v>
      </c>
      <c r="I2004" s="27" t="str">
        <f t="array" ref="I2004">INDEX(Def_Instancias_Equipamentos!$E$2:$E$5135, MATCH(L2004, Def_Instancias_Equipamentos!$D$2:$D$5135, 0), 1)</f>
        <v>IA-12RaBPM</v>
      </c>
      <c r="J2004" s="27" t="str">
        <f t="shared" si="26"/>
        <v>INTERNO</v>
      </c>
      <c r="K2004" s="28" t="str">
        <f>Def_Instancias_Equipamentos!$D$879</f>
        <v>SI-12C1:DI-BPMRFFE-1</v>
      </c>
      <c r="L2004" s="19" t="str">
        <f>Def_Instancias_Equipamentos!$D$1470</f>
        <v>SI-12C1:DI-FMCFastADC-1</v>
      </c>
      <c r="M2004" s="44" t="s">
        <v>44</v>
      </c>
      <c r="N2004" s="45" t="s">
        <v>1199</v>
      </c>
      <c r="O2004" s="28" t="str">
        <f>Def_Sistemas_Conectores_Cabos!$B$7</f>
        <v>SMA 50-ohm</v>
      </c>
      <c r="P2004" s="19" t="str">
        <f>Def_Sistemas_Conectores_Cabos!$B$7</f>
        <v>SMA 50-ohm</v>
      </c>
      <c r="Q2004" s="27" t="str">
        <f t="shared" si="31"/>
        <v>SI-12C1:DI-BPMRFFE-1/BI_OUT
SI-12C1:DI-FMCFastADC-1/IN2</v>
      </c>
      <c r="R2004" s="69">
        <v>2.0</v>
      </c>
      <c r="S2004" s="69">
        <v>2.0</v>
      </c>
      <c r="T2004" s="211" t="str">
        <f>Def_Sistemas_Conectores_Cabos!$C$9</f>
        <v>RG316</v>
      </c>
      <c r="U2004" s="45" t="s">
        <v>1173</v>
      </c>
      <c r="V2004" s="33"/>
      <c r="W2004" s="33"/>
      <c r="X2004" s="33"/>
    </row>
    <row r="2005" ht="15.75" customHeight="1">
      <c r="A2005" s="19" t="str">
        <f>Def_Sistemas_Conectores_Cabos!$A$22</f>
        <v>BPM de elétrons</v>
      </c>
      <c r="B2005" s="22" t="str">
        <f>Datas_Entregas!$A$3</f>
        <v>BTS/Anel</v>
      </c>
      <c r="C2005" s="25">
        <f t="array" ref="C2005">INDEX(Datas_Entregas!$B$2:$B$100, MATCH(B2005, Datas_Entregas!$A$2:$A$100, 0), 1)</f>
        <v>43296</v>
      </c>
      <c r="D2005" s="22" t="str">
        <f>Def_Status_Montagem!$A$4</f>
        <v>Comprado / Esperando entrega</v>
      </c>
      <c r="E2005" s="35" t="str">
        <f>Def_Status_Montagem!$B$4</f>
        <v>Contratada (inclui etiqueta)</v>
      </c>
      <c r="F2005" s="26"/>
      <c r="G2005" s="27"/>
      <c r="H2005" s="26" t="str">
        <f t="array" ref="H2005">INDEX(Def_Instancias_Equipamentos!$E$2:$E$5135, MATCH(K2005, Def_Instancias_Equipamentos!$D$2:$D$5135, 0), 1)</f>
        <v>IA-12RaBPM</v>
      </c>
      <c r="I2005" s="27" t="str">
        <f t="array" ref="I2005">INDEX(Def_Instancias_Equipamentos!$E$2:$E$5135, MATCH(L2005, Def_Instancias_Equipamentos!$D$2:$D$5135, 0), 1)</f>
        <v>IA-12RaBPM</v>
      </c>
      <c r="J2005" s="27" t="str">
        <f t="shared" si="26"/>
        <v>INTERNO</v>
      </c>
      <c r="K2005" s="28" t="str">
        <f>Def_Instancias_Equipamentos!$D$879</f>
        <v>SI-12C1:DI-BPMRFFE-1</v>
      </c>
      <c r="L2005" s="19" t="str">
        <f>Def_Instancias_Equipamentos!$D$1470</f>
        <v>SI-12C1:DI-FMCFastADC-1</v>
      </c>
      <c r="M2005" s="44" t="s">
        <v>49</v>
      </c>
      <c r="N2005" s="45" t="s">
        <v>1202</v>
      </c>
      <c r="O2005" s="28" t="str">
        <f>Def_Sistemas_Conectores_Cabos!$B$7</f>
        <v>SMA 50-ohm</v>
      </c>
      <c r="P2005" s="19" t="str">
        <f>Def_Sistemas_Conectores_Cabos!$B$7</f>
        <v>SMA 50-ohm</v>
      </c>
      <c r="Q2005" s="27" t="str">
        <f t="shared" si="31"/>
        <v>SI-12C1:DI-BPMRFFE-1/TI_OUT
SI-12C1:DI-FMCFastADC-1/IN3</v>
      </c>
      <c r="R2005" s="69">
        <v>2.0</v>
      </c>
      <c r="S2005" s="69">
        <v>2.0</v>
      </c>
      <c r="T2005" s="211" t="str">
        <f>Def_Sistemas_Conectores_Cabos!$C$9</f>
        <v>RG316</v>
      </c>
      <c r="U2005" s="45" t="s">
        <v>1173</v>
      </c>
      <c r="V2005" s="33"/>
      <c r="W2005" s="33"/>
      <c r="X2005" s="33"/>
    </row>
    <row r="2006" ht="15.75" customHeight="1">
      <c r="A2006" s="19" t="str">
        <f>Def_Sistemas_Conectores_Cabos!$A$22</f>
        <v>BPM de elétrons</v>
      </c>
      <c r="B2006" s="22" t="str">
        <f>Datas_Entregas!$A$3</f>
        <v>BTS/Anel</v>
      </c>
      <c r="C2006" s="25">
        <f t="array" ref="C2006">INDEX(Datas_Entregas!$B$2:$B$100, MATCH(B2006, Datas_Entregas!$A$2:$A$100, 0), 1)</f>
        <v>43296</v>
      </c>
      <c r="D2006" s="22" t="str">
        <f>Def_Status_Montagem!$A$4</f>
        <v>Comprado / Esperando entrega</v>
      </c>
      <c r="E2006" s="35" t="str">
        <f>Def_Status_Montagem!$B$4</f>
        <v>Contratada (inclui etiqueta)</v>
      </c>
      <c r="F2006" s="26"/>
      <c r="G2006" s="27"/>
      <c r="H2006" s="26" t="str">
        <f t="array" ref="H2006">INDEX(Def_Instancias_Equipamentos!$E$2:$E$5135, MATCH(K2006, Def_Instancias_Equipamentos!$D$2:$D$5135, 0), 1)</f>
        <v>IA-12RaBPM</v>
      </c>
      <c r="I2006" s="27" t="str">
        <f t="array" ref="I2006">INDEX(Def_Instancias_Equipamentos!$E$2:$E$5135, MATCH(L2006, Def_Instancias_Equipamentos!$D$2:$D$5135, 0), 1)</f>
        <v>IA-12RaBPM</v>
      </c>
      <c r="J2006" s="27" t="str">
        <f t="shared" si="26"/>
        <v>INTERNO</v>
      </c>
      <c r="K2006" s="28" t="str">
        <f>Def_Instancias_Equipamentos!$D$879</f>
        <v>SI-12C1:DI-BPMRFFE-1</v>
      </c>
      <c r="L2006" s="19" t="str">
        <f>Def_Instancias_Equipamentos!$D$1470</f>
        <v>SI-12C1:DI-FMCFastADC-1</v>
      </c>
      <c r="M2006" s="44" t="s">
        <v>47</v>
      </c>
      <c r="N2006" s="45" t="s">
        <v>1216</v>
      </c>
      <c r="O2006" s="28" t="str">
        <f>Def_Sistemas_Conectores_Cabos!$B$7</f>
        <v>SMA 50-ohm</v>
      </c>
      <c r="P2006" s="19" t="str">
        <f>Def_Sistemas_Conectores_Cabos!$B$7</f>
        <v>SMA 50-ohm</v>
      </c>
      <c r="Q2006" s="27" t="str">
        <f t="shared" si="31"/>
        <v>SI-12C1:DI-BPMRFFE-1/BO_OUT
SI-12C1:DI-FMCFastADC-1/IN4</v>
      </c>
      <c r="R2006" s="69">
        <v>2.0</v>
      </c>
      <c r="S2006" s="69">
        <v>2.0</v>
      </c>
      <c r="T2006" s="211" t="str">
        <f>Def_Sistemas_Conectores_Cabos!$C$9</f>
        <v>RG316</v>
      </c>
      <c r="U2006" s="45" t="s">
        <v>1173</v>
      </c>
      <c r="V2006" s="33"/>
      <c r="W2006" s="33"/>
      <c r="X2006" s="33"/>
    </row>
    <row r="2007" ht="15.75" customHeight="1">
      <c r="A2007" s="19" t="str">
        <f>Def_Sistemas_Conectores_Cabos!$A$22</f>
        <v>BPM de elétrons</v>
      </c>
      <c r="B2007" s="22" t="str">
        <f>Datas_Entregas!$A$3</f>
        <v>BTS/Anel</v>
      </c>
      <c r="C2007" s="25">
        <f t="array" ref="C2007">INDEX(Datas_Entregas!$B$2:$B$100, MATCH(B2007, Datas_Entregas!$A$2:$A$100, 0), 1)</f>
        <v>43296</v>
      </c>
      <c r="D2007" s="22" t="str">
        <f>Def_Status_Montagem!$A$4</f>
        <v>Comprado / Esperando entrega</v>
      </c>
      <c r="E2007" s="35" t="str">
        <f>Def_Status_Montagem!$B$4</f>
        <v>Contratada (inclui etiqueta)</v>
      </c>
      <c r="F2007" s="26"/>
      <c r="G2007" s="27"/>
      <c r="H2007" s="26" t="str">
        <f t="array" ref="H2007">INDEX(Def_Instancias_Equipamentos!$E$2:$E$5135, MATCH(K2007, Def_Instancias_Equipamentos!$D$2:$D$5135, 0), 1)</f>
        <v>IA-12RaBPM</v>
      </c>
      <c r="I2007" s="27" t="str">
        <f t="array" ref="I2007">INDEX(Def_Instancias_Equipamentos!$E$2:$E$5135, MATCH(L2007, Def_Instancias_Equipamentos!$D$2:$D$5135, 0), 1)</f>
        <v>IA-12RaBPM</v>
      </c>
      <c r="J2007" s="27" t="str">
        <f t="shared" si="26"/>
        <v>INTERNO</v>
      </c>
      <c r="K2007" s="28" t="str">
        <f>Def_Instancias_Equipamentos!$D$880</f>
        <v>SI-12C1:DI-BPMRFFE-2</v>
      </c>
      <c r="L2007" s="19" t="str">
        <f>Def_Instancias_Equipamentos!$D$1471</f>
        <v>SI-12C1:DI-FMCFastADC-2</v>
      </c>
      <c r="M2007" s="44" t="s">
        <v>51</v>
      </c>
      <c r="N2007" s="45" t="s">
        <v>1192</v>
      </c>
      <c r="O2007" s="28" t="str">
        <f>Def_Sistemas_Conectores_Cabos!$B$7</f>
        <v>SMA 50-ohm</v>
      </c>
      <c r="P2007" s="19" t="str">
        <f>Def_Sistemas_Conectores_Cabos!$B$7</f>
        <v>SMA 50-ohm</v>
      </c>
      <c r="Q2007" s="27" t="str">
        <f t="shared" si="31"/>
        <v>SI-12C1:DI-BPMRFFE-2/TO_OUT
SI-12C1:DI-FMCFastADC-2/IN1</v>
      </c>
      <c r="R2007" s="69">
        <v>2.0</v>
      </c>
      <c r="S2007" s="69">
        <v>2.0</v>
      </c>
      <c r="T2007" s="211" t="str">
        <f>Def_Sistemas_Conectores_Cabos!$C$9</f>
        <v>RG316</v>
      </c>
      <c r="U2007" s="45" t="s">
        <v>1173</v>
      </c>
      <c r="V2007" s="33"/>
      <c r="W2007" s="33"/>
      <c r="X2007" s="33"/>
    </row>
    <row r="2008" ht="15.75" customHeight="1">
      <c r="A2008" s="19" t="str">
        <f>Def_Sistemas_Conectores_Cabos!$A$22</f>
        <v>BPM de elétrons</v>
      </c>
      <c r="B2008" s="22" t="str">
        <f>Datas_Entregas!$A$3</f>
        <v>BTS/Anel</v>
      </c>
      <c r="C2008" s="25">
        <f t="array" ref="C2008">INDEX(Datas_Entregas!$B$2:$B$100, MATCH(B2008, Datas_Entregas!$A$2:$A$100, 0), 1)</f>
        <v>43296</v>
      </c>
      <c r="D2008" s="22" t="str">
        <f>Def_Status_Montagem!$A$4</f>
        <v>Comprado / Esperando entrega</v>
      </c>
      <c r="E2008" s="35" t="str">
        <f>Def_Status_Montagem!$B$4</f>
        <v>Contratada (inclui etiqueta)</v>
      </c>
      <c r="F2008" s="26"/>
      <c r="G2008" s="27"/>
      <c r="H2008" s="26" t="str">
        <f t="array" ref="H2008">INDEX(Def_Instancias_Equipamentos!$E$2:$E$5135, MATCH(K2008, Def_Instancias_Equipamentos!$D$2:$D$5135, 0), 1)</f>
        <v>IA-12RaBPM</v>
      </c>
      <c r="I2008" s="27" t="str">
        <f t="array" ref="I2008">INDEX(Def_Instancias_Equipamentos!$E$2:$E$5135, MATCH(L2008, Def_Instancias_Equipamentos!$D$2:$D$5135, 0), 1)</f>
        <v>IA-12RaBPM</v>
      </c>
      <c r="J2008" s="27" t="str">
        <f t="shared" si="26"/>
        <v>INTERNO</v>
      </c>
      <c r="K2008" s="28" t="str">
        <f>Def_Instancias_Equipamentos!$D$880</f>
        <v>SI-12C1:DI-BPMRFFE-2</v>
      </c>
      <c r="L2008" s="19" t="str">
        <f>Def_Instancias_Equipamentos!$D$1471</f>
        <v>SI-12C1:DI-FMCFastADC-2</v>
      </c>
      <c r="M2008" s="44" t="s">
        <v>44</v>
      </c>
      <c r="N2008" s="45" t="s">
        <v>1199</v>
      </c>
      <c r="O2008" s="28" t="str">
        <f>Def_Sistemas_Conectores_Cabos!$B$7</f>
        <v>SMA 50-ohm</v>
      </c>
      <c r="P2008" s="19" t="str">
        <f>Def_Sistemas_Conectores_Cabos!$B$7</f>
        <v>SMA 50-ohm</v>
      </c>
      <c r="Q2008" s="27" t="str">
        <f t="shared" si="31"/>
        <v>SI-12C1:DI-BPMRFFE-2/BI_OUT
SI-12C1:DI-FMCFastADC-2/IN2</v>
      </c>
      <c r="R2008" s="69">
        <v>2.0</v>
      </c>
      <c r="S2008" s="69">
        <v>2.0</v>
      </c>
      <c r="T2008" s="211" t="str">
        <f>Def_Sistemas_Conectores_Cabos!$C$9</f>
        <v>RG316</v>
      </c>
      <c r="U2008" s="45" t="s">
        <v>1173</v>
      </c>
      <c r="V2008" s="33"/>
      <c r="W2008" s="33"/>
      <c r="X2008" s="33"/>
    </row>
    <row r="2009" ht="15.75" customHeight="1">
      <c r="A2009" s="19" t="str">
        <f>Def_Sistemas_Conectores_Cabos!$A$22</f>
        <v>BPM de elétrons</v>
      </c>
      <c r="B2009" s="22" t="str">
        <f>Datas_Entregas!$A$3</f>
        <v>BTS/Anel</v>
      </c>
      <c r="C2009" s="25">
        <f t="array" ref="C2009">INDEX(Datas_Entregas!$B$2:$B$100, MATCH(B2009, Datas_Entregas!$A$2:$A$100, 0), 1)</f>
        <v>43296</v>
      </c>
      <c r="D2009" s="22" t="str">
        <f>Def_Status_Montagem!$A$4</f>
        <v>Comprado / Esperando entrega</v>
      </c>
      <c r="E2009" s="35" t="str">
        <f>Def_Status_Montagem!$B$4</f>
        <v>Contratada (inclui etiqueta)</v>
      </c>
      <c r="F2009" s="26"/>
      <c r="G2009" s="27"/>
      <c r="H2009" s="26" t="str">
        <f t="array" ref="H2009">INDEX(Def_Instancias_Equipamentos!$E$2:$E$5135, MATCH(K2009, Def_Instancias_Equipamentos!$D$2:$D$5135, 0), 1)</f>
        <v>IA-12RaBPM</v>
      </c>
      <c r="I2009" s="27" t="str">
        <f t="array" ref="I2009">INDEX(Def_Instancias_Equipamentos!$E$2:$E$5135, MATCH(L2009, Def_Instancias_Equipamentos!$D$2:$D$5135, 0), 1)</f>
        <v>IA-12RaBPM</v>
      </c>
      <c r="J2009" s="27" t="str">
        <f t="shared" si="26"/>
        <v>INTERNO</v>
      </c>
      <c r="K2009" s="28" t="str">
        <f>Def_Instancias_Equipamentos!$D$880</f>
        <v>SI-12C1:DI-BPMRFFE-2</v>
      </c>
      <c r="L2009" s="19" t="str">
        <f>Def_Instancias_Equipamentos!$D$1471</f>
        <v>SI-12C1:DI-FMCFastADC-2</v>
      </c>
      <c r="M2009" s="44" t="s">
        <v>49</v>
      </c>
      <c r="N2009" s="45" t="s">
        <v>1202</v>
      </c>
      <c r="O2009" s="28" t="str">
        <f>Def_Sistemas_Conectores_Cabos!$B$7</f>
        <v>SMA 50-ohm</v>
      </c>
      <c r="P2009" s="19" t="str">
        <f>Def_Sistemas_Conectores_Cabos!$B$7</f>
        <v>SMA 50-ohm</v>
      </c>
      <c r="Q2009" s="27" t="str">
        <f t="shared" si="31"/>
        <v>SI-12C1:DI-BPMRFFE-2/TI_OUT
SI-12C1:DI-FMCFastADC-2/IN3</v>
      </c>
      <c r="R2009" s="69">
        <v>2.0</v>
      </c>
      <c r="S2009" s="69">
        <v>2.0</v>
      </c>
      <c r="T2009" s="211" t="str">
        <f>Def_Sistemas_Conectores_Cabos!$C$9</f>
        <v>RG316</v>
      </c>
      <c r="U2009" s="45" t="s">
        <v>1173</v>
      </c>
      <c r="V2009" s="33"/>
      <c r="W2009" s="33"/>
      <c r="X2009" s="33"/>
    </row>
    <row r="2010" ht="15.75" customHeight="1">
      <c r="A2010" s="19" t="str">
        <f>Def_Sistemas_Conectores_Cabos!$A$22</f>
        <v>BPM de elétrons</v>
      </c>
      <c r="B2010" s="22" t="str">
        <f>Datas_Entregas!$A$3</f>
        <v>BTS/Anel</v>
      </c>
      <c r="C2010" s="25">
        <f t="array" ref="C2010">INDEX(Datas_Entregas!$B$2:$B$100, MATCH(B2010, Datas_Entregas!$A$2:$A$100, 0), 1)</f>
        <v>43296</v>
      </c>
      <c r="D2010" s="22" t="str">
        <f>Def_Status_Montagem!$A$4</f>
        <v>Comprado / Esperando entrega</v>
      </c>
      <c r="E2010" s="35" t="str">
        <f>Def_Status_Montagem!$B$4</f>
        <v>Contratada (inclui etiqueta)</v>
      </c>
      <c r="F2010" s="26"/>
      <c r="G2010" s="27"/>
      <c r="H2010" s="26" t="str">
        <f t="array" ref="H2010">INDEX(Def_Instancias_Equipamentos!$E$2:$E$5135, MATCH(K2010, Def_Instancias_Equipamentos!$D$2:$D$5135, 0), 1)</f>
        <v>IA-12RaBPM</v>
      </c>
      <c r="I2010" s="27" t="str">
        <f t="array" ref="I2010">INDEX(Def_Instancias_Equipamentos!$E$2:$E$5135, MATCH(L2010, Def_Instancias_Equipamentos!$D$2:$D$5135, 0), 1)</f>
        <v>IA-12RaBPM</v>
      </c>
      <c r="J2010" s="27" t="str">
        <f t="shared" si="26"/>
        <v>INTERNO</v>
      </c>
      <c r="K2010" s="28" t="str">
        <f>Def_Instancias_Equipamentos!$D$880</f>
        <v>SI-12C1:DI-BPMRFFE-2</v>
      </c>
      <c r="L2010" s="19" t="str">
        <f>Def_Instancias_Equipamentos!$D$1471</f>
        <v>SI-12C1:DI-FMCFastADC-2</v>
      </c>
      <c r="M2010" s="44" t="s">
        <v>47</v>
      </c>
      <c r="N2010" s="45" t="s">
        <v>1216</v>
      </c>
      <c r="O2010" s="28" t="str">
        <f>Def_Sistemas_Conectores_Cabos!$B$7</f>
        <v>SMA 50-ohm</v>
      </c>
      <c r="P2010" s="19" t="str">
        <f>Def_Sistemas_Conectores_Cabos!$B$7</f>
        <v>SMA 50-ohm</v>
      </c>
      <c r="Q2010" s="27" t="str">
        <f t="shared" si="31"/>
        <v>SI-12C1:DI-BPMRFFE-2/BO_OUT
SI-12C1:DI-FMCFastADC-2/IN4</v>
      </c>
      <c r="R2010" s="69">
        <v>2.0</v>
      </c>
      <c r="S2010" s="69">
        <v>2.0</v>
      </c>
      <c r="T2010" s="211" t="str">
        <f>Def_Sistemas_Conectores_Cabos!$C$9</f>
        <v>RG316</v>
      </c>
      <c r="U2010" s="45" t="s">
        <v>1173</v>
      </c>
      <c r="V2010" s="33"/>
      <c r="W2010" s="33"/>
      <c r="X2010" s="33"/>
    </row>
    <row r="2011" ht="15.75" customHeight="1">
      <c r="A2011" s="19" t="str">
        <f>Def_Sistemas_Conectores_Cabos!$A$22</f>
        <v>BPM de elétrons</v>
      </c>
      <c r="B2011" s="22" t="str">
        <f>Datas_Entregas!$A$3</f>
        <v>BTS/Anel</v>
      </c>
      <c r="C2011" s="25">
        <f t="array" ref="C2011">INDEX(Datas_Entregas!$B$2:$B$100, MATCH(B2011, Datas_Entregas!$A$2:$A$100, 0), 1)</f>
        <v>43296</v>
      </c>
      <c r="D2011" s="22" t="str">
        <f>Def_Status_Montagem!$A$4</f>
        <v>Comprado / Esperando entrega</v>
      </c>
      <c r="E2011" s="35" t="str">
        <f>Def_Status_Montagem!$B$4</f>
        <v>Contratada (inclui etiqueta)</v>
      </c>
      <c r="F2011" s="26"/>
      <c r="G2011" s="27"/>
      <c r="H2011" s="26" t="str">
        <f t="array" ref="H2011">INDEX(Def_Instancias_Equipamentos!$E$2:$E$5135, MATCH(K2011, Def_Instancias_Equipamentos!$D$2:$D$5135, 0), 1)</f>
        <v>IA-12RaBPM</v>
      </c>
      <c r="I2011" s="27" t="str">
        <f t="array" ref="I2011">INDEX(Def_Instancias_Equipamentos!$E$2:$E$5135, MATCH(L2011, Def_Instancias_Equipamentos!$D$2:$D$5135, 0), 1)</f>
        <v>IA-12RaBPM</v>
      </c>
      <c r="J2011" s="27" t="str">
        <f t="shared" si="26"/>
        <v>INTERNO</v>
      </c>
      <c r="K2011" s="28" t="str">
        <f>Def_Instancias_Equipamentos!$D$881</f>
        <v>SI-12C2:DI-BPMRFFE</v>
      </c>
      <c r="L2011" s="19" t="str">
        <f>Def_Instancias_Equipamentos!$D$1472</f>
        <v>SI-12C2:DI-FMCFastADC</v>
      </c>
      <c r="M2011" s="44" t="s">
        <v>51</v>
      </c>
      <c r="N2011" s="45" t="s">
        <v>1192</v>
      </c>
      <c r="O2011" s="28" t="str">
        <f>Def_Sistemas_Conectores_Cabos!$B$7</f>
        <v>SMA 50-ohm</v>
      </c>
      <c r="P2011" s="19" t="str">
        <f>Def_Sistemas_Conectores_Cabos!$B$7</f>
        <v>SMA 50-ohm</v>
      </c>
      <c r="Q2011" s="27" t="str">
        <f t="shared" si="31"/>
        <v>SI-12C2:DI-BPMRFFE/TO_OUT
SI-12C2:DI-FMCFastADC/IN1</v>
      </c>
      <c r="R2011" s="69">
        <v>2.0</v>
      </c>
      <c r="S2011" s="69">
        <v>2.0</v>
      </c>
      <c r="T2011" s="211" t="str">
        <f>Def_Sistemas_Conectores_Cabos!$C$9</f>
        <v>RG316</v>
      </c>
      <c r="U2011" s="45" t="s">
        <v>1173</v>
      </c>
      <c r="V2011" s="33"/>
      <c r="W2011" s="33"/>
      <c r="X2011" s="33"/>
    </row>
    <row r="2012" ht="15.75" customHeight="1">
      <c r="A2012" s="19" t="str">
        <f>Def_Sistemas_Conectores_Cabos!$A$22</f>
        <v>BPM de elétrons</v>
      </c>
      <c r="B2012" s="22" t="str">
        <f>Datas_Entregas!$A$3</f>
        <v>BTS/Anel</v>
      </c>
      <c r="C2012" s="25">
        <f t="array" ref="C2012">INDEX(Datas_Entregas!$B$2:$B$100, MATCH(B2012, Datas_Entregas!$A$2:$A$100, 0), 1)</f>
        <v>43296</v>
      </c>
      <c r="D2012" s="22" t="str">
        <f>Def_Status_Montagem!$A$4</f>
        <v>Comprado / Esperando entrega</v>
      </c>
      <c r="E2012" s="35" t="str">
        <f>Def_Status_Montagem!$B$4</f>
        <v>Contratada (inclui etiqueta)</v>
      </c>
      <c r="F2012" s="26"/>
      <c r="G2012" s="27"/>
      <c r="H2012" s="26" t="str">
        <f t="array" ref="H2012">INDEX(Def_Instancias_Equipamentos!$E$2:$E$5135, MATCH(K2012, Def_Instancias_Equipamentos!$D$2:$D$5135, 0), 1)</f>
        <v>IA-12RaBPM</v>
      </c>
      <c r="I2012" s="27" t="str">
        <f t="array" ref="I2012">INDEX(Def_Instancias_Equipamentos!$E$2:$E$5135, MATCH(L2012, Def_Instancias_Equipamentos!$D$2:$D$5135, 0), 1)</f>
        <v>IA-12RaBPM</v>
      </c>
      <c r="J2012" s="27" t="str">
        <f t="shared" si="26"/>
        <v>INTERNO</v>
      </c>
      <c r="K2012" s="28" t="str">
        <f>Def_Instancias_Equipamentos!$D$881</f>
        <v>SI-12C2:DI-BPMRFFE</v>
      </c>
      <c r="L2012" s="19" t="str">
        <f>Def_Instancias_Equipamentos!$D$1472</f>
        <v>SI-12C2:DI-FMCFastADC</v>
      </c>
      <c r="M2012" s="44" t="s">
        <v>44</v>
      </c>
      <c r="N2012" s="45" t="s">
        <v>1199</v>
      </c>
      <c r="O2012" s="28" t="str">
        <f>Def_Sistemas_Conectores_Cabos!$B$7</f>
        <v>SMA 50-ohm</v>
      </c>
      <c r="P2012" s="19" t="str">
        <f>Def_Sistemas_Conectores_Cabos!$B$7</f>
        <v>SMA 50-ohm</v>
      </c>
      <c r="Q2012" s="27" t="str">
        <f t="shared" si="31"/>
        <v>SI-12C2:DI-BPMRFFE/BI_OUT
SI-12C2:DI-FMCFastADC/IN2</v>
      </c>
      <c r="R2012" s="69">
        <v>2.0</v>
      </c>
      <c r="S2012" s="69">
        <v>2.0</v>
      </c>
      <c r="T2012" s="211" t="str">
        <f>Def_Sistemas_Conectores_Cabos!$C$9</f>
        <v>RG316</v>
      </c>
      <c r="U2012" s="45" t="s">
        <v>1173</v>
      </c>
      <c r="V2012" s="33"/>
      <c r="W2012" s="33"/>
      <c r="X2012" s="33"/>
    </row>
    <row r="2013" ht="15.75" customHeight="1">
      <c r="A2013" s="19" t="str">
        <f>Def_Sistemas_Conectores_Cabos!$A$22</f>
        <v>BPM de elétrons</v>
      </c>
      <c r="B2013" s="22" t="str">
        <f>Datas_Entregas!$A$3</f>
        <v>BTS/Anel</v>
      </c>
      <c r="C2013" s="25">
        <f t="array" ref="C2013">INDEX(Datas_Entregas!$B$2:$B$100, MATCH(B2013, Datas_Entregas!$A$2:$A$100, 0), 1)</f>
        <v>43296</v>
      </c>
      <c r="D2013" s="22" t="str">
        <f>Def_Status_Montagem!$A$4</f>
        <v>Comprado / Esperando entrega</v>
      </c>
      <c r="E2013" s="35" t="str">
        <f>Def_Status_Montagem!$B$4</f>
        <v>Contratada (inclui etiqueta)</v>
      </c>
      <c r="F2013" s="26"/>
      <c r="G2013" s="27"/>
      <c r="H2013" s="26" t="str">
        <f t="array" ref="H2013">INDEX(Def_Instancias_Equipamentos!$E$2:$E$5135, MATCH(K2013, Def_Instancias_Equipamentos!$D$2:$D$5135, 0), 1)</f>
        <v>IA-12RaBPM</v>
      </c>
      <c r="I2013" s="27" t="str">
        <f t="array" ref="I2013">INDEX(Def_Instancias_Equipamentos!$E$2:$E$5135, MATCH(L2013, Def_Instancias_Equipamentos!$D$2:$D$5135, 0), 1)</f>
        <v>IA-12RaBPM</v>
      </c>
      <c r="J2013" s="27" t="str">
        <f t="shared" si="26"/>
        <v>INTERNO</v>
      </c>
      <c r="K2013" s="28" t="str">
        <f>Def_Instancias_Equipamentos!$D$881</f>
        <v>SI-12C2:DI-BPMRFFE</v>
      </c>
      <c r="L2013" s="19" t="str">
        <f>Def_Instancias_Equipamentos!$D$1472</f>
        <v>SI-12C2:DI-FMCFastADC</v>
      </c>
      <c r="M2013" s="44" t="s">
        <v>49</v>
      </c>
      <c r="N2013" s="45" t="s">
        <v>1202</v>
      </c>
      <c r="O2013" s="28" t="str">
        <f>Def_Sistemas_Conectores_Cabos!$B$7</f>
        <v>SMA 50-ohm</v>
      </c>
      <c r="P2013" s="19" t="str">
        <f>Def_Sistemas_Conectores_Cabos!$B$7</f>
        <v>SMA 50-ohm</v>
      </c>
      <c r="Q2013" s="27" t="str">
        <f t="shared" si="31"/>
        <v>SI-12C2:DI-BPMRFFE/TI_OUT
SI-12C2:DI-FMCFastADC/IN3</v>
      </c>
      <c r="R2013" s="69">
        <v>2.0</v>
      </c>
      <c r="S2013" s="69">
        <v>2.0</v>
      </c>
      <c r="T2013" s="211" t="str">
        <f>Def_Sistemas_Conectores_Cabos!$C$9</f>
        <v>RG316</v>
      </c>
      <c r="U2013" s="45" t="s">
        <v>1173</v>
      </c>
      <c r="V2013" s="33"/>
      <c r="W2013" s="33"/>
      <c r="X2013" s="33"/>
    </row>
    <row r="2014" ht="15.75" customHeight="1">
      <c r="A2014" s="19" t="str">
        <f>Def_Sistemas_Conectores_Cabos!$A$22</f>
        <v>BPM de elétrons</v>
      </c>
      <c r="B2014" s="22" t="str">
        <f>Datas_Entregas!$A$3</f>
        <v>BTS/Anel</v>
      </c>
      <c r="C2014" s="25">
        <f t="array" ref="C2014">INDEX(Datas_Entregas!$B$2:$B$100, MATCH(B2014, Datas_Entregas!$A$2:$A$100, 0), 1)</f>
        <v>43296</v>
      </c>
      <c r="D2014" s="22" t="str">
        <f>Def_Status_Montagem!$A$4</f>
        <v>Comprado / Esperando entrega</v>
      </c>
      <c r="E2014" s="35" t="str">
        <f>Def_Status_Montagem!$B$4</f>
        <v>Contratada (inclui etiqueta)</v>
      </c>
      <c r="F2014" s="26"/>
      <c r="G2014" s="27"/>
      <c r="H2014" s="26" t="str">
        <f t="array" ref="H2014">INDEX(Def_Instancias_Equipamentos!$E$2:$E$5135, MATCH(K2014, Def_Instancias_Equipamentos!$D$2:$D$5135, 0), 1)</f>
        <v>IA-12RaBPM</v>
      </c>
      <c r="I2014" s="27" t="str">
        <f t="array" ref="I2014">INDEX(Def_Instancias_Equipamentos!$E$2:$E$5135, MATCH(L2014, Def_Instancias_Equipamentos!$D$2:$D$5135, 0), 1)</f>
        <v>IA-12RaBPM</v>
      </c>
      <c r="J2014" s="27" t="str">
        <f t="shared" si="26"/>
        <v>INTERNO</v>
      </c>
      <c r="K2014" s="28" t="str">
        <f>Def_Instancias_Equipamentos!$D$881</f>
        <v>SI-12C2:DI-BPMRFFE</v>
      </c>
      <c r="L2014" s="19" t="str">
        <f>Def_Instancias_Equipamentos!$D$1472</f>
        <v>SI-12C2:DI-FMCFastADC</v>
      </c>
      <c r="M2014" s="44" t="s">
        <v>47</v>
      </c>
      <c r="N2014" s="45" t="s">
        <v>1216</v>
      </c>
      <c r="O2014" s="28" t="str">
        <f>Def_Sistemas_Conectores_Cabos!$B$7</f>
        <v>SMA 50-ohm</v>
      </c>
      <c r="P2014" s="19" t="str">
        <f>Def_Sistemas_Conectores_Cabos!$B$7</f>
        <v>SMA 50-ohm</v>
      </c>
      <c r="Q2014" s="27" t="str">
        <f t="shared" si="31"/>
        <v>SI-12C2:DI-BPMRFFE/BO_OUT
SI-12C2:DI-FMCFastADC/IN4</v>
      </c>
      <c r="R2014" s="69">
        <v>2.0</v>
      </c>
      <c r="S2014" s="69">
        <v>2.0</v>
      </c>
      <c r="T2014" s="211" t="str">
        <f>Def_Sistemas_Conectores_Cabos!$C$9</f>
        <v>RG316</v>
      </c>
      <c r="U2014" s="45" t="s">
        <v>1173</v>
      </c>
      <c r="V2014" s="33"/>
      <c r="W2014" s="33"/>
      <c r="X2014" s="33"/>
    </row>
    <row r="2015" ht="15.75" customHeight="1">
      <c r="A2015" s="19" t="str">
        <f>Def_Sistemas_Conectores_Cabos!$A$22</f>
        <v>BPM de elétrons</v>
      </c>
      <c r="B2015" s="22" t="str">
        <f>Datas_Entregas!$A$3</f>
        <v>BTS/Anel</v>
      </c>
      <c r="C2015" s="25">
        <f t="array" ref="C2015">INDEX(Datas_Entregas!$B$2:$B$100, MATCH(B2015, Datas_Entregas!$A$2:$A$100, 0), 1)</f>
        <v>43296</v>
      </c>
      <c r="D2015" s="22" t="str">
        <f>Def_Status_Montagem!$A$4</f>
        <v>Comprado / Esperando entrega</v>
      </c>
      <c r="E2015" s="35" t="str">
        <f>Def_Status_Montagem!$B$4</f>
        <v>Contratada (inclui etiqueta)</v>
      </c>
      <c r="F2015" s="26"/>
      <c r="G2015" s="27"/>
      <c r="H2015" s="26" t="str">
        <f t="array" ref="H2015">INDEX(Def_Instancias_Equipamentos!$E$2:$E$5135, MATCH(K2015, Def_Instancias_Equipamentos!$D$2:$D$5135, 0), 1)</f>
        <v>IA-12RaBPM</v>
      </c>
      <c r="I2015" s="27" t="str">
        <f t="array" ref="I2015">INDEX(Def_Instancias_Equipamentos!$E$2:$E$5135, MATCH(L2015, Def_Instancias_Equipamentos!$D$2:$D$5135, 0), 1)</f>
        <v>IA-12RaBPM</v>
      </c>
      <c r="J2015" s="27" t="str">
        <f t="shared" si="26"/>
        <v>INTERNO</v>
      </c>
      <c r="K2015" s="28" t="str">
        <f>Def_Instancias_Equipamentos!$D$882</f>
        <v>SI-12C3:DI-BPMRFFE-1</v>
      </c>
      <c r="L2015" s="19" t="str">
        <f>Def_Instancias_Equipamentos!$D$1473</f>
        <v>SI-12C3:DI-FMCFastADC-1</v>
      </c>
      <c r="M2015" s="44" t="s">
        <v>51</v>
      </c>
      <c r="N2015" s="45" t="s">
        <v>1192</v>
      </c>
      <c r="O2015" s="28" t="str">
        <f>Def_Sistemas_Conectores_Cabos!$B$7</f>
        <v>SMA 50-ohm</v>
      </c>
      <c r="P2015" s="19" t="str">
        <f>Def_Sistemas_Conectores_Cabos!$B$7</f>
        <v>SMA 50-ohm</v>
      </c>
      <c r="Q2015" s="27" t="str">
        <f t="shared" si="31"/>
        <v>SI-12C3:DI-BPMRFFE-1/TO_OUT
SI-12C3:DI-FMCFastADC-1/IN1</v>
      </c>
      <c r="R2015" s="69">
        <v>2.0</v>
      </c>
      <c r="S2015" s="69">
        <v>2.0</v>
      </c>
      <c r="T2015" s="211" t="str">
        <f>Def_Sistemas_Conectores_Cabos!$C$9</f>
        <v>RG316</v>
      </c>
      <c r="U2015" s="45" t="s">
        <v>1173</v>
      </c>
      <c r="V2015" s="33"/>
      <c r="W2015" s="33"/>
      <c r="X2015" s="33"/>
    </row>
    <row r="2016" ht="15.75" customHeight="1">
      <c r="A2016" s="19" t="str">
        <f>Def_Sistemas_Conectores_Cabos!$A$22</f>
        <v>BPM de elétrons</v>
      </c>
      <c r="B2016" s="22" t="str">
        <f>Datas_Entregas!$A$3</f>
        <v>BTS/Anel</v>
      </c>
      <c r="C2016" s="25">
        <f t="array" ref="C2016">INDEX(Datas_Entregas!$B$2:$B$100, MATCH(B2016, Datas_Entregas!$A$2:$A$100, 0), 1)</f>
        <v>43296</v>
      </c>
      <c r="D2016" s="22" t="str">
        <f>Def_Status_Montagem!$A$4</f>
        <v>Comprado / Esperando entrega</v>
      </c>
      <c r="E2016" s="35" t="str">
        <f>Def_Status_Montagem!$B$4</f>
        <v>Contratada (inclui etiqueta)</v>
      </c>
      <c r="F2016" s="26"/>
      <c r="G2016" s="27"/>
      <c r="H2016" s="26" t="str">
        <f t="array" ref="H2016">INDEX(Def_Instancias_Equipamentos!$E$2:$E$5135, MATCH(K2016, Def_Instancias_Equipamentos!$D$2:$D$5135, 0), 1)</f>
        <v>IA-12RaBPM</v>
      </c>
      <c r="I2016" s="27" t="str">
        <f t="array" ref="I2016">INDEX(Def_Instancias_Equipamentos!$E$2:$E$5135, MATCH(L2016, Def_Instancias_Equipamentos!$D$2:$D$5135, 0), 1)</f>
        <v>IA-12RaBPM</v>
      </c>
      <c r="J2016" s="27" t="str">
        <f t="shared" si="26"/>
        <v>INTERNO</v>
      </c>
      <c r="K2016" s="28" t="str">
        <f>Def_Instancias_Equipamentos!$D$882</f>
        <v>SI-12C3:DI-BPMRFFE-1</v>
      </c>
      <c r="L2016" s="19" t="str">
        <f>Def_Instancias_Equipamentos!$D$1473</f>
        <v>SI-12C3:DI-FMCFastADC-1</v>
      </c>
      <c r="M2016" s="44" t="s">
        <v>44</v>
      </c>
      <c r="N2016" s="45" t="s">
        <v>1199</v>
      </c>
      <c r="O2016" s="28" t="str">
        <f>Def_Sistemas_Conectores_Cabos!$B$7</f>
        <v>SMA 50-ohm</v>
      </c>
      <c r="P2016" s="19" t="str">
        <f>Def_Sistemas_Conectores_Cabos!$B$7</f>
        <v>SMA 50-ohm</v>
      </c>
      <c r="Q2016" s="27" t="str">
        <f t="shared" si="31"/>
        <v>SI-12C3:DI-BPMRFFE-1/BI_OUT
SI-12C3:DI-FMCFastADC-1/IN2</v>
      </c>
      <c r="R2016" s="69">
        <v>2.0</v>
      </c>
      <c r="S2016" s="69">
        <v>2.0</v>
      </c>
      <c r="T2016" s="211" t="str">
        <f>Def_Sistemas_Conectores_Cabos!$C$9</f>
        <v>RG316</v>
      </c>
      <c r="U2016" s="45" t="s">
        <v>1173</v>
      </c>
      <c r="V2016" s="33"/>
      <c r="W2016" s="33"/>
      <c r="X2016" s="33"/>
    </row>
    <row r="2017" ht="15.75" customHeight="1">
      <c r="A2017" s="19" t="str">
        <f>Def_Sistemas_Conectores_Cabos!$A$22</f>
        <v>BPM de elétrons</v>
      </c>
      <c r="B2017" s="22" t="str">
        <f>Datas_Entregas!$A$3</f>
        <v>BTS/Anel</v>
      </c>
      <c r="C2017" s="25">
        <f t="array" ref="C2017">INDEX(Datas_Entregas!$B$2:$B$100, MATCH(B2017, Datas_Entregas!$A$2:$A$100, 0), 1)</f>
        <v>43296</v>
      </c>
      <c r="D2017" s="22" t="str">
        <f>Def_Status_Montagem!$A$4</f>
        <v>Comprado / Esperando entrega</v>
      </c>
      <c r="E2017" s="35" t="str">
        <f>Def_Status_Montagem!$B$4</f>
        <v>Contratada (inclui etiqueta)</v>
      </c>
      <c r="F2017" s="26"/>
      <c r="G2017" s="27"/>
      <c r="H2017" s="26" t="str">
        <f t="array" ref="H2017">INDEX(Def_Instancias_Equipamentos!$E$2:$E$5135, MATCH(K2017, Def_Instancias_Equipamentos!$D$2:$D$5135, 0), 1)</f>
        <v>IA-12RaBPM</v>
      </c>
      <c r="I2017" s="27" t="str">
        <f t="array" ref="I2017">INDEX(Def_Instancias_Equipamentos!$E$2:$E$5135, MATCH(L2017, Def_Instancias_Equipamentos!$D$2:$D$5135, 0), 1)</f>
        <v>IA-12RaBPM</v>
      </c>
      <c r="J2017" s="27" t="str">
        <f t="shared" si="26"/>
        <v>INTERNO</v>
      </c>
      <c r="K2017" s="28" t="str">
        <f>Def_Instancias_Equipamentos!$D$882</f>
        <v>SI-12C3:DI-BPMRFFE-1</v>
      </c>
      <c r="L2017" s="19" t="str">
        <f>Def_Instancias_Equipamentos!$D$1473</f>
        <v>SI-12C3:DI-FMCFastADC-1</v>
      </c>
      <c r="M2017" s="44" t="s">
        <v>49</v>
      </c>
      <c r="N2017" s="45" t="s">
        <v>1202</v>
      </c>
      <c r="O2017" s="28" t="str">
        <f>Def_Sistemas_Conectores_Cabos!$B$7</f>
        <v>SMA 50-ohm</v>
      </c>
      <c r="P2017" s="19" t="str">
        <f>Def_Sistemas_Conectores_Cabos!$B$7</f>
        <v>SMA 50-ohm</v>
      </c>
      <c r="Q2017" s="27" t="str">
        <f t="shared" si="31"/>
        <v>SI-12C3:DI-BPMRFFE-1/TI_OUT
SI-12C3:DI-FMCFastADC-1/IN3</v>
      </c>
      <c r="R2017" s="69">
        <v>2.0</v>
      </c>
      <c r="S2017" s="69">
        <v>2.0</v>
      </c>
      <c r="T2017" s="211" t="str">
        <f>Def_Sistemas_Conectores_Cabos!$C$9</f>
        <v>RG316</v>
      </c>
      <c r="U2017" s="45" t="s">
        <v>1173</v>
      </c>
      <c r="V2017" s="33"/>
      <c r="W2017" s="33"/>
      <c r="X2017" s="33"/>
    </row>
    <row r="2018" ht="15.75" customHeight="1">
      <c r="A2018" s="19" t="str">
        <f>Def_Sistemas_Conectores_Cabos!$A$22</f>
        <v>BPM de elétrons</v>
      </c>
      <c r="B2018" s="22" t="str">
        <f>Datas_Entregas!$A$3</f>
        <v>BTS/Anel</v>
      </c>
      <c r="C2018" s="25">
        <f t="array" ref="C2018">INDEX(Datas_Entregas!$B$2:$B$100, MATCH(B2018, Datas_Entregas!$A$2:$A$100, 0), 1)</f>
        <v>43296</v>
      </c>
      <c r="D2018" s="22" t="str">
        <f>Def_Status_Montagem!$A$4</f>
        <v>Comprado / Esperando entrega</v>
      </c>
      <c r="E2018" s="35" t="str">
        <f>Def_Status_Montagem!$B$4</f>
        <v>Contratada (inclui etiqueta)</v>
      </c>
      <c r="F2018" s="26"/>
      <c r="G2018" s="27"/>
      <c r="H2018" s="26" t="str">
        <f t="array" ref="H2018">INDEX(Def_Instancias_Equipamentos!$E$2:$E$5135, MATCH(K2018, Def_Instancias_Equipamentos!$D$2:$D$5135, 0), 1)</f>
        <v>IA-12RaBPM</v>
      </c>
      <c r="I2018" s="27" t="str">
        <f t="array" ref="I2018">INDEX(Def_Instancias_Equipamentos!$E$2:$E$5135, MATCH(L2018, Def_Instancias_Equipamentos!$D$2:$D$5135, 0), 1)</f>
        <v>IA-12RaBPM</v>
      </c>
      <c r="J2018" s="27" t="str">
        <f t="shared" si="26"/>
        <v>INTERNO</v>
      </c>
      <c r="K2018" s="28" t="str">
        <f>Def_Instancias_Equipamentos!$D$882</f>
        <v>SI-12C3:DI-BPMRFFE-1</v>
      </c>
      <c r="L2018" s="19" t="str">
        <f>Def_Instancias_Equipamentos!$D$1473</f>
        <v>SI-12C3:DI-FMCFastADC-1</v>
      </c>
      <c r="M2018" s="44" t="s">
        <v>47</v>
      </c>
      <c r="N2018" s="45" t="s">
        <v>1216</v>
      </c>
      <c r="O2018" s="28" t="str">
        <f>Def_Sistemas_Conectores_Cabos!$B$7</f>
        <v>SMA 50-ohm</v>
      </c>
      <c r="P2018" s="19" t="str">
        <f>Def_Sistemas_Conectores_Cabos!$B$7</f>
        <v>SMA 50-ohm</v>
      </c>
      <c r="Q2018" s="27" t="str">
        <f t="shared" si="31"/>
        <v>SI-12C3:DI-BPMRFFE-1/BO_OUT
SI-12C3:DI-FMCFastADC-1/IN4</v>
      </c>
      <c r="R2018" s="69">
        <v>2.0</v>
      </c>
      <c r="S2018" s="69">
        <v>2.0</v>
      </c>
      <c r="T2018" s="211" t="str">
        <f>Def_Sistemas_Conectores_Cabos!$C$9</f>
        <v>RG316</v>
      </c>
      <c r="U2018" s="45" t="s">
        <v>1173</v>
      </c>
      <c r="V2018" s="33"/>
      <c r="W2018" s="33"/>
      <c r="X2018" s="33"/>
    </row>
    <row r="2019" ht="15.75" customHeight="1">
      <c r="A2019" s="19" t="str">
        <f>Def_Sistemas_Conectores_Cabos!$A$22</f>
        <v>BPM de elétrons</v>
      </c>
      <c r="B2019" s="22" t="str">
        <f>Datas_Entregas!$A$3</f>
        <v>BTS/Anel</v>
      </c>
      <c r="C2019" s="25">
        <f t="array" ref="C2019">INDEX(Datas_Entregas!$B$2:$B$100, MATCH(B2019, Datas_Entregas!$A$2:$A$100, 0), 1)</f>
        <v>43296</v>
      </c>
      <c r="D2019" s="22" t="str">
        <f>Def_Status_Montagem!$A$4</f>
        <v>Comprado / Esperando entrega</v>
      </c>
      <c r="E2019" s="35" t="str">
        <f>Def_Status_Montagem!$B$4</f>
        <v>Contratada (inclui etiqueta)</v>
      </c>
      <c r="F2019" s="26"/>
      <c r="G2019" s="27"/>
      <c r="H2019" s="26" t="str">
        <f t="array" ref="H2019">INDEX(Def_Instancias_Equipamentos!$E$2:$E$5135, MATCH(K2019, Def_Instancias_Equipamentos!$D$2:$D$5135, 0), 1)</f>
        <v>IA-12RaBPM</v>
      </c>
      <c r="I2019" s="27" t="str">
        <f t="array" ref="I2019">INDEX(Def_Instancias_Equipamentos!$E$2:$E$5135, MATCH(L2019, Def_Instancias_Equipamentos!$D$2:$D$5135, 0), 1)</f>
        <v>IA-12RaBPM</v>
      </c>
      <c r="J2019" s="27" t="str">
        <f t="shared" si="26"/>
        <v>INTERNO</v>
      </c>
      <c r="K2019" s="28" t="str">
        <f>Def_Instancias_Equipamentos!$D$883</f>
        <v>SI-12C3:DI-BPMRFFE-2</v>
      </c>
      <c r="L2019" s="19" t="str">
        <f>Def_Instancias_Equipamentos!$D$1474</f>
        <v>SI-12C3:DI-FMCFastADC-2</v>
      </c>
      <c r="M2019" s="44" t="s">
        <v>51</v>
      </c>
      <c r="N2019" s="45" t="s">
        <v>1192</v>
      </c>
      <c r="O2019" s="28" t="str">
        <f>Def_Sistemas_Conectores_Cabos!$B$7</f>
        <v>SMA 50-ohm</v>
      </c>
      <c r="P2019" s="19" t="str">
        <f>Def_Sistemas_Conectores_Cabos!$B$7</f>
        <v>SMA 50-ohm</v>
      </c>
      <c r="Q2019" s="27" t="str">
        <f t="shared" si="31"/>
        <v>SI-12C3:DI-BPMRFFE-2/TO_OUT
SI-12C3:DI-FMCFastADC-2/IN1</v>
      </c>
      <c r="R2019" s="69">
        <v>2.0</v>
      </c>
      <c r="S2019" s="69">
        <v>2.0</v>
      </c>
      <c r="T2019" s="211" t="str">
        <f>Def_Sistemas_Conectores_Cabos!$C$9</f>
        <v>RG316</v>
      </c>
      <c r="U2019" s="45" t="s">
        <v>1173</v>
      </c>
      <c r="V2019" s="33"/>
      <c r="W2019" s="33"/>
      <c r="X2019" s="33"/>
    </row>
    <row r="2020" ht="15.75" customHeight="1">
      <c r="A2020" s="19" t="str">
        <f>Def_Sistemas_Conectores_Cabos!$A$22</f>
        <v>BPM de elétrons</v>
      </c>
      <c r="B2020" s="22" t="str">
        <f>Datas_Entregas!$A$3</f>
        <v>BTS/Anel</v>
      </c>
      <c r="C2020" s="25">
        <f t="array" ref="C2020">INDEX(Datas_Entregas!$B$2:$B$100, MATCH(B2020, Datas_Entregas!$A$2:$A$100, 0), 1)</f>
        <v>43296</v>
      </c>
      <c r="D2020" s="22" t="str">
        <f>Def_Status_Montagem!$A$4</f>
        <v>Comprado / Esperando entrega</v>
      </c>
      <c r="E2020" s="35" t="str">
        <f>Def_Status_Montagem!$B$4</f>
        <v>Contratada (inclui etiqueta)</v>
      </c>
      <c r="F2020" s="26"/>
      <c r="G2020" s="27"/>
      <c r="H2020" s="26" t="str">
        <f t="array" ref="H2020">INDEX(Def_Instancias_Equipamentos!$E$2:$E$5135, MATCH(K2020, Def_Instancias_Equipamentos!$D$2:$D$5135, 0), 1)</f>
        <v>IA-12RaBPM</v>
      </c>
      <c r="I2020" s="27" t="str">
        <f t="array" ref="I2020">INDEX(Def_Instancias_Equipamentos!$E$2:$E$5135, MATCH(L2020, Def_Instancias_Equipamentos!$D$2:$D$5135, 0), 1)</f>
        <v>IA-12RaBPM</v>
      </c>
      <c r="J2020" s="27" t="str">
        <f t="shared" si="26"/>
        <v>INTERNO</v>
      </c>
      <c r="K2020" s="28" t="str">
        <f>Def_Instancias_Equipamentos!$D$883</f>
        <v>SI-12C3:DI-BPMRFFE-2</v>
      </c>
      <c r="L2020" s="19" t="str">
        <f>Def_Instancias_Equipamentos!$D$1474</f>
        <v>SI-12C3:DI-FMCFastADC-2</v>
      </c>
      <c r="M2020" s="44" t="s">
        <v>44</v>
      </c>
      <c r="N2020" s="45" t="s">
        <v>1199</v>
      </c>
      <c r="O2020" s="28" t="str">
        <f>Def_Sistemas_Conectores_Cabos!$B$7</f>
        <v>SMA 50-ohm</v>
      </c>
      <c r="P2020" s="19" t="str">
        <f>Def_Sistemas_Conectores_Cabos!$B$7</f>
        <v>SMA 50-ohm</v>
      </c>
      <c r="Q2020" s="27" t="str">
        <f t="shared" si="31"/>
        <v>SI-12C3:DI-BPMRFFE-2/BI_OUT
SI-12C3:DI-FMCFastADC-2/IN2</v>
      </c>
      <c r="R2020" s="69">
        <v>2.0</v>
      </c>
      <c r="S2020" s="69">
        <v>2.0</v>
      </c>
      <c r="T2020" s="211" t="str">
        <f>Def_Sistemas_Conectores_Cabos!$C$9</f>
        <v>RG316</v>
      </c>
      <c r="U2020" s="45" t="s">
        <v>1173</v>
      </c>
      <c r="V2020" s="33"/>
      <c r="W2020" s="33"/>
      <c r="X2020" s="33"/>
    </row>
    <row r="2021" ht="15.75" customHeight="1">
      <c r="A2021" s="19" t="str">
        <f>Def_Sistemas_Conectores_Cabos!$A$22</f>
        <v>BPM de elétrons</v>
      </c>
      <c r="B2021" s="22" t="str">
        <f>Datas_Entregas!$A$3</f>
        <v>BTS/Anel</v>
      </c>
      <c r="C2021" s="25">
        <f t="array" ref="C2021">INDEX(Datas_Entregas!$B$2:$B$100, MATCH(B2021, Datas_Entregas!$A$2:$A$100, 0), 1)</f>
        <v>43296</v>
      </c>
      <c r="D2021" s="22" t="str">
        <f>Def_Status_Montagem!$A$4</f>
        <v>Comprado / Esperando entrega</v>
      </c>
      <c r="E2021" s="35" t="str">
        <f>Def_Status_Montagem!$B$4</f>
        <v>Contratada (inclui etiqueta)</v>
      </c>
      <c r="F2021" s="26"/>
      <c r="G2021" s="27"/>
      <c r="H2021" s="26" t="str">
        <f t="array" ref="H2021">INDEX(Def_Instancias_Equipamentos!$E$2:$E$5135, MATCH(K2021, Def_Instancias_Equipamentos!$D$2:$D$5135, 0), 1)</f>
        <v>IA-12RaBPM</v>
      </c>
      <c r="I2021" s="27" t="str">
        <f t="array" ref="I2021">INDEX(Def_Instancias_Equipamentos!$E$2:$E$5135, MATCH(L2021, Def_Instancias_Equipamentos!$D$2:$D$5135, 0), 1)</f>
        <v>IA-12RaBPM</v>
      </c>
      <c r="J2021" s="27" t="str">
        <f t="shared" si="26"/>
        <v>INTERNO</v>
      </c>
      <c r="K2021" s="28" t="str">
        <f>Def_Instancias_Equipamentos!$D$883</f>
        <v>SI-12C3:DI-BPMRFFE-2</v>
      </c>
      <c r="L2021" s="19" t="str">
        <f>Def_Instancias_Equipamentos!$D$1474</f>
        <v>SI-12C3:DI-FMCFastADC-2</v>
      </c>
      <c r="M2021" s="44" t="s">
        <v>49</v>
      </c>
      <c r="N2021" s="45" t="s">
        <v>1202</v>
      </c>
      <c r="O2021" s="28" t="str">
        <f>Def_Sistemas_Conectores_Cabos!$B$7</f>
        <v>SMA 50-ohm</v>
      </c>
      <c r="P2021" s="19" t="str">
        <f>Def_Sistemas_Conectores_Cabos!$B$7</f>
        <v>SMA 50-ohm</v>
      </c>
      <c r="Q2021" s="27" t="str">
        <f t="shared" si="31"/>
        <v>SI-12C3:DI-BPMRFFE-2/TI_OUT
SI-12C3:DI-FMCFastADC-2/IN3</v>
      </c>
      <c r="R2021" s="69">
        <v>2.0</v>
      </c>
      <c r="S2021" s="69">
        <v>2.0</v>
      </c>
      <c r="T2021" s="211" t="str">
        <f>Def_Sistemas_Conectores_Cabos!$C$9</f>
        <v>RG316</v>
      </c>
      <c r="U2021" s="45" t="s">
        <v>1173</v>
      </c>
      <c r="V2021" s="33"/>
      <c r="W2021" s="33"/>
      <c r="X2021" s="33"/>
    </row>
    <row r="2022" ht="15.75" customHeight="1">
      <c r="A2022" s="19" t="str">
        <f>Def_Sistemas_Conectores_Cabos!$A$22</f>
        <v>BPM de elétrons</v>
      </c>
      <c r="B2022" s="22" t="str">
        <f>Datas_Entregas!$A$3</f>
        <v>BTS/Anel</v>
      </c>
      <c r="C2022" s="25">
        <f t="array" ref="C2022">INDEX(Datas_Entregas!$B$2:$B$100, MATCH(B2022, Datas_Entregas!$A$2:$A$100, 0), 1)</f>
        <v>43296</v>
      </c>
      <c r="D2022" s="22" t="str">
        <f>Def_Status_Montagem!$A$4</f>
        <v>Comprado / Esperando entrega</v>
      </c>
      <c r="E2022" s="35" t="str">
        <f>Def_Status_Montagem!$B$4</f>
        <v>Contratada (inclui etiqueta)</v>
      </c>
      <c r="F2022" s="26"/>
      <c r="G2022" s="27"/>
      <c r="H2022" s="26" t="str">
        <f t="array" ref="H2022">INDEX(Def_Instancias_Equipamentos!$E$2:$E$5135, MATCH(K2022, Def_Instancias_Equipamentos!$D$2:$D$5135, 0), 1)</f>
        <v>IA-12RaBPM</v>
      </c>
      <c r="I2022" s="27" t="str">
        <f t="array" ref="I2022">INDEX(Def_Instancias_Equipamentos!$E$2:$E$5135, MATCH(L2022, Def_Instancias_Equipamentos!$D$2:$D$5135, 0), 1)</f>
        <v>IA-12RaBPM</v>
      </c>
      <c r="J2022" s="27" t="str">
        <f t="shared" si="26"/>
        <v>INTERNO</v>
      </c>
      <c r="K2022" s="28" t="str">
        <f>Def_Instancias_Equipamentos!$D$883</f>
        <v>SI-12C3:DI-BPMRFFE-2</v>
      </c>
      <c r="L2022" s="19" t="str">
        <f>Def_Instancias_Equipamentos!$D$1474</f>
        <v>SI-12C3:DI-FMCFastADC-2</v>
      </c>
      <c r="M2022" s="44" t="s">
        <v>47</v>
      </c>
      <c r="N2022" s="45" t="s">
        <v>1216</v>
      </c>
      <c r="O2022" s="28" t="str">
        <f>Def_Sistemas_Conectores_Cabos!$B$7</f>
        <v>SMA 50-ohm</v>
      </c>
      <c r="P2022" s="19" t="str">
        <f>Def_Sistemas_Conectores_Cabos!$B$7</f>
        <v>SMA 50-ohm</v>
      </c>
      <c r="Q2022" s="27" t="str">
        <f t="shared" si="31"/>
        <v>SI-12C3:DI-BPMRFFE-2/BO_OUT
SI-12C3:DI-FMCFastADC-2/IN4</v>
      </c>
      <c r="R2022" s="69">
        <v>2.0</v>
      </c>
      <c r="S2022" s="69">
        <v>2.0</v>
      </c>
      <c r="T2022" s="211" t="str">
        <f>Def_Sistemas_Conectores_Cabos!$C$9</f>
        <v>RG316</v>
      </c>
      <c r="U2022" s="45" t="s">
        <v>1173</v>
      </c>
      <c r="V2022" s="33"/>
      <c r="W2022" s="33"/>
      <c r="X2022" s="33"/>
    </row>
    <row r="2023" ht="15.75" customHeight="1">
      <c r="A2023" s="19" t="str">
        <f>Def_Sistemas_Conectores_Cabos!$A$22</f>
        <v>BPM de elétrons</v>
      </c>
      <c r="B2023" s="22" t="str">
        <f>Datas_Entregas!$A$3</f>
        <v>BTS/Anel</v>
      </c>
      <c r="C2023" s="25">
        <f t="array" ref="C2023">INDEX(Datas_Entregas!$B$2:$B$100, MATCH(B2023, Datas_Entregas!$A$2:$A$100, 0), 1)</f>
        <v>43296</v>
      </c>
      <c r="D2023" s="22" t="str">
        <f>Def_Status_Montagem!$A$4</f>
        <v>Comprado / Esperando entrega</v>
      </c>
      <c r="E2023" s="35" t="str">
        <f>Def_Status_Montagem!$B$4</f>
        <v>Contratada (inclui etiqueta)</v>
      </c>
      <c r="F2023" s="26"/>
      <c r="G2023" s="27"/>
      <c r="H2023" s="26" t="str">
        <f t="array" ref="H2023">INDEX(Def_Instancias_Equipamentos!$E$2:$E$5135, MATCH(K2023, Def_Instancias_Equipamentos!$D$2:$D$5135, 0), 1)</f>
        <v>IA-12RaBPM</v>
      </c>
      <c r="I2023" s="27" t="str">
        <f t="array" ref="I2023">INDEX(Def_Instancias_Equipamentos!$E$2:$E$5135, MATCH(L2023, Def_Instancias_Equipamentos!$D$2:$D$5135, 0), 1)</f>
        <v>IA-12RaBPM</v>
      </c>
      <c r="J2023" s="27" t="str">
        <f t="shared" si="26"/>
        <v>INTERNO</v>
      </c>
      <c r="K2023" s="28" t="str">
        <f>Def_Instancias_Equipamentos!$D$884</f>
        <v>SI-12C4:DI-BPMRFFE</v>
      </c>
      <c r="L2023" s="19" t="str">
        <f>Def_Instancias_Equipamentos!$D$1475</f>
        <v>SI-12C4:DI-FMCFastADC</v>
      </c>
      <c r="M2023" s="44" t="s">
        <v>51</v>
      </c>
      <c r="N2023" s="45" t="s">
        <v>1192</v>
      </c>
      <c r="O2023" s="28" t="str">
        <f>Def_Sistemas_Conectores_Cabos!$B$7</f>
        <v>SMA 50-ohm</v>
      </c>
      <c r="P2023" s="19" t="str">
        <f>Def_Sistemas_Conectores_Cabos!$B$7</f>
        <v>SMA 50-ohm</v>
      </c>
      <c r="Q2023" s="27" t="str">
        <f t="shared" si="31"/>
        <v>SI-12C4:DI-BPMRFFE/TO_OUT
SI-12C4:DI-FMCFastADC/IN1</v>
      </c>
      <c r="R2023" s="69">
        <v>2.0</v>
      </c>
      <c r="S2023" s="69">
        <v>2.0</v>
      </c>
      <c r="T2023" s="211" t="str">
        <f>Def_Sistemas_Conectores_Cabos!$C$9</f>
        <v>RG316</v>
      </c>
      <c r="U2023" s="45" t="s">
        <v>1173</v>
      </c>
      <c r="V2023" s="33"/>
      <c r="W2023" s="33"/>
      <c r="X2023" s="33"/>
    </row>
    <row r="2024" ht="15.75" customHeight="1">
      <c r="A2024" s="19" t="str">
        <f>Def_Sistemas_Conectores_Cabos!$A$22</f>
        <v>BPM de elétrons</v>
      </c>
      <c r="B2024" s="22" t="str">
        <f>Datas_Entregas!$A$3</f>
        <v>BTS/Anel</v>
      </c>
      <c r="C2024" s="25">
        <f t="array" ref="C2024">INDEX(Datas_Entregas!$B$2:$B$100, MATCH(B2024, Datas_Entregas!$A$2:$A$100, 0), 1)</f>
        <v>43296</v>
      </c>
      <c r="D2024" s="22" t="str">
        <f>Def_Status_Montagem!$A$4</f>
        <v>Comprado / Esperando entrega</v>
      </c>
      <c r="E2024" s="35" t="str">
        <f>Def_Status_Montagem!$B$4</f>
        <v>Contratada (inclui etiqueta)</v>
      </c>
      <c r="F2024" s="26"/>
      <c r="G2024" s="27"/>
      <c r="H2024" s="26" t="str">
        <f t="array" ref="H2024">INDEX(Def_Instancias_Equipamentos!$E$2:$E$5135, MATCH(K2024, Def_Instancias_Equipamentos!$D$2:$D$5135, 0), 1)</f>
        <v>IA-12RaBPM</v>
      </c>
      <c r="I2024" s="27" t="str">
        <f t="array" ref="I2024">INDEX(Def_Instancias_Equipamentos!$E$2:$E$5135, MATCH(L2024, Def_Instancias_Equipamentos!$D$2:$D$5135, 0), 1)</f>
        <v>IA-12RaBPM</v>
      </c>
      <c r="J2024" s="27" t="str">
        <f t="shared" si="26"/>
        <v>INTERNO</v>
      </c>
      <c r="K2024" s="28" t="str">
        <f>Def_Instancias_Equipamentos!$D$884</f>
        <v>SI-12C4:DI-BPMRFFE</v>
      </c>
      <c r="L2024" s="19" t="str">
        <f>Def_Instancias_Equipamentos!$D$1475</f>
        <v>SI-12C4:DI-FMCFastADC</v>
      </c>
      <c r="M2024" s="44" t="s">
        <v>44</v>
      </c>
      <c r="N2024" s="45" t="s">
        <v>1199</v>
      </c>
      <c r="O2024" s="28" t="str">
        <f>Def_Sistemas_Conectores_Cabos!$B$7</f>
        <v>SMA 50-ohm</v>
      </c>
      <c r="P2024" s="19" t="str">
        <f>Def_Sistemas_Conectores_Cabos!$B$7</f>
        <v>SMA 50-ohm</v>
      </c>
      <c r="Q2024" s="27" t="str">
        <f t="shared" si="31"/>
        <v>SI-12C4:DI-BPMRFFE/BI_OUT
SI-12C4:DI-FMCFastADC/IN2</v>
      </c>
      <c r="R2024" s="69">
        <v>2.0</v>
      </c>
      <c r="S2024" s="69">
        <v>2.0</v>
      </c>
      <c r="T2024" s="211" t="str">
        <f>Def_Sistemas_Conectores_Cabos!$C$9</f>
        <v>RG316</v>
      </c>
      <c r="U2024" s="45" t="s">
        <v>1173</v>
      </c>
      <c r="V2024" s="33"/>
      <c r="W2024" s="33"/>
      <c r="X2024" s="33"/>
    </row>
    <row r="2025" ht="15.75" customHeight="1">
      <c r="A2025" s="19" t="str">
        <f>Def_Sistemas_Conectores_Cabos!$A$22</f>
        <v>BPM de elétrons</v>
      </c>
      <c r="B2025" s="22" t="str">
        <f>Datas_Entregas!$A$3</f>
        <v>BTS/Anel</v>
      </c>
      <c r="C2025" s="25">
        <f t="array" ref="C2025">INDEX(Datas_Entregas!$B$2:$B$100, MATCH(B2025, Datas_Entregas!$A$2:$A$100, 0), 1)</f>
        <v>43296</v>
      </c>
      <c r="D2025" s="22" t="str">
        <f>Def_Status_Montagem!$A$4</f>
        <v>Comprado / Esperando entrega</v>
      </c>
      <c r="E2025" s="35" t="str">
        <f>Def_Status_Montagem!$B$4</f>
        <v>Contratada (inclui etiqueta)</v>
      </c>
      <c r="F2025" s="26"/>
      <c r="G2025" s="27"/>
      <c r="H2025" s="26" t="str">
        <f t="array" ref="H2025">INDEX(Def_Instancias_Equipamentos!$E$2:$E$5135, MATCH(K2025, Def_Instancias_Equipamentos!$D$2:$D$5135, 0), 1)</f>
        <v>IA-12RaBPM</v>
      </c>
      <c r="I2025" s="27" t="str">
        <f t="array" ref="I2025">INDEX(Def_Instancias_Equipamentos!$E$2:$E$5135, MATCH(L2025, Def_Instancias_Equipamentos!$D$2:$D$5135, 0), 1)</f>
        <v>IA-12RaBPM</v>
      </c>
      <c r="J2025" s="27" t="str">
        <f t="shared" si="26"/>
        <v>INTERNO</v>
      </c>
      <c r="K2025" s="28" t="str">
        <f>Def_Instancias_Equipamentos!$D$884</f>
        <v>SI-12C4:DI-BPMRFFE</v>
      </c>
      <c r="L2025" s="19" t="str">
        <f>Def_Instancias_Equipamentos!$D$1475</f>
        <v>SI-12C4:DI-FMCFastADC</v>
      </c>
      <c r="M2025" s="44" t="s">
        <v>49</v>
      </c>
      <c r="N2025" s="45" t="s">
        <v>1202</v>
      </c>
      <c r="O2025" s="28" t="str">
        <f>Def_Sistemas_Conectores_Cabos!$B$7</f>
        <v>SMA 50-ohm</v>
      </c>
      <c r="P2025" s="19" t="str">
        <f>Def_Sistemas_Conectores_Cabos!$B$7</f>
        <v>SMA 50-ohm</v>
      </c>
      <c r="Q2025" s="27" t="str">
        <f t="shared" si="31"/>
        <v>SI-12C4:DI-BPMRFFE/TI_OUT
SI-12C4:DI-FMCFastADC/IN3</v>
      </c>
      <c r="R2025" s="69">
        <v>2.0</v>
      </c>
      <c r="S2025" s="69">
        <v>2.0</v>
      </c>
      <c r="T2025" s="211" t="str">
        <f>Def_Sistemas_Conectores_Cabos!$C$9</f>
        <v>RG316</v>
      </c>
      <c r="U2025" s="45" t="s">
        <v>1173</v>
      </c>
      <c r="V2025" s="33"/>
      <c r="W2025" s="33"/>
      <c r="X2025" s="33"/>
    </row>
    <row r="2026" ht="15.75" customHeight="1">
      <c r="A2026" s="19" t="str">
        <f>Def_Sistemas_Conectores_Cabos!$A$22</f>
        <v>BPM de elétrons</v>
      </c>
      <c r="B2026" s="22" t="str">
        <f>Datas_Entregas!$A$3</f>
        <v>BTS/Anel</v>
      </c>
      <c r="C2026" s="25">
        <f t="array" ref="C2026">INDEX(Datas_Entregas!$B$2:$B$100, MATCH(B2026, Datas_Entregas!$A$2:$A$100, 0), 1)</f>
        <v>43296</v>
      </c>
      <c r="D2026" s="22" t="str">
        <f>Def_Status_Montagem!$A$4</f>
        <v>Comprado / Esperando entrega</v>
      </c>
      <c r="E2026" s="35" t="str">
        <f>Def_Status_Montagem!$B$4</f>
        <v>Contratada (inclui etiqueta)</v>
      </c>
      <c r="F2026" s="26"/>
      <c r="G2026" s="27"/>
      <c r="H2026" s="26" t="str">
        <f t="array" ref="H2026">INDEX(Def_Instancias_Equipamentos!$E$2:$E$5135, MATCH(K2026, Def_Instancias_Equipamentos!$D$2:$D$5135, 0), 1)</f>
        <v>IA-12RaBPM</v>
      </c>
      <c r="I2026" s="27" t="str">
        <f t="array" ref="I2026">INDEX(Def_Instancias_Equipamentos!$E$2:$E$5135, MATCH(L2026, Def_Instancias_Equipamentos!$D$2:$D$5135, 0), 1)</f>
        <v>IA-12RaBPM</v>
      </c>
      <c r="J2026" s="27" t="str">
        <f t="shared" si="26"/>
        <v>INTERNO</v>
      </c>
      <c r="K2026" s="28" t="str">
        <f>Def_Instancias_Equipamentos!$D$884</f>
        <v>SI-12C4:DI-BPMRFFE</v>
      </c>
      <c r="L2026" s="19" t="str">
        <f>Def_Instancias_Equipamentos!$D$1475</f>
        <v>SI-12C4:DI-FMCFastADC</v>
      </c>
      <c r="M2026" s="44" t="s">
        <v>47</v>
      </c>
      <c r="N2026" s="45" t="s">
        <v>1216</v>
      </c>
      <c r="O2026" s="28" t="str">
        <f>Def_Sistemas_Conectores_Cabos!$B$7</f>
        <v>SMA 50-ohm</v>
      </c>
      <c r="P2026" s="19" t="str">
        <f>Def_Sistemas_Conectores_Cabos!$B$7</f>
        <v>SMA 50-ohm</v>
      </c>
      <c r="Q2026" s="27" t="str">
        <f t="shared" si="31"/>
        <v>SI-12C4:DI-BPMRFFE/BO_OUT
SI-12C4:DI-FMCFastADC/IN4</v>
      </c>
      <c r="R2026" s="69">
        <v>2.0</v>
      </c>
      <c r="S2026" s="69">
        <v>2.0</v>
      </c>
      <c r="T2026" s="211" t="str">
        <f>Def_Sistemas_Conectores_Cabos!$C$9</f>
        <v>RG316</v>
      </c>
      <c r="U2026" s="45" t="s">
        <v>1173</v>
      </c>
      <c r="V2026" s="33"/>
      <c r="W2026" s="33"/>
      <c r="X2026" s="33"/>
    </row>
    <row r="2027" ht="15.75" customHeight="1">
      <c r="A2027" s="19" t="str">
        <f>Def_Sistemas_Conectores_Cabos!$A$22</f>
        <v>BPM de elétrons</v>
      </c>
      <c r="B2027" s="22" t="str">
        <f>Datas_Entregas!$A$3</f>
        <v>BTS/Anel</v>
      </c>
      <c r="C2027" s="25">
        <f t="array" ref="C2027">INDEX(Datas_Entregas!$B$2:$B$100, MATCH(B2027, Datas_Entregas!$A$2:$A$100, 0), 1)</f>
        <v>43296</v>
      </c>
      <c r="D2027" s="22" t="str">
        <f>Def_Status_Montagem!$A$4</f>
        <v>Comprado / Esperando entrega</v>
      </c>
      <c r="E2027" s="35" t="str">
        <f>Def_Status_Montagem!$B$4</f>
        <v>Contratada (inclui etiqueta)</v>
      </c>
      <c r="F2027" s="26"/>
      <c r="G2027" s="27"/>
      <c r="H2027" s="26" t="str">
        <f t="array" ref="H2027">INDEX(Def_Instancias_Equipamentos!$E$2:$E$5135, MATCH(K2027, Def_Instancias_Equipamentos!$D$2:$D$5135, 0), 1)</f>
        <v>IA-12RaBPM</v>
      </c>
      <c r="I2027" s="27" t="str">
        <f t="array" ref="I2027">INDEX(Def_Instancias_Equipamentos!$E$2:$E$5135, MATCH(L2027, Def_Instancias_Equipamentos!$D$2:$D$5135, 0), 1)</f>
        <v>IA-12RaBPM</v>
      </c>
      <c r="J2027" s="27" t="str">
        <f t="shared" si="26"/>
        <v>INTERNO</v>
      </c>
      <c r="K2027" s="28" t="str">
        <f>Def_Instancias_Equipamentos!$D$885</f>
        <v>SI-12M1:DI-BPMRFFE</v>
      </c>
      <c r="L2027" s="19" t="str">
        <f>Def_Instancias_Equipamentos!$D$1476</f>
        <v>SI-12M1:DI-FMCFastADC</v>
      </c>
      <c r="M2027" s="44" t="s">
        <v>51</v>
      </c>
      <c r="N2027" s="45" t="s">
        <v>1192</v>
      </c>
      <c r="O2027" s="28" t="str">
        <f>Def_Sistemas_Conectores_Cabos!$B$7</f>
        <v>SMA 50-ohm</v>
      </c>
      <c r="P2027" s="19" t="str">
        <f>Def_Sistemas_Conectores_Cabos!$B$7</f>
        <v>SMA 50-ohm</v>
      </c>
      <c r="Q2027" s="27" t="str">
        <f t="shared" si="31"/>
        <v>SI-12M1:DI-BPMRFFE/TO_OUT
SI-12M1:DI-FMCFastADC/IN1</v>
      </c>
      <c r="R2027" s="69">
        <v>2.0</v>
      </c>
      <c r="S2027" s="69">
        <v>2.0</v>
      </c>
      <c r="T2027" s="211" t="str">
        <f>Def_Sistemas_Conectores_Cabos!$C$9</f>
        <v>RG316</v>
      </c>
      <c r="U2027" s="45" t="s">
        <v>1173</v>
      </c>
      <c r="V2027" s="33"/>
      <c r="W2027" s="33"/>
      <c r="X2027" s="33"/>
    </row>
    <row r="2028" ht="15.75" customHeight="1">
      <c r="A2028" s="19" t="str">
        <f>Def_Sistemas_Conectores_Cabos!$A$22</f>
        <v>BPM de elétrons</v>
      </c>
      <c r="B2028" s="22" t="str">
        <f>Datas_Entregas!$A$3</f>
        <v>BTS/Anel</v>
      </c>
      <c r="C2028" s="25">
        <f t="array" ref="C2028">INDEX(Datas_Entregas!$B$2:$B$100, MATCH(B2028, Datas_Entregas!$A$2:$A$100, 0), 1)</f>
        <v>43296</v>
      </c>
      <c r="D2028" s="22" t="str">
        <f>Def_Status_Montagem!$A$4</f>
        <v>Comprado / Esperando entrega</v>
      </c>
      <c r="E2028" s="35" t="str">
        <f>Def_Status_Montagem!$B$4</f>
        <v>Contratada (inclui etiqueta)</v>
      </c>
      <c r="F2028" s="26"/>
      <c r="G2028" s="27"/>
      <c r="H2028" s="26" t="str">
        <f t="array" ref="H2028">INDEX(Def_Instancias_Equipamentos!$E$2:$E$5135, MATCH(K2028, Def_Instancias_Equipamentos!$D$2:$D$5135, 0), 1)</f>
        <v>IA-12RaBPM</v>
      </c>
      <c r="I2028" s="27" t="str">
        <f t="array" ref="I2028">INDEX(Def_Instancias_Equipamentos!$E$2:$E$5135, MATCH(L2028, Def_Instancias_Equipamentos!$D$2:$D$5135, 0), 1)</f>
        <v>IA-12RaBPM</v>
      </c>
      <c r="J2028" s="27" t="str">
        <f t="shared" si="26"/>
        <v>INTERNO</v>
      </c>
      <c r="K2028" s="28" t="str">
        <f>Def_Instancias_Equipamentos!$D$885</f>
        <v>SI-12M1:DI-BPMRFFE</v>
      </c>
      <c r="L2028" s="19" t="str">
        <f>Def_Instancias_Equipamentos!$D$1476</f>
        <v>SI-12M1:DI-FMCFastADC</v>
      </c>
      <c r="M2028" s="44" t="s">
        <v>44</v>
      </c>
      <c r="N2028" s="45" t="s">
        <v>1199</v>
      </c>
      <c r="O2028" s="28" t="str">
        <f>Def_Sistemas_Conectores_Cabos!$B$7</f>
        <v>SMA 50-ohm</v>
      </c>
      <c r="P2028" s="19" t="str">
        <f>Def_Sistemas_Conectores_Cabos!$B$7</f>
        <v>SMA 50-ohm</v>
      </c>
      <c r="Q2028" s="27" t="str">
        <f t="shared" si="31"/>
        <v>SI-12M1:DI-BPMRFFE/BI_OUT
SI-12M1:DI-FMCFastADC/IN2</v>
      </c>
      <c r="R2028" s="69">
        <v>2.0</v>
      </c>
      <c r="S2028" s="69">
        <v>2.0</v>
      </c>
      <c r="T2028" s="211" t="str">
        <f>Def_Sistemas_Conectores_Cabos!$C$9</f>
        <v>RG316</v>
      </c>
      <c r="U2028" s="45" t="s">
        <v>1173</v>
      </c>
      <c r="V2028" s="33"/>
      <c r="W2028" s="33"/>
      <c r="X2028" s="33"/>
    </row>
    <row r="2029" ht="15.75" customHeight="1">
      <c r="A2029" s="19" t="str">
        <f>Def_Sistemas_Conectores_Cabos!$A$22</f>
        <v>BPM de elétrons</v>
      </c>
      <c r="B2029" s="22" t="str">
        <f>Datas_Entregas!$A$3</f>
        <v>BTS/Anel</v>
      </c>
      <c r="C2029" s="25">
        <f t="array" ref="C2029">INDEX(Datas_Entregas!$B$2:$B$100, MATCH(B2029, Datas_Entregas!$A$2:$A$100, 0), 1)</f>
        <v>43296</v>
      </c>
      <c r="D2029" s="22" t="str">
        <f>Def_Status_Montagem!$A$4</f>
        <v>Comprado / Esperando entrega</v>
      </c>
      <c r="E2029" s="35" t="str">
        <f>Def_Status_Montagem!$B$4</f>
        <v>Contratada (inclui etiqueta)</v>
      </c>
      <c r="F2029" s="26"/>
      <c r="G2029" s="27"/>
      <c r="H2029" s="26" t="str">
        <f t="array" ref="H2029">INDEX(Def_Instancias_Equipamentos!$E$2:$E$5135, MATCH(K2029, Def_Instancias_Equipamentos!$D$2:$D$5135, 0), 1)</f>
        <v>IA-12RaBPM</v>
      </c>
      <c r="I2029" s="27" t="str">
        <f t="array" ref="I2029">INDEX(Def_Instancias_Equipamentos!$E$2:$E$5135, MATCH(L2029, Def_Instancias_Equipamentos!$D$2:$D$5135, 0), 1)</f>
        <v>IA-12RaBPM</v>
      </c>
      <c r="J2029" s="27" t="str">
        <f t="shared" si="26"/>
        <v>INTERNO</v>
      </c>
      <c r="K2029" s="28" t="str">
        <f>Def_Instancias_Equipamentos!$D$885</f>
        <v>SI-12M1:DI-BPMRFFE</v>
      </c>
      <c r="L2029" s="19" t="str">
        <f>Def_Instancias_Equipamentos!$D$1476</f>
        <v>SI-12M1:DI-FMCFastADC</v>
      </c>
      <c r="M2029" s="44" t="s">
        <v>49</v>
      </c>
      <c r="N2029" s="45" t="s">
        <v>1202</v>
      </c>
      <c r="O2029" s="28" t="str">
        <f>Def_Sistemas_Conectores_Cabos!$B$7</f>
        <v>SMA 50-ohm</v>
      </c>
      <c r="P2029" s="19" t="str">
        <f>Def_Sistemas_Conectores_Cabos!$B$7</f>
        <v>SMA 50-ohm</v>
      </c>
      <c r="Q2029" s="27" t="str">
        <f t="shared" si="31"/>
        <v>SI-12M1:DI-BPMRFFE/TI_OUT
SI-12M1:DI-FMCFastADC/IN3</v>
      </c>
      <c r="R2029" s="69">
        <v>2.0</v>
      </c>
      <c r="S2029" s="69">
        <v>2.0</v>
      </c>
      <c r="T2029" s="211" t="str">
        <f>Def_Sistemas_Conectores_Cabos!$C$9</f>
        <v>RG316</v>
      </c>
      <c r="U2029" s="45" t="s">
        <v>1173</v>
      </c>
      <c r="V2029" s="33"/>
      <c r="W2029" s="33"/>
      <c r="X2029" s="33"/>
    </row>
    <row r="2030" ht="15.75" customHeight="1">
      <c r="A2030" s="19" t="str">
        <f>Def_Sistemas_Conectores_Cabos!$A$22</f>
        <v>BPM de elétrons</v>
      </c>
      <c r="B2030" s="22" t="str">
        <f>Datas_Entregas!$A$3</f>
        <v>BTS/Anel</v>
      </c>
      <c r="C2030" s="25">
        <f t="array" ref="C2030">INDEX(Datas_Entregas!$B$2:$B$100, MATCH(B2030, Datas_Entregas!$A$2:$A$100, 0), 1)</f>
        <v>43296</v>
      </c>
      <c r="D2030" s="22" t="str">
        <f>Def_Status_Montagem!$A$4</f>
        <v>Comprado / Esperando entrega</v>
      </c>
      <c r="E2030" s="35" t="str">
        <f>Def_Status_Montagem!$B$4</f>
        <v>Contratada (inclui etiqueta)</v>
      </c>
      <c r="F2030" s="26"/>
      <c r="G2030" s="27"/>
      <c r="H2030" s="26" t="str">
        <f t="array" ref="H2030">INDEX(Def_Instancias_Equipamentos!$E$2:$E$5135, MATCH(K2030, Def_Instancias_Equipamentos!$D$2:$D$5135, 0), 1)</f>
        <v>IA-12RaBPM</v>
      </c>
      <c r="I2030" s="27" t="str">
        <f t="array" ref="I2030">INDEX(Def_Instancias_Equipamentos!$E$2:$E$5135, MATCH(L2030, Def_Instancias_Equipamentos!$D$2:$D$5135, 0), 1)</f>
        <v>IA-12RaBPM</v>
      </c>
      <c r="J2030" s="27" t="str">
        <f t="shared" si="26"/>
        <v>INTERNO</v>
      </c>
      <c r="K2030" s="28" t="str">
        <f>Def_Instancias_Equipamentos!$D$885</f>
        <v>SI-12M1:DI-BPMRFFE</v>
      </c>
      <c r="L2030" s="19" t="str">
        <f>Def_Instancias_Equipamentos!$D$1476</f>
        <v>SI-12M1:DI-FMCFastADC</v>
      </c>
      <c r="M2030" s="44" t="s">
        <v>47</v>
      </c>
      <c r="N2030" s="45" t="s">
        <v>1216</v>
      </c>
      <c r="O2030" s="28" t="str">
        <f>Def_Sistemas_Conectores_Cabos!$B$7</f>
        <v>SMA 50-ohm</v>
      </c>
      <c r="P2030" s="19" t="str">
        <f>Def_Sistemas_Conectores_Cabos!$B$7</f>
        <v>SMA 50-ohm</v>
      </c>
      <c r="Q2030" s="27" t="str">
        <f t="shared" si="31"/>
        <v>SI-12M1:DI-BPMRFFE/BO_OUT
SI-12M1:DI-FMCFastADC/IN4</v>
      </c>
      <c r="R2030" s="69">
        <v>2.0</v>
      </c>
      <c r="S2030" s="69">
        <v>2.0</v>
      </c>
      <c r="T2030" s="211" t="str">
        <f>Def_Sistemas_Conectores_Cabos!$C$9</f>
        <v>RG316</v>
      </c>
      <c r="U2030" s="45" t="s">
        <v>1173</v>
      </c>
      <c r="V2030" s="33"/>
      <c r="W2030" s="33"/>
      <c r="X2030" s="33"/>
    </row>
    <row r="2031" ht="15.75" customHeight="1">
      <c r="A2031" s="19" t="str">
        <f>Def_Sistemas_Conectores_Cabos!$A$22</f>
        <v>BPM de elétrons</v>
      </c>
      <c r="B2031" s="22" t="str">
        <f>Datas_Entregas!$A$3</f>
        <v>BTS/Anel</v>
      </c>
      <c r="C2031" s="25">
        <f t="array" ref="C2031">INDEX(Datas_Entregas!$B$2:$B$100, MATCH(B2031, Datas_Entregas!$A$2:$A$100, 0), 1)</f>
        <v>43296</v>
      </c>
      <c r="D2031" s="22" t="str">
        <f>Def_Status_Montagem!$A$4</f>
        <v>Comprado / Esperando entrega</v>
      </c>
      <c r="E2031" s="35" t="str">
        <f>Def_Status_Montagem!$B$4</f>
        <v>Contratada (inclui etiqueta)</v>
      </c>
      <c r="F2031" s="26"/>
      <c r="G2031" s="27"/>
      <c r="H2031" s="26" t="str">
        <f t="array" ref="H2031">INDEX(Def_Instancias_Equipamentos!$E$2:$E$5135, MATCH(K2031, Def_Instancias_Equipamentos!$D$2:$D$5135, 0), 1)</f>
        <v>IA-12RaBPM</v>
      </c>
      <c r="I2031" s="27" t="str">
        <f t="array" ref="I2031">INDEX(Def_Instancias_Equipamentos!$E$2:$E$5135, MATCH(L2031, Def_Instancias_Equipamentos!$D$2:$D$5135, 0), 1)</f>
        <v>IA-12RaBPM</v>
      </c>
      <c r="J2031" s="27" t="str">
        <f t="shared" si="26"/>
        <v>INTERNO</v>
      </c>
      <c r="K2031" s="28" t="str">
        <f>Def_Instancias_Equipamentos!$D$886</f>
        <v>SI-12M2:DI-BPMRFFE</v>
      </c>
      <c r="L2031" s="19" t="str">
        <f>Def_Instancias_Equipamentos!$D$1477</f>
        <v>SI-12M2:DI-FMCFastADC</v>
      </c>
      <c r="M2031" s="44" t="s">
        <v>51</v>
      </c>
      <c r="N2031" s="45" t="s">
        <v>1192</v>
      </c>
      <c r="O2031" s="28" t="str">
        <f>Def_Sistemas_Conectores_Cabos!$B$7</f>
        <v>SMA 50-ohm</v>
      </c>
      <c r="P2031" s="19" t="str">
        <f>Def_Sistemas_Conectores_Cabos!$B$7</f>
        <v>SMA 50-ohm</v>
      </c>
      <c r="Q2031" s="27" t="str">
        <f t="shared" si="31"/>
        <v>SI-12M2:DI-BPMRFFE/TO_OUT
SI-12M2:DI-FMCFastADC/IN1</v>
      </c>
      <c r="R2031" s="69">
        <v>2.0</v>
      </c>
      <c r="S2031" s="69">
        <v>2.0</v>
      </c>
      <c r="T2031" s="211" t="str">
        <f>Def_Sistemas_Conectores_Cabos!$C$9</f>
        <v>RG316</v>
      </c>
      <c r="U2031" s="45" t="s">
        <v>1173</v>
      </c>
      <c r="V2031" s="33"/>
      <c r="W2031" s="33"/>
      <c r="X2031" s="33"/>
    </row>
    <row r="2032" ht="15.75" customHeight="1">
      <c r="A2032" s="19" t="str">
        <f>Def_Sistemas_Conectores_Cabos!$A$22</f>
        <v>BPM de elétrons</v>
      </c>
      <c r="B2032" s="22" t="str">
        <f>Datas_Entregas!$A$3</f>
        <v>BTS/Anel</v>
      </c>
      <c r="C2032" s="25">
        <f t="array" ref="C2032">INDEX(Datas_Entregas!$B$2:$B$100, MATCH(B2032, Datas_Entregas!$A$2:$A$100, 0), 1)</f>
        <v>43296</v>
      </c>
      <c r="D2032" s="22" t="str">
        <f>Def_Status_Montagem!$A$4</f>
        <v>Comprado / Esperando entrega</v>
      </c>
      <c r="E2032" s="35" t="str">
        <f>Def_Status_Montagem!$B$4</f>
        <v>Contratada (inclui etiqueta)</v>
      </c>
      <c r="F2032" s="26"/>
      <c r="G2032" s="27"/>
      <c r="H2032" s="26" t="str">
        <f t="array" ref="H2032">INDEX(Def_Instancias_Equipamentos!$E$2:$E$5135, MATCH(K2032, Def_Instancias_Equipamentos!$D$2:$D$5135, 0), 1)</f>
        <v>IA-12RaBPM</v>
      </c>
      <c r="I2032" s="27" t="str">
        <f t="array" ref="I2032">INDEX(Def_Instancias_Equipamentos!$E$2:$E$5135, MATCH(L2032, Def_Instancias_Equipamentos!$D$2:$D$5135, 0), 1)</f>
        <v>IA-12RaBPM</v>
      </c>
      <c r="J2032" s="27" t="str">
        <f t="shared" si="26"/>
        <v>INTERNO</v>
      </c>
      <c r="K2032" s="28" t="str">
        <f>Def_Instancias_Equipamentos!$D$886</f>
        <v>SI-12M2:DI-BPMRFFE</v>
      </c>
      <c r="L2032" s="19" t="str">
        <f>Def_Instancias_Equipamentos!$D$1477</f>
        <v>SI-12M2:DI-FMCFastADC</v>
      </c>
      <c r="M2032" s="44" t="s">
        <v>44</v>
      </c>
      <c r="N2032" s="45" t="s">
        <v>1199</v>
      </c>
      <c r="O2032" s="28" t="str">
        <f>Def_Sistemas_Conectores_Cabos!$B$7</f>
        <v>SMA 50-ohm</v>
      </c>
      <c r="P2032" s="19" t="str">
        <f>Def_Sistemas_Conectores_Cabos!$B$7</f>
        <v>SMA 50-ohm</v>
      </c>
      <c r="Q2032" s="27" t="str">
        <f t="shared" si="31"/>
        <v>SI-12M2:DI-BPMRFFE/BI_OUT
SI-12M2:DI-FMCFastADC/IN2</v>
      </c>
      <c r="R2032" s="69">
        <v>2.0</v>
      </c>
      <c r="S2032" s="69">
        <v>2.0</v>
      </c>
      <c r="T2032" s="211" t="str">
        <f>Def_Sistemas_Conectores_Cabos!$C$9</f>
        <v>RG316</v>
      </c>
      <c r="U2032" s="45" t="s">
        <v>1173</v>
      </c>
      <c r="V2032" s="33"/>
      <c r="W2032" s="33"/>
      <c r="X2032" s="33"/>
    </row>
    <row r="2033" ht="15.75" customHeight="1">
      <c r="A2033" s="19" t="str">
        <f>Def_Sistemas_Conectores_Cabos!$A$22</f>
        <v>BPM de elétrons</v>
      </c>
      <c r="B2033" s="22" t="str">
        <f>Datas_Entregas!$A$3</f>
        <v>BTS/Anel</v>
      </c>
      <c r="C2033" s="25">
        <f t="array" ref="C2033">INDEX(Datas_Entregas!$B$2:$B$100, MATCH(B2033, Datas_Entregas!$A$2:$A$100, 0), 1)</f>
        <v>43296</v>
      </c>
      <c r="D2033" s="22" t="str">
        <f>Def_Status_Montagem!$A$4</f>
        <v>Comprado / Esperando entrega</v>
      </c>
      <c r="E2033" s="35" t="str">
        <f>Def_Status_Montagem!$B$4</f>
        <v>Contratada (inclui etiqueta)</v>
      </c>
      <c r="F2033" s="26"/>
      <c r="G2033" s="27"/>
      <c r="H2033" s="26" t="str">
        <f t="array" ref="H2033">INDEX(Def_Instancias_Equipamentos!$E$2:$E$5135, MATCH(K2033, Def_Instancias_Equipamentos!$D$2:$D$5135, 0), 1)</f>
        <v>IA-12RaBPM</v>
      </c>
      <c r="I2033" s="27" t="str">
        <f t="array" ref="I2033">INDEX(Def_Instancias_Equipamentos!$E$2:$E$5135, MATCH(L2033, Def_Instancias_Equipamentos!$D$2:$D$5135, 0), 1)</f>
        <v>IA-12RaBPM</v>
      </c>
      <c r="J2033" s="27" t="str">
        <f t="shared" si="26"/>
        <v>INTERNO</v>
      </c>
      <c r="K2033" s="28" t="str">
        <f>Def_Instancias_Equipamentos!$D$886</f>
        <v>SI-12M2:DI-BPMRFFE</v>
      </c>
      <c r="L2033" s="19" t="str">
        <f>Def_Instancias_Equipamentos!$D$1477</f>
        <v>SI-12M2:DI-FMCFastADC</v>
      </c>
      <c r="M2033" s="44" t="s">
        <v>49</v>
      </c>
      <c r="N2033" s="45" t="s">
        <v>1202</v>
      </c>
      <c r="O2033" s="28" t="str">
        <f>Def_Sistemas_Conectores_Cabos!$B$7</f>
        <v>SMA 50-ohm</v>
      </c>
      <c r="P2033" s="19" t="str">
        <f>Def_Sistemas_Conectores_Cabos!$B$7</f>
        <v>SMA 50-ohm</v>
      </c>
      <c r="Q2033" s="27" t="str">
        <f t="shared" si="31"/>
        <v>SI-12M2:DI-BPMRFFE/TI_OUT
SI-12M2:DI-FMCFastADC/IN3</v>
      </c>
      <c r="R2033" s="69">
        <v>2.0</v>
      </c>
      <c r="S2033" s="69">
        <v>2.0</v>
      </c>
      <c r="T2033" s="211" t="str">
        <f>Def_Sistemas_Conectores_Cabos!$C$9</f>
        <v>RG316</v>
      </c>
      <c r="U2033" s="45" t="s">
        <v>1173</v>
      </c>
      <c r="V2033" s="33"/>
      <c r="W2033" s="33"/>
      <c r="X2033" s="33"/>
    </row>
    <row r="2034" ht="15.75" customHeight="1">
      <c r="A2034" s="19" t="str">
        <f>Def_Sistemas_Conectores_Cabos!$A$22</f>
        <v>BPM de elétrons</v>
      </c>
      <c r="B2034" s="22" t="str">
        <f>Datas_Entregas!$A$3</f>
        <v>BTS/Anel</v>
      </c>
      <c r="C2034" s="25">
        <f t="array" ref="C2034">INDEX(Datas_Entregas!$B$2:$B$100, MATCH(B2034, Datas_Entregas!$A$2:$A$100, 0), 1)</f>
        <v>43296</v>
      </c>
      <c r="D2034" s="22" t="str">
        <f>Def_Status_Montagem!$A$4</f>
        <v>Comprado / Esperando entrega</v>
      </c>
      <c r="E2034" s="35" t="str">
        <f>Def_Status_Montagem!$B$4</f>
        <v>Contratada (inclui etiqueta)</v>
      </c>
      <c r="F2034" s="26"/>
      <c r="G2034" s="27"/>
      <c r="H2034" s="26" t="str">
        <f t="array" ref="H2034">INDEX(Def_Instancias_Equipamentos!$E$2:$E$5135, MATCH(K2034, Def_Instancias_Equipamentos!$D$2:$D$5135, 0), 1)</f>
        <v>IA-12RaBPM</v>
      </c>
      <c r="I2034" s="27" t="str">
        <f t="array" ref="I2034">INDEX(Def_Instancias_Equipamentos!$E$2:$E$5135, MATCH(L2034, Def_Instancias_Equipamentos!$D$2:$D$5135, 0), 1)</f>
        <v>IA-12RaBPM</v>
      </c>
      <c r="J2034" s="27" t="str">
        <f t="shared" si="26"/>
        <v>INTERNO</v>
      </c>
      <c r="K2034" s="28" t="str">
        <f>Def_Instancias_Equipamentos!$D$886</f>
        <v>SI-12M2:DI-BPMRFFE</v>
      </c>
      <c r="L2034" s="19" t="str">
        <f>Def_Instancias_Equipamentos!$D$1477</f>
        <v>SI-12M2:DI-FMCFastADC</v>
      </c>
      <c r="M2034" s="44" t="s">
        <v>47</v>
      </c>
      <c r="N2034" s="45" t="s">
        <v>1216</v>
      </c>
      <c r="O2034" s="28" t="str">
        <f>Def_Sistemas_Conectores_Cabos!$B$7</f>
        <v>SMA 50-ohm</v>
      </c>
      <c r="P2034" s="19" t="str">
        <f>Def_Sistemas_Conectores_Cabos!$B$7</f>
        <v>SMA 50-ohm</v>
      </c>
      <c r="Q2034" s="27" t="str">
        <f t="shared" si="31"/>
        <v>SI-12M2:DI-BPMRFFE/BO_OUT
SI-12M2:DI-FMCFastADC/IN4</v>
      </c>
      <c r="R2034" s="69">
        <v>2.0</v>
      </c>
      <c r="S2034" s="69">
        <v>2.0</v>
      </c>
      <c r="T2034" s="211" t="str">
        <f>Def_Sistemas_Conectores_Cabos!$C$9</f>
        <v>RG316</v>
      </c>
      <c r="U2034" s="45" t="s">
        <v>1173</v>
      </c>
      <c r="V2034" s="33"/>
      <c r="W2034" s="33"/>
      <c r="X2034" s="33"/>
    </row>
    <row r="2035" ht="15.75" customHeight="1">
      <c r="A2035" s="19" t="str">
        <f>Def_Sistemas_Conectores_Cabos!$A$22</f>
        <v>BPM de elétrons</v>
      </c>
      <c r="B2035" s="22" t="str">
        <f>Datas_Entregas!$A$3</f>
        <v>BTS/Anel</v>
      </c>
      <c r="C2035" s="25">
        <f t="array" ref="C2035">INDEX(Datas_Entregas!$B$2:$B$100, MATCH(B2035, Datas_Entregas!$A$2:$A$100, 0), 1)</f>
        <v>43296</v>
      </c>
      <c r="D2035" s="22" t="str">
        <f>Def_Status_Montagem!$A$4</f>
        <v>Comprado / Esperando entrega</v>
      </c>
      <c r="E2035" s="35" t="str">
        <f>Def_Status_Montagem!$B$4</f>
        <v>Contratada (inclui etiqueta)</v>
      </c>
      <c r="F2035" s="26"/>
      <c r="G2035" s="27"/>
      <c r="H2035" s="26" t="str">
        <f t="array" ref="H2035">INDEX(Def_Instancias_Equipamentos!$E$2:$E$5135, MATCH(K2035, Def_Instancias_Equipamentos!$D$2:$D$5135, 0), 1)</f>
        <v>IA-12RaBPM</v>
      </c>
      <c r="I2035" s="27" t="str">
        <f t="array" ref="I2035">INDEX(Def_Instancias_Equipamentos!$E$2:$E$5135, MATCH(L2035, Def_Instancias_Equipamentos!$D$2:$D$5135, 0), 1)</f>
        <v>IA-12RaBPM</v>
      </c>
      <c r="J2035" s="27" t="str">
        <f t="shared" si="26"/>
        <v>INTERNO</v>
      </c>
      <c r="K2035" s="28" t="str">
        <f>Def_Instancias_Equipamentos!$D$973</f>
        <v>SI-12SB:DI-BPMRFFE-1</v>
      </c>
      <c r="L2035" s="19" t="str">
        <f>Def_Instancias_Equipamentos!$D$1564</f>
        <v>SI-12SB:DI-FMCFastADC-1</v>
      </c>
      <c r="M2035" s="44" t="s">
        <v>51</v>
      </c>
      <c r="N2035" s="45" t="s">
        <v>1192</v>
      </c>
      <c r="O2035" s="28" t="str">
        <f>Def_Sistemas_Conectores_Cabos!$B$7</f>
        <v>SMA 50-ohm</v>
      </c>
      <c r="P2035" s="19" t="str">
        <f>Def_Sistemas_Conectores_Cabos!$B$7</f>
        <v>SMA 50-ohm</v>
      </c>
      <c r="Q2035" s="27" t="str">
        <f t="shared" si="31"/>
        <v>SI-12SB:DI-BPMRFFE-1/TO_OUT
SI-12SB:DI-FMCFastADC-1/IN1</v>
      </c>
      <c r="R2035" s="69">
        <v>2.0</v>
      </c>
      <c r="S2035" s="69">
        <v>2.0</v>
      </c>
      <c r="T2035" s="211" t="str">
        <f>Def_Sistemas_Conectores_Cabos!$C$9</f>
        <v>RG316</v>
      </c>
      <c r="U2035" s="45" t="s">
        <v>1173</v>
      </c>
      <c r="V2035" s="33"/>
      <c r="W2035" s="33"/>
      <c r="X2035" s="33"/>
    </row>
    <row r="2036" ht="15.75" customHeight="1">
      <c r="A2036" s="19" t="str">
        <f>Def_Sistemas_Conectores_Cabos!$A$22</f>
        <v>BPM de elétrons</v>
      </c>
      <c r="B2036" s="22" t="str">
        <f>Datas_Entregas!$A$3</f>
        <v>BTS/Anel</v>
      </c>
      <c r="C2036" s="25">
        <f t="array" ref="C2036">INDEX(Datas_Entregas!$B$2:$B$100, MATCH(B2036, Datas_Entregas!$A$2:$A$100, 0), 1)</f>
        <v>43296</v>
      </c>
      <c r="D2036" s="22" t="str">
        <f>Def_Status_Montagem!$A$4</f>
        <v>Comprado / Esperando entrega</v>
      </c>
      <c r="E2036" s="35" t="str">
        <f>Def_Status_Montagem!$B$4</f>
        <v>Contratada (inclui etiqueta)</v>
      </c>
      <c r="F2036" s="26"/>
      <c r="G2036" s="27"/>
      <c r="H2036" s="26" t="str">
        <f t="array" ref="H2036">INDEX(Def_Instancias_Equipamentos!$E$2:$E$5135, MATCH(K2036, Def_Instancias_Equipamentos!$D$2:$D$5135, 0), 1)</f>
        <v>IA-12RaBPM</v>
      </c>
      <c r="I2036" s="27" t="str">
        <f t="array" ref="I2036">INDEX(Def_Instancias_Equipamentos!$E$2:$E$5135, MATCH(L2036, Def_Instancias_Equipamentos!$D$2:$D$5135, 0), 1)</f>
        <v>IA-12RaBPM</v>
      </c>
      <c r="J2036" s="27" t="str">
        <f t="shared" si="26"/>
        <v>INTERNO</v>
      </c>
      <c r="K2036" s="28" t="str">
        <f>Def_Instancias_Equipamentos!$D$973</f>
        <v>SI-12SB:DI-BPMRFFE-1</v>
      </c>
      <c r="L2036" s="19" t="str">
        <f>Def_Instancias_Equipamentos!$D$1564</f>
        <v>SI-12SB:DI-FMCFastADC-1</v>
      </c>
      <c r="M2036" s="44" t="s">
        <v>44</v>
      </c>
      <c r="N2036" s="45" t="s">
        <v>1199</v>
      </c>
      <c r="O2036" s="28" t="str">
        <f>Def_Sistemas_Conectores_Cabos!$B$7</f>
        <v>SMA 50-ohm</v>
      </c>
      <c r="P2036" s="19" t="str">
        <f>Def_Sistemas_Conectores_Cabos!$B$7</f>
        <v>SMA 50-ohm</v>
      </c>
      <c r="Q2036" s="27" t="str">
        <f t="shared" si="31"/>
        <v>SI-12SB:DI-BPMRFFE-1/BI_OUT
SI-12SB:DI-FMCFastADC-1/IN2</v>
      </c>
      <c r="R2036" s="69">
        <v>2.0</v>
      </c>
      <c r="S2036" s="69">
        <v>2.0</v>
      </c>
      <c r="T2036" s="211" t="str">
        <f>Def_Sistemas_Conectores_Cabos!$C$9</f>
        <v>RG316</v>
      </c>
      <c r="U2036" s="45" t="s">
        <v>1173</v>
      </c>
      <c r="V2036" s="33"/>
      <c r="W2036" s="33"/>
      <c r="X2036" s="33"/>
    </row>
    <row r="2037" ht="15.75" customHeight="1">
      <c r="A2037" s="19" t="str">
        <f>Def_Sistemas_Conectores_Cabos!$A$22</f>
        <v>BPM de elétrons</v>
      </c>
      <c r="B2037" s="22" t="str">
        <f>Datas_Entregas!$A$3</f>
        <v>BTS/Anel</v>
      </c>
      <c r="C2037" s="25">
        <f t="array" ref="C2037">INDEX(Datas_Entregas!$B$2:$B$100, MATCH(B2037, Datas_Entregas!$A$2:$A$100, 0), 1)</f>
        <v>43296</v>
      </c>
      <c r="D2037" s="22" t="str">
        <f>Def_Status_Montagem!$A$4</f>
        <v>Comprado / Esperando entrega</v>
      </c>
      <c r="E2037" s="35" t="str">
        <f>Def_Status_Montagem!$B$4</f>
        <v>Contratada (inclui etiqueta)</v>
      </c>
      <c r="F2037" s="26"/>
      <c r="G2037" s="27"/>
      <c r="H2037" s="26" t="str">
        <f t="array" ref="H2037">INDEX(Def_Instancias_Equipamentos!$E$2:$E$5135, MATCH(K2037, Def_Instancias_Equipamentos!$D$2:$D$5135, 0), 1)</f>
        <v>IA-12RaBPM</v>
      </c>
      <c r="I2037" s="27" t="str">
        <f t="array" ref="I2037">INDEX(Def_Instancias_Equipamentos!$E$2:$E$5135, MATCH(L2037, Def_Instancias_Equipamentos!$D$2:$D$5135, 0), 1)</f>
        <v>IA-12RaBPM</v>
      </c>
      <c r="J2037" s="27" t="str">
        <f t="shared" si="26"/>
        <v>INTERNO</v>
      </c>
      <c r="K2037" s="28" t="str">
        <f>Def_Instancias_Equipamentos!$D$973</f>
        <v>SI-12SB:DI-BPMRFFE-1</v>
      </c>
      <c r="L2037" s="19" t="str">
        <f>Def_Instancias_Equipamentos!$D$1564</f>
        <v>SI-12SB:DI-FMCFastADC-1</v>
      </c>
      <c r="M2037" s="44" t="s">
        <v>49</v>
      </c>
      <c r="N2037" s="45" t="s">
        <v>1202</v>
      </c>
      <c r="O2037" s="28" t="str">
        <f>Def_Sistemas_Conectores_Cabos!$B$7</f>
        <v>SMA 50-ohm</v>
      </c>
      <c r="P2037" s="19" t="str">
        <f>Def_Sistemas_Conectores_Cabos!$B$7</f>
        <v>SMA 50-ohm</v>
      </c>
      <c r="Q2037" s="27" t="str">
        <f t="shared" si="31"/>
        <v>SI-12SB:DI-BPMRFFE-1/TI_OUT
SI-12SB:DI-FMCFastADC-1/IN3</v>
      </c>
      <c r="R2037" s="69">
        <v>2.0</v>
      </c>
      <c r="S2037" s="69">
        <v>2.0</v>
      </c>
      <c r="T2037" s="211" t="str">
        <f>Def_Sistemas_Conectores_Cabos!$C$9</f>
        <v>RG316</v>
      </c>
      <c r="U2037" s="45" t="s">
        <v>1173</v>
      </c>
      <c r="V2037" s="33"/>
      <c r="W2037" s="33"/>
      <c r="X2037" s="33"/>
    </row>
    <row r="2038" ht="15.75" customHeight="1">
      <c r="A2038" s="19" t="str">
        <f>Def_Sistemas_Conectores_Cabos!$A$22</f>
        <v>BPM de elétrons</v>
      </c>
      <c r="B2038" s="22" t="str">
        <f>Datas_Entregas!$A$3</f>
        <v>BTS/Anel</v>
      </c>
      <c r="C2038" s="25">
        <f t="array" ref="C2038">INDEX(Datas_Entregas!$B$2:$B$100, MATCH(B2038, Datas_Entregas!$A$2:$A$100, 0), 1)</f>
        <v>43296</v>
      </c>
      <c r="D2038" s="22" t="str">
        <f>Def_Status_Montagem!$A$4</f>
        <v>Comprado / Esperando entrega</v>
      </c>
      <c r="E2038" s="35" t="str">
        <f>Def_Status_Montagem!$B$4</f>
        <v>Contratada (inclui etiqueta)</v>
      </c>
      <c r="F2038" s="26"/>
      <c r="G2038" s="27"/>
      <c r="H2038" s="26" t="str">
        <f t="array" ref="H2038">INDEX(Def_Instancias_Equipamentos!$E$2:$E$5135, MATCH(K2038, Def_Instancias_Equipamentos!$D$2:$D$5135, 0), 1)</f>
        <v>IA-12RaBPM</v>
      </c>
      <c r="I2038" s="27" t="str">
        <f t="array" ref="I2038">INDEX(Def_Instancias_Equipamentos!$E$2:$E$5135, MATCH(L2038, Def_Instancias_Equipamentos!$D$2:$D$5135, 0), 1)</f>
        <v>IA-12RaBPM</v>
      </c>
      <c r="J2038" s="27" t="str">
        <f t="shared" si="26"/>
        <v>INTERNO</v>
      </c>
      <c r="K2038" s="28" t="str">
        <f>Def_Instancias_Equipamentos!$D$973</f>
        <v>SI-12SB:DI-BPMRFFE-1</v>
      </c>
      <c r="L2038" s="19" t="str">
        <f>Def_Instancias_Equipamentos!$D$1564</f>
        <v>SI-12SB:DI-FMCFastADC-1</v>
      </c>
      <c r="M2038" s="44" t="s">
        <v>47</v>
      </c>
      <c r="N2038" s="45" t="s">
        <v>1216</v>
      </c>
      <c r="O2038" s="28" t="str">
        <f>Def_Sistemas_Conectores_Cabos!$B$7</f>
        <v>SMA 50-ohm</v>
      </c>
      <c r="P2038" s="19" t="str">
        <f>Def_Sistemas_Conectores_Cabos!$B$7</f>
        <v>SMA 50-ohm</v>
      </c>
      <c r="Q2038" s="27" t="str">
        <f t="shared" si="31"/>
        <v>SI-12SB:DI-BPMRFFE-1/BO_OUT
SI-12SB:DI-FMCFastADC-1/IN4</v>
      </c>
      <c r="R2038" s="69">
        <v>2.0</v>
      </c>
      <c r="S2038" s="69">
        <v>2.0</v>
      </c>
      <c r="T2038" s="211" t="str">
        <f>Def_Sistemas_Conectores_Cabos!$C$9</f>
        <v>RG316</v>
      </c>
      <c r="U2038" s="45" t="s">
        <v>1173</v>
      </c>
      <c r="V2038" s="33"/>
      <c r="W2038" s="33"/>
      <c r="X2038" s="33"/>
    </row>
    <row r="2039" ht="15.75" customHeight="1">
      <c r="A2039" s="19" t="str">
        <f>Def_Sistemas_Conectores_Cabos!$A$22</f>
        <v>BPM de elétrons</v>
      </c>
      <c r="B2039" s="22" t="str">
        <f>Datas_Entregas!$A$3</f>
        <v>BTS/Anel</v>
      </c>
      <c r="C2039" s="25">
        <f t="array" ref="C2039">INDEX(Datas_Entregas!$B$2:$B$100, MATCH(B2039, Datas_Entregas!$A$2:$A$100, 0), 1)</f>
        <v>43296</v>
      </c>
      <c r="D2039" s="22" t="str">
        <f>Def_Status_Montagem!$A$4</f>
        <v>Comprado / Esperando entrega</v>
      </c>
      <c r="E2039" s="35" t="str">
        <f>Def_Status_Montagem!$B$4</f>
        <v>Contratada (inclui etiqueta)</v>
      </c>
      <c r="F2039" s="26"/>
      <c r="G2039" s="27"/>
      <c r="H2039" s="26" t="str">
        <f t="array" ref="H2039">INDEX(Def_Instancias_Equipamentos!$E$2:$E$5135, MATCH(K2039, Def_Instancias_Equipamentos!$D$2:$D$5135, 0), 1)</f>
        <v>IA-12RaBPM</v>
      </c>
      <c r="I2039" s="27" t="str">
        <f t="array" ref="I2039">INDEX(Def_Instancias_Equipamentos!$E$2:$E$5135, MATCH(L2039, Def_Instancias_Equipamentos!$D$2:$D$5135, 0), 1)</f>
        <v>IA-12RaBPM</v>
      </c>
      <c r="J2039" s="27" t="str">
        <f t="shared" si="26"/>
        <v>INTERNO</v>
      </c>
      <c r="K2039" s="28" t="str">
        <f>Def_Instancias_Equipamentos!$D$974</f>
        <v>SI-12SB:DI-BPMRFFE-2</v>
      </c>
      <c r="L2039" s="19" t="str">
        <f>Def_Instancias_Equipamentos!$D$1565</f>
        <v>SI-12SB:DI-FMCFastADC-2</v>
      </c>
      <c r="M2039" s="44" t="s">
        <v>51</v>
      </c>
      <c r="N2039" s="45" t="s">
        <v>1192</v>
      </c>
      <c r="O2039" s="28" t="str">
        <f>Def_Sistemas_Conectores_Cabos!$B$7</f>
        <v>SMA 50-ohm</v>
      </c>
      <c r="P2039" s="19" t="str">
        <f>Def_Sistemas_Conectores_Cabos!$B$7</f>
        <v>SMA 50-ohm</v>
      </c>
      <c r="Q2039" s="27" t="str">
        <f t="shared" si="31"/>
        <v>SI-12SB:DI-BPMRFFE-2/TO_OUT
SI-12SB:DI-FMCFastADC-2/IN1</v>
      </c>
      <c r="R2039" s="69">
        <v>2.0</v>
      </c>
      <c r="S2039" s="69">
        <v>2.0</v>
      </c>
      <c r="T2039" s="211" t="str">
        <f>Def_Sistemas_Conectores_Cabos!$C$9</f>
        <v>RG316</v>
      </c>
      <c r="U2039" s="45" t="s">
        <v>1173</v>
      </c>
      <c r="V2039" s="33"/>
      <c r="W2039" s="33"/>
      <c r="X2039" s="33"/>
    </row>
    <row r="2040" ht="15.75" customHeight="1">
      <c r="A2040" s="19" t="str">
        <f>Def_Sistemas_Conectores_Cabos!$A$22</f>
        <v>BPM de elétrons</v>
      </c>
      <c r="B2040" s="22" t="str">
        <f>Datas_Entregas!$A$3</f>
        <v>BTS/Anel</v>
      </c>
      <c r="C2040" s="25">
        <f t="array" ref="C2040">INDEX(Datas_Entregas!$B$2:$B$100, MATCH(B2040, Datas_Entregas!$A$2:$A$100, 0), 1)</f>
        <v>43296</v>
      </c>
      <c r="D2040" s="22" t="str">
        <f>Def_Status_Montagem!$A$4</f>
        <v>Comprado / Esperando entrega</v>
      </c>
      <c r="E2040" s="35" t="str">
        <f>Def_Status_Montagem!$B$4</f>
        <v>Contratada (inclui etiqueta)</v>
      </c>
      <c r="F2040" s="26"/>
      <c r="G2040" s="27"/>
      <c r="H2040" s="26" t="str">
        <f t="array" ref="H2040">INDEX(Def_Instancias_Equipamentos!$E$2:$E$5135, MATCH(K2040, Def_Instancias_Equipamentos!$D$2:$D$5135, 0), 1)</f>
        <v>IA-12RaBPM</v>
      </c>
      <c r="I2040" s="27" t="str">
        <f t="array" ref="I2040">INDEX(Def_Instancias_Equipamentos!$E$2:$E$5135, MATCH(L2040, Def_Instancias_Equipamentos!$D$2:$D$5135, 0), 1)</f>
        <v>IA-12RaBPM</v>
      </c>
      <c r="J2040" s="27" t="str">
        <f t="shared" si="26"/>
        <v>INTERNO</v>
      </c>
      <c r="K2040" s="28" t="str">
        <f>Def_Instancias_Equipamentos!$D$974</f>
        <v>SI-12SB:DI-BPMRFFE-2</v>
      </c>
      <c r="L2040" s="19" t="str">
        <f>Def_Instancias_Equipamentos!$D$1565</f>
        <v>SI-12SB:DI-FMCFastADC-2</v>
      </c>
      <c r="M2040" s="44" t="s">
        <v>44</v>
      </c>
      <c r="N2040" s="45" t="s">
        <v>1199</v>
      </c>
      <c r="O2040" s="28" t="str">
        <f>Def_Sistemas_Conectores_Cabos!$B$7</f>
        <v>SMA 50-ohm</v>
      </c>
      <c r="P2040" s="19" t="str">
        <f>Def_Sistemas_Conectores_Cabos!$B$7</f>
        <v>SMA 50-ohm</v>
      </c>
      <c r="Q2040" s="27" t="str">
        <f t="shared" si="31"/>
        <v>SI-12SB:DI-BPMRFFE-2/BI_OUT
SI-12SB:DI-FMCFastADC-2/IN2</v>
      </c>
      <c r="R2040" s="69">
        <v>2.0</v>
      </c>
      <c r="S2040" s="69">
        <v>2.0</v>
      </c>
      <c r="T2040" s="211" t="str">
        <f>Def_Sistemas_Conectores_Cabos!$C$9</f>
        <v>RG316</v>
      </c>
      <c r="U2040" s="45" t="s">
        <v>1173</v>
      </c>
      <c r="V2040" s="33"/>
      <c r="W2040" s="33"/>
      <c r="X2040" s="33"/>
    </row>
    <row r="2041" ht="15.75" customHeight="1">
      <c r="A2041" s="19" t="str">
        <f>Def_Sistemas_Conectores_Cabos!$A$22</f>
        <v>BPM de elétrons</v>
      </c>
      <c r="B2041" s="22" t="str">
        <f>Datas_Entregas!$A$3</f>
        <v>BTS/Anel</v>
      </c>
      <c r="C2041" s="25">
        <f t="array" ref="C2041">INDEX(Datas_Entregas!$B$2:$B$100, MATCH(B2041, Datas_Entregas!$A$2:$A$100, 0), 1)</f>
        <v>43296</v>
      </c>
      <c r="D2041" s="22" t="str">
        <f>Def_Status_Montagem!$A$4</f>
        <v>Comprado / Esperando entrega</v>
      </c>
      <c r="E2041" s="35" t="str">
        <f>Def_Status_Montagem!$B$4</f>
        <v>Contratada (inclui etiqueta)</v>
      </c>
      <c r="F2041" s="26"/>
      <c r="G2041" s="27"/>
      <c r="H2041" s="26" t="str">
        <f t="array" ref="H2041">INDEX(Def_Instancias_Equipamentos!$E$2:$E$5135, MATCH(K2041, Def_Instancias_Equipamentos!$D$2:$D$5135, 0), 1)</f>
        <v>IA-12RaBPM</v>
      </c>
      <c r="I2041" s="27" t="str">
        <f t="array" ref="I2041">INDEX(Def_Instancias_Equipamentos!$E$2:$E$5135, MATCH(L2041, Def_Instancias_Equipamentos!$D$2:$D$5135, 0), 1)</f>
        <v>IA-12RaBPM</v>
      </c>
      <c r="J2041" s="27" t="str">
        <f t="shared" si="26"/>
        <v>INTERNO</v>
      </c>
      <c r="K2041" s="28" t="str">
        <f>Def_Instancias_Equipamentos!$D$974</f>
        <v>SI-12SB:DI-BPMRFFE-2</v>
      </c>
      <c r="L2041" s="19" t="str">
        <f>Def_Instancias_Equipamentos!$D$1565</f>
        <v>SI-12SB:DI-FMCFastADC-2</v>
      </c>
      <c r="M2041" s="44" t="s">
        <v>49</v>
      </c>
      <c r="N2041" s="45" t="s">
        <v>1202</v>
      </c>
      <c r="O2041" s="28" t="str">
        <f>Def_Sistemas_Conectores_Cabos!$B$7</f>
        <v>SMA 50-ohm</v>
      </c>
      <c r="P2041" s="19" t="str">
        <f>Def_Sistemas_Conectores_Cabos!$B$7</f>
        <v>SMA 50-ohm</v>
      </c>
      <c r="Q2041" s="27" t="str">
        <f t="shared" si="31"/>
        <v>SI-12SB:DI-BPMRFFE-2/TI_OUT
SI-12SB:DI-FMCFastADC-2/IN3</v>
      </c>
      <c r="R2041" s="69">
        <v>2.0</v>
      </c>
      <c r="S2041" s="69">
        <v>2.0</v>
      </c>
      <c r="T2041" s="211" t="str">
        <f>Def_Sistemas_Conectores_Cabos!$C$9</f>
        <v>RG316</v>
      </c>
      <c r="U2041" s="45" t="s">
        <v>1173</v>
      </c>
      <c r="V2041" s="33"/>
      <c r="W2041" s="33"/>
      <c r="X2041" s="33"/>
    </row>
    <row r="2042" ht="15.75" customHeight="1">
      <c r="A2042" s="19" t="str">
        <f>Def_Sistemas_Conectores_Cabos!$A$22</f>
        <v>BPM de elétrons</v>
      </c>
      <c r="B2042" s="22" t="str">
        <f>Datas_Entregas!$A$3</f>
        <v>BTS/Anel</v>
      </c>
      <c r="C2042" s="25">
        <f t="array" ref="C2042">INDEX(Datas_Entregas!$B$2:$B$100, MATCH(B2042, Datas_Entregas!$A$2:$A$100, 0), 1)</f>
        <v>43296</v>
      </c>
      <c r="D2042" s="22" t="str">
        <f>Def_Status_Montagem!$A$4</f>
        <v>Comprado / Esperando entrega</v>
      </c>
      <c r="E2042" s="35" t="str">
        <f>Def_Status_Montagem!$B$4</f>
        <v>Contratada (inclui etiqueta)</v>
      </c>
      <c r="F2042" s="26"/>
      <c r="G2042" s="27"/>
      <c r="H2042" s="26" t="str">
        <f t="array" ref="H2042">INDEX(Def_Instancias_Equipamentos!$E$2:$E$5135, MATCH(K2042, Def_Instancias_Equipamentos!$D$2:$D$5135, 0), 1)</f>
        <v>IA-12RaBPM</v>
      </c>
      <c r="I2042" s="27" t="str">
        <f t="array" ref="I2042">INDEX(Def_Instancias_Equipamentos!$E$2:$E$5135, MATCH(L2042, Def_Instancias_Equipamentos!$D$2:$D$5135, 0), 1)</f>
        <v>IA-12RaBPM</v>
      </c>
      <c r="J2042" s="27" t="str">
        <f t="shared" si="26"/>
        <v>INTERNO</v>
      </c>
      <c r="K2042" s="28" t="str">
        <f>Def_Instancias_Equipamentos!$D$974</f>
        <v>SI-12SB:DI-BPMRFFE-2</v>
      </c>
      <c r="L2042" s="19" t="str">
        <f>Def_Instancias_Equipamentos!$D$1565</f>
        <v>SI-12SB:DI-FMCFastADC-2</v>
      </c>
      <c r="M2042" s="44" t="s">
        <v>47</v>
      </c>
      <c r="N2042" s="45" t="s">
        <v>1216</v>
      </c>
      <c r="O2042" s="28" t="str">
        <f>Def_Sistemas_Conectores_Cabos!$B$7</f>
        <v>SMA 50-ohm</v>
      </c>
      <c r="P2042" s="19" t="str">
        <f>Def_Sistemas_Conectores_Cabos!$B$7</f>
        <v>SMA 50-ohm</v>
      </c>
      <c r="Q2042" s="27" t="str">
        <f t="shared" si="31"/>
        <v>SI-12SB:DI-BPMRFFE-2/BO_OUT
SI-12SB:DI-FMCFastADC-2/IN4</v>
      </c>
      <c r="R2042" s="69">
        <v>2.0</v>
      </c>
      <c r="S2042" s="69">
        <v>2.0</v>
      </c>
      <c r="T2042" s="211" t="str">
        <f>Def_Sistemas_Conectores_Cabos!$C$9</f>
        <v>RG316</v>
      </c>
      <c r="U2042" s="45" t="s">
        <v>1173</v>
      </c>
      <c r="V2042" s="33"/>
      <c r="W2042" s="33"/>
      <c r="X2042" s="33"/>
    </row>
    <row r="2043" ht="15.75" customHeight="1">
      <c r="A2043" s="19" t="str">
        <f>Def_Sistemas_Conectores_Cabos!$A$22</f>
        <v>BPM de elétrons</v>
      </c>
      <c r="B2043" s="22" t="str">
        <f>Datas_Entregas!$A$3</f>
        <v>BTS/Anel</v>
      </c>
      <c r="C2043" s="25">
        <f t="array" ref="C2043">INDEX(Datas_Entregas!$B$2:$B$100, MATCH(B2043, Datas_Entregas!$A$2:$A$100, 0), 1)</f>
        <v>43296</v>
      </c>
      <c r="D2043" s="22" t="str">
        <f>Def_Status_Montagem!$A$4</f>
        <v>Comprado / Esperando entrega</v>
      </c>
      <c r="E2043" s="35" t="str">
        <f>Def_Status_Montagem!$B$4</f>
        <v>Contratada (inclui etiqueta)</v>
      </c>
      <c r="F2043" s="26"/>
      <c r="G2043" s="27"/>
      <c r="H2043" s="26" t="str">
        <f t="array" ref="H2043">INDEX(Def_Instancias_Equipamentos!$E$2:$E$5135, MATCH(K2043, Def_Instancias_Equipamentos!$D$2:$D$5135, 0), 1)</f>
        <v>IA-13RaBPM</v>
      </c>
      <c r="I2043" s="27" t="str">
        <f t="array" ref="I2043">INDEX(Def_Instancias_Equipamentos!$E$2:$E$5135, MATCH(L2043, Def_Instancias_Equipamentos!$D$2:$D$5135, 0), 1)</f>
        <v>IA-13RaBPM</v>
      </c>
      <c r="J2043" s="27" t="str">
        <f t="shared" si="26"/>
        <v>INTERNO</v>
      </c>
      <c r="K2043" s="28" t="str">
        <f>Def_Instancias_Equipamentos!$D$887</f>
        <v>SI-13C1:DI-BPMRFFE-1</v>
      </c>
      <c r="L2043" s="19" t="str">
        <f>Def_Instancias_Equipamentos!$D$1478</f>
        <v>SI-13C1:DI-FMCFastADC-1</v>
      </c>
      <c r="M2043" s="44" t="s">
        <v>51</v>
      </c>
      <c r="N2043" s="45" t="s">
        <v>1192</v>
      </c>
      <c r="O2043" s="28" t="str">
        <f>Def_Sistemas_Conectores_Cabos!$B$7</f>
        <v>SMA 50-ohm</v>
      </c>
      <c r="P2043" s="19" t="str">
        <f>Def_Sistemas_Conectores_Cabos!$B$7</f>
        <v>SMA 50-ohm</v>
      </c>
      <c r="Q2043" s="27" t="str">
        <f t="shared" si="31"/>
        <v>SI-13C1:DI-BPMRFFE-1/TO_OUT
SI-13C1:DI-FMCFastADC-1/IN1</v>
      </c>
      <c r="R2043" s="69">
        <v>2.0</v>
      </c>
      <c r="S2043" s="69">
        <v>2.0</v>
      </c>
      <c r="T2043" s="211" t="str">
        <f>Def_Sistemas_Conectores_Cabos!$C$9</f>
        <v>RG316</v>
      </c>
      <c r="U2043" s="45" t="s">
        <v>1173</v>
      </c>
      <c r="V2043" s="33"/>
      <c r="W2043" s="33"/>
      <c r="X2043" s="33"/>
    </row>
    <row r="2044" ht="15.75" customHeight="1">
      <c r="A2044" s="19" t="str">
        <f>Def_Sistemas_Conectores_Cabos!$A$22</f>
        <v>BPM de elétrons</v>
      </c>
      <c r="B2044" s="22" t="str">
        <f>Datas_Entregas!$A$3</f>
        <v>BTS/Anel</v>
      </c>
      <c r="C2044" s="25">
        <f t="array" ref="C2044">INDEX(Datas_Entregas!$B$2:$B$100, MATCH(B2044, Datas_Entregas!$A$2:$A$100, 0), 1)</f>
        <v>43296</v>
      </c>
      <c r="D2044" s="22" t="str">
        <f>Def_Status_Montagem!$A$4</f>
        <v>Comprado / Esperando entrega</v>
      </c>
      <c r="E2044" s="35" t="str">
        <f>Def_Status_Montagem!$B$4</f>
        <v>Contratada (inclui etiqueta)</v>
      </c>
      <c r="F2044" s="26"/>
      <c r="G2044" s="27"/>
      <c r="H2044" s="26" t="str">
        <f t="array" ref="H2044">INDEX(Def_Instancias_Equipamentos!$E$2:$E$5135, MATCH(K2044, Def_Instancias_Equipamentos!$D$2:$D$5135, 0), 1)</f>
        <v>IA-13RaBPM</v>
      </c>
      <c r="I2044" s="27" t="str">
        <f t="array" ref="I2044">INDEX(Def_Instancias_Equipamentos!$E$2:$E$5135, MATCH(L2044, Def_Instancias_Equipamentos!$D$2:$D$5135, 0), 1)</f>
        <v>IA-13RaBPM</v>
      </c>
      <c r="J2044" s="27" t="str">
        <f t="shared" si="26"/>
        <v>INTERNO</v>
      </c>
      <c r="K2044" s="28" t="str">
        <f>Def_Instancias_Equipamentos!$D$887</f>
        <v>SI-13C1:DI-BPMRFFE-1</v>
      </c>
      <c r="L2044" s="19" t="str">
        <f>Def_Instancias_Equipamentos!$D$1478</f>
        <v>SI-13C1:DI-FMCFastADC-1</v>
      </c>
      <c r="M2044" s="44" t="s">
        <v>44</v>
      </c>
      <c r="N2044" s="45" t="s">
        <v>1199</v>
      </c>
      <c r="O2044" s="28" t="str">
        <f>Def_Sistemas_Conectores_Cabos!$B$7</f>
        <v>SMA 50-ohm</v>
      </c>
      <c r="P2044" s="19" t="str">
        <f>Def_Sistemas_Conectores_Cabos!$B$7</f>
        <v>SMA 50-ohm</v>
      </c>
      <c r="Q2044" s="27" t="str">
        <f t="shared" si="31"/>
        <v>SI-13C1:DI-BPMRFFE-1/BI_OUT
SI-13C1:DI-FMCFastADC-1/IN2</v>
      </c>
      <c r="R2044" s="69">
        <v>2.0</v>
      </c>
      <c r="S2044" s="69">
        <v>2.0</v>
      </c>
      <c r="T2044" s="211" t="str">
        <f>Def_Sistemas_Conectores_Cabos!$C$9</f>
        <v>RG316</v>
      </c>
      <c r="U2044" s="45" t="s">
        <v>1173</v>
      </c>
      <c r="V2044" s="33"/>
      <c r="W2044" s="33"/>
      <c r="X2044" s="33"/>
    </row>
    <row r="2045" ht="15.75" customHeight="1">
      <c r="A2045" s="19" t="str">
        <f>Def_Sistemas_Conectores_Cabos!$A$22</f>
        <v>BPM de elétrons</v>
      </c>
      <c r="B2045" s="22" t="str">
        <f>Datas_Entregas!$A$3</f>
        <v>BTS/Anel</v>
      </c>
      <c r="C2045" s="25">
        <f t="array" ref="C2045">INDEX(Datas_Entregas!$B$2:$B$100, MATCH(B2045, Datas_Entregas!$A$2:$A$100, 0), 1)</f>
        <v>43296</v>
      </c>
      <c r="D2045" s="22" t="str">
        <f>Def_Status_Montagem!$A$4</f>
        <v>Comprado / Esperando entrega</v>
      </c>
      <c r="E2045" s="35" t="str">
        <f>Def_Status_Montagem!$B$4</f>
        <v>Contratada (inclui etiqueta)</v>
      </c>
      <c r="F2045" s="26"/>
      <c r="G2045" s="27"/>
      <c r="H2045" s="26" t="str">
        <f t="array" ref="H2045">INDEX(Def_Instancias_Equipamentos!$E$2:$E$5135, MATCH(K2045, Def_Instancias_Equipamentos!$D$2:$D$5135, 0), 1)</f>
        <v>IA-13RaBPM</v>
      </c>
      <c r="I2045" s="27" t="str">
        <f t="array" ref="I2045">INDEX(Def_Instancias_Equipamentos!$E$2:$E$5135, MATCH(L2045, Def_Instancias_Equipamentos!$D$2:$D$5135, 0), 1)</f>
        <v>IA-13RaBPM</v>
      </c>
      <c r="J2045" s="27" t="str">
        <f t="shared" si="26"/>
        <v>INTERNO</v>
      </c>
      <c r="K2045" s="28" t="str">
        <f>Def_Instancias_Equipamentos!$D$887</f>
        <v>SI-13C1:DI-BPMRFFE-1</v>
      </c>
      <c r="L2045" s="19" t="str">
        <f>Def_Instancias_Equipamentos!$D$1478</f>
        <v>SI-13C1:DI-FMCFastADC-1</v>
      </c>
      <c r="M2045" s="44" t="s">
        <v>49</v>
      </c>
      <c r="N2045" s="45" t="s">
        <v>1202</v>
      </c>
      <c r="O2045" s="28" t="str">
        <f>Def_Sistemas_Conectores_Cabos!$B$7</f>
        <v>SMA 50-ohm</v>
      </c>
      <c r="P2045" s="19" t="str">
        <f>Def_Sistemas_Conectores_Cabos!$B$7</f>
        <v>SMA 50-ohm</v>
      </c>
      <c r="Q2045" s="27" t="str">
        <f t="shared" si="31"/>
        <v>SI-13C1:DI-BPMRFFE-1/TI_OUT
SI-13C1:DI-FMCFastADC-1/IN3</v>
      </c>
      <c r="R2045" s="69">
        <v>2.0</v>
      </c>
      <c r="S2045" s="69">
        <v>2.0</v>
      </c>
      <c r="T2045" s="211" t="str">
        <f>Def_Sistemas_Conectores_Cabos!$C$9</f>
        <v>RG316</v>
      </c>
      <c r="U2045" s="45" t="s">
        <v>1173</v>
      </c>
      <c r="V2045" s="33"/>
      <c r="W2045" s="33"/>
      <c r="X2045" s="33"/>
    </row>
    <row r="2046" ht="15.75" customHeight="1">
      <c r="A2046" s="19" t="str">
        <f>Def_Sistemas_Conectores_Cabos!$A$22</f>
        <v>BPM de elétrons</v>
      </c>
      <c r="B2046" s="22" t="str">
        <f>Datas_Entregas!$A$3</f>
        <v>BTS/Anel</v>
      </c>
      <c r="C2046" s="25">
        <f t="array" ref="C2046">INDEX(Datas_Entregas!$B$2:$B$100, MATCH(B2046, Datas_Entregas!$A$2:$A$100, 0), 1)</f>
        <v>43296</v>
      </c>
      <c r="D2046" s="22" t="str">
        <f>Def_Status_Montagem!$A$4</f>
        <v>Comprado / Esperando entrega</v>
      </c>
      <c r="E2046" s="35" t="str">
        <f>Def_Status_Montagem!$B$4</f>
        <v>Contratada (inclui etiqueta)</v>
      </c>
      <c r="F2046" s="26"/>
      <c r="G2046" s="27"/>
      <c r="H2046" s="26" t="str">
        <f t="array" ref="H2046">INDEX(Def_Instancias_Equipamentos!$E$2:$E$5135, MATCH(K2046, Def_Instancias_Equipamentos!$D$2:$D$5135, 0), 1)</f>
        <v>IA-13RaBPM</v>
      </c>
      <c r="I2046" s="27" t="str">
        <f t="array" ref="I2046">INDEX(Def_Instancias_Equipamentos!$E$2:$E$5135, MATCH(L2046, Def_Instancias_Equipamentos!$D$2:$D$5135, 0), 1)</f>
        <v>IA-13RaBPM</v>
      </c>
      <c r="J2046" s="27" t="str">
        <f t="shared" si="26"/>
        <v>INTERNO</v>
      </c>
      <c r="K2046" s="28" t="str">
        <f>Def_Instancias_Equipamentos!$D$887</f>
        <v>SI-13C1:DI-BPMRFFE-1</v>
      </c>
      <c r="L2046" s="19" t="str">
        <f>Def_Instancias_Equipamentos!$D$1478</f>
        <v>SI-13C1:DI-FMCFastADC-1</v>
      </c>
      <c r="M2046" s="44" t="s">
        <v>47</v>
      </c>
      <c r="N2046" s="45" t="s">
        <v>1216</v>
      </c>
      <c r="O2046" s="28" t="str">
        <f>Def_Sistemas_Conectores_Cabos!$B$7</f>
        <v>SMA 50-ohm</v>
      </c>
      <c r="P2046" s="19" t="str">
        <f>Def_Sistemas_Conectores_Cabos!$B$7</f>
        <v>SMA 50-ohm</v>
      </c>
      <c r="Q2046" s="27" t="str">
        <f t="shared" si="31"/>
        <v>SI-13C1:DI-BPMRFFE-1/BO_OUT
SI-13C1:DI-FMCFastADC-1/IN4</v>
      </c>
      <c r="R2046" s="69">
        <v>2.0</v>
      </c>
      <c r="S2046" s="69">
        <v>2.0</v>
      </c>
      <c r="T2046" s="211" t="str">
        <f>Def_Sistemas_Conectores_Cabos!$C$9</f>
        <v>RG316</v>
      </c>
      <c r="U2046" s="45" t="s">
        <v>1173</v>
      </c>
      <c r="V2046" s="33"/>
      <c r="W2046" s="33"/>
      <c r="X2046" s="33"/>
    </row>
    <row r="2047" ht="15.75" customHeight="1">
      <c r="A2047" s="19" t="str">
        <f>Def_Sistemas_Conectores_Cabos!$A$22</f>
        <v>BPM de elétrons</v>
      </c>
      <c r="B2047" s="22" t="str">
        <f>Datas_Entregas!$A$3</f>
        <v>BTS/Anel</v>
      </c>
      <c r="C2047" s="25">
        <f t="array" ref="C2047">INDEX(Datas_Entregas!$B$2:$B$100, MATCH(B2047, Datas_Entregas!$A$2:$A$100, 0), 1)</f>
        <v>43296</v>
      </c>
      <c r="D2047" s="22" t="str">
        <f>Def_Status_Montagem!$A$4</f>
        <v>Comprado / Esperando entrega</v>
      </c>
      <c r="E2047" s="35" t="str">
        <f>Def_Status_Montagem!$B$4</f>
        <v>Contratada (inclui etiqueta)</v>
      </c>
      <c r="F2047" s="26"/>
      <c r="G2047" s="27"/>
      <c r="H2047" s="26" t="str">
        <f t="array" ref="H2047">INDEX(Def_Instancias_Equipamentos!$E$2:$E$5135, MATCH(K2047, Def_Instancias_Equipamentos!$D$2:$D$5135, 0), 1)</f>
        <v>IA-13RaBPM</v>
      </c>
      <c r="I2047" s="27" t="str">
        <f t="array" ref="I2047">INDEX(Def_Instancias_Equipamentos!$E$2:$E$5135, MATCH(L2047, Def_Instancias_Equipamentos!$D$2:$D$5135, 0), 1)</f>
        <v>IA-13RaBPM</v>
      </c>
      <c r="J2047" s="27" t="str">
        <f t="shared" si="26"/>
        <v>INTERNO</v>
      </c>
      <c r="K2047" s="28" t="str">
        <f>Def_Instancias_Equipamentos!$D$888</f>
        <v>SI-13C1:DI-BPMRFFE-2</v>
      </c>
      <c r="L2047" s="19" t="str">
        <f>Def_Instancias_Equipamentos!$D$1479</f>
        <v>SI-13C1:DI-FMCFastADC-2</v>
      </c>
      <c r="M2047" s="44" t="s">
        <v>51</v>
      </c>
      <c r="N2047" s="45" t="s">
        <v>1192</v>
      </c>
      <c r="O2047" s="28" t="str">
        <f>Def_Sistemas_Conectores_Cabos!$B$7</f>
        <v>SMA 50-ohm</v>
      </c>
      <c r="P2047" s="19" t="str">
        <f>Def_Sistemas_Conectores_Cabos!$B$7</f>
        <v>SMA 50-ohm</v>
      </c>
      <c r="Q2047" s="27" t="str">
        <f t="shared" si="31"/>
        <v>SI-13C1:DI-BPMRFFE-2/TO_OUT
SI-13C1:DI-FMCFastADC-2/IN1</v>
      </c>
      <c r="R2047" s="69">
        <v>2.0</v>
      </c>
      <c r="S2047" s="69">
        <v>2.0</v>
      </c>
      <c r="T2047" s="211" t="str">
        <f>Def_Sistemas_Conectores_Cabos!$C$9</f>
        <v>RG316</v>
      </c>
      <c r="U2047" s="45" t="s">
        <v>1173</v>
      </c>
      <c r="V2047" s="33"/>
      <c r="W2047" s="33"/>
      <c r="X2047" s="33"/>
    </row>
    <row r="2048" ht="15.75" customHeight="1">
      <c r="A2048" s="19" t="str">
        <f>Def_Sistemas_Conectores_Cabos!$A$22</f>
        <v>BPM de elétrons</v>
      </c>
      <c r="B2048" s="22" t="str">
        <f>Datas_Entregas!$A$3</f>
        <v>BTS/Anel</v>
      </c>
      <c r="C2048" s="25">
        <f t="array" ref="C2048">INDEX(Datas_Entregas!$B$2:$B$100, MATCH(B2048, Datas_Entregas!$A$2:$A$100, 0), 1)</f>
        <v>43296</v>
      </c>
      <c r="D2048" s="22" t="str">
        <f>Def_Status_Montagem!$A$4</f>
        <v>Comprado / Esperando entrega</v>
      </c>
      <c r="E2048" s="35" t="str">
        <f>Def_Status_Montagem!$B$4</f>
        <v>Contratada (inclui etiqueta)</v>
      </c>
      <c r="F2048" s="26"/>
      <c r="G2048" s="27"/>
      <c r="H2048" s="26" t="str">
        <f t="array" ref="H2048">INDEX(Def_Instancias_Equipamentos!$E$2:$E$5135, MATCH(K2048, Def_Instancias_Equipamentos!$D$2:$D$5135, 0), 1)</f>
        <v>IA-13RaBPM</v>
      </c>
      <c r="I2048" s="27" t="str">
        <f t="array" ref="I2048">INDEX(Def_Instancias_Equipamentos!$E$2:$E$5135, MATCH(L2048, Def_Instancias_Equipamentos!$D$2:$D$5135, 0), 1)</f>
        <v>IA-13RaBPM</v>
      </c>
      <c r="J2048" s="27" t="str">
        <f t="shared" si="26"/>
        <v>INTERNO</v>
      </c>
      <c r="K2048" s="28" t="str">
        <f>Def_Instancias_Equipamentos!$D$888</f>
        <v>SI-13C1:DI-BPMRFFE-2</v>
      </c>
      <c r="L2048" s="19" t="str">
        <f>Def_Instancias_Equipamentos!$D$1479</f>
        <v>SI-13C1:DI-FMCFastADC-2</v>
      </c>
      <c r="M2048" s="44" t="s">
        <v>44</v>
      </c>
      <c r="N2048" s="45" t="s">
        <v>1199</v>
      </c>
      <c r="O2048" s="28" t="str">
        <f>Def_Sistemas_Conectores_Cabos!$B$7</f>
        <v>SMA 50-ohm</v>
      </c>
      <c r="P2048" s="19" t="str">
        <f>Def_Sistemas_Conectores_Cabos!$B$7</f>
        <v>SMA 50-ohm</v>
      </c>
      <c r="Q2048" s="27" t="str">
        <f t="shared" si="31"/>
        <v>SI-13C1:DI-BPMRFFE-2/BI_OUT
SI-13C1:DI-FMCFastADC-2/IN2</v>
      </c>
      <c r="R2048" s="69">
        <v>2.0</v>
      </c>
      <c r="S2048" s="69">
        <v>2.0</v>
      </c>
      <c r="T2048" s="211" t="str">
        <f>Def_Sistemas_Conectores_Cabos!$C$9</f>
        <v>RG316</v>
      </c>
      <c r="U2048" s="45" t="s">
        <v>1173</v>
      </c>
      <c r="V2048" s="33"/>
      <c r="W2048" s="33"/>
      <c r="X2048" s="33"/>
    </row>
    <row r="2049" ht="15.75" customHeight="1">
      <c r="A2049" s="19" t="str">
        <f>Def_Sistemas_Conectores_Cabos!$A$22</f>
        <v>BPM de elétrons</v>
      </c>
      <c r="B2049" s="22" t="str">
        <f>Datas_Entregas!$A$3</f>
        <v>BTS/Anel</v>
      </c>
      <c r="C2049" s="25">
        <f t="array" ref="C2049">INDEX(Datas_Entregas!$B$2:$B$100, MATCH(B2049, Datas_Entregas!$A$2:$A$100, 0), 1)</f>
        <v>43296</v>
      </c>
      <c r="D2049" s="22" t="str">
        <f>Def_Status_Montagem!$A$4</f>
        <v>Comprado / Esperando entrega</v>
      </c>
      <c r="E2049" s="35" t="str">
        <f>Def_Status_Montagem!$B$4</f>
        <v>Contratada (inclui etiqueta)</v>
      </c>
      <c r="F2049" s="26"/>
      <c r="G2049" s="27"/>
      <c r="H2049" s="26" t="str">
        <f t="array" ref="H2049">INDEX(Def_Instancias_Equipamentos!$E$2:$E$5135, MATCH(K2049, Def_Instancias_Equipamentos!$D$2:$D$5135, 0), 1)</f>
        <v>IA-13RaBPM</v>
      </c>
      <c r="I2049" s="27" t="str">
        <f t="array" ref="I2049">INDEX(Def_Instancias_Equipamentos!$E$2:$E$5135, MATCH(L2049, Def_Instancias_Equipamentos!$D$2:$D$5135, 0), 1)</f>
        <v>IA-13RaBPM</v>
      </c>
      <c r="J2049" s="27" t="str">
        <f t="shared" si="26"/>
        <v>INTERNO</v>
      </c>
      <c r="K2049" s="28" t="str">
        <f>Def_Instancias_Equipamentos!$D$888</f>
        <v>SI-13C1:DI-BPMRFFE-2</v>
      </c>
      <c r="L2049" s="19" t="str">
        <f>Def_Instancias_Equipamentos!$D$1479</f>
        <v>SI-13C1:DI-FMCFastADC-2</v>
      </c>
      <c r="M2049" s="44" t="s">
        <v>49</v>
      </c>
      <c r="N2049" s="45" t="s">
        <v>1202</v>
      </c>
      <c r="O2049" s="28" t="str">
        <f>Def_Sistemas_Conectores_Cabos!$B$7</f>
        <v>SMA 50-ohm</v>
      </c>
      <c r="P2049" s="19" t="str">
        <f>Def_Sistemas_Conectores_Cabos!$B$7</f>
        <v>SMA 50-ohm</v>
      </c>
      <c r="Q2049" s="27" t="str">
        <f t="shared" si="31"/>
        <v>SI-13C1:DI-BPMRFFE-2/TI_OUT
SI-13C1:DI-FMCFastADC-2/IN3</v>
      </c>
      <c r="R2049" s="69">
        <v>2.0</v>
      </c>
      <c r="S2049" s="69">
        <v>2.0</v>
      </c>
      <c r="T2049" s="211" t="str">
        <f>Def_Sistemas_Conectores_Cabos!$C$9</f>
        <v>RG316</v>
      </c>
      <c r="U2049" s="45" t="s">
        <v>1173</v>
      </c>
      <c r="V2049" s="33"/>
      <c r="W2049" s="33"/>
      <c r="X2049" s="33"/>
    </row>
    <row r="2050" ht="15.75" customHeight="1">
      <c r="A2050" s="19" t="str">
        <f>Def_Sistemas_Conectores_Cabos!$A$22</f>
        <v>BPM de elétrons</v>
      </c>
      <c r="B2050" s="22" t="str">
        <f>Datas_Entregas!$A$3</f>
        <v>BTS/Anel</v>
      </c>
      <c r="C2050" s="25">
        <f t="array" ref="C2050">INDEX(Datas_Entregas!$B$2:$B$100, MATCH(B2050, Datas_Entregas!$A$2:$A$100, 0), 1)</f>
        <v>43296</v>
      </c>
      <c r="D2050" s="22" t="str">
        <f>Def_Status_Montagem!$A$4</f>
        <v>Comprado / Esperando entrega</v>
      </c>
      <c r="E2050" s="35" t="str">
        <f>Def_Status_Montagem!$B$4</f>
        <v>Contratada (inclui etiqueta)</v>
      </c>
      <c r="F2050" s="26"/>
      <c r="G2050" s="27"/>
      <c r="H2050" s="26" t="str">
        <f t="array" ref="H2050">INDEX(Def_Instancias_Equipamentos!$E$2:$E$5135, MATCH(K2050, Def_Instancias_Equipamentos!$D$2:$D$5135, 0), 1)</f>
        <v>IA-13RaBPM</v>
      </c>
      <c r="I2050" s="27" t="str">
        <f t="array" ref="I2050">INDEX(Def_Instancias_Equipamentos!$E$2:$E$5135, MATCH(L2050, Def_Instancias_Equipamentos!$D$2:$D$5135, 0), 1)</f>
        <v>IA-13RaBPM</v>
      </c>
      <c r="J2050" s="27" t="str">
        <f t="shared" si="26"/>
        <v>INTERNO</v>
      </c>
      <c r="K2050" s="28" t="str">
        <f>Def_Instancias_Equipamentos!$D$888</f>
        <v>SI-13C1:DI-BPMRFFE-2</v>
      </c>
      <c r="L2050" s="19" t="str">
        <f>Def_Instancias_Equipamentos!$D$1479</f>
        <v>SI-13C1:DI-FMCFastADC-2</v>
      </c>
      <c r="M2050" s="44" t="s">
        <v>47</v>
      </c>
      <c r="N2050" s="45" t="s">
        <v>1216</v>
      </c>
      <c r="O2050" s="28" t="str">
        <f>Def_Sistemas_Conectores_Cabos!$B$7</f>
        <v>SMA 50-ohm</v>
      </c>
      <c r="P2050" s="19" t="str">
        <f>Def_Sistemas_Conectores_Cabos!$B$7</f>
        <v>SMA 50-ohm</v>
      </c>
      <c r="Q2050" s="27" t="str">
        <f t="shared" si="31"/>
        <v>SI-13C1:DI-BPMRFFE-2/BO_OUT
SI-13C1:DI-FMCFastADC-2/IN4</v>
      </c>
      <c r="R2050" s="69">
        <v>2.0</v>
      </c>
      <c r="S2050" s="69">
        <v>2.0</v>
      </c>
      <c r="T2050" s="211" t="str">
        <f>Def_Sistemas_Conectores_Cabos!$C$9</f>
        <v>RG316</v>
      </c>
      <c r="U2050" s="45" t="s">
        <v>1173</v>
      </c>
      <c r="V2050" s="33"/>
      <c r="W2050" s="33"/>
      <c r="X2050" s="33"/>
    </row>
    <row r="2051" ht="15.75" customHeight="1">
      <c r="A2051" s="19" t="str">
        <f>Def_Sistemas_Conectores_Cabos!$A$22</f>
        <v>BPM de elétrons</v>
      </c>
      <c r="B2051" s="22" t="str">
        <f>Datas_Entregas!$A$3</f>
        <v>BTS/Anel</v>
      </c>
      <c r="C2051" s="25">
        <f t="array" ref="C2051">INDEX(Datas_Entregas!$B$2:$B$100, MATCH(B2051, Datas_Entregas!$A$2:$A$100, 0), 1)</f>
        <v>43296</v>
      </c>
      <c r="D2051" s="22" t="str">
        <f>Def_Status_Montagem!$A$4</f>
        <v>Comprado / Esperando entrega</v>
      </c>
      <c r="E2051" s="35" t="str">
        <f>Def_Status_Montagem!$B$4</f>
        <v>Contratada (inclui etiqueta)</v>
      </c>
      <c r="F2051" s="26"/>
      <c r="G2051" s="27"/>
      <c r="H2051" s="26" t="str">
        <f t="array" ref="H2051">INDEX(Def_Instancias_Equipamentos!$E$2:$E$5135, MATCH(K2051, Def_Instancias_Equipamentos!$D$2:$D$5135, 0), 1)</f>
        <v>IA-13RaBPM</v>
      </c>
      <c r="I2051" s="27" t="str">
        <f t="array" ref="I2051">INDEX(Def_Instancias_Equipamentos!$E$2:$E$5135, MATCH(L2051, Def_Instancias_Equipamentos!$D$2:$D$5135, 0), 1)</f>
        <v>IA-13RaBPM</v>
      </c>
      <c r="J2051" s="27" t="str">
        <f t="shared" si="26"/>
        <v>INTERNO</v>
      </c>
      <c r="K2051" s="28" t="str">
        <f>Def_Instancias_Equipamentos!$D$889</f>
        <v>SI-13C2:DI-BPMRFFE</v>
      </c>
      <c r="L2051" s="19" t="str">
        <f>Def_Instancias_Equipamentos!$D$1480</f>
        <v>SI-13C2:DI-FMCFastADC</v>
      </c>
      <c r="M2051" s="44" t="s">
        <v>51</v>
      </c>
      <c r="N2051" s="45" t="s">
        <v>1192</v>
      </c>
      <c r="O2051" s="28" t="str">
        <f>Def_Sistemas_Conectores_Cabos!$B$7</f>
        <v>SMA 50-ohm</v>
      </c>
      <c r="P2051" s="19" t="str">
        <f>Def_Sistemas_Conectores_Cabos!$B$7</f>
        <v>SMA 50-ohm</v>
      </c>
      <c r="Q2051" s="27" t="str">
        <f t="shared" si="31"/>
        <v>SI-13C2:DI-BPMRFFE/TO_OUT
SI-13C2:DI-FMCFastADC/IN1</v>
      </c>
      <c r="R2051" s="69">
        <v>2.0</v>
      </c>
      <c r="S2051" s="69">
        <v>2.0</v>
      </c>
      <c r="T2051" s="211" t="str">
        <f>Def_Sistemas_Conectores_Cabos!$C$9</f>
        <v>RG316</v>
      </c>
      <c r="U2051" s="45" t="s">
        <v>1173</v>
      </c>
      <c r="V2051" s="33"/>
      <c r="W2051" s="33"/>
      <c r="X2051" s="33"/>
    </row>
    <row r="2052" ht="15.75" customHeight="1">
      <c r="A2052" s="19" t="str">
        <f>Def_Sistemas_Conectores_Cabos!$A$22</f>
        <v>BPM de elétrons</v>
      </c>
      <c r="B2052" s="22" t="str">
        <f>Datas_Entregas!$A$3</f>
        <v>BTS/Anel</v>
      </c>
      <c r="C2052" s="25">
        <f t="array" ref="C2052">INDEX(Datas_Entregas!$B$2:$B$100, MATCH(B2052, Datas_Entregas!$A$2:$A$100, 0), 1)</f>
        <v>43296</v>
      </c>
      <c r="D2052" s="22" t="str">
        <f>Def_Status_Montagem!$A$4</f>
        <v>Comprado / Esperando entrega</v>
      </c>
      <c r="E2052" s="35" t="str">
        <f>Def_Status_Montagem!$B$4</f>
        <v>Contratada (inclui etiqueta)</v>
      </c>
      <c r="F2052" s="26"/>
      <c r="G2052" s="27"/>
      <c r="H2052" s="26" t="str">
        <f t="array" ref="H2052">INDEX(Def_Instancias_Equipamentos!$E$2:$E$5135, MATCH(K2052, Def_Instancias_Equipamentos!$D$2:$D$5135, 0), 1)</f>
        <v>IA-13RaBPM</v>
      </c>
      <c r="I2052" s="27" t="str">
        <f t="array" ref="I2052">INDEX(Def_Instancias_Equipamentos!$E$2:$E$5135, MATCH(L2052, Def_Instancias_Equipamentos!$D$2:$D$5135, 0), 1)</f>
        <v>IA-13RaBPM</v>
      </c>
      <c r="J2052" s="27" t="str">
        <f t="shared" si="26"/>
        <v>INTERNO</v>
      </c>
      <c r="K2052" s="28" t="str">
        <f>Def_Instancias_Equipamentos!$D$889</f>
        <v>SI-13C2:DI-BPMRFFE</v>
      </c>
      <c r="L2052" s="19" t="str">
        <f>Def_Instancias_Equipamentos!$D$1480</f>
        <v>SI-13C2:DI-FMCFastADC</v>
      </c>
      <c r="M2052" s="44" t="s">
        <v>44</v>
      </c>
      <c r="N2052" s="45" t="s">
        <v>1199</v>
      </c>
      <c r="O2052" s="28" t="str">
        <f>Def_Sistemas_Conectores_Cabos!$B$7</f>
        <v>SMA 50-ohm</v>
      </c>
      <c r="P2052" s="19" t="str">
        <f>Def_Sistemas_Conectores_Cabos!$B$7</f>
        <v>SMA 50-ohm</v>
      </c>
      <c r="Q2052" s="27" t="str">
        <f t="shared" si="31"/>
        <v>SI-13C2:DI-BPMRFFE/BI_OUT
SI-13C2:DI-FMCFastADC/IN2</v>
      </c>
      <c r="R2052" s="69">
        <v>2.0</v>
      </c>
      <c r="S2052" s="69">
        <v>2.0</v>
      </c>
      <c r="T2052" s="211" t="str">
        <f>Def_Sistemas_Conectores_Cabos!$C$9</f>
        <v>RG316</v>
      </c>
      <c r="U2052" s="45" t="s">
        <v>1173</v>
      </c>
      <c r="V2052" s="33"/>
      <c r="W2052" s="33"/>
      <c r="X2052" s="33"/>
    </row>
    <row r="2053" ht="15.75" customHeight="1">
      <c r="A2053" s="19" t="str">
        <f>Def_Sistemas_Conectores_Cabos!$A$22</f>
        <v>BPM de elétrons</v>
      </c>
      <c r="B2053" s="22" t="str">
        <f>Datas_Entregas!$A$3</f>
        <v>BTS/Anel</v>
      </c>
      <c r="C2053" s="25">
        <f t="array" ref="C2053">INDEX(Datas_Entregas!$B$2:$B$100, MATCH(B2053, Datas_Entregas!$A$2:$A$100, 0), 1)</f>
        <v>43296</v>
      </c>
      <c r="D2053" s="22" t="str">
        <f>Def_Status_Montagem!$A$4</f>
        <v>Comprado / Esperando entrega</v>
      </c>
      <c r="E2053" s="35" t="str">
        <f>Def_Status_Montagem!$B$4</f>
        <v>Contratada (inclui etiqueta)</v>
      </c>
      <c r="F2053" s="26"/>
      <c r="G2053" s="27"/>
      <c r="H2053" s="26" t="str">
        <f t="array" ref="H2053">INDEX(Def_Instancias_Equipamentos!$E$2:$E$5135, MATCH(K2053, Def_Instancias_Equipamentos!$D$2:$D$5135, 0), 1)</f>
        <v>IA-13RaBPM</v>
      </c>
      <c r="I2053" s="27" t="str">
        <f t="array" ref="I2053">INDEX(Def_Instancias_Equipamentos!$E$2:$E$5135, MATCH(L2053, Def_Instancias_Equipamentos!$D$2:$D$5135, 0), 1)</f>
        <v>IA-13RaBPM</v>
      </c>
      <c r="J2053" s="27" t="str">
        <f t="shared" si="26"/>
        <v>INTERNO</v>
      </c>
      <c r="K2053" s="28" t="str">
        <f>Def_Instancias_Equipamentos!$D$889</f>
        <v>SI-13C2:DI-BPMRFFE</v>
      </c>
      <c r="L2053" s="19" t="str">
        <f>Def_Instancias_Equipamentos!$D$1480</f>
        <v>SI-13C2:DI-FMCFastADC</v>
      </c>
      <c r="M2053" s="44" t="s">
        <v>49</v>
      </c>
      <c r="N2053" s="45" t="s">
        <v>1202</v>
      </c>
      <c r="O2053" s="28" t="str">
        <f>Def_Sistemas_Conectores_Cabos!$B$7</f>
        <v>SMA 50-ohm</v>
      </c>
      <c r="P2053" s="19" t="str">
        <f>Def_Sistemas_Conectores_Cabos!$B$7</f>
        <v>SMA 50-ohm</v>
      </c>
      <c r="Q2053" s="27" t="str">
        <f t="shared" si="31"/>
        <v>SI-13C2:DI-BPMRFFE/TI_OUT
SI-13C2:DI-FMCFastADC/IN3</v>
      </c>
      <c r="R2053" s="69">
        <v>2.0</v>
      </c>
      <c r="S2053" s="69">
        <v>2.0</v>
      </c>
      <c r="T2053" s="211" t="str">
        <f>Def_Sistemas_Conectores_Cabos!$C$9</f>
        <v>RG316</v>
      </c>
      <c r="U2053" s="45" t="s">
        <v>1173</v>
      </c>
      <c r="V2053" s="33"/>
      <c r="W2053" s="33"/>
      <c r="X2053" s="33"/>
    </row>
    <row r="2054" ht="15.75" customHeight="1">
      <c r="A2054" s="19" t="str">
        <f>Def_Sistemas_Conectores_Cabos!$A$22</f>
        <v>BPM de elétrons</v>
      </c>
      <c r="B2054" s="22" t="str">
        <f>Datas_Entregas!$A$3</f>
        <v>BTS/Anel</v>
      </c>
      <c r="C2054" s="25">
        <f t="array" ref="C2054">INDEX(Datas_Entregas!$B$2:$B$100, MATCH(B2054, Datas_Entregas!$A$2:$A$100, 0), 1)</f>
        <v>43296</v>
      </c>
      <c r="D2054" s="22" t="str">
        <f>Def_Status_Montagem!$A$4</f>
        <v>Comprado / Esperando entrega</v>
      </c>
      <c r="E2054" s="35" t="str">
        <f>Def_Status_Montagem!$B$4</f>
        <v>Contratada (inclui etiqueta)</v>
      </c>
      <c r="F2054" s="26"/>
      <c r="G2054" s="27"/>
      <c r="H2054" s="26" t="str">
        <f t="array" ref="H2054">INDEX(Def_Instancias_Equipamentos!$E$2:$E$5135, MATCH(K2054, Def_Instancias_Equipamentos!$D$2:$D$5135, 0), 1)</f>
        <v>IA-13RaBPM</v>
      </c>
      <c r="I2054" s="27" t="str">
        <f t="array" ref="I2054">INDEX(Def_Instancias_Equipamentos!$E$2:$E$5135, MATCH(L2054, Def_Instancias_Equipamentos!$D$2:$D$5135, 0), 1)</f>
        <v>IA-13RaBPM</v>
      </c>
      <c r="J2054" s="27" t="str">
        <f t="shared" si="26"/>
        <v>INTERNO</v>
      </c>
      <c r="K2054" s="28" t="str">
        <f>Def_Instancias_Equipamentos!$D$889</f>
        <v>SI-13C2:DI-BPMRFFE</v>
      </c>
      <c r="L2054" s="19" t="str">
        <f>Def_Instancias_Equipamentos!$D$1480</f>
        <v>SI-13C2:DI-FMCFastADC</v>
      </c>
      <c r="M2054" s="44" t="s">
        <v>47</v>
      </c>
      <c r="N2054" s="45" t="s">
        <v>1216</v>
      </c>
      <c r="O2054" s="28" t="str">
        <f>Def_Sistemas_Conectores_Cabos!$B$7</f>
        <v>SMA 50-ohm</v>
      </c>
      <c r="P2054" s="19" t="str">
        <f>Def_Sistemas_Conectores_Cabos!$B$7</f>
        <v>SMA 50-ohm</v>
      </c>
      <c r="Q2054" s="27" t="str">
        <f t="shared" si="31"/>
        <v>SI-13C2:DI-BPMRFFE/BO_OUT
SI-13C2:DI-FMCFastADC/IN4</v>
      </c>
      <c r="R2054" s="69">
        <v>2.0</v>
      </c>
      <c r="S2054" s="69">
        <v>2.0</v>
      </c>
      <c r="T2054" s="211" t="str">
        <f>Def_Sistemas_Conectores_Cabos!$C$9</f>
        <v>RG316</v>
      </c>
      <c r="U2054" s="45" t="s">
        <v>1173</v>
      </c>
      <c r="V2054" s="33"/>
      <c r="W2054" s="33"/>
      <c r="X2054" s="33"/>
    </row>
    <row r="2055" ht="15.75" customHeight="1">
      <c r="A2055" s="19" t="str">
        <f>Def_Sistemas_Conectores_Cabos!$A$22</f>
        <v>BPM de elétrons</v>
      </c>
      <c r="B2055" s="22" t="str">
        <f>Datas_Entregas!$A$3</f>
        <v>BTS/Anel</v>
      </c>
      <c r="C2055" s="25">
        <f t="array" ref="C2055">INDEX(Datas_Entregas!$B$2:$B$100, MATCH(B2055, Datas_Entregas!$A$2:$A$100, 0), 1)</f>
        <v>43296</v>
      </c>
      <c r="D2055" s="22" t="str">
        <f>Def_Status_Montagem!$A$4</f>
        <v>Comprado / Esperando entrega</v>
      </c>
      <c r="E2055" s="35" t="str">
        <f>Def_Status_Montagem!$B$4</f>
        <v>Contratada (inclui etiqueta)</v>
      </c>
      <c r="F2055" s="26"/>
      <c r="G2055" s="27"/>
      <c r="H2055" s="26" t="str">
        <f t="array" ref="H2055">INDEX(Def_Instancias_Equipamentos!$E$2:$E$5135, MATCH(K2055, Def_Instancias_Equipamentos!$D$2:$D$5135, 0), 1)</f>
        <v>IA-13RaBPM</v>
      </c>
      <c r="I2055" s="27" t="str">
        <f t="array" ref="I2055">INDEX(Def_Instancias_Equipamentos!$E$2:$E$5135, MATCH(L2055, Def_Instancias_Equipamentos!$D$2:$D$5135, 0), 1)</f>
        <v>IA-13RaBPM</v>
      </c>
      <c r="J2055" s="27" t="str">
        <f t="shared" si="26"/>
        <v>INTERNO</v>
      </c>
      <c r="K2055" s="28" t="str">
        <f>Def_Instancias_Equipamentos!$D$890</f>
        <v>SI-13C3:DI-BPMRFFE-1</v>
      </c>
      <c r="L2055" s="19" t="str">
        <f>Def_Instancias_Equipamentos!$D$1481</f>
        <v>SI-13C3:DI-FMCFastADC-1</v>
      </c>
      <c r="M2055" s="44" t="s">
        <v>51</v>
      </c>
      <c r="N2055" s="45" t="s">
        <v>1192</v>
      </c>
      <c r="O2055" s="28" t="str">
        <f>Def_Sistemas_Conectores_Cabos!$B$7</f>
        <v>SMA 50-ohm</v>
      </c>
      <c r="P2055" s="19" t="str">
        <f>Def_Sistemas_Conectores_Cabos!$B$7</f>
        <v>SMA 50-ohm</v>
      </c>
      <c r="Q2055" s="27" t="str">
        <f t="shared" si="31"/>
        <v>SI-13C3:DI-BPMRFFE-1/TO_OUT
SI-13C3:DI-FMCFastADC-1/IN1</v>
      </c>
      <c r="R2055" s="69">
        <v>2.0</v>
      </c>
      <c r="S2055" s="69">
        <v>2.0</v>
      </c>
      <c r="T2055" s="211" t="str">
        <f>Def_Sistemas_Conectores_Cabos!$C$9</f>
        <v>RG316</v>
      </c>
      <c r="U2055" s="45" t="s">
        <v>1173</v>
      </c>
      <c r="V2055" s="33"/>
      <c r="W2055" s="33"/>
      <c r="X2055" s="33"/>
    </row>
    <row r="2056" ht="15.75" customHeight="1">
      <c r="A2056" s="19" t="str">
        <f>Def_Sistemas_Conectores_Cabos!$A$22</f>
        <v>BPM de elétrons</v>
      </c>
      <c r="B2056" s="22" t="str">
        <f>Datas_Entregas!$A$3</f>
        <v>BTS/Anel</v>
      </c>
      <c r="C2056" s="25">
        <f t="array" ref="C2056">INDEX(Datas_Entregas!$B$2:$B$100, MATCH(B2056, Datas_Entregas!$A$2:$A$100, 0), 1)</f>
        <v>43296</v>
      </c>
      <c r="D2056" s="22" t="str">
        <f>Def_Status_Montagem!$A$4</f>
        <v>Comprado / Esperando entrega</v>
      </c>
      <c r="E2056" s="35" t="str">
        <f>Def_Status_Montagem!$B$4</f>
        <v>Contratada (inclui etiqueta)</v>
      </c>
      <c r="F2056" s="26"/>
      <c r="G2056" s="27"/>
      <c r="H2056" s="26" t="str">
        <f t="array" ref="H2056">INDEX(Def_Instancias_Equipamentos!$E$2:$E$5135, MATCH(K2056, Def_Instancias_Equipamentos!$D$2:$D$5135, 0), 1)</f>
        <v>IA-13RaBPM</v>
      </c>
      <c r="I2056" s="27" t="str">
        <f t="array" ref="I2056">INDEX(Def_Instancias_Equipamentos!$E$2:$E$5135, MATCH(L2056, Def_Instancias_Equipamentos!$D$2:$D$5135, 0), 1)</f>
        <v>IA-13RaBPM</v>
      </c>
      <c r="J2056" s="27" t="str">
        <f t="shared" si="26"/>
        <v>INTERNO</v>
      </c>
      <c r="K2056" s="28" t="str">
        <f>Def_Instancias_Equipamentos!$D$890</f>
        <v>SI-13C3:DI-BPMRFFE-1</v>
      </c>
      <c r="L2056" s="19" t="str">
        <f>Def_Instancias_Equipamentos!$D$1481</f>
        <v>SI-13C3:DI-FMCFastADC-1</v>
      </c>
      <c r="M2056" s="44" t="s">
        <v>44</v>
      </c>
      <c r="N2056" s="45" t="s">
        <v>1199</v>
      </c>
      <c r="O2056" s="28" t="str">
        <f>Def_Sistemas_Conectores_Cabos!$B$7</f>
        <v>SMA 50-ohm</v>
      </c>
      <c r="P2056" s="19" t="str">
        <f>Def_Sistemas_Conectores_Cabos!$B$7</f>
        <v>SMA 50-ohm</v>
      </c>
      <c r="Q2056" s="27" t="str">
        <f t="shared" si="31"/>
        <v>SI-13C3:DI-BPMRFFE-1/BI_OUT
SI-13C3:DI-FMCFastADC-1/IN2</v>
      </c>
      <c r="R2056" s="69">
        <v>2.0</v>
      </c>
      <c r="S2056" s="69">
        <v>2.0</v>
      </c>
      <c r="T2056" s="211" t="str">
        <f>Def_Sistemas_Conectores_Cabos!$C$9</f>
        <v>RG316</v>
      </c>
      <c r="U2056" s="45" t="s">
        <v>1173</v>
      </c>
      <c r="V2056" s="33"/>
      <c r="W2056" s="33"/>
      <c r="X2056" s="33"/>
    </row>
    <row r="2057" ht="15.75" customHeight="1">
      <c r="A2057" s="19" t="str">
        <f>Def_Sistemas_Conectores_Cabos!$A$22</f>
        <v>BPM de elétrons</v>
      </c>
      <c r="B2057" s="22" t="str">
        <f>Datas_Entregas!$A$3</f>
        <v>BTS/Anel</v>
      </c>
      <c r="C2057" s="25">
        <f t="array" ref="C2057">INDEX(Datas_Entregas!$B$2:$B$100, MATCH(B2057, Datas_Entregas!$A$2:$A$100, 0), 1)</f>
        <v>43296</v>
      </c>
      <c r="D2057" s="22" t="str">
        <f>Def_Status_Montagem!$A$4</f>
        <v>Comprado / Esperando entrega</v>
      </c>
      <c r="E2057" s="35" t="str">
        <f>Def_Status_Montagem!$B$4</f>
        <v>Contratada (inclui etiqueta)</v>
      </c>
      <c r="F2057" s="26"/>
      <c r="G2057" s="27"/>
      <c r="H2057" s="26" t="str">
        <f t="array" ref="H2057">INDEX(Def_Instancias_Equipamentos!$E$2:$E$5135, MATCH(K2057, Def_Instancias_Equipamentos!$D$2:$D$5135, 0), 1)</f>
        <v>IA-13RaBPM</v>
      </c>
      <c r="I2057" s="27" t="str">
        <f t="array" ref="I2057">INDEX(Def_Instancias_Equipamentos!$E$2:$E$5135, MATCH(L2057, Def_Instancias_Equipamentos!$D$2:$D$5135, 0), 1)</f>
        <v>IA-13RaBPM</v>
      </c>
      <c r="J2057" s="27" t="str">
        <f t="shared" si="26"/>
        <v>INTERNO</v>
      </c>
      <c r="K2057" s="28" t="str">
        <f>Def_Instancias_Equipamentos!$D$890</f>
        <v>SI-13C3:DI-BPMRFFE-1</v>
      </c>
      <c r="L2057" s="19" t="str">
        <f>Def_Instancias_Equipamentos!$D$1481</f>
        <v>SI-13C3:DI-FMCFastADC-1</v>
      </c>
      <c r="M2057" s="44" t="s">
        <v>49</v>
      </c>
      <c r="N2057" s="45" t="s">
        <v>1202</v>
      </c>
      <c r="O2057" s="28" t="str">
        <f>Def_Sistemas_Conectores_Cabos!$B$7</f>
        <v>SMA 50-ohm</v>
      </c>
      <c r="P2057" s="19" t="str">
        <f>Def_Sistemas_Conectores_Cabos!$B$7</f>
        <v>SMA 50-ohm</v>
      </c>
      <c r="Q2057" s="27" t="str">
        <f t="shared" si="31"/>
        <v>SI-13C3:DI-BPMRFFE-1/TI_OUT
SI-13C3:DI-FMCFastADC-1/IN3</v>
      </c>
      <c r="R2057" s="69">
        <v>2.0</v>
      </c>
      <c r="S2057" s="69">
        <v>2.0</v>
      </c>
      <c r="T2057" s="211" t="str">
        <f>Def_Sistemas_Conectores_Cabos!$C$9</f>
        <v>RG316</v>
      </c>
      <c r="U2057" s="45" t="s">
        <v>1173</v>
      </c>
      <c r="V2057" s="33"/>
      <c r="W2057" s="33"/>
      <c r="X2057" s="33"/>
    </row>
    <row r="2058" ht="15.75" customHeight="1">
      <c r="A2058" s="19" t="str">
        <f>Def_Sistemas_Conectores_Cabos!$A$22</f>
        <v>BPM de elétrons</v>
      </c>
      <c r="B2058" s="22" t="str">
        <f>Datas_Entregas!$A$3</f>
        <v>BTS/Anel</v>
      </c>
      <c r="C2058" s="25">
        <f t="array" ref="C2058">INDEX(Datas_Entregas!$B$2:$B$100, MATCH(B2058, Datas_Entregas!$A$2:$A$100, 0), 1)</f>
        <v>43296</v>
      </c>
      <c r="D2058" s="22" t="str">
        <f>Def_Status_Montagem!$A$4</f>
        <v>Comprado / Esperando entrega</v>
      </c>
      <c r="E2058" s="35" t="str">
        <f>Def_Status_Montagem!$B$4</f>
        <v>Contratada (inclui etiqueta)</v>
      </c>
      <c r="F2058" s="26"/>
      <c r="G2058" s="27"/>
      <c r="H2058" s="26" t="str">
        <f t="array" ref="H2058">INDEX(Def_Instancias_Equipamentos!$E$2:$E$5135, MATCH(K2058, Def_Instancias_Equipamentos!$D$2:$D$5135, 0), 1)</f>
        <v>IA-13RaBPM</v>
      </c>
      <c r="I2058" s="27" t="str">
        <f t="array" ref="I2058">INDEX(Def_Instancias_Equipamentos!$E$2:$E$5135, MATCH(L2058, Def_Instancias_Equipamentos!$D$2:$D$5135, 0), 1)</f>
        <v>IA-13RaBPM</v>
      </c>
      <c r="J2058" s="27" t="str">
        <f t="shared" si="26"/>
        <v>INTERNO</v>
      </c>
      <c r="K2058" s="28" t="str">
        <f>Def_Instancias_Equipamentos!$D$890</f>
        <v>SI-13C3:DI-BPMRFFE-1</v>
      </c>
      <c r="L2058" s="19" t="str">
        <f>Def_Instancias_Equipamentos!$D$1481</f>
        <v>SI-13C3:DI-FMCFastADC-1</v>
      </c>
      <c r="M2058" s="44" t="s">
        <v>47</v>
      </c>
      <c r="N2058" s="45" t="s">
        <v>1216</v>
      </c>
      <c r="O2058" s="28" t="str">
        <f>Def_Sistemas_Conectores_Cabos!$B$7</f>
        <v>SMA 50-ohm</v>
      </c>
      <c r="P2058" s="19" t="str">
        <f>Def_Sistemas_Conectores_Cabos!$B$7</f>
        <v>SMA 50-ohm</v>
      </c>
      <c r="Q2058" s="27" t="str">
        <f t="shared" si="31"/>
        <v>SI-13C3:DI-BPMRFFE-1/BO_OUT
SI-13C3:DI-FMCFastADC-1/IN4</v>
      </c>
      <c r="R2058" s="69">
        <v>2.0</v>
      </c>
      <c r="S2058" s="69">
        <v>2.0</v>
      </c>
      <c r="T2058" s="211" t="str">
        <f>Def_Sistemas_Conectores_Cabos!$C$9</f>
        <v>RG316</v>
      </c>
      <c r="U2058" s="45" t="s">
        <v>1173</v>
      </c>
      <c r="V2058" s="33"/>
      <c r="W2058" s="33"/>
      <c r="X2058" s="33"/>
    </row>
    <row r="2059" ht="15.75" customHeight="1">
      <c r="A2059" s="19" t="str">
        <f>Def_Sistemas_Conectores_Cabos!$A$22</f>
        <v>BPM de elétrons</v>
      </c>
      <c r="B2059" s="22" t="str">
        <f>Datas_Entregas!$A$3</f>
        <v>BTS/Anel</v>
      </c>
      <c r="C2059" s="25">
        <f t="array" ref="C2059">INDEX(Datas_Entregas!$B$2:$B$100, MATCH(B2059, Datas_Entregas!$A$2:$A$100, 0), 1)</f>
        <v>43296</v>
      </c>
      <c r="D2059" s="22" t="str">
        <f>Def_Status_Montagem!$A$4</f>
        <v>Comprado / Esperando entrega</v>
      </c>
      <c r="E2059" s="35" t="str">
        <f>Def_Status_Montagem!$B$4</f>
        <v>Contratada (inclui etiqueta)</v>
      </c>
      <c r="F2059" s="26"/>
      <c r="G2059" s="27"/>
      <c r="H2059" s="26" t="str">
        <f t="array" ref="H2059">INDEX(Def_Instancias_Equipamentos!$E$2:$E$5135, MATCH(K2059, Def_Instancias_Equipamentos!$D$2:$D$5135, 0), 1)</f>
        <v>IA-13RaBPM</v>
      </c>
      <c r="I2059" s="27" t="str">
        <f t="array" ref="I2059">INDEX(Def_Instancias_Equipamentos!$E$2:$E$5135, MATCH(L2059, Def_Instancias_Equipamentos!$D$2:$D$5135, 0), 1)</f>
        <v>IA-13RaBPM</v>
      </c>
      <c r="J2059" s="27" t="str">
        <f t="shared" si="26"/>
        <v>INTERNO</v>
      </c>
      <c r="K2059" s="28" t="str">
        <f>Def_Instancias_Equipamentos!$D$891</f>
        <v>SI-13C3:DI-BPMRFFE-2</v>
      </c>
      <c r="L2059" s="19" t="str">
        <f>Def_Instancias_Equipamentos!$D$1482</f>
        <v>SI-13C3:DI-FMCFastADC-2</v>
      </c>
      <c r="M2059" s="44" t="s">
        <v>51</v>
      </c>
      <c r="N2059" s="45" t="s">
        <v>1192</v>
      </c>
      <c r="O2059" s="28" t="str">
        <f>Def_Sistemas_Conectores_Cabos!$B$7</f>
        <v>SMA 50-ohm</v>
      </c>
      <c r="P2059" s="19" t="str">
        <f>Def_Sistemas_Conectores_Cabos!$B$7</f>
        <v>SMA 50-ohm</v>
      </c>
      <c r="Q2059" s="27" t="str">
        <f t="shared" si="31"/>
        <v>SI-13C3:DI-BPMRFFE-2/TO_OUT
SI-13C3:DI-FMCFastADC-2/IN1</v>
      </c>
      <c r="R2059" s="69">
        <v>2.0</v>
      </c>
      <c r="S2059" s="69">
        <v>2.0</v>
      </c>
      <c r="T2059" s="211" t="str">
        <f>Def_Sistemas_Conectores_Cabos!$C$9</f>
        <v>RG316</v>
      </c>
      <c r="U2059" s="45" t="s">
        <v>1173</v>
      </c>
      <c r="V2059" s="33"/>
      <c r="W2059" s="33"/>
      <c r="X2059" s="33"/>
    </row>
    <row r="2060" ht="15.75" customHeight="1">
      <c r="A2060" s="19" t="str">
        <f>Def_Sistemas_Conectores_Cabos!$A$22</f>
        <v>BPM de elétrons</v>
      </c>
      <c r="B2060" s="22" t="str">
        <f>Datas_Entregas!$A$3</f>
        <v>BTS/Anel</v>
      </c>
      <c r="C2060" s="25">
        <f t="array" ref="C2060">INDEX(Datas_Entregas!$B$2:$B$100, MATCH(B2060, Datas_Entregas!$A$2:$A$100, 0), 1)</f>
        <v>43296</v>
      </c>
      <c r="D2060" s="22" t="str">
        <f>Def_Status_Montagem!$A$4</f>
        <v>Comprado / Esperando entrega</v>
      </c>
      <c r="E2060" s="35" t="str">
        <f>Def_Status_Montagem!$B$4</f>
        <v>Contratada (inclui etiqueta)</v>
      </c>
      <c r="F2060" s="26"/>
      <c r="G2060" s="27"/>
      <c r="H2060" s="26" t="str">
        <f t="array" ref="H2060">INDEX(Def_Instancias_Equipamentos!$E$2:$E$5135, MATCH(K2060, Def_Instancias_Equipamentos!$D$2:$D$5135, 0), 1)</f>
        <v>IA-13RaBPM</v>
      </c>
      <c r="I2060" s="27" t="str">
        <f t="array" ref="I2060">INDEX(Def_Instancias_Equipamentos!$E$2:$E$5135, MATCH(L2060, Def_Instancias_Equipamentos!$D$2:$D$5135, 0), 1)</f>
        <v>IA-13RaBPM</v>
      </c>
      <c r="J2060" s="27" t="str">
        <f t="shared" si="26"/>
        <v>INTERNO</v>
      </c>
      <c r="K2060" s="28" t="str">
        <f>Def_Instancias_Equipamentos!$D$891</f>
        <v>SI-13C3:DI-BPMRFFE-2</v>
      </c>
      <c r="L2060" s="19" t="str">
        <f>Def_Instancias_Equipamentos!$D$1482</f>
        <v>SI-13C3:DI-FMCFastADC-2</v>
      </c>
      <c r="M2060" s="44" t="s">
        <v>44</v>
      </c>
      <c r="N2060" s="45" t="s">
        <v>1199</v>
      </c>
      <c r="O2060" s="28" t="str">
        <f>Def_Sistemas_Conectores_Cabos!$B$7</f>
        <v>SMA 50-ohm</v>
      </c>
      <c r="P2060" s="19" t="str">
        <f>Def_Sistemas_Conectores_Cabos!$B$7</f>
        <v>SMA 50-ohm</v>
      </c>
      <c r="Q2060" s="27" t="str">
        <f t="shared" si="31"/>
        <v>SI-13C3:DI-BPMRFFE-2/BI_OUT
SI-13C3:DI-FMCFastADC-2/IN2</v>
      </c>
      <c r="R2060" s="69">
        <v>2.0</v>
      </c>
      <c r="S2060" s="69">
        <v>2.0</v>
      </c>
      <c r="T2060" s="211" t="str">
        <f>Def_Sistemas_Conectores_Cabos!$C$9</f>
        <v>RG316</v>
      </c>
      <c r="U2060" s="45" t="s">
        <v>1173</v>
      </c>
      <c r="V2060" s="33"/>
      <c r="W2060" s="33"/>
      <c r="X2060" s="33"/>
    </row>
    <row r="2061" ht="15.75" customHeight="1">
      <c r="A2061" s="19" t="str">
        <f>Def_Sistemas_Conectores_Cabos!$A$22</f>
        <v>BPM de elétrons</v>
      </c>
      <c r="B2061" s="22" t="str">
        <f>Datas_Entregas!$A$3</f>
        <v>BTS/Anel</v>
      </c>
      <c r="C2061" s="25">
        <f t="array" ref="C2061">INDEX(Datas_Entregas!$B$2:$B$100, MATCH(B2061, Datas_Entregas!$A$2:$A$100, 0), 1)</f>
        <v>43296</v>
      </c>
      <c r="D2061" s="22" t="str">
        <f>Def_Status_Montagem!$A$4</f>
        <v>Comprado / Esperando entrega</v>
      </c>
      <c r="E2061" s="35" t="str">
        <f>Def_Status_Montagem!$B$4</f>
        <v>Contratada (inclui etiqueta)</v>
      </c>
      <c r="F2061" s="26"/>
      <c r="G2061" s="27"/>
      <c r="H2061" s="26" t="str">
        <f t="array" ref="H2061">INDEX(Def_Instancias_Equipamentos!$E$2:$E$5135, MATCH(K2061, Def_Instancias_Equipamentos!$D$2:$D$5135, 0), 1)</f>
        <v>IA-13RaBPM</v>
      </c>
      <c r="I2061" s="27" t="str">
        <f t="array" ref="I2061">INDEX(Def_Instancias_Equipamentos!$E$2:$E$5135, MATCH(L2061, Def_Instancias_Equipamentos!$D$2:$D$5135, 0), 1)</f>
        <v>IA-13RaBPM</v>
      </c>
      <c r="J2061" s="27" t="str">
        <f t="shared" si="26"/>
        <v>INTERNO</v>
      </c>
      <c r="K2061" s="28" t="str">
        <f>Def_Instancias_Equipamentos!$D$891</f>
        <v>SI-13C3:DI-BPMRFFE-2</v>
      </c>
      <c r="L2061" s="19" t="str">
        <f>Def_Instancias_Equipamentos!$D$1482</f>
        <v>SI-13C3:DI-FMCFastADC-2</v>
      </c>
      <c r="M2061" s="44" t="s">
        <v>49</v>
      </c>
      <c r="N2061" s="45" t="s">
        <v>1202</v>
      </c>
      <c r="O2061" s="28" t="str">
        <f>Def_Sistemas_Conectores_Cabos!$B$7</f>
        <v>SMA 50-ohm</v>
      </c>
      <c r="P2061" s="19" t="str">
        <f>Def_Sistemas_Conectores_Cabos!$B$7</f>
        <v>SMA 50-ohm</v>
      </c>
      <c r="Q2061" s="27" t="str">
        <f t="shared" si="31"/>
        <v>SI-13C3:DI-BPMRFFE-2/TI_OUT
SI-13C3:DI-FMCFastADC-2/IN3</v>
      </c>
      <c r="R2061" s="69">
        <v>2.0</v>
      </c>
      <c r="S2061" s="69">
        <v>2.0</v>
      </c>
      <c r="T2061" s="211" t="str">
        <f>Def_Sistemas_Conectores_Cabos!$C$9</f>
        <v>RG316</v>
      </c>
      <c r="U2061" s="45" t="s">
        <v>1173</v>
      </c>
      <c r="V2061" s="33"/>
      <c r="W2061" s="33"/>
      <c r="X2061" s="33"/>
    </row>
    <row r="2062" ht="15.75" customHeight="1">
      <c r="A2062" s="19" t="str">
        <f>Def_Sistemas_Conectores_Cabos!$A$22</f>
        <v>BPM de elétrons</v>
      </c>
      <c r="B2062" s="22" t="str">
        <f>Datas_Entregas!$A$3</f>
        <v>BTS/Anel</v>
      </c>
      <c r="C2062" s="25">
        <f t="array" ref="C2062">INDEX(Datas_Entregas!$B$2:$B$100, MATCH(B2062, Datas_Entregas!$A$2:$A$100, 0), 1)</f>
        <v>43296</v>
      </c>
      <c r="D2062" s="22" t="str">
        <f>Def_Status_Montagem!$A$4</f>
        <v>Comprado / Esperando entrega</v>
      </c>
      <c r="E2062" s="35" t="str">
        <f>Def_Status_Montagem!$B$4</f>
        <v>Contratada (inclui etiqueta)</v>
      </c>
      <c r="F2062" s="26"/>
      <c r="G2062" s="27"/>
      <c r="H2062" s="26" t="str">
        <f t="array" ref="H2062">INDEX(Def_Instancias_Equipamentos!$E$2:$E$5135, MATCH(K2062, Def_Instancias_Equipamentos!$D$2:$D$5135, 0), 1)</f>
        <v>IA-13RaBPM</v>
      </c>
      <c r="I2062" s="27" t="str">
        <f t="array" ref="I2062">INDEX(Def_Instancias_Equipamentos!$E$2:$E$5135, MATCH(L2062, Def_Instancias_Equipamentos!$D$2:$D$5135, 0), 1)</f>
        <v>IA-13RaBPM</v>
      </c>
      <c r="J2062" s="27" t="str">
        <f t="shared" si="26"/>
        <v>INTERNO</v>
      </c>
      <c r="K2062" s="28" t="str">
        <f>Def_Instancias_Equipamentos!$D$891</f>
        <v>SI-13C3:DI-BPMRFFE-2</v>
      </c>
      <c r="L2062" s="19" t="str">
        <f>Def_Instancias_Equipamentos!$D$1482</f>
        <v>SI-13C3:DI-FMCFastADC-2</v>
      </c>
      <c r="M2062" s="44" t="s">
        <v>47</v>
      </c>
      <c r="N2062" s="45" t="s">
        <v>1216</v>
      </c>
      <c r="O2062" s="28" t="str">
        <f>Def_Sistemas_Conectores_Cabos!$B$7</f>
        <v>SMA 50-ohm</v>
      </c>
      <c r="P2062" s="19" t="str">
        <f>Def_Sistemas_Conectores_Cabos!$B$7</f>
        <v>SMA 50-ohm</v>
      </c>
      <c r="Q2062" s="27" t="str">
        <f t="shared" si="31"/>
        <v>SI-13C3:DI-BPMRFFE-2/BO_OUT
SI-13C3:DI-FMCFastADC-2/IN4</v>
      </c>
      <c r="R2062" s="69">
        <v>2.0</v>
      </c>
      <c r="S2062" s="69">
        <v>2.0</v>
      </c>
      <c r="T2062" s="211" t="str">
        <f>Def_Sistemas_Conectores_Cabos!$C$9</f>
        <v>RG316</v>
      </c>
      <c r="U2062" s="45" t="s">
        <v>1173</v>
      </c>
      <c r="V2062" s="33"/>
      <c r="W2062" s="33"/>
      <c r="X2062" s="33"/>
    </row>
    <row r="2063" ht="15.75" customHeight="1">
      <c r="A2063" s="19" t="str">
        <f>Def_Sistemas_Conectores_Cabos!$A$22</f>
        <v>BPM de elétrons</v>
      </c>
      <c r="B2063" s="22" t="str">
        <f>Datas_Entregas!$A$3</f>
        <v>BTS/Anel</v>
      </c>
      <c r="C2063" s="25">
        <f t="array" ref="C2063">INDEX(Datas_Entregas!$B$2:$B$100, MATCH(B2063, Datas_Entregas!$A$2:$A$100, 0), 1)</f>
        <v>43296</v>
      </c>
      <c r="D2063" s="22" t="str">
        <f>Def_Status_Montagem!$A$4</f>
        <v>Comprado / Esperando entrega</v>
      </c>
      <c r="E2063" s="35" t="str">
        <f>Def_Status_Montagem!$B$4</f>
        <v>Contratada (inclui etiqueta)</v>
      </c>
      <c r="F2063" s="26"/>
      <c r="G2063" s="27"/>
      <c r="H2063" s="26" t="str">
        <f t="array" ref="H2063">INDEX(Def_Instancias_Equipamentos!$E$2:$E$5135, MATCH(K2063, Def_Instancias_Equipamentos!$D$2:$D$5135, 0), 1)</f>
        <v>IA-13RaBPM</v>
      </c>
      <c r="I2063" s="27" t="str">
        <f t="array" ref="I2063">INDEX(Def_Instancias_Equipamentos!$E$2:$E$5135, MATCH(L2063, Def_Instancias_Equipamentos!$D$2:$D$5135, 0), 1)</f>
        <v>IA-13RaBPM</v>
      </c>
      <c r="J2063" s="27" t="str">
        <f t="shared" si="26"/>
        <v>INTERNO</v>
      </c>
      <c r="K2063" s="28" t="str">
        <f>Def_Instancias_Equipamentos!$D$892</f>
        <v>SI-13C4:DI-BPMRFFE</v>
      </c>
      <c r="L2063" s="19" t="str">
        <f>Def_Instancias_Equipamentos!$D$1483</f>
        <v>SI-13C4:DI-FMCFastADC</v>
      </c>
      <c r="M2063" s="44" t="s">
        <v>51</v>
      </c>
      <c r="N2063" s="45" t="s">
        <v>1192</v>
      </c>
      <c r="O2063" s="28" t="str">
        <f>Def_Sistemas_Conectores_Cabos!$B$7</f>
        <v>SMA 50-ohm</v>
      </c>
      <c r="P2063" s="19" t="str">
        <f>Def_Sistemas_Conectores_Cabos!$B$7</f>
        <v>SMA 50-ohm</v>
      </c>
      <c r="Q2063" s="27" t="str">
        <f t="shared" si="31"/>
        <v>SI-13C4:DI-BPMRFFE/TO_OUT
SI-13C4:DI-FMCFastADC/IN1</v>
      </c>
      <c r="R2063" s="69">
        <v>2.0</v>
      </c>
      <c r="S2063" s="69">
        <v>2.0</v>
      </c>
      <c r="T2063" s="211" t="str">
        <f>Def_Sistemas_Conectores_Cabos!$C$9</f>
        <v>RG316</v>
      </c>
      <c r="U2063" s="45" t="s">
        <v>1173</v>
      </c>
      <c r="V2063" s="33"/>
      <c r="W2063" s="33"/>
      <c r="X2063" s="33"/>
    </row>
    <row r="2064" ht="15.75" customHeight="1">
      <c r="A2064" s="19" t="str">
        <f>Def_Sistemas_Conectores_Cabos!$A$22</f>
        <v>BPM de elétrons</v>
      </c>
      <c r="B2064" s="22" t="str">
        <f>Datas_Entregas!$A$3</f>
        <v>BTS/Anel</v>
      </c>
      <c r="C2064" s="25">
        <f t="array" ref="C2064">INDEX(Datas_Entregas!$B$2:$B$100, MATCH(B2064, Datas_Entregas!$A$2:$A$100, 0), 1)</f>
        <v>43296</v>
      </c>
      <c r="D2064" s="22" t="str">
        <f>Def_Status_Montagem!$A$4</f>
        <v>Comprado / Esperando entrega</v>
      </c>
      <c r="E2064" s="35" t="str">
        <f>Def_Status_Montagem!$B$4</f>
        <v>Contratada (inclui etiqueta)</v>
      </c>
      <c r="F2064" s="26"/>
      <c r="G2064" s="27"/>
      <c r="H2064" s="26" t="str">
        <f t="array" ref="H2064">INDEX(Def_Instancias_Equipamentos!$E$2:$E$5135, MATCH(K2064, Def_Instancias_Equipamentos!$D$2:$D$5135, 0), 1)</f>
        <v>IA-13RaBPM</v>
      </c>
      <c r="I2064" s="27" t="str">
        <f t="array" ref="I2064">INDEX(Def_Instancias_Equipamentos!$E$2:$E$5135, MATCH(L2064, Def_Instancias_Equipamentos!$D$2:$D$5135, 0), 1)</f>
        <v>IA-13RaBPM</v>
      </c>
      <c r="J2064" s="27" t="str">
        <f t="shared" si="26"/>
        <v>INTERNO</v>
      </c>
      <c r="K2064" s="28" t="str">
        <f>Def_Instancias_Equipamentos!$D$892</f>
        <v>SI-13C4:DI-BPMRFFE</v>
      </c>
      <c r="L2064" s="19" t="str">
        <f>Def_Instancias_Equipamentos!$D$1483</f>
        <v>SI-13C4:DI-FMCFastADC</v>
      </c>
      <c r="M2064" s="44" t="s">
        <v>44</v>
      </c>
      <c r="N2064" s="45" t="s">
        <v>1199</v>
      </c>
      <c r="O2064" s="28" t="str">
        <f>Def_Sistemas_Conectores_Cabos!$B$7</f>
        <v>SMA 50-ohm</v>
      </c>
      <c r="P2064" s="19" t="str">
        <f>Def_Sistemas_Conectores_Cabos!$B$7</f>
        <v>SMA 50-ohm</v>
      </c>
      <c r="Q2064" s="27" t="str">
        <f t="shared" si="31"/>
        <v>SI-13C4:DI-BPMRFFE/BI_OUT
SI-13C4:DI-FMCFastADC/IN2</v>
      </c>
      <c r="R2064" s="69">
        <v>2.0</v>
      </c>
      <c r="S2064" s="69">
        <v>2.0</v>
      </c>
      <c r="T2064" s="211" t="str">
        <f>Def_Sistemas_Conectores_Cabos!$C$9</f>
        <v>RG316</v>
      </c>
      <c r="U2064" s="45" t="s">
        <v>1173</v>
      </c>
      <c r="V2064" s="33"/>
      <c r="W2064" s="33"/>
      <c r="X2064" s="33"/>
    </row>
    <row r="2065" ht="15.75" customHeight="1">
      <c r="A2065" s="19" t="str">
        <f>Def_Sistemas_Conectores_Cabos!$A$22</f>
        <v>BPM de elétrons</v>
      </c>
      <c r="B2065" s="22" t="str">
        <f>Datas_Entregas!$A$3</f>
        <v>BTS/Anel</v>
      </c>
      <c r="C2065" s="25">
        <f t="array" ref="C2065">INDEX(Datas_Entregas!$B$2:$B$100, MATCH(B2065, Datas_Entregas!$A$2:$A$100, 0), 1)</f>
        <v>43296</v>
      </c>
      <c r="D2065" s="22" t="str">
        <f>Def_Status_Montagem!$A$4</f>
        <v>Comprado / Esperando entrega</v>
      </c>
      <c r="E2065" s="35" t="str">
        <f>Def_Status_Montagem!$B$4</f>
        <v>Contratada (inclui etiqueta)</v>
      </c>
      <c r="F2065" s="26"/>
      <c r="G2065" s="27"/>
      <c r="H2065" s="26" t="str">
        <f t="array" ref="H2065">INDEX(Def_Instancias_Equipamentos!$E$2:$E$5135, MATCH(K2065, Def_Instancias_Equipamentos!$D$2:$D$5135, 0), 1)</f>
        <v>IA-13RaBPM</v>
      </c>
      <c r="I2065" s="27" t="str">
        <f t="array" ref="I2065">INDEX(Def_Instancias_Equipamentos!$E$2:$E$5135, MATCH(L2065, Def_Instancias_Equipamentos!$D$2:$D$5135, 0), 1)</f>
        <v>IA-13RaBPM</v>
      </c>
      <c r="J2065" s="27" t="str">
        <f t="shared" si="26"/>
        <v>INTERNO</v>
      </c>
      <c r="K2065" s="28" t="str">
        <f>Def_Instancias_Equipamentos!$D$892</f>
        <v>SI-13C4:DI-BPMRFFE</v>
      </c>
      <c r="L2065" s="19" t="str">
        <f>Def_Instancias_Equipamentos!$D$1483</f>
        <v>SI-13C4:DI-FMCFastADC</v>
      </c>
      <c r="M2065" s="44" t="s">
        <v>49</v>
      </c>
      <c r="N2065" s="45" t="s">
        <v>1202</v>
      </c>
      <c r="O2065" s="28" t="str">
        <f>Def_Sistemas_Conectores_Cabos!$B$7</f>
        <v>SMA 50-ohm</v>
      </c>
      <c r="P2065" s="19" t="str">
        <f>Def_Sistemas_Conectores_Cabos!$B$7</f>
        <v>SMA 50-ohm</v>
      </c>
      <c r="Q2065" s="27" t="str">
        <f t="shared" si="31"/>
        <v>SI-13C4:DI-BPMRFFE/TI_OUT
SI-13C4:DI-FMCFastADC/IN3</v>
      </c>
      <c r="R2065" s="69">
        <v>2.0</v>
      </c>
      <c r="S2065" s="69">
        <v>2.0</v>
      </c>
      <c r="T2065" s="211" t="str">
        <f>Def_Sistemas_Conectores_Cabos!$C$9</f>
        <v>RG316</v>
      </c>
      <c r="U2065" s="45" t="s">
        <v>1173</v>
      </c>
      <c r="V2065" s="33"/>
      <c r="W2065" s="33"/>
      <c r="X2065" s="33"/>
    </row>
    <row r="2066" ht="15.75" customHeight="1">
      <c r="A2066" s="19" t="str">
        <f>Def_Sistemas_Conectores_Cabos!$A$22</f>
        <v>BPM de elétrons</v>
      </c>
      <c r="B2066" s="22" t="str">
        <f>Datas_Entregas!$A$3</f>
        <v>BTS/Anel</v>
      </c>
      <c r="C2066" s="25">
        <f t="array" ref="C2066">INDEX(Datas_Entregas!$B$2:$B$100, MATCH(B2066, Datas_Entregas!$A$2:$A$100, 0), 1)</f>
        <v>43296</v>
      </c>
      <c r="D2066" s="22" t="str">
        <f>Def_Status_Montagem!$A$4</f>
        <v>Comprado / Esperando entrega</v>
      </c>
      <c r="E2066" s="35" t="str">
        <f>Def_Status_Montagem!$B$4</f>
        <v>Contratada (inclui etiqueta)</v>
      </c>
      <c r="F2066" s="26"/>
      <c r="G2066" s="27"/>
      <c r="H2066" s="26" t="str">
        <f t="array" ref="H2066">INDEX(Def_Instancias_Equipamentos!$E$2:$E$5135, MATCH(K2066, Def_Instancias_Equipamentos!$D$2:$D$5135, 0), 1)</f>
        <v>IA-13RaBPM</v>
      </c>
      <c r="I2066" s="27" t="str">
        <f t="array" ref="I2066">INDEX(Def_Instancias_Equipamentos!$E$2:$E$5135, MATCH(L2066, Def_Instancias_Equipamentos!$D$2:$D$5135, 0), 1)</f>
        <v>IA-13RaBPM</v>
      </c>
      <c r="J2066" s="27" t="str">
        <f t="shared" si="26"/>
        <v>INTERNO</v>
      </c>
      <c r="K2066" s="28" t="str">
        <f>Def_Instancias_Equipamentos!$D$892</f>
        <v>SI-13C4:DI-BPMRFFE</v>
      </c>
      <c r="L2066" s="19" t="str">
        <f>Def_Instancias_Equipamentos!$D$1483</f>
        <v>SI-13C4:DI-FMCFastADC</v>
      </c>
      <c r="M2066" s="44" t="s">
        <v>47</v>
      </c>
      <c r="N2066" s="45" t="s">
        <v>1216</v>
      </c>
      <c r="O2066" s="28" t="str">
        <f>Def_Sistemas_Conectores_Cabos!$B$7</f>
        <v>SMA 50-ohm</v>
      </c>
      <c r="P2066" s="19" t="str">
        <f>Def_Sistemas_Conectores_Cabos!$B$7</f>
        <v>SMA 50-ohm</v>
      </c>
      <c r="Q2066" s="27" t="str">
        <f t="shared" si="31"/>
        <v>SI-13C4:DI-BPMRFFE/BO_OUT
SI-13C4:DI-FMCFastADC/IN4</v>
      </c>
      <c r="R2066" s="69">
        <v>2.0</v>
      </c>
      <c r="S2066" s="69">
        <v>2.0</v>
      </c>
      <c r="T2066" s="211" t="str">
        <f>Def_Sistemas_Conectores_Cabos!$C$9</f>
        <v>RG316</v>
      </c>
      <c r="U2066" s="45" t="s">
        <v>1173</v>
      </c>
      <c r="V2066" s="33"/>
      <c r="W2066" s="33"/>
      <c r="X2066" s="33"/>
    </row>
    <row r="2067" ht="15.75" customHeight="1">
      <c r="A2067" s="19" t="str">
        <f>Def_Sistemas_Conectores_Cabos!$A$22</f>
        <v>BPM de elétrons</v>
      </c>
      <c r="B2067" s="22" t="str">
        <f>Datas_Entregas!$A$3</f>
        <v>BTS/Anel</v>
      </c>
      <c r="C2067" s="25">
        <f t="array" ref="C2067">INDEX(Datas_Entregas!$B$2:$B$100, MATCH(B2067, Datas_Entregas!$A$2:$A$100, 0), 1)</f>
        <v>43296</v>
      </c>
      <c r="D2067" s="22" t="str">
        <f>Def_Status_Montagem!$A$4</f>
        <v>Comprado / Esperando entrega</v>
      </c>
      <c r="E2067" s="35" t="str">
        <f>Def_Status_Montagem!$B$4</f>
        <v>Contratada (inclui etiqueta)</v>
      </c>
      <c r="F2067" s="26"/>
      <c r="G2067" s="27"/>
      <c r="H2067" s="26" t="str">
        <f t="array" ref="H2067">INDEX(Def_Instancias_Equipamentos!$E$2:$E$5135, MATCH(K2067, Def_Instancias_Equipamentos!$D$2:$D$5135, 0), 1)</f>
        <v>IA-13RaBPM</v>
      </c>
      <c r="I2067" s="27" t="str">
        <f t="array" ref="I2067">INDEX(Def_Instancias_Equipamentos!$E$2:$E$5135, MATCH(L2067, Def_Instancias_Equipamentos!$D$2:$D$5135, 0), 1)</f>
        <v>IA-13RaBPM</v>
      </c>
      <c r="J2067" s="27" t="str">
        <f t="shared" si="26"/>
        <v>INTERNO</v>
      </c>
      <c r="K2067" s="28" t="str">
        <f>Def_Instancias_Equipamentos!$D$893</f>
        <v>SI-13M1:DI-BPMRFFE</v>
      </c>
      <c r="L2067" s="19" t="str">
        <f>Def_Instancias_Equipamentos!$D$1484</f>
        <v>SI-13M1:DI-FMCFastADC</v>
      </c>
      <c r="M2067" s="44" t="s">
        <v>51</v>
      </c>
      <c r="N2067" s="45" t="s">
        <v>1192</v>
      </c>
      <c r="O2067" s="28" t="str">
        <f>Def_Sistemas_Conectores_Cabos!$B$7</f>
        <v>SMA 50-ohm</v>
      </c>
      <c r="P2067" s="19" t="str">
        <f>Def_Sistemas_Conectores_Cabos!$B$7</f>
        <v>SMA 50-ohm</v>
      </c>
      <c r="Q2067" s="27" t="str">
        <f t="shared" si="31"/>
        <v>SI-13M1:DI-BPMRFFE/TO_OUT
SI-13M1:DI-FMCFastADC/IN1</v>
      </c>
      <c r="R2067" s="69">
        <v>2.0</v>
      </c>
      <c r="S2067" s="69">
        <v>2.0</v>
      </c>
      <c r="T2067" s="211" t="str">
        <f>Def_Sistemas_Conectores_Cabos!$C$9</f>
        <v>RG316</v>
      </c>
      <c r="U2067" s="45" t="s">
        <v>1173</v>
      </c>
      <c r="V2067" s="33"/>
      <c r="W2067" s="33"/>
      <c r="X2067" s="33"/>
    </row>
    <row r="2068" ht="15.75" customHeight="1">
      <c r="A2068" s="19" t="str">
        <f>Def_Sistemas_Conectores_Cabos!$A$22</f>
        <v>BPM de elétrons</v>
      </c>
      <c r="B2068" s="22" t="str">
        <f>Datas_Entregas!$A$3</f>
        <v>BTS/Anel</v>
      </c>
      <c r="C2068" s="25">
        <f t="array" ref="C2068">INDEX(Datas_Entregas!$B$2:$B$100, MATCH(B2068, Datas_Entregas!$A$2:$A$100, 0), 1)</f>
        <v>43296</v>
      </c>
      <c r="D2068" s="22" t="str">
        <f>Def_Status_Montagem!$A$4</f>
        <v>Comprado / Esperando entrega</v>
      </c>
      <c r="E2068" s="35" t="str">
        <f>Def_Status_Montagem!$B$4</f>
        <v>Contratada (inclui etiqueta)</v>
      </c>
      <c r="F2068" s="26"/>
      <c r="G2068" s="27"/>
      <c r="H2068" s="26" t="str">
        <f t="array" ref="H2068">INDEX(Def_Instancias_Equipamentos!$E$2:$E$5135, MATCH(K2068, Def_Instancias_Equipamentos!$D$2:$D$5135, 0), 1)</f>
        <v>IA-13RaBPM</v>
      </c>
      <c r="I2068" s="27" t="str">
        <f t="array" ref="I2068">INDEX(Def_Instancias_Equipamentos!$E$2:$E$5135, MATCH(L2068, Def_Instancias_Equipamentos!$D$2:$D$5135, 0), 1)</f>
        <v>IA-13RaBPM</v>
      </c>
      <c r="J2068" s="27" t="str">
        <f t="shared" si="26"/>
        <v>INTERNO</v>
      </c>
      <c r="K2068" s="28" t="str">
        <f>Def_Instancias_Equipamentos!$D$893</f>
        <v>SI-13M1:DI-BPMRFFE</v>
      </c>
      <c r="L2068" s="19" t="str">
        <f>Def_Instancias_Equipamentos!$D$1484</f>
        <v>SI-13M1:DI-FMCFastADC</v>
      </c>
      <c r="M2068" s="44" t="s">
        <v>44</v>
      </c>
      <c r="N2068" s="45" t="s">
        <v>1199</v>
      </c>
      <c r="O2068" s="28" t="str">
        <f>Def_Sistemas_Conectores_Cabos!$B$7</f>
        <v>SMA 50-ohm</v>
      </c>
      <c r="P2068" s="19" t="str">
        <f>Def_Sistemas_Conectores_Cabos!$B$7</f>
        <v>SMA 50-ohm</v>
      </c>
      <c r="Q2068" s="27" t="str">
        <f t="shared" si="31"/>
        <v>SI-13M1:DI-BPMRFFE/BI_OUT
SI-13M1:DI-FMCFastADC/IN2</v>
      </c>
      <c r="R2068" s="69">
        <v>2.0</v>
      </c>
      <c r="S2068" s="69">
        <v>2.0</v>
      </c>
      <c r="T2068" s="211" t="str">
        <f>Def_Sistemas_Conectores_Cabos!$C$9</f>
        <v>RG316</v>
      </c>
      <c r="U2068" s="45" t="s">
        <v>1173</v>
      </c>
      <c r="V2068" s="33"/>
      <c r="W2068" s="33"/>
      <c r="X2068" s="33"/>
    </row>
    <row r="2069" ht="15.75" customHeight="1">
      <c r="A2069" s="19" t="str">
        <f>Def_Sistemas_Conectores_Cabos!$A$22</f>
        <v>BPM de elétrons</v>
      </c>
      <c r="B2069" s="22" t="str">
        <f>Datas_Entregas!$A$3</f>
        <v>BTS/Anel</v>
      </c>
      <c r="C2069" s="25">
        <f t="array" ref="C2069">INDEX(Datas_Entregas!$B$2:$B$100, MATCH(B2069, Datas_Entregas!$A$2:$A$100, 0), 1)</f>
        <v>43296</v>
      </c>
      <c r="D2069" s="22" t="str">
        <f>Def_Status_Montagem!$A$4</f>
        <v>Comprado / Esperando entrega</v>
      </c>
      <c r="E2069" s="35" t="str">
        <f>Def_Status_Montagem!$B$4</f>
        <v>Contratada (inclui etiqueta)</v>
      </c>
      <c r="F2069" s="26"/>
      <c r="G2069" s="27"/>
      <c r="H2069" s="26" t="str">
        <f t="array" ref="H2069">INDEX(Def_Instancias_Equipamentos!$E$2:$E$5135, MATCH(K2069, Def_Instancias_Equipamentos!$D$2:$D$5135, 0), 1)</f>
        <v>IA-13RaBPM</v>
      </c>
      <c r="I2069" s="27" t="str">
        <f t="array" ref="I2069">INDEX(Def_Instancias_Equipamentos!$E$2:$E$5135, MATCH(L2069, Def_Instancias_Equipamentos!$D$2:$D$5135, 0), 1)</f>
        <v>IA-13RaBPM</v>
      </c>
      <c r="J2069" s="27" t="str">
        <f t="shared" si="26"/>
        <v>INTERNO</v>
      </c>
      <c r="K2069" s="28" t="str">
        <f>Def_Instancias_Equipamentos!$D$893</f>
        <v>SI-13M1:DI-BPMRFFE</v>
      </c>
      <c r="L2069" s="19" t="str">
        <f>Def_Instancias_Equipamentos!$D$1484</f>
        <v>SI-13M1:DI-FMCFastADC</v>
      </c>
      <c r="M2069" s="44" t="s">
        <v>49</v>
      </c>
      <c r="N2069" s="45" t="s">
        <v>1202</v>
      </c>
      <c r="O2069" s="28" t="str">
        <f>Def_Sistemas_Conectores_Cabos!$B$7</f>
        <v>SMA 50-ohm</v>
      </c>
      <c r="P2069" s="19" t="str">
        <f>Def_Sistemas_Conectores_Cabos!$B$7</f>
        <v>SMA 50-ohm</v>
      </c>
      <c r="Q2069" s="27" t="str">
        <f t="shared" si="31"/>
        <v>SI-13M1:DI-BPMRFFE/TI_OUT
SI-13M1:DI-FMCFastADC/IN3</v>
      </c>
      <c r="R2069" s="69">
        <v>2.0</v>
      </c>
      <c r="S2069" s="69">
        <v>2.0</v>
      </c>
      <c r="T2069" s="211" t="str">
        <f>Def_Sistemas_Conectores_Cabos!$C$9</f>
        <v>RG316</v>
      </c>
      <c r="U2069" s="45" t="s">
        <v>1173</v>
      </c>
      <c r="V2069" s="33"/>
      <c r="W2069" s="33"/>
      <c r="X2069" s="33"/>
    </row>
    <row r="2070" ht="15.75" customHeight="1">
      <c r="A2070" s="19" t="str">
        <f>Def_Sistemas_Conectores_Cabos!$A$22</f>
        <v>BPM de elétrons</v>
      </c>
      <c r="B2070" s="22" t="str">
        <f>Datas_Entregas!$A$3</f>
        <v>BTS/Anel</v>
      </c>
      <c r="C2070" s="25">
        <f t="array" ref="C2070">INDEX(Datas_Entregas!$B$2:$B$100, MATCH(B2070, Datas_Entregas!$A$2:$A$100, 0), 1)</f>
        <v>43296</v>
      </c>
      <c r="D2070" s="22" t="str">
        <f>Def_Status_Montagem!$A$4</f>
        <v>Comprado / Esperando entrega</v>
      </c>
      <c r="E2070" s="35" t="str">
        <f>Def_Status_Montagem!$B$4</f>
        <v>Contratada (inclui etiqueta)</v>
      </c>
      <c r="F2070" s="26"/>
      <c r="G2070" s="27"/>
      <c r="H2070" s="26" t="str">
        <f t="array" ref="H2070">INDEX(Def_Instancias_Equipamentos!$E$2:$E$5135, MATCH(K2070, Def_Instancias_Equipamentos!$D$2:$D$5135, 0), 1)</f>
        <v>IA-13RaBPM</v>
      </c>
      <c r="I2070" s="27" t="str">
        <f t="array" ref="I2070">INDEX(Def_Instancias_Equipamentos!$E$2:$E$5135, MATCH(L2070, Def_Instancias_Equipamentos!$D$2:$D$5135, 0), 1)</f>
        <v>IA-13RaBPM</v>
      </c>
      <c r="J2070" s="27" t="str">
        <f t="shared" si="26"/>
        <v>INTERNO</v>
      </c>
      <c r="K2070" s="28" t="str">
        <f>Def_Instancias_Equipamentos!$D$893</f>
        <v>SI-13M1:DI-BPMRFFE</v>
      </c>
      <c r="L2070" s="19" t="str">
        <f>Def_Instancias_Equipamentos!$D$1484</f>
        <v>SI-13M1:DI-FMCFastADC</v>
      </c>
      <c r="M2070" s="44" t="s">
        <v>47</v>
      </c>
      <c r="N2070" s="45" t="s">
        <v>1216</v>
      </c>
      <c r="O2070" s="28" t="str">
        <f>Def_Sistemas_Conectores_Cabos!$B$7</f>
        <v>SMA 50-ohm</v>
      </c>
      <c r="P2070" s="19" t="str">
        <f>Def_Sistemas_Conectores_Cabos!$B$7</f>
        <v>SMA 50-ohm</v>
      </c>
      <c r="Q2070" s="27" t="str">
        <f t="shared" si="31"/>
        <v>SI-13M1:DI-BPMRFFE/BO_OUT
SI-13M1:DI-FMCFastADC/IN4</v>
      </c>
      <c r="R2070" s="69">
        <v>2.0</v>
      </c>
      <c r="S2070" s="69">
        <v>2.0</v>
      </c>
      <c r="T2070" s="211" t="str">
        <f>Def_Sistemas_Conectores_Cabos!$C$9</f>
        <v>RG316</v>
      </c>
      <c r="U2070" s="45" t="s">
        <v>1173</v>
      </c>
      <c r="V2070" s="33"/>
      <c r="W2070" s="33"/>
      <c r="X2070" s="33"/>
    </row>
    <row r="2071" ht="15.75" customHeight="1">
      <c r="A2071" s="19" t="str">
        <f>Def_Sistemas_Conectores_Cabos!$A$22</f>
        <v>BPM de elétrons</v>
      </c>
      <c r="B2071" s="22" t="str">
        <f>Datas_Entregas!$A$3</f>
        <v>BTS/Anel</v>
      </c>
      <c r="C2071" s="25">
        <f t="array" ref="C2071">INDEX(Datas_Entregas!$B$2:$B$100, MATCH(B2071, Datas_Entregas!$A$2:$A$100, 0), 1)</f>
        <v>43296</v>
      </c>
      <c r="D2071" s="22" t="str">
        <f>Def_Status_Montagem!$A$4</f>
        <v>Comprado / Esperando entrega</v>
      </c>
      <c r="E2071" s="35" t="str">
        <f>Def_Status_Montagem!$B$4</f>
        <v>Contratada (inclui etiqueta)</v>
      </c>
      <c r="F2071" s="26"/>
      <c r="G2071" s="27"/>
      <c r="H2071" s="26" t="str">
        <f t="array" ref="H2071">INDEX(Def_Instancias_Equipamentos!$E$2:$E$5135, MATCH(K2071, Def_Instancias_Equipamentos!$D$2:$D$5135, 0), 1)</f>
        <v>IA-13RaBPM</v>
      </c>
      <c r="I2071" s="27" t="str">
        <f t="array" ref="I2071">INDEX(Def_Instancias_Equipamentos!$E$2:$E$5135, MATCH(L2071, Def_Instancias_Equipamentos!$D$2:$D$5135, 0), 1)</f>
        <v>IA-13RaBPM</v>
      </c>
      <c r="J2071" s="27" t="str">
        <f t="shared" si="26"/>
        <v>INTERNO</v>
      </c>
      <c r="K2071" s="28" t="str">
        <f>Def_Instancias_Equipamentos!$D$894</f>
        <v>SI-13M2:DI-BPMRFFE</v>
      </c>
      <c r="L2071" s="19" t="str">
        <f>Def_Instancias_Equipamentos!$D$1485</f>
        <v>SI-13M2:DI-FMCFastADC</v>
      </c>
      <c r="M2071" s="44" t="s">
        <v>51</v>
      </c>
      <c r="N2071" s="45" t="s">
        <v>1192</v>
      </c>
      <c r="O2071" s="28" t="str">
        <f>Def_Sistemas_Conectores_Cabos!$B$7</f>
        <v>SMA 50-ohm</v>
      </c>
      <c r="P2071" s="19" t="str">
        <f>Def_Sistemas_Conectores_Cabos!$B$7</f>
        <v>SMA 50-ohm</v>
      </c>
      <c r="Q2071" s="27" t="str">
        <f t="shared" si="31"/>
        <v>SI-13M2:DI-BPMRFFE/TO_OUT
SI-13M2:DI-FMCFastADC/IN1</v>
      </c>
      <c r="R2071" s="69">
        <v>2.0</v>
      </c>
      <c r="S2071" s="69">
        <v>2.0</v>
      </c>
      <c r="T2071" s="211" t="str">
        <f>Def_Sistemas_Conectores_Cabos!$C$9</f>
        <v>RG316</v>
      </c>
      <c r="U2071" s="45" t="s">
        <v>1173</v>
      </c>
      <c r="V2071" s="33"/>
      <c r="W2071" s="33"/>
      <c r="X2071" s="33"/>
    </row>
    <row r="2072" ht="15.75" customHeight="1">
      <c r="A2072" s="19" t="str">
        <f>Def_Sistemas_Conectores_Cabos!$A$22</f>
        <v>BPM de elétrons</v>
      </c>
      <c r="B2072" s="22" t="str">
        <f>Datas_Entregas!$A$3</f>
        <v>BTS/Anel</v>
      </c>
      <c r="C2072" s="25">
        <f t="array" ref="C2072">INDEX(Datas_Entregas!$B$2:$B$100, MATCH(B2072, Datas_Entregas!$A$2:$A$100, 0), 1)</f>
        <v>43296</v>
      </c>
      <c r="D2072" s="22" t="str">
        <f>Def_Status_Montagem!$A$4</f>
        <v>Comprado / Esperando entrega</v>
      </c>
      <c r="E2072" s="35" t="str">
        <f>Def_Status_Montagem!$B$4</f>
        <v>Contratada (inclui etiqueta)</v>
      </c>
      <c r="F2072" s="26"/>
      <c r="G2072" s="27"/>
      <c r="H2072" s="26" t="str">
        <f t="array" ref="H2072">INDEX(Def_Instancias_Equipamentos!$E$2:$E$5135, MATCH(K2072, Def_Instancias_Equipamentos!$D$2:$D$5135, 0), 1)</f>
        <v>IA-13RaBPM</v>
      </c>
      <c r="I2072" s="27" t="str">
        <f t="array" ref="I2072">INDEX(Def_Instancias_Equipamentos!$E$2:$E$5135, MATCH(L2072, Def_Instancias_Equipamentos!$D$2:$D$5135, 0), 1)</f>
        <v>IA-13RaBPM</v>
      </c>
      <c r="J2072" s="27" t="str">
        <f t="shared" si="26"/>
        <v>INTERNO</v>
      </c>
      <c r="K2072" s="28" t="str">
        <f>Def_Instancias_Equipamentos!$D$894</f>
        <v>SI-13M2:DI-BPMRFFE</v>
      </c>
      <c r="L2072" s="19" t="str">
        <f>Def_Instancias_Equipamentos!$D$1485</f>
        <v>SI-13M2:DI-FMCFastADC</v>
      </c>
      <c r="M2072" s="44" t="s">
        <v>44</v>
      </c>
      <c r="N2072" s="45" t="s">
        <v>1199</v>
      </c>
      <c r="O2072" s="28" t="str">
        <f>Def_Sistemas_Conectores_Cabos!$B$7</f>
        <v>SMA 50-ohm</v>
      </c>
      <c r="P2072" s="19" t="str">
        <f>Def_Sistemas_Conectores_Cabos!$B$7</f>
        <v>SMA 50-ohm</v>
      </c>
      <c r="Q2072" s="27" t="str">
        <f t="shared" si="31"/>
        <v>SI-13M2:DI-BPMRFFE/BI_OUT
SI-13M2:DI-FMCFastADC/IN2</v>
      </c>
      <c r="R2072" s="69">
        <v>2.0</v>
      </c>
      <c r="S2072" s="69">
        <v>2.0</v>
      </c>
      <c r="T2072" s="211" t="str">
        <f>Def_Sistemas_Conectores_Cabos!$C$9</f>
        <v>RG316</v>
      </c>
      <c r="U2072" s="45" t="s">
        <v>1173</v>
      </c>
      <c r="V2072" s="33"/>
      <c r="W2072" s="33"/>
      <c r="X2072" s="33"/>
    </row>
    <row r="2073" ht="15.75" customHeight="1">
      <c r="A2073" s="19" t="str">
        <f>Def_Sistemas_Conectores_Cabos!$A$22</f>
        <v>BPM de elétrons</v>
      </c>
      <c r="B2073" s="22" t="str">
        <f>Datas_Entregas!$A$3</f>
        <v>BTS/Anel</v>
      </c>
      <c r="C2073" s="25">
        <f t="array" ref="C2073">INDEX(Datas_Entregas!$B$2:$B$100, MATCH(B2073, Datas_Entregas!$A$2:$A$100, 0), 1)</f>
        <v>43296</v>
      </c>
      <c r="D2073" s="22" t="str">
        <f>Def_Status_Montagem!$A$4</f>
        <v>Comprado / Esperando entrega</v>
      </c>
      <c r="E2073" s="35" t="str">
        <f>Def_Status_Montagem!$B$4</f>
        <v>Contratada (inclui etiqueta)</v>
      </c>
      <c r="F2073" s="26"/>
      <c r="G2073" s="27"/>
      <c r="H2073" s="26" t="str">
        <f t="array" ref="H2073">INDEX(Def_Instancias_Equipamentos!$E$2:$E$5135, MATCH(K2073, Def_Instancias_Equipamentos!$D$2:$D$5135, 0), 1)</f>
        <v>IA-13RaBPM</v>
      </c>
      <c r="I2073" s="27" t="str">
        <f t="array" ref="I2073">INDEX(Def_Instancias_Equipamentos!$E$2:$E$5135, MATCH(L2073, Def_Instancias_Equipamentos!$D$2:$D$5135, 0), 1)</f>
        <v>IA-13RaBPM</v>
      </c>
      <c r="J2073" s="27" t="str">
        <f t="shared" si="26"/>
        <v>INTERNO</v>
      </c>
      <c r="K2073" s="28" t="str">
        <f>Def_Instancias_Equipamentos!$D$894</f>
        <v>SI-13M2:DI-BPMRFFE</v>
      </c>
      <c r="L2073" s="19" t="str">
        <f>Def_Instancias_Equipamentos!$D$1485</f>
        <v>SI-13M2:DI-FMCFastADC</v>
      </c>
      <c r="M2073" s="44" t="s">
        <v>49</v>
      </c>
      <c r="N2073" s="45" t="s">
        <v>1202</v>
      </c>
      <c r="O2073" s="28" t="str">
        <f>Def_Sistemas_Conectores_Cabos!$B$7</f>
        <v>SMA 50-ohm</v>
      </c>
      <c r="P2073" s="19" t="str">
        <f>Def_Sistemas_Conectores_Cabos!$B$7</f>
        <v>SMA 50-ohm</v>
      </c>
      <c r="Q2073" s="27" t="str">
        <f t="shared" si="31"/>
        <v>SI-13M2:DI-BPMRFFE/TI_OUT
SI-13M2:DI-FMCFastADC/IN3</v>
      </c>
      <c r="R2073" s="69">
        <v>2.0</v>
      </c>
      <c r="S2073" s="69">
        <v>2.0</v>
      </c>
      <c r="T2073" s="211" t="str">
        <f>Def_Sistemas_Conectores_Cabos!$C$9</f>
        <v>RG316</v>
      </c>
      <c r="U2073" s="45" t="s">
        <v>1173</v>
      </c>
      <c r="V2073" s="33"/>
      <c r="W2073" s="33"/>
      <c r="X2073" s="33"/>
    </row>
    <row r="2074" ht="15.75" customHeight="1">
      <c r="A2074" s="19" t="str">
        <f>Def_Sistemas_Conectores_Cabos!$A$22</f>
        <v>BPM de elétrons</v>
      </c>
      <c r="B2074" s="22" t="str">
        <f>Datas_Entregas!$A$3</f>
        <v>BTS/Anel</v>
      </c>
      <c r="C2074" s="25">
        <f t="array" ref="C2074">INDEX(Datas_Entregas!$B$2:$B$100, MATCH(B2074, Datas_Entregas!$A$2:$A$100, 0), 1)</f>
        <v>43296</v>
      </c>
      <c r="D2074" s="22" t="str">
        <f>Def_Status_Montagem!$A$4</f>
        <v>Comprado / Esperando entrega</v>
      </c>
      <c r="E2074" s="35" t="str">
        <f>Def_Status_Montagem!$B$4</f>
        <v>Contratada (inclui etiqueta)</v>
      </c>
      <c r="F2074" s="26"/>
      <c r="G2074" s="27"/>
      <c r="H2074" s="26" t="str">
        <f t="array" ref="H2074">INDEX(Def_Instancias_Equipamentos!$E$2:$E$5135, MATCH(K2074, Def_Instancias_Equipamentos!$D$2:$D$5135, 0), 1)</f>
        <v>IA-13RaBPM</v>
      </c>
      <c r="I2074" s="27" t="str">
        <f t="array" ref="I2074">INDEX(Def_Instancias_Equipamentos!$E$2:$E$5135, MATCH(L2074, Def_Instancias_Equipamentos!$D$2:$D$5135, 0), 1)</f>
        <v>IA-13RaBPM</v>
      </c>
      <c r="J2074" s="27" t="str">
        <f t="shared" si="26"/>
        <v>INTERNO</v>
      </c>
      <c r="K2074" s="28" t="str">
        <f>Def_Instancias_Equipamentos!$D$894</f>
        <v>SI-13M2:DI-BPMRFFE</v>
      </c>
      <c r="L2074" s="19" t="str">
        <f>Def_Instancias_Equipamentos!$D$1485</f>
        <v>SI-13M2:DI-FMCFastADC</v>
      </c>
      <c r="M2074" s="44" t="s">
        <v>47</v>
      </c>
      <c r="N2074" s="45" t="s">
        <v>1216</v>
      </c>
      <c r="O2074" s="28" t="str">
        <f>Def_Sistemas_Conectores_Cabos!$B$7</f>
        <v>SMA 50-ohm</v>
      </c>
      <c r="P2074" s="19" t="str">
        <f>Def_Sistemas_Conectores_Cabos!$B$7</f>
        <v>SMA 50-ohm</v>
      </c>
      <c r="Q2074" s="27" t="str">
        <f t="shared" si="31"/>
        <v>SI-13M2:DI-BPMRFFE/BO_OUT
SI-13M2:DI-FMCFastADC/IN4</v>
      </c>
      <c r="R2074" s="69">
        <v>2.0</v>
      </c>
      <c r="S2074" s="69">
        <v>2.0</v>
      </c>
      <c r="T2074" s="211" t="str">
        <f>Def_Sistemas_Conectores_Cabos!$C$9</f>
        <v>RG316</v>
      </c>
      <c r="U2074" s="45" t="s">
        <v>1173</v>
      </c>
      <c r="V2074" s="33"/>
      <c r="W2074" s="33"/>
      <c r="X2074" s="33"/>
    </row>
    <row r="2075" ht="15.75" customHeight="1">
      <c r="A2075" s="19" t="str">
        <f>Def_Sistemas_Conectores_Cabos!$A$22</f>
        <v>BPM de elétrons</v>
      </c>
      <c r="B2075" s="22" t="str">
        <f>Datas_Entregas!$A$3</f>
        <v>BTS/Anel</v>
      </c>
      <c r="C2075" s="25">
        <f t="array" ref="C2075">INDEX(Datas_Entregas!$B$2:$B$100, MATCH(B2075, Datas_Entregas!$A$2:$A$100, 0), 1)</f>
        <v>43296</v>
      </c>
      <c r="D2075" s="22" t="str">
        <f>Def_Status_Montagem!$A$4</f>
        <v>Comprado / Esperando entrega</v>
      </c>
      <c r="E2075" s="35" t="str">
        <f>Def_Status_Montagem!$B$4</f>
        <v>Contratada (inclui etiqueta)</v>
      </c>
      <c r="F2075" s="26"/>
      <c r="G2075" s="27"/>
      <c r="H2075" s="26" t="str">
        <f t="array" ref="H2075">INDEX(Def_Instancias_Equipamentos!$E$2:$E$5135, MATCH(K2075, Def_Instancias_Equipamentos!$D$2:$D$5135, 0), 1)</f>
        <v>IA-13RaBPM</v>
      </c>
      <c r="I2075" s="27" t="str">
        <f t="array" ref="I2075">INDEX(Def_Instancias_Equipamentos!$E$2:$E$5135, MATCH(L2075, Def_Instancias_Equipamentos!$D$2:$D$5135, 0), 1)</f>
        <v>IA-13RaBPM</v>
      </c>
      <c r="J2075" s="27" t="str">
        <f t="shared" si="26"/>
        <v>INTERNO</v>
      </c>
      <c r="K2075" s="28" t="str">
        <f>Def_Instancias_Equipamentos!$D$975</f>
        <v>SI-13SA:DI-BPMRFFE-1</v>
      </c>
      <c r="L2075" s="19" t="str">
        <f>Def_Instancias_Equipamentos!$D$1566</f>
        <v>SI-13SA:DI-FMCFastADC-1</v>
      </c>
      <c r="M2075" s="44" t="s">
        <v>51</v>
      </c>
      <c r="N2075" s="45" t="s">
        <v>1192</v>
      </c>
      <c r="O2075" s="28" t="str">
        <f>Def_Sistemas_Conectores_Cabos!$B$7</f>
        <v>SMA 50-ohm</v>
      </c>
      <c r="P2075" s="19" t="str">
        <f>Def_Sistemas_Conectores_Cabos!$B$7</f>
        <v>SMA 50-ohm</v>
      </c>
      <c r="Q2075" s="27" t="str">
        <f t="shared" si="31"/>
        <v>SI-13SA:DI-BPMRFFE-1/TO_OUT
SI-13SA:DI-FMCFastADC-1/IN1</v>
      </c>
      <c r="R2075" s="69">
        <v>2.0</v>
      </c>
      <c r="S2075" s="69">
        <v>2.0</v>
      </c>
      <c r="T2075" s="211" t="str">
        <f>Def_Sistemas_Conectores_Cabos!$C$9</f>
        <v>RG316</v>
      </c>
      <c r="U2075" s="45" t="s">
        <v>1173</v>
      </c>
      <c r="V2075" s="33"/>
      <c r="W2075" s="33"/>
      <c r="X2075" s="33"/>
    </row>
    <row r="2076" ht="15.75" customHeight="1">
      <c r="A2076" s="19" t="str">
        <f>Def_Sistemas_Conectores_Cabos!$A$22</f>
        <v>BPM de elétrons</v>
      </c>
      <c r="B2076" s="22" t="str">
        <f>Datas_Entregas!$A$3</f>
        <v>BTS/Anel</v>
      </c>
      <c r="C2076" s="25">
        <f t="array" ref="C2076">INDEX(Datas_Entregas!$B$2:$B$100, MATCH(B2076, Datas_Entregas!$A$2:$A$100, 0), 1)</f>
        <v>43296</v>
      </c>
      <c r="D2076" s="22" t="str">
        <f>Def_Status_Montagem!$A$4</f>
        <v>Comprado / Esperando entrega</v>
      </c>
      <c r="E2076" s="35" t="str">
        <f>Def_Status_Montagem!$B$4</f>
        <v>Contratada (inclui etiqueta)</v>
      </c>
      <c r="F2076" s="26"/>
      <c r="G2076" s="27"/>
      <c r="H2076" s="26" t="str">
        <f t="array" ref="H2076">INDEX(Def_Instancias_Equipamentos!$E$2:$E$5135, MATCH(K2076, Def_Instancias_Equipamentos!$D$2:$D$5135, 0), 1)</f>
        <v>IA-13RaBPM</v>
      </c>
      <c r="I2076" s="27" t="str">
        <f t="array" ref="I2076">INDEX(Def_Instancias_Equipamentos!$E$2:$E$5135, MATCH(L2076, Def_Instancias_Equipamentos!$D$2:$D$5135, 0), 1)</f>
        <v>IA-13RaBPM</v>
      </c>
      <c r="J2076" s="27" t="str">
        <f t="shared" si="26"/>
        <v>INTERNO</v>
      </c>
      <c r="K2076" s="28" t="str">
        <f>Def_Instancias_Equipamentos!$D$975</f>
        <v>SI-13SA:DI-BPMRFFE-1</v>
      </c>
      <c r="L2076" s="19" t="str">
        <f>Def_Instancias_Equipamentos!$D$1566</f>
        <v>SI-13SA:DI-FMCFastADC-1</v>
      </c>
      <c r="M2076" s="44" t="s">
        <v>44</v>
      </c>
      <c r="N2076" s="45" t="s">
        <v>1199</v>
      </c>
      <c r="O2076" s="28" t="str">
        <f>Def_Sistemas_Conectores_Cabos!$B$7</f>
        <v>SMA 50-ohm</v>
      </c>
      <c r="P2076" s="19" t="str">
        <f>Def_Sistemas_Conectores_Cabos!$B$7</f>
        <v>SMA 50-ohm</v>
      </c>
      <c r="Q2076" s="27" t="str">
        <f t="shared" si="31"/>
        <v>SI-13SA:DI-BPMRFFE-1/BI_OUT
SI-13SA:DI-FMCFastADC-1/IN2</v>
      </c>
      <c r="R2076" s="69">
        <v>2.0</v>
      </c>
      <c r="S2076" s="69">
        <v>2.0</v>
      </c>
      <c r="T2076" s="211" t="str">
        <f>Def_Sistemas_Conectores_Cabos!$C$9</f>
        <v>RG316</v>
      </c>
      <c r="U2076" s="45" t="s">
        <v>1173</v>
      </c>
      <c r="V2076" s="33"/>
      <c r="W2076" s="33"/>
      <c r="X2076" s="33"/>
    </row>
    <row r="2077" ht="15.75" customHeight="1">
      <c r="A2077" s="19" t="str">
        <f>Def_Sistemas_Conectores_Cabos!$A$22</f>
        <v>BPM de elétrons</v>
      </c>
      <c r="B2077" s="22" t="str">
        <f>Datas_Entregas!$A$3</f>
        <v>BTS/Anel</v>
      </c>
      <c r="C2077" s="25">
        <f t="array" ref="C2077">INDEX(Datas_Entregas!$B$2:$B$100, MATCH(B2077, Datas_Entregas!$A$2:$A$100, 0), 1)</f>
        <v>43296</v>
      </c>
      <c r="D2077" s="22" t="str">
        <f>Def_Status_Montagem!$A$4</f>
        <v>Comprado / Esperando entrega</v>
      </c>
      <c r="E2077" s="35" t="str">
        <f>Def_Status_Montagem!$B$4</f>
        <v>Contratada (inclui etiqueta)</v>
      </c>
      <c r="F2077" s="26"/>
      <c r="G2077" s="27"/>
      <c r="H2077" s="26" t="str">
        <f t="array" ref="H2077">INDEX(Def_Instancias_Equipamentos!$E$2:$E$5135, MATCH(K2077, Def_Instancias_Equipamentos!$D$2:$D$5135, 0), 1)</f>
        <v>IA-13RaBPM</v>
      </c>
      <c r="I2077" s="27" t="str">
        <f t="array" ref="I2077">INDEX(Def_Instancias_Equipamentos!$E$2:$E$5135, MATCH(L2077, Def_Instancias_Equipamentos!$D$2:$D$5135, 0), 1)</f>
        <v>IA-13RaBPM</v>
      </c>
      <c r="J2077" s="27" t="str">
        <f t="shared" si="26"/>
        <v>INTERNO</v>
      </c>
      <c r="K2077" s="28" t="str">
        <f>Def_Instancias_Equipamentos!$D$975</f>
        <v>SI-13SA:DI-BPMRFFE-1</v>
      </c>
      <c r="L2077" s="19" t="str">
        <f>Def_Instancias_Equipamentos!$D$1566</f>
        <v>SI-13SA:DI-FMCFastADC-1</v>
      </c>
      <c r="M2077" s="44" t="s">
        <v>49</v>
      </c>
      <c r="N2077" s="45" t="s">
        <v>1202</v>
      </c>
      <c r="O2077" s="28" t="str">
        <f>Def_Sistemas_Conectores_Cabos!$B$7</f>
        <v>SMA 50-ohm</v>
      </c>
      <c r="P2077" s="19" t="str">
        <f>Def_Sistemas_Conectores_Cabos!$B$7</f>
        <v>SMA 50-ohm</v>
      </c>
      <c r="Q2077" s="27" t="str">
        <f t="shared" si="31"/>
        <v>SI-13SA:DI-BPMRFFE-1/TI_OUT
SI-13SA:DI-FMCFastADC-1/IN3</v>
      </c>
      <c r="R2077" s="69">
        <v>2.0</v>
      </c>
      <c r="S2077" s="69">
        <v>2.0</v>
      </c>
      <c r="T2077" s="211" t="str">
        <f>Def_Sistemas_Conectores_Cabos!$C$9</f>
        <v>RG316</v>
      </c>
      <c r="U2077" s="45" t="s">
        <v>1173</v>
      </c>
      <c r="V2077" s="33"/>
      <c r="W2077" s="33"/>
      <c r="X2077" s="33"/>
    </row>
    <row r="2078" ht="15.75" customHeight="1">
      <c r="A2078" s="19" t="str">
        <f>Def_Sistemas_Conectores_Cabos!$A$22</f>
        <v>BPM de elétrons</v>
      </c>
      <c r="B2078" s="22" t="str">
        <f>Datas_Entregas!$A$3</f>
        <v>BTS/Anel</v>
      </c>
      <c r="C2078" s="25">
        <f t="array" ref="C2078">INDEX(Datas_Entregas!$B$2:$B$100, MATCH(B2078, Datas_Entregas!$A$2:$A$100, 0), 1)</f>
        <v>43296</v>
      </c>
      <c r="D2078" s="22" t="str">
        <f>Def_Status_Montagem!$A$4</f>
        <v>Comprado / Esperando entrega</v>
      </c>
      <c r="E2078" s="35" t="str">
        <f>Def_Status_Montagem!$B$4</f>
        <v>Contratada (inclui etiqueta)</v>
      </c>
      <c r="F2078" s="26"/>
      <c r="G2078" s="27"/>
      <c r="H2078" s="26" t="str">
        <f t="array" ref="H2078">INDEX(Def_Instancias_Equipamentos!$E$2:$E$5135, MATCH(K2078, Def_Instancias_Equipamentos!$D$2:$D$5135, 0), 1)</f>
        <v>IA-13RaBPM</v>
      </c>
      <c r="I2078" s="27" t="str">
        <f t="array" ref="I2078">INDEX(Def_Instancias_Equipamentos!$E$2:$E$5135, MATCH(L2078, Def_Instancias_Equipamentos!$D$2:$D$5135, 0), 1)</f>
        <v>IA-13RaBPM</v>
      </c>
      <c r="J2078" s="27" t="str">
        <f t="shared" si="26"/>
        <v>INTERNO</v>
      </c>
      <c r="K2078" s="28" t="str">
        <f>Def_Instancias_Equipamentos!$D$975</f>
        <v>SI-13SA:DI-BPMRFFE-1</v>
      </c>
      <c r="L2078" s="19" t="str">
        <f>Def_Instancias_Equipamentos!$D$1566</f>
        <v>SI-13SA:DI-FMCFastADC-1</v>
      </c>
      <c r="M2078" s="44" t="s">
        <v>47</v>
      </c>
      <c r="N2078" s="45" t="s">
        <v>1216</v>
      </c>
      <c r="O2078" s="28" t="str">
        <f>Def_Sistemas_Conectores_Cabos!$B$7</f>
        <v>SMA 50-ohm</v>
      </c>
      <c r="P2078" s="19" t="str">
        <f>Def_Sistemas_Conectores_Cabos!$B$7</f>
        <v>SMA 50-ohm</v>
      </c>
      <c r="Q2078" s="27" t="str">
        <f t="shared" si="31"/>
        <v>SI-13SA:DI-BPMRFFE-1/BO_OUT
SI-13SA:DI-FMCFastADC-1/IN4</v>
      </c>
      <c r="R2078" s="69">
        <v>2.0</v>
      </c>
      <c r="S2078" s="69">
        <v>2.0</v>
      </c>
      <c r="T2078" s="211" t="str">
        <f>Def_Sistemas_Conectores_Cabos!$C$9</f>
        <v>RG316</v>
      </c>
      <c r="U2078" s="45" t="s">
        <v>1173</v>
      </c>
      <c r="V2078" s="33"/>
      <c r="W2078" s="33"/>
      <c r="X2078" s="33"/>
    </row>
    <row r="2079" ht="15.75" customHeight="1">
      <c r="A2079" s="19" t="str">
        <f>Def_Sistemas_Conectores_Cabos!$A$22</f>
        <v>BPM de elétrons</v>
      </c>
      <c r="B2079" s="22" t="str">
        <f>Datas_Entregas!$A$3</f>
        <v>BTS/Anel</v>
      </c>
      <c r="C2079" s="25">
        <f t="array" ref="C2079">INDEX(Datas_Entregas!$B$2:$B$100, MATCH(B2079, Datas_Entregas!$A$2:$A$100, 0), 1)</f>
        <v>43296</v>
      </c>
      <c r="D2079" s="22" t="str">
        <f>Def_Status_Montagem!$A$4</f>
        <v>Comprado / Esperando entrega</v>
      </c>
      <c r="E2079" s="35" t="str">
        <f>Def_Status_Montagem!$B$4</f>
        <v>Contratada (inclui etiqueta)</v>
      </c>
      <c r="F2079" s="26"/>
      <c r="G2079" s="27"/>
      <c r="H2079" s="26" t="str">
        <f t="array" ref="H2079">INDEX(Def_Instancias_Equipamentos!$E$2:$E$5135, MATCH(K2079, Def_Instancias_Equipamentos!$D$2:$D$5135, 0), 1)</f>
        <v>IA-13RaBPM</v>
      </c>
      <c r="I2079" s="27" t="str">
        <f t="array" ref="I2079">INDEX(Def_Instancias_Equipamentos!$E$2:$E$5135, MATCH(L2079, Def_Instancias_Equipamentos!$D$2:$D$5135, 0), 1)</f>
        <v>IA-13RaBPM</v>
      </c>
      <c r="J2079" s="27" t="str">
        <f t="shared" si="26"/>
        <v>INTERNO</v>
      </c>
      <c r="K2079" s="28" t="str">
        <f>Def_Instancias_Equipamentos!$D$976</f>
        <v>SI-13SA:DI-BPMRFFE-2</v>
      </c>
      <c r="L2079" s="19" t="str">
        <f>Def_Instancias_Equipamentos!$D$1567</f>
        <v>SI-13SA:DI-FMCFastADC-2</v>
      </c>
      <c r="M2079" s="44" t="s">
        <v>51</v>
      </c>
      <c r="N2079" s="45" t="s">
        <v>1192</v>
      </c>
      <c r="O2079" s="28" t="str">
        <f>Def_Sistemas_Conectores_Cabos!$B$7</f>
        <v>SMA 50-ohm</v>
      </c>
      <c r="P2079" s="19" t="str">
        <f>Def_Sistemas_Conectores_Cabos!$B$7</f>
        <v>SMA 50-ohm</v>
      </c>
      <c r="Q2079" s="27" t="str">
        <f t="shared" si="31"/>
        <v>SI-13SA:DI-BPMRFFE-2/TO_OUT
SI-13SA:DI-FMCFastADC-2/IN1</v>
      </c>
      <c r="R2079" s="69">
        <v>2.0</v>
      </c>
      <c r="S2079" s="69">
        <v>2.0</v>
      </c>
      <c r="T2079" s="211" t="str">
        <f>Def_Sistemas_Conectores_Cabos!$C$9</f>
        <v>RG316</v>
      </c>
      <c r="U2079" s="45" t="s">
        <v>1173</v>
      </c>
      <c r="V2079" s="33"/>
      <c r="W2079" s="33"/>
      <c r="X2079" s="33"/>
    </row>
    <row r="2080" ht="15.75" customHeight="1">
      <c r="A2080" s="19" t="str">
        <f>Def_Sistemas_Conectores_Cabos!$A$22</f>
        <v>BPM de elétrons</v>
      </c>
      <c r="B2080" s="22" t="str">
        <f>Datas_Entregas!$A$3</f>
        <v>BTS/Anel</v>
      </c>
      <c r="C2080" s="25">
        <f t="array" ref="C2080">INDEX(Datas_Entregas!$B$2:$B$100, MATCH(B2080, Datas_Entregas!$A$2:$A$100, 0), 1)</f>
        <v>43296</v>
      </c>
      <c r="D2080" s="22" t="str">
        <f>Def_Status_Montagem!$A$4</f>
        <v>Comprado / Esperando entrega</v>
      </c>
      <c r="E2080" s="35" t="str">
        <f>Def_Status_Montagem!$B$4</f>
        <v>Contratada (inclui etiqueta)</v>
      </c>
      <c r="F2080" s="26"/>
      <c r="G2080" s="27"/>
      <c r="H2080" s="26" t="str">
        <f t="array" ref="H2080">INDEX(Def_Instancias_Equipamentos!$E$2:$E$5135, MATCH(K2080, Def_Instancias_Equipamentos!$D$2:$D$5135, 0), 1)</f>
        <v>IA-13RaBPM</v>
      </c>
      <c r="I2080" s="27" t="str">
        <f t="array" ref="I2080">INDEX(Def_Instancias_Equipamentos!$E$2:$E$5135, MATCH(L2080, Def_Instancias_Equipamentos!$D$2:$D$5135, 0), 1)</f>
        <v>IA-13RaBPM</v>
      </c>
      <c r="J2080" s="27" t="str">
        <f t="shared" si="26"/>
        <v>INTERNO</v>
      </c>
      <c r="K2080" s="28" t="str">
        <f>Def_Instancias_Equipamentos!$D$976</f>
        <v>SI-13SA:DI-BPMRFFE-2</v>
      </c>
      <c r="L2080" s="19" t="str">
        <f>Def_Instancias_Equipamentos!$D$1567</f>
        <v>SI-13SA:DI-FMCFastADC-2</v>
      </c>
      <c r="M2080" s="44" t="s">
        <v>44</v>
      </c>
      <c r="N2080" s="45" t="s">
        <v>1199</v>
      </c>
      <c r="O2080" s="28" t="str">
        <f>Def_Sistemas_Conectores_Cabos!$B$7</f>
        <v>SMA 50-ohm</v>
      </c>
      <c r="P2080" s="19" t="str">
        <f>Def_Sistemas_Conectores_Cabos!$B$7</f>
        <v>SMA 50-ohm</v>
      </c>
      <c r="Q2080" s="27" t="str">
        <f t="shared" si="31"/>
        <v>SI-13SA:DI-BPMRFFE-2/BI_OUT
SI-13SA:DI-FMCFastADC-2/IN2</v>
      </c>
      <c r="R2080" s="69">
        <v>2.0</v>
      </c>
      <c r="S2080" s="69">
        <v>2.0</v>
      </c>
      <c r="T2080" s="211" t="str">
        <f>Def_Sistemas_Conectores_Cabos!$C$9</f>
        <v>RG316</v>
      </c>
      <c r="U2080" s="45" t="s">
        <v>1173</v>
      </c>
      <c r="V2080" s="33"/>
      <c r="W2080" s="33"/>
      <c r="X2080" s="33"/>
    </row>
    <row r="2081" ht="15.75" customHeight="1">
      <c r="A2081" s="19" t="str">
        <f>Def_Sistemas_Conectores_Cabos!$A$22</f>
        <v>BPM de elétrons</v>
      </c>
      <c r="B2081" s="22" t="str">
        <f>Datas_Entregas!$A$3</f>
        <v>BTS/Anel</v>
      </c>
      <c r="C2081" s="25">
        <f t="array" ref="C2081">INDEX(Datas_Entregas!$B$2:$B$100, MATCH(B2081, Datas_Entregas!$A$2:$A$100, 0), 1)</f>
        <v>43296</v>
      </c>
      <c r="D2081" s="22" t="str">
        <f>Def_Status_Montagem!$A$4</f>
        <v>Comprado / Esperando entrega</v>
      </c>
      <c r="E2081" s="35" t="str">
        <f>Def_Status_Montagem!$B$4</f>
        <v>Contratada (inclui etiqueta)</v>
      </c>
      <c r="F2081" s="26"/>
      <c r="G2081" s="27"/>
      <c r="H2081" s="26" t="str">
        <f t="array" ref="H2081">INDEX(Def_Instancias_Equipamentos!$E$2:$E$5135, MATCH(K2081, Def_Instancias_Equipamentos!$D$2:$D$5135, 0), 1)</f>
        <v>IA-13RaBPM</v>
      </c>
      <c r="I2081" s="27" t="str">
        <f t="array" ref="I2081">INDEX(Def_Instancias_Equipamentos!$E$2:$E$5135, MATCH(L2081, Def_Instancias_Equipamentos!$D$2:$D$5135, 0), 1)</f>
        <v>IA-13RaBPM</v>
      </c>
      <c r="J2081" s="27" t="str">
        <f t="shared" si="26"/>
        <v>INTERNO</v>
      </c>
      <c r="K2081" s="28" t="str">
        <f>Def_Instancias_Equipamentos!$D$976</f>
        <v>SI-13SA:DI-BPMRFFE-2</v>
      </c>
      <c r="L2081" s="19" t="str">
        <f>Def_Instancias_Equipamentos!$D$1567</f>
        <v>SI-13SA:DI-FMCFastADC-2</v>
      </c>
      <c r="M2081" s="44" t="s">
        <v>49</v>
      </c>
      <c r="N2081" s="45" t="s">
        <v>1202</v>
      </c>
      <c r="O2081" s="28" t="str">
        <f>Def_Sistemas_Conectores_Cabos!$B$7</f>
        <v>SMA 50-ohm</v>
      </c>
      <c r="P2081" s="19" t="str">
        <f>Def_Sistemas_Conectores_Cabos!$B$7</f>
        <v>SMA 50-ohm</v>
      </c>
      <c r="Q2081" s="27" t="str">
        <f t="shared" si="31"/>
        <v>SI-13SA:DI-BPMRFFE-2/TI_OUT
SI-13SA:DI-FMCFastADC-2/IN3</v>
      </c>
      <c r="R2081" s="69">
        <v>2.0</v>
      </c>
      <c r="S2081" s="69">
        <v>2.0</v>
      </c>
      <c r="T2081" s="211" t="str">
        <f>Def_Sistemas_Conectores_Cabos!$C$9</f>
        <v>RG316</v>
      </c>
      <c r="U2081" s="45" t="s">
        <v>1173</v>
      </c>
      <c r="V2081" s="33"/>
      <c r="W2081" s="33"/>
      <c r="X2081" s="33"/>
    </row>
    <row r="2082" ht="15.75" customHeight="1">
      <c r="A2082" s="19" t="str">
        <f>Def_Sistemas_Conectores_Cabos!$A$22</f>
        <v>BPM de elétrons</v>
      </c>
      <c r="B2082" s="22" t="str">
        <f>Datas_Entregas!$A$3</f>
        <v>BTS/Anel</v>
      </c>
      <c r="C2082" s="25">
        <f t="array" ref="C2082">INDEX(Datas_Entregas!$B$2:$B$100, MATCH(B2082, Datas_Entregas!$A$2:$A$100, 0), 1)</f>
        <v>43296</v>
      </c>
      <c r="D2082" s="22" t="str">
        <f>Def_Status_Montagem!$A$4</f>
        <v>Comprado / Esperando entrega</v>
      </c>
      <c r="E2082" s="35" t="str">
        <f>Def_Status_Montagem!$B$4</f>
        <v>Contratada (inclui etiqueta)</v>
      </c>
      <c r="F2082" s="26"/>
      <c r="G2082" s="27"/>
      <c r="H2082" s="26" t="str">
        <f t="array" ref="H2082">INDEX(Def_Instancias_Equipamentos!$E$2:$E$5135, MATCH(K2082, Def_Instancias_Equipamentos!$D$2:$D$5135, 0), 1)</f>
        <v>IA-13RaBPM</v>
      </c>
      <c r="I2082" s="27" t="str">
        <f t="array" ref="I2082">INDEX(Def_Instancias_Equipamentos!$E$2:$E$5135, MATCH(L2082, Def_Instancias_Equipamentos!$D$2:$D$5135, 0), 1)</f>
        <v>IA-13RaBPM</v>
      </c>
      <c r="J2082" s="27" t="str">
        <f t="shared" si="26"/>
        <v>INTERNO</v>
      </c>
      <c r="K2082" s="28" t="str">
        <f>Def_Instancias_Equipamentos!$D$976</f>
        <v>SI-13SA:DI-BPMRFFE-2</v>
      </c>
      <c r="L2082" s="19" t="str">
        <f>Def_Instancias_Equipamentos!$D$1567</f>
        <v>SI-13SA:DI-FMCFastADC-2</v>
      </c>
      <c r="M2082" s="44" t="s">
        <v>47</v>
      </c>
      <c r="N2082" s="45" t="s">
        <v>1216</v>
      </c>
      <c r="O2082" s="28" t="str">
        <f>Def_Sistemas_Conectores_Cabos!$B$7</f>
        <v>SMA 50-ohm</v>
      </c>
      <c r="P2082" s="19" t="str">
        <f>Def_Sistemas_Conectores_Cabos!$B$7</f>
        <v>SMA 50-ohm</v>
      </c>
      <c r="Q2082" s="27" t="str">
        <f t="shared" si="31"/>
        <v>SI-13SA:DI-BPMRFFE-2/BO_OUT
SI-13SA:DI-FMCFastADC-2/IN4</v>
      </c>
      <c r="R2082" s="69">
        <v>2.0</v>
      </c>
      <c r="S2082" s="69">
        <v>2.0</v>
      </c>
      <c r="T2082" s="211" t="str">
        <f>Def_Sistemas_Conectores_Cabos!$C$9</f>
        <v>RG316</v>
      </c>
      <c r="U2082" s="45" t="s">
        <v>1173</v>
      </c>
      <c r="V2082" s="33"/>
      <c r="W2082" s="33"/>
      <c r="X2082" s="33"/>
    </row>
    <row r="2083" ht="15.75" customHeight="1">
      <c r="A2083" s="19" t="str">
        <f>Def_Sistemas_Conectores_Cabos!$A$22</f>
        <v>BPM de elétrons</v>
      </c>
      <c r="B2083" s="22" t="str">
        <f>Datas_Entregas!$A$3</f>
        <v>BTS/Anel</v>
      </c>
      <c r="C2083" s="25">
        <f t="array" ref="C2083">INDEX(Datas_Entregas!$B$2:$B$100, MATCH(B2083, Datas_Entregas!$A$2:$A$100, 0), 1)</f>
        <v>43296</v>
      </c>
      <c r="D2083" s="22" t="str">
        <f>Def_Status_Montagem!$A$4</f>
        <v>Comprado / Esperando entrega</v>
      </c>
      <c r="E2083" s="35" t="str">
        <f>Def_Status_Montagem!$B$4</f>
        <v>Contratada (inclui etiqueta)</v>
      </c>
      <c r="F2083" s="26"/>
      <c r="G2083" s="27"/>
      <c r="H2083" s="26" t="str">
        <f t="array" ref="H2083">INDEX(Def_Instancias_Equipamentos!$E$2:$E$5135, MATCH(K2083, Def_Instancias_Equipamentos!$D$2:$D$5135, 0), 1)</f>
        <v>IA-14RaBPM</v>
      </c>
      <c r="I2083" s="27" t="str">
        <f t="array" ref="I2083">INDEX(Def_Instancias_Equipamentos!$E$2:$E$5135, MATCH(L2083, Def_Instancias_Equipamentos!$D$2:$D$5135, 0), 1)</f>
        <v>IA-14RaBPM</v>
      </c>
      <c r="J2083" s="27" t="str">
        <f t="shared" si="26"/>
        <v>INTERNO</v>
      </c>
      <c r="K2083" s="28" t="str">
        <f>Def_Instancias_Equipamentos!$D$895</f>
        <v>SI-14C1:DI-BPMRFFE-1</v>
      </c>
      <c r="L2083" s="19" t="str">
        <f>Def_Instancias_Equipamentos!$D$1486</f>
        <v>SI-14C1:DI-FMCFastADC-1</v>
      </c>
      <c r="M2083" s="44" t="s">
        <v>51</v>
      </c>
      <c r="N2083" s="45" t="s">
        <v>1192</v>
      </c>
      <c r="O2083" s="28" t="str">
        <f>Def_Sistemas_Conectores_Cabos!$B$7</f>
        <v>SMA 50-ohm</v>
      </c>
      <c r="P2083" s="19" t="str">
        <f>Def_Sistemas_Conectores_Cabos!$B$7</f>
        <v>SMA 50-ohm</v>
      </c>
      <c r="Q2083" s="27" t="str">
        <f t="shared" si="31"/>
        <v>SI-14C1:DI-BPMRFFE-1/TO_OUT
SI-14C1:DI-FMCFastADC-1/IN1</v>
      </c>
      <c r="R2083" s="69">
        <v>2.0</v>
      </c>
      <c r="S2083" s="69">
        <v>2.0</v>
      </c>
      <c r="T2083" s="211" t="str">
        <f>Def_Sistemas_Conectores_Cabos!$C$9</f>
        <v>RG316</v>
      </c>
      <c r="U2083" s="45" t="s">
        <v>1173</v>
      </c>
      <c r="V2083" s="33"/>
      <c r="W2083" s="33"/>
      <c r="X2083" s="33"/>
    </row>
    <row r="2084" ht="15.75" customHeight="1">
      <c r="A2084" s="19" t="str">
        <f>Def_Sistemas_Conectores_Cabos!$A$22</f>
        <v>BPM de elétrons</v>
      </c>
      <c r="B2084" s="22" t="str">
        <f>Datas_Entregas!$A$3</f>
        <v>BTS/Anel</v>
      </c>
      <c r="C2084" s="25">
        <f t="array" ref="C2084">INDEX(Datas_Entregas!$B$2:$B$100, MATCH(B2084, Datas_Entregas!$A$2:$A$100, 0), 1)</f>
        <v>43296</v>
      </c>
      <c r="D2084" s="22" t="str">
        <f>Def_Status_Montagem!$A$4</f>
        <v>Comprado / Esperando entrega</v>
      </c>
      <c r="E2084" s="35" t="str">
        <f>Def_Status_Montagem!$B$4</f>
        <v>Contratada (inclui etiqueta)</v>
      </c>
      <c r="F2084" s="26"/>
      <c r="G2084" s="27"/>
      <c r="H2084" s="26" t="str">
        <f t="array" ref="H2084">INDEX(Def_Instancias_Equipamentos!$E$2:$E$5135, MATCH(K2084, Def_Instancias_Equipamentos!$D$2:$D$5135, 0), 1)</f>
        <v>IA-14RaBPM</v>
      </c>
      <c r="I2084" s="27" t="str">
        <f t="array" ref="I2084">INDEX(Def_Instancias_Equipamentos!$E$2:$E$5135, MATCH(L2084, Def_Instancias_Equipamentos!$D$2:$D$5135, 0), 1)</f>
        <v>IA-14RaBPM</v>
      </c>
      <c r="J2084" s="27" t="str">
        <f t="shared" si="26"/>
        <v>INTERNO</v>
      </c>
      <c r="K2084" s="28" t="str">
        <f>Def_Instancias_Equipamentos!$D$895</f>
        <v>SI-14C1:DI-BPMRFFE-1</v>
      </c>
      <c r="L2084" s="19" t="str">
        <f>Def_Instancias_Equipamentos!$D$1486</f>
        <v>SI-14C1:DI-FMCFastADC-1</v>
      </c>
      <c r="M2084" s="44" t="s">
        <v>44</v>
      </c>
      <c r="N2084" s="45" t="s">
        <v>1199</v>
      </c>
      <c r="O2084" s="28" t="str">
        <f>Def_Sistemas_Conectores_Cabos!$B$7</f>
        <v>SMA 50-ohm</v>
      </c>
      <c r="P2084" s="19" t="str">
        <f>Def_Sistemas_Conectores_Cabos!$B$7</f>
        <v>SMA 50-ohm</v>
      </c>
      <c r="Q2084" s="27" t="str">
        <f t="shared" si="31"/>
        <v>SI-14C1:DI-BPMRFFE-1/BI_OUT
SI-14C1:DI-FMCFastADC-1/IN2</v>
      </c>
      <c r="R2084" s="69">
        <v>2.0</v>
      </c>
      <c r="S2084" s="69">
        <v>2.0</v>
      </c>
      <c r="T2084" s="211" t="str">
        <f>Def_Sistemas_Conectores_Cabos!$C$9</f>
        <v>RG316</v>
      </c>
      <c r="U2084" s="45" t="s">
        <v>1173</v>
      </c>
      <c r="V2084" s="33"/>
      <c r="W2084" s="33"/>
      <c r="X2084" s="33"/>
    </row>
    <row r="2085" ht="15.75" customHeight="1">
      <c r="A2085" s="19" t="str">
        <f>Def_Sistemas_Conectores_Cabos!$A$22</f>
        <v>BPM de elétrons</v>
      </c>
      <c r="B2085" s="22" t="str">
        <f>Datas_Entregas!$A$3</f>
        <v>BTS/Anel</v>
      </c>
      <c r="C2085" s="25">
        <f t="array" ref="C2085">INDEX(Datas_Entregas!$B$2:$B$100, MATCH(B2085, Datas_Entregas!$A$2:$A$100, 0), 1)</f>
        <v>43296</v>
      </c>
      <c r="D2085" s="22" t="str">
        <f>Def_Status_Montagem!$A$4</f>
        <v>Comprado / Esperando entrega</v>
      </c>
      <c r="E2085" s="35" t="str">
        <f>Def_Status_Montagem!$B$4</f>
        <v>Contratada (inclui etiqueta)</v>
      </c>
      <c r="F2085" s="26"/>
      <c r="G2085" s="27"/>
      <c r="H2085" s="26" t="str">
        <f t="array" ref="H2085">INDEX(Def_Instancias_Equipamentos!$E$2:$E$5135, MATCH(K2085, Def_Instancias_Equipamentos!$D$2:$D$5135, 0), 1)</f>
        <v>IA-14RaBPM</v>
      </c>
      <c r="I2085" s="27" t="str">
        <f t="array" ref="I2085">INDEX(Def_Instancias_Equipamentos!$E$2:$E$5135, MATCH(L2085, Def_Instancias_Equipamentos!$D$2:$D$5135, 0), 1)</f>
        <v>IA-14RaBPM</v>
      </c>
      <c r="J2085" s="27" t="str">
        <f t="shared" si="26"/>
        <v>INTERNO</v>
      </c>
      <c r="K2085" s="28" t="str">
        <f>Def_Instancias_Equipamentos!$D$895</f>
        <v>SI-14C1:DI-BPMRFFE-1</v>
      </c>
      <c r="L2085" s="19" t="str">
        <f>Def_Instancias_Equipamentos!$D$1486</f>
        <v>SI-14C1:DI-FMCFastADC-1</v>
      </c>
      <c r="M2085" s="44" t="s">
        <v>49</v>
      </c>
      <c r="N2085" s="45" t="s">
        <v>1202</v>
      </c>
      <c r="O2085" s="28" t="str">
        <f>Def_Sistemas_Conectores_Cabos!$B$7</f>
        <v>SMA 50-ohm</v>
      </c>
      <c r="P2085" s="19" t="str">
        <f>Def_Sistemas_Conectores_Cabos!$B$7</f>
        <v>SMA 50-ohm</v>
      </c>
      <c r="Q2085" s="27" t="str">
        <f t="shared" si="31"/>
        <v>SI-14C1:DI-BPMRFFE-1/TI_OUT
SI-14C1:DI-FMCFastADC-1/IN3</v>
      </c>
      <c r="R2085" s="69">
        <v>2.0</v>
      </c>
      <c r="S2085" s="69">
        <v>2.0</v>
      </c>
      <c r="T2085" s="211" t="str">
        <f>Def_Sistemas_Conectores_Cabos!$C$9</f>
        <v>RG316</v>
      </c>
      <c r="U2085" s="45" t="s">
        <v>1173</v>
      </c>
      <c r="V2085" s="33"/>
      <c r="W2085" s="33"/>
      <c r="X2085" s="33"/>
    </row>
    <row r="2086" ht="15.75" customHeight="1">
      <c r="A2086" s="19" t="str">
        <f>Def_Sistemas_Conectores_Cabos!$A$22</f>
        <v>BPM de elétrons</v>
      </c>
      <c r="B2086" s="22" t="str">
        <f>Datas_Entregas!$A$3</f>
        <v>BTS/Anel</v>
      </c>
      <c r="C2086" s="25">
        <f t="array" ref="C2086">INDEX(Datas_Entregas!$B$2:$B$100, MATCH(B2086, Datas_Entregas!$A$2:$A$100, 0), 1)</f>
        <v>43296</v>
      </c>
      <c r="D2086" s="22" t="str">
        <f>Def_Status_Montagem!$A$4</f>
        <v>Comprado / Esperando entrega</v>
      </c>
      <c r="E2086" s="35" t="str">
        <f>Def_Status_Montagem!$B$4</f>
        <v>Contratada (inclui etiqueta)</v>
      </c>
      <c r="F2086" s="26"/>
      <c r="G2086" s="27"/>
      <c r="H2086" s="26" t="str">
        <f t="array" ref="H2086">INDEX(Def_Instancias_Equipamentos!$E$2:$E$5135, MATCH(K2086, Def_Instancias_Equipamentos!$D$2:$D$5135, 0), 1)</f>
        <v>IA-14RaBPM</v>
      </c>
      <c r="I2086" s="27" t="str">
        <f t="array" ref="I2086">INDEX(Def_Instancias_Equipamentos!$E$2:$E$5135, MATCH(L2086, Def_Instancias_Equipamentos!$D$2:$D$5135, 0), 1)</f>
        <v>IA-14RaBPM</v>
      </c>
      <c r="J2086" s="27" t="str">
        <f t="shared" si="26"/>
        <v>INTERNO</v>
      </c>
      <c r="K2086" s="28" t="str">
        <f>Def_Instancias_Equipamentos!$D$895</f>
        <v>SI-14C1:DI-BPMRFFE-1</v>
      </c>
      <c r="L2086" s="19" t="str">
        <f>Def_Instancias_Equipamentos!$D$1486</f>
        <v>SI-14C1:DI-FMCFastADC-1</v>
      </c>
      <c r="M2086" s="44" t="s">
        <v>47</v>
      </c>
      <c r="N2086" s="45" t="s">
        <v>1216</v>
      </c>
      <c r="O2086" s="28" t="str">
        <f>Def_Sistemas_Conectores_Cabos!$B$7</f>
        <v>SMA 50-ohm</v>
      </c>
      <c r="P2086" s="19" t="str">
        <f>Def_Sistemas_Conectores_Cabos!$B$7</f>
        <v>SMA 50-ohm</v>
      </c>
      <c r="Q2086" s="27" t="str">
        <f t="shared" si="31"/>
        <v>SI-14C1:DI-BPMRFFE-1/BO_OUT
SI-14C1:DI-FMCFastADC-1/IN4</v>
      </c>
      <c r="R2086" s="69">
        <v>2.0</v>
      </c>
      <c r="S2086" s="69">
        <v>2.0</v>
      </c>
      <c r="T2086" s="211" t="str">
        <f>Def_Sistemas_Conectores_Cabos!$C$9</f>
        <v>RG316</v>
      </c>
      <c r="U2086" s="45" t="s">
        <v>1173</v>
      </c>
      <c r="V2086" s="33"/>
      <c r="W2086" s="33"/>
      <c r="X2086" s="33"/>
    </row>
    <row r="2087" ht="15.75" customHeight="1">
      <c r="A2087" s="19" t="str">
        <f>Def_Sistemas_Conectores_Cabos!$A$22</f>
        <v>BPM de elétrons</v>
      </c>
      <c r="B2087" s="22" t="str">
        <f>Datas_Entregas!$A$3</f>
        <v>BTS/Anel</v>
      </c>
      <c r="C2087" s="25">
        <f t="array" ref="C2087">INDEX(Datas_Entregas!$B$2:$B$100, MATCH(B2087, Datas_Entregas!$A$2:$A$100, 0), 1)</f>
        <v>43296</v>
      </c>
      <c r="D2087" s="22" t="str">
        <f>Def_Status_Montagem!$A$4</f>
        <v>Comprado / Esperando entrega</v>
      </c>
      <c r="E2087" s="35" t="str">
        <f>Def_Status_Montagem!$B$4</f>
        <v>Contratada (inclui etiqueta)</v>
      </c>
      <c r="F2087" s="26"/>
      <c r="G2087" s="27"/>
      <c r="H2087" s="26" t="str">
        <f t="array" ref="H2087">INDEX(Def_Instancias_Equipamentos!$E$2:$E$5135, MATCH(K2087, Def_Instancias_Equipamentos!$D$2:$D$5135, 0), 1)</f>
        <v>IA-14RaBPM</v>
      </c>
      <c r="I2087" s="27" t="str">
        <f t="array" ref="I2087">INDEX(Def_Instancias_Equipamentos!$E$2:$E$5135, MATCH(L2087, Def_Instancias_Equipamentos!$D$2:$D$5135, 0), 1)</f>
        <v>IA-14RaBPM</v>
      </c>
      <c r="J2087" s="27" t="str">
        <f t="shared" si="26"/>
        <v>INTERNO</v>
      </c>
      <c r="K2087" s="28" t="str">
        <f>Def_Instancias_Equipamentos!$D$896</f>
        <v>SI-14C1:DI-BPMRFFE-2</v>
      </c>
      <c r="L2087" s="19" t="str">
        <f>Def_Instancias_Equipamentos!$D$1487</f>
        <v>SI-14C1:DI-FMCFastADC-2</v>
      </c>
      <c r="M2087" s="44" t="s">
        <v>51</v>
      </c>
      <c r="N2087" s="45" t="s">
        <v>1192</v>
      </c>
      <c r="O2087" s="28" t="str">
        <f>Def_Sistemas_Conectores_Cabos!$B$7</f>
        <v>SMA 50-ohm</v>
      </c>
      <c r="P2087" s="19" t="str">
        <f>Def_Sistemas_Conectores_Cabos!$B$7</f>
        <v>SMA 50-ohm</v>
      </c>
      <c r="Q2087" s="27" t="str">
        <f t="shared" si="31"/>
        <v>SI-14C1:DI-BPMRFFE-2/TO_OUT
SI-14C1:DI-FMCFastADC-2/IN1</v>
      </c>
      <c r="R2087" s="69">
        <v>2.0</v>
      </c>
      <c r="S2087" s="69">
        <v>2.0</v>
      </c>
      <c r="T2087" s="211" t="str">
        <f>Def_Sistemas_Conectores_Cabos!$C$9</f>
        <v>RG316</v>
      </c>
      <c r="U2087" s="45" t="s">
        <v>1173</v>
      </c>
      <c r="V2087" s="33"/>
      <c r="W2087" s="33"/>
      <c r="X2087" s="33"/>
    </row>
    <row r="2088" ht="15.75" customHeight="1">
      <c r="A2088" s="19" t="str">
        <f>Def_Sistemas_Conectores_Cabos!$A$22</f>
        <v>BPM de elétrons</v>
      </c>
      <c r="B2088" s="22" t="str">
        <f>Datas_Entregas!$A$3</f>
        <v>BTS/Anel</v>
      </c>
      <c r="C2088" s="25">
        <f t="array" ref="C2088">INDEX(Datas_Entregas!$B$2:$B$100, MATCH(B2088, Datas_Entregas!$A$2:$A$100, 0), 1)</f>
        <v>43296</v>
      </c>
      <c r="D2088" s="22" t="str">
        <f>Def_Status_Montagem!$A$4</f>
        <v>Comprado / Esperando entrega</v>
      </c>
      <c r="E2088" s="35" t="str">
        <f>Def_Status_Montagem!$B$4</f>
        <v>Contratada (inclui etiqueta)</v>
      </c>
      <c r="F2088" s="26"/>
      <c r="G2088" s="27"/>
      <c r="H2088" s="26" t="str">
        <f t="array" ref="H2088">INDEX(Def_Instancias_Equipamentos!$E$2:$E$5135, MATCH(K2088, Def_Instancias_Equipamentos!$D$2:$D$5135, 0), 1)</f>
        <v>IA-14RaBPM</v>
      </c>
      <c r="I2088" s="27" t="str">
        <f t="array" ref="I2088">INDEX(Def_Instancias_Equipamentos!$E$2:$E$5135, MATCH(L2088, Def_Instancias_Equipamentos!$D$2:$D$5135, 0), 1)</f>
        <v>IA-14RaBPM</v>
      </c>
      <c r="J2088" s="27" t="str">
        <f t="shared" si="26"/>
        <v>INTERNO</v>
      </c>
      <c r="K2088" s="28" t="str">
        <f>Def_Instancias_Equipamentos!$D$896</f>
        <v>SI-14C1:DI-BPMRFFE-2</v>
      </c>
      <c r="L2088" s="19" t="str">
        <f>Def_Instancias_Equipamentos!$D$1487</f>
        <v>SI-14C1:DI-FMCFastADC-2</v>
      </c>
      <c r="M2088" s="44" t="s">
        <v>44</v>
      </c>
      <c r="N2088" s="45" t="s">
        <v>1199</v>
      </c>
      <c r="O2088" s="28" t="str">
        <f>Def_Sistemas_Conectores_Cabos!$B$7</f>
        <v>SMA 50-ohm</v>
      </c>
      <c r="P2088" s="19" t="str">
        <f>Def_Sistemas_Conectores_Cabos!$B$7</f>
        <v>SMA 50-ohm</v>
      </c>
      <c r="Q2088" s="27" t="str">
        <f t="shared" si="31"/>
        <v>SI-14C1:DI-BPMRFFE-2/BI_OUT
SI-14C1:DI-FMCFastADC-2/IN2</v>
      </c>
      <c r="R2088" s="69">
        <v>2.0</v>
      </c>
      <c r="S2088" s="69">
        <v>2.0</v>
      </c>
      <c r="T2088" s="211" t="str">
        <f>Def_Sistemas_Conectores_Cabos!$C$9</f>
        <v>RG316</v>
      </c>
      <c r="U2088" s="45" t="s">
        <v>1173</v>
      </c>
      <c r="V2088" s="33"/>
      <c r="W2088" s="33"/>
      <c r="X2088" s="33"/>
    </row>
    <row r="2089" ht="15.75" customHeight="1">
      <c r="A2089" s="19" t="str">
        <f>Def_Sistemas_Conectores_Cabos!$A$22</f>
        <v>BPM de elétrons</v>
      </c>
      <c r="B2089" s="22" t="str">
        <f>Datas_Entregas!$A$3</f>
        <v>BTS/Anel</v>
      </c>
      <c r="C2089" s="25">
        <f t="array" ref="C2089">INDEX(Datas_Entregas!$B$2:$B$100, MATCH(B2089, Datas_Entregas!$A$2:$A$100, 0), 1)</f>
        <v>43296</v>
      </c>
      <c r="D2089" s="22" t="str">
        <f>Def_Status_Montagem!$A$4</f>
        <v>Comprado / Esperando entrega</v>
      </c>
      <c r="E2089" s="35" t="str">
        <f>Def_Status_Montagem!$B$4</f>
        <v>Contratada (inclui etiqueta)</v>
      </c>
      <c r="F2089" s="26"/>
      <c r="G2089" s="27"/>
      <c r="H2089" s="26" t="str">
        <f t="array" ref="H2089">INDEX(Def_Instancias_Equipamentos!$E$2:$E$5135, MATCH(K2089, Def_Instancias_Equipamentos!$D$2:$D$5135, 0), 1)</f>
        <v>IA-14RaBPM</v>
      </c>
      <c r="I2089" s="27" t="str">
        <f t="array" ref="I2089">INDEX(Def_Instancias_Equipamentos!$E$2:$E$5135, MATCH(L2089, Def_Instancias_Equipamentos!$D$2:$D$5135, 0), 1)</f>
        <v>IA-14RaBPM</v>
      </c>
      <c r="J2089" s="27" t="str">
        <f t="shared" si="26"/>
        <v>INTERNO</v>
      </c>
      <c r="K2089" s="28" t="str">
        <f>Def_Instancias_Equipamentos!$D$896</f>
        <v>SI-14C1:DI-BPMRFFE-2</v>
      </c>
      <c r="L2089" s="19" t="str">
        <f>Def_Instancias_Equipamentos!$D$1487</f>
        <v>SI-14C1:DI-FMCFastADC-2</v>
      </c>
      <c r="M2089" s="44" t="s">
        <v>49</v>
      </c>
      <c r="N2089" s="45" t="s">
        <v>1202</v>
      </c>
      <c r="O2089" s="28" t="str">
        <f>Def_Sistemas_Conectores_Cabos!$B$7</f>
        <v>SMA 50-ohm</v>
      </c>
      <c r="P2089" s="19" t="str">
        <f>Def_Sistemas_Conectores_Cabos!$B$7</f>
        <v>SMA 50-ohm</v>
      </c>
      <c r="Q2089" s="27" t="str">
        <f t="shared" si="31"/>
        <v>SI-14C1:DI-BPMRFFE-2/TI_OUT
SI-14C1:DI-FMCFastADC-2/IN3</v>
      </c>
      <c r="R2089" s="69">
        <v>2.0</v>
      </c>
      <c r="S2089" s="69">
        <v>2.0</v>
      </c>
      <c r="T2089" s="211" t="str">
        <f>Def_Sistemas_Conectores_Cabos!$C$9</f>
        <v>RG316</v>
      </c>
      <c r="U2089" s="45" t="s">
        <v>1173</v>
      </c>
      <c r="V2089" s="33"/>
      <c r="W2089" s="33"/>
      <c r="X2089" s="33"/>
    </row>
    <row r="2090" ht="15.75" customHeight="1">
      <c r="A2090" s="19" t="str">
        <f>Def_Sistemas_Conectores_Cabos!$A$22</f>
        <v>BPM de elétrons</v>
      </c>
      <c r="B2090" s="22" t="str">
        <f>Datas_Entregas!$A$3</f>
        <v>BTS/Anel</v>
      </c>
      <c r="C2090" s="25">
        <f t="array" ref="C2090">INDEX(Datas_Entregas!$B$2:$B$100, MATCH(B2090, Datas_Entregas!$A$2:$A$100, 0), 1)</f>
        <v>43296</v>
      </c>
      <c r="D2090" s="22" t="str">
        <f>Def_Status_Montagem!$A$4</f>
        <v>Comprado / Esperando entrega</v>
      </c>
      <c r="E2090" s="35" t="str">
        <f>Def_Status_Montagem!$B$4</f>
        <v>Contratada (inclui etiqueta)</v>
      </c>
      <c r="F2090" s="26"/>
      <c r="G2090" s="27"/>
      <c r="H2090" s="26" t="str">
        <f t="array" ref="H2090">INDEX(Def_Instancias_Equipamentos!$E$2:$E$5135, MATCH(K2090, Def_Instancias_Equipamentos!$D$2:$D$5135, 0), 1)</f>
        <v>IA-14RaBPM</v>
      </c>
      <c r="I2090" s="27" t="str">
        <f t="array" ref="I2090">INDEX(Def_Instancias_Equipamentos!$E$2:$E$5135, MATCH(L2090, Def_Instancias_Equipamentos!$D$2:$D$5135, 0), 1)</f>
        <v>IA-14RaBPM</v>
      </c>
      <c r="J2090" s="27" t="str">
        <f t="shared" si="26"/>
        <v>INTERNO</v>
      </c>
      <c r="K2090" s="28" t="str">
        <f>Def_Instancias_Equipamentos!$D$896</f>
        <v>SI-14C1:DI-BPMRFFE-2</v>
      </c>
      <c r="L2090" s="19" t="str">
        <f>Def_Instancias_Equipamentos!$D$1487</f>
        <v>SI-14C1:DI-FMCFastADC-2</v>
      </c>
      <c r="M2090" s="44" t="s">
        <v>47</v>
      </c>
      <c r="N2090" s="45" t="s">
        <v>1216</v>
      </c>
      <c r="O2090" s="28" t="str">
        <f>Def_Sistemas_Conectores_Cabos!$B$7</f>
        <v>SMA 50-ohm</v>
      </c>
      <c r="P2090" s="19" t="str">
        <f>Def_Sistemas_Conectores_Cabos!$B$7</f>
        <v>SMA 50-ohm</v>
      </c>
      <c r="Q2090" s="27" t="str">
        <f t="shared" si="31"/>
        <v>SI-14C1:DI-BPMRFFE-2/BO_OUT
SI-14C1:DI-FMCFastADC-2/IN4</v>
      </c>
      <c r="R2090" s="69">
        <v>2.0</v>
      </c>
      <c r="S2090" s="69">
        <v>2.0</v>
      </c>
      <c r="T2090" s="211" t="str">
        <f>Def_Sistemas_Conectores_Cabos!$C$9</f>
        <v>RG316</v>
      </c>
      <c r="U2090" s="45" t="s">
        <v>1173</v>
      </c>
      <c r="V2090" s="33"/>
      <c r="W2090" s="33"/>
      <c r="X2090" s="33"/>
    </row>
    <row r="2091" ht="15.75" customHeight="1">
      <c r="A2091" s="19" t="str">
        <f>Def_Sistemas_Conectores_Cabos!$A$22</f>
        <v>BPM de elétrons</v>
      </c>
      <c r="B2091" s="22" t="str">
        <f>Datas_Entregas!$A$3</f>
        <v>BTS/Anel</v>
      </c>
      <c r="C2091" s="25">
        <f t="array" ref="C2091">INDEX(Datas_Entregas!$B$2:$B$100, MATCH(B2091, Datas_Entregas!$A$2:$A$100, 0), 1)</f>
        <v>43296</v>
      </c>
      <c r="D2091" s="22" t="str">
        <f>Def_Status_Montagem!$A$4</f>
        <v>Comprado / Esperando entrega</v>
      </c>
      <c r="E2091" s="35" t="str">
        <f>Def_Status_Montagem!$B$4</f>
        <v>Contratada (inclui etiqueta)</v>
      </c>
      <c r="F2091" s="26"/>
      <c r="G2091" s="27"/>
      <c r="H2091" s="26" t="str">
        <f t="array" ref="H2091">INDEX(Def_Instancias_Equipamentos!$E$2:$E$5135, MATCH(K2091, Def_Instancias_Equipamentos!$D$2:$D$5135, 0), 1)</f>
        <v>IA-14RaBPM</v>
      </c>
      <c r="I2091" s="27" t="str">
        <f t="array" ref="I2091">INDEX(Def_Instancias_Equipamentos!$E$2:$E$5135, MATCH(L2091, Def_Instancias_Equipamentos!$D$2:$D$5135, 0), 1)</f>
        <v>IA-14RaBPM</v>
      </c>
      <c r="J2091" s="27" t="str">
        <f t="shared" si="26"/>
        <v>INTERNO</v>
      </c>
      <c r="K2091" s="28" t="str">
        <f>Def_Instancias_Equipamentos!$D$897</f>
        <v>SI-14C2:DI-BPMRFFE</v>
      </c>
      <c r="L2091" s="19" t="str">
        <f>Def_Instancias_Equipamentos!$D$1488</f>
        <v>SI-14C2:DI-FMCFastADC</v>
      </c>
      <c r="M2091" s="44" t="s">
        <v>51</v>
      </c>
      <c r="N2091" s="45" t="s">
        <v>1192</v>
      </c>
      <c r="O2091" s="28" t="str">
        <f>Def_Sistemas_Conectores_Cabos!$B$7</f>
        <v>SMA 50-ohm</v>
      </c>
      <c r="P2091" s="19" t="str">
        <f>Def_Sistemas_Conectores_Cabos!$B$7</f>
        <v>SMA 50-ohm</v>
      </c>
      <c r="Q2091" s="27" t="str">
        <f t="shared" si="31"/>
        <v>SI-14C2:DI-BPMRFFE/TO_OUT
SI-14C2:DI-FMCFastADC/IN1</v>
      </c>
      <c r="R2091" s="69">
        <v>2.0</v>
      </c>
      <c r="S2091" s="69">
        <v>2.0</v>
      </c>
      <c r="T2091" s="211" t="str">
        <f>Def_Sistemas_Conectores_Cabos!$C$9</f>
        <v>RG316</v>
      </c>
      <c r="U2091" s="45" t="s">
        <v>1173</v>
      </c>
      <c r="V2091" s="33"/>
      <c r="W2091" s="33"/>
      <c r="X2091" s="33"/>
    </row>
    <row r="2092" ht="15.75" customHeight="1">
      <c r="A2092" s="19" t="str">
        <f>Def_Sistemas_Conectores_Cabos!$A$22</f>
        <v>BPM de elétrons</v>
      </c>
      <c r="B2092" s="22" t="str">
        <f>Datas_Entregas!$A$3</f>
        <v>BTS/Anel</v>
      </c>
      <c r="C2092" s="25">
        <f t="array" ref="C2092">INDEX(Datas_Entregas!$B$2:$B$100, MATCH(B2092, Datas_Entregas!$A$2:$A$100, 0), 1)</f>
        <v>43296</v>
      </c>
      <c r="D2092" s="22" t="str">
        <f>Def_Status_Montagem!$A$4</f>
        <v>Comprado / Esperando entrega</v>
      </c>
      <c r="E2092" s="35" t="str">
        <f>Def_Status_Montagem!$B$4</f>
        <v>Contratada (inclui etiqueta)</v>
      </c>
      <c r="F2092" s="26"/>
      <c r="G2092" s="27"/>
      <c r="H2092" s="26" t="str">
        <f t="array" ref="H2092">INDEX(Def_Instancias_Equipamentos!$E$2:$E$5135, MATCH(K2092, Def_Instancias_Equipamentos!$D$2:$D$5135, 0), 1)</f>
        <v>IA-14RaBPM</v>
      </c>
      <c r="I2092" s="27" t="str">
        <f t="array" ref="I2092">INDEX(Def_Instancias_Equipamentos!$E$2:$E$5135, MATCH(L2092, Def_Instancias_Equipamentos!$D$2:$D$5135, 0), 1)</f>
        <v>IA-14RaBPM</v>
      </c>
      <c r="J2092" s="27" t="str">
        <f t="shared" si="26"/>
        <v>INTERNO</v>
      </c>
      <c r="K2092" s="28" t="str">
        <f>Def_Instancias_Equipamentos!$D$897</f>
        <v>SI-14C2:DI-BPMRFFE</v>
      </c>
      <c r="L2092" s="19" t="str">
        <f>Def_Instancias_Equipamentos!$D$1488</f>
        <v>SI-14C2:DI-FMCFastADC</v>
      </c>
      <c r="M2092" s="44" t="s">
        <v>44</v>
      </c>
      <c r="N2092" s="45" t="s">
        <v>1199</v>
      </c>
      <c r="O2092" s="28" t="str">
        <f>Def_Sistemas_Conectores_Cabos!$B$7</f>
        <v>SMA 50-ohm</v>
      </c>
      <c r="P2092" s="19" t="str">
        <f>Def_Sistemas_Conectores_Cabos!$B$7</f>
        <v>SMA 50-ohm</v>
      </c>
      <c r="Q2092" s="27" t="str">
        <f t="shared" si="31"/>
        <v>SI-14C2:DI-BPMRFFE/BI_OUT
SI-14C2:DI-FMCFastADC/IN2</v>
      </c>
      <c r="R2092" s="69">
        <v>2.0</v>
      </c>
      <c r="S2092" s="69">
        <v>2.0</v>
      </c>
      <c r="T2092" s="211" t="str">
        <f>Def_Sistemas_Conectores_Cabos!$C$9</f>
        <v>RG316</v>
      </c>
      <c r="U2092" s="45" t="s">
        <v>1173</v>
      </c>
      <c r="V2092" s="33"/>
      <c r="W2092" s="33"/>
      <c r="X2092" s="33"/>
    </row>
    <row r="2093" ht="15.75" customHeight="1">
      <c r="A2093" s="19" t="str">
        <f>Def_Sistemas_Conectores_Cabos!$A$22</f>
        <v>BPM de elétrons</v>
      </c>
      <c r="B2093" s="22" t="str">
        <f>Datas_Entregas!$A$3</f>
        <v>BTS/Anel</v>
      </c>
      <c r="C2093" s="25">
        <f t="array" ref="C2093">INDEX(Datas_Entregas!$B$2:$B$100, MATCH(B2093, Datas_Entregas!$A$2:$A$100, 0), 1)</f>
        <v>43296</v>
      </c>
      <c r="D2093" s="22" t="str">
        <f>Def_Status_Montagem!$A$4</f>
        <v>Comprado / Esperando entrega</v>
      </c>
      <c r="E2093" s="35" t="str">
        <f>Def_Status_Montagem!$B$4</f>
        <v>Contratada (inclui etiqueta)</v>
      </c>
      <c r="F2093" s="26"/>
      <c r="G2093" s="27"/>
      <c r="H2093" s="26" t="str">
        <f t="array" ref="H2093">INDEX(Def_Instancias_Equipamentos!$E$2:$E$5135, MATCH(K2093, Def_Instancias_Equipamentos!$D$2:$D$5135, 0), 1)</f>
        <v>IA-14RaBPM</v>
      </c>
      <c r="I2093" s="27" t="str">
        <f t="array" ref="I2093">INDEX(Def_Instancias_Equipamentos!$E$2:$E$5135, MATCH(L2093, Def_Instancias_Equipamentos!$D$2:$D$5135, 0), 1)</f>
        <v>IA-14RaBPM</v>
      </c>
      <c r="J2093" s="27" t="str">
        <f t="shared" si="26"/>
        <v>INTERNO</v>
      </c>
      <c r="K2093" s="28" t="str">
        <f>Def_Instancias_Equipamentos!$D$897</f>
        <v>SI-14C2:DI-BPMRFFE</v>
      </c>
      <c r="L2093" s="19" t="str">
        <f>Def_Instancias_Equipamentos!$D$1488</f>
        <v>SI-14C2:DI-FMCFastADC</v>
      </c>
      <c r="M2093" s="44" t="s">
        <v>49</v>
      </c>
      <c r="N2093" s="45" t="s">
        <v>1202</v>
      </c>
      <c r="O2093" s="28" t="str">
        <f>Def_Sistemas_Conectores_Cabos!$B$7</f>
        <v>SMA 50-ohm</v>
      </c>
      <c r="P2093" s="19" t="str">
        <f>Def_Sistemas_Conectores_Cabos!$B$7</f>
        <v>SMA 50-ohm</v>
      </c>
      <c r="Q2093" s="27" t="str">
        <f t="shared" si="31"/>
        <v>SI-14C2:DI-BPMRFFE/TI_OUT
SI-14C2:DI-FMCFastADC/IN3</v>
      </c>
      <c r="R2093" s="69">
        <v>2.0</v>
      </c>
      <c r="S2093" s="69">
        <v>2.0</v>
      </c>
      <c r="T2093" s="211" t="str">
        <f>Def_Sistemas_Conectores_Cabos!$C$9</f>
        <v>RG316</v>
      </c>
      <c r="U2093" s="45" t="s">
        <v>1173</v>
      </c>
      <c r="V2093" s="33"/>
      <c r="W2093" s="33"/>
      <c r="X2093" s="33"/>
    </row>
    <row r="2094" ht="15.75" customHeight="1">
      <c r="A2094" s="19" t="str">
        <f>Def_Sistemas_Conectores_Cabos!$A$22</f>
        <v>BPM de elétrons</v>
      </c>
      <c r="B2094" s="22" t="str">
        <f>Datas_Entregas!$A$3</f>
        <v>BTS/Anel</v>
      </c>
      <c r="C2094" s="25">
        <f t="array" ref="C2094">INDEX(Datas_Entregas!$B$2:$B$100, MATCH(B2094, Datas_Entregas!$A$2:$A$100, 0), 1)</f>
        <v>43296</v>
      </c>
      <c r="D2094" s="22" t="str">
        <f>Def_Status_Montagem!$A$4</f>
        <v>Comprado / Esperando entrega</v>
      </c>
      <c r="E2094" s="35" t="str">
        <f>Def_Status_Montagem!$B$4</f>
        <v>Contratada (inclui etiqueta)</v>
      </c>
      <c r="F2094" s="26"/>
      <c r="G2094" s="27"/>
      <c r="H2094" s="26" t="str">
        <f t="array" ref="H2094">INDEX(Def_Instancias_Equipamentos!$E$2:$E$5135, MATCH(K2094, Def_Instancias_Equipamentos!$D$2:$D$5135, 0), 1)</f>
        <v>IA-14RaBPM</v>
      </c>
      <c r="I2094" s="27" t="str">
        <f t="array" ref="I2094">INDEX(Def_Instancias_Equipamentos!$E$2:$E$5135, MATCH(L2094, Def_Instancias_Equipamentos!$D$2:$D$5135, 0), 1)</f>
        <v>IA-14RaBPM</v>
      </c>
      <c r="J2094" s="27" t="str">
        <f t="shared" si="26"/>
        <v>INTERNO</v>
      </c>
      <c r="K2094" s="28" t="str">
        <f>Def_Instancias_Equipamentos!$D$897</f>
        <v>SI-14C2:DI-BPMRFFE</v>
      </c>
      <c r="L2094" s="19" t="str">
        <f>Def_Instancias_Equipamentos!$D$1488</f>
        <v>SI-14C2:DI-FMCFastADC</v>
      </c>
      <c r="M2094" s="44" t="s">
        <v>47</v>
      </c>
      <c r="N2094" s="45" t="s">
        <v>1216</v>
      </c>
      <c r="O2094" s="28" t="str">
        <f>Def_Sistemas_Conectores_Cabos!$B$7</f>
        <v>SMA 50-ohm</v>
      </c>
      <c r="P2094" s="19" t="str">
        <f>Def_Sistemas_Conectores_Cabos!$B$7</f>
        <v>SMA 50-ohm</v>
      </c>
      <c r="Q2094" s="27" t="str">
        <f t="shared" si="31"/>
        <v>SI-14C2:DI-BPMRFFE/BO_OUT
SI-14C2:DI-FMCFastADC/IN4</v>
      </c>
      <c r="R2094" s="69">
        <v>2.0</v>
      </c>
      <c r="S2094" s="69">
        <v>2.0</v>
      </c>
      <c r="T2094" s="211" t="str">
        <f>Def_Sistemas_Conectores_Cabos!$C$9</f>
        <v>RG316</v>
      </c>
      <c r="U2094" s="45" t="s">
        <v>1173</v>
      </c>
      <c r="V2094" s="33"/>
      <c r="W2094" s="33"/>
      <c r="X2094" s="33"/>
    </row>
    <row r="2095" ht="15.75" customHeight="1">
      <c r="A2095" s="19" t="str">
        <f>Def_Sistemas_Conectores_Cabos!$A$22</f>
        <v>BPM de elétrons</v>
      </c>
      <c r="B2095" s="22" t="str">
        <f>Datas_Entregas!$A$3</f>
        <v>BTS/Anel</v>
      </c>
      <c r="C2095" s="25">
        <f t="array" ref="C2095">INDEX(Datas_Entregas!$B$2:$B$100, MATCH(B2095, Datas_Entregas!$A$2:$A$100, 0), 1)</f>
        <v>43296</v>
      </c>
      <c r="D2095" s="22" t="str">
        <f>Def_Status_Montagem!$A$4</f>
        <v>Comprado / Esperando entrega</v>
      </c>
      <c r="E2095" s="35" t="str">
        <f>Def_Status_Montagem!$B$4</f>
        <v>Contratada (inclui etiqueta)</v>
      </c>
      <c r="F2095" s="26"/>
      <c r="G2095" s="27"/>
      <c r="H2095" s="26" t="str">
        <f t="array" ref="H2095">INDEX(Def_Instancias_Equipamentos!$E$2:$E$5135, MATCH(K2095, Def_Instancias_Equipamentos!$D$2:$D$5135, 0), 1)</f>
        <v>IA-14RaBPM</v>
      </c>
      <c r="I2095" s="27" t="str">
        <f t="array" ref="I2095">INDEX(Def_Instancias_Equipamentos!$E$2:$E$5135, MATCH(L2095, Def_Instancias_Equipamentos!$D$2:$D$5135, 0), 1)</f>
        <v>IA-14RaBPM</v>
      </c>
      <c r="J2095" s="27" t="str">
        <f t="shared" si="26"/>
        <v>INTERNO</v>
      </c>
      <c r="K2095" s="28" t="str">
        <f>Def_Instancias_Equipamentos!$D$898</f>
        <v>SI-14C3:DI-BPMRFFE-1</v>
      </c>
      <c r="L2095" s="19" t="str">
        <f>Def_Instancias_Equipamentos!$D$1489</f>
        <v>SI-14C3:DI-FMCFastADC-1</v>
      </c>
      <c r="M2095" s="44" t="s">
        <v>51</v>
      </c>
      <c r="N2095" s="45" t="s">
        <v>1192</v>
      </c>
      <c r="O2095" s="28" t="str">
        <f>Def_Sistemas_Conectores_Cabos!$B$7</f>
        <v>SMA 50-ohm</v>
      </c>
      <c r="P2095" s="19" t="str">
        <f>Def_Sistemas_Conectores_Cabos!$B$7</f>
        <v>SMA 50-ohm</v>
      </c>
      <c r="Q2095" s="27" t="str">
        <f t="shared" si="31"/>
        <v>SI-14C3:DI-BPMRFFE-1/TO_OUT
SI-14C3:DI-FMCFastADC-1/IN1</v>
      </c>
      <c r="R2095" s="69">
        <v>2.0</v>
      </c>
      <c r="S2095" s="69">
        <v>2.0</v>
      </c>
      <c r="T2095" s="211" t="str">
        <f>Def_Sistemas_Conectores_Cabos!$C$9</f>
        <v>RG316</v>
      </c>
      <c r="U2095" s="45" t="s">
        <v>1173</v>
      </c>
      <c r="V2095" s="33"/>
      <c r="W2095" s="33"/>
      <c r="X2095" s="33"/>
    </row>
    <row r="2096" ht="15.75" customHeight="1">
      <c r="A2096" s="19" t="str">
        <f>Def_Sistemas_Conectores_Cabos!$A$22</f>
        <v>BPM de elétrons</v>
      </c>
      <c r="B2096" s="22" t="str">
        <f>Datas_Entregas!$A$3</f>
        <v>BTS/Anel</v>
      </c>
      <c r="C2096" s="25">
        <f t="array" ref="C2096">INDEX(Datas_Entregas!$B$2:$B$100, MATCH(B2096, Datas_Entregas!$A$2:$A$100, 0), 1)</f>
        <v>43296</v>
      </c>
      <c r="D2096" s="22" t="str">
        <f>Def_Status_Montagem!$A$4</f>
        <v>Comprado / Esperando entrega</v>
      </c>
      <c r="E2096" s="35" t="str">
        <f>Def_Status_Montagem!$B$4</f>
        <v>Contratada (inclui etiqueta)</v>
      </c>
      <c r="F2096" s="26"/>
      <c r="G2096" s="27"/>
      <c r="H2096" s="26" t="str">
        <f t="array" ref="H2096">INDEX(Def_Instancias_Equipamentos!$E$2:$E$5135, MATCH(K2096, Def_Instancias_Equipamentos!$D$2:$D$5135, 0), 1)</f>
        <v>IA-14RaBPM</v>
      </c>
      <c r="I2096" s="27" t="str">
        <f t="array" ref="I2096">INDEX(Def_Instancias_Equipamentos!$E$2:$E$5135, MATCH(L2096, Def_Instancias_Equipamentos!$D$2:$D$5135, 0), 1)</f>
        <v>IA-14RaBPM</v>
      </c>
      <c r="J2096" s="27" t="str">
        <f t="shared" si="26"/>
        <v>INTERNO</v>
      </c>
      <c r="K2096" s="28" t="str">
        <f>Def_Instancias_Equipamentos!$D$898</f>
        <v>SI-14C3:DI-BPMRFFE-1</v>
      </c>
      <c r="L2096" s="19" t="str">
        <f>Def_Instancias_Equipamentos!$D$1489</f>
        <v>SI-14C3:DI-FMCFastADC-1</v>
      </c>
      <c r="M2096" s="44" t="s">
        <v>44</v>
      </c>
      <c r="N2096" s="45" t="s">
        <v>1199</v>
      </c>
      <c r="O2096" s="28" t="str">
        <f>Def_Sistemas_Conectores_Cabos!$B$7</f>
        <v>SMA 50-ohm</v>
      </c>
      <c r="P2096" s="19" t="str">
        <f>Def_Sistemas_Conectores_Cabos!$B$7</f>
        <v>SMA 50-ohm</v>
      </c>
      <c r="Q2096" s="27" t="str">
        <f t="shared" si="31"/>
        <v>SI-14C3:DI-BPMRFFE-1/BI_OUT
SI-14C3:DI-FMCFastADC-1/IN2</v>
      </c>
      <c r="R2096" s="69">
        <v>2.0</v>
      </c>
      <c r="S2096" s="69">
        <v>2.0</v>
      </c>
      <c r="T2096" s="211" t="str">
        <f>Def_Sistemas_Conectores_Cabos!$C$9</f>
        <v>RG316</v>
      </c>
      <c r="U2096" s="45" t="s">
        <v>1173</v>
      </c>
      <c r="V2096" s="33"/>
      <c r="W2096" s="33"/>
      <c r="X2096" s="33"/>
    </row>
    <row r="2097" ht="15.75" customHeight="1">
      <c r="A2097" s="19" t="str">
        <f>Def_Sistemas_Conectores_Cabos!$A$22</f>
        <v>BPM de elétrons</v>
      </c>
      <c r="B2097" s="22" t="str">
        <f>Datas_Entregas!$A$3</f>
        <v>BTS/Anel</v>
      </c>
      <c r="C2097" s="25">
        <f t="array" ref="C2097">INDEX(Datas_Entregas!$B$2:$B$100, MATCH(B2097, Datas_Entregas!$A$2:$A$100, 0), 1)</f>
        <v>43296</v>
      </c>
      <c r="D2097" s="22" t="str">
        <f>Def_Status_Montagem!$A$4</f>
        <v>Comprado / Esperando entrega</v>
      </c>
      <c r="E2097" s="35" t="str">
        <f>Def_Status_Montagem!$B$4</f>
        <v>Contratada (inclui etiqueta)</v>
      </c>
      <c r="F2097" s="26"/>
      <c r="G2097" s="27"/>
      <c r="H2097" s="26" t="str">
        <f t="array" ref="H2097">INDEX(Def_Instancias_Equipamentos!$E$2:$E$5135, MATCH(K2097, Def_Instancias_Equipamentos!$D$2:$D$5135, 0), 1)</f>
        <v>IA-14RaBPM</v>
      </c>
      <c r="I2097" s="27" t="str">
        <f t="array" ref="I2097">INDEX(Def_Instancias_Equipamentos!$E$2:$E$5135, MATCH(L2097, Def_Instancias_Equipamentos!$D$2:$D$5135, 0), 1)</f>
        <v>IA-14RaBPM</v>
      </c>
      <c r="J2097" s="27" t="str">
        <f t="shared" si="26"/>
        <v>INTERNO</v>
      </c>
      <c r="K2097" s="28" t="str">
        <f>Def_Instancias_Equipamentos!$D$898</f>
        <v>SI-14C3:DI-BPMRFFE-1</v>
      </c>
      <c r="L2097" s="19" t="str">
        <f>Def_Instancias_Equipamentos!$D$1489</f>
        <v>SI-14C3:DI-FMCFastADC-1</v>
      </c>
      <c r="M2097" s="44" t="s">
        <v>49</v>
      </c>
      <c r="N2097" s="45" t="s">
        <v>1202</v>
      </c>
      <c r="O2097" s="28" t="str">
        <f>Def_Sistemas_Conectores_Cabos!$B$7</f>
        <v>SMA 50-ohm</v>
      </c>
      <c r="P2097" s="19" t="str">
        <f>Def_Sistemas_Conectores_Cabos!$B$7</f>
        <v>SMA 50-ohm</v>
      </c>
      <c r="Q2097" s="27" t="str">
        <f t="shared" si="31"/>
        <v>SI-14C3:DI-BPMRFFE-1/TI_OUT
SI-14C3:DI-FMCFastADC-1/IN3</v>
      </c>
      <c r="R2097" s="69">
        <v>2.0</v>
      </c>
      <c r="S2097" s="69">
        <v>2.0</v>
      </c>
      <c r="T2097" s="211" t="str">
        <f>Def_Sistemas_Conectores_Cabos!$C$9</f>
        <v>RG316</v>
      </c>
      <c r="U2097" s="45" t="s">
        <v>1173</v>
      </c>
      <c r="V2097" s="33"/>
      <c r="W2097" s="33"/>
      <c r="X2097" s="33"/>
    </row>
    <row r="2098" ht="15.75" customHeight="1">
      <c r="A2098" s="19" t="str">
        <f>Def_Sistemas_Conectores_Cabos!$A$22</f>
        <v>BPM de elétrons</v>
      </c>
      <c r="B2098" s="22" t="str">
        <f>Datas_Entregas!$A$3</f>
        <v>BTS/Anel</v>
      </c>
      <c r="C2098" s="25">
        <f t="array" ref="C2098">INDEX(Datas_Entregas!$B$2:$B$100, MATCH(B2098, Datas_Entregas!$A$2:$A$100, 0), 1)</f>
        <v>43296</v>
      </c>
      <c r="D2098" s="22" t="str">
        <f>Def_Status_Montagem!$A$4</f>
        <v>Comprado / Esperando entrega</v>
      </c>
      <c r="E2098" s="35" t="str">
        <f>Def_Status_Montagem!$B$4</f>
        <v>Contratada (inclui etiqueta)</v>
      </c>
      <c r="F2098" s="26"/>
      <c r="G2098" s="27"/>
      <c r="H2098" s="26" t="str">
        <f t="array" ref="H2098">INDEX(Def_Instancias_Equipamentos!$E$2:$E$5135, MATCH(K2098, Def_Instancias_Equipamentos!$D$2:$D$5135, 0), 1)</f>
        <v>IA-14RaBPM</v>
      </c>
      <c r="I2098" s="27" t="str">
        <f t="array" ref="I2098">INDEX(Def_Instancias_Equipamentos!$E$2:$E$5135, MATCH(L2098, Def_Instancias_Equipamentos!$D$2:$D$5135, 0), 1)</f>
        <v>IA-14RaBPM</v>
      </c>
      <c r="J2098" s="27" t="str">
        <f t="shared" si="26"/>
        <v>INTERNO</v>
      </c>
      <c r="K2098" s="28" t="str">
        <f>Def_Instancias_Equipamentos!$D$898</f>
        <v>SI-14C3:DI-BPMRFFE-1</v>
      </c>
      <c r="L2098" s="19" t="str">
        <f>Def_Instancias_Equipamentos!$D$1489</f>
        <v>SI-14C3:DI-FMCFastADC-1</v>
      </c>
      <c r="M2098" s="44" t="s">
        <v>47</v>
      </c>
      <c r="N2098" s="45" t="s">
        <v>1216</v>
      </c>
      <c r="O2098" s="28" t="str">
        <f>Def_Sistemas_Conectores_Cabos!$B$7</f>
        <v>SMA 50-ohm</v>
      </c>
      <c r="P2098" s="19" t="str">
        <f>Def_Sistemas_Conectores_Cabos!$B$7</f>
        <v>SMA 50-ohm</v>
      </c>
      <c r="Q2098" s="27" t="str">
        <f t="shared" si="31"/>
        <v>SI-14C3:DI-BPMRFFE-1/BO_OUT
SI-14C3:DI-FMCFastADC-1/IN4</v>
      </c>
      <c r="R2098" s="69">
        <v>2.0</v>
      </c>
      <c r="S2098" s="69">
        <v>2.0</v>
      </c>
      <c r="T2098" s="211" t="str">
        <f>Def_Sistemas_Conectores_Cabos!$C$9</f>
        <v>RG316</v>
      </c>
      <c r="U2098" s="45" t="s">
        <v>1173</v>
      </c>
      <c r="V2098" s="33"/>
      <c r="W2098" s="33"/>
      <c r="X2098" s="33"/>
    </row>
    <row r="2099" ht="15.75" customHeight="1">
      <c r="A2099" s="19" t="str">
        <f>Def_Sistemas_Conectores_Cabos!$A$22</f>
        <v>BPM de elétrons</v>
      </c>
      <c r="B2099" s="22" t="str">
        <f>Datas_Entregas!$A$3</f>
        <v>BTS/Anel</v>
      </c>
      <c r="C2099" s="25">
        <f t="array" ref="C2099">INDEX(Datas_Entregas!$B$2:$B$100, MATCH(B2099, Datas_Entregas!$A$2:$A$100, 0), 1)</f>
        <v>43296</v>
      </c>
      <c r="D2099" s="22" t="str">
        <f>Def_Status_Montagem!$A$4</f>
        <v>Comprado / Esperando entrega</v>
      </c>
      <c r="E2099" s="35" t="str">
        <f>Def_Status_Montagem!$B$4</f>
        <v>Contratada (inclui etiqueta)</v>
      </c>
      <c r="F2099" s="26"/>
      <c r="G2099" s="27"/>
      <c r="H2099" s="26" t="str">
        <f t="array" ref="H2099">INDEX(Def_Instancias_Equipamentos!$E$2:$E$5135, MATCH(K2099, Def_Instancias_Equipamentos!$D$2:$D$5135, 0), 1)</f>
        <v>IA-14RaBPM</v>
      </c>
      <c r="I2099" s="27" t="str">
        <f t="array" ref="I2099">INDEX(Def_Instancias_Equipamentos!$E$2:$E$5135, MATCH(L2099, Def_Instancias_Equipamentos!$D$2:$D$5135, 0), 1)</f>
        <v>IA-14RaBPM</v>
      </c>
      <c r="J2099" s="27" t="str">
        <f t="shared" si="26"/>
        <v>INTERNO</v>
      </c>
      <c r="K2099" s="28" t="str">
        <f>Def_Instancias_Equipamentos!$D$899</f>
        <v>SI-14C3:DI-BPMRFFE-2</v>
      </c>
      <c r="L2099" s="19" t="str">
        <f>Def_Instancias_Equipamentos!$D$1490</f>
        <v>SI-14C3:DI-FMCFastADC-2</v>
      </c>
      <c r="M2099" s="44" t="s">
        <v>51</v>
      </c>
      <c r="N2099" s="45" t="s">
        <v>1192</v>
      </c>
      <c r="O2099" s="28" t="str">
        <f>Def_Sistemas_Conectores_Cabos!$B$7</f>
        <v>SMA 50-ohm</v>
      </c>
      <c r="P2099" s="19" t="str">
        <f>Def_Sistemas_Conectores_Cabos!$B$7</f>
        <v>SMA 50-ohm</v>
      </c>
      <c r="Q2099" s="27" t="str">
        <f t="shared" si="31"/>
        <v>SI-14C3:DI-BPMRFFE-2/TO_OUT
SI-14C3:DI-FMCFastADC-2/IN1</v>
      </c>
      <c r="R2099" s="69">
        <v>2.0</v>
      </c>
      <c r="S2099" s="69">
        <v>2.0</v>
      </c>
      <c r="T2099" s="211" t="str">
        <f>Def_Sistemas_Conectores_Cabos!$C$9</f>
        <v>RG316</v>
      </c>
      <c r="U2099" s="45" t="s">
        <v>1173</v>
      </c>
      <c r="V2099" s="33"/>
      <c r="W2099" s="33"/>
      <c r="X2099" s="33"/>
    </row>
    <row r="2100" ht="15.75" customHeight="1">
      <c r="A2100" s="19" t="str">
        <f>Def_Sistemas_Conectores_Cabos!$A$22</f>
        <v>BPM de elétrons</v>
      </c>
      <c r="B2100" s="22" t="str">
        <f>Datas_Entregas!$A$3</f>
        <v>BTS/Anel</v>
      </c>
      <c r="C2100" s="25">
        <f t="array" ref="C2100">INDEX(Datas_Entregas!$B$2:$B$100, MATCH(B2100, Datas_Entregas!$A$2:$A$100, 0), 1)</f>
        <v>43296</v>
      </c>
      <c r="D2100" s="22" t="str">
        <f>Def_Status_Montagem!$A$4</f>
        <v>Comprado / Esperando entrega</v>
      </c>
      <c r="E2100" s="35" t="str">
        <f>Def_Status_Montagem!$B$4</f>
        <v>Contratada (inclui etiqueta)</v>
      </c>
      <c r="F2100" s="26"/>
      <c r="G2100" s="27"/>
      <c r="H2100" s="26" t="str">
        <f t="array" ref="H2100">INDEX(Def_Instancias_Equipamentos!$E$2:$E$5135, MATCH(K2100, Def_Instancias_Equipamentos!$D$2:$D$5135, 0), 1)</f>
        <v>IA-14RaBPM</v>
      </c>
      <c r="I2100" s="27" t="str">
        <f t="array" ref="I2100">INDEX(Def_Instancias_Equipamentos!$E$2:$E$5135, MATCH(L2100, Def_Instancias_Equipamentos!$D$2:$D$5135, 0), 1)</f>
        <v>IA-14RaBPM</v>
      </c>
      <c r="J2100" s="27" t="str">
        <f t="shared" si="26"/>
        <v>INTERNO</v>
      </c>
      <c r="K2100" s="28" t="str">
        <f>Def_Instancias_Equipamentos!$D$899</f>
        <v>SI-14C3:DI-BPMRFFE-2</v>
      </c>
      <c r="L2100" s="19" t="str">
        <f>Def_Instancias_Equipamentos!$D$1490</f>
        <v>SI-14C3:DI-FMCFastADC-2</v>
      </c>
      <c r="M2100" s="44" t="s">
        <v>44</v>
      </c>
      <c r="N2100" s="45" t="s">
        <v>1199</v>
      </c>
      <c r="O2100" s="28" t="str">
        <f>Def_Sistemas_Conectores_Cabos!$B$7</f>
        <v>SMA 50-ohm</v>
      </c>
      <c r="P2100" s="19" t="str">
        <f>Def_Sistemas_Conectores_Cabos!$B$7</f>
        <v>SMA 50-ohm</v>
      </c>
      <c r="Q2100" s="27" t="str">
        <f t="shared" si="31"/>
        <v>SI-14C3:DI-BPMRFFE-2/BI_OUT
SI-14C3:DI-FMCFastADC-2/IN2</v>
      </c>
      <c r="R2100" s="69">
        <v>2.0</v>
      </c>
      <c r="S2100" s="69">
        <v>2.0</v>
      </c>
      <c r="T2100" s="211" t="str">
        <f>Def_Sistemas_Conectores_Cabos!$C$9</f>
        <v>RG316</v>
      </c>
      <c r="U2100" s="45" t="s">
        <v>1173</v>
      </c>
      <c r="V2100" s="33"/>
      <c r="W2100" s="33"/>
      <c r="X2100" s="33"/>
    </row>
    <row r="2101" ht="15.75" customHeight="1">
      <c r="A2101" s="19" t="str">
        <f>Def_Sistemas_Conectores_Cabos!$A$22</f>
        <v>BPM de elétrons</v>
      </c>
      <c r="B2101" s="22" t="str">
        <f>Datas_Entregas!$A$3</f>
        <v>BTS/Anel</v>
      </c>
      <c r="C2101" s="25">
        <f t="array" ref="C2101">INDEX(Datas_Entregas!$B$2:$B$100, MATCH(B2101, Datas_Entregas!$A$2:$A$100, 0), 1)</f>
        <v>43296</v>
      </c>
      <c r="D2101" s="22" t="str">
        <f>Def_Status_Montagem!$A$4</f>
        <v>Comprado / Esperando entrega</v>
      </c>
      <c r="E2101" s="35" t="str">
        <f>Def_Status_Montagem!$B$4</f>
        <v>Contratada (inclui etiqueta)</v>
      </c>
      <c r="F2101" s="26"/>
      <c r="G2101" s="27"/>
      <c r="H2101" s="26" t="str">
        <f t="array" ref="H2101">INDEX(Def_Instancias_Equipamentos!$E$2:$E$5135, MATCH(K2101, Def_Instancias_Equipamentos!$D$2:$D$5135, 0), 1)</f>
        <v>IA-14RaBPM</v>
      </c>
      <c r="I2101" s="27" t="str">
        <f t="array" ref="I2101">INDEX(Def_Instancias_Equipamentos!$E$2:$E$5135, MATCH(L2101, Def_Instancias_Equipamentos!$D$2:$D$5135, 0), 1)</f>
        <v>IA-14RaBPM</v>
      </c>
      <c r="J2101" s="27" t="str">
        <f t="shared" si="26"/>
        <v>INTERNO</v>
      </c>
      <c r="K2101" s="28" t="str">
        <f>Def_Instancias_Equipamentos!$D$899</f>
        <v>SI-14C3:DI-BPMRFFE-2</v>
      </c>
      <c r="L2101" s="19" t="str">
        <f>Def_Instancias_Equipamentos!$D$1490</f>
        <v>SI-14C3:DI-FMCFastADC-2</v>
      </c>
      <c r="M2101" s="44" t="s">
        <v>49</v>
      </c>
      <c r="N2101" s="45" t="s">
        <v>1202</v>
      </c>
      <c r="O2101" s="28" t="str">
        <f>Def_Sistemas_Conectores_Cabos!$B$7</f>
        <v>SMA 50-ohm</v>
      </c>
      <c r="P2101" s="19" t="str">
        <f>Def_Sistemas_Conectores_Cabos!$B$7</f>
        <v>SMA 50-ohm</v>
      </c>
      <c r="Q2101" s="27" t="str">
        <f t="shared" si="31"/>
        <v>SI-14C3:DI-BPMRFFE-2/TI_OUT
SI-14C3:DI-FMCFastADC-2/IN3</v>
      </c>
      <c r="R2101" s="69">
        <v>2.0</v>
      </c>
      <c r="S2101" s="69">
        <v>2.0</v>
      </c>
      <c r="T2101" s="211" t="str">
        <f>Def_Sistemas_Conectores_Cabos!$C$9</f>
        <v>RG316</v>
      </c>
      <c r="U2101" s="45" t="s">
        <v>1173</v>
      </c>
      <c r="V2101" s="33"/>
      <c r="W2101" s="33"/>
      <c r="X2101" s="33"/>
    </row>
    <row r="2102" ht="15.75" customHeight="1">
      <c r="A2102" s="19" t="str">
        <f>Def_Sistemas_Conectores_Cabos!$A$22</f>
        <v>BPM de elétrons</v>
      </c>
      <c r="B2102" s="22" t="str">
        <f>Datas_Entregas!$A$3</f>
        <v>BTS/Anel</v>
      </c>
      <c r="C2102" s="25">
        <f t="array" ref="C2102">INDEX(Datas_Entregas!$B$2:$B$100, MATCH(B2102, Datas_Entregas!$A$2:$A$100, 0), 1)</f>
        <v>43296</v>
      </c>
      <c r="D2102" s="22" t="str">
        <f>Def_Status_Montagem!$A$4</f>
        <v>Comprado / Esperando entrega</v>
      </c>
      <c r="E2102" s="35" t="str">
        <f>Def_Status_Montagem!$B$4</f>
        <v>Contratada (inclui etiqueta)</v>
      </c>
      <c r="F2102" s="26"/>
      <c r="G2102" s="27"/>
      <c r="H2102" s="26" t="str">
        <f t="array" ref="H2102">INDEX(Def_Instancias_Equipamentos!$E$2:$E$5135, MATCH(K2102, Def_Instancias_Equipamentos!$D$2:$D$5135, 0), 1)</f>
        <v>IA-14RaBPM</v>
      </c>
      <c r="I2102" s="27" t="str">
        <f t="array" ref="I2102">INDEX(Def_Instancias_Equipamentos!$E$2:$E$5135, MATCH(L2102, Def_Instancias_Equipamentos!$D$2:$D$5135, 0), 1)</f>
        <v>IA-14RaBPM</v>
      </c>
      <c r="J2102" s="27" t="str">
        <f t="shared" si="26"/>
        <v>INTERNO</v>
      </c>
      <c r="K2102" s="28" t="str">
        <f>Def_Instancias_Equipamentos!$D$899</f>
        <v>SI-14C3:DI-BPMRFFE-2</v>
      </c>
      <c r="L2102" s="19" t="str">
        <f>Def_Instancias_Equipamentos!$D$1490</f>
        <v>SI-14C3:DI-FMCFastADC-2</v>
      </c>
      <c r="M2102" s="44" t="s">
        <v>47</v>
      </c>
      <c r="N2102" s="45" t="s">
        <v>1216</v>
      </c>
      <c r="O2102" s="28" t="str">
        <f>Def_Sistemas_Conectores_Cabos!$B$7</f>
        <v>SMA 50-ohm</v>
      </c>
      <c r="P2102" s="19" t="str">
        <f>Def_Sistemas_Conectores_Cabos!$B$7</f>
        <v>SMA 50-ohm</v>
      </c>
      <c r="Q2102" s="27" t="str">
        <f t="shared" si="31"/>
        <v>SI-14C3:DI-BPMRFFE-2/BO_OUT
SI-14C3:DI-FMCFastADC-2/IN4</v>
      </c>
      <c r="R2102" s="69">
        <v>2.0</v>
      </c>
      <c r="S2102" s="69">
        <v>2.0</v>
      </c>
      <c r="T2102" s="211" t="str">
        <f>Def_Sistemas_Conectores_Cabos!$C$9</f>
        <v>RG316</v>
      </c>
      <c r="U2102" s="45" t="s">
        <v>1173</v>
      </c>
      <c r="V2102" s="33"/>
      <c r="W2102" s="33"/>
      <c r="X2102" s="33"/>
    </row>
    <row r="2103" ht="15.75" customHeight="1">
      <c r="A2103" s="19" t="str">
        <f>Def_Sistemas_Conectores_Cabos!$A$22</f>
        <v>BPM de elétrons</v>
      </c>
      <c r="B2103" s="22" t="str">
        <f>Datas_Entregas!$A$3</f>
        <v>BTS/Anel</v>
      </c>
      <c r="C2103" s="25">
        <f t="array" ref="C2103">INDEX(Datas_Entregas!$B$2:$B$100, MATCH(B2103, Datas_Entregas!$A$2:$A$100, 0), 1)</f>
        <v>43296</v>
      </c>
      <c r="D2103" s="22" t="str">
        <f>Def_Status_Montagem!$A$4</f>
        <v>Comprado / Esperando entrega</v>
      </c>
      <c r="E2103" s="35" t="str">
        <f>Def_Status_Montagem!$B$4</f>
        <v>Contratada (inclui etiqueta)</v>
      </c>
      <c r="F2103" s="26"/>
      <c r="G2103" s="27"/>
      <c r="H2103" s="26" t="str">
        <f t="array" ref="H2103">INDEX(Def_Instancias_Equipamentos!$E$2:$E$5135, MATCH(K2103, Def_Instancias_Equipamentos!$D$2:$D$5135, 0), 1)</f>
        <v>IA-14RaBPM</v>
      </c>
      <c r="I2103" s="27" t="str">
        <f t="array" ref="I2103">INDEX(Def_Instancias_Equipamentos!$E$2:$E$5135, MATCH(L2103, Def_Instancias_Equipamentos!$D$2:$D$5135, 0), 1)</f>
        <v>IA-14RaBPM</v>
      </c>
      <c r="J2103" s="27" t="str">
        <f t="shared" si="26"/>
        <v>INTERNO</v>
      </c>
      <c r="K2103" s="28" t="str">
        <f>Def_Instancias_Equipamentos!$D$900</f>
        <v>SI-14C4:DI-BPMRFFE</v>
      </c>
      <c r="L2103" s="19" t="str">
        <f>Def_Instancias_Equipamentos!$D$1491</f>
        <v>SI-14C4:DI-FMCFastADC</v>
      </c>
      <c r="M2103" s="44" t="s">
        <v>51</v>
      </c>
      <c r="N2103" s="45" t="s">
        <v>1192</v>
      </c>
      <c r="O2103" s="28" t="str">
        <f>Def_Sistemas_Conectores_Cabos!$B$7</f>
        <v>SMA 50-ohm</v>
      </c>
      <c r="P2103" s="19" t="str">
        <f>Def_Sistemas_Conectores_Cabos!$B$7</f>
        <v>SMA 50-ohm</v>
      </c>
      <c r="Q2103" s="27" t="str">
        <f t="shared" si="31"/>
        <v>SI-14C4:DI-BPMRFFE/TO_OUT
SI-14C4:DI-FMCFastADC/IN1</v>
      </c>
      <c r="R2103" s="69">
        <v>2.0</v>
      </c>
      <c r="S2103" s="69">
        <v>2.0</v>
      </c>
      <c r="T2103" s="211" t="str">
        <f>Def_Sistemas_Conectores_Cabos!$C$9</f>
        <v>RG316</v>
      </c>
      <c r="U2103" s="45" t="s">
        <v>1173</v>
      </c>
      <c r="V2103" s="33"/>
      <c r="W2103" s="33"/>
      <c r="X2103" s="33"/>
    </row>
    <row r="2104" ht="15.75" customHeight="1">
      <c r="A2104" s="19" t="str">
        <f>Def_Sistemas_Conectores_Cabos!$A$22</f>
        <v>BPM de elétrons</v>
      </c>
      <c r="B2104" s="22" t="str">
        <f>Datas_Entregas!$A$3</f>
        <v>BTS/Anel</v>
      </c>
      <c r="C2104" s="25">
        <f t="array" ref="C2104">INDEX(Datas_Entregas!$B$2:$B$100, MATCH(B2104, Datas_Entregas!$A$2:$A$100, 0), 1)</f>
        <v>43296</v>
      </c>
      <c r="D2104" s="22" t="str">
        <f>Def_Status_Montagem!$A$4</f>
        <v>Comprado / Esperando entrega</v>
      </c>
      <c r="E2104" s="35" t="str">
        <f>Def_Status_Montagem!$B$4</f>
        <v>Contratada (inclui etiqueta)</v>
      </c>
      <c r="F2104" s="26"/>
      <c r="G2104" s="27"/>
      <c r="H2104" s="26" t="str">
        <f t="array" ref="H2104">INDEX(Def_Instancias_Equipamentos!$E$2:$E$5135, MATCH(K2104, Def_Instancias_Equipamentos!$D$2:$D$5135, 0), 1)</f>
        <v>IA-14RaBPM</v>
      </c>
      <c r="I2104" s="27" t="str">
        <f t="array" ref="I2104">INDEX(Def_Instancias_Equipamentos!$E$2:$E$5135, MATCH(L2104, Def_Instancias_Equipamentos!$D$2:$D$5135, 0), 1)</f>
        <v>IA-14RaBPM</v>
      </c>
      <c r="J2104" s="27" t="str">
        <f t="shared" si="26"/>
        <v>INTERNO</v>
      </c>
      <c r="K2104" s="28" t="str">
        <f>Def_Instancias_Equipamentos!$D$900</f>
        <v>SI-14C4:DI-BPMRFFE</v>
      </c>
      <c r="L2104" s="19" t="str">
        <f>Def_Instancias_Equipamentos!$D$1491</f>
        <v>SI-14C4:DI-FMCFastADC</v>
      </c>
      <c r="M2104" s="44" t="s">
        <v>44</v>
      </c>
      <c r="N2104" s="45" t="s">
        <v>1199</v>
      </c>
      <c r="O2104" s="28" t="str">
        <f>Def_Sistemas_Conectores_Cabos!$B$7</f>
        <v>SMA 50-ohm</v>
      </c>
      <c r="P2104" s="19" t="str">
        <f>Def_Sistemas_Conectores_Cabos!$B$7</f>
        <v>SMA 50-ohm</v>
      </c>
      <c r="Q2104" s="27" t="str">
        <f t="shared" si="31"/>
        <v>SI-14C4:DI-BPMRFFE/BI_OUT
SI-14C4:DI-FMCFastADC/IN2</v>
      </c>
      <c r="R2104" s="69">
        <v>2.0</v>
      </c>
      <c r="S2104" s="69">
        <v>2.0</v>
      </c>
      <c r="T2104" s="211" t="str">
        <f>Def_Sistemas_Conectores_Cabos!$C$9</f>
        <v>RG316</v>
      </c>
      <c r="U2104" s="45" t="s">
        <v>1173</v>
      </c>
      <c r="V2104" s="33"/>
      <c r="W2104" s="33"/>
      <c r="X2104" s="33"/>
    </row>
    <row r="2105" ht="15.75" customHeight="1">
      <c r="A2105" s="19" t="str">
        <f>Def_Sistemas_Conectores_Cabos!$A$22</f>
        <v>BPM de elétrons</v>
      </c>
      <c r="B2105" s="22" t="str">
        <f>Datas_Entregas!$A$3</f>
        <v>BTS/Anel</v>
      </c>
      <c r="C2105" s="25">
        <f t="array" ref="C2105">INDEX(Datas_Entregas!$B$2:$B$100, MATCH(B2105, Datas_Entregas!$A$2:$A$100, 0), 1)</f>
        <v>43296</v>
      </c>
      <c r="D2105" s="22" t="str">
        <f>Def_Status_Montagem!$A$4</f>
        <v>Comprado / Esperando entrega</v>
      </c>
      <c r="E2105" s="35" t="str">
        <f>Def_Status_Montagem!$B$4</f>
        <v>Contratada (inclui etiqueta)</v>
      </c>
      <c r="F2105" s="26"/>
      <c r="G2105" s="27"/>
      <c r="H2105" s="26" t="str">
        <f t="array" ref="H2105">INDEX(Def_Instancias_Equipamentos!$E$2:$E$5135, MATCH(K2105, Def_Instancias_Equipamentos!$D$2:$D$5135, 0), 1)</f>
        <v>IA-14RaBPM</v>
      </c>
      <c r="I2105" s="27" t="str">
        <f t="array" ref="I2105">INDEX(Def_Instancias_Equipamentos!$E$2:$E$5135, MATCH(L2105, Def_Instancias_Equipamentos!$D$2:$D$5135, 0), 1)</f>
        <v>IA-14RaBPM</v>
      </c>
      <c r="J2105" s="27" t="str">
        <f t="shared" si="26"/>
        <v>INTERNO</v>
      </c>
      <c r="K2105" s="28" t="str">
        <f>Def_Instancias_Equipamentos!$D$900</f>
        <v>SI-14C4:DI-BPMRFFE</v>
      </c>
      <c r="L2105" s="19" t="str">
        <f>Def_Instancias_Equipamentos!$D$1491</f>
        <v>SI-14C4:DI-FMCFastADC</v>
      </c>
      <c r="M2105" s="44" t="s">
        <v>49</v>
      </c>
      <c r="N2105" s="45" t="s">
        <v>1202</v>
      </c>
      <c r="O2105" s="28" t="str">
        <f>Def_Sistemas_Conectores_Cabos!$B$7</f>
        <v>SMA 50-ohm</v>
      </c>
      <c r="P2105" s="19" t="str">
        <f>Def_Sistemas_Conectores_Cabos!$B$7</f>
        <v>SMA 50-ohm</v>
      </c>
      <c r="Q2105" s="27" t="str">
        <f t="shared" si="31"/>
        <v>SI-14C4:DI-BPMRFFE/TI_OUT
SI-14C4:DI-FMCFastADC/IN3</v>
      </c>
      <c r="R2105" s="69">
        <v>2.0</v>
      </c>
      <c r="S2105" s="69">
        <v>2.0</v>
      </c>
      <c r="T2105" s="211" t="str">
        <f>Def_Sistemas_Conectores_Cabos!$C$9</f>
        <v>RG316</v>
      </c>
      <c r="U2105" s="45" t="s">
        <v>1173</v>
      </c>
      <c r="V2105" s="33"/>
      <c r="W2105" s="33"/>
      <c r="X2105" s="33"/>
    </row>
    <row r="2106" ht="15.75" customHeight="1">
      <c r="A2106" s="19" t="str">
        <f>Def_Sistemas_Conectores_Cabos!$A$22</f>
        <v>BPM de elétrons</v>
      </c>
      <c r="B2106" s="22" t="str">
        <f>Datas_Entregas!$A$3</f>
        <v>BTS/Anel</v>
      </c>
      <c r="C2106" s="25">
        <f t="array" ref="C2106">INDEX(Datas_Entregas!$B$2:$B$100, MATCH(B2106, Datas_Entregas!$A$2:$A$100, 0), 1)</f>
        <v>43296</v>
      </c>
      <c r="D2106" s="22" t="str">
        <f>Def_Status_Montagem!$A$4</f>
        <v>Comprado / Esperando entrega</v>
      </c>
      <c r="E2106" s="35" t="str">
        <f>Def_Status_Montagem!$B$4</f>
        <v>Contratada (inclui etiqueta)</v>
      </c>
      <c r="F2106" s="26"/>
      <c r="G2106" s="27"/>
      <c r="H2106" s="26" t="str">
        <f t="array" ref="H2106">INDEX(Def_Instancias_Equipamentos!$E$2:$E$5135, MATCH(K2106, Def_Instancias_Equipamentos!$D$2:$D$5135, 0), 1)</f>
        <v>IA-14RaBPM</v>
      </c>
      <c r="I2106" s="27" t="str">
        <f t="array" ref="I2106">INDEX(Def_Instancias_Equipamentos!$E$2:$E$5135, MATCH(L2106, Def_Instancias_Equipamentos!$D$2:$D$5135, 0), 1)</f>
        <v>IA-14RaBPM</v>
      </c>
      <c r="J2106" s="27" t="str">
        <f t="shared" si="26"/>
        <v>INTERNO</v>
      </c>
      <c r="K2106" s="28" t="str">
        <f>Def_Instancias_Equipamentos!$D$900</f>
        <v>SI-14C4:DI-BPMRFFE</v>
      </c>
      <c r="L2106" s="19" t="str">
        <f>Def_Instancias_Equipamentos!$D$1491</f>
        <v>SI-14C4:DI-FMCFastADC</v>
      </c>
      <c r="M2106" s="44" t="s">
        <v>47</v>
      </c>
      <c r="N2106" s="45" t="s">
        <v>1216</v>
      </c>
      <c r="O2106" s="28" t="str">
        <f>Def_Sistemas_Conectores_Cabos!$B$7</f>
        <v>SMA 50-ohm</v>
      </c>
      <c r="P2106" s="19" t="str">
        <f>Def_Sistemas_Conectores_Cabos!$B$7</f>
        <v>SMA 50-ohm</v>
      </c>
      <c r="Q2106" s="27" t="str">
        <f t="shared" si="31"/>
        <v>SI-14C4:DI-BPMRFFE/BO_OUT
SI-14C4:DI-FMCFastADC/IN4</v>
      </c>
      <c r="R2106" s="69">
        <v>2.0</v>
      </c>
      <c r="S2106" s="69">
        <v>2.0</v>
      </c>
      <c r="T2106" s="211" t="str">
        <f>Def_Sistemas_Conectores_Cabos!$C$9</f>
        <v>RG316</v>
      </c>
      <c r="U2106" s="45" t="s">
        <v>1173</v>
      </c>
      <c r="V2106" s="33"/>
      <c r="W2106" s="33"/>
      <c r="X2106" s="33"/>
    </row>
    <row r="2107" ht="15.75" customHeight="1">
      <c r="A2107" s="19" t="str">
        <f>Def_Sistemas_Conectores_Cabos!$A$22</f>
        <v>BPM de elétrons</v>
      </c>
      <c r="B2107" s="22" t="str">
        <f>Datas_Entregas!$A$3</f>
        <v>BTS/Anel</v>
      </c>
      <c r="C2107" s="25">
        <f t="array" ref="C2107">INDEX(Datas_Entregas!$B$2:$B$100, MATCH(B2107, Datas_Entregas!$A$2:$A$100, 0), 1)</f>
        <v>43296</v>
      </c>
      <c r="D2107" s="22" t="str">
        <f>Def_Status_Montagem!$A$4</f>
        <v>Comprado / Esperando entrega</v>
      </c>
      <c r="E2107" s="35" t="str">
        <f>Def_Status_Montagem!$B$4</f>
        <v>Contratada (inclui etiqueta)</v>
      </c>
      <c r="F2107" s="26"/>
      <c r="G2107" s="27"/>
      <c r="H2107" s="26" t="str">
        <f t="array" ref="H2107">INDEX(Def_Instancias_Equipamentos!$E$2:$E$5135, MATCH(K2107, Def_Instancias_Equipamentos!$D$2:$D$5135, 0), 1)</f>
        <v>IA-14RaBPM</v>
      </c>
      <c r="I2107" s="27" t="str">
        <f t="array" ref="I2107">INDEX(Def_Instancias_Equipamentos!$E$2:$E$5135, MATCH(L2107, Def_Instancias_Equipamentos!$D$2:$D$5135, 0), 1)</f>
        <v>IA-14RaBPM</v>
      </c>
      <c r="J2107" s="27" t="str">
        <f t="shared" si="26"/>
        <v>INTERNO</v>
      </c>
      <c r="K2107" s="28" t="str">
        <f>Def_Instancias_Equipamentos!$D$901</f>
        <v>SI-14M1:DI-BPMRFFE</v>
      </c>
      <c r="L2107" s="19" t="str">
        <f>Def_Instancias_Equipamentos!$D$1492</f>
        <v>SI-14M1:DI-FMCFastADC</v>
      </c>
      <c r="M2107" s="44" t="s">
        <v>51</v>
      </c>
      <c r="N2107" s="45" t="s">
        <v>1192</v>
      </c>
      <c r="O2107" s="28" t="str">
        <f>Def_Sistemas_Conectores_Cabos!$B$7</f>
        <v>SMA 50-ohm</v>
      </c>
      <c r="P2107" s="19" t="str">
        <f>Def_Sistemas_Conectores_Cabos!$B$7</f>
        <v>SMA 50-ohm</v>
      </c>
      <c r="Q2107" s="27" t="str">
        <f t="shared" si="31"/>
        <v>SI-14M1:DI-BPMRFFE/TO_OUT
SI-14M1:DI-FMCFastADC/IN1</v>
      </c>
      <c r="R2107" s="69">
        <v>2.0</v>
      </c>
      <c r="S2107" s="69">
        <v>2.0</v>
      </c>
      <c r="T2107" s="211" t="str">
        <f>Def_Sistemas_Conectores_Cabos!$C$9</f>
        <v>RG316</v>
      </c>
      <c r="U2107" s="45" t="s">
        <v>1173</v>
      </c>
      <c r="V2107" s="33"/>
      <c r="W2107" s="33"/>
      <c r="X2107" s="33"/>
    </row>
    <row r="2108" ht="15.75" customHeight="1">
      <c r="A2108" s="19" t="str">
        <f>Def_Sistemas_Conectores_Cabos!$A$22</f>
        <v>BPM de elétrons</v>
      </c>
      <c r="B2108" s="22" t="str">
        <f>Datas_Entregas!$A$3</f>
        <v>BTS/Anel</v>
      </c>
      <c r="C2108" s="25">
        <f t="array" ref="C2108">INDEX(Datas_Entregas!$B$2:$B$100, MATCH(B2108, Datas_Entregas!$A$2:$A$100, 0), 1)</f>
        <v>43296</v>
      </c>
      <c r="D2108" s="22" t="str">
        <f>Def_Status_Montagem!$A$4</f>
        <v>Comprado / Esperando entrega</v>
      </c>
      <c r="E2108" s="35" t="str">
        <f>Def_Status_Montagem!$B$4</f>
        <v>Contratada (inclui etiqueta)</v>
      </c>
      <c r="F2108" s="26"/>
      <c r="G2108" s="27"/>
      <c r="H2108" s="26" t="str">
        <f t="array" ref="H2108">INDEX(Def_Instancias_Equipamentos!$E$2:$E$5135, MATCH(K2108, Def_Instancias_Equipamentos!$D$2:$D$5135, 0), 1)</f>
        <v>IA-14RaBPM</v>
      </c>
      <c r="I2108" s="27" t="str">
        <f t="array" ref="I2108">INDEX(Def_Instancias_Equipamentos!$E$2:$E$5135, MATCH(L2108, Def_Instancias_Equipamentos!$D$2:$D$5135, 0), 1)</f>
        <v>IA-14RaBPM</v>
      </c>
      <c r="J2108" s="27" t="str">
        <f t="shared" si="26"/>
        <v>INTERNO</v>
      </c>
      <c r="K2108" s="28" t="str">
        <f>Def_Instancias_Equipamentos!$D$901</f>
        <v>SI-14M1:DI-BPMRFFE</v>
      </c>
      <c r="L2108" s="19" t="str">
        <f>Def_Instancias_Equipamentos!$D$1492</f>
        <v>SI-14M1:DI-FMCFastADC</v>
      </c>
      <c r="M2108" s="44" t="s">
        <v>44</v>
      </c>
      <c r="N2108" s="45" t="s">
        <v>1199</v>
      </c>
      <c r="O2108" s="28" t="str">
        <f>Def_Sistemas_Conectores_Cabos!$B$7</f>
        <v>SMA 50-ohm</v>
      </c>
      <c r="P2108" s="19" t="str">
        <f>Def_Sistemas_Conectores_Cabos!$B$7</f>
        <v>SMA 50-ohm</v>
      </c>
      <c r="Q2108" s="27" t="str">
        <f t="shared" si="31"/>
        <v>SI-14M1:DI-BPMRFFE/BI_OUT
SI-14M1:DI-FMCFastADC/IN2</v>
      </c>
      <c r="R2108" s="69">
        <v>2.0</v>
      </c>
      <c r="S2108" s="69">
        <v>2.0</v>
      </c>
      <c r="T2108" s="211" t="str">
        <f>Def_Sistemas_Conectores_Cabos!$C$9</f>
        <v>RG316</v>
      </c>
      <c r="U2108" s="45" t="s">
        <v>1173</v>
      </c>
      <c r="V2108" s="33"/>
      <c r="W2108" s="33"/>
      <c r="X2108" s="33"/>
    </row>
    <row r="2109" ht="15.75" customHeight="1">
      <c r="A2109" s="19" t="str">
        <f>Def_Sistemas_Conectores_Cabos!$A$22</f>
        <v>BPM de elétrons</v>
      </c>
      <c r="B2109" s="22" t="str">
        <f>Datas_Entregas!$A$3</f>
        <v>BTS/Anel</v>
      </c>
      <c r="C2109" s="25">
        <f t="array" ref="C2109">INDEX(Datas_Entregas!$B$2:$B$100, MATCH(B2109, Datas_Entregas!$A$2:$A$100, 0), 1)</f>
        <v>43296</v>
      </c>
      <c r="D2109" s="22" t="str">
        <f>Def_Status_Montagem!$A$4</f>
        <v>Comprado / Esperando entrega</v>
      </c>
      <c r="E2109" s="35" t="str">
        <f>Def_Status_Montagem!$B$4</f>
        <v>Contratada (inclui etiqueta)</v>
      </c>
      <c r="F2109" s="26"/>
      <c r="G2109" s="27"/>
      <c r="H2109" s="26" t="str">
        <f t="array" ref="H2109">INDEX(Def_Instancias_Equipamentos!$E$2:$E$5135, MATCH(K2109, Def_Instancias_Equipamentos!$D$2:$D$5135, 0), 1)</f>
        <v>IA-14RaBPM</v>
      </c>
      <c r="I2109" s="27" t="str">
        <f t="array" ref="I2109">INDEX(Def_Instancias_Equipamentos!$E$2:$E$5135, MATCH(L2109, Def_Instancias_Equipamentos!$D$2:$D$5135, 0), 1)</f>
        <v>IA-14RaBPM</v>
      </c>
      <c r="J2109" s="27" t="str">
        <f t="shared" si="26"/>
        <v>INTERNO</v>
      </c>
      <c r="K2109" s="28" t="str">
        <f>Def_Instancias_Equipamentos!$D$901</f>
        <v>SI-14M1:DI-BPMRFFE</v>
      </c>
      <c r="L2109" s="19" t="str">
        <f>Def_Instancias_Equipamentos!$D$1492</f>
        <v>SI-14M1:DI-FMCFastADC</v>
      </c>
      <c r="M2109" s="44" t="s">
        <v>49</v>
      </c>
      <c r="N2109" s="45" t="s">
        <v>1202</v>
      </c>
      <c r="O2109" s="28" t="str">
        <f>Def_Sistemas_Conectores_Cabos!$B$7</f>
        <v>SMA 50-ohm</v>
      </c>
      <c r="P2109" s="19" t="str">
        <f>Def_Sistemas_Conectores_Cabos!$B$7</f>
        <v>SMA 50-ohm</v>
      </c>
      <c r="Q2109" s="27" t="str">
        <f t="shared" si="31"/>
        <v>SI-14M1:DI-BPMRFFE/TI_OUT
SI-14M1:DI-FMCFastADC/IN3</v>
      </c>
      <c r="R2109" s="69">
        <v>2.0</v>
      </c>
      <c r="S2109" s="69">
        <v>2.0</v>
      </c>
      <c r="T2109" s="211" t="str">
        <f>Def_Sistemas_Conectores_Cabos!$C$9</f>
        <v>RG316</v>
      </c>
      <c r="U2109" s="45" t="s">
        <v>1173</v>
      </c>
      <c r="V2109" s="33"/>
      <c r="W2109" s="33"/>
      <c r="X2109" s="33"/>
    </row>
    <row r="2110" ht="15.75" customHeight="1">
      <c r="A2110" s="19" t="str">
        <f>Def_Sistemas_Conectores_Cabos!$A$22</f>
        <v>BPM de elétrons</v>
      </c>
      <c r="B2110" s="22" t="str">
        <f>Datas_Entregas!$A$3</f>
        <v>BTS/Anel</v>
      </c>
      <c r="C2110" s="25">
        <f t="array" ref="C2110">INDEX(Datas_Entregas!$B$2:$B$100, MATCH(B2110, Datas_Entregas!$A$2:$A$100, 0), 1)</f>
        <v>43296</v>
      </c>
      <c r="D2110" s="22" t="str">
        <f>Def_Status_Montagem!$A$4</f>
        <v>Comprado / Esperando entrega</v>
      </c>
      <c r="E2110" s="35" t="str">
        <f>Def_Status_Montagem!$B$4</f>
        <v>Contratada (inclui etiqueta)</v>
      </c>
      <c r="F2110" s="26"/>
      <c r="G2110" s="27"/>
      <c r="H2110" s="26" t="str">
        <f t="array" ref="H2110">INDEX(Def_Instancias_Equipamentos!$E$2:$E$5135, MATCH(K2110, Def_Instancias_Equipamentos!$D$2:$D$5135, 0), 1)</f>
        <v>IA-14RaBPM</v>
      </c>
      <c r="I2110" s="27" t="str">
        <f t="array" ref="I2110">INDEX(Def_Instancias_Equipamentos!$E$2:$E$5135, MATCH(L2110, Def_Instancias_Equipamentos!$D$2:$D$5135, 0), 1)</f>
        <v>IA-14RaBPM</v>
      </c>
      <c r="J2110" s="27" t="str">
        <f t="shared" si="26"/>
        <v>INTERNO</v>
      </c>
      <c r="K2110" s="28" t="str">
        <f>Def_Instancias_Equipamentos!$D$901</f>
        <v>SI-14M1:DI-BPMRFFE</v>
      </c>
      <c r="L2110" s="19" t="str">
        <f>Def_Instancias_Equipamentos!$D$1492</f>
        <v>SI-14M1:DI-FMCFastADC</v>
      </c>
      <c r="M2110" s="44" t="s">
        <v>47</v>
      </c>
      <c r="N2110" s="45" t="s">
        <v>1216</v>
      </c>
      <c r="O2110" s="28" t="str">
        <f>Def_Sistemas_Conectores_Cabos!$B$7</f>
        <v>SMA 50-ohm</v>
      </c>
      <c r="P2110" s="19" t="str">
        <f>Def_Sistemas_Conectores_Cabos!$B$7</f>
        <v>SMA 50-ohm</v>
      </c>
      <c r="Q2110" s="27" t="str">
        <f t="shared" si="31"/>
        <v>SI-14M1:DI-BPMRFFE/BO_OUT
SI-14M1:DI-FMCFastADC/IN4</v>
      </c>
      <c r="R2110" s="69">
        <v>2.0</v>
      </c>
      <c r="S2110" s="69">
        <v>2.0</v>
      </c>
      <c r="T2110" s="211" t="str">
        <f>Def_Sistemas_Conectores_Cabos!$C$9</f>
        <v>RG316</v>
      </c>
      <c r="U2110" s="45" t="s">
        <v>1173</v>
      </c>
      <c r="V2110" s="33"/>
      <c r="W2110" s="33"/>
      <c r="X2110" s="33"/>
    </row>
    <row r="2111" ht="15.75" customHeight="1">
      <c r="A2111" s="19" t="str">
        <f>Def_Sistemas_Conectores_Cabos!$A$22</f>
        <v>BPM de elétrons</v>
      </c>
      <c r="B2111" s="22" t="str">
        <f>Datas_Entregas!$A$3</f>
        <v>BTS/Anel</v>
      </c>
      <c r="C2111" s="25">
        <f t="array" ref="C2111">INDEX(Datas_Entregas!$B$2:$B$100, MATCH(B2111, Datas_Entregas!$A$2:$A$100, 0), 1)</f>
        <v>43296</v>
      </c>
      <c r="D2111" s="22" t="str">
        <f>Def_Status_Montagem!$A$4</f>
        <v>Comprado / Esperando entrega</v>
      </c>
      <c r="E2111" s="35" t="str">
        <f>Def_Status_Montagem!$B$4</f>
        <v>Contratada (inclui etiqueta)</v>
      </c>
      <c r="F2111" s="26"/>
      <c r="G2111" s="27"/>
      <c r="H2111" s="26" t="str">
        <f t="array" ref="H2111">INDEX(Def_Instancias_Equipamentos!$E$2:$E$5135, MATCH(K2111, Def_Instancias_Equipamentos!$D$2:$D$5135, 0), 1)</f>
        <v>IA-14RaBPM</v>
      </c>
      <c r="I2111" s="27" t="str">
        <f t="array" ref="I2111">INDEX(Def_Instancias_Equipamentos!$E$2:$E$5135, MATCH(L2111, Def_Instancias_Equipamentos!$D$2:$D$5135, 0), 1)</f>
        <v>IA-14RaBPM</v>
      </c>
      <c r="J2111" s="27" t="str">
        <f t="shared" si="26"/>
        <v>INTERNO</v>
      </c>
      <c r="K2111" s="28" t="str">
        <f>Def_Instancias_Equipamentos!$D$902</f>
        <v>SI-14M2:DI-BPMRFFE</v>
      </c>
      <c r="L2111" s="19" t="str">
        <f>Def_Instancias_Equipamentos!$D$1493</f>
        <v>SI-14M2:DI-FMCFastADC</v>
      </c>
      <c r="M2111" s="44" t="s">
        <v>51</v>
      </c>
      <c r="N2111" s="45" t="s">
        <v>1192</v>
      </c>
      <c r="O2111" s="28" t="str">
        <f>Def_Sistemas_Conectores_Cabos!$B$7</f>
        <v>SMA 50-ohm</v>
      </c>
      <c r="P2111" s="19" t="str">
        <f>Def_Sistemas_Conectores_Cabos!$B$7</f>
        <v>SMA 50-ohm</v>
      </c>
      <c r="Q2111" s="27" t="str">
        <f t="shared" si="31"/>
        <v>SI-14M2:DI-BPMRFFE/TO_OUT
SI-14M2:DI-FMCFastADC/IN1</v>
      </c>
      <c r="R2111" s="69">
        <v>2.0</v>
      </c>
      <c r="S2111" s="69">
        <v>2.0</v>
      </c>
      <c r="T2111" s="211" t="str">
        <f>Def_Sistemas_Conectores_Cabos!$C$9</f>
        <v>RG316</v>
      </c>
      <c r="U2111" s="45" t="s">
        <v>1173</v>
      </c>
      <c r="V2111" s="33"/>
      <c r="W2111" s="33"/>
      <c r="X2111" s="33"/>
    </row>
    <row r="2112" ht="15.75" customHeight="1">
      <c r="A2112" s="19" t="str">
        <f>Def_Sistemas_Conectores_Cabos!$A$22</f>
        <v>BPM de elétrons</v>
      </c>
      <c r="B2112" s="22" t="str">
        <f>Datas_Entregas!$A$3</f>
        <v>BTS/Anel</v>
      </c>
      <c r="C2112" s="25">
        <f t="array" ref="C2112">INDEX(Datas_Entregas!$B$2:$B$100, MATCH(B2112, Datas_Entregas!$A$2:$A$100, 0), 1)</f>
        <v>43296</v>
      </c>
      <c r="D2112" s="22" t="str">
        <f>Def_Status_Montagem!$A$4</f>
        <v>Comprado / Esperando entrega</v>
      </c>
      <c r="E2112" s="35" t="str">
        <f>Def_Status_Montagem!$B$4</f>
        <v>Contratada (inclui etiqueta)</v>
      </c>
      <c r="F2112" s="26"/>
      <c r="G2112" s="27"/>
      <c r="H2112" s="26" t="str">
        <f t="array" ref="H2112">INDEX(Def_Instancias_Equipamentos!$E$2:$E$5135, MATCH(K2112, Def_Instancias_Equipamentos!$D$2:$D$5135, 0), 1)</f>
        <v>IA-14RaBPM</v>
      </c>
      <c r="I2112" s="27" t="str">
        <f t="array" ref="I2112">INDEX(Def_Instancias_Equipamentos!$E$2:$E$5135, MATCH(L2112, Def_Instancias_Equipamentos!$D$2:$D$5135, 0), 1)</f>
        <v>IA-14RaBPM</v>
      </c>
      <c r="J2112" s="27" t="str">
        <f t="shared" si="26"/>
        <v>INTERNO</v>
      </c>
      <c r="K2112" s="28" t="str">
        <f>Def_Instancias_Equipamentos!$D$902</f>
        <v>SI-14M2:DI-BPMRFFE</v>
      </c>
      <c r="L2112" s="19" t="str">
        <f>Def_Instancias_Equipamentos!$D$1493</f>
        <v>SI-14M2:DI-FMCFastADC</v>
      </c>
      <c r="M2112" s="44" t="s">
        <v>44</v>
      </c>
      <c r="N2112" s="45" t="s">
        <v>1199</v>
      </c>
      <c r="O2112" s="28" t="str">
        <f>Def_Sistemas_Conectores_Cabos!$B$7</f>
        <v>SMA 50-ohm</v>
      </c>
      <c r="P2112" s="19" t="str">
        <f>Def_Sistemas_Conectores_Cabos!$B$7</f>
        <v>SMA 50-ohm</v>
      </c>
      <c r="Q2112" s="27" t="str">
        <f t="shared" si="31"/>
        <v>SI-14M2:DI-BPMRFFE/BI_OUT
SI-14M2:DI-FMCFastADC/IN2</v>
      </c>
      <c r="R2112" s="69">
        <v>2.0</v>
      </c>
      <c r="S2112" s="69">
        <v>2.0</v>
      </c>
      <c r="T2112" s="211" t="str">
        <f>Def_Sistemas_Conectores_Cabos!$C$9</f>
        <v>RG316</v>
      </c>
      <c r="U2112" s="45" t="s">
        <v>1173</v>
      </c>
      <c r="V2112" s="33"/>
      <c r="W2112" s="33"/>
      <c r="X2112" s="33"/>
    </row>
    <row r="2113" ht="15.75" customHeight="1">
      <c r="A2113" s="19" t="str">
        <f>Def_Sistemas_Conectores_Cabos!$A$22</f>
        <v>BPM de elétrons</v>
      </c>
      <c r="B2113" s="22" t="str">
        <f>Datas_Entregas!$A$3</f>
        <v>BTS/Anel</v>
      </c>
      <c r="C2113" s="25">
        <f t="array" ref="C2113">INDEX(Datas_Entregas!$B$2:$B$100, MATCH(B2113, Datas_Entregas!$A$2:$A$100, 0), 1)</f>
        <v>43296</v>
      </c>
      <c r="D2113" s="22" t="str">
        <f>Def_Status_Montagem!$A$4</f>
        <v>Comprado / Esperando entrega</v>
      </c>
      <c r="E2113" s="35" t="str">
        <f>Def_Status_Montagem!$B$4</f>
        <v>Contratada (inclui etiqueta)</v>
      </c>
      <c r="F2113" s="26"/>
      <c r="G2113" s="27"/>
      <c r="H2113" s="26" t="str">
        <f t="array" ref="H2113">INDEX(Def_Instancias_Equipamentos!$E$2:$E$5135, MATCH(K2113, Def_Instancias_Equipamentos!$D$2:$D$5135, 0), 1)</f>
        <v>IA-14RaBPM</v>
      </c>
      <c r="I2113" s="27" t="str">
        <f t="array" ref="I2113">INDEX(Def_Instancias_Equipamentos!$E$2:$E$5135, MATCH(L2113, Def_Instancias_Equipamentos!$D$2:$D$5135, 0), 1)</f>
        <v>IA-14RaBPM</v>
      </c>
      <c r="J2113" s="27" t="str">
        <f t="shared" si="26"/>
        <v>INTERNO</v>
      </c>
      <c r="K2113" s="28" t="str">
        <f>Def_Instancias_Equipamentos!$D$902</f>
        <v>SI-14M2:DI-BPMRFFE</v>
      </c>
      <c r="L2113" s="19" t="str">
        <f>Def_Instancias_Equipamentos!$D$1493</f>
        <v>SI-14M2:DI-FMCFastADC</v>
      </c>
      <c r="M2113" s="44" t="s">
        <v>49</v>
      </c>
      <c r="N2113" s="45" t="s">
        <v>1202</v>
      </c>
      <c r="O2113" s="28" t="str">
        <f>Def_Sistemas_Conectores_Cabos!$B$7</f>
        <v>SMA 50-ohm</v>
      </c>
      <c r="P2113" s="19" t="str">
        <f>Def_Sistemas_Conectores_Cabos!$B$7</f>
        <v>SMA 50-ohm</v>
      </c>
      <c r="Q2113" s="27" t="str">
        <f t="shared" si="31"/>
        <v>SI-14M2:DI-BPMRFFE/TI_OUT
SI-14M2:DI-FMCFastADC/IN3</v>
      </c>
      <c r="R2113" s="69">
        <v>2.0</v>
      </c>
      <c r="S2113" s="69">
        <v>2.0</v>
      </c>
      <c r="T2113" s="211" t="str">
        <f>Def_Sistemas_Conectores_Cabos!$C$9</f>
        <v>RG316</v>
      </c>
      <c r="U2113" s="45" t="s">
        <v>1173</v>
      </c>
      <c r="V2113" s="33"/>
      <c r="W2113" s="33"/>
      <c r="X2113" s="33"/>
    </row>
    <row r="2114" ht="15.75" customHeight="1">
      <c r="A2114" s="19" t="str">
        <f>Def_Sistemas_Conectores_Cabos!$A$22</f>
        <v>BPM de elétrons</v>
      </c>
      <c r="B2114" s="22" t="str">
        <f>Datas_Entregas!$A$3</f>
        <v>BTS/Anel</v>
      </c>
      <c r="C2114" s="25">
        <f t="array" ref="C2114">INDEX(Datas_Entregas!$B$2:$B$100, MATCH(B2114, Datas_Entregas!$A$2:$A$100, 0), 1)</f>
        <v>43296</v>
      </c>
      <c r="D2114" s="22" t="str">
        <f>Def_Status_Montagem!$A$4</f>
        <v>Comprado / Esperando entrega</v>
      </c>
      <c r="E2114" s="35" t="str">
        <f>Def_Status_Montagem!$B$4</f>
        <v>Contratada (inclui etiqueta)</v>
      </c>
      <c r="F2114" s="26"/>
      <c r="G2114" s="27"/>
      <c r="H2114" s="26" t="str">
        <f t="array" ref="H2114">INDEX(Def_Instancias_Equipamentos!$E$2:$E$5135, MATCH(K2114, Def_Instancias_Equipamentos!$D$2:$D$5135, 0), 1)</f>
        <v>IA-14RaBPM</v>
      </c>
      <c r="I2114" s="27" t="str">
        <f t="array" ref="I2114">INDEX(Def_Instancias_Equipamentos!$E$2:$E$5135, MATCH(L2114, Def_Instancias_Equipamentos!$D$2:$D$5135, 0), 1)</f>
        <v>IA-14RaBPM</v>
      </c>
      <c r="J2114" s="27" t="str">
        <f t="shared" si="26"/>
        <v>INTERNO</v>
      </c>
      <c r="K2114" s="28" t="str">
        <f>Def_Instancias_Equipamentos!$D$902</f>
        <v>SI-14M2:DI-BPMRFFE</v>
      </c>
      <c r="L2114" s="19" t="str">
        <f>Def_Instancias_Equipamentos!$D$1493</f>
        <v>SI-14M2:DI-FMCFastADC</v>
      </c>
      <c r="M2114" s="44" t="s">
        <v>47</v>
      </c>
      <c r="N2114" s="45" t="s">
        <v>1216</v>
      </c>
      <c r="O2114" s="28" t="str">
        <f>Def_Sistemas_Conectores_Cabos!$B$7</f>
        <v>SMA 50-ohm</v>
      </c>
      <c r="P2114" s="19" t="str">
        <f>Def_Sistemas_Conectores_Cabos!$B$7</f>
        <v>SMA 50-ohm</v>
      </c>
      <c r="Q2114" s="27" t="str">
        <f t="shared" si="31"/>
        <v>SI-14M2:DI-BPMRFFE/BO_OUT
SI-14M2:DI-FMCFastADC/IN4</v>
      </c>
      <c r="R2114" s="69">
        <v>2.0</v>
      </c>
      <c r="S2114" s="69">
        <v>2.0</v>
      </c>
      <c r="T2114" s="211" t="str">
        <f>Def_Sistemas_Conectores_Cabos!$C$9</f>
        <v>RG316</v>
      </c>
      <c r="U2114" s="45" t="s">
        <v>1173</v>
      </c>
      <c r="V2114" s="33"/>
      <c r="W2114" s="33"/>
      <c r="X2114" s="33"/>
    </row>
    <row r="2115" ht="15.75" customHeight="1">
      <c r="A2115" s="19" t="str">
        <f>Def_Sistemas_Conectores_Cabos!$A$22</f>
        <v>BPM de elétrons</v>
      </c>
      <c r="B2115" s="22" t="str">
        <f>Datas_Entregas!$A$3</f>
        <v>BTS/Anel</v>
      </c>
      <c r="C2115" s="25">
        <f t="array" ref="C2115">INDEX(Datas_Entregas!$B$2:$B$100, MATCH(B2115, Datas_Entregas!$A$2:$A$100, 0), 1)</f>
        <v>43296</v>
      </c>
      <c r="D2115" s="22" t="str">
        <f>Def_Status_Montagem!$A$4</f>
        <v>Comprado / Esperando entrega</v>
      </c>
      <c r="E2115" s="35" t="str">
        <f>Def_Status_Montagem!$B$4</f>
        <v>Contratada (inclui etiqueta)</v>
      </c>
      <c r="F2115" s="26"/>
      <c r="G2115" s="27"/>
      <c r="H2115" s="26" t="str">
        <f t="array" ref="H2115">INDEX(Def_Instancias_Equipamentos!$E$2:$E$5135, MATCH(K2115, Def_Instancias_Equipamentos!$D$2:$D$5135, 0), 1)</f>
        <v>IA-14RaBPM</v>
      </c>
      <c r="I2115" s="27" t="str">
        <f t="array" ref="I2115">INDEX(Def_Instancias_Equipamentos!$E$2:$E$5135, MATCH(L2115, Def_Instancias_Equipamentos!$D$2:$D$5135, 0), 1)</f>
        <v>IA-14RaBPM</v>
      </c>
      <c r="J2115" s="27" t="str">
        <f t="shared" si="26"/>
        <v>INTERNO</v>
      </c>
      <c r="K2115" s="28" t="str">
        <f>Def_Instancias_Equipamentos!$D$977</f>
        <v>SI-14SB:DI-BPMRFFE-1</v>
      </c>
      <c r="L2115" s="19" t="str">
        <f>Def_Instancias_Equipamentos!$D$1568</f>
        <v>SI-14SB:DI-FMCFastADC-1</v>
      </c>
      <c r="M2115" s="44" t="s">
        <v>51</v>
      </c>
      <c r="N2115" s="45" t="s">
        <v>1192</v>
      </c>
      <c r="O2115" s="28" t="str">
        <f>Def_Sistemas_Conectores_Cabos!$B$7</f>
        <v>SMA 50-ohm</v>
      </c>
      <c r="P2115" s="19" t="str">
        <f>Def_Sistemas_Conectores_Cabos!$B$7</f>
        <v>SMA 50-ohm</v>
      </c>
      <c r="Q2115" s="27" t="str">
        <f t="shared" si="31"/>
        <v>SI-14SB:DI-BPMRFFE-1/TO_OUT
SI-14SB:DI-FMCFastADC-1/IN1</v>
      </c>
      <c r="R2115" s="69">
        <v>2.0</v>
      </c>
      <c r="S2115" s="69">
        <v>2.0</v>
      </c>
      <c r="T2115" s="211" t="str">
        <f>Def_Sistemas_Conectores_Cabos!$C$9</f>
        <v>RG316</v>
      </c>
      <c r="U2115" s="45" t="s">
        <v>1173</v>
      </c>
      <c r="V2115" s="33"/>
      <c r="W2115" s="33"/>
      <c r="X2115" s="33"/>
    </row>
    <row r="2116" ht="15.75" customHeight="1">
      <c r="A2116" s="19" t="str">
        <f>Def_Sistemas_Conectores_Cabos!$A$22</f>
        <v>BPM de elétrons</v>
      </c>
      <c r="B2116" s="22" t="str">
        <f>Datas_Entregas!$A$3</f>
        <v>BTS/Anel</v>
      </c>
      <c r="C2116" s="25">
        <f t="array" ref="C2116">INDEX(Datas_Entregas!$B$2:$B$100, MATCH(B2116, Datas_Entregas!$A$2:$A$100, 0), 1)</f>
        <v>43296</v>
      </c>
      <c r="D2116" s="22" t="str">
        <f>Def_Status_Montagem!$A$4</f>
        <v>Comprado / Esperando entrega</v>
      </c>
      <c r="E2116" s="35" t="str">
        <f>Def_Status_Montagem!$B$4</f>
        <v>Contratada (inclui etiqueta)</v>
      </c>
      <c r="F2116" s="26"/>
      <c r="G2116" s="27"/>
      <c r="H2116" s="26" t="str">
        <f t="array" ref="H2116">INDEX(Def_Instancias_Equipamentos!$E$2:$E$5135, MATCH(K2116, Def_Instancias_Equipamentos!$D$2:$D$5135, 0), 1)</f>
        <v>IA-14RaBPM</v>
      </c>
      <c r="I2116" s="27" t="str">
        <f t="array" ref="I2116">INDEX(Def_Instancias_Equipamentos!$E$2:$E$5135, MATCH(L2116, Def_Instancias_Equipamentos!$D$2:$D$5135, 0), 1)</f>
        <v>IA-14RaBPM</v>
      </c>
      <c r="J2116" s="27" t="str">
        <f t="shared" si="26"/>
        <v>INTERNO</v>
      </c>
      <c r="K2116" s="28" t="str">
        <f>Def_Instancias_Equipamentos!$D$977</f>
        <v>SI-14SB:DI-BPMRFFE-1</v>
      </c>
      <c r="L2116" s="19" t="str">
        <f>Def_Instancias_Equipamentos!$D$1568</f>
        <v>SI-14SB:DI-FMCFastADC-1</v>
      </c>
      <c r="M2116" s="44" t="s">
        <v>44</v>
      </c>
      <c r="N2116" s="45" t="s">
        <v>1199</v>
      </c>
      <c r="O2116" s="28" t="str">
        <f>Def_Sistemas_Conectores_Cabos!$B$7</f>
        <v>SMA 50-ohm</v>
      </c>
      <c r="P2116" s="19" t="str">
        <f>Def_Sistemas_Conectores_Cabos!$B$7</f>
        <v>SMA 50-ohm</v>
      </c>
      <c r="Q2116" s="27" t="str">
        <f t="shared" si="31"/>
        <v>SI-14SB:DI-BPMRFFE-1/BI_OUT
SI-14SB:DI-FMCFastADC-1/IN2</v>
      </c>
      <c r="R2116" s="69">
        <v>2.0</v>
      </c>
      <c r="S2116" s="69">
        <v>2.0</v>
      </c>
      <c r="T2116" s="211" t="str">
        <f>Def_Sistemas_Conectores_Cabos!$C$9</f>
        <v>RG316</v>
      </c>
      <c r="U2116" s="45" t="s">
        <v>1173</v>
      </c>
      <c r="V2116" s="33"/>
      <c r="W2116" s="33"/>
      <c r="X2116" s="33"/>
    </row>
    <row r="2117" ht="15.75" customHeight="1">
      <c r="A2117" s="19" t="str">
        <f>Def_Sistemas_Conectores_Cabos!$A$22</f>
        <v>BPM de elétrons</v>
      </c>
      <c r="B2117" s="22" t="str">
        <f>Datas_Entregas!$A$3</f>
        <v>BTS/Anel</v>
      </c>
      <c r="C2117" s="25">
        <f t="array" ref="C2117">INDEX(Datas_Entregas!$B$2:$B$100, MATCH(B2117, Datas_Entregas!$A$2:$A$100, 0), 1)</f>
        <v>43296</v>
      </c>
      <c r="D2117" s="22" t="str">
        <f>Def_Status_Montagem!$A$4</f>
        <v>Comprado / Esperando entrega</v>
      </c>
      <c r="E2117" s="35" t="str">
        <f>Def_Status_Montagem!$B$4</f>
        <v>Contratada (inclui etiqueta)</v>
      </c>
      <c r="F2117" s="26"/>
      <c r="G2117" s="27"/>
      <c r="H2117" s="26" t="str">
        <f t="array" ref="H2117">INDEX(Def_Instancias_Equipamentos!$E$2:$E$5135, MATCH(K2117, Def_Instancias_Equipamentos!$D$2:$D$5135, 0), 1)</f>
        <v>IA-14RaBPM</v>
      </c>
      <c r="I2117" s="27" t="str">
        <f t="array" ref="I2117">INDEX(Def_Instancias_Equipamentos!$E$2:$E$5135, MATCH(L2117, Def_Instancias_Equipamentos!$D$2:$D$5135, 0), 1)</f>
        <v>IA-14RaBPM</v>
      </c>
      <c r="J2117" s="27" t="str">
        <f t="shared" si="26"/>
        <v>INTERNO</v>
      </c>
      <c r="K2117" s="28" t="str">
        <f>Def_Instancias_Equipamentos!$D$977</f>
        <v>SI-14SB:DI-BPMRFFE-1</v>
      </c>
      <c r="L2117" s="19" t="str">
        <f>Def_Instancias_Equipamentos!$D$1568</f>
        <v>SI-14SB:DI-FMCFastADC-1</v>
      </c>
      <c r="M2117" s="44" t="s">
        <v>49</v>
      </c>
      <c r="N2117" s="45" t="s">
        <v>1202</v>
      </c>
      <c r="O2117" s="28" t="str">
        <f>Def_Sistemas_Conectores_Cabos!$B$7</f>
        <v>SMA 50-ohm</v>
      </c>
      <c r="P2117" s="19" t="str">
        <f>Def_Sistemas_Conectores_Cabos!$B$7</f>
        <v>SMA 50-ohm</v>
      </c>
      <c r="Q2117" s="27" t="str">
        <f t="shared" si="31"/>
        <v>SI-14SB:DI-BPMRFFE-1/TI_OUT
SI-14SB:DI-FMCFastADC-1/IN3</v>
      </c>
      <c r="R2117" s="69">
        <v>2.0</v>
      </c>
      <c r="S2117" s="69">
        <v>2.0</v>
      </c>
      <c r="T2117" s="211" t="str">
        <f>Def_Sistemas_Conectores_Cabos!$C$9</f>
        <v>RG316</v>
      </c>
      <c r="U2117" s="45" t="s">
        <v>1173</v>
      </c>
      <c r="V2117" s="33"/>
      <c r="W2117" s="33"/>
      <c r="X2117" s="33"/>
    </row>
    <row r="2118" ht="15.75" customHeight="1">
      <c r="A2118" s="19" t="str">
        <f>Def_Sistemas_Conectores_Cabos!$A$22</f>
        <v>BPM de elétrons</v>
      </c>
      <c r="B2118" s="22" t="str">
        <f>Datas_Entregas!$A$3</f>
        <v>BTS/Anel</v>
      </c>
      <c r="C2118" s="25">
        <f t="array" ref="C2118">INDEX(Datas_Entregas!$B$2:$B$100, MATCH(B2118, Datas_Entregas!$A$2:$A$100, 0), 1)</f>
        <v>43296</v>
      </c>
      <c r="D2118" s="22" t="str">
        <f>Def_Status_Montagem!$A$4</f>
        <v>Comprado / Esperando entrega</v>
      </c>
      <c r="E2118" s="35" t="str">
        <f>Def_Status_Montagem!$B$4</f>
        <v>Contratada (inclui etiqueta)</v>
      </c>
      <c r="F2118" s="26"/>
      <c r="G2118" s="27"/>
      <c r="H2118" s="26" t="str">
        <f t="array" ref="H2118">INDEX(Def_Instancias_Equipamentos!$E$2:$E$5135, MATCH(K2118, Def_Instancias_Equipamentos!$D$2:$D$5135, 0), 1)</f>
        <v>IA-14RaBPM</v>
      </c>
      <c r="I2118" s="27" t="str">
        <f t="array" ref="I2118">INDEX(Def_Instancias_Equipamentos!$E$2:$E$5135, MATCH(L2118, Def_Instancias_Equipamentos!$D$2:$D$5135, 0), 1)</f>
        <v>IA-14RaBPM</v>
      </c>
      <c r="J2118" s="27" t="str">
        <f t="shared" si="26"/>
        <v>INTERNO</v>
      </c>
      <c r="K2118" s="28" t="str">
        <f>Def_Instancias_Equipamentos!$D$977</f>
        <v>SI-14SB:DI-BPMRFFE-1</v>
      </c>
      <c r="L2118" s="19" t="str">
        <f>Def_Instancias_Equipamentos!$D$1568</f>
        <v>SI-14SB:DI-FMCFastADC-1</v>
      </c>
      <c r="M2118" s="44" t="s">
        <v>47</v>
      </c>
      <c r="N2118" s="45" t="s">
        <v>1216</v>
      </c>
      <c r="O2118" s="28" t="str">
        <f>Def_Sistemas_Conectores_Cabos!$B$7</f>
        <v>SMA 50-ohm</v>
      </c>
      <c r="P2118" s="19" t="str">
        <f>Def_Sistemas_Conectores_Cabos!$B$7</f>
        <v>SMA 50-ohm</v>
      </c>
      <c r="Q2118" s="27" t="str">
        <f t="shared" si="31"/>
        <v>SI-14SB:DI-BPMRFFE-1/BO_OUT
SI-14SB:DI-FMCFastADC-1/IN4</v>
      </c>
      <c r="R2118" s="69">
        <v>2.0</v>
      </c>
      <c r="S2118" s="69">
        <v>2.0</v>
      </c>
      <c r="T2118" s="211" t="str">
        <f>Def_Sistemas_Conectores_Cabos!$C$9</f>
        <v>RG316</v>
      </c>
      <c r="U2118" s="45" t="s">
        <v>1173</v>
      </c>
      <c r="V2118" s="33"/>
      <c r="W2118" s="33"/>
      <c r="X2118" s="33"/>
    </row>
    <row r="2119" ht="15.75" customHeight="1">
      <c r="A2119" s="19" t="str">
        <f>Def_Sistemas_Conectores_Cabos!$A$22</f>
        <v>BPM de elétrons</v>
      </c>
      <c r="B2119" s="22" t="str">
        <f>Datas_Entregas!$A$3</f>
        <v>BTS/Anel</v>
      </c>
      <c r="C2119" s="25">
        <f t="array" ref="C2119">INDEX(Datas_Entregas!$B$2:$B$100, MATCH(B2119, Datas_Entregas!$A$2:$A$100, 0), 1)</f>
        <v>43296</v>
      </c>
      <c r="D2119" s="22" t="str">
        <f>Def_Status_Montagem!$A$4</f>
        <v>Comprado / Esperando entrega</v>
      </c>
      <c r="E2119" s="35" t="str">
        <f>Def_Status_Montagem!$B$4</f>
        <v>Contratada (inclui etiqueta)</v>
      </c>
      <c r="F2119" s="26"/>
      <c r="G2119" s="27"/>
      <c r="H2119" s="26" t="str">
        <f t="array" ref="H2119">INDEX(Def_Instancias_Equipamentos!$E$2:$E$5135, MATCH(K2119, Def_Instancias_Equipamentos!$D$2:$D$5135, 0), 1)</f>
        <v>IA-14RaBPM</v>
      </c>
      <c r="I2119" s="27" t="str">
        <f t="array" ref="I2119">INDEX(Def_Instancias_Equipamentos!$E$2:$E$5135, MATCH(L2119, Def_Instancias_Equipamentos!$D$2:$D$5135, 0), 1)</f>
        <v>IA-14RaBPM</v>
      </c>
      <c r="J2119" s="27" t="str">
        <f t="shared" si="26"/>
        <v>INTERNO</v>
      </c>
      <c r="K2119" s="28" t="str">
        <f>Def_Instancias_Equipamentos!$D$978</f>
        <v>SI-14SB:DI-BPMRFFE-2</v>
      </c>
      <c r="L2119" s="19" t="str">
        <f>Def_Instancias_Equipamentos!$D$1569</f>
        <v>SI-14SB:DI-FMCFastADC-2</v>
      </c>
      <c r="M2119" s="44" t="s">
        <v>51</v>
      </c>
      <c r="N2119" s="45" t="s">
        <v>1192</v>
      </c>
      <c r="O2119" s="28" t="str">
        <f>Def_Sistemas_Conectores_Cabos!$B$7</f>
        <v>SMA 50-ohm</v>
      </c>
      <c r="P2119" s="19" t="str">
        <f>Def_Sistemas_Conectores_Cabos!$B$7</f>
        <v>SMA 50-ohm</v>
      </c>
      <c r="Q2119" s="27" t="str">
        <f t="shared" si="31"/>
        <v>SI-14SB:DI-BPMRFFE-2/TO_OUT
SI-14SB:DI-FMCFastADC-2/IN1</v>
      </c>
      <c r="R2119" s="69">
        <v>2.0</v>
      </c>
      <c r="S2119" s="69">
        <v>2.0</v>
      </c>
      <c r="T2119" s="211" t="str">
        <f>Def_Sistemas_Conectores_Cabos!$C$9</f>
        <v>RG316</v>
      </c>
      <c r="U2119" s="45" t="s">
        <v>1173</v>
      </c>
      <c r="V2119" s="33"/>
      <c r="W2119" s="33"/>
      <c r="X2119" s="33"/>
    </row>
    <row r="2120" ht="15.75" customHeight="1">
      <c r="A2120" s="19" t="str">
        <f>Def_Sistemas_Conectores_Cabos!$A$22</f>
        <v>BPM de elétrons</v>
      </c>
      <c r="B2120" s="22" t="str">
        <f>Datas_Entregas!$A$3</f>
        <v>BTS/Anel</v>
      </c>
      <c r="C2120" s="25">
        <f t="array" ref="C2120">INDEX(Datas_Entregas!$B$2:$B$100, MATCH(B2120, Datas_Entregas!$A$2:$A$100, 0), 1)</f>
        <v>43296</v>
      </c>
      <c r="D2120" s="22" t="str">
        <f>Def_Status_Montagem!$A$4</f>
        <v>Comprado / Esperando entrega</v>
      </c>
      <c r="E2120" s="35" t="str">
        <f>Def_Status_Montagem!$B$4</f>
        <v>Contratada (inclui etiqueta)</v>
      </c>
      <c r="F2120" s="26"/>
      <c r="G2120" s="27"/>
      <c r="H2120" s="26" t="str">
        <f t="array" ref="H2120">INDEX(Def_Instancias_Equipamentos!$E$2:$E$5135, MATCH(K2120, Def_Instancias_Equipamentos!$D$2:$D$5135, 0), 1)</f>
        <v>IA-14RaBPM</v>
      </c>
      <c r="I2120" s="27" t="str">
        <f t="array" ref="I2120">INDEX(Def_Instancias_Equipamentos!$E$2:$E$5135, MATCH(L2120, Def_Instancias_Equipamentos!$D$2:$D$5135, 0), 1)</f>
        <v>IA-14RaBPM</v>
      </c>
      <c r="J2120" s="27" t="str">
        <f t="shared" si="26"/>
        <v>INTERNO</v>
      </c>
      <c r="K2120" s="28" t="str">
        <f>Def_Instancias_Equipamentos!$D$978</f>
        <v>SI-14SB:DI-BPMRFFE-2</v>
      </c>
      <c r="L2120" s="19" t="str">
        <f>Def_Instancias_Equipamentos!$D$1569</f>
        <v>SI-14SB:DI-FMCFastADC-2</v>
      </c>
      <c r="M2120" s="44" t="s">
        <v>44</v>
      </c>
      <c r="N2120" s="45" t="s">
        <v>1199</v>
      </c>
      <c r="O2120" s="28" t="str">
        <f>Def_Sistemas_Conectores_Cabos!$B$7</f>
        <v>SMA 50-ohm</v>
      </c>
      <c r="P2120" s="19" t="str">
        <f>Def_Sistemas_Conectores_Cabos!$B$7</f>
        <v>SMA 50-ohm</v>
      </c>
      <c r="Q2120" s="27" t="str">
        <f t="shared" si="31"/>
        <v>SI-14SB:DI-BPMRFFE-2/BI_OUT
SI-14SB:DI-FMCFastADC-2/IN2</v>
      </c>
      <c r="R2120" s="69">
        <v>2.0</v>
      </c>
      <c r="S2120" s="69">
        <v>2.0</v>
      </c>
      <c r="T2120" s="211" t="str">
        <f>Def_Sistemas_Conectores_Cabos!$C$9</f>
        <v>RG316</v>
      </c>
      <c r="U2120" s="45" t="s">
        <v>1173</v>
      </c>
      <c r="V2120" s="33"/>
      <c r="W2120" s="33"/>
      <c r="X2120" s="33"/>
    </row>
    <row r="2121" ht="15.75" customHeight="1">
      <c r="A2121" s="19" t="str">
        <f>Def_Sistemas_Conectores_Cabos!$A$22</f>
        <v>BPM de elétrons</v>
      </c>
      <c r="B2121" s="22" t="str">
        <f>Datas_Entregas!$A$3</f>
        <v>BTS/Anel</v>
      </c>
      <c r="C2121" s="25">
        <f t="array" ref="C2121">INDEX(Datas_Entregas!$B$2:$B$100, MATCH(B2121, Datas_Entregas!$A$2:$A$100, 0), 1)</f>
        <v>43296</v>
      </c>
      <c r="D2121" s="22" t="str">
        <f>Def_Status_Montagem!$A$4</f>
        <v>Comprado / Esperando entrega</v>
      </c>
      <c r="E2121" s="35" t="str">
        <f>Def_Status_Montagem!$B$4</f>
        <v>Contratada (inclui etiqueta)</v>
      </c>
      <c r="F2121" s="26"/>
      <c r="G2121" s="27"/>
      <c r="H2121" s="26" t="str">
        <f t="array" ref="H2121">INDEX(Def_Instancias_Equipamentos!$E$2:$E$5135, MATCH(K2121, Def_Instancias_Equipamentos!$D$2:$D$5135, 0), 1)</f>
        <v>IA-14RaBPM</v>
      </c>
      <c r="I2121" s="27" t="str">
        <f t="array" ref="I2121">INDEX(Def_Instancias_Equipamentos!$E$2:$E$5135, MATCH(L2121, Def_Instancias_Equipamentos!$D$2:$D$5135, 0), 1)</f>
        <v>IA-14RaBPM</v>
      </c>
      <c r="J2121" s="27" t="str">
        <f t="shared" si="26"/>
        <v>INTERNO</v>
      </c>
      <c r="K2121" s="28" t="str">
        <f>Def_Instancias_Equipamentos!$D$978</f>
        <v>SI-14SB:DI-BPMRFFE-2</v>
      </c>
      <c r="L2121" s="19" t="str">
        <f>Def_Instancias_Equipamentos!$D$1569</f>
        <v>SI-14SB:DI-FMCFastADC-2</v>
      </c>
      <c r="M2121" s="44" t="s">
        <v>49</v>
      </c>
      <c r="N2121" s="45" t="s">
        <v>1202</v>
      </c>
      <c r="O2121" s="28" t="str">
        <f>Def_Sistemas_Conectores_Cabos!$B$7</f>
        <v>SMA 50-ohm</v>
      </c>
      <c r="P2121" s="19" t="str">
        <f>Def_Sistemas_Conectores_Cabos!$B$7</f>
        <v>SMA 50-ohm</v>
      </c>
      <c r="Q2121" s="27" t="str">
        <f t="shared" si="31"/>
        <v>SI-14SB:DI-BPMRFFE-2/TI_OUT
SI-14SB:DI-FMCFastADC-2/IN3</v>
      </c>
      <c r="R2121" s="69">
        <v>2.0</v>
      </c>
      <c r="S2121" s="69">
        <v>2.0</v>
      </c>
      <c r="T2121" s="211" t="str">
        <f>Def_Sistemas_Conectores_Cabos!$C$9</f>
        <v>RG316</v>
      </c>
      <c r="U2121" s="45" t="s">
        <v>1173</v>
      </c>
      <c r="V2121" s="33"/>
      <c r="W2121" s="33"/>
      <c r="X2121" s="33"/>
    </row>
    <row r="2122" ht="15.75" customHeight="1">
      <c r="A2122" s="19" t="str">
        <f>Def_Sistemas_Conectores_Cabos!$A$22</f>
        <v>BPM de elétrons</v>
      </c>
      <c r="B2122" s="22" t="str">
        <f>Datas_Entregas!$A$3</f>
        <v>BTS/Anel</v>
      </c>
      <c r="C2122" s="25">
        <f t="array" ref="C2122">INDEX(Datas_Entregas!$B$2:$B$100, MATCH(B2122, Datas_Entregas!$A$2:$A$100, 0), 1)</f>
        <v>43296</v>
      </c>
      <c r="D2122" s="22" t="str">
        <f>Def_Status_Montagem!$A$4</f>
        <v>Comprado / Esperando entrega</v>
      </c>
      <c r="E2122" s="35" t="str">
        <f>Def_Status_Montagem!$B$4</f>
        <v>Contratada (inclui etiqueta)</v>
      </c>
      <c r="F2122" s="26"/>
      <c r="G2122" s="27"/>
      <c r="H2122" s="26" t="str">
        <f t="array" ref="H2122">INDEX(Def_Instancias_Equipamentos!$E$2:$E$5135, MATCH(K2122, Def_Instancias_Equipamentos!$D$2:$D$5135, 0), 1)</f>
        <v>IA-14RaBPM</v>
      </c>
      <c r="I2122" s="27" t="str">
        <f t="array" ref="I2122">INDEX(Def_Instancias_Equipamentos!$E$2:$E$5135, MATCH(L2122, Def_Instancias_Equipamentos!$D$2:$D$5135, 0), 1)</f>
        <v>IA-14RaBPM</v>
      </c>
      <c r="J2122" s="27" t="str">
        <f t="shared" si="26"/>
        <v>INTERNO</v>
      </c>
      <c r="K2122" s="28" t="str">
        <f>Def_Instancias_Equipamentos!$D$978</f>
        <v>SI-14SB:DI-BPMRFFE-2</v>
      </c>
      <c r="L2122" s="19" t="str">
        <f>Def_Instancias_Equipamentos!$D$1569</f>
        <v>SI-14SB:DI-FMCFastADC-2</v>
      </c>
      <c r="M2122" s="44" t="s">
        <v>47</v>
      </c>
      <c r="N2122" s="45" t="s">
        <v>1216</v>
      </c>
      <c r="O2122" s="28" t="str">
        <f>Def_Sistemas_Conectores_Cabos!$B$7</f>
        <v>SMA 50-ohm</v>
      </c>
      <c r="P2122" s="19" t="str">
        <f>Def_Sistemas_Conectores_Cabos!$B$7</f>
        <v>SMA 50-ohm</v>
      </c>
      <c r="Q2122" s="27" t="str">
        <f t="shared" si="31"/>
        <v>SI-14SB:DI-BPMRFFE-2/BO_OUT
SI-14SB:DI-FMCFastADC-2/IN4</v>
      </c>
      <c r="R2122" s="69">
        <v>2.0</v>
      </c>
      <c r="S2122" s="69">
        <v>2.0</v>
      </c>
      <c r="T2122" s="211" t="str">
        <f>Def_Sistemas_Conectores_Cabos!$C$9</f>
        <v>RG316</v>
      </c>
      <c r="U2122" s="45" t="s">
        <v>1173</v>
      </c>
      <c r="V2122" s="33"/>
      <c r="W2122" s="33"/>
      <c r="X2122" s="33"/>
    </row>
    <row r="2123" ht="15.75" customHeight="1">
      <c r="A2123" s="19" t="str">
        <f>Def_Sistemas_Conectores_Cabos!$A$22</f>
        <v>BPM de elétrons</v>
      </c>
      <c r="B2123" s="22" t="str">
        <f>Datas_Entregas!$A$3</f>
        <v>BTS/Anel</v>
      </c>
      <c r="C2123" s="25">
        <f t="array" ref="C2123">INDEX(Datas_Entregas!$B$2:$B$100, MATCH(B2123, Datas_Entregas!$A$2:$A$100, 0), 1)</f>
        <v>43296</v>
      </c>
      <c r="D2123" s="22" t="str">
        <f>Def_Status_Montagem!$A$4</f>
        <v>Comprado / Esperando entrega</v>
      </c>
      <c r="E2123" s="35" t="str">
        <f>Def_Status_Montagem!$B$4</f>
        <v>Contratada (inclui etiqueta)</v>
      </c>
      <c r="F2123" s="26"/>
      <c r="G2123" s="27"/>
      <c r="H2123" s="26" t="str">
        <f t="array" ref="H2123">INDEX(Def_Instancias_Equipamentos!$E$2:$E$5135, MATCH(K2123, Def_Instancias_Equipamentos!$D$2:$D$5135, 0), 1)</f>
        <v>IA-15RaBPM</v>
      </c>
      <c r="I2123" s="27" t="str">
        <f t="array" ref="I2123">INDEX(Def_Instancias_Equipamentos!$E$2:$E$5135, MATCH(L2123, Def_Instancias_Equipamentos!$D$2:$D$5135, 0), 1)</f>
        <v>IA-15RaBPM</v>
      </c>
      <c r="J2123" s="27" t="str">
        <f t="shared" si="26"/>
        <v>INTERNO</v>
      </c>
      <c r="K2123" s="28" t="str">
        <f>Def_Instancias_Equipamentos!$D$903</f>
        <v>SI-15C1:DI-BPMRFFE-1</v>
      </c>
      <c r="L2123" s="19" t="str">
        <f>Def_Instancias_Equipamentos!$D$1494</f>
        <v>SI-15C1:DI-FMCFastADC-1</v>
      </c>
      <c r="M2123" s="44" t="s">
        <v>51</v>
      </c>
      <c r="N2123" s="45" t="s">
        <v>1192</v>
      </c>
      <c r="O2123" s="28" t="str">
        <f>Def_Sistemas_Conectores_Cabos!$B$7</f>
        <v>SMA 50-ohm</v>
      </c>
      <c r="P2123" s="19" t="str">
        <f>Def_Sistemas_Conectores_Cabos!$B$7</f>
        <v>SMA 50-ohm</v>
      </c>
      <c r="Q2123" s="27" t="str">
        <f t="shared" si="31"/>
        <v>SI-15C1:DI-BPMRFFE-1/TO_OUT
SI-15C1:DI-FMCFastADC-1/IN1</v>
      </c>
      <c r="R2123" s="69">
        <v>2.0</v>
      </c>
      <c r="S2123" s="69">
        <v>2.0</v>
      </c>
      <c r="T2123" s="211" t="str">
        <f>Def_Sistemas_Conectores_Cabos!$C$9</f>
        <v>RG316</v>
      </c>
      <c r="U2123" s="45" t="s">
        <v>1173</v>
      </c>
      <c r="V2123" s="33"/>
      <c r="W2123" s="33"/>
      <c r="X2123" s="33"/>
    </row>
    <row r="2124" ht="15.75" customHeight="1">
      <c r="A2124" s="19" t="str">
        <f>Def_Sistemas_Conectores_Cabos!$A$22</f>
        <v>BPM de elétrons</v>
      </c>
      <c r="B2124" s="22" t="str">
        <f>Datas_Entregas!$A$3</f>
        <v>BTS/Anel</v>
      </c>
      <c r="C2124" s="25">
        <f t="array" ref="C2124">INDEX(Datas_Entregas!$B$2:$B$100, MATCH(B2124, Datas_Entregas!$A$2:$A$100, 0), 1)</f>
        <v>43296</v>
      </c>
      <c r="D2124" s="22" t="str">
        <f>Def_Status_Montagem!$A$4</f>
        <v>Comprado / Esperando entrega</v>
      </c>
      <c r="E2124" s="35" t="str">
        <f>Def_Status_Montagem!$B$4</f>
        <v>Contratada (inclui etiqueta)</v>
      </c>
      <c r="F2124" s="26"/>
      <c r="G2124" s="27"/>
      <c r="H2124" s="26" t="str">
        <f t="array" ref="H2124">INDEX(Def_Instancias_Equipamentos!$E$2:$E$5135, MATCH(K2124, Def_Instancias_Equipamentos!$D$2:$D$5135, 0), 1)</f>
        <v>IA-15RaBPM</v>
      </c>
      <c r="I2124" s="27" t="str">
        <f t="array" ref="I2124">INDEX(Def_Instancias_Equipamentos!$E$2:$E$5135, MATCH(L2124, Def_Instancias_Equipamentos!$D$2:$D$5135, 0), 1)</f>
        <v>IA-15RaBPM</v>
      </c>
      <c r="J2124" s="27" t="str">
        <f t="shared" si="26"/>
        <v>INTERNO</v>
      </c>
      <c r="K2124" s="28" t="str">
        <f>Def_Instancias_Equipamentos!$D$903</f>
        <v>SI-15C1:DI-BPMRFFE-1</v>
      </c>
      <c r="L2124" s="19" t="str">
        <f>Def_Instancias_Equipamentos!$D$1494</f>
        <v>SI-15C1:DI-FMCFastADC-1</v>
      </c>
      <c r="M2124" s="44" t="s">
        <v>44</v>
      </c>
      <c r="N2124" s="45" t="s">
        <v>1199</v>
      </c>
      <c r="O2124" s="28" t="str">
        <f>Def_Sistemas_Conectores_Cabos!$B$7</f>
        <v>SMA 50-ohm</v>
      </c>
      <c r="P2124" s="19" t="str">
        <f>Def_Sistemas_Conectores_Cabos!$B$7</f>
        <v>SMA 50-ohm</v>
      </c>
      <c r="Q2124" s="27" t="str">
        <f t="shared" si="31"/>
        <v>SI-15C1:DI-BPMRFFE-1/BI_OUT
SI-15C1:DI-FMCFastADC-1/IN2</v>
      </c>
      <c r="R2124" s="69">
        <v>2.0</v>
      </c>
      <c r="S2124" s="69">
        <v>2.0</v>
      </c>
      <c r="T2124" s="211" t="str">
        <f>Def_Sistemas_Conectores_Cabos!$C$9</f>
        <v>RG316</v>
      </c>
      <c r="U2124" s="45" t="s">
        <v>1173</v>
      </c>
      <c r="V2124" s="33"/>
      <c r="W2124" s="33"/>
      <c r="X2124" s="33"/>
    </row>
    <row r="2125" ht="15.75" customHeight="1">
      <c r="A2125" s="19" t="str">
        <f>Def_Sistemas_Conectores_Cabos!$A$22</f>
        <v>BPM de elétrons</v>
      </c>
      <c r="B2125" s="22" t="str">
        <f>Datas_Entregas!$A$3</f>
        <v>BTS/Anel</v>
      </c>
      <c r="C2125" s="25">
        <f t="array" ref="C2125">INDEX(Datas_Entregas!$B$2:$B$100, MATCH(B2125, Datas_Entregas!$A$2:$A$100, 0), 1)</f>
        <v>43296</v>
      </c>
      <c r="D2125" s="22" t="str">
        <f>Def_Status_Montagem!$A$4</f>
        <v>Comprado / Esperando entrega</v>
      </c>
      <c r="E2125" s="35" t="str">
        <f>Def_Status_Montagem!$B$4</f>
        <v>Contratada (inclui etiqueta)</v>
      </c>
      <c r="F2125" s="26"/>
      <c r="G2125" s="27"/>
      <c r="H2125" s="26" t="str">
        <f t="array" ref="H2125">INDEX(Def_Instancias_Equipamentos!$E$2:$E$5135, MATCH(K2125, Def_Instancias_Equipamentos!$D$2:$D$5135, 0), 1)</f>
        <v>IA-15RaBPM</v>
      </c>
      <c r="I2125" s="27" t="str">
        <f t="array" ref="I2125">INDEX(Def_Instancias_Equipamentos!$E$2:$E$5135, MATCH(L2125, Def_Instancias_Equipamentos!$D$2:$D$5135, 0), 1)</f>
        <v>IA-15RaBPM</v>
      </c>
      <c r="J2125" s="27" t="str">
        <f t="shared" si="26"/>
        <v>INTERNO</v>
      </c>
      <c r="K2125" s="28" t="str">
        <f>Def_Instancias_Equipamentos!$D$903</f>
        <v>SI-15C1:DI-BPMRFFE-1</v>
      </c>
      <c r="L2125" s="19" t="str">
        <f>Def_Instancias_Equipamentos!$D$1494</f>
        <v>SI-15C1:DI-FMCFastADC-1</v>
      </c>
      <c r="M2125" s="44" t="s">
        <v>49</v>
      </c>
      <c r="N2125" s="45" t="s">
        <v>1202</v>
      </c>
      <c r="O2125" s="28" t="str">
        <f>Def_Sistemas_Conectores_Cabos!$B$7</f>
        <v>SMA 50-ohm</v>
      </c>
      <c r="P2125" s="19" t="str">
        <f>Def_Sistemas_Conectores_Cabos!$B$7</f>
        <v>SMA 50-ohm</v>
      </c>
      <c r="Q2125" s="27" t="str">
        <f t="shared" si="31"/>
        <v>SI-15C1:DI-BPMRFFE-1/TI_OUT
SI-15C1:DI-FMCFastADC-1/IN3</v>
      </c>
      <c r="R2125" s="69">
        <v>2.0</v>
      </c>
      <c r="S2125" s="69">
        <v>2.0</v>
      </c>
      <c r="T2125" s="211" t="str">
        <f>Def_Sistemas_Conectores_Cabos!$C$9</f>
        <v>RG316</v>
      </c>
      <c r="U2125" s="45" t="s">
        <v>1173</v>
      </c>
      <c r="V2125" s="33"/>
      <c r="W2125" s="33"/>
      <c r="X2125" s="33"/>
    </row>
    <row r="2126" ht="15.75" customHeight="1">
      <c r="A2126" s="19" t="str">
        <f>Def_Sistemas_Conectores_Cabos!$A$22</f>
        <v>BPM de elétrons</v>
      </c>
      <c r="B2126" s="22" t="str">
        <f>Datas_Entregas!$A$3</f>
        <v>BTS/Anel</v>
      </c>
      <c r="C2126" s="25">
        <f t="array" ref="C2126">INDEX(Datas_Entregas!$B$2:$B$100, MATCH(B2126, Datas_Entregas!$A$2:$A$100, 0), 1)</f>
        <v>43296</v>
      </c>
      <c r="D2126" s="22" t="str">
        <f>Def_Status_Montagem!$A$4</f>
        <v>Comprado / Esperando entrega</v>
      </c>
      <c r="E2126" s="35" t="str">
        <f>Def_Status_Montagem!$B$4</f>
        <v>Contratada (inclui etiqueta)</v>
      </c>
      <c r="F2126" s="26"/>
      <c r="G2126" s="27"/>
      <c r="H2126" s="26" t="str">
        <f t="array" ref="H2126">INDEX(Def_Instancias_Equipamentos!$E$2:$E$5135, MATCH(K2126, Def_Instancias_Equipamentos!$D$2:$D$5135, 0), 1)</f>
        <v>IA-15RaBPM</v>
      </c>
      <c r="I2126" s="27" t="str">
        <f t="array" ref="I2126">INDEX(Def_Instancias_Equipamentos!$E$2:$E$5135, MATCH(L2126, Def_Instancias_Equipamentos!$D$2:$D$5135, 0), 1)</f>
        <v>IA-15RaBPM</v>
      </c>
      <c r="J2126" s="27" t="str">
        <f t="shared" si="26"/>
        <v>INTERNO</v>
      </c>
      <c r="K2126" s="28" t="str">
        <f>Def_Instancias_Equipamentos!$D$903</f>
        <v>SI-15C1:DI-BPMRFFE-1</v>
      </c>
      <c r="L2126" s="19" t="str">
        <f>Def_Instancias_Equipamentos!$D$1494</f>
        <v>SI-15C1:DI-FMCFastADC-1</v>
      </c>
      <c r="M2126" s="44" t="s">
        <v>47</v>
      </c>
      <c r="N2126" s="45" t="s">
        <v>1216</v>
      </c>
      <c r="O2126" s="28" t="str">
        <f>Def_Sistemas_Conectores_Cabos!$B$7</f>
        <v>SMA 50-ohm</v>
      </c>
      <c r="P2126" s="19" t="str">
        <f>Def_Sistemas_Conectores_Cabos!$B$7</f>
        <v>SMA 50-ohm</v>
      </c>
      <c r="Q2126" s="27" t="str">
        <f t="shared" si="31"/>
        <v>SI-15C1:DI-BPMRFFE-1/BO_OUT
SI-15C1:DI-FMCFastADC-1/IN4</v>
      </c>
      <c r="R2126" s="69">
        <v>2.0</v>
      </c>
      <c r="S2126" s="69">
        <v>2.0</v>
      </c>
      <c r="T2126" s="211" t="str">
        <f>Def_Sistemas_Conectores_Cabos!$C$9</f>
        <v>RG316</v>
      </c>
      <c r="U2126" s="45" t="s">
        <v>1173</v>
      </c>
      <c r="V2126" s="33"/>
      <c r="W2126" s="33"/>
      <c r="X2126" s="33"/>
    </row>
    <row r="2127" ht="15.75" customHeight="1">
      <c r="A2127" s="19" t="str">
        <f>Def_Sistemas_Conectores_Cabos!$A$22</f>
        <v>BPM de elétrons</v>
      </c>
      <c r="B2127" s="22" t="str">
        <f>Datas_Entregas!$A$3</f>
        <v>BTS/Anel</v>
      </c>
      <c r="C2127" s="25">
        <f t="array" ref="C2127">INDEX(Datas_Entregas!$B$2:$B$100, MATCH(B2127, Datas_Entregas!$A$2:$A$100, 0), 1)</f>
        <v>43296</v>
      </c>
      <c r="D2127" s="22" t="str">
        <f>Def_Status_Montagem!$A$4</f>
        <v>Comprado / Esperando entrega</v>
      </c>
      <c r="E2127" s="35" t="str">
        <f>Def_Status_Montagem!$B$4</f>
        <v>Contratada (inclui etiqueta)</v>
      </c>
      <c r="F2127" s="26"/>
      <c r="G2127" s="27"/>
      <c r="H2127" s="26" t="str">
        <f t="array" ref="H2127">INDEX(Def_Instancias_Equipamentos!$E$2:$E$5135, MATCH(K2127, Def_Instancias_Equipamentos!$D$2:$D$5135, 0), 1)</f>
        <v>IA-15RaBPM</v>
      </c>
      <c r="I2127" s="27" t="str">
        <f t="array" ref="I2127">INDEX(Def_Instancias_Equipamentos!$E$2:$E$5135, MATCH(L2127, Def_Instancias_Equipamentos!$D$2:$D$5135, 0), 1)</f>
        <v>IA-15RaBPM</v>
      </c>
      <c r="J2127" s="27" t="str">
        <f t="shared" si="26"/>
        <v>INTERNO</v>
      </c>
      <c r="K2127" s="28" t="str">
        <f>Def_Instancias_Equipamentos!$D$904</f>
        <v>SI-15C1:DI-BPMRFFE-2</v>
      </c>
      <c r="L2127" s="19" t="str">
        <f>Def_Instancias_Equipamentos!$D$1495</f>
        <v>SI-15C1:DI-FMCFastADC-2</v>
      </c>
      <c r="M2127" s="44" t="s">
        <v>51</v>
      </c>
      <c r="N2127" s="45" t="s">
        <v>1192</v>
      </c>
      <c r="O2127" s="28" t="str">
        <f>Def_Sistemas_Conectores_Cabos!$B$7</f>
        <v>SMA 50-ohm</v>
      </c>
      <c r="P2127" s="19" t="str">
        <f>Def_Sistemas_Conectores_Cabos!$B$7</f>
        <v>SMA 50-ohm</v>
      </c>
      <c r="Q2127" s="27" t="str">
        <f t="shared" si="31"/>
        <v>SI-15C1:DI-BPMRFFE-2/TO_OUT
SI-15C1:DI-FMCFastADC-2/IN1</v>
      </c>
      <c r="R2127" s="69">
        <v>2.0</v>
      </c>
      <c r="S2127" s="69">
        <v>2.0</v>
      </c>
      <c r="T2127" s="211" t="str">
        <f>Def_Sistemas_Conectores_Cabos!$C$9</f>
        <v>RG316</v>
      </c>
      <c r="U2127" s="45" t="s">
        <v>1173</v>
      </c>
      <c r="V2127" s="33"/>
      <c r="W2127" s="33"/>
      <c r="X2127" s="33"/>
    </row>
    <row r="2128" ht="15.75" customHeight="1">
      <c r="A2128" s="19" t="str">
        <f>Def_Sistemas_Conectores_Cabos!$A$22</f>
        <v>BPM de elétrons</v>
      </c>
      <c r="B2128" s="22" t="str">
        <f>Datas_Entregas!$A$3</f>
        <v>BTS/Anel</v>
      </c>
      <c r="C2128" s="25">
        <f t="array" ref="C2128">INDEX(Datas_Entregas!$B$2:$B$100, MATCH(B2128, Datas_Entregas!$A$2:$A$100, 0), 1)</f>
        <v>43296</v>
      </c>
      <c r="D2128" s="22" t="str">
        <f>Def_Status_Montagem!$A$4</f>
        <v>Comprado / Esperando entrega</v>
      </c>
      <c r="E2128" s="35" t="str">
        <f>Def_Status_Montagem!$B$4</f>
        <v>Contratada (inclui etiqueta)</v>
      </c>
      <c r="F2128" s="26"/>
      <c r="G2128" s="27"/>
      <c r="H2128" s="26" t="str">
        <f t="array" ref="H2128">INDEX(Def_Instancias_Equipamentos!$E$2:$E$5135, MATCH(K2128, Def_Instancias_Equipamentos!$D$2:$D$5135, 0), 1)</f>
        <v>IA-15RaBPM</v>
      </c>
      <c r="I2128" s="27" t="str">
        <f t="array" ref="I2128">INDEX(Def_Instancias_Equipamentos!$E$2:$E$5135, MATCH(L2128, Def_Instancias_Equipamentos!$D$2:$D$5135, 0), 1)</f>
        <v>IA-15RaBPM</v>
      </c>
      <c r="J2128" s="27" t="str">
        <f t="shared" si="26"/>
        <v>INTERNO</v>
      </c>
      <c r="K2128" s="28" t="str">
        <f>Def_Instancias_Equipamentos!$D$904</f>
        <v>SI-15C1:DI-BPMRFFE-2</v>
      </c>
      <c r="L2128" s="19" t="str">
        <f>Def_Instancias_Equipamentos!$D$1495</f>
        <v>SI-15C1:DI-FMCFastADC-2</v>
      </c>
      <c r="M2128" s="44" t="s">
        <v>44</v>
      </c>
      <c r="N2128" s="45" t="s">
        <v>1199</v>
      </c>
      <c r="O2128" s="28" t="str">
        <f>Def_Sistemas_Conectores_Cabos!$B$7</f>
        <v>SMA 50-ohm</v>
      </c>
      <c r="P2128" s="19" t="str">
        <f>Def_Sistemas_Conectores_Cabos!$B$7</f>
        <v>SMA 50-ohm</v>
      </c>
      <c r="Q2128" s="27" t="str">
        <f t="shared" si="31"/>
        <v>SI-15C1:DI-BPMRFFE-2/BI_OUT
SI-15C1:DI-FMCFastADC-2/IN2</v>
      </c>
      <c r="R2128" s="69">
        <v>2.0</v>
      </c>
      <c r="S2128" s="69">
        <v>2.0</v>
      </c>
      <c r="T2128" s="211" t="str">
        <f>Def_Sistemas_Conectores_Cabos!$C$9</f>
        <v>RG316</v>
      </c>
      <c r="U2128" s="45" t="s">
        <v>1173</v>
      </c>
      <c r="V2128" s="33"/>
      <c r="W2128" s="33"/>
      <c r="X2128" s="33"/>
    </row>
    <row r="2129" ht="15.75" customHeight="1">
      <c r="A2129" s="19" t="str">
        <f>Def_Sistemas_Conectores_Cabos!$A$22</f>
        <v>BPM de elétrons</v>
      </c>
      <c r="B2129" s="22" t="str">
        <f>Datas_Entregas!$A$3</f>
        <v>BTS/Anel</v>
      </c>
      <c r="C2129" s="25">
        <f t="array" ref="C2129">INDEX(Datas_Entregas!$B$2:$B$100, MATCH(B2129, Datas_Entregas!$A$2:$A$100, 0), 1)</f>
        <v>43296</v>
      </c>
      <c r="D2129" s="22" t="str">
        <f>Def_Status_Montagem!$A$4</f>
        <v>Comprado / Esperando entrega</v>
      </c>
      <c r="E2129" s="35" t="str">
        <f>Def_Status_Montagem!$B$4</f>
        <v>Contratada (inclui etiqueta)</v>
      </c>
      <c r="F2129" s="26"/>
      <c r="G2129" s="27"/>
      <c r="H2129" s="26" t="str">
        <f t="array" ref="H2129">INDEX(Def_Instancias_Equipamentos!$E$2:$E$5135, MATCH(K2129, Def_Instancias_Equipamentos!$D$2:$D$5135, 0), 1)</f>
        <v>IA-15RaBPM</v>
      </c>
      <c r="I2129" s="27" t="str">
        <f t="array" ref="I2129">INDEX(Def_Instancias_Equipamentos!$E$2:$E$5135, MATCH(L2129, Def_Instancias_Equipamentos!$D$2:$D$5135, 0), 1)</f>
        <v>IA-15RaBPM</v>
      </c>
      <c r="J2129" s="27" t="str">
        <f t="shared" si="26"/>
        <v>INTERNO</v>
      </c>
      <c r="K2129" s="28" t="str">
        <f>Def_Instancias_Equipamentos!$D$904</f>
        <v>SI-15C1:DI-BPMRFFE-2</v>
      </c>
      <c r="L2129" s="19" t="str">
        <f>Def_Instancias_Equipamentos!$D$1495</f>
        <v>SI-15C1:DI-FMCFastADC-2</v>
      </c>
      <c r="M2129" s="44" t="s">
        <v>49</v>
      </c>
      <c r="N2129" s="45" t="s">
        <v>1202</v>
      </c>
      <c r="O2129" s="28" t="str">
        <f>Def_Sistemas_Conectores_Cabos!$B$7</f>
        <v>SMA 50-ohm</v>
      </c>
      <c r="P2129" s="19" t="str">
        <f>Def_Sistemas_Conectores_Cabos!$B$7</f>
        <v>SMA 50-ohm</v>
      </c>
      <c r="Q2129" s="27" t="str">
        <f t="shared" si="31"/>
        <v>SI-15C1:DI-BPMRFFE-2/TI_OUT
SI-15C1:DI-FMCFastADC-2/IN3</v>
      </c>
      <c r="R2129" s="69">
        <v>2.0</v>
      </c>
      <c r="S2129" s="69">
        <v>2.0</v>
      </c>
      <c r="T2129" s="211" t="str">
        <f>Def_Sistemas_Conectores_Cabos!$C$9</f>
        <v>RG316</v>
      </c>
      <c r="U2129" s="45" t="s">
        <v>1173</v>
      </c>
      <c r="V2129" s="33"/>
      <c r="W2129" s="33"/>
      <c r="X2129" s="33"/>
    </row>
    <row r="2130" ht="15.75" customHeight="1">
      <c r="A2130" s="19" t="str">
        <f>Def_Sistemas_Conectores_Cabos!$A$22</f>
        <v>BPM de elétrons</v>
      </c>
      <c r="B2130" s="22" t="str">
        <f>Datas_Entregas!$A$3</f>
        <v>BTS/Anel</v>
      </c>
      <c r="C2130" s="25">
        <f t="array" ref="C2130">INDEX(Datas_Entregas!$B$2:$B$100, MATCH(B2130, Datas_Entregas!$A$2:$A$100, 0), 1)</f>
        <v>43296</v>
      </c>
      <c r="D2130" s="22" t="str">
        <f>Def_Status_Montagem!$A$4</f>
        <v>Comprado / Esperando entrega</v>
      </c>
      <c r="E2130" s="35" t="str">
        <f>Def_Status_Montagem!$B$4</f>
        <v>Contratada (inclui etiqueta)</v>
      </c>
      <c r="F2130" s="26"/>
      <c r="G2130" s="27"/>
      <c r="H2130" s="26" t="str">
        <f t="array" ref="H2130">INDEX(Def_Instancias_Equipamentos!$E$2:$E$5135, MATCH(K2130, Def_Instancias_Equipamentos!$D$2:$D$5135, 0), 1)</f>
        <v>IA-15RaBPM</v>
      </c>
      <c r="I2130" s="27" t="str">
        <f t="array" ref="I2130">INDEX(Def_Instancias_Equipamentos!$E$2:$E$5135, MATCH(L2130, Def_Instancias_Equipamentos!$D$2:$D$5135, 0), 1)</f>
        <v>IA-15RaBPM</v>
      </c>
      <c r="J2130" s="27" t="str">
        <f t="shared" si="26"/>
        <v>INTERNO</v>
      </c>
      <c r="K2130" s="28" t="str">
        <f>Def_Instancias_Equipamentos!$D$904</f>
        <v>SI-15C1:DI-BPMRFFE-2</v>
      </c>
      <c r="L2130" s="19" t="str">
        <f>Def_Instancias_Equipamentos!$D$1495</f>
        <v>SI-15C1:DI-FMCFastADC-2</v>
      </c>
      <c r="M2130" s="44" t="s">
        <v>47</v>
      </c>
      <c r="N2130" s="45" t="s">
        <v>1216</v>
      </c>
      <c r="O2130" s="28" t="str">
        <f>Def_Sistemas_Conectores_Cabos!$B$7</f>
        <v>SMA 50-ohm</v>
      </c>
      <c r="P2130" s="19" t="str">
        <f>Def_Sistemas_Conectores_Cabos!$B$7</f>
        <v>SMA 50-ohm</v>
      </c>
      <c r="Q2130" s="27" t="str">
        <f t="shared" si="31"/>
        <v>SI-15C1:DI-BPMRFFE-2/BO_OUT
SI-15C1:DI-FMCFastADC-2/IN4</v>
      </c>
      <c r="R2130" s="69">
        <v>2.0</v>
      </c>
      <c r="S2130" s="69">
        <v>2.0</v>
      </c>
      <c r="T2130" s="211" t="str">
        <f>Def_Sistemas_Conectores_Cabos!$C$9</f>
        <v>RG316</v>
      </c>
      <c r="U2130" s="45" t="s">
        <v>1173</v>
      </c>
      <c r="V2130" s="33"/>
      <c r="W2130" s="33"/>
      <c r="X2130" s="33"/>
    </row>
    <row r="2131" ht="15.75" customHeight="1">
      <c r="A2131" s="19" t="str">
        <f>Def_Sistemas_Conectores_Cabos!$A$22</f>
        <v>BPM de elétrons</v>
      </c>
      <c r="B2131" s="22" t="str">
        <f>Datas_Entregas!$A$3</f>
        <v>BTS/Anel</v>
      </c>
      <c r="C2131" s="25">
        <f t="array" ref="C2131">INDEX(Datas_Entregas!$B$2:$B$100, MATCH(B2131, Datas_Entregas!$A$2:$A$100, 0), 1)</f>
        <v>43296</v>
      </c>
      <c r="D2131" s="22" t="str">
        <f>Def_Status_Montagem!$A$4</f>
        <v>Comprado / Esperando entrega</v>
      </c>
      <c r="E2131" s="35" t="str">
        <f>Def_Status_Montagem!$B$4</f>
        <v>Contratada (inclui etiqueta)</v>
      </c>
      <c r="F2131" s="26"/>
      <c r="G2131" s="27"/>
      <c r="H2131" s="26" t="str">
        <f t="array" ref="H2131">INDEX(Def_Instancias_Equipamentos!$E$2:$E$5135, MATCH(K2131, Def_Instancias_Equipamentos!$D$2:$D$5135, 0), 1)</f>
        <v>IA-15RaBPM</v>
      </c>
      <c r="I2131" s="27" t="str">
        <f t="array" ref="I2131">INDEX(Def_Instancias_Equipamentos!$E$2:$E$5135, MATCH(L2131, Def_Instancias_Equipamentos!$D$2:$D$5135, 0), 1)</f>
        <v>IA-15RaBPM</v>
      </c>
      <c r="J2131" s="27" t="str">
        <f t="shared" si="26"/>
        <v>INTERNO</v>
      </c>
      <c r="K2131" s="28" t="str">
        <f>Def_Instancias_Equipamentos!$D$905</f>
        <v>SI-15C2:DI-BPMRFFE</v>
      </c>
      <c r="L2131" s="19" t="str">
        <f>Def_Instancias_Equipamentos!$D$1496</f>
        <v>SI-15C2:DI-FMCFastADC</v>
      </c>
      <c r="M2131" s="44" t="s">
        <v>51</v>
      </c>
      <c r="N2131" s="45" t="s">
        <v>1192</v>
      </c>
      <c r="O2131" s="28" t="str">
        <f>Def_Sistemas_Conectores_Cabos!$B$7</f>
        <v>SMA 50-ohm</v>
      </c>
      <c r="P2131" s="19" t="str">
        <f>Def_Sistemas_Conectores_Cabos!$B$7</f>
        <v>SMA 50-ohm</v>
      </c>
      <c r="Q2131" s="27" t="str">
        <f t="shared" si="31"/>
        <v>SI-15C2:DI-BPMRFFE/TO_OUT
SI-15C2:DI-FMCFastADC/IN1</v>
      </c>
      <c r="R2131" s="69">
        <v>2.0</v>
      </c>
      <c r="S2131" s="69">
        <v>2.0</v>
      </c>
      <c r="T2131" s="211" t="str">
        <f>Def_Sistemas_Conectores_Cabos!$C$9</f>
        <v>RG316</v>
      </c>
      <c r="U2131" s="45" t="s">
        <v>1173</v>
      </c>
      <c r="V2131" s="33"/>
      <c r="W2131" s="33"/>
      <c r="X2131" s="33"/>
    </row>
    <row r="2132" ht="15.75" customHeight="1">
      <c r="A2132" s="19" t="str">
        <f>Def_Sistemas_Conectores_Cabos!$A$22</f>
        <v>BPM de elétrons</v>
      </c>
      <c r="B2132" s="22" t="str">
        <f>Datas_Entregas!$A$3</f>
        <v>BTS/Anel</v>
      </c>
      <c r="C2132" s="25">
        <f t="array" ref="C2132">INDEX(Datas_Entregas!$B$2:$B$100, MATCH(B2132, Datas_Entregas!$A$2:$A$100, 0), 1)</f>
        <v>43296</v>
      </c>
      <c r="D2132" s="22" t="str">
        <f>Def_Status_Montagem!$A$4</f>
        <v>Comprado / Esperando entrega</v>
      </c>
      <c r="E2132" s="35" t="str">
        <f>Def_Status_Montagem!$B$4</f>
        <v>Contratada (inclui etiqueta)</v>
      </c>
      <c r="F2132" s="26"/>
      <c r="G2132" s="27"/>
      <c r="H2132" s="26" t="str">
        <f t="array" ref="H2132">INDEX(Def_Instancias_Equipamentos!$E$2:$E$5135, MATCH(K2132, Def_Instancias_Equipamentos!$D$2:$D$5135, 0), 1)</f>
        <v>IA-15RaBPM</v>
      </c>
      <c r="I2132" s="27" t="str">
        <f t="array" ref="I2132">INDEX(Def_Instancias_Equipamentos!$E$2:$E$5135, MATCH(L2132, Def_Instancias_Equipamentos!$D$2:$D$5135, 0), 1)</f>
        <v>IA-15RaBPM</v>
      </c>
      <c r="J2132" s="27" t="str">
        <f t="shared" si="26"/>
        <v>INTERNO</v>
      </c>
      <c r="K2132" s="28" t="str">
        <f>Def_Instancias_Equipamentos!$D$905</f>
        <v>SI-15C2:DI-BPMRFFE</v>
      </c>
      <c r="L2132" s="19" t="str">
        <f>Def_Instancias_Equipamentos!$D$1496</f>
        <v>SI-15C2:DI-FMCFastADC</v>
      </c>
      <c r="M2132" s="44" t="s">
        <v>44</v>
      </c>
      <c r="N2132" s="45" t="s">
        <v>1199</v>
      </c>
      <c r="O2132" s="28" t="str">
        <f>Def_Sistemas_Conectores_Cabos!$B$7</f>
        <v>SMA 50-ohm</v>
      </c>
      <c r="P2132" s="19" t="str">
        <f>Def_Sistemas_Conectores_Cabos!$B$7</f>
        <v>SMA 50-ohm</v>
      </c>
      <c r="Q2132" s="27" t="str">
        <f t="shared" si="31"/>
        <v>SI-15C2:DI-BPMRFFE/BI_OUT
SI-15C2:DI-FMCFastADC/IN2</v>
      </c>
      <c r="R2132" s="69">
        <v>2.0</v>
      </c>
      <c r="S2132" s="69">
        <v>2.0</v>
      </c>
      <c r="T2132" s="211" t="str">
        <f>Def_Sistemas_Conectores_Cabos!$C$9</f>
        <v>RG316</v>
      </c>
      <c r="U2132" s="45" t="s">
        <v>1173</v>
      </c>
      <c r="V2132" s="33"/>
      <c r="W2132" s="33"/>
      <c r="X2132" s="33"/>
    </row>
    <row r="2133" ht="15.75" customHeight="1">
      <c r="A2133" s="19" t="str">
        <f>Def_Sistemas_Conectores_Cabos!$A$22</f>
        <v>BPM de elétrons</v>
      </c>
      <c r="B2133" s="22" t="str">
        <f>Datas_Entregas!$A$3</f>
        <v>BTS/Anel</v>
      </c>
      <c r="C2133" s="25">
        <f t="array" ref="C2133">INDEX(Datas_Entregas!$B$2:$B$100, MATCH(B2133, Datas_Entregas!$A$2:$A$100, 0), 1)</f>
        <v>43296</v>
      </c>
      <c r="D2133" s="22" t="str">
        <f>Def_Status_Montagem!$A$4</f>
        <v>Comprado / Esperando entrega</v>
      </c>
      <c r="E2133" s="35" t="str">
        <f>Def_Status_Montagem!$B$4</f>
        <v>Contratada (inclui etiqueta)</v>
      </c>
      <c r="F2133" s="26"/>
      <c r="G2133" s="27"/>
      <c r="H2133" s="26" t="str">
        <f t="array" ref="H2133">INDEX(Def_Instancias_Equipamentos!$E$2:$E$5135, MATCH(K2133, Def_Instancias_Equipamentos!$D$2:$D$5135, 0), 1)</f>
        <v>IA-15RaBPM</v>
      </c>
      <c r="I2133" s="27" t="str">
        <f t="array" ref="I2133">INDEX(Def_Instancias_Equipamentos!$E$2:$E$5135, MATCH(L2133, Def_Instancias_Equipamentos!$D$2:$D$5135, 0), 1)</f>
        <v>IA-15RaBPM</v>
      </c>
      <c r="J2133" s="27" t="str">
        <f t="shared" si="26"/>
        <v>INTERNO</v>
      </c>
      <c r="K2133" s="28" t="str">
        <f>Def_Instancias_Equipamentos!$D$905</f>
        <v>SI-15C2:DI-BPMRFFE</v>
      </c>
      <c r="L2133" s="19" t="str">
        <f>Def_Instancias_Equipamentos!$D$1496</f>
        <v>SI-15C2:DI-FMCFastADC</v>
      </c>
      <c r="M2133" s="44" t="s">
        <v>49</v>
      </c>
      <c r="N2133" s="45" t="s">
        <v>1202</v>
      </c>
      <c r="O2133" s="28" t="str">
        <f>Def_Sistemas_Conectores_Cabos!$B$7</f>
        <v>SMA 50-ohm</v>
      </c>
      <c r="P2133" s="19" t="str">
        <f>Def_Sistemas_Conectores_Cabos!$B$7</f>
        <v>SMA 50-ohm</v>
      </c>
      <c r="Q2133" s="27" t="str">
        <f t="shared" si="31"/>
        <v>SI-15C2:DI-BPMRFFE/TI_OUT
SI-15C2:DI-FMCFastADC/IN3</v>
      </c>
      <c r="R2133" s="69">
        <v>2.0</v>
      </c>
      <c r="S2133" s="69">
        <v>2.0</v>
      </c>
      <c r="T2133" s="211" t="str">
        <f>Def_Sistemas_Conectores_Cabos!$C$9</f>
        <v>RG316</v>
      </c>
      <c r="U2133" s="45" t="s">
        <v>1173</v>
      </c>
      <c r="V2133" s="33"/>
      <c r="W2133" s="33"/>
      <c r="X2133" s="33"/>
    </row>
    <row r="2134" ht="15.75" customHeight="1">
      <c r="A2134" s="19" t="str">
        <f>Def_Sistemas_Conectores_Cabos!$A$22</f>
        <v>BPM de elétrons</v>
      </c>
      <c r="B2134" s="22" t="str">
        <f>Datas_Entregas!$A$3</f>
        <v>BTS/Anel</v>
      </c>
      <c r="C2134" s="25">
        <f t="array" ref="C2134">INDEX(Datas_Entregas!$B$2:$B$100, MATCH(B2134, Datas_Entregas!$A$2:$A$100, 0), 1)</f>
        <v>43296</v>
      </c>
      <c r="D2134" s="22" t="str">
        <f>Def_Status_Montagem!$A$4</f>
        <v>Comprado / Esperando entrega</v>
      </c>
      <c r="E2134" s="35" t="str">
        <f>Def_Status_Montagem!$B$4</f>
        <v>Contratada (inclui etiqueta)</v>
      </c>
      <c r="F2134" s="26"/>
      <c r="G2134" s="27"/>
      <c r="H2134" s="26" t="str">
        <f t="array" ref="H2134">INDEX(Def_Instancias_Equipamentos!$E$2:$E$5135, MATCH(K2134, Def_Instancias_Equipamentos!$D$2:$D$5135, 0), 1)</f>
        <v>IA-15RaBPM</v>
      </c>
      <c r="I2134" s="27" t="str">
        <f t="array" ref="I2134">INDEX(Def_Instancias_Equipamentos!$E$2:$E$5135, MATCH(L2134, Def_Instancias_Equipamentos!$D$2:$D$5135, 0), 1)</f>
        <v>IA-15RaBPM</v>
      </c>
      <c r="J2134" s="27" t="str">
        <f t="shared" si="26"/>
        <v>INTERNO</v>
      </c>
      <c r="K2134" s="28" t="str">
        <f>Def_Instancias_Equipamentos!$D$905</f>
        <v>SI-15C2:DI-BPMRFFE</v>
      </c>
      <c r="L2134" s="19" t="str">
        <f>Def_Instancias_Equipamentos!$D$1496</f>
        <v>SI-15C2:DI-FMCFastADC</v>
      </c>
      <c r="M2134" s="44" t="s">
        <v>47</v>
      </c>
      <c r="N2134" s="45" t="s">
        <v>1216</v>
      </c>
      <c r="O2134" s="28" t="str">
        <f>Def_Sistemas_Conectores_Cabos!$B$7</f>
        <v>SMA 50-ohm</v>
      </c>
      <c r="P2134" s="19" t="str">
        <f>Def_Sistemas_Conectores_Cabos!$B$7</f>
        <v>SMA 50-ohm</v>
      </c>
      <c r="Q2134" s="27" t="str">
        <f t="shared" si="31"/>
        <v>SI-15C2:DI-BPMRFFE/BO_OUT
SI-15C2:DI-FMCFastADC/IN4</v>
      </c>
      <c r="R2134" s="69">
        <v>2.0</v>
      </c>
      <c r="S2134" s="69">
        <v>2.0</v>
      </c>
      <c r="T2134" s="211" t="str">
        <f>Def_Sistemas_Conectores_Cabos!$C$9</f>
        <v>RG316</v>
      </c>
      <c r="U2134" s="45" t="s">
        <v>1173</v>
      </c>
      <c r="V2134" s="33"/>
      <c r="W2134" s="33"/>
      <c r="X2134" s="33"/>
    </row>
    <row r="2135" ht="15.75" customHeight="1">
      <c r="A2135" s="19" t="str">
        <f>Def_Sistemas_Conectores_Cabos!$A$22</f>
        <v>BPM de elétrons</v>
      </c>
      <c r="B2135" s="22" t="str">
        <f>Datas_Entregas!$A$3</f>
        <v>BTS/Anel</v>
      </c>
      <c r="C2135" s="25">
        <f t="array" ref="C2135">INDEX(Datas_Entregas!$B$2:$B$100, MATCH(B2135, Datas_Entregas!$A$2:$A$100, 0), 1)</f>
        <v>43296</v>
      </c>
      <c r="D2135" s="22" t="str">
        <f>Def_Status_Montagem!$A$4</f>
        <v>Comprado / Esperando entrega</v>
      </c>
      <c r="E2135" s="35" t="str">
        <f>Def_Status_Montagem!$B$4</f>
        <v>Contratada (inclui etiqueta)</v>
      </c>
      <c r="F2135" s="26"/>
      <c r="G2135" s="27"/>
      <c r="H2135" s="26" t="str">
        <f t="array" ref="H2135">INDEX(Def_Instancias_Equipamentos!$E$2:$E$5135, MATCH(K2135, Def_Instancias_Equipamentos!$D$2:$D$5135, 0), 1)</f>
        <v>IA-15RaBPM</v>
      </c>
      <c r="I2135" s="27" t="str">
        <f t="array" ref="I2135">INDEX(Def_Instancias_Equipamentos!$E$2:$E$5135, MATCH(L2135, Def_Instancias_Equipamentos!$D$2:$D$5135, 0), 1)</f>
        <v>IA-15RaBPM</v>
      </c>
      <c r="J2135" s="27" t="str">
        <f t="shared" si="26"/>
        <v>INTERNO</v>
      </c>
      <c r="K2135" s="28" t="str">
        <f>Def_Instancias_Equipamentos!$D$906</f>
        <v>SI-15C3:DI-BPMRFFE-1</v>
      </c>
      <c r="L2135" s="19" t="str">
        <f>Def_Instancias_Equipamentos!$D$1497</f>
        <v>SI-15C3:DI-FMCFastADC-1</v>
      </c>
      <c r="M2135" s="44" t="s">
        <v>51</v>
      </c>
      <c r="N2135" s="45" t="s">
        <v>1192</v>
      </c>
      <c r="O2135" s="28" t="str">
        <f>Def_Sistemas_Conectores_Cabos!$B$7</f>
        <v>SMA 50-ohm</v>
      </c>
      <c r="P2135" s="19" t="str">
        <f>Def_Sistemas_Conectores_Cabos!$B$7</f>
        <v>SMA 50-ohm</v>
      </c>
      <c r="Q2135" s="27" t="str">
        <f t="shared" si="31"/>
        <v>SI-15C3:DI-BPMRFFE-1/TO_OUT
SI-15C3:DI-FMCFastADC-1/IN1</v>
      </c>
      <c r="R2135" s="69">
        <v>2.0</v>
      </c>
      <c r="S2135" s="69">
        <v>2.0</v>
      </c>
      <c r="T2135" s="211" t="str">
        <f>Def_Sistemas_Conectores_Cabos!$C$9</f>
        <v>RG316</v>
      </c>
      <c r="U2135" s="45" t="s">
        <v>1173</v>
      </c>
      <c r="V2135" s="33"/>
      <c r="W2135" s="33"/>
      <c r="X2135" s="33"/>
    </row>
    <row r="2136" ht="15.75" customHeight="1">
      <c r="A2136" s="19" t="str">
        <f>Def_Sistemas_Conectores_Cabos!$A$22</f>
        <v>BPM de elétrons</v>
      </c>
      <c r="B2136" s="22" t="str">
        <f>Datas_Entregas!$A$3</f>
        <v>BTS/Anel</v>
      </c>
      <c r="C2136" s="25">
        <f t="array" ref="C2136">INDEX(Datas_Entregas!$B$2:$B$100, MATCH(B2136, Datas_Entregas!$A$2:$A$100, 0), 1)</f>
        <v>43296</v>
      </c>
      <c r="D2136" s="22" t="str">
        <f>Def_Status_Montagem!$A$4</f>
        <v>Comprado / Esperando entrega</v>
      </c>
      <c r="E2136" s="35" t="str">
        <f>Def_Status_Montagem!$B$4</f>
        <v>Contratada (inclui etiqueta)</v>
      </c>
      <c r="F2136" s="26"/>
      <c r="G2136" s="27"/>
      <c r="H2136" s="26" t="str">
        <f t="array" ref="H2136">INDEX(Def_Instancias_Equipamentos!$E$2:$E$5135, MATCH(K2136, Def_Instancias_Equipamentos!$D$2:$D$5135, 0), 1)</f>
        <v>IA-15RaBPM</v>
      </c>
      <c r="I2136" s="27" t="str">
        <f t="array" ref="I2136">INDEX(Def_Instancias_Equipamentos!$E$2:$E$5135, MATCH(L2136, Def_Instancias_Equipamentos!$D$2:$D$5135, 0), 1)</f>
        <v>IA-15RaBPM</v>
      </c>
      <c r="J2136" s="27" t="str">
        <f t="shared" si="26"/>
        <v>INTERNO</v>
      </c>
      <c r="K2136" s="28" t="str">
        <f>Def_Instancias_Equipamentos!$D$906</f>
        <v>SI-15C3:DI-BPMRFFE-1</v>
      </c>
      <c r="L2136" s="19" t="str">
        <f>Def_Instancias_Equipamentos!$D$1497</f>
        <v>SI-15C3:DI-FMCFastADC-1</v>
      </c>
      <c r="M2136" s="44" t="s">
        <v>44</v>
      </c>
      <c r="N2136" s="45" t="s">
        <v>1199</v>
      </c>
      <c r="O2136" s="28" t="str">
        <f>Def_Sistemas_Conectores_Cabos!$B$7</f>
        <v>SMA 50-ohm</v>
      </c>
      <c r="P2136" s="19" t="str">
        <f>Def_Sistemas_Conectores_Cabos!$B$7</f>
        <v>SMA 50-ohm</v>
      </c>
      <c r="Q2136" s="27" t="str">
        <f t="shared" si="31"/>
        <v>SI-15C3:DI-BPMRFFE-1/BI_OUT
SI-15C3:DI-FMCFastADC-1/IN2</v>
      </c>
      <c r="R2136" s="69">
        <v>2.0</v>
      </c>
      <c r="S2136" s="69">
        <v>2.0</v>
      </c>
      <c r="T2136" s="211" t="str">
        <f>Def_Sistemas_Conectores_Cabos!$C$9</f>
        <v>RG316</v>
      </c>
      <c r="U2136" s="45" t="s">
        <v>1173</v>
      </c>
      <c r="V2136" s="33"/>
      <c r="W2136" s="33"/>
      <c r="X2136" s="33"/>
    </row>
    <row r="2137" ht="15.75" customHeight="1">
      <c r="A2137" s="19" t="str">
        <f>Def_Sistemas_Conectores_Cabos!$A$22</f>
        <v>BPM de elétrons</v>
      </c>
      <c r="B2137" s="22" t="str">
        <f>Datas_Entregas!$A$3</f>
        <v>BTS/Anel</v>
      </c>
      <c r="C2137" s="25">
        <f t="array" ref="C2137">INDEX(Datas_Entregas!$B$2:$B$100, MATCH(B2137, Datas_Entregas!$A$2:$A$100, 0), 1)</f>
        <v>43296</v>
      </c>
      <c r="D2137" s="22" t="str">
        <f>Def_Status_Montagem!$A$4</f>
        <v>Comprado / Esperando entrega</v>
      </c>
      <c r="E2137" s="35" t="str">
        <f>Def_Status_Montagem!$B$4</f>
        <v>Contratada (inclui etiqueta)</v>
      </c>
      <c r="F2137" s="26"/>
      <c r="G2137" s="27"/>
      <c r="H2137" s="26" t="str">
        <f t="array" ref="H2137">INDEX(Def_Instancias_Equipamentos!$E$2:$E$5135, MATCH(K2137, Def_Instancias_Equipamentos!$D$2:$D$5135, 0), 1)</f>
        <v>IA-15RaBPM</v>
      </c>
      <c r="I2137" s="27" t="str">
        <f t="array" ref="I2137">INDEX(Def_Instancias_Equipamentos!$E$2:$E$5135, MATCH(L2137, Def_Instancias_Equipamentos!$D$2:$D$5135, 0), 1)</f>
        <v>IA-15RaBPM</v>
      </c>
      <c r="J2137" s="27" t="str">
        <f t="shared" si="26"/>
        <v>INTERNO</v>
      </c>
      <c r="K2137" s="28" t="str">
        <f>Def_Instancias_Equipamentos!$D$906</f>
        <v>SI-15C3:DI-BPMRFFE-1</v>
      </c>
      <c r="L2137" s="19" t="str">
        <f>Def_Instancias_Equipamentos!$D$1497</f>
        <v>SI-15C3:DI-FMCFastADC-1</v>
      </c>
      <c r="M2137" s="44" t="s">
        <v>49</v>
      </c>
      <c r="N2137" s="45" t="s">
        <v>1202</v>
      </c>
      <c r="O2137" s="28" t="str">
        <f>Def_Sistemas_Conectores_Cabos!$B$7</f>
        <v>SMA 50-ohm</v>
      </c>
      <c r="P2137" s="19" t="str">
        <f>Def_Sistemas_Conectores_Cabos!$B$7</f>
        <v>SMA 50-ohm</v>
      </c>
      <c r="Q2137" s="27" t="str">
        <f t="shared" si="31"/>
        <v>SI-15C3:DI-BPMRFFE-1/TI_OUT
SI-15C3:DI-FMCFastADC-1/IN3</v>
      </c>
      <c r="R2137" s="69">
        <v>2.0</v>
      </c>
      <c r="S2137" s="69">
        <v>2.0</v>
      </c>
      <c r="T2137" s="211" t="str">
        <f>Def_Sistemas_Conectores_Cabos!$C$9</f>
        <v>RG316</v>
      </c>
      <c r="U2137" s="45" t="s">
        <v>1173</v>
      </c>
      <c r="V2137" s="33"/>
      <c r="W2137" s="33"/>
      <c r="X2137" s="33"/>
    </row>
    <row r="2138" ht="15.75" customHeight="1">
      <c r="A2138" s="19" t="str">
        <f>Def_Sistemas_Conectores_Cabos!$A$22</f>
        <v>BPM de elétrons</v>
      </c>
      <c r="B2138" s="22" t="str">
        <f>Datas_Entregas!$A$3</f>
        <v>BTS/Anel</v>
      </c>
      <c r="C2138" s="25">
        <f t="array" ref="C2138">INDEX(Datas_Entregas!$B$2:$B$100, MATCH(B2138, Datas_Entregas!$A$2:$A$100, 0), 1)</f>
        <v>43296</v>
      </c>
      <c r="D2138" s="22" t="str">
        <f>Def_Status_Montagem!$A$4</f>
        <v>Comprado / Esperando entrega</v>
      </c>
      <c r="E2138" s="35" t="str">
        <f>Def_Status_Montagem!$B$4</f>
        <v>Contratada (inclui etiqueta)</v>
      </c>
      <c r="F2138" s="26"/>
      <c r="G2138" s="27"/>
      <c r="H2138" s="26" t="str">
        <f t="array" ref="H2138">INDEX(Def_Instancias_Equipamentos!$E$2:$E$5135, MATCH(K2138, Def_Instancias_Equipamentos!$D$2:$D$5135, 0), 1)</f>
        <v>IA-15RaBPM</v>
      </c>
      <c r="I2138" s="27" t="str">
        <f t="array" ref="I2138">INDEX(Def_Instancias_Equipamentos!$E$2:$E$5135, MATCH(L2138, Def_Instancias_Equipamentos!$D$2:$D$5135, 0), 1)</f>
        <v>IA-15RaBPM</v>
      </c>
      <c r="J2138" s="27" t="str">
        <f t="shared" si="26"/>
        <v>INTERNO</v>
      </c>
      <c r="K2138" s="28" t="str">
        <f>Def_Instancias_Equipamentos!$D$906</f>
        <v>SI-15C3:DI-BPMRFFE-1</v>
      </c>
      <c r="L2138" s="19" t="str">
        <f>Def_Instancias_Equipamentos!$D$1497</f>
        <v>SI-15C3:DI-FMCFastADC-1</v>
      </c>
      <c r="M2138" s="44" t="s">
        <v>47</v>
      </c>
      <c r="N2138" s="45" t="s">
        <v>1216</v>
      </c>
      <c r="O2138" s="28" t="str">
        <f>Def_Sistemas_Conectores_Cabos!$B$7</f>
        <v>SMA 50-ohm</v>
      </c>
      <c r="P2138" s="19" t="str">
        <f>Def_Sistemas_Conectores_Cabos!$B$7</f>
        <v>SMA 50-ohm</v>
      </c>
      <c r="Q2138" s="27" t="str">
        <f t="shared" si="31"/>
        <v>SI-15C3:DI-BPMRFFE-1/BO_OUT
SI-15C3:DI-FMCFastADC-1/IN4</v>
      </c>
      <c r="R2138" s="69">
        <v>2.0</v>
      </c>
      <c r="S2138" s="69">
        <v>2.0</v>
      </c>
      <c r="T2138" s="211" t="str">
        <f>Def_Sistemas_Conectores_Cabos!$C$9</f>
        <v>RG316</v>
      </c>
      <c r="U2138" s="45" t="s">
        <v>1173</v>
      </c>
      <c r="V2138" s="33"/>
      <c r="W2138" s="33"/>
      <c r="X2138" s="33"/>
    </row>
    <row r="2139" ht="15.75" customHeight="1">
      <c r="A2139" s="19" t="str">
        <f>Def_Sistemas_Conectores_Cabos!$A$22</f>
        <v>BPM de elétrons</v>
      </c>
      <c r="B2139" s="22" t="str">
        <f>Datas_Entregas!$A$3</f>
        <v>BTS/Anel</v>
      </c>
      <c r="C2139" s="25">
        <f t="array" ref="C2139">INDEX(Datas_Entregas!$B$2:$B$100, MATCH(B2139, Datas_Entregas!$A$2:$A$100, 0), 1)</f>
        <v>43296</v>
      </c>
      <c r="D2139" s="22" t="str">
        <f>Def_Status_Montagem!$A$4</f>
        <v>Comprado / Esperando entrega</v>
      </c>
      <c r="E2139" s="35" t="str">
        <f>Def_Status_Montagem!$B$4</f>
        <v>Contratada (inclui etiqueta)</v>
      </c>
      <c r="F2139" s="26"/>
      <c r="G2139" s="27"/>
      <c r="H2139" s="26" t="str">
        <f t="array" ref="H2139">INDEX(Def_Instancias_Equipamentos!$E$2:$E$5135, MATCH(K2139, Def_Instancias_Equipamentos!$D$2:$D$5135, 0), 1)</f>
        <v>IA-15RaBPM</v>
      </c>
      <c r="I2139" s="27" t="str">
        <f t="array" ref="I2139">INDEX(Def_Instancias_Equipamentos!$E$2:$E$5135, MATCH(L2139, Def_Instancias_Equipamentos!$D$2:$D$5135, 0), 1)</f>
        <v>IA-15RaBPM</v>
      </c>
      <c r="J2139" s="27" t="str">
        <f t="shared" si="26"/>
        <v>INTERNO</v>
      </c>
      <c r="K2139" s="28" t="str">
        <f>Def_Instancias_Equipamentos!$D$907</f>
        <v>SI-15C3:DI-BPMRFFE-2</v>
      </c>
      <c r="L2139" s="19" t="str">
        <f>Def_Instancias_Equipamentos!$D$1498</f>
        <v>SI-15C3:DI-FMCFastADC-2</v>
      </c>
      <c r="M2139" s="44" t="s">
        <v>51</v>
      </c>
      <c r="N2139" s="45" t="s">
        <v>1192</v>
      </c>
      <c r="O2139" s="28" t="str">
        <f>Def_Sistemas_Conectores_Cabos!$B$7</f>
        <v>SMA 50-ohm</v>
      </c>
      <c r="P2139" s="19" t="str">
        <f>Def_Sistemas_Conectores_Cabos!$B$7</f>
        <v>SMA 50-ohm</v>
      </c>
      <c r="Q2139" s="27" t="str">
        <f t="shared" si="31"/>
        <v>SI-15C3:DI-BPMRFFE-2/TO_OUT
SI-15C3:DI-FMCFastADC-2/IN1</v>
      </c>
      <c r="R2139" s="69">
        <v>2.0</v>
      </c>
      <c r="S2139" s="69">
        <v>2.0</v>
      </c>
      <c r="T2139" s="211" t="str">
        <f>Def_Sistemas_Conectores_Cabos!$C$9</f>
        <v>RG316</v>
      </c>
      <c r="U2139" s="45" t="s">
        <v>1173</v>
      </c>
      <c r="V2139" s="33"/>
      <c r="W2139" s="33"/>
      <c r="X2139" s="33"/>
    </row>
    <row r="2140" ht="15.75" customHeight="1">
      <c r="A2140" s="19" t="str">
        <f>Def_Sistemas_Conectores_Cabos!$A$22</f>
        <v>BPM de elétrons</v>
      </c>
      <c r="B2140" s="22" t="str">
        <f>Datas_Entregas!$A$3</f>
        <v>BTS/Anel</v>
      </c>
      <c r="C2140" s="25">
        <f t="array" ref="C2140">INDEX(Datas_Entregas!$B$2:$B$100, MATCH(B2140, Datas_Entregas!$A$2:$A$100, 0), 1)</f>
        <v>43296</v>
      </c>
      <c r="D2140" s="22" t="str">
        <f>Def_Status_Montagem!$A$4</f>
        <v>Comprado / Esperando entrega</v>
      </c>
      <c r="E2140" s="35" t="str">
        <f>Def_Status_Montagem!$B$4</f>
        <v>Contratada (inclui etiqueta)</v>
      </c>
      <c r="F2140" s="26"/>
      <c r="G2140" s="27"/>
      <c r="H2140" s="26" t="str">
        <f t="array" ref="H2140">INDEX(Def_Instancias_Equipamentos!$E$2:$E$5135, MATCH(K2140, Def_Instancias_Equipamentos!$D$2:$D$5135, 0), 1)</f>
        <v>IA-15RaBPM</v>
      </c>
      <c r="I2140" s="27" t="str">
        <f t="array" ref="I2140">INDEX(Def_Instancias_Equipamentos!$E$2:$E$5135, MATCH(L2140, Def_Instancias_Equipamentos!$D$2:$D$5135, 0), 1)</f>
        <v>IA-15RaBPM</v>
      </c>
      <c r="J2140" s="27" t="str">
        <f t="shared" si="26"/>
        <v>INTERNO</v>
      </c>
      <c r="K2140" s="28" t="str">
        <f>Def_Instancias_Equipamentos!$D$907</f>
        <v>SI-15C3:DI-BPMRFFE-2</v>
      </c>
      <c r="L2140" s="19" t="str">
        <f>Def_Instancias_Equipamentos!$D$1498</f>
        <v>SI-15C3:DI-FMCFastADC-2</v>
      </c>
      <c r="M2140" s="44" t="s">
        <v>44</v>
      </c>
      <c r="N2140" s="45" t="s">
        <v>1199</v>
      </c>
      <c r="O2140" s="28" t="str">
        <f>Def_Sistemas_Conectores_Cabos!$B$7</f>
        <v>SMA 50-ohm</v>
      </c>
      <c r="P2140" s="19" t="str">
        <f>Def_Sistemas_Conectores_Cabos!$B$7</f>
        <v>SMA 50-ohm</v>
      </c>
      <c r="Q2140" s="27" t="str">
        <f t="shared" si="31"/>
        <v>SI-15C3:DI-BPMRFFE-2/BI_OUT
SI-15C3:DI-FMCFastADC-2/IN2</v>
      </c>
      <c r="R2140" s="69">
        <v>2.0</v>
      </c>
      <c r="S2140" s="69">
        <v>2.0</v>
      </c>
      <c r="T2140" s="211" t="str">
        <f>Def_Sistemas_Conectores_Cabos!$C$9</f>
        <v>RG316</v>
      </c>
      <c r="U2140" s="45" t="s">
        <v>1173</v>
      </c>
      <c r="V2140" s="33"/>
      <c r="W2140" s="33"/>
      <c r="X2140" s="33"/>
    </row>
    <row r="2141" ht="15.75" customHeight="1">
      <c r="A2141" s="19" t="str">
        <f>Def_Sistemas_Conectores_Cabos!$A$22</f>
        <v>BPM de elétrons</v>
      </c>
      <c r="B2141" s="22" t="str">
        <f>Datas_Entregas!$A$3</f>
        <v>BTS/Anel</v>
      </c>
      <c r="C2141" s="25">
        <f t="array" ref="C2141">INDEX(Datas_Entregas!$B$2:$B$100, MATCH(B2141, Datas_Entregas!$A$2:$A$100, 0), 1)</f>
        <v>43296</v>
      </c>
      <c r="D2141" s="22" t="str">
        <f>Def_Status_Montagem!$A$4</f>
        <v>Comprado / Esperando entrega</v>
      </c>
      <c r="E2141" s="35" t="str">
        <f>Def_Status_Montagem!$B$4</f>
        <v>Contratada (inclui etiqueta)</v>
      </c>
      <c r="F2141" s="26"/>
      <c r="G2141" s="27"/>
      <c r="H2141" s="26" t="str">
        <f t="array" ref="H2141">INDEX(Def_Instancias_Equipamentos!$E$2:$E$5135, MATCH(K2141, Def_Instancias_Equipamentos!$D$2:$D$5135, 0), 1)</f>
        <v>IA-15RaBPM</v>
      </c>
      <c r="I2141" s="27" t="str">
        <f t="array" ref="I2141">INDEX(Def_Instancias_Equipamentos!$E$2:$E$5135, MATCH(L2141, Def_Instancias_Equipamentos!$D$2:$D$5135, 0), 1)</f>
        <v>IA-15RaBPM</v>
      </c>
      <c r="J2141" s="27" t="str">
        <f t="shared" si="26"/>
        <v>INTERNO</v>
      </c>
      <c r="K2141" s="28" t="str">
        <f>Def_Instancias_Equipamentos!$D$907</f>
        <v>SI-15C3:DI-BPMRFFE-2</v>
      </c>
      <c r="L2141" s="19" t="str">
        <f>Def_Instancias_Equipamentos!$D$1498</f>
        <v>SI-15C3:DI-FMCFastADC-2</v>
      </c>
      <c r="M2141" s="44" t="s">
        <v>49</v>
      </c>
      <c r="N2141" s="45" t="s">
        <v>1202</v>
      </c>
      <c r="O2141" s="28" t="str">
        <f>Def_Sistemas_Conectores_Cabos!$B$7</f>
        <v>SMA 50-ohm</v>
      </c>
      <c r="P2141" s="19" t="str">
        <f>Def_Sistemas_Conectores_Cabos!$B$7</f>
        <v>SMA 50-ohm</v>
      </c>
      <c r="Q2141" s="27" t="str">
        <f t="shared" si="31"/>
        <v>SI-15C3:DI-BPMRFFE-2/TI_OUT
SI-15C3:DI-FMCFastADC-2/IN3</v>
      </c>
      <c r="R2141" s="69">
        <v>2.0</v>
      </c>
      <c r="S2141" s="69">
        <v>2.0</v>
      </c>
      <c r="T2141" s="211" t="str">
        <f>Def_Sistemas_Conectores_Cabos!$C$9</f>
        <v>RG316</v>
      </c>
      <c r="U2141" s="45" t="s">
        <v>1173</v>
      </c>
      <c r="V2141" s="33"/>
      <c r="W2141" s="33"/>
      <c r="X2141" s="33"/>
    </row>
    <row r="2142" ht="15.75" customHeight="1">
      <c r="A2142" s="19" t="str">
        <f>Def_Sistemas_Conectores_Cabos!$A$22</f>
        <v>BPM de elétrons</v>
      </c>
      <c r="B2142" s="22" t="str">
        <f>Datas_Entregas!$A$3</f>
        <v>BTS/Anel</v>
      </c>
      <c r="C2142" s="25">
        <f t="array" ref="C2142">INDEX(Datas_Entregas!$B$2:$B$100, MATCH(B2142, Datas_Entregas!$A$2:$A$100, 0), 1)</f>
        <v>43296</v>
      </c>
      <c r="D2142" s="22" t="str">
        <f>Def_Status_Montagem!$A$4</f>
        <v>Comprado / Esperando entrega</v>
      </c>
      <c r="E2142" s="35" t="str">
        <f>Def_Status_Montagem!$B$4</f>
        <v>Contratada (inclui etiqueta)</v>
      </c>
      <c r="F2142" s="26"/>
      <c r="G2142" s="27"/>
      <c r="H2142" s="26" t="str">
        <f t="array" ref="H2142">INDEX(Def_Instancias_Equipamentos!$E$2:$E$5135, MATCH(K2142, Def_Instancias_Equipamentos!$D$2:$D$5135, 0), 1)</f>
        <v>IA-15RaBPM</v>
      </c>
      <c r="I2142" s="27" t="str">
        <f t="array" ref="I2142">INDEX(Def_Instancias_Equipamentos!$E$2:$E$5135, MATCH(L2142, Def_Instancias_Equipamentos!$D$2:$D$5135, 0), 1)</f>
        <v>IA-15RaBPM</v>
      </c>
      <c r="J2142" s="27" t="str">
        <f t="shared" si="26"/>
        <v>INTERNO</v>
      </c>
      <c r="K2142" s="28" t="str">
        <f>Def_Instancias_Equipamentos!$D$907</f>
        <v>SI-15C3:DI-BPMRFFE-2</v>
      </c>
      <c r="L2142" s="19" t="str">
        <f>Def_Instancias_Equipamentos!$D$1498</f>
        <v>SI-15C3:DI-FMCFastADC-2</v>
      </c>
      <c r="M2142" s="44" t="s">
        <v>47</v>
      </c>
      <c r="N2142" s="45" t="s">
        <v>1216</v>
      </c>
      <c r="O2142" s="28" t="str">
        <f>Def_Sistemas_Conectores_Cabos!$B$7</f>
        <v>SMA 50-ohm</v>
      </c>
      <c r="P2142" s="19" t="str">
        <f>Def_Sistemas_Conectores_Cabos!$B$7</f>
        <v>SMA 50-ohm</v>
      </c>
      <c r="Q2142" s="27" t="str">
        <f t="shared" si="31"/>
        <v>SI-15C3:DI-BPMRFFE-2/BO_OUT
SI-15C3:DI-FMCFastADC-2/IN4</v>
      </c>
      <c r="R2142" s="69">
        <v>2.0</v>
      </c>
      <c r="S2142" s="69">
        <v>2.0</v>
      </c>
      <c r="T2142" s="211" t="str">
        <f>Def_Sistemas_Conectores_Cabos!$C$9</f>
        <v>RG316</v>
      </c>
      <c r="U2142" s="45" t="s">
        <v>1173</v>
      </c>
      <c r="V2142" s="33"/>
      <c r="W2142" s="33"/>
      <c r="X2142" s="33"/>
    </row>
    <row r="2143" ht="15.75" customHeight="1">
      <c r="A2143" s="19" t="str">
        <f>Def_Sistemas_Conectores_Cabos!$A$22</f>
        <v>BPM de elétrons</v>
      </c>
      <c r="B2143" s="22" t="str">
        <f>Datas_Entregas!$A$3</f>
        <v>BTS/Anel</v>
      </c>
      <c r="C2143" s="25">
        <f t="array" ref="C2143">INDEX(Datas_Entregas!$B$2:$B$100, MATCH(B2143, Datas_Entregas!$A$2:$A$100, 0), 1)</f>
        <v>43296</v>
      </c>
      <c r="D2143" s="22" t="str">
        <f>Def_Status_Montagem!$A$4</f>
        <v>Comprado / Esperando entrega</v>
      </c>
      <c r="E2143" s="35" t="str">
        <f>Def_Status_Montagem!$B$4</f>
        <v>Contratada (inclui etiqueta)</v>
      </c>
      <c r="F2143" s="26"/>
      <c r="G2143" s="27"/>
      <c r="H2143" s="26" t="str">
        <f t="array" ref="H2143">INDEX(Def_Instancias_Equipamentos!$E$2:$E$5135, MATCH(K2143, Def_Instancias_Equipamentos!$D$2:$D$5135, 0), 1)</f>
        <v>IA-15RaBPM</v>
      </c>
      <c r="I2143" s="27" t="str">
        <f t="array" ref="I2143">INDEX(Def_Instancias_Equipamentos!$E$2:$E$5135, MATCH(L2143, Def_Instancias_Equipamentos!$D$2:$D$5135, 0), 1)</f>
        <v>IA-15RaBPM</v>
      </c>
      <c r="J2143" s="27" t="str">
        <f t="shared" si="26"/>
        <v>INTERNO</v>
      </c>
      <c r="K2143" s="28" t="str">
        <f>Def_Instancias_Equipamentos!$D$908</f>
        <v>SI-15C4:DI-BPMRFFE</v>
      </c>
      <c r="L2143" s="19" t="str">
        <f>Def_Instancias_Equipamentos!$D$1499</f>
        <v>SI-15C4:DI-FMCFastADC</v>
      </c>
      <c r="M2143" s="44" t="s">
        <v>51</v>
      </c>
      <c r="N2143" s="45" t="s">
        <v>1192</v>
      </c>
      <c r="O2143" s="28" t="str">
        <f>Def_Sistemas_Conectores_Cabos!$B$7</f>
        <v>SMA 50-ohm</v>
      </c>
      <c r="P2143" s="19" t="str">
        <f>Def_Sistemas_Conectores_Cabos!$B$7</f>
        <v>SMA 50-ohm</v>
      </c>
      <c r="Q2143" s="27" t="str">
        <f t="shared" si="31"/>
        <v>SI-15C4:DI-BPMRFFE/TO_OUT
SI-15C4:DI-FMCFastADC/IN1</v>
      </c>
      <c r="R2143" s="69">
        <v>2.0</v>
      </c>
      <c r="S2143" s="69">
        <v>2.0</v>
      </c>
      <c r="T2143" s="211" t="str">
        <f>Def_Sistemas_Conectores_Cabos!$C$9</f>
        <v>RG316</v>
      </c>
      <c r="U2143" s="45" t="s">
        <v>1173</v>
      </c>
      <c r="V2143" s="33"/>
      <c r="W2143" s="33"/>
      <c r="X2143" s="33"/>
    </row>
    <row r="2144" ht="15.75" customHeight="1">
      <c r="A2144" s="19" t="str">
        <f>Def_Sistemas_Conectores_Cabos!$A$22</f>
        <v>BPM de elétrons</v>
      </c>
      <c r="B2144" s="22" t="str">
        <f>Datas_Entregas!$A$3</f>
        <v>BTS/Anel</v>
      </c>
      <c r="C2144" s="25">
        <f t="array" ref="C2144">INDEX(Datas_Entregas!$B$2:$B$100, MATCH(B2144, Datas_Entregas!$A$2:$A$100, 0), 1)</f>
        <v>43296</v>
      </c>
      <c r="D2144" s="22" t="str">
        <f>Def_Status_Montagem!$A$4</f>
        <v>Comprado / Esperando entrega</v>
      </c>
      <c r="E2144" s="35" t="str">
        <f>Def_Status_Montagem!$B$4</f>
        <v>Contratada (inclui etiqueta)</v>
      </c>
      <c r="F2144" s="26"/>
      <c r="G2144" s="27"/>
      <c r="H2144" s="26" t="str">
        <f t="array" ref="H2144">INDEX(Def_Instancias_Equipamentos!$E$2:$E$5135, MATCH(K2144, Def_Instancias_Equipamentos!$D$2:$D$5135, 0), 1)</f>
        <v>IA-15RaBPM</v>
      </c>
      <c r="I2144" s="27" t="str">
        <f t="array" ref="I2144">INDEX(Def_Instancias_Equipamentos!$E$2:$E$5135, MATCH(L2144, Def_Instancias_Equipamentos!$D$2:$D$5135, 0), 1)</f>
        <v>IA-15RaBPM</v>
      </c>
      <c r="J2144" s="27" t="str">
        <f t="shared" si="26"/>
        <v>INTERNO</v>
      </c>
      <c r="K2144" s="28" t="str">
        <f>Def_Instancias_Equipamentos!$D$908</f>
        <v>SI-15C4:DI-BPMRFFE</v>
      </c>
      <c r="L2144" s="19" t="str">
        <f>Def_Instancias_Equipamentos!$D$1499</f>
        <v>SI-15C4:DI-FMCFastADC</v>
      </c>
      <c r="M2144" s="44" t="s">
        <v>44</v>
      </c>
      <c r="N2144" s="45" t="s">
        <v>1199</v>
      </c>
      <c r="O2144" s="28" t="str">
        <f>Def_Sistemas_Conectores_Cabos!$B$7</f>
        <v>SMA 50-ohm</v>
      </c>
      <c r="P2144" s="19" t="str">
        <f>Def_Sistemas_Conectores_Cabos!$B$7</f>
        <v>SMA 50-ohm</v>
      </c>
      <c r="Q2144" s="27" t="str">
        <f t="shared" si="31"/>
        <v>SI-15C4:DI-BPMRFFE/BI_OUT
SI-15C4:DI-FMCFastADC/IN2</v>
      </c>
      <c r="R2144" s="69">
        <v>2.0</v>
      </c>
      <c r="S2144" s="69">
        <v>2.0</v>
      </c>
      <c r="T2144" s="211" t="str">
        <f>Def_Sistemas_Conectores_Cabos!$C$9</f>
        <v>RG316</v>
      </c>
      <c r="U2144" s="45" t="s">
        <v>1173</v>
      </c>
      <c r="V2144" s="33"/>
      <c r="W2144" s="33"/>
      <c r="X2144" s="33"/>
    </row>
    <row r="2145" ht="15.75" customHeight="1">
      <c r="A2145" s="19" t="str">
        <f>Def_Sistemas_Conectores_Cabos!$A$22</f>
        <v>BPM de elétrons</v>
      </c>
      <c r="B2145" s="22" t="str">
        <f>Datas_Entregas!$A$3</f>
        <v>BTS/Anel</v>
      </c>
      <c r="C2145" s="25">
        <f t="array" ref="C2145">INDEX(Datas_Entregas!$B$2:$B$100, MATCH(B2145, Datas_Entregas!$A$2:$A$100, 0), 1)</f>
        <v>43296</v>
      </c>
      <c r="D2145" s="22" t="str">
        <f>Def_Status_Montagem!$A$4</f>
        <v>Comprado / Esperando entrega</v>
      </c>
      <c r="E2145" s="35" t="str">
        <f>Def_Status_Montagem!$B$4</f>
        <v>Contratada (inclui etiqueta)</v>
      </c>
      <c r="F2145" s="26"/>
      <c r="G2145" s="27"/>
      <c r="H2145" s="26" t="str">
        <f t="array" ref="H2145">INDEX(Def_Instancias_Equipamentos!$E$2:$E$5135, MATCH(K2145, Def_Instancias_Equipamentos!$D$2:$D$5135, 0), 1)</f>
        <v>IA-15RaBPM</v>
      </c>
      <c r="I2145" s="27" t="str">
        <f t="array" ref="I2145">INDEX(Def_Instancias_Equipamentos!$E$2:$E$5135, MATCH(L2145, Def_Instancias_Equipamentos!$D$2:$D$5135, 0), 1)</f>
        <v>IA-15RaBPM</v>
      </c>
      <c r="J2145" s="27" t="str">
        <f t="shared" si="26"/>
        <v>INTERNO</v>
      </c>
      <c r="K2145" s="28" t="str">
        <f>Def_Instancias_Equipamentos!$D$908</f>
        <v>SI-15C4:DI-BPMRFFE</v>
      </c>
      <c r="L2145" s="19" t="str">
        <f>Def_Instancias_Equipamentos!$D$1499</f>
        <v>SI-15C4:DI-FMCFastADC</v>
      </c>
      <c r="M2145" s="44" t="s">
        <v>49</v>
      </c>
      <c r="N2145" s="45" t="s">
        <v>1202</v>
      </c>
      <c r="O2145" s="28" t="str">
        <f>Def_Sistemas_Conectores_Cabos!$B$7</f>
        <v>SMA 50-ohm</v>
      </c>
      <c r="P2145" s="19" t="str">
        <f>Def_Sistemas_Conectores_Cabos!$B$7</f>
        <v>SMA 50-ohm</v>
      </c>
      <c r="Q2145" s="27" t="str">
        <f t="shared" si="31"/>
        <v>SI-15C4:DI-BPMRFFE/TI_OUT
SI-15C4:DI-FMCFastADC/IN3</v>
      </c>
      <c r="R2145" s="69">
        <v>2.0</v>
      </c>
      <c r="S2145" s="69">
        <v>2.0</v>
      </c>
      <c r="T2145" s="211" t="str">
        <f>Def_Sistemas_Conectores_Cabos!$C$9</f>
        <v>RG316</v>
      </c>
      <c r="U2145" s="45" t="s">
        <v>1173</v>
      </c>
      <c r="V2145" s="33"/>
      <c r="W2145" s="33"/>
      <c r="X2145" s="33"/>
    </row>
    <row r="2146" ht="15.75" customHeight="1">
      <c r="A2146" s="19" t="str">
        <f>Def_Sistemas_Conectores_Cabos!$A$22</f>
        <v>BPM de elétrons</v>
      </c>
      <c r="B2146" s="22" t="str">
        <f>Datas_Entregas!$A$3</f>
        <v>BTS/Anel</v>
      </c>
      <c r="C2146" s="25">
        <f t="array" ref="C2146">INDEX(Datas_Entregas!$B$2:$B$100, MATCH(B2146, Datas_Entregas!$A$2:$A$100, 0), 1)</f>
        <v>43296</v>
      </c>
      <c r="D2146" s="22" t="str">
        <f>Def_Status_Montagem!$A$4</f>
        <v>Comprado / Esperando entrega</v>
      </c>
      <c r="E2146" s="35" t="str">
        <f>Def_Status_Montagem!$B$4</f>
        <v>Contratada (inclui etiqueta)</v>
      </c>
      <c r="F2146" s="26"/>
      <c r="G2146" s="27"/>
      <c r="H2146" s="26" t="str">
        <f t="array" ref="H2146">INDEX(Def_Instancias_Equipamentos!$E$2:$E$5135, MATCH(K2146, Def_Instancias_Equipamentos!$D$2:$D$5135, 0), 1)</f>
        <v>IA-15RaBPM</v>
      </c>
      <c r="I2146" s="27" t="str">
        <f t="array" ref="I2146">INDEX(Def_Instancias_Equipamentos!$E$2:$E$5135, MATCH(L2146, Def_Instancias_Equipamentos!$D$2:$D$5135, 0), 1)</f>
        <v>IA-15RaBPM</v>
      </c>
      <c r="J2146" s="27" t="str">
        <f t="shared" si="26"/>
        <v>INTERNO</v>
      </c>
      <c r="K2146" s="28" t="str">
        <f>Def_Instancias_Equipamentos!$D$908</f>
        <v>SI-15C4:DI-BPMRFFE</v>
      </c>
      <c r="L2146" s="19" t="str">
        <f>Def_Instancias_Equipamentos!$D$1499</f>
        <v>SI-15C4:DI-FMCFastADC</v>
      </c>
      <c r="M2146" s="44" t="s">
        <v>47</v>
      </c>
      <c r="N2146" s="45" t="s">
        <v>1216</v>
      </c>
      <c r="O2146" s="28" t="str">
        <f>Def_Sistemas_Conectores_Cabos!$B$7</f>
        <v>SMA 50-ohm</v>
      </c>
      <c r="P2146" s="19" t="str">
        <f>Def_Sistemas_Conectores_Cabos!$B$7</f>
        <v>SMA 50-ohm</v>
      </c>
      <c r="Q2146" s="27" t="str">
        <f t="shared" si="31"/>
        <v>SI-15C4:DI-BPMRFFE/BO_OUT
SI-15C4:DI-FMCFastADC/IN4</v>
      </c>
      <c r="R2146" s="69">
        <v>2.0</v>
      </c>
      <c r="S2146" s="69">
        <v>2.0</v>
      </c>
      <c r="T2146" s="211" t="str">
        <f>Def_Sistemas_Conectores_Cabos!$C$9</f>
        <v>RG316</v>
      </c>
      <c r="U2146" s="45" t="s">
        <v>1173</v>
      </c>
      <c r="V2146" s="33"/>
      <c r="W2146" s="33"/>
      <c r="X2146" s="33"/>
    </row>
    <row r="2147" ht="15.75" customHeight="1">
      <c r="A2147" s="19" t="str">
        <f>Def_Sistemas_Conectores_Cabos!$A$22</f>
        <v>BPM de elétrons</v>
      </c>
      <c r="B2147" s="22" t="str">
        <f>Datas_Entregas!$A$3</f>
        <v>BTS/Anel</v>
      </c>
      <c r="C2147" s="25">
        <f t="array" ref="C2147">INDEX(Datas_Entregas!$B$2:$B$100, MATCH(B2147, Datas_Entregas!$A$2:$A$100, 0), 1)</f>
        <v>43296</v>
      </c>
      <c r="D2147" s="22" t="str">
        <f>Def_Status_Montagem!$A$4</f>
        <v>Comprado / Esperando entrega</v>
      </c>
      <c r="E2147" s="35" t="str">
        <f>Def_Status_Montagem!$B$4</f>
        <v>Contratada (inclui etiqueta)</v>
      </c>
      <c r="F2147" s="26"/>
      <c r="G2147" s="27"/>
      <c r="H2147" s="26" t="str">
        <f t="array" ref="H2147">INDEX(Def_Instancias_Equipamentos!$E$2:$E$5135, MATCH(K2147, Def_Instancias_Equipamentos!$D$2:$D$5135, 0), 1)</f>
        <v>IA-15RaBPM</v>
      </c>
      <c r="I2147" s="27" t="str">
        <f t="array" ref="I2147">INDEX(Def_Instancias_Equipamentos!$E$2:$E$5135, MATCH(L2147, Def_Instancias_Equipamentos!$D$2:$D$5135, 0), 1)</f>
        <v>IA-15RaBPM</v>
      </c>
      <c r="J2147" s="27" t="str">
        <f t="shared" si="26"/>
        <v>INTERNO</v>
      </c>
      <c r="K2147" s="28" t="str">
        <f>Def_Instancias_Equipamentos!$D$909</f>
        <v>SI-15M1:DI-BPMRFFE</v>
      </c>
      <c r="L2147" s="19" t="str">
        <f>Def_Instancias_Equipamentos!$D$1500</f>
        <v>SI-15M1:DI-FMCFastADC</v>
      </c>
      <c r="M2147" s="44" t="s">
        <v>51</v>
      </c>
      <c r="N2147" s="45" t="s">
        <v>1192</v>
      </c>
      <c r="O2147" s="28" t="str">
        <f>Def_Sistemas_Conectores_Cabos!$B$7</f>
        <v>SMA 50-ohm</v>
      </c>
      <c r="P2147" s="19" t="str">
        <f>Def_Sistemas_Conectores_Cabos!$B$7</f>
        <v>SMA 50-ohm</v>
      </c>
      <c r="Q2147" s="27" t="str">
        <f t="shared" si="31"/>
        <v>SI-15M1:DI-BPMRFFE/TO_OUT
SI-15M1:DI-FMCFastADC/IN1</v>
      </c>
      <c r="R2147" s="69">
        <v>2.0</v>
      </c>
      <c r="S2147" s="69">
        <v>2.0</v>
      </c>
      <c r="T2147" s="211" t="str">
        <f>Def_Sistemas_Conectores_Cabos!$C$9</f>
        <v>RG316</v>
      </c>
      <c r="U2147" s="45" t="s">
        <v>1173</v>
      </c>
      <c r="V2147" s="33"/>
      <c r="W2147" s="33"/>
      <c r="X2147" s="33"/>
    </row>
    <row r="2148" ht="15.75" customHeight="1">
      <c r="A2148" s="19" t="str">
        <f>Def_Sistemas_Conectores_Cabos!$A$22</f>
        <v>BPM de elétrons</v>
      </c>
      <c r="B2148" s="22" t="str">
        <f>Datas_Entregas!$A$3</f>
        <v>BTS/Anel</v>
      </c>
      <c r="C2148" s="25">
        <f t="array" ref="C2148">INDEX(Datas_Entregas!$B$2:$B$100, MATCH(B2148, Datas_Entregas!$A$2:$A$100, 0), 1)</f>
        <v>43296</v>
      </c>
      <c r="D2148" s="22" t="str">
        <f>Def_Status_Montagem!$A$4</f>
        <v>Comprado / Esperando entrega</v>
      </c>
      <c r="E2148" s="35" t="str">
        <f>Def_Status_Montagem!$B$4</f>
        <v>Contratada (inclui etiqueta)</v>
      </c>
      <c r="F2148" s="26"/>
      <c r="G2148" s="27"/>
      <c r="H2148" s="26" t="str">
        <f t="array" ref="H2148">INDEX(Def_Instancias_Equipamentos!$E$2:$E$5135, MATCH(K2148, Def_Instancias_Equipamentos!$D$2:$D$5135, 0), 1)</f>
        <v>IA-15RaBPM</v>
      </c>
      <c r="I2148" s="27" t="str">
        <f t="array" ref="I2148">INDEX(Def_Instancias_Equipamentos!$E$2:$E$5135, MATCH(L2148, Def_Instancias_Equipamentos!$D$2:$D$5135, 0), 1)</f>
        <v>IA-15RaBPM</v>
      </c>
      <c r="J2148" s="27" t="str">
        <f t="shared" si="26"/>
        <v>INTERNO</v>
      </c>
      <c r="K2148" s="28" t="str">
        <f>Def_Instancias_Equipamentos!$D$909</f>
        <v>SI-15M1:DI-BPMRFFE</v>
      </c>
      <c r="L2148" s="19" t="str">
        <f>Def_Instancias_Equipamentos!$D$1500</f>
        <v>SI-15M1:DI-FMCFastADC</v>
      </c>
      <c r="M2148" s="44" t="s">
        <v>44</v>
      </c>
      <c r="N2148" s="45" t="s">
        <v>1199</v>
      </c>
      <c r="O2148" s="28" t="str">
        <f>Def_Sistemas_Conectores_Cabos!$B$7</f>
        <v>SMA 50-ohm</v>
      </c>
      <c r="P2148" s="19" t="str">
        <f>Def_Sistemas_Conectores_Cabos!$B$7</f>
        <v>SMA 50-ohm</v>
      </c>
      <c r="Q2148" s="27" t="str">
        <f t="shared" si="31"/>
        <v>SI-15M1:DI-BPMRFFE/BI_OUT
SI-15M1:DI-FMCFastADC/IN2</v>
      </c>
      <c r="R2148" s="69">
        <v>2.0</v>
      </c>
      <c r="S2148" s="69">
        <v>2.0</v>
      </c>
      <c r="T2148" s="211" t="str">
        <f>Def_Sistemas_Conectores_Cabos!$C$9</f>
        <v>RG316</v>
      </c>
      <c r="U2148" s="45" t="s">
        <v>1173</v>
      </c>
      <c r="V2148" s="33"/>
      <c r="W2148" s="33"/>
      <c r="X2148" s="33"/>
    </row>
    <row r="2149" ht="15.75" customHeight="1">
      <c r="A2149" s="19" t="str">
        <f>Def_Sistemas_Conectores_Cabos!$A$22</f>
        <v>BPM de elétrons</v>
      </c>
      <c r="B2149" s="22" t="str">
        <f>Datas_Entregas!$A$3</f>
        <v>BTS/Anel</v>
      </c>
      <c r="C2149" s="25">
        <f t="array" ref="C2149">INDEX(Datas_Entregas!$B$2:$B$100, MATCH(B2149, Datas_Entregas!$A$2:$A$100, 0), 1)</f>
        <v>43296</v>
      </c>
      <c r="D2149" s="22" t="str">
        <f>Def_Status_Montagem!$A$4</f>
        <v>Comprado / Esperando entrega</v>
      </c>
      <c r="E2149" s="35" t="str">
        <f>Def_Status_Montagem!$B$4</f>
        <v>Contratada (inclui etiqueta)</v>
      </c>
      <c r="F2149" s="26"/>
      <c r="G2149" s="27"/>
      <c r="H2149" s="26" t="str">
        <f t="array" ref="H2149">INDEX(Def_Instancias_Equipamentos!$E$2:$E$5135, MATCH(K2149, Def_Instancias_Equipamentos!$D$2:$D$5135, 0), 1)</f>
        <v>IA-15RaBPM</v>
      </c>
      <c r="I2149" s="27" t="str">
        <f t="array" ref="I2149">INDEX(Def_Instancias_Equipamentos!$E$2:$E$5135, MATCH(L2149, Def_Instancias_Equipamentos!$D$2:$D$5135, 0), 1)</f>
        <v>IA-15RaBPM</v>
      </c>
      <c r="J2149" s="27" t="str">
        <f t="shared" si="26"/>
        <v>INTERNO</v>
      </c>
      <c r="K2149" s="28" t="str">
        <f>Def_Instancias_Equipamentos!$D$909</f>
        <v>SI-15M1:DI-BPMRFFE</v>
      </c>
      <c r="L2149" s="19" t="str">
        <f>Def_Instancias_Equipamentos!$D$1500</f>
        <v>SI-15M1:DI-FMCFastADC</v>
      </c>
      <c r="M2149" s="44" t="s">
        <v>49</v>
      </c>
      <c r="N2149" s="45" t="s">
        <v>1202</v>
      </c>
      <c r="O2149" s="28" t="str">
        <f>Def_Sistemas_Conectores_Cabos!$B$7</f>
        <v>SMA 50-ohm</v>
      </c>
      <c r="P2149" s="19" t="str">
        <f>Def_Sistemas_Conectores_Cabos!$B$7</f>
        <v>SMA 50-ohm</v>
      </c>
      <c r="Q2149" s="27" t="str">
        <f t="shared" si="31"/>
        <v>SI-15M1:DI-BPMRFFE/TI_OUT
SI-15M1:DI-FMCFastADC/IN3</v>
      </c>
      <c r="R2149" s="69">
        <v>2.0</v>
      </c>
      <c r="S2149" s="69">
        <v>2.0</v>
      </c>
      <c r="T2149" s="211" t="str">
        <f>Def_Sistemas_Conectores_Cabos!$C$9</f>
        <v>RG316</v>
      </c>
      <c r="U2149" s="45" t="s">
        <v>1173</v>
      </c>
      <c r="V2149" s="33"/>
      <c r="W2149" s="33"/>
      <c r="X2149" s="33"/>
    </row>
    <row r="2150" ht="15.75" customHeight="1">
      <c r="A2150" s="19" t="str">
        <f>Def_Sistemas_Conectores_Cabos!$A$22</f>
        <v>BPM de elétrons</v>
      </c>
      <c r="B2150" s="22" t="str">
        <f>Datas_Entregas!$A$3</f>
        <v>BTS/Anel</v>
      </c>
      <c r="C2150" s="25">
        <f t="array" ref="C2150">INDEX(Datas_Entregas!$B$2:$B$100, MATCH(B2150, Datas_Entregas!$A$2:$A$100, 0), 1)</f>
        <v>43296</v>
      </c>
      <c r="D2150" s="22" t="str">
        <f>Def_Status_Montagem!$A$4</f>
        <v>Comprado / Esperando entrega</v>
      </c>
      <c r="E2150" s="35" t="str">
        <f>Def_Status_Montagem!$B$4</f>
        <v>Contratada (inclui etiqueta)</v>
      </c>
      <c r="F2150" s="26"/>
      <c r="G2150" s="27"/>
      <c r="H2150" s="26" t="str">
        <f t="array" ref="H2150">INDEX(Def_Instancias_Equipamentos!$E$2:$E$5135, MATCH(K2150, Def_Instancias_Equipamentos!$D$2:$D$5135, 0), 1)</f>
        <v>IA-15RaBPM</v>
      </c>
      <c r="I2150" s="27" t="str">
        <f t="array" ref="I2150">INDEX(Def_Instancias_Equipamentos!$E$2:$E$5135, MATCH(L2150, Def_Instancias_Equipamentos!$D$2:$D$5135, 0), 1)</f>
        <v>IA-15RaBPM</v>
      </c>
      <c r="J2150" s="27" t="str">
        <f t="shared" si="26"/>
        <v>INTERNO</v>
      </c>
      <c r="K2150" s="28" t="str">
        <f>Def_Instancias_Equipamentos!$D$909</f>
        <v>SI-15M1:DI-BPMRFFE</v>
      </c>
      <c r="L2150" s="19" t="str">
        <f>Def_Instancias_Equipamentos!$D$1500</f>
        <v>SI-15M1:DI-FMCFastADC</v>
      </c>
      <c r="M2150" s="44" t="s">
        <v>47</v>
      </c>
      <c r="N2150" s="45" t="s">
        <v>1216</v>
      </c>
      <c r="O2150" s="28" t="str">
        <f>Def_Sistemas_Conectores_Cabos!$B$7</f>
        <v>SMA 50-ohm</v>
      </c>
      <c r="P2150" s="19" t="str">
        <f>Def_Sistemas_Conectores_Cabos!$B$7</f>
        <v>SMA 50-ohm</v>
      </c>
      <c r="Q2150" s="27" t="str">
        <f t="shared" si="31"/>
        <v>SI-15M1:DI-BPMRFFE/BO_OUT
SI-15M1:DI-FMCFastADC/IN4</v>
      </c>
      <c r="R2150" s="69">
        <v>2.0</v>
      </c>
      <c r="S2150" s="69">
        <v>2.0</v>
      </c>
      <c r="T2150" s="211" t="str">
        <f>Def_Sistemas_Conectores_Cabos!$C$9</f>
        <v>RG316</v>
      </c>
      <c r="U2150" s="45" t="s">
        <v>1173</v>
      </c>
      <c r="V2150" s="33"/>
      <c r="W2150" s="33"/>
      <c r="X2150" s="33"/>
    </row>
    <row r="2151" ht="15.75" customHeight="1">
      <c r="A2151" s="19" t="str">
        <f>Def_Sistemas_Conectores_Cabos!$A$22</f>
        <v>BPM de elétrons</v>
      </c>
      <c r="B2151" s="22" t="str">
        <f>Datas_Entregas!$A$3</f>
        <v>BTS/Anel</v>
      </c>
      <c r="C2151" s="25">
        <f t="array" ref="C2151">INDEX(Datas_Entregas!$B$2:$B$100, MATCH(B2151, Datas_Entregas!$A$2:$A$100, 0), 1)</f>
        <v>43296</v>
      </c>
      <c r="D2151" s="22" t="str">
        <f>Def_Status_Montagem!$A$4</f>
        <v>Comprado / Esperando entrega</v>
      </c>
      <c r="E2151" s="35" t="str">
        <f>Def_Status_Montagem!$B$4</f>
        <v>Contratada (inclui etiqueta)</v>
      </c>
      <c r="F2151" s="26"/>
      <c r="G2151" s="27"/>
      <c r="H2151" s="26" t="str">
        <f t="array" ref="H2151">INDEX(Def_Instancias_Equipamentos!$E$2:$E$5135, MATCH(K2151, Def_Instancias_Equipamentos!$D$2:$D$5135, 0), 1)</f>
        <v>IA-15RaBPM</v>
      </c>
      <c r="I2151" s="27" t="str">
        <f t="array" ref="I2151">INDEX(Def_Instancias_Equipamentos!$E$2:$E$5135, MATCH(L2151, Def_Instancias_Equipamentos!$D$2:$D$5135, 0), 1)</f>
        <v>IA-15RaBPM</v>
      </c>
      <c r="J2151" s="27" t="str">
        <f t="shared" si="26"/>
        <v>INTERNO</v>
      </c>
      <c r="K2151" s="28" t="str">
        <f>Def_Instancias_Equipamentos!$D$910</f>
        <v>SI-15M2:DI-BPMRFFE</v>
      </c>
      <c r="L2151" s="19" t="str">
        <f>Def_Instancias_Equipamentos!$D$1501</f>
        <v>SI-15M2:DI-FMCFastADC</v>
      </c>
      <c r="M2151" s="44" t="s">
        <v>51</v>
      </c>
      <c r="N2151" s="45" t="s">
        <v>1192</v>
      </c>
      <c r="O2151" s="28" t="str">
        <f>Def_Sistemas_Conectores_Cabos!$B$7</f>
        <v>SMA 50-ohm</v>
      </c>
      <c r="P2151" s="19" t="str">
        <f>Def_Sistemas_Conectores_Cabos!$B$7</f>
        <v>SMA 50-ohm</v>
      </c>
      <c r="Q2151" s="27" t="str">
        <f t="shared" si="31"/>
        <v>SI-15M2:DI-BPMRFFE/TO_OUT
SI-15M2:DI-FMCFastADC/IN1</v>
      </c>
      <c r="R2151" s="69">
        <v>2.0</v>
      </c>
      <c r="S2151" s="69">
        <v>2.0</v>
      </c>
      <c r="T2151" s="211" t="str">
        <f>Def_Sistemas_Conectores_Cabos!$C$9</f>
        <v>RG316</v>
      </c>
      <c r="U2151" s="45" t="s">
        <v>1173</v>
      </c>
      <c r="V2151" s="33"/>
      <c r="W2151" s="33"/>
      <c r="X2151" s="33"/>
    </row>
    <row r="2152" ht="15.75" customHeight="1">
      <c r="A2152" s="19" t="str">
        <f>Def_Sistemas_Conectores_Cabos!$A$22</f>
        <v>BPM de elétrons</v>
      </c>
      <c r="B2152" s="22" t="str">
        <f>Datas_Entregas!$A$3</f>
        <v>BTS/Anel</v>
      </c>
      <c r="C2152" s="25">
        <f t="array" ref="C2152">INDEX(Datas_Entregas!$B$2:$B$100, MATCH(B2152, Datas_Entregas!$A$2:$A$100, 0), 1)</f>
        <v>43296</v>
      </c>
      <c r="D2152" s="22" t="str">
        <f>Def_Status_Montagem!$A$4</f>
        <v>Comprado / Esperando entrega</v>
      </c>
      <c r="E2152" s="35" t="str">
        <f>Def_Status_Montagem!$B$4</f>
        <v>Contratada (inclui etiqueta)</v>
      </c>
      <c r="F2152" s="26"/>
      <c r="G2152" s="27"/>
      <c r="H2152" s="26" t="str">
        <f t="array" ref="H2152">INDEX(Def_Instancias_Equipamentos!$E$2:$E$5135, MATCH(K2152, Def_Instancias_Equipamentos!$D$2:$D$5135, 0), 1)</f>
        <v>IA-15RaBPM</v>
      </c>
      <c r="I2152" s="27" t="str">
        <f t="array" ref="I2152">INDEX(Def_Instancias_Equipamentos!$E$2:$E$5135, MATCH(L2152, Def_Instancias_Equipamentos!$D$2:$D$5135, 0), 1)</f>
        <v>IA-15RaBPM</v>
      </c>
      <c r="J2152" s="27" t="str">
        <f t="shared" si="26"/>
        <v>INTERNO</v>
      </c>
      <c r="K2152" s="28" t="str">
        <f>Def_Instancias_Equipamentos!$D$910</f>
        <v>SI-15M2:DI-BPMRFFE</v>
      </c>
      <c r="L2152" s="19" t="str">
        <f>Def_Instancias_Equipamentos!$D$1501</f>
        <v>SI-15M2:DI-FMCFastADC</v>
      </c>
      <c r="M2152" s="44" t="s">
        <v>44</v>
      </c>
      <c r="N2152" s="45" t="s">
        <v>1199</v>
      </c>
      <c r="O2152" s="28" t="str">
        <f>Def_Sistemas_Conectores_Cabos!$B$7</f>
        <v>SMA 50-ohm</v>
      </c>
      <c r="P2152" s="19" t="str">
        <f>Def_Sistemas_Conectores_Cabos!$B$7</f>
        <v>SMA 50-ohm</v>
      </c>
      <c r="Q2152" s="27" t="str">
        <f t="shared" si="31"/>
        <v>SI-15M2:DI-BPMRFFE/BI_OUT
SI-15M2:DI-FMCFastADC/IN2</v>
      </c>
      <c r="R2152" s="69">
        <v>2.0</v>
      </c>
      <c r="S2152" s="69">
        <v>2.0</v>
      </c>
      <c r="T2152" s="211" t="str">
        <f>Def_Sistemas_Conectores_Cabos!$C$9</f>
        <v>RG316</v>
      </c>
      <c r="U2152" s="45" t="s">
        <v>1173</v>
      </c>
      <c r="V2152" s="33"/>
      <c r="W2152" s="33"/>
      <c r="X2152" s="33"/>
    </row>
    <row r="2153" ht="15.75" customHeight="1">
      <c r="A2153" s="19" t="str">
        <f>Def_Sistemas_Conectores_Cabos!$A$22</f>
        <v>BPM de elétrons</v>
      </c>
      <c r="B2153" s="22" t="str">
        <f>Datas_Entregas!$A$3</f>
        <v>BTS/Anel</v>
      </c>
      <c r="C2153" s="25">
        <f t="array" ref="C2153">INDEX(Datas_Entregas!$B$2:$B$100, MATCH(B2153, Datas_Entregas!$A$2:$A$100, 0), 1)</f>
        <v>43296</v>
      </c>
      <c r="D2153" s="22" t="str">
        <f>Def_Status_Montagem!$A$4</f>
        <v>Comprado / Esperando entrega</v>
      </c>
      <c r="E2153" s="35" t="str">
        <f>Def_Status_Montagem!$B$4</f>
        <v>Contratada (inclui etiqueta)</v>
      </c>
      <c r="F2153" s="26"/>
      <c r="G2153" s="27"/>
      <c r="H2153" s="26" t="str">
        <f t="array" ref="H2153">INDEX(Def_Instancias_Equipamentos!$E$2:$E$5135, MATCH(K2153, Def_Instancias_Equipamentos!$D$2:$D$5135, 0), 1)</f>
        <v>IA-15RaBPM</v>
      </c>
      <c r="I2153" s="27" t="str">
        <f t="array" ref="I2153">INDEX(Def_Instancias_Equipamentos!$E$2:$E$5135, MATCH(L2153, Def_Instancias_Equipamentos!$D$2:$D$5135, 0), 1)</f>
        <v>IA-15RaBPM</v>
      </c>
      <c r="J2153" s="27" t="str">
        <f t="shared" si="26"/>
        <v>INTERNO</v>
      </c>
      <c r="K2153" s="28" t="str">
        <f>Def_Instancias_Equipamentos!$D$910</f>
        <v>SI-15M2:DI-BPMRFFE</v>
      </c>
      <c r="L2153" s="19" t="str">
        <f>Def_Instancias_Equipamentos!$D$1501</f>
        <v>SI-15M2:DI-FMCFastADC</v>
      </c>
      <c r="M2153" s="44" t="s">
        <v>49</v>
      </c>
      <c r="N2153" s="45" t="s">
        <v>1202</v>
      </c>
      <c r="O2153" s="28" t="str">
        <f>Def_Sistemas_Conectores_Cabos!$B$7</f>
        <v>SMA 50-ohm</v>
      </c>
      <c r="P2153" s="19" t="str">
        <f>Def_Sistemas_Conectores_Cabos!$B$7</f>
        <v>SMA 50-ohm</v>
      </c>
      <c r="Q2153" s="27" t="str">
        <f t="shared" si="31"/>
        <v>SI-15M2:DI-BPMRFFE/TI_OUT
SI-15M2:DI-FMCFastADC/IN3</v>
      </c>
      <c r="R2153" s="69">
        <v>2.0</v>
      </c>
      <c r="S2153" s="69">
        <v>2.0</v>
      </c>
      <c r="T2153" s="211" t="str">
        <f>Def_Sistemas_Conectores_Cabos!$C$9</f>
        <v>RG316</v>
      </c>
      <c r="U2153" s="45" t="s">
        <v>1173</v>
      </c>
      <c r="V2153" s="33"/>
      <c r="W2153" s="33"/>
      <c r="X2153" s="33"/>
    </row>
    <row r="2154" ht="15.75" customHeight="1">
      <c r="A2154" s="19" t="str">
        <f>Def_Sistemas_Conectores_Cabos!$A$22</f>
        <v>BPM de elétrons</v>
      </c>
      <c r="B2154" s="22" t="str">
        <f>Datas_Entregas!$A$3</f>
        <v>BTS/Anel</v>
      </c>
      <c r="C2154" s="25">
        <f t="array" ref="C2154">INDEX(Datas_Entregas!$B$2:$B$100, MATCH(B2154, Datas_Entregas!$A$2:$A$100, 0), 1)</f>
        <v>43296</v>
      </c>
      <c r="D2154" s="22" t="str">
        <f>Def_Status_Montagem!$A$4</f>
        <v>Comprado / Esperando entrega</v>
      </c>
      <c r="E2154" s="35" t="str">
        <f>Def_Status_Montagem!$B$4</f>
        <v>Contratada (inclui etiqueta)</v>
      </c>
      <c r="F2154" s="26"/>
      <c r="G2154" s="27"/>
      <c r="H2154" s="26" t="str">
        <f t="array" ref="H2154">INDEX(Def_Instancias_Equipamentos!$E$2:$E$5135, MATCH(K2154, Def_Instancias_Equipamentos!$D$2:$D$5135, 0), 1)</f>
        <v>IA-15RaBPM</v>
      </c>
      <c r="I2154" s="27" t="str">
        <f t="array" ref="I2154">INDEX(Def_Instancias_Equipamentos!$E$2:$E$5135, MATCH(L2154, Def_Instancias_Equipamentos!$D$2:$D$5135, 0), 1)</f>
        <v>IA-15RaBPM</v>
      </c>
      <c r="J2154" s="27" t="str">
        <f t="shared" si="26"/>
        <v>INTERNO</v>
      </c>
      <c r="K2154" s="28" t="str">
        <f>Def_Instancias_Equipamentos!$D$910</f>
        <v>SI-15M2:DI-BPMRFFE</v>
      </c>
      <c r="L2154" s="19" t="str">
        <f>Def_Instancias_Equipamentos!$D$1501</f>
        <v>SI-15M2:DI-FMCFastADC</v>
      </c>
      <c r="M2154" s="44" t="s">
        <v>47</v>
      </c>
      <c r="N2154" s="45" t="s">
        <v>1216</v>
      </c>
      <c r="O2154" s="28" t="str">
        <f>Def_Sistemas_Conectores_Cabos!$B$7</f>
        <v>SMA 50-ohm</v>
      </c>
      <c r="P2154" s="19" t="str">
        <f>Def_Sistemas_Conectores_Cabos!$B$7</f>
        <v>SMA 50-ohm</v>
      </c>
      <c r="Q2154" s="27" t="str">
        <f t="shared" si="31"/>
        <v>SI-15M2:DI-BPMRFFE/BO_OUT
SI-15M2:DI-FMCFastADC/IN4</v>
      </c>
      <c r="R2154" s="69">
        <v>2.0</v>
      </c>
      <c r="S2154" s="69">
        <v>2.0</v>
      </c>
      <c r="T2154" s="211" t="str">
        <f>Def_Sistemas_Conectores_Cabos!$C$9</f>
        <v>RG316</v>
      </c>
      <c r="U2154" s="45" t="s">
        <v>1173</v>
      </c>
      <c r="V2154" s="33"/>
      <c r="W2154" s="33"/>
      <c r="X2154" s="33"/>
    </row>
    <row r="2155" ht="15.75" customHeight="1">
      <c r="A2155" s="19" t="str">
        <f>Def_Sistemas_Conectores_Cabos!$A$22</f>
        <v>BPM de elétrons</v>
      </c>
      <c r="B2155" s="22" t="str">
        <f>Datas_Entregas!$A$3</f>
        <v>BTS/Anel</v>
      </c>
      <c r="C2155" s="25">
        <f t="array" ref="C2155">INDEX(Datas_Entregas!$B$2:$B$100, MATCH(B2155, Datas_Entregas!$A$2:$A$100, 0), 1)</f>
        <v>43296</v>
      </c>
      <c r="D2155" s="22" t="str">
        <f>Def_Status_Montagem!$A$4</f>
        <v>Comprado / Esperando entrega</v>
      </c>
      <c r="E2155" s="35" t="str">
        <f>Def_Status_Montagem!$B$4</f>
        <v>Contratada (inclui etiqueta)</v>
      </c>
      <c r="F2155" s="26"/>
      <c r="G2155" s="27"/>
      <c r="H2155" s="26" t="str">
        <f t="array" ref="H2155">INDEX(Def_Instancias_Equipamentos!$E$2:$E$5135, MATCH(K2155, Def_Instancias_Equipamentos!$D$2:$D$5135, 0), 1)</f>
        <v>IA-15RaBPM</v>
      </c>
      <c r="I2155" s="27" t="str">
        <f t="array" ref="I2155">INDEX(Def_Instancias_Equipamentos!$E$2:$E$5135, MATCH(L2155, Def_Instancias_Equipamentos!$D$2:$D$5135, 0), 1)</f>
        <v>IA-15RaBPM</v>
      </c>
      <c r="J2155" s="27" t="str">
        <f t="shared" si="26"/>
        <v>INTERNO</v>
      </c>
      <c r="K2155" s="28" t="str">
        <f>Def_Instancias_Equipamentos!$D$979</f>
        <v>SI-15SP:DI-BPMRFFE-1</v>
      </c>
      <c r="L2155" s="19" t="str">
        <f>Def_Instancias_Equipamentos!$D$1570</f>
        <v>SI-15SP:DI-FMCFastADC-1</v>
      </c>
      <c r="M2155" s="44" t="s">
        <v>51</v>
      </c>
      <c r="N2155" s="45" t="s">
        <v>1192</v>
      </c>
      <c r="O2155" s="28" t="str">
        <f>Def_Sistemas_Conectores_Cabos!$B$7</f>
        <v>SMA 50-ohm</v>
      </c>
      <c r="P2155" s="19" t="str">
        <f>Def_Sistemas_Conectores_Cabos!$B$7</f>
        <v>SMA 50-ohm</v>
      </c>
      <c r="Q2155" s="27" t="str">
        <f t="shared" si="31"/>
        <v>SI-15SP:DI-BPMRFFE-1/TO_OUT
SI-15SP:DI-FMCFastADC-1/IN1</v>
      </c>
      <c r="R2155" s="69">
        <v>2.0</v>
      </c>
      <c r="S2155" s="69">
        <v>2.0</v>
      </c>
      <c r="T2155" s="211" t="str">
        <f>Def_Sistemas_Conectores_Cabos!$C$9</f>
        <v>RG316</v>
      </c>
      <c r="U2155" s="45" t="s">
        <v>1173</v>
      </c>
      <c r="V2155" s="33"/>
      <c r="W2155" s="33"/>
      <c r="X2155" s="33"/>
    </row>
    <row r="2156" ht="15.75" customHeight="1">
      <c r="A2156" s="19" t="str">
        <f>Def_Sistemas_Conectores_Cabos!$A$22</f>
        <v>BPM de elétrons</v>
      </c>
      <c r="B2156" s="22" t="str">
        <f>Datas_Entregas!$A$3</f>
        <v>BTS/Anel</v>
      </c>
      <c r="C2156" s="25">
        <f t="array" ref="C2156">INDEX(Datas_Entregas!$B$2:$B$100, MATCH(B2156, Datas_Entregas!$A$2:$A$100, 0), 1)</f>
        <v>43296</v>
      </c>
      <c r="D2156" s="22" t="str">
        <f>Def_Status_Montagem!$A$4</f>
        <v>Comprado / Esperando entrega</v>
      </c>
      <c r="E2156" s="35" t="str">
        <f>Def_Status_Montagem!$B$4</f>
        <v>Contratada (inclui etiqueta)</v>
      </c>
      <c r="F2156" s="26"/>
      <c r="G2156" s="27"/>
      <c r="H2156" s="26" t="str">
        <f t="array" ref="H2156">INDEX(Def_Instancias_Equipamentos!$E$2:$E$5135, MATCH(K2156, Def_Instancias_Equipamentos!$D$2:$D$5135, 0), 1)</f>
        <v>IA-15RaBPM</v>
      </c>
      <c r="I2156" s="27" t="str">
        <f t="array" ref="I2156">INDEX(Def_Instancias_Equipamentos!$E$2:$E$5135, MATCH(L2156, Def_Instancias_Equipamentos!$D$2:$D$5135, 0), 1)</f>
        <v>IA-15RaBPM</v>
      </c>
      <c r="J2156" s="27" t="str">
        <f t="shared" si="26"/>
        <v>INTERNO</v>
      </c>
      <c r="K2156" s="28" t="str">
        <f>Def_Instancias_Equipamentos!$D$979</f>
        <v>SI-15SP:DI-BPMRFFE-1</v>
      </c>
      <c r="L2156" s="19" t="str">
        <f>Def_Instancias_Equipamentos!$D$1570</f>
        <v>SI-15SP:DI-FMCFastADC-1</v>
      </c>
      <c r="M2156" s="44" t="s">
        <v>44</v>
      </c>
      <c r="N2156" s="45" t="s">
        <v>1199</v>
      </c>
      <c r="O2156" s="28" t="str">
        <f>Def_Sistemas_Conectores_Cabos!$B$7</f>
        <v>SMA 50-ohm</v>
      </c>
      <c r="P2156" s="19" t="str">
        <f>Def_Sistemas_Conectores_Cabos!$B$7</f>
        <v>SMA 50-ohm</v>
      </c>
      <c r="Q2156" s="27" t="str">
        <f t="shared" si="31"/>
        <v>SI-15SP:DI-BPMRFFE-1/BI_OUT
SI-15SP:DI-FMCFastADC-1/IN2</v>
      </c>
      <c r="R2156" s="69">
        <v>2.0</v>
      </c>
      <c r="S2156" s="69">
        <v>2.0</v>
      </c>
      <c r="T2156" s="211" t="str">
        <f>Def_Sistemas_Conectores_Cabos!$C$9</f>
        <v>RG316</v>
      </c>
      <c r="U2156" s="45" t="s">
        <v>1173</v>
      </c>
      <c r="V2156" s="33"/>
      <c r="W2156" s="33"/>
      <c r="X2156" s="33"/>
    </row>
    <row r="2157" ht="15.75" customHeight="1">
      <c r="A2157" s="19" t="str">
        <f>Def_Sistemas_Conectores_Cabos!$A$22</f>
        <v>BPM de elétrons</v>
      </c>
      <c r="B2157" s="22" t="str">
        <f>Datas_Entregas!$A$3</f>
        <v>BTS/Anel</v>
      </c>
      <c r="C2157" s="25">
        <f t="array" ref="C2157">INDEX(Datas_Entregas!$B$2:$B$100, MATCH(B2157, Datas_Entregas!$A$2:$A$100, 0), 1)</f>
        <v>43296</v>
      </c>
      <c r="D2157" s="22" t="str">
        <f>Def_Status_Montagem!$A$4</f>
        <v>Comprado / Esperando entrega</v>
      </c>
      <c r="E2157" s="35" t="str">
        <f>Def_Status_Montagem!$B$4</f>
        <v>Contratada (inclui etiqueta)</v>
      </c>
      <c r="F2157" s="26"/>
      <c r="G2157" s="27"/>
      <c r="H2157" s="26" t="str">
        <f t="array" ref="H2157">INDEX(Def_Instancias_Equipamentos!$E$2:$E$5135, MATCH(K2157, Def_Instancias_Equipamentos!$D$2:$D$5135, 0), 1)</f>
        <v>IA-15RaBPM</v>
      </c>
      <c r="I2157" s="27" t="str">
        <f t="array" ref="I2157">INDEX(Def_Instancias_Equipamentos!$E$2:$E$5135, MATCH(L2157, Def_Instancias_Equipamentos!$D$2:$D$5135, 0), 1)</f>
        <v>IA-15RaBPM</v>
      </c>
      <c r="J2157" s="27" t="str">
        <f t="shared" si="26"/>
        <v>INTERNO</v>
      </c>
      <c r="K2157" s="28" t="str">
        <f>Def_Instancias_Equipamentos!$D$979</f>
        <v>SI-15SP:DI-BPMRFFE-1</v>
      </c>
      <c r="L2157" s="19" t="str">
        <f>Def_Instancias_Equipamentos!$D$1570</f>
        <v>SI-15SP:DI-FMCFastADC-1</v>
      </c>
      <c r="M2157" s="44" t="s">
        <v>49</v>
      </c>
      <c r="N2157" s="45" t="s">
        <v>1202</v>
      </c>
      <c r="O2157" s="28" t="str">
        <f>Def_Sistemas_Conectores_Cabos!$B$7</f>
        <v>SMA 50-ohm</v>
      </c>
      <c r="P2157" s="19" t="str">
        <f>Def_Sistemas_Conectores_Cabos!$B$7</f>
        <v>SMA 50-ohm</v>
      </c>
      <c r="Q2157" s="27" t="str">
        <f t="shared" si="31"/>
        <v>SI-15SP:DI-BPMRFFE-1/TI_OUT
SI-15SP:DI-FMCFastADC-1/IN3</v>
      </c>
      <c r="R2157" s="69">
        <v>2.0</v>
      </c>
      <c r="S2157" s="69">
        <v>2.0</v>
      </c>
      <c r="T2157" s="211" t="str">
        <f>Def_Sistemas_Conectores_Cabos!$C$9</f>
        <v>RG316</v>
      </c>
      <c r="U2157" s="45" t="s">
        <v>1173</v>
      </c>
      <c r="V2157" s="33"/>
      <c r="W2157" s="33"/>
      <c r="X2157" s="33"/>
    </row>
    <row r="2158" ht="15.75" customHeight="1">
      <c r="A2158" s="19" t="str">
        <f>Def_Sistemas_Conectores_Cabos!$A$22</f>
        <v>BPM de elétrons</v>
      </c>
      <c r="B2158" s="22" t="str">
        <f>Datas_Entregas!$A$3</f>
        <v>BTS/Anel</v>
      </c>
      <c r="C2158" s="25">
        <f t="array" ref="C2158">INDEX(Datas_Entregas!$B$2:$B$100, MATCH(B2158, Datas_Entregas!$A$2:$A$100, 0), 1)</f>
        <v>43296</v>
      </c>
      <c r="D2158" s="22" t="str">
        <f>Def_Status_Montagem!$A$4</f>
        <v>Comprado / Esperando entrega</v>
      </c>
      <c r="E2158" s="35" t="str">
        <f>Def_Status_Montagem!$B$4</f>
        <v>Contratada (inclui etiqueta)</v>
      </c>
      <c r="F2158" s="26"/>
      <c r="G2158" s="27"/>
      <c r="H2158" s="26" t="str">
        <f t="array" ref="H2158">INDEX(Def_Instancias_Equipamentos!$E$2:$E$5135, MATCH(K2158, Def_Instancias_Equipamentos!$D$2:$D$5135, 0), 1)</f>
        <v>IA-15RaBPM</v>
      </c>
      <c r="I2158" s="27" t="str">
        <f t="array" ref="I2158">INDEX(Def_Instancias_Equipamentos!$E$2:$E$5135, MATCH(L2158, Def_Instancias_Equipamentos!$D$2:$D$5135, 0), 1)</f>
        <v>IA-15RaBPM</v>
      </c>
      <c r="J2158" s="27" t="str">
        <f t="shared" si="26"/>
        <v>INTERNO</v>
      </c>
      <c r="K2158" s="28" t="str">
        <f>Def_Instancias_Equipamentos!$D$979</f>
        <v>SI-15SP:DI-BPMRFFE-1</v>
      </c>
      <c r="L2158" s="19" t="str">
        <f>Def_Instancias_Equipamentos!$D$1570</f>
        <v>SI-15SP:DI-FMCFastADC-1</v>
      </c>
      <c r="M2158" s="44" t="s">
        <v>47</v>
      </c>
      <c r="N2158" s="45" t="s">
        <v>1216</v>
      </c>
      <c r="O2158" s="28" t="str">
        <f>Def_Sistemas_Conectores_Cabos!$B$7</f>
        <v>SMA 50-ohm</v>
      </c>
      <c r="P2158" s="19" t="str">
        <f>Def_Sistemas_Conectores_Cabos!$B$7</f>
        <v>SMA 50-ohm</v>
      </c>
      <c r="Q2158" s="27" t="str">
        <f t="shared" si="31"/>
        <v>SI-15SP:DI-BPMRFFE-1/BO_OUT
SI-15SP:DI-FMCFastADC-1/IN4</v>
      </c>
      <c r="R2158" s="69">
        <v>2.0</v>
      </c>
      <c r="S2158" s="69">
        <v>2.0</v>
      </c>
      <c r="T2158" s="211" t="str">
        <f>Def_Sistemas_Conectores_Cabos!$C$9</f>
        <v>RG316</v>
      </c>
      <c r="U2158" s="45" t="s">
        <v>1173</v>
      </c>
      <c r="V2158" s="33"/>
      <c r="W2158" s="33"/>
      <c r="X2158" s="33"/>
    </row>
    <row r="2159" ht="15.75" customHeight="1">
      <c r="A2159" s="19" t="str">
        <f>Def_Sistemas_Conectores_Cabos!$A$22</f>
        <v>BPM de elétrons</v>
      </c>
      <c r="B2159" s="22" t="str">
        <f>Datas_Entregas!$A$3</f>
        <v>BTS/Anel</v>
      </c>
      <c r="C2159" s="25">
        <f t="array" ref="C2159">INDEX(Datas_Entregas!$B$2:$B$100, MATCH(B2159, Datas_Entregas!$A$2:$A$100, 0), 1)</f>
        <v>43296</v>
      </c>
      <c r="D2159" s="22" t="str">
        <f>Def_Status_Montagem!$A$4</f>
        <v>Comprado / Esperando entrega</v>
      </c>
      <c r="E2159" s="35" t="str">
        <f>Def_Status_Montagem!$B$4</f>
        <v>Contratada (inclui etiqueta)</v>
      </c>
      <c r="F2159" s="26"/>
      <c r="G2159" s="27"/>
      <c r="H2159" s="26" t="str">
        <f t="array" ref="H2159">INDEX(Def_Instancias_Equipamentos!$E$2:$E$5135, MATCH(K2159, Def_Instancias_Equipamentos!$D$2:$D$5135, 0), 1)</f>
        <v>IA-15RaBPM</v>
      </c>
      <c r="I2159" s="27" t="str">
        <f t="array" ref="I2159">INDEX(Def_Instancias_Equipamentos!$E$2:$E$5135, MATCH(L2159, Def_Instancias_Equipamentos!$D$2:$D$5135, 0), 1)</f>
        <v>IA-15RaBPM</v>
      </c>
      <c r="J2159" s="27" t="str">
        <f t="shared" si="26"/>
        <v>INTERNO</v>
      </c>
      <c r="K2159" s="28" t="str">
        <f>Def_Instancias_Equipamentos!$D$980</f>
        <v>SI-15SP:DI-BPMRFFE-2</v>
      </c>
      <c r="L2159" s="19" t="str">
        <f>Def_Instancias_Equipamentos!$D$1571</f>
        <v>SI-15SP:DI-FMCFastADC-2</v>
      </c>
      <c r="M2159" s="44" t="s">
        <v>51</v>
      </c>
      <c r="N2159" s="45" t="s">
        <v>1192</v>
      </c>
      <c r="O2159" s="28" t="str">
        <f>Def_Sistemas_Conectores_Cabos!$B$7</f>
        <v>SMA 50-ohm</v>
      </c>
      <c r="P2159" s="19" t="str">
        <f>Def_Sistemas_Conectores_Cabos!$B$7</f>
        <v>SMA 50-ohm</v>
      </c>
      <c r="Q2159" s="27" t="str">
        <f t="shared" si="31"/>
        <v>SI-15SP:DI-BPMRFFE-2/TO_OUT
SI-15SP:DI-FMCFastADC-2/IN1</v>
      </c>
      <c r="R2159" s="69">
        <v>2.0</v>
      </c>
      <c r="S2159" s="69">
        <v>2.0</v>
      </c>
      <c r="T2159" s="211" t="str">
        <f>Def_Sistemas_Conectores_Cabos!$C$9</f>
        <v>RG316</v>
      </c>
      <c r="U2159" s="45" t="s">
        <v>1173</v>
      </c>
      <c r="V2159" s="33"/>
      <c r="W2159" s="33"/>
      <c r="X2159" s="33"/>
    </row>
    <row r="2160" ht="15.75" customHeight="1">
      <c r="A2160" s="19" t="str">
        <f>Def_Sistemas_Conectores_Cabos!$A$22</f>
        <v>BPM de elétrons</v>
      </c>
      <c r="B2160" s="22" t="str">
        <f>Datas_Entregas!$A$3</f>
        <v>BTS/Anel</v>
      </c>
      <c r="C2160" s="25">
        <f t="array" ref="C2160">INDEX(Datas_Entregas!$B$2:$B$100, MATCH(B2160, Datas_Entregas!$A$2:$A$100, 0), 1)</f>
        <v>43296</v>
      </c>
      <c r="D2160" s="22" t="str">
        <f>Def_Status_Montagem!$A$4</f>
        <v>Comprado / Esperando entrega</v>
      </c>
      <c r="E2160" s="35" t="str">
        <f>Def_Status_Montagem!$B$4</f>
        <v>Contratada (inclui etiqueta)</v>
      </c>
      <c r="F2160" s="26"/>
      <c r="G2160" s="27"/>
      <c r="H2160" s="26" t="str">
        <f t="array" ref="H2160">INDEX(Def_Instancias_Equipamentos!$E$2:$E$5135, MATCH(K2160, Def_Instancias_Equipamentos!$D$2:$D$5135, 0), 1)</f>
        <v>IA-15RaBPM</v>
      </c>
      <c r="I2160" s="27" t="str">
        <f t="array" ref="I2160">INDEX(Def_Instancias_Equipamentos!$E$2:$E$5135, MATCH(L2160, Def_Instancias_Equipamentos!$D$2:$D$5135, 0), 1)</f>
        <v>IA-15RaBPM</v>
      </c>
      <c r="J2160" s="27" t="str">
        <f t="shared" si="26"/>
        <v>INTERNO</v>
      </c>
      <c r="K2160" s="28" t="str">
        <f>Def_Instancias_Equipamentos!$D$980</f>
        <v>SI-15SP:DI-BPMRFFE-2</v>
      </c>
      <c r="L2160" s="19" t="str">
        <f>Def_Instancias_Equipamentos!$D$1571</f>
        <v>SI-15SP:DI-FMCFastADC-2</v>
      </c>
      <c r="M2160" s="44" t="s">
        <v>44</v>
      </c>
      <c r="N2160" s="45" t="s">
        <v>1199</v>
      </c>
      <c r="O2160" s="28" t="str">
        <f>Def_Sistemas_Conectores_Cabos!$B$7</f>
        <v>SMA 50-ohm</v>
      </c>
      <c r="P2160" s="19" t="str">
        <f>Def_Sistemas_Conectores_Cabos!$B$7</f>
        <v>SMA 50-ohm</v>
      </c>
      <c r="Q2160" s="27" t="str">
        <f t="shared" si="31"/>
        <v>SI-15SP:DI-BPMRFFE-2/BI_OUT
SI-15SP:DI-FMCFastADC-2/IN2</v>
      </c>
      <c r="R2160" s="69">
        <v>2.0</v>
      </c>
      <c r="S2160" s="69">
        <v>2.0</v>
      </c>
      <c r="T2160" s="211" t="str">
        <f>Def_Sistemas_Conectores_Cabos!$C$9</f>
        <v>RG316</v>
      </c>
      <c r="U2160" s="45" t="s">
        <v>1173</v>
      </c>
      <c r="V2160" s="33"/>
      <c r="W2160" s="33"/>
      <c r="X2160" s="33"/>
    </row>
    <row r="2161" ht="15.75" customHeight="1">
      <c r="A2161" s="19" t="str">
        <f>Def_Sistemas_Conectores_Cabos!$A$22</f>
        <v>BPM de elétrons</v>
      </c>
      <c r="B2161" s="22" t="str">
        <f>Datas_Entregas!$A$3</f>
        <v>BTS/Anel</v>
      </c>
      <c r="C2161" s="25">
        <f t="array" ref="C2161">INDEX(Datas_Entregas!$B$2:$B$100, MATCH(B2161, Datas_Entregas!$A$2:$A$100, 0), 1)</f>
        <v>43296</v>
      </c>
      <c r="D2161" s="22" t="str">
        <f>Def_Status_Montagem!$A$4</f>
        <v>Comprado / Esperando entrega</v>
      </c>
      <c r="E2161" s="35" t="str">
        <f>Def_Status_Montagem!$B$4</f>
        <v>Contratada (inclui etiqueta)</v>
      </c>
      <c r="F2161" s="26"/>
      <c r="G2161" s="27"/>
      <c r="H2161" s="26" t="str">
        <f t="array" ref="H2161">INDEX(Def_Instancias_Equipamentos!$E$2:$E$5135, MATCH(K2161, Def_Instancias_Equipamentos!$D$2:$D$5135, 0), 1)</f>
        <v>IA-15RaBPM</v>
      </c>
      <c r="I2161" s="27" t="str">
        <f t="array" ref="I2161">INDEX(Def_Instancias_Equipamentos!$E$2:$E$5135, MATCH(L2161, Def_Instancias_Equipamentos!$D$2:$D$5135, 0), 1)</f>
        <v>IA-15RaBPM</v>
      </c>
      <c r="J2161" s="27" t="str">
        <f t="shared" si="26"/>
        <v>INTERNO</v>
      </c>
      <c r="K2161" s="28" t="str">
        <f>Def_Instancias_Equipamentos!$D$980</f>
        <v>SI-15SP:DI-BPMRFFE-2</v>
      </c>
      <c r="L2161" s="19" t="str">
        <f>Def_Instancias_Equipamentos!$D$1571</f>
        <v>SI-15SP:DI-FMCFastADC-2</v>
      </c>
      <c r="M2161" s="44" t="s">
        <v>49</v>
      </c>
      <c r="N2161" s="45" t="s">
        <v>1202</v>
      </c>
      <c r="O2161" s="28" t="str">
        <f>Def_Sistemas_Conectores_Cabos!$B$7</f>
        <v>SMA 50-ohm</v>
      </c>
      <c r="P2161" s="19" t="str">
        <f>Def_Sistemas_Conectores_Cabos!$B$7</f>
        <v>SMA 50-ohm</v>
      </c>
      <c r="Q2161" s="27" t="str">
        <f t="shared" si="31"/>
        <v>SI-15SP:DI-BPMRFFE-2/TI_OUT
SI-15SP:DI-FMCFastADC-2/IN3</v>
      </c>
      <c r="R2161" s="69">
        <v>2.0</v>
      </c>
      <c r="S2161" s="69">
        <v>2.0</v>
      </c>
      <c r="T2161" s="211" t="str">
        <f>Def_Sistemas_Conectores_Cabos!$C$9</f>
        <v>RG316</v>
      </c>
      <c r="U2161" s="45" t="s">
        <v>1173</v>
      </c>
      <c r="V2161" s="33"/>
      <c r="W2161" s="33"/>
      <c r="X2161" s="33"/>
    </row>
    <row r="2162" ht="15.75" customHeight="1">
      <c r="A2162" s="19" t="str">
        <f>Def_Sistemas_Conectores_Cabos!$A$22</f>
        <v>BPM de elétrons</v>
      </c>
      <c r="B2162" s="22" t="str">
        <f>Datas_Entregas!$A$3</f>
        <v>BTS/Anel</v>
      </c>
      <c r="C2162" s="25">
        <f t="array" ref="C2162">INDEX(Datas_Entregas!$B$2:$B$100, MATCH(B2162, Datas_Entregas!$A$2:$A$100, 0), 1)</f>
        <v>43296</v>
      </c>
      <c r="D2162" s="22" t="str">
        <f>Def_Status_Montagem!$A$4</f>
        <v>Comprado / Esperando entrega</v>
      </c>
      <c r="E2162" s="35" t="str">
        <f>Def_Status_Montagem!$B$4</f>
        <v>Contratada (inclui etiqueta)</v>
      </c>
      <c r="F2162" s="26"/>
      <c r="G2162" s="27"/>
      <c r="H2162" s="26" t="str">
        <f t="array" ref="H2162">INDEX(Def_Instancias_Equipamentos!$E$2:$E$5135, MATCH(K2162, Def_Instancias_Equipamentos!$D$2:$D$5135, 0), 1)</f>
        <v>IA-15RaBPM</v>
      </c>
      <c r="I2162" s="27" t="str">
        <f t="array" ref="I2162">INDEX(Def_Instancias_Equipamentos!$E$2:$E$5135, MATCH(L2162, Def_Instancias_Equipamentos!$D$2:$D$5135, 0), 1)</f>
        <v>IA-15RaBPM</v>
      </c>
      <c r="J2162" s="27" t="str">
        <f t="shared" si="26"/>
        <v>INTERNO</v>
      </c>
      <c r="K2162" s="28" t="str">
        <f>Def_Instancias_Equipamentos!$D$980</f>
        <v>SI-15SP:DI-BPMRFFE-2</v>
      </c>
      <c r="L2162" s="19" t="str">
        <f>Def_Instancias_Equipamentos!$D$1571</f>
        <v>SI-15SP:DI-FMCFastADC-2</v>
      </c>
      <c r="M2162" s="44" t="s">
        <v>47</v>
      </c>
      <c r="N2162" s="45" t="s">
        <v>1216</v>
      </c>
      <c r="O2162" s="28" t="str">
        <f>Def_Sistemas_Conectores_Cabos!$B$7</f>
        <v>SMA 50-ohm</v>
      </c>
      <c r="P2162" s="19" t="str">
        <f>Def_Sistemas_Conectores_Cabos!$B$7</f>
        <v>SMA 50-ohm</v>
      </c>
      <c r="Q2162" s="27" t="str">
        <f t="shared" si="31"/>
        <v>SI-15SP:DI-BPMRFFE-2/BO_OUT
SI-15SP:DI-FMCFastADC-2/IN4</v>
      </c>
      <c r="R2162" s="69">
        <v>2.0</v>
      </c>
      <c r="S2162" s="69">
        <v>2.0</v>
      </c>
      <c r="T2162" s="211" t="str">
        <f>Def_Sistemas_Conectores_Cabos!$C$9</f>
        <v>RG316</v>
      </c>
      <c r="U2162" s="45" t="s">
        <v>1173</v>
      </c>
      <c r="V2162" s="33"/>
      <c r="W2162" s="33"/>
      <c r="X2162" s="33"/>
    </row>
    <row r="2163" ht="15.75" customHeight="1">
      <c r="A2163" s="19" t="str">
        <f>Def_Sistemas_Conectores_Cabos!$A$22</f>
        <v>BPM de elétrons</v>
      </c>
      <c r="B2163" s="22" t="str">
        <f>Datas_Entregas!$A$3</f>
        <v>BTS/Anel</v>
      </c>
      <c r="C2163" s="25">
        <f t="array" ref="C2163">INDEX(Datas_Entregas!$B$2:$B$100, MATCH(B2163, Datas_Entregas!$A$2:$A$100, 0), 1)</f>
        <v>43296</v>
      </c>
      <c r="D2163" s="22" t="str">
        <f>Def_Status_Montagem!$A$4</f>
        <v>Comprado / Esperando entrega</v>
      </c>
      <c r="E2163" s="35" t="str">
        <f>Def_Status_Montagem!$B$4</f>
        <v>Contratada (inclui etiqueta)</v>
      </c>
      <c r="F2163" s="26"/>
      <c r="G2163" s="27"/>
      <c r="H2163" s="26" t="str">
        <f t="array" ref="H2163">INDEX(Def_Instancias_Equipamentos!$E$2:$E$5135, MATCH(K2163, Def_Instancias_Equipamentos!$D$2:$D$5135, 0), 1)</f>
        <v>IA-16RaBPM</v>
      </c>
      <c r="I2163" s="27" t="str">
        <f t="array" ref="I2163">INDEX(Def_Instancias_Equipamentos!$E$2:$E$5135, MATCH(L2163, Def_Instancias_Equipamentos!$D$2:$D$5135, 0), 1)</f>
        <v>IA-16RaBPM</v>
      </c>
      <c r="J2163" s="27" t="str">
        <f t="shared" si="26"/>
        <v>INTERNO</v>
      </c>
      <c r="K2163" s="28" t="str">
        <f>Def_Instancias_Equipamentos!$D$911</f>
        <v>SI-16C1:DI-BPMRFFE-1</v>
      </c>
      <c r="L2163" s="19" t="str">
        <f>Def_Instancias_Equipamentos!$D$1502</f>
        <v>SI-16C1:DI-FMCFastADC-1</v>
      </c>
      <c r="M2163" s="44" t="s">
        <v>51</v>
      </c>
      <c r="N2163" s="45" t="s">
        <v>1192</v>
      </c>
      <c r="O2163" s="28" t="str">
        <f>Def_Sistemas_Conectores_Cabos!$B$7</f>
        <v>SMA 50-ohm</v>
      </c>
      <c r="P2163" s="19" t="str">
        <f>Def_Sistemas_Conectores_Cabos!$B$7</f>
        <v>SMA 50-ohm</v>
      </c>
      <c r="Q2163" s="27" t="str">
        <f t="shared" si="31"/>
        <v>SI-16C1:DI-BPMRFFE-1/TO_OUT
SI-16C1:DI-FMCFastADC-1/IN1</v>
      </c>
      <c r="R2163" s="69">
        <v>2.0</v>
      </c>
      <c r="S2163" s="69">
        <v>2.0</v>
      </c>
      <c r="T2163" s="211" t="str">
        <f>Def_Sistemas_Conectores_Cabos!$C$9</f>
        <v>RG316</v>
      </c>
      <c r="U2163" s="45" t="s">
        <v>1173</v>
      </c>
      <c r="V2163" s="33"/>
      <c r="W2163" s="33"/>
      <c r="X2163" s="33"/>
    </row>
    <row r="2164" ht="15.75" customHeight="1">
      <c r="A2164" s="19" t="str">
        <f>Def_Sistemas_Conectores_Cabos!$A$22</f>
        <v>BPM de elétrons</v>
      </c>
      <c r="B2164" s="22" t="str">
        <f>Datas_Entregas!$A$3</f>
        <v>BTS/Anel</v>
      </c>
      <c r="C2164" s="25">
        <f t="array" ref="C2164">INDEX(Datas_Entregas!$B$2:$B$100, MATCH(B2164, Datas_Entregas!$A$2:$A$100, 0), 1)</f>
        <v>43296</v>
      </c>
      <c r="D2164" s="22" t="str">
        <f>Def_Status_Montagem!$A$4</f>
        <v>Comprado / Esperando entrega</v>
      </c>
      <c r="E2164" s="35" t="str">
        <f>Def_Status_Montagem!$B$4</f>
        <v>Contratada (inclui etiqueta)</v>
      </c>
      <c r="F2164" s="26"/>
      <c r="G2164" s="27"/>
      <c r="H2164" s="26" t="str">
        <f t="array" ref="H2164">INDEX(Def_Instancias_Equipamentos!$E$2:$E$5135, MATCH(K2164, Def_Instancias_Equipamentos!$D$2:$D$5135, 0), 1)</f>
        <v>IA-16RaBPM</v>
      </c>
      <c r="I2164" s="27" t="str">
        <f t="array" ref="I2164">INDEX(Def_Instancias_Equipamentos!$E$2:$E$5135, MATCH(L2164, Def_Instancias_Equipamentos!$D$2:$D$5135, 0), 1)</f>
        <v>IA-16RaBPM</v>
      </c>
      <c r="J2164" s="27" t="str">
        <f t="shared" si="26"/>
        <v>INTERNO</v>
      </c>
      <c r="K2164" s="28" t="str">
        <f>Def_Instancias_Equipamentos!$D$911</f>
        <v>SI-16C1:DI-BPMRFFE-1</v>
      </c>
      <c r="L2164" s="19" t="str">
        <f>Def_Instancias_Equipamentos!$D$1502</f>
        <v>SI-16C1:DI-FMCFastADC-1</v>
      </c>
      <c r="M2164" s="44" t="s">
        <v>44</v>
      </c>
      <c r="N2164" s="45" t="s">
        <v>1199</v>
      </c>
      <c r="O2164" s="28" t="str">
        <f>Def_Sistemas_Conectores_Cabos!$B$7</f>
        <v>SMA 50-ohm</v>
      </c>
      <c r="P2164" s="19" t="str">
        <f>Def_Sistemas_Conectores_Cabos!$B$7</f>
        <v>SMA 50-ohm</v>
      </c>
      <c r="Q2164" s="27" t="str">
        <f t="shared" si="31"/>
        <v>SI-16C1:DI-BPMRFFE-1/BI_OUT
SI-16C1:DI-FMCFastADC-1/IN2</v>
      </c>
      <c r="R2164" s="69">
        <v>2.0</v>
      </c>
      <c r="S2164" s="69">
        <v>2.0</v>
      </c>
      <c r="T2164" s="211" t="str">
        <f>Def_Sistemas_Conectores_Cabos!$C$9</f>
        <v>RG316</v>
      </c>
      <c r="U2164" s="45" t="s">
        <v>1173</v>
      </c>
      <c r="V2164" s="33"/>
      <c r="W2164" s="33"/>
      <c r="X2164" s="33"/>
    </row>
    <row r="2165" ht="15.75" customHeight="1">
      <c r="A2165" s="19" t="str">
        <f>Def_Sistemas_Conectores_Cabos!$A$22</f>
        <v>BPM de elétrons</v>
      </c>
      <c r="B2165" s="22" t="str">
        <f>Datas_Entregas!$A$3</f>
        <v>BTS/Anel</v>
      </c>
      <c r="C2165" s="25">
        <f t="array" ref="C2165">INDEX(Datas_Entregas!$B$2:$B$100, MATCH(B2165, Datas_Entregas!$A$2:$A$100, 0), 1)</f>
        <v>43296</v>
      </c>
      <c r="D2165" s="22" t="str">
        <f>Def_Status_Montagem!$A$4</f>
        <v>Comprado / Esperando entrega</v>
      </c>
      <c r="E2165" s="35" t="str">
        <f>Def_Status_Montagem!$B$4</f>
        <v>Contratada (inclui etiqueta)</v>
      </c>
      <c r="F2165" s="26"/>
      <c r="G2165" s="27"/>
      <c r="H2165" s="26" t="str">
        <f t="array" ref="H2165">INDEX(Def_Instancias_Equipamentos!$E$2:$E$5135, MATCH(K2165, Def_Instancias_Equipamentos!$D$2:$D$5135, 0), 1)</f>
        <v>IA-16RaBPM</v>
      </c>
      <c r="I2165" s="27" t="str">
        <f t="array" ref="I2165">INDEX(Def_Instancias_Equipamentos!$E$2:$E$5135, MATCH(L2165, Def_Instancias_Equipamentos!$D$2:$D$5135, 0), 1)</f>
        <v>IA-16RaBPM</v>
      </c>
      <c r="J2165" s="27" t="str">
        <f t="shared" si="26"/>
        <v>INTERNO</v>
      </c>
      <c r="K2165" s="28" t="str">
        <f>Def_Instancias_Equipamentos!$D$911</f>
        <v>SI-16C1:DI-BPMRFFE-1</v>
      </c>
      <c r="L2165" s="19" t="str">
        <f>Def_Instancias_Equipamentos!$D$1502</f>
        <v>SI-16C1:DI-FMCFastADC-1</v>
      </c>
      <c r="M2165" s="44" t="s">
        <v>49</v>
      </c>
      <c r="N2165" s="45" t="s">
        <v>1202</v>
      </c>
      <c r="O2165" s="28" t="str">
        <f>Def_Sistemas_Conectores_Cabos!$B$7</f>
        <v>SMA 50-ohm</v>
      </c>
      <c r="P2165" s="19" t="str">
        <f>Def_Sistemas_Conectores_Cabos!$B$7</f>
        <v>SMA 50-ohm</v>
      </c>
      <c r="Q2165" s="27" t="str">
        <f t="shared" si="31"/>
        <v>SI-16C1:DI-BPMRFFE-1/TI_OUT
SI-16C1:DI-FMCFastADC-1/IN3</v>
      </c>
      <c r="R2165" s="69">
        <v>2.0</v>
      </c>
      <c r="S2165" s="69">
        <v>2.0</v>
      </c>
      <c r="T2165" s="211" t="str">
        <f>Def_Sistemas_Conectores_Cabos!$C$9</f>
        <v>RG316</v>
      </c>
      <c r="U2165" s="45" t="s">
        <v>1173</v>
      </c>
      <c r="V2165" s="33"/>
      <c r="W2165" s="33"/>
      <c r="X2165" s="33"/>
    </row>
    <row r="2166" ht="15.75" customHeight="1">
      <c r="A2166" s="19" t="str">
        <f>Def_Sistemas_Conectores_Cabos!$A$22</f>
        <v>BPM de elétrons</v>
      </c>
      <c r="B2166" s="22" t="str">
        <f>Datas_Entregas!$A$3</f>
        <v>BTS/Anel</v>
      </c>
      <c r="C2166" s="25">
        <f t="array" ref="C2166">INDEX(Datas_Entregas!$B$2:$B$100, MATCH(B2166, Datas_Entregas!$A$2:$A$100, 0), 1)</f>
        <v>43296</v>
      </c>
      <c r="D2166" s="22" t="str">
        <f>Def_Status_Montagem!$A$4</f>
        <v>Comprado / Esperando entrega</v>
      </c>
      <c r="E2166" s="35" t="str">
        <f>Def_Status_Montagem!$B$4</f>
        <v>Contratada (inclui etiqueta)</v>
      </c>
      <c r="F2166" s="26"/>
      <c r="G2166" s="27"/>
      <c r="H2166" s="26" t="str">
        <f t="array" ref="H2166">INDEX(Def_Instancias_Equipamentos!$E$2:$E$5135, MATCH(K2166, Def_Instancias_Equipamentos!$D$2:$D$5135, 0), 1)</f>
        <v>IA-16RaBPM</v>
      </c>
      <c r="I2166" s="27" t="str">
        <f t="array" ref="I2166">INDEX(Def_Instancias_Equipamentos!$E$2:$E$5135, MATCH(L2166, Def_Instancias_Equipamentos!$D$2:$D$5135, 0), 1)</f>
        <v>IA-16RaBPM</v>
      </c>
      <c r="J2166" s="27" t="str">
        <f t="shared" si="26"/>
        <v>INTERNO</v>
      </c>
      <c r="K2166" s="28" t="str">
        <f>Def_Instancias_Equipamentos!$D$911</f>
        <v>SI-16C1:DI-BPMRFFE-1</v>
      </c>
      <c r="L2166" s="19" t="str">
        <f>Def_Instancias_Equipamentos!$D$1502</f>
        <v>SI-16C1:DI-FMCFastADC-1</v>
      </c>
      <c r="M2166" s="44" t="s">
        <v>47</v>
      </c>
      <c r="N2166" s="45" t="s">
        <v>1216</v>
      </c>
      <c r="O2166" s="28" t="str">
        <f>Def_Sistemas_Conectores_Cabos!$B$7</f>
        <v>SMA 50-ohm</v>
      </c>
      <c r="P2166" s="19" t="str">
        <f>Def_Sistemas_Conectores_Cabos!$B$7</f>
        <v>SMA 50-ohm</v>
      </c>
      <c r="Q2166" s="27" t="str">
        <f t="shared" si="31"/>
        <v>SI-16C1:DI-BPMRFFE-1/BO_OUT
SI-16C1:DI-FMCFastADC-1/IN4</v>
      </c>
      <c r="R2166" s="69">
        <v>2.0</v>
      </c>
      <c r="S2166" s="69">
        <v>2.0</v>
      </c>
      <c r="T2166" s="211" t="str">
        <f>Def_Sistemas_Conectores_Cabos!$C$9</f>
        <v>RG316</v>
      </c>
      <c r="U2166" s="45" t="s">
        <v>1173</v>
      </c>
      <c r="V2166" s="33"/>
      <c r="W2166" s="33"/>
      <c r="X2166" s="33"/>
    </row>
    <row r="2167" ht="15.75" customHeight="1">
      <c r="A2167" s="19" t="str">
        <f>Def_Sistemas_Conectores_Cabos!$A$22</f>
        <v>BPM de elétrons</v>
      </c>
      <c r="B2167" s="22" t="str">
        <f>Datas_Entregas!$A$3</f>
        <v>BTS/Anel</v>
      </c>
      <c r="C2167" s="25">
        <f t="array" ref="C2167">INDEX(Datas_Entregas!$B$2:$B$100, MATCH(B2167, Datas_Entregas!$A$2:$A$100, 0), 1)</f>
        <v>43296</v>
      </c>
      <c r="D2167" s="22" t="str">
        <f>Def_Status_Montagem!$A$4</f>
        <v>Comprado / Esperando entrega</v>
      </c>
      <c r="E2167" s="35" t="str">
        <f>Def_Status_Montagem!$B$4</f>
        <v>Contratada (inclui etiqueta)</v>
      </c>
      <c r="F2167" s="26"/>
      <c r="G2167" s="27"/>
      <c r="H2167" s="26" t="str">
        <f t="array" ref="H2167">INDEX(Def_Instancias_Equipamentos!$E$2:$E$5135, MATCH(K2167, Def_Instancias_Equipamentos!$D$2:$D$5135, 0), 1)</f>
        <v>IA-16RaBPM</v>
      </c>
      <c r="I2167" s="27" t="str">
        <f t="array" ref="I2167">INDEX(Def_Instancias_Equipamentos!$E$2:$E$5135, MATCH(L2167, Def_Instancias_Equipamentos!$D$2:$D$5135, 0), 1)</f>
        <v>IA-16RaBPM</v>
      </c>
      <c r="J2167" s="27" t="str">
        <f t="shared" si="26"/>
        <v>INTERNO</v>
      </c>
      <c r="K2167" s="28" t="str">
        <f>Def_Instancias_Equipamentos!$D$912</f>
        <v>SI-16C1:DI-BPMRFFE-2</v>
      </c>
      <c r="L2167" s="19" t="str">
        <f>Def_Instancias_Equipamentos!$D$1503</f>
        <v>SI-16C1:DI-FMCFastADC-2</v>
      </c>
      <c r="M2167" s="44" t="s">
        <v>51</v>
      </c>
      <c r="N2167" s="45" t="s">
        <v>1192</v>
      </c>
      <c r="O2167" s="28" t="str">
        <f>Def_Sistemas_Conectores_Cabos!$B$7</f>
        <v>SMA 50-ohm</v>
      </c>
      <c r="P2167" s="19" t="str">
        <f>Def_Sistemas_Conectores_Cabos!$B$7</f>
        <v>SMA 50-ohm</v>
      </c>
      <c r="Q2167" s="27" t="str">
        <f t="shared" si="31"/>
        <v>SI-16C1:DI-BPMRFFE-2/TO_OUT
SI-16C1:DI-FMCFastADC-2/IN1</v>
      </c>
      <c r="R2167" s="69">
        <v>2.0</v>
      </c>
      <c r="S2167" s="69">
        <v>2.0</v>
      </c>
      <c r="T2167" s="211" t="str">
        <f>Def_Sistemas_Conectores_Cabos!$C$9</f>
        <v>RG316</v>
      </c>
      <c r="U2167" s="45" t="s">
        <v>1173</v>
      </c>
      <c r="V2167" s="33"/>
      <c r="W2167" s="33"/>
      <c r="X2167" s="33"/>
    </row>
    <row r="2168" ht="15.75" customHeight="1">
      <c r="A2168" s="19" t="str">
        <f>Def_Sistemas_Conectores_Cabos!$A$22</f>
        <v>BPM de elétrons</v>
      </c>
      <c r="B2168" s="22" t="str">
        <f>Datas_Entregas!$A$3</f>
        <v>BTS/Anel</v>
      </c>
      <c r="C2168" s="25">
        <f t="array" ref="C2168">INDEX(Datas_Entregas!$B$2:$B$100, MATCH(B2168, Datas_Entregas!$A$2:$A$100, 0), 1)</f>
        <v>43296</v>
      </c>
      <c r="D2168" s="22" t="str">
        <f>Def_Status_Montagem!$A$4</f>
        <v>Comprado / Esperando entrega</v>
      </c>
      <c r="E2168" s="35" t="str">
        <f>Def_Status_Montagem!$B$4</f>
        <v>Contratada (inclui etiqueta)</v>
      </c>
      <c r="F2168" s="26"/>
      <c r="G2168" s="27"/>
      <c r="H2168" s="26" t="str">
        <f t="array" ref="H2168">INDEX(Def_Instancias_Equipamentos!$E$2:$E$5135, MATCH(K2168, Def_Instancias_Equipamentos!$D$2:$D$5135, 0), 1)</f>
        <v>IA-16RaBPM</v>
      </c>
      <c r="I2168" s="27" t="str">
        <f t="array" ref="I2168">INDEX(Def_Instancias_Equipamentos!$E$2:$E$5135, MATCH(L2168, Def_Instancias_Equipamentos!$D$2:$D$5135, 0), 1)</f>
        <v>IA-16RaBPM</v>
      </c>
      <c r="J2168" s="27" t="str">
        <f t="shared" si="26"/>
        <v>INTERNO</v>
      </c>
      <c r="K2168" s="28" t="str">
        <f>Def_Instancias_Equipamentos!$D$912</f>
        <v>SI-16C1:DI-BPMRFFE-2</v>
      </c>
      <c r="L2168" s="19" t="str">
        <f>Def_Instancias_Equipamentos!$D$1503</f>
        <v>SI-16C1:DI-FMCFastADC-2</v>
      </c>
      <c r="M2168" s="44" t="s">
        <v>44</v>
      </c>
      <c r="N2168" s="45" t="s">
        <v>1199</v>
      </c>
      <c r="O2168" s="28" t="str">
        <f>Def_Sistemas_Conectores_Cabos!$B$7</f>
        <v>SMA 50-ohm</v>
      </c>
      <c r="P2168" s="19" t="str">
        <f>Def_Sistemas_Conectores_Cabos!$B$7</f>
        <v>SMA 50-ohm</v>
      </c>
      <c r="Q2168" s="27" t="str">
        <f t="shared" si="31"/>
        <v>SI-16C1:DI-BPMRFFE-2/BI_OUT
SI-16C1:DI-FMCFastADC-2/IN2</v>
      </c>
      <c r="R2168" s="69">
        <v>2.0</v>
      </c>
      <c r="S2168" s="69">
        <v>2.0</v>
      </c>
      <c r="T2168" s="211" t="str">
        <f>Def_Sistemas_Conectores_Cabos!$C$9</f>
        <v>RG316</v>
      </c>
      <c r="U2168" s="45" t="s">
        <v>1173</v>
      </c>
      <c r="V2168" s="33"/>
      <c r="W2168" s="33"/>
      <c r="X2168" s="33"/>
    </row>
    <row r="2169" ht="15.75" customHeight="1">
      <c r="A2169" s="19" t="str">
        <f>Def_Sistemas_Conectores_Cabos!$A$22</f>
        <v>BPM de elétrons</v>
      </c>
      <c r="B2169" s="22" t="str">
        <f>Datas_Entregas!$A$3</f>
        <v>BTS/Anel</v>
      </c>
      <c r="C2169" s="25">
        <f t="array" ref="C2169">INDEX(Datas_Entregas!$B$2:$B$100, MATCH(B2169, Datas_Entregas!$A$2:$A$100, 0), 1)</f>
        <v>43296</v>
      </c>
      <c r="D2169" s="22" t="str">
        <f>Def_Status_Montagem!$A$4</f>
        <v>Comprado / Esperando entrega</v>
      </c>
      <c r="E2169" s="35" t="str">
        <f>Def_Status_Montagem!$B$4</f>
        <v>Contratada (inclui etiqueta)</v>
      </c>
      <c r="F2169" s="26"/>
      <c r="G2169" s="27"/>
      <c r="H2169" s="26" t="str">
        <f t="array" ref="H2169">INDEX(Def_Instancias_Equipamentos!$E$2:$E$5135, MATCH(K2169, Def_Instancias_Equipamentos!$D$2:$D$5135, 0), 1)</f>
        <v>IA-16RaBPM</v>
      </c>
      <c r="I2169" s="27" t="str">
        <f t="array" ref="I2169">INDEX(Def_Instancias_Equipamentos!$E$2:$E$5135, MATCH(L2169, Def_Instancias_Equipamentos!$D$2:$D$5135, 0), 1)</f>
        <v>IA-16RaBPM</v>
      </c>
      <c r="J2169" s="27" t="str">
        <f t="shared" si="26"/>
        <v>INTERNO</v>
      </c>
      <c r="K2169" s="28" t="str">
        <f>Def_Instancias_Equipamentos!$D$912</f>
        <v>SI-16C1:DI-BPMRFFE-2</v>
      </c>
      <c r="L2169" s="19" t="str">
        <f>Def_Instancias_Equipamentos!$D$1503</f>
        <v>SI-16C1:DI-FMCFastADC-2</v>
      </c>
      <c r="M2169" s="44" t="s">
        <v>49</v>
      </c>
      <c r="N2169" s="45" t="s">
        <v>1202</v>
      </c>
      <c r="O2169" s="28" t="str">
        <f>Def_Sistemas_Conectores_Cabos!$B$7</f>
        <v>SMA 50-ohm</v>
      </c>
      <c r="P2169" s="19" t="str">
        <f>Def_Sistemas_Conectores_Cabos!$B$7</f>
        <v>SMA 50-ohm</v>
      </c>
      <c r="Q2169" s="27" t="str">
        <f t="shared" si="31"/>
        <v>SI-16C1:DI-BPMRFFE-2/TI_OUT
SI-16C1:DI-FMCFastADC-2/IN3</v>
      </c>
      <c r="R2169" s="69">
        <v>2.0</v>
      </c>
      <c r="S2169" s="69">
        <v>2.0</v>
      </c>
      <c r="T2169" s="211" t="str">
        <f>Def_Sistemas_Conectores_Cabos!$C$9</f>
        <v>RG316</v>
      </c>
      <c r="U2169" s="45" t="s">
        <v>1173</v>
      </c>
      <c r="V2169" s="33"/>
      <c r="W2169" s="33"/>
      <c r="X2169" s="33"/>
    </row>
    <row r="2170" ht="15.75" customHeight="1">
      <c r="A2170" s="19" t="str">
        <f>Def_Sistemas_Conectores_Cabos!$A$22</f>
        <v>BPM de elétrons</v>
      </c>
      <c r="B2170" s="22" t="str">
        <f>Datas_Entregas!$A$3</f>
        <v>BTS/Anel</v>
      </c>
      <c r="C2170" s="25">
        <f t="array" ref="C2170">INDEX(Datas_Entregas!$B$2:$B$100, MATCH(B2170, Datas_Entregas!$A$2:$A$100, 0), 1)</f>
        <v>43296</v>
      </c>
      <c r="D2170" s="22" t="str">
        <f>Def_Status_Montagem!$A$4</f>
        <v>Comprado / Esperando entrega</v>
      </c>
      <c r="E2170" s="35" t="str">
        <f>Def_Status_Montagem!$B$4</f>
        <v>Contratada (inclui etiqueta)</v>
      </c>
      <c r="F2170" s="26"/>
      <c r="G2170" s="27"/>
      <c r="H2170" s="26" t="str">
        <f t="array" ref="H2170">INDEX(Def_Instancias_Equipamentos!$E$2:$E$5135, MATCH(K2170, Def_Instancias_Equipamentos!$D$2:$D$5135, 0), 1)</f>
        <v>IA-16RaBPM</v>
      </c>
      <c r="I2170" s="27" t="str">
        <f t="array" ref="I2170">INDEX(Def_Instancias_Equipamentos!$E$2:$E$5135, MATCH(L2170, Def_Instancias_Equipamentos!$D$2:$D$5135, 0), 1)</f>
        <v>IA-16RaBPM</v>
      </c>
      <c r="J2170" s="27" t="str">
        <f t="shared" si="26"/>
        <v>INTERNO</v>
      </c>
      <c r="K2170" s="28" t="str">
        <f>Def_Instancias_Equipamentos!$D$912</f>
        <v>SI-16C1:DI-BPMRFFE-2</v>
      </c>
      <c r="L2170" s="19" t="str">
        <f>Def_Instancias_Equipamentos!$D$1503</f>
        <v>SI-16C1:DI-FMCFastADC-2</v>
      </c>
      <c r="M2170" s="44" t="s">
        <v>47</v>
      </c>
      <c r="N2170" s="45" t="s">
        <v>1216</v>
      </c>
      <c r="O2170" s="28" t="str">
        <f>Def_Sistemas_Conectores_Cabos!$B$7</f>
        <v>SMA 50-ohm</v>
      </c>
      <c r="P2170" s="19" t="str">
        <f>Def_Sistemas_Conectores_Cabos!$B$7</f>
        <v>SMA 50-ohm</v>
      </c>
      <c r="Q2170" s="27" t="str">
        <f t="shared" si="31"/>
        <v>SI-16C1:DI-BPMRFFE-2/BO_OUT
SI-16C1:DI-FMCFastADC-2/IN4</v>
      </c>
      <c r="R2170" s="69">
        <v>2.0</v>
      </c>
      <c r="S2170" s="69">
        <v>2.0</v>
      </c>
      <c r="T2170" s="211" t="str">
        <f>Def_Sistemas_Conectores_Cabos!$C$9</f>
        <v>RG316</v>
      </c>
      <c r="U2170" s="45" t="s">
        <v>1173</v>
      </c>
      <c r="V2170" s="33"/>
      <c r="W2170" s="33"/>
      <c r="X2170" s="33"/>
    </row>
    <row r="2171" ht="15.75" customHeight="1">
      <c r="A2171" s="19" t="str">
        <f>Def_Sistemas_Conectores_Cabos!$A$22</f>
        <v>BPM de elétrons</v>
      </c>
      <c r="B2171" s="22" t="str">
        <f>Datas_Entregas!$A$3</f>
        <v>BTS/Anel</v>
      </c>
      <c r="C2171" s="25">
        <f t="array" ref="C2171">INDEX(Datas_Entregas!$B$2:$B$100, MATCH(B2171, Datas_Entregas!$A$2:$A$100, 0), 1)</f>
        <v>43296</v>
      </c>
      <c r="D2171" s="22" t="str">
        <f>Def_Status_Montagem!$A$4</f>
        <v>Comprado / Esperando entrega</v>
      </c>
      <c r="E2171" s="35" t="str">
        <f>Def_Status_Montagem!$B$4</f>
        <v>Contratada (inclui etiqueta)</v>
      </c>
      <c r="F2171" s="26"/>
      <c r="G2171" s="27"/>
      <c r="H2171" s="26" t="str">
        <f t="array" ref="H2171">INDEX(Def_Instancias_Equipamentos!$E$2:$E$5135, MATCH(K2171, Def_Instancias_Equipamentos!$D$2:$D$5135, 0), 1)</f>
        <v>IA-16RaBPM</v>
      </c>
      <c r="I2171" s="27" t="str">
        <f t="array" ref="I2171">INDEX(Def_Instancias_Equipamentos!$E$2:$E$5135, MATCH(L2171, Def_Instancias_Equipamentos!$D$2:$D$5135, 0), 1)</f>
        <v>IA-16RaBPM</v>
      </c>
      <c r="J2171" s="27" t="str">
        <f t="shared" si="26"/>
        <v>INTERNO</v>
      </c>
      <c r="K2171" s="28" t="str">
        <f>Def_Instancias_Equipamentos!$D$913</f>
        <v>SI-16C2:DI-BPMRFFE</v>
      </c>
      <c r="L2171" s="19" t="str">
        <f>Def_Instancias_Equipamentos!$D$1504</f>
        <v>SI-16C2:DI-FMCFastADC</v>
      </c>
      <c r="M2171" s="44" t="s">
        <v>51</v>
      </c>
      <c r="N2171" s="45" t="s">
        <v>1192</v>
      </c>
      <c r="O2171" s="28" t="str">
        <f>Def_Sistemas_Conectores_Cabos!$B$7</f>
        <v>SMA 50-ohm</v>
      </c>
      <c r="P2171" s="19" t="str">
        <f>Def_Sistemas_Conectores_Cabos!$B$7</f>
        <v>SMA 50-ohm</v>
      </c>
      <c r="Q2171" s="27" t="str">
        <f t="shared" si="31"/>
        <v>SI-16C2:DI-BPMRFFE/TO_OUT
SI-16C2:DI-FMCFastADC/IN1</v>
      </c>
      <c r="R2171" s="69">
        <v>2.0</v>
      </c>
      <c r="S2171" s="69">
        <v>2.0</v>
      </c>
      <c r="T2171" s="211" t="str">
        <f>Def_Sistemas_Conectores_Cabos!$C$9</f>
        <v>RG316</v>
      </c>
      <c r="U2171" s="45" t="s">
        <v>1173</v>
      </c>
      <c r="V2171" s="33"/>
      <c r="W2171" s="33"/>
      <c r="X2171" s="33"/>
    </row>
    <row r="2172" ht="15.75" customHeight="1">
      <c r="A2172" s="19" t="str">
        <f>Def_Sistemas_Conectores_Cabos!$A$22</f>
        <v>BPM de elétrons</v>
      </c>
      <c r="B2172" s="22" t="str">
        <f>Datas_Entregas!$A$3</f>
        <v>BTS/Anel</v>
      </c>
      <c r="C2172" s="25">
        <f t="array" ref="C2172">INDEX(Datas_Entregas!$B$2:$B$100, MATCH(B2172, Datas_Entregas!$A$2:$A$100, 0), 1)</f>
        <v>43296</v>
      </c>
      <c r="D2172" s="22" t="str">
        <f>Def_Status_Montagem!$A$4</f>
        <v>Comprado / Esperando entrega</v>
      </c>
      <c r="E2172" s="35" t="str">
        <f>Def_Status_Montagem!$B$4</f>
        <v>Contratada (inclui etiqueta)</v>
      </c>
      <c r="F2172" s="26"/>
      <c r="G2172" s="27"/>
      <c r="H2172" s="26" t="str">
        <f t="array" ref="H2172">INDEX(Def_Instancias_Equipamentos!$E$2:$E$5135, MATCH(K2172, Def_Instancias_Equipamentos!$D$2:$D$5135, 0), 1)</f>
        <v>IA-16RaBPM</v>
      </c>
      <c r="I2172" s="27" t="str">
        <f t="array" ref="I2172">INDEX(Def_Instancias_Equipamentos!$E$2:$E$5135, MATCH(L2172, Def_Instancias_Equipamentos!$D$2:$D$5135, 0), 1)</f>
        <v>IA-16RaBPM</v>
      </c>
      <c r="J2172" s="27" t="str">
        <f t="shared" si="26"/>
        <v>INTERNO</v>
      </c>
      <c r="K2172" s="28" t="str">
        <f>Def_Instancias_Equipamentos!$D$913</f>
        <v>SI-16C2:DI-BPMRFFE</v>
      </c>
      <c r="L2172" s="19" t="str">
        <f>Def_Instancias_Equipamentos!$D$1504</f>
        <v>SI-16C2:DI-FMCFastADC</v>
      </c>
      <c r="M2172" s="44" t="s">
        <v>44</v>
      </c>
      <c r="N2172" s="45" t="s">
        <v>1199</v>
      </c>
      <c r="O2172" s="28" t="str">
        <f>Def_Sistemas_Conectores_Cabos!$B$7</f>
        <v>SMA 50-ohm</v>
      </c>
      <c r="P2172" s="19" t="str">
        <f>Def_Sistemas_Conectores_Cabos!$B$7</f>
        <v>SMA 50-ohm</v>
      </c>
      <c r="Q2172" s="27" t="str">
        <f t="shared" si="31"/>
        <v>SI-16C2:DI-BPMRFFE/BI_OUT
SI-16C2:DI-FMCFastADC/IN2</v>
      </c>
      <c r="R2172" s="69">
        <v>2.0</v>
      </c>
      <c r="S2172" s="69">
        <v>2.0</v>
      </c>
      <c r="T2172" s="211" t="str">
        <f>Def_Sistemas_Conectores_Cabos!$C$9</f>
        <v>RG316</v>
      </c>
      <c r="U2172" s="45" t="s">
        <v>1173</v>
      </c>
      <c r="V2172" s="33"/>
      <c r="W2172" s="33"/>
      <c r="X2172" s="33"/>
    </row>
    <row r="2173" ht="15.75" customHeight="1">
      <c r="A2173" s="19" t="str">
        <f>Def_Sistemas_Conectores_Cabos!$A$22</f>
        <v>BPM de elétrons</v>
      </c>
      <c r="B2173" s="22" t="str">
        <f>Datas_Entregas!$A$3</f>
        <v>BTS/Anel</v>
      </c>
      <c r="C2173" s="25">
        <f t="array" ref="C2173">INDEX(Datas_Entregas!$B$2:$B$100, MATCH(B2173, Datas_Entregas!$A$2:$A$100, 0), 1)</f>
        <v>43296</v>
      </c>
      <c r="D2173" s="22" t="str">
        <f>Def_Status_Montagem!$A$4</f>
        <v>Comprado / Esperando entrega</v>
      </c>
      <c r="E2173" s="35" t="str">
        <f>Def_Status_Montagem!$B$4</f>
        <v>Contratada (inclui etiqueta)</v>
      </c>
      <c r="F2173" s="214"/>
      <c r="G2173" s="215"/>
      <c r="H2173" s="26" t="str">
        <f t="array" ref="H2173">INDEX(Def_Instancias_Equipamentos!$E$2:$E$5135, MATCH(K2173, Def_Instancias_Equipamentos!$D$2:$D$5135, 0), 1)</f>
        <v>IA-16RaBPM</v>
      </c>
      <c r="I2173" s="27" t="str">
        <f t="array" ref="I2173">INDEX(Def_Instancias_Equipamentos!$E$2:$E$5135, MATCH(L2173, Def_Instancias_Equipamentos!$D$2:$D$5135, 0), 1)</f>
        <v>IA-16RaBPM</v>
      </c>
      <c r="J2173" s="27" t="str">
        <f t="shared" si="26"/>
        <v>INTERNO</v>
      </c>
      <c r="K2173" s="28" t="str">
        <f>Def_Instancias_Equipamentos!$D$913</f>
        <v>SI-16C2:DI-BPMRFFE</v>
      </c>
      <c r="L2173" s="19" t="str">
        <f>Def_Instancias_Equipamentos!$D$1504</f>
        <v>SI-16C2:DI-FMCFastADC</v>
      </c>
      <c r="M2173" s="44" t="s">
        <v>49</v>
      </c>
      <c r="N2173" s="45" t="s">
        <v>1202</v>
      </c>
      <c r="O2173" s="28" t="str">
        <f>Def_Sistemas_Conectores_Cabos!$B$7</f>
        <v>SMA 50-ohm</v>
      </c>
      <c r="P2173" s="19" t="str">
        <f>Def_Sistemas_Conectores_Cabos!$B$7</f>
        <v>SMA 50-ohm</v>
      </c>
      <c r="Q2173" s="27" t="str">
        <f t="shared" si="31"/>
        <v>SI-16C2:DI-BPMRFFE/TI_OUT
SI-16C2:DI-FMCFastADC/IN3</v>
      </c>
      <c r="R2173" s="69">
        <v>2.0</v>
      </c>
      <c r="S2173" s="69">
        <v>2.0</v>
      </c>
      <c r="T2173" s="211" t="str">
        <f>Def_Sistemas_Conectores_Cabos!$C$9</f>
        <v>RG316</v>
      </c>
      <c r="U2173" s="45" t="s">
        <v>1173</v>
      </c>
      <c r="V2173" s="33"/>
      <c r="W2173" s="33"/>
      <c r="X2173" s="33"/>
    </row>
    <row r="2174" ht="15.75" customHeight="1">
      <c r="A2174" s="19" t="str">
        <f>Def_Sistemas_Conectores_Cabos!$A$22</f>
        <v>BPM de elétrons</v>
      </c>
      <c r="B2174" s="22" t="str">
        <f>Datas_Entregas!$A$3</f>
        <v>BTS/Anel</v>
      </c>
      <c r="C2174" s="25">
        <f t="array" ref="C2174">INDEX(Datas_Entregas!$B$2:$B$100, MATCH(B2174, Datas_Entregas!$A$2:$A$100, 0), 1)</f>
        <v>43296</v>
      </c>
      <c r="D2174" s="22" t="str">
        <f>Def_Status_Montagem!$A$4</f>
        <v>Comprado / Esperando entrega</v>
      </c>
      <c r="E2174" s="35" t="str">
        <f>Def_Status_Montagem!$B$4</f>
        <v>Contratada (inclui etiqueta)</v>
      </c>
      <c r="F2174" s="214"/>
      <c r="G2174" s="215"/>
      <c r="H2174" s="26" t="str">
        <f t="array" ref="H2174">INDEX(Def_Instancias_Equipamentos!$E$2:$E$5135, MATCH(K2174, Def_Instancias_Equipamentos!$D$2:$D$5135, 0), 1)</f>
        <v>IA-16RaBPM</v>
      </c>
      <c r="I2174" s="27" t="str">
        <f t="array" ref="I2174">INDEX(Def_Instancias_Equipamentos!$E$2:$E$5135, MATCH(L2174, Def_Instancias_Equipamentos!$D$2:$D$5135, 0), 1)</f>
        <v>IA-16RaBPM</v>
      </c>
      <c r="J2174" s="27" t="str">
        <f t="shared" si="26"/>
        <v>INTERNO</v>
      </c>
      <c r="K2174" s="28" t="str">
        <f>Def_Instancias_Equipamentos!$D$913</f>
        <v>SI-16C2:DI-BPMRFFE</v>
      </c>
      <c r="L2174" s="19" t="str">
        <f>Def_Instancias_Equipamentos!$D$1504</f>
        <v>SI-16C2:DI-FMCFastADC</v>
      </c>
      <c r="M2174" s="44" t="s">
        <v>47</v>
      </c>
      <c r="N2174" s="45" t="s">
        <v>1216</v>
      </c>
      <c r="O2174" s="28" t="str">
        <f>Def_Sistemas_Conectores_Cabos!$B$7</f>
        <v>SMA 50-ohm</v>
      </c>
      <c r="P2174" s="19" t="str">
        <f>Def_Sistemas_Conectores_Cabos!$B$7</f>
        <v>SMA 50-ohm</v>
      </c>
      <c r="Q2174" s="27" t="str">
        <f t="shared" si="31"/>
        <v>SI-16C2:DI-BPMRFFE/BO_OUT
SI-16C2:DI-FMCFastADC/IN4</v>
      </c>
      <c r="R2174" s="69">
        <v>2.0</v>
      </c>
      <c r="S2174" s="69">
        <v>2.0</v>
      </c>
      <c r="T2174" s="211" t="str">
        <f>Def_Sistemas_Conectores_Cabos!$C$9</f>
        <v>RG316</v>
      </c>
      <c r="U2174" s="45" t="s">
        <v>1173</v>
      </c>
      <c r="V2174" s="33"/>
      <c r="W2174" s="33"/>
      <c r="X2174" s="33"/>
    </row>
    <row r="2175" ht="15.75" customHeight="1">
      <c r="A2175" s="19" t="str">
        <f>Def_Sistemas_Conectores_Cabos!$A$22</f>
        <v>BPM de elétrons</v>
      </c>
      <c r="B2175" s="22" t="str">
        <f>Datas_Entregas!$A$3</f>
        <v>BTS/Anel</v>
      </c>
      <c r="C2175" s="25">
        <f t="array" ref="C2175">INDEX(Datas_Entregas!$B$2:$B$100, MATCH(B2175, Datas_Entregas!$A$2:$A$100, 0), 1)</f>
        <v>43296</v>
      </c>
      <c r="D2175" s="22" t="str">
        <f>Def_Status_Montagem!$A$4</f>
        <v>Comprado / Esperando entrega</v>
      </c>
      <c r="E2175" s="35" t="str">
        <f>Def_Status_Montagem!$B$4</f>
        <v>Contratada (inclui etiqueta)</v>
      </c>
      <c r="F2175" s="214"/>
      <c r="G2175" s="215"/>
      <c r="H2175" s="26" t="str">
        <f t="array" ref="H2175">INDEX(Def_Instancias_Equipamentos!$E$2:$E$5135, MATCH(K2175, Def_Instancias_Equipamentos!$D$2:$D$5135, 0), 1)</f>
        <v>IA-16RaBPM</v>
      </c>
      <c r="I2175" s="27" t="str">
        <f t="array" ref="I2175">INDEX(Def_Instancias_Equipamentos!$E$2:$E$5135, MATCH(L2175, Def_Instancias_Equipamentos!$D$2:$D$5135, 0), 1)</f>
        <v>IA-16RaBPM</v>
      </c>
      <c r="J2175" s="27" t="str">
        <f t="shared" si="26"/>
        <v>INTERNO</v>
      </c>
      <c r="K2175" s="28" t="str">
        <f>Def_Instancias_Equipamentos!$D$914</f>
        <v>SI-16C3:DI-BPMRFFE-1</v>
      </c>
      <c r="L2175" s="19" t="str">
        <f>Def_Instancias_Equipamentos!$D$1505</f>
        <v>SI-16C3:DI-FMCFastADC-1</v>
      </c>
      <c r="M2175" s="44" t="s">
        <v>51</v>
      </c>
      <c r="N2175" s="45" t="s">
        <v>1192</v>
      </c>
      <c r="O2175" s="28" t="str">
        <f>Def_Sistemas_Conectores_Cabos!$B$7</f>
        <v>SMA 50-ohm</v>
      </c>
      <c r="P2175" s="19" t="str">
        <f>Def_Sistemas_Conectores_Cabos!$B$7</f>
        <v>SMA 50-ohm</v>
      </c>
      <c r="Q2175" s="27" t="str">
        <f t="shared" si="31"/>
        <v>SI-16C3:DI-BPMRFFE-1/TO_OUT
SI-16C3:DI-FMCFastADC-1/IN1</v>
      </c>
      <c r="R2175" s="69">
        <v>2.0</v>
      </c>
      <c r="S2175" s="69">
        <v>2.0</v>
      </c>
      <c r="T2175" s="211" t="str">
        <f>Def_Sistemas_Conectores_Cabos!$C$9</f>
        <v>RG316</v>
      </c>
      <c r="U2175" s="45" t="s">
        <v>1173</v>
      </c>
      <c r="V2175" s="33"/>
      <c r="W2175" s="33"/>
      <c r="X2175" s="33"/>
    </row>
    <row r="2176" ht="15.75" customHeight="1">
      <c r="A2176" s="19" t="str">
        <f>Def_Sistemas_Conectores_Cabos!$A$22</f>
        <v>BPM de elétrons</v>
      </c>
      <c r="B2176" s="22" t="str">
        <f>Datas_Entregas!$A$3</f>
        <v>BTS/Anel</v>
      </c>
      <c r="C2176" s="25">
        <f t="array" ref="C2176">INDEX(Datas_Entregas!$B$2:$B$100, MATCH(B2176, Datas_Entregas!$A$2:$A$100, 0), 1)</f>
        <v>43296</v>
      </c>
      <c r="D2176" s="22" t="str">
        <f>Def_Status_Montagem!$A$4</f>
        <v>Comprado / Esperando entrega</v>
      </c>
      <c r="E2176" s="35" t="str">
        <f>Def_Status_Montagem!$B$4</f>
        <v>Contratada (inclui etiqueta)</v>
      </c>
      <c r="F2176" s="214"/>
      <c r="G2176" s="215"/>
      <c r="H2176" s="26" t="str">
        <f t="array" ref="H2176">INDEX(Def_Instancias_Equipamentos!$E$2:$E$5135, MATCH(K2176, Def_Instancias_Equipamentos!$D$2:$D$5135, 0), 1)</f>
        <v>IA-16RaBPM</v>
      </c>
      <c r="I2176" s="27" t="str">
        <f t="array" ref="I2176">INDEX(Def_Instancias_Equipamentos!$E$2:$E$5135, MATCH(L2176, Def_Instancias_Equipamentos!$D$2:$D$5135, 0), 1)</f>
        <v>IA-16RaBPM</v>
      </c>
      <c r="J2176" s="27" t="str">
        <f t="shared" si="26"/>
        <v>INTERNO</v>
      </c>
      <c r="K2176" s="28" t="str">
        <f>Def_Instancias_Equipamentos!$D$914</f>
        <v>SI-16C3:DI-BPMRFFE-1</v>
      </c>
      <c r="L2176" s="19" t="str">
        <f>Def_Instancias_Equipamentos!$D$1505</f>
        <v>SI-16C3:DI-FMCFastADC-1</v>
      </c>
      <c r="M2176" s="44" t="s">
        <v>44</v>
      </c>
      <c r="N2176" s="45" t="s">
        <v>1199</v>
      </c>
      <c r="O2176" s="28" t="str">
        <f>Def_Sistemas_Conectores_Cabos!$B$7</f>
        <v>SMA 50-ohm</v>
      </c>
      <c r="P2176" s="19" t="str">
        <f>Def_Sistemas_Conectores_Cabos!$B$7</f>
        <v>SMA 50-ohm</v>
      </c>
      <c r="Q2176" s="27" t="str">
        <f t="shared" si="31"/>
        <v>SI-16C3:DI-BPMRFFE-1/BI_OUT
SI-16C3:DI-FMCFastADC-1/IN2</v>
      </c>
      <c r="R2176" s="69">
        <v>2.0</v>
      </c>
      <c r="S2176" s="69">
        <v>2.0</v>
      </c>
      <c r="T2176" s="211" t="str">
        <f>Def_Sistemas_Conectores_Cabos!$C$9</f>
        <v>RG316</v>
      </c>
      <c r="U2176" s="45" t="s">
        <v>1173</v>
      </c>
      <c r="V2176" s="33"/>
      <c r="W2176" s="33"/>
      <c r="X2176" s="33"/>
    </row>
    <row r="2177" ht="15.75" customHeight="1">
      <c r="A2177" s="19" t="str">
        <f>Def_Sistemas_Conectores_Cabos!$A$22</f>
        <v>BPM de elétrons</v>
      </c>
      <c r="B2177" s="22" t="str">
        <f>Datas_Entregas!$A$3</f>
        <v>BTS/Anel</v>
      </c>
      <c r="C2177" s="25">
        <f t="array" ref="C2177">INDEX(Datas_Entregas!$B$2:$B$100, MATCH(B2177, Datas_Entregas!$A$2:$A$100, 0), 1)</f>
        <v>43296</v>
      </c>
      <c r="D2177" s="22" t="str">
        <f>Def_Status_Montagem!$A$4</f>
        <v>Comprado / Esperando entrega</v>
      </c>
      <c r="E2177" s="35" t="str">
        <f>Def_Status_Montagem!$B$4</f>
        <v>Contratada (inclui etiqueta)</v>
      </c>
      <c r="F2177" s="214"/>
      <c r="G2177" s="215"/>
      <c r="H2177" s="26" t="str">
        <f t="array" ref="H2177">INDEX(Def_Instancias_Equipamentos!$E$2:$E$5135, MATCH(K2177, Def_Instancias_Equipamentos!$D$2:$D$5135, 0), 1)</f>
        <v>IA-16RaBPM</v>
      </c>
      <c r="I2177" s="27" t="str">
        <f t="array" ref="I2177">INDEX(Def_Instancias_Equipamentos!$E$2:$E$5135, MATCH(L2177, Def_Instancias_Equipamentos!$D$2:$D$5135, 0), 1)</f>
        <v>IA-16RaBPM</v>
      </c>
      <c r="J2177" s="27" t="str">
        <f t="shared" si="26"/>
        <v>INTERNO</v>
      </c>
      <c r="K2177" s="28" t="str">
        <f>Def_Instancias_Equipamentos!$D$914</f>
        <v>SI-16C3:DI-BPMRFFE-1</v>
      </c>
      <c r="L2177" s="19" t="str">
        <f>Def_Instancias_Equipamentos!$D$1505</f>
        <v>SI-16C3:DI-FMCFastADC-1</v>
      </c>
      <c r="M2177" s="44" t="s">
        <v>49</v>
      </c>
      <c r="N2177" s="45" t="s">
        <v>1202</v>
      </c>
      <c r="O2177" s="28" t="str">
        <f>Def_Sistemas_Conectores_Cabos!$B$7</f>
        <v>SMA 50-ohm</v>
      </c>
      <c r="P2177" s="19" t="str">
        <f>Def_Sistemas_Conectores_Cabos!$B$7</f>
        <v>SMA 50-ohm</v>
      </c>
      <c r="Q2177" s="27" t="str">
        <f t="shared" si="31"/>
        <v>SI-16C3:DI-BPMRFFE-1/TI_OUT
SI-16C3:DI-FMCFastADC-1/IN3</v>
      </c>
      <c r="R2177" s="69">
        <v>2.0</v>
      </c>
      <c r="S2177" s="69">
        <v>2.0</v>
      </c>
      <c r="T2177" s="211" t="str">
        <f>Def_Sistemas_Conectores_Cabos!$C$9</f>
        <v>RG316</v>
      </c>
      <c r="U2177" s="45" t="s">
        <v>1173</v>
      </c>
      <c r="V2177" s="33"/>
      <c r="W2177" s="33"/>
      <c r="X2177" s="33"/>
    </row>
    <row r="2178" ht="15.75" customHeight="1">
      <c r="A2178" s="19" t="str">
        <f>Def_Sistemas_Conectores_Cabos!$A$22</f>
        <v>BPM de elétrons</v>
      </c>
      <c r="B2178" s="22" t="str">
        <f>Datas_Entregas!$A$3</f>
        <v>BTS/Anel</v>
      </c>
      <c r="C2178" s="25">
        <f t="array" ref="C2178">INDEX(Datas_Entregas!$B$2:$B$100, MATCH(B2178, Datas_Entregas!$A$2:$A$100, 0), 1)</f>
        <v>43296</v>
      </c>
      <c r="D2178" s="22" t="str">
        <f>Def_Status_Montagem!$A$4</f>
        <v>Comprado / Esperando entrega</v>
      </c>
      <c r="E2178" s="35" t="str">
        <f>Def_Status_Montagem!$B$4</f>
        <v>Contratada (inclui etiqueta)</v>
      </c>
      <c r="F2178" s="214"/>
      <c r="G2178" s="215"/>
      <c r="H2178" s="26" t="str">
        <f t="array" ref="H2178">INDEX(Def_Instancias_Equipamentos!$E$2:$E$5135, MATCH(K2178, Def_Instancias_Equipamentos!$D$2:$D$5135, 0), 1)</f>
        <v>IA-16RaBPM</v>
      </c>
      <c r="I2178" s="27" t="str">
        <f t="array" ref="I2178">INDEX(Def_Instancias_Equipamentos!$E$2:$E$5135, MATCH(L2178, Def_Instancias_Equipamentos!$D$2:$D$5135, 0), 1)</f>
        <v>IA-16RaBPM</v>
      </c>
      <c r="J2178" s="27" t="str">
        <f t="shared" si="26"/>
        <v>INTERNO</v>
      </c>
      <c r="K2178" s="28" t="str">
        <f>Def_Instancias_Equipamentos!$D$914</f>
        <v>SI-16C3:DI-BPMRFFE-1</v>
      </c>
      <c r="L2178" s="19" t="str">
        <f>Def_Instancias_Equipamentos!$D$1505</f>
        <v>SI-16C3:DI-FMCFastADC-1</v>
      </c>
      <c r="M2178" s="44" t="s">
        <v>47</v>
      </c>
      <c r="N2178" s="45" t="s">
        <v>1216</v>
      </c>
      <c r="O2178" s="28" t="str">
        <f>Def_Sistemas_Conectores_Cabos!$B$7</f>
        <v>SMA 50-ohm</v>
      </c>
      <c r="P2178" s="19" t="str">
        <f>Def_Sistemas_Conectores_Cabos!$B$7</f>
        <v>SMA 50-ohm</v>
      </c>
      <c r="Q2178" s="27" t="str">
        <f t="shared" si="31"/>
        <v>SI-16C3:DI-BPMRFFE-1/BO_OUT
SI-16C3:DI-FMCFastADC-1/IN4</v>
      </c>
      <c r="R2178" s="69">
        <v>2.0</v>
      </c>
      <c r="S2178" s="69">
        <v>2.0</v>
      </c>
      <c r="T2178" s="211" t="str">
        <f>Def_Sistemas_Conectores_Cabos!$C$9</f>
        <v>RG316</v>
      </c>
      <c r="U2178" s="45" t="s">
        <v>1173</v>
      </c>
      <c r="V2178" s="33"/>
      <c r="W2178" s="33"/>
      <c r="X2178" s="33"/>
    </row>
    <row r="2179" ht="15.75" customHeight="1">
      <c r="A2179" s="19" t="str">
        <f>Def_Sistemas_Conectores_Cabos!$A$22</f>
        <v>BPM de elétrons</v>
      </c>
      <c r="B2179" s="22" t="str">
        <f>Datas_Entregas!$A$3</f>
        <v>BTS/Anel</v>
      </c>
      <c r="C2179" s="25">
        <f t="array" ref="C2179">INDEX(Datas_Entregas!$B$2:$B$100, MATCH(B2179, Datas_Entregas!$A$2:$A$100, 0), 1)</f>
        <v>43296</v>
      </c>
      <c r="D2179" s="22" t="str">
        <f>Def_Status_Montagem!$A$4</f>
        <v>Comprado / Esperando entrega</v>
      </c>
      <c r="E2179" s="35" t="str">
        <f>Def_Status_Montagem!$B$4</f>
        <v>Contratada (inclui etiqueta)</v>
      </c>
      <c r="F2179" s="214"/>
      <c r="G2179" s="215"/>
      <c r="H2179" s="26" t="str">
        <f t="array" ref="H2179">INDEX(Def_Instancias_Equipamentos!$E$2:$E$5135, MATCH(K2179, Def_Instancias_Equipamentos!$D$2:$D$5135, 0), 1)</f>
        <v>IA-16RaBPM</v>
      </c>
      <c r="I2179" s="27" t="str">
        <f t="array" ref="I2179">INDEX(Def_Instancias_Equipamentos!$E$2:$E$5135, MATCH(L2179, Def_Instancias_Equipamentos!$D$2:$D$5135, 0), 1)</f>
        <v>IA-16RaBPM</v>
      </c>
      <c r="J2179" s="27" t="str">
        <f t="shared" si="26"/>
        <v>INTERNO</v>
      </c>
      <c r="K2179" s="28" t="str">
        <f>Def_Instancias_Equipamentos!$D$915</f>
        <v>SI-16C3:DI-BPMRFFE-2</v>
      </c>
      <c r="L2179" s="19" t="str">
        <f>Def_Instancias_Equipamentos!$D$1506</f>
        <v>SI-16C3:DI-FMCFastADC-2</v>
      </c>
      <c r="M2179" s="44" t="s">
        <v>51</v>
      </c>
      <c r="N2179" s="45" t="s">
        <v>1192</v>
      </c>
      <c r="O2179" s="28" t="str">
        <f>Def_Sistemas_Conectores_Cabos!$B$7</f>
        <v>SMA 50-ohm</v>
      </c>
      <c r="P2179" s="19" t="str">
        <f>Def_Sistemas_Conectores_Cabos!$B$7</f>
        <v>SMA 50-ohm</v>
      </c>
      <c r="Q2179" s="27" t="str">
        <f t="shared" si="31"/>
        <v>SI-16C3:DI-BPMRFFE-2/TO_OUT
SI-16C3:DI-FMCFastADC-2/IN1</v>
      </c>
      <c r="R2179" s="69">
        <v>2.0</v>
      </c>
      <c r="S2179" s="69">
        <v>2.0</v>
      </c>
      <c r="T2179" s="211" t="str">
        <f>Def_Sistemas_Conectores_Cabos!$C$9</f>
        <v>RG316</v>
      </c>
      <c r="U2179" s="45" t="s">
        <v>1173</v>
      </c>
      <c r="V2179" s="33"/>
      <c r="W2179" s="33"/>
      <c r="X2179" s="33"/>
    </row>
    <row r="2180" ht="15.75" customHeight="1">
      <c r="A2180" s="19" t="str">
        <f>Def_Sistemas_Conectores_Cabos!$A$22</f>
        <v>BPM de elétrons</v>
      </c>
      <c r="B2180" s="22" t="str">
        <f>Datas_Entregas!$A$3</f>
        <v>BTS/Anel</v>
      </c>
      <c r="C2180" s="25">
        <f t="array" ref="C2180">INDEX(Datas_Entregas!$B$2:$B$100, MATCH(B2180, Datas_Entregas!$A$2:$A$100, 0), 1)</f>
        <v>43296</v>
      </c>
      <c r="D2180" s="22" t="str">
        <f>Def_Status_Montagem!$A$4</f>
        <v>Comprado / Esperando entrega</v>
      </c>
      <c r="E2180" s="35" t="str">
        <f>Def_Status_Montagem!$B$4</f>
        <v>Contratada (inclui etiqueta)</v>
      </c>
      <c r="F2180" s="214"/>
      <c r="G2180" s="215"/>
      <c r="H2180" s="26" t="str">
        <f t="array" ref="H2180">INDEX(Def_Instancias_Equipamentos!$E$2:$E$5135, MATCH(K2180, Def_Instancias_Equipamentos!$D$2:$D$5135, 0), 1)</f>
        <v>IA-16RaBPM</v>
      </c>
      <c r="I2180" s="27" t="str">
        <f t="array" ref="I2180">INDEX(Def_Instancias_Equipamentos!$E$2:$E$5135, MATCH(L2180, Def_Instancias_Equipamentos!$D$2:$D$5135, 0), 1)</f>
        <v>IA-16RaBPM</v>
      </c>
      <c r="J2180" s="27" t="str">
        <f t="shared" si="26"/>
        <v>INTERNO</v>
      </c>
      <c r="K2180" s="28" t="str">
        <f>Def_Instancias_Equipamentos!$D$915</f>
        <v>SI-16C3:DI-BPMRFFE-2</v>
      </c>
      <c r="L2180" s="19" t="str">
        <f>Def_Instancias_Equipamentos!$D$1506</f>
        <v>SI-16C3:DI-FMCFastADC-2</v>
      </c>
      <c r="M2180" s="44" t="s">
        <v>44</v>
      </c>
      <c r="N2180" s="45" t="s">
        <v>1199</v>
      </c>
      <c r="O2180" s="28" t="str">
        <f>Def_Sistemas_Conectores_Cabos!$B$7</f>
        <v>SMA 50-ohm</v>
      </c>
      <c r="P2180" s="19" t="str">
        <f>Def_Sistemas_Conectores_Cabos!$B$7</f>
        <v>SMA 50-ohm</v>
      </c>
      <c r="Q2180" s="27" t="str">
        <f t="shared" si="31"/>
        <v>SI-16C3:DI-BPMRFFE-2/BI_OUT
SI-16C3:DI-FMCFastADC-2/IN2</v>
      </c>
      <c r="R2180" s="69">
        <v>2.0</v>
      </c>
      <c r="S2180" s="69">
        <v>2.0</v>
      </c>
      <c r="T2180" s="211" t="str">
        <f>Def_Sistemas_Conectores_Cabos!$C$9</f>
        <v>RG316</v>
      </c>
      <c r="U2180" s="45" t="s">
        <v>1173</v>
      </c>
      <c r="V2180" s="33"/>
      <c r="W2180" s="33"/>
      <c r="X2180" s="33"/>
    </row>
    <row r="2181" ht="15.75" customHeight="1">
      <c r="A2181" s="19" t="str">
        <f>Def_Sistemas_Conectores_Cabos!$A$22</f>
        <v>BPM de elétrons</v>
      </c>
      <c r="B2181" s="22" t="str">
        <f>Datas_Entregas!$A$3</f>
        <v>BTS/Anel</v>
      </c>
      <c r="C2181" s="25">
        <f t="array" ref="C2181">INDEX(Datas_Entregas!$B$2:$B$100, MATCH(B2181, Datas_Entregas!$A$2:$A$100, 0), 1)</f>
        <v>43296</v>
      </c>
      <c r="D2181" s="22" t="str">
        <f>Def_Status_Montagem!$A$4</f>
        <v>Comprado / Esperando entrega</v>
      </c>
      <c r="E2181" s="35" t="str">
        <f>Def_Status_Montagem!$B$4</f>
        <v>Contratada (inclui etiqueta)</v>
      </c>
      <c r="F2181" s="214"/>
      <c r="G2181" s="215"/>
      <c r="H2181" s="26" t="str">
        <f t="array" ref="H2181">INDEX(Def_Instancias_Equipamentos!$E$2:$E$5135, MATCH(K2181, Def_Instancias_Equipamentos!$D$2:$D$5135, 0), 1)</f>
        <v>IA-16RaBPM</v>
      </c>
      <c r="I2181" s="27" t="str">
        <f t="array" ref="I2181">INDEX(Def_Instancias_Equipamentos!$E$2:$E$5135, MATCH(L2181, Def_Instancias_Equipamentos!$D$2:$D$5135, 0), 1)</f>
        <v>IA-16RaBPM</v>
      </c>
      <c r="J2181" s="27" t="str">
        <f t="shared" si="26"/>
        <v>INTERNO</v>
      </c>
      <c r="K2181" s="28" t="str">
        <f>Def_Instancias_Equipamentos!$D$915</f>
        <v>SI-16C3:DI-BPMRFFE-2</v>
      </c>
      <c r="L2181" s="19" t="str">
        <f>Def_Instancias_Equipamentos!$D$1506</f>
        <v>SI-16C3:DI-FMCFastADC-2</v>
      </c>
      <c r="M2181" s="44" t="s">
        <v>49</v>
      </c>
      <c r="N2181" s="45" t="s">
        <v>1202</v>
      </c>
      <c r="O2181" s="28" t="str">
        <f>Def_Sistemas_Conectores_Cabos!$B$7</f>
        <v>SMA 50-ohm</v>
      </c>
      <c r="P2181" s="19" t="str">
        <f>Def_Sistemas_Conectores_Cabos!$B$7</f>
        <v>SMA 50-ohm</v>
      </c>
      <c r="Q2181" s="27" t="str">
        <f t="shared" si="31"/>
        <v>SI-16C3:DI-BPMRFFE-2/TI_OUT
SI-16C3:DI-FMCFastADC-2/IN3</v>
      </c>
      <c r="R2181" s="69">
        <v>2.0</v>
      </c>
      <c r="S2181" s="69">
        <v>2.0</v>
      </c>
      <c r="T2181" s="211" t="str">
        <f>Def_Sistemas_Conectores_Cabos!$C$9</f>
        <v>RG316</v>
      </c>
      <c r="U2181" s="45" t="s">
        <v>1173</v>
      </c>
      <c r="V2181" s="33"/>
      <c r="W2181" s="33"/>
      <c r="X2181" s="33"/>
    </row>
    <row r="2182" ht="15.75" customHeight="1">
      <c r="A2182" s="19" t="str">
        <f>Def_Sistemas_Conectores_Cabos!$A$22</f>
        <v>BPM de elétrons</v>
      </c>
      <c r="B2182" s="22" t="str">
        <f>Datas_Entregas!$A$3</f>
        <v>BTS/Anel</v>
      </c>
      <c r="C2182" s="25">
        <f t="array" ref="C2182">INDEX(Datas_Entregas!$B$2:$B$100, MATCH(B2182, Datas_Entregas!$A$2:$A$100, 0), 1)</f>
        <v>43296</v>
      </c>
      <c r="D2182" s="22" t="str">
        <f>Def_Status_Montagem!$A$4</f>
        <v>Comprado / Esperando entrega</v>
      </c>
      <c r="E2182" s="35" t="str">
        <f>Def_Status_Montagem!$B$4</f>
        <v>Contratada (inclui etiqueta)</v>
      </c>
      <c r="F2182" s="214"/>
      <c r="G2182" s="215"/>
      <c r="H2182" s="26" t="str">
        <f t="array" ref="H2182">INDEX(Def_Instancias_Equipamentos!$E$2:$E$5135, MATCH(K2182, Def_Instancias_Equipamentos!$D$2:$D$5135, 0), 1)</f>
        <v>IA-16RaBPM</v>
      </c>
      <c r="I2182" s="27" t="str">
        <f t="array" ref="I2182">INDEX(Def_Instancias_Equipamentos!$E$2:$E$5135, MATCH(L2182, Def_Instancias_Equipamentos!$D$2:$D$5135, 0), 1)</f>
        <v>IA-16RaBPM</v>
      </c>
      <c r="J2182" s="27" t="str">
        <f t="shared" si="26"/>
        <v>INTERNO</v>
      </c>
      <c r="K2182" s="28" t="str">
        <f>Def_Instancias_Equipamentos!$D$915</f>
        <v>SI-16C3:DI-BPMRFFE-2</v>
      </c>
      <c r="L2182" s="19" t="str">
        <f>Def_Instancias_Equipamentos!$D$1506</f>
        <v>SI-16C3:DI-FMCFastADC-2</v>
      </c>
      <c r="M2182" s="44" t="s">
        <v>47</v>
      </c>
      <c r="N2182" s="45" t="s">
        <v>1216</v>
      </c>
      <c r="O2182" s="28" t="str">
        <f>Def_Sistemas_Conectores_Cabos!$B$7</f>
        <v>SMA 50-ohm</v>
      </c>
      <c r="P2182" s="19" t="str">
        <f>Def_Sistemas_Conectores_Cabos!$B$7</f>
        <v>SMA 50-ohm</v>
      </c>
      <c r="Q2182" s="27" t="str">
        <f t="shared" si="31"/>
        <v>SI-16C3:DI-BPMRFFE-2/BO_OUT
SI-16C3:DI-FMCFastADC-2/IN4</v>
      </c>
      <c r="R2182" s="69">
        <v>2.0</v>
      </c>
      <c r="S2182" s="69">
        <v>2.0</v>
      </c>
      <c r="T2182" s="211" t="str">
        <f>Def_Sistemas_Conectores_Cabos!$C$9</f>
        <v>RG316</v>
      </c>
      <c r="U2182" s="45" t="s">
        <v>1173</v>
      </c>
      <c r="V2182" s="33"/>
      <c r="W2182" s="33"/>
      <c r="X2182" s="33"/>
    </row>
    <row r="2183" ht="15.75" customHeight="1">
      <c r="A2183" s="19" t="str">
        <f>Def_Sistemas_Conectores_Cabos!$A$22</f>
        <v>BPM de elétrons</v>
      </c>
      <c r="B2183" s="22" t="str">
        <f>Datas_Entregas!$A$3</f>
        <v>BTS/Anel</v>
      </c>
      <c r="C2183" s="25">
        <f t="array" ref="C2183">INDEX(Datas_Entregas!$B$2:$B$100, MATCH(B2183, Datas_Entregas!$A$2:$A$100, 0), 1)</f>
        <v>43296</v>
      </c>
      <c r="D2183" s="22" t="str">
        <f>Def_Status_Montagem!$A$4</f>
        <v>Comprado / Esperando entrega</v>
      </c>
      <c r="E2183" s="35" t="str">
        <f>Def_Status_Montagem!$B$4</f>
        <v>Contratada (inclui etiqueta)</v>
      </c>
      <c r="F2183" s="214"/>
      <c r="G2183" s="215"/>
      <c r="H2183" s="26" t="str">
        <f t="array" ref="H2183">INDEX(Def_Instancias_Equipamentos!$E$2:$E$5135, MATCH(K2183, Def_Instancias_Equipamentos!$D$2:$D$5135, 0), 1)</f>
        <v>IA-16RaBPM</v>
      </c>
      <c r="I2183" s="27" t="str">
        <f t="array" ref="I2183">INDEX(Def_Instancias_Equipamentos!$E$2:$E$5135, MATCH(L2183, Def_Instancias_Equipamentos!$D$2:$D$5135, 0), 1)</f>
        <v>IA-16RaBPM</v>
      </c>
      <c r="J2183" s="27" t="str">
        <f t="shared" si="26"/>
        <v>INTERNO</v>
      </c>
      <c r="K2183" s="28" t="str">
        <f>Def_Instancias_Equipamentos!$D$916</f>
        <v>SI-16C4:DI-BPMRFFE</v>
      </c>
      <c r="L2183" s="19" t="str">
        <f>Def_Instancias_Equipamentos!$D$1507</f>
        <v>SI-16C4:DI-FMCFastADC</v>
      </c>
      <c r="M2183" s="44" t="s">
        <v>51</v>
      </c>
      <c r="N2183" s="45" t="s">
        <v>1192</v>
      </c>
      <c r="O2183" s="28" t="str">
        <f>Def_Sistemas_Conectores_Cabos!$B$7</f>
        <v>SMA 50-ohm</v>
      </c>
      <c r="P2183" s="19" t="str">
        <f>Def_Sistemas_Conectores_Cabos!$B$7</f>
        <v>SMA 50-ohm</v>
      </c>
      <c r="Q2183" s="27" t="str">
        <f t="shared" si="31"/>
        <v>SI-16C4:DI-BPMRFFE/TO_OUT
SI-16C4:DI-FMCFastADC/IN1</v>
      </c>
      <c r="R2183" s="69">
        <v>2.0</v>
      </c>
      <c r="S2183" s="69">
        <v>2.0</v>
      </c>
      <c r="T2183" s="211" t="str">
        <f>Def_Sistemas_Conectores_Cabos!$C$9</f>
        <v>RG316</v>
      </c>
      <c r="U2183" s="45" t="s">
        <v>1173</v>
      </c>
      <c r="V2183" s="33"/>
      <c r="W2183" s="33"/>
      <c r="X2183" s="33"/>
    </row>
    <row r="2184" ht="15.75" customHeight="1">
      <c r="A2184" s="19" t="str">
        <f>Def_Sistemas_Conectores_Cabos!$A$22</f>
        <v>BPM de elétrons</v>
      </c>
      <c r="B2184" s="22" t="str">
        <f>Datas_Entregas!$A$3</f>
        <v>BTS/Anel</v>
      </c>
      <c r="C2184" s="25">
        <f t="array" ref="C2184">INDEX(Datas_Entregas!$B$2:$B$100, MATCH(B2184, Datas_Entregas!$A$2:$A$100, 0), 1)</f>
        <v>43296</v>
      </c>
      <c r="D2184" s="22" t="str">
        <f>Def_Status_Montagem!$A$4</f>
        <v>Comprado / Esperando entrega</v>
      </c>
      <c r="E2184" s="35" t="str">
        <f>Def_Status_Montagem!$B$4</f>
        <v>Contratada (inclui etiqueta)</v>
      </c>
      <c r="F2184" s="214"/>
      <c r="G2184" s="215"/>
      <c r="H2184" s="26" t="str">
        <f t="array" ref="H2184">INDEX(Def_Instancias_Equipamentos!$E$2:$E$5135, MATCH(K2184, Def_Instancias_Equipamentos!$D$2:$D$5135, 0), 1)</f>
        <v>IA-16RaBPM</v>
      </c>
      <c r="I2184" s="27" t="str">
        <f t="array" ref="I2184">INDEX(Def_Instancias_Equipamentos!$E$2:$E$5135, MATCH(L2184, Def_Instancias_Equipamentos!$D$2:$D$5135, 0), 1)</f>
        <v>IA-16RaBPM</v>
      </c>
      <c r="J2184" s="27" t="str">
        <f t="shared" si="26"/>
        <v>INTERNO</v>
      </c>
      <c r="K2184" s="28" t="str">
        <f>Def_Instancias_Equipamentos!$D$916</f>
        <v>SI-16C4:DI-BPMRFFE</v>
      </c>
      <c r="L2184" s="19" t="str">
        <f>Def_Instancias_Equipamentos!$D$1507</f>
        <v>SI-16C4:DI-FMCFastADC</v>
      </c>
      <c r="M2184" s="44" t="s">
        <v>44</v>
      </c>
      <c r="N2184" s="45" t="s">
        <v>1199</v>
      </c>
      <c r="O2184" s="28" t="str">
        <f>Def_Sistemas_Conectores_Cabos!$B$7</f>
        <v>SMA 50-ohm</v>
      </c>
      <c r="P2184" s="19" t="str">
        <f>Def_Sistemas_Conectores_Cabos!$B$7</f>
        <v>SMA 50-ohm</v>
      </c>
      <c r="Q2184" s="27" t="str">
        <f t="shared" si="31"/>
        <v>SI-16C4:DI-BPMRFFE/BI_OUT
SI-16C4:DI-FMCFastADC/IN2</v>
      </c>
      <c r="R2184" s="69">
        <v>2.0</v>
      </c>
      <c r="S2184" s="69">
        <v>2.0</v>
      </c>
      <c r="T2184" s="211" t="str">
        <f>Def_Sistemas_Conectores_Cabos!$C$9</f>
        <v>RG316</v>
      </c>
      <c r="U2184" s="45" t="s">
        <v>1173</v>
      </c>
      <c r="V2184" s="33"/>
      <c r="W2184" s="33"/>
      <c r="X2184" s="33"/>
    </row>
    <row r="2185" ht="15.75" customHeight="1">
      <c r="A2185" s="19" t="str">
        <f>Def_Sistemas_Conectores_Cabos!$A$22</f>
        <v>BPM de elétrons</v>
      </c>
      <c r="B2185" s="22" t="str">
        <f>Datas_Entregas!$A$3</f>
        <v>BTS/Anel</v>
      </c>
      <c r="C2185" s="25">
        <f t="array" ref="C2185">INDEX(Datas_Entregas!$B$2:$B$100, MATCH(B2185, Datas_Entregas!$A$2:$A$100, 0), 1)</f>
        <v>43296</v>
      </c>
      <c r="D2185" s="22" t="str">
        <f>Def_Status_Montagem!$A$4</f>
        <v>Comprado / Esperando entrega</v>
      </c>
      <c r="E2185" s="35" t="str">
        <f>Def_Status_Montagem!$B$4</f>
        <v>Contratada (inclui etiqueta)</v>
      </c>
      <c r="F2185" s="214"/>
      <c r="G2185" s="215"/>
      <c r="H2185" s="26" t="str">
        <f t="array" ref="H2185">INDEX(Def_Instancias_Equipamentos!$E$2:$E$5135, MATCH(K2185, Def_Instancias_Equipamentos!$D$2:$D$5135, 0), 1)</f>
        <v>IA-16RaBPM</v>
      </c>
      <c r="I2185" s="27" t="str">
        <f t="array" ref="I2185">INDEX(Def_Instancias_Equipamentos!$E$2:$E$5135, MATCH(L2185, Def_Instancias_Equipamentos!$D$2:$D$5135, 0), 1)</f>
        <v>IA-16RaBPM</v>
      </c>
      <c r="J2185" s="27" t="str">
        <f t="shared" si="26"/>
        <v>INTERNO</v>
      </c>
      <c r="K2185" s="28" t="str">
        <f>Def_Instancias_Equipamentos!$D$916</f>
        <v>SI-16C4:DI-BPMRFFE</v>
      </c>
      <c r="L2185" s="19" t="str">
        <f>Def_Instancias_Equipamentos!$D$1507</f>
        <v>SI-16C4:DI-FMCFastADC</v>
      </c>
      <c r="M2185" s="44" t="s">
        <v>49</v>
      </c>
      <c r="N2185" s="45" t="s">
        <v>1202</v>
      </c>
      <c r="O2185" s="28" t="str">
        <f>Def_Sistemas_Conectores_Cabos!$B$7</f>
        <v>SMA 50-ohm</v>
      </c>
      <c r="P2185" s="19" t="str">
        <f>Def_Sistemas_Conectores_Cabos!$B$7</f>
        <v>SMA 50-ohm</v>
      </c>
      <c r="Q2185" s="27" t="str">
        <f t="shared" si="31"/>
        <v>SI-16C4:DI-BPMRFFE/TI_OUT
SI-16C4:DI-FMCFastADC/IN3</v>
      </c>
      <c r="R2185" s="69">
        <v>2.0</v>
      </c>
      <c r="S2185" s="69">
        <v>2.0</v>
      </c>
      <c r="T2185" s="211" t="str">
        <f>Def_Sistemas_Conectores_Cabos!$C$9</f>
        <v>RG316</v>
      </c>
      <c r="U2185" s="45" t="s">
        <v>1173</v>
      </c>
      <c r="V2185" s="33"/>
      <c r="W2185" s="33"/>
      <c r="X2185" s="33"/>
    </row>
    <row r="2186" ht="15.75" customHeight="1">
      <c r="A2186" s="19" t="str">
        <f>Def_Sistemas_Conectores_Cabos!$A$22</f>
        <v>BPM de elétrons</v>
      </c>
      <c r="B2186" s="22" t="str">
        <f>Datas_Entregas!$A$3</f>
        <v>BTS/Anel</v>
      </c>
      <c r="C2186" s="25">
        <f t="array" ref="C2186">INDEX(Datas_Entregas!$B$2:$B$100, MATCH(B2186, Datas_Entregas!$A$2:$A$100, 0), 1)</f>
        <v>43296</v>
      </c>
      <c r="D2186" s="22" t="str">
        <f>Def_Status_Montagem!$A$4</f>
        <v>Comprado / Esperando entrega</v>
      </c>
      <c r="E2186" s="35" t="str">
        <f>Def_Status_Montagem!$B$4</f>
        <v>Contratada (inclui etiqueta)</v>
      </c>
      <c r="F2186" s="214"/>
      <c r="G2186" s="215"/>
      <c r="H2186" s="26" t="str">
        <f t="array" ref="H2186">INDEX(Def_Instancias_Equipamentos!$E$2:$E$5135, MATCH(K2186, Def_Instancias_Equipamentos!$D$2:$D$5135, 0), 1)</f>
        <v>IA-16RaBPM</v>
      </c>
      <c r="I2186" s="27" t="str">
        <f t="array" ref="I2186">INDEX(Def_Instancias_Equipamentos!$E$2:$E$5135, MATCH(L2186, Def_Instancias_Equipamentos!$D$2:$D$5135, 0), 1)</f>
        <v>IA-16RaBPM</v>
      </c>
      <c r="J2186" s="27" t="str">
        <f t="shared" si="26"/>
        <v>INTERNO</v>
      </c>
      <c r="K2186" s="28" t="str">
        <f>Def_Instancias_Equipamentos!$D$916</f>
        <v>SI-16C4:DI-BPMRFFE</v>
      </c>
      <c r="L2186" s="19" t="str">
        <f>Def_Instancias_Equipamentos!$D$1507</f>
        <v>SI-16C4:DI-FMCFastADC</v>
      </c>
      <c r="M2186" s="44" t="s">
        <v>47</v>
      </c>
      <c r="N2186" s="45" t="s">
        <v>1216</v>
      </c>
      <c r="O2186" s="28" t="str">
        <f>Def_Sistemas_Conectores_Cabos!$B$7</f>
        <v>SMA 50-ohm</v>
      </c>
      <c r="P2186" s="19" t="str">
        <f>Def_Sistemas_Conectores_Cabos!$B$7</f>
        <v>SMA 50-ohm</v>
      </c>
      <c r="Q2186" s="27" t="str">
        <f t="shared" si="31"/>
        <v>SI-16C4:DI-BPMRFFE/BO_OUT
SI-16C4:DI-FMCFastADC/IN4</v>
      </c>
      <c r="R2186" s="69">
        <v>2.0</v>
      </c>
      <c r="S2186" s="69">
        <v>2.0</v>
      </c>
      <c r="T2186" s="211" t="str">
        <f>Def_Sistemas_Conectores_Cabos!$C$9</f>
        <v>RG316</v>
      </c>
      <c r="U2186" s="45" t="s">
        <v>1173</v>
      </c>
      <c r="V2186" s="33"/>
      <c r="W2186" s="33"/>
      <c r="X2186" s="33"/>
    </row>
    <row r="2187" ht="15.75" customHeight="1">
      <c r="A2187" s="19" t="str">
        <f>Def_Sistemas_Conectores_Cabos!$A$22</f>
        <v>BPM de elétrons</v>
      </c>
      <c r="B2187" s="22" t="str">
        <f>Datas_Entregas!$A$3</f>
        <v>BTS/Anel</v>
      </c>
      <c r="C2187" s="25">
        <f t="array" ref="C2187">INDEX(Datas_Entregas!$B$2:$B$100, MATCH(B2187, Datas_Entregas!$A$2:$A$100, 0), 1)</f>
        <v>43296</v>
      </c>
      <c r="D2187" s="22" t="str">
        <f>Def_Status_Montagem!$A$4</f>
        <v>Comprado / Esperando entrega</v>
      </c>
      <c r="E2187" s="35" t="str">
        <f>Def_Status_Montagem!$B$4</f>
        <v>Contratada (inclui etiqueta)</v>
      </c>
      <c r="F2187" s="214"/>
      <c r="G2187" s="215"/>
      <c r="H2187" s="26" t="str">
        <f t="array" ref="H2187">INDEX(Def_Instancias_Equipamentos!$E$2:$E$5135, MATCH(K2187, Def_Instancias_Equipamentos!$D$2:$D$5135, 0), 1)</f>
        <v>IA-16RaBPM</v>
      </c>
      <c r="I2187" s="27" t="str">
        <f t="array" ref="I2187">INDEX(Def_Instancias_Equipamentos!$E$2:$E$5135, MATCH(L2187, Def_Instancias_Equipamentos!$D$2:$D$5135, 0), 1)</f>
        <v>IA-16RaBPM</v>
      </c>
      <c r="J2187" s="27" t="str">
        <f t="shared" si="26"/>
        <v>INTERNO</v>
      </c>
      <c r="K2187" s="28" t="str">
        <f>Def_Instancias_Equipamentos!$D$917</f>
        <v>SI-16M1:DI-BPMRFFE</v>
      </c>
      <c r="L2187" s="19" t="str">
        <f>Def_Instancias_Equipamentos!$D$1508</f>
        <v>SI-16M1:DI-FMCFastADC</v>
      </c>
      <c r="M2187" s="44" t="s">
        <v>51</v>
      </c>
      <c r="N2187" s="45" t="s">
        <v>1192</v>
      </c>
      <c r="O2187" s="28" t="str">
        <f>Def_Sistemas_Conectores_Cabos!$B$7</f>
        <v>SMA 50-ohm</v>
      </c>
      <c r="P2187" s="19" t="str">
        <f>Def_Sistemas_Conectores_Cabos!$B$7</f>
        <v>SMA 50-ohm</v>
      </c>
      <c r="Q2187" s="27" t="str">
        <f t="shared" si="31"/>
        <v>SI-16M1:DI-BPMRFFE/TO_OUT
SI-16M1:DI-FMCFastADC/IN1</v>
      </c>
      <c r="R2187" s="69">
        <v>2.0</v>
      </c>
      <c r="S2187" s="69">
        <v>2.0</v>
      </c>
      <c r="T2187" s="211" t="str">
        <f>Def_Sistemas_Conectores_Cabos!$C$9</f>
        <v>RG316</v>
      </c>
      <c r="U2187" s="45" t="s">
        <v>1173</v>
      </c>
      <c r="V2187" s="33"/>
      <c r="W2187" s="33"/>
      <c r="X2187" s="33"/>
    </row>
    <row r="2188" ht="15.75" customHeight="1">
      <c r="A2188" s="19" t="str">
        <f>Def_Sistemas_Conectores_Cabos!$A$22</f>
        <v>BPM de elétrons</v>
      </c>
      <c r="B2188" s="22" t="str">
        <f>Datas_Entregas!$A$3</f>
        <v>BTS/Anel</v>
      </c>
      <c r="C2188" s="25">
        <f t="array" ref="C2188">INDEX(Datas_Entregas!$B$2:$B$100, MATCH(B2188, Datas_Entregas!$A$2:$A$100, 0), 1)</f>
        <v>43296</v>
      </c>
      <c r="D2188" s="22" t="str">
        <f>Def_Status_Montagem!$A$4</f>
        <v>Comprado / Esperando entrega</v>
      </c>
      <c r="E2188" s="35" t="str">
        <f>Def_Status_Montagem!$B$4</f>
        <v>Contratada (inclui etiqueta)</v>
      </c>
      <c r="F2188" s="214"/>
      <c r="G2188" s="215"/>
      <c r="H2188" s="26" t="str">
        <f t="array" ref="H2188">INDEX(Def_Instancias_Equipamentos!$E$2:$E$5135, MATCH(K2188, Def_Instancias_Equipamentos!$D$2:$D$5135, 0), 1)</f>
        <v>IA-16RaBPM</v>
      </c>
      <c r="I2188" s="27" t="str">
        <f t="array" ref="I2188">INDEX(Def_Instancias_Equipamentos!$E$2:$E$5135, MATCH(L2188, Def_Instancias_Equipamentos!$D$2:$D$5135, 0), 1)</f>
        <v>IA-16RaBPM</v>
      </c>
      <c r="J2188" s="27" t="str">
        <f t="shared" si="26"/>
        <v>INTERNO</v>
      </c>
      <c r="K2188" s="28" t="str">
        <f>Def_Instancias_Equipamentos!$D$917</f>
        <v>SI-16M1:DI-BPMRFFE</v>
      </c>
      <c r="L2188" s="19" t="str">
        <f>Def_Instancias_Equipamentos!$D$1508</f>
        <v>SI-16M1:DI-FMCFastADC</v>
      </c>
      <c r="M2188" s="44" t="s">
        <v>44</v>
      </c>
      <c r="N2188" s="45" t="s">
        <v>1199</v>
      </c>
      <c r="O2188" s="28" t="str">
        <f>Def_Sistemas_Conectores_Cabos!$B$7</f>
        <v>SMA 50-ohm</v>
      </c>
      <c r="P2188" s="19" t="str">
        <f>Def_Sistemas_Conectores_Cabos!$B$7</f>
        <v>SMA 50-ohm</v>
      </c>
      <c r="Q2188" s="27" t="str">
        <f t="shared" si="31"/>
        <v>SI-16M1:DI-BPMRFFE/BI_OUT
SI-16M1:DI-FMCFastADC/IN2</v>
      </c>
      <c r="R2188" s="69">
        <v>2.0</v>
      </c>
      <c r="S2188" s="69">
        <v>2.0</v>
      </c>
      <c r="T2188" s="211" t="str">
        <f>Def_Sistemas_Conectores_Cabos!$C$9</f>
        <v>RG316</v>
      </c>
      <c r="U2188" s="45" t="s">
        <v>1173</v>
      </c>
      <c r="V2188" s="33"/>
      <c r="W2188" s="33"/>
      <c r="X2188" s="33"/>
    </row>
    <row r="2189" ht="15.75" customHeight="1">
      <c r="A2189" s="19" t="str">
        <f>Def_Sistemas_Conectores_Cabos!$A$22</f>
        <v>BPM de elétrons</v>
      </c>
      <c r="B2189" s="22" t="str">
        <f>Datas_Entregas!$A$3</f>
        <v>BTS/Anel</v>
      </c>
      <c r="C2189" s="25">
        <f t="array" ref="C2189">INDEX(Datas_Entregas!$B$2:$B$100, MATCH(B2189, Datas_Entregas!$A$2:$A$100, 0), 1)</f>
        <v>43296</v>
      </c>
      <c r="D2189" s="22" t="str">
        <f>Def_Status_Montagem!$A$4</f>
        <v>Comprado / Esperando entrega</v>
      </c>
      <c r="E2189" s="35" t="str">
        <f>Def_Status_Montagem!$B$4</f>
        <v>Contratada (inclui etiqueta)</v>
      </c>
      <c r="F2189" s="214"/>
      <c r="G2189" s="215"/>
      <c r="H2189" s="26" t="str">
        <f t="array" ref="H2189">INDEX(Def_Instancias_Equipamentos!$E$2:$E$5135, MATCH(K2189, Def_Instancias_Equipamentos!$D$2:$D$5135, 0), 1)</f>
        <v>IA-16RaBPM</v>
      </c>
      <c r="I2189" s="27" t="str">
        <f t="array" ref="I2189">INDEX(Def_Instancias_Equipamentos!$E$2:$E$5135, MATCH(L2189, Def_Instancias_Equipamentos!$D$2:$D$5135, 0), 1)</f>
        <v>IA-16RaBPM</v>
      </c>
      <c r="J2189" s="27" t="str">
        <f t="shared" si="26"/>
        <v>INTERNO</v>
      </c>
      <c r="K2189" s="28" t="str">
        <f>Def_Instancias_Equipamentos!$D$917</f>
        <v>SI-16M1:DI-BPMRFFE</v>
      </c>
      <c r="L2189" s="19" t="str">
        <f>Def_Instancias_Equipamentos!$D$1508</f>
        <v>SI-16M1:DI-FMCFastADC</v>
      </c>
      <c r="M2189" s="44" t="s">
        <v>49</v>
      </c>
      <c r="N2189" s="45" t="s">
        <v>1202</v>
      </c>
      <c r="O2189" s="28" t="str">
        <f>Def_Sistemas_Conectores_Cabos!$B$7</f>
        <v>SMA 50-ohm</v>
      </c>
      <c r="P2189" s="19" t="str">
        <f>Def_Sistemas_Conectores_Cabos!$B$7</f>
        <v>SMA 50-ohm</v>
      </c>
      <c r="Q2189" s="27" t="str">
        <f t="shared" si="31"/>
        <v>SI-16M1:DI-BPMRFFE/TI_OUT
SI-16M1:DI-FMCFastADC/IN3</v>
      </c>
      <c r="R2189" s="69">
        <v>2.0</v>
      </c>
      <c r="S2189" s="69">
        <v>2.0</v>
      </c>
      <c r="T2189" s="211" t="str">
        <f>Def_Sistemas_Conectores_Cabos!$C$9</f>
        <v>RG316</v>
      </c>
      <c r="U2189" s="45" t="s">
        <v>1173</v>
      </c>
      <c r="V2189" s="33"/>
      <c r="W2189" s="33"/>
      <c r="X2189" s="33"/>
    </row>
    <row r="2190" ht="15.75" customHeight="1">
      <c r="A2190" s="19" t="str">
        <f>Def_Sistemas_Conectores_Cabos!$A$22</f>
        <v>BPM de elétrons</v>
      </c>
      <c r="B2190" s="22" t="str">
        <f>Datas_Entregas!$A$3</f>
        <v>BTS/Anel</v>
      </c>
      <c r="C2190" s="25">
        <f t="array" ref="C2190">INDEX(Datas_Entregas!$B$2:$B$100, MATCH(B2190, Datas_Entregas!$A$2:$A$100, 0), 1)</f>
        <v>43296</v>
      </c>
      <c r="D2190" s="22" t="str">
        <f>Def_Status_Montagem!$A$4</f>
        <v>Comprado / Esperando entrega</v>
      </c>
      <c r="E2190" s="35" t="str">
        <f>Def_Status_Montagem!$B$4</f>
        <v>Contratada (inclui etiqueta)</v>
      </c>
      <c r="F2190" s="214"/>
      <c r="G2190" s="215"/>
      <c r="H2190" s="26" t="str">
        <f t="array" ref="H2190">INDEX(Def_Instancias_Equipamentos!$E$2:$E$5135, MATCH(K2190, Def_Instancias_Equipamentos!$D$2:$D$5135, 0), 1)</f>
        <v>IA-16RaBPM</v>
      </c>
      <c r="I2190" s="27" t="str">
        <f t="array" ref="I2190">INDEX(Def_Instancias_Equipamentos!$E$2:$E$5135, MATCH(L2190, Def_Instancias_Equipamentos!$D$2:$D$5135, 0), 1)</f>
        <v>IA-16RaBPM</v>
      </c>
      <c r="J2190" s="27" t="str">
        <f t="shared" si="26"/>
        <v>INTERNO</v>
      </c>
      <c r="K2190" s="28" t="str">
        <f>Def_Instancias_Equipamentos!$D$917</f>
        <v>SI-16M1:DI-BPMRFFE</v>
      </c>
      <c r="L2190" s="19" t="str">
        <f>Def_Instancias_Equipamentos!$D$1508</f>
        <v>SI-16M1:DI-FMCFastADC</v>
      </c>
      <c r="M2190" s="44" t="s">
        <v>47</v>
      </c>
      <c r="N2190" s="45" t="s">
        <v>1216</v>
      </c>
      <c r="O2190" s="28" t="str">
        <f>Def_Sistemas_Conectores_Cabos!$B$7</f>
        <v>SMA 50-ohm</v>
      </c>
      <c r="P2190" s="19" t="str">
        <f>Def_Sistemas_Conectores_Cabos!$B$7</f>
        <v>SMA 50-ohm</v>
      </c>
      <c r="Q2190" s="27" t="str">
        <f t="shared" si="31"/>
        <v>SI-16M1:DI-BPMRFFE/BO_OUT
SI-16M1:DI-FMCFastADC/IN4</v>
      </c>
      <c r="R2190" s="69">
        <v>2.0</v>
      </c>
      <c r="S2190" s="69">
        <v>2.0</v>
      </c>
      <c r="T2190" s="211" t="str">
        <f>Def_Sistemas_Conectores_Cabos!$C$9</f>
        <v>RG316</v>
      </c>
      <c r="U2190" s="45" t="s">
        <v>1173</v>
      </c>
      <c r="V2190" s="33"/>
      <c r="W2190" s="33"/>
      <c r="X2190" s="33"/>
    </row>
    <row r="2191" ht="15.75" customHeight="1">
      <c r="A2191" s="19" t="str">
        <f>Def_Sistemas_Conectores_Cabos!$A$22</f>
        <v>BPM de elétrons</v>
      </c>
      <c r="B2191" s="22" t="str">
        <f>Datas_Entregas!$A$3</f>
        <v>BTS/Anel</v>
      </c>
      <c r="C2191" s="25">
        <f t="array" ref="C2191">INDEX(Datas_Entregas!$B$2:$B$100, MATCH(B2191, Datas_Entregas!$A$2:$A$100, 0), 1)</f>
        <v>43296</v>
      </c>
      <c r="D2191" s="22" t="str">
        <f>Def_Status_Montagem!$A$4</f>
        <v>Comprado / Esperando entrega</v>
      </c>
      <c r="E2191" s="35" t="str">
        <f>Def_Status_Montagem!$B$4</f>
        <v>Contratada (inclui etiqueta)</v>
      </c>
      <c r="F2191" s="214"/>
      <c r="G2191" s="215"/>
      <c r="H2191" s="26" t="str">
        <f t="array" ref="H2191">INDEX(Def_Instancias_Equipamentos!$E$2:$E$5135, MATCH(K2191, Def_Instancias_Equipamentos!$D$2:$D$5135, 0), 1)</f>
        <v>IA-16RaBPM</v>
      </c>
      <c r="I2191" s="27" t="str">
        <f t="array" ref="I2191">INDEX(Def_Instancias_Equipamentos!$E$2:$E$5135, MATCH(L2191, Def_Instancias_Equipamentos!$D$2:$D$5135, 0), 1)</f>
        <v>IA-16RaBPM</v>
      </c>
      <c r="J2191" s="27" t="str">
        <f t="shared" si="26"/>
        <v>INTERNO</v>
      </c>
      <c r="K2191" s="28" t="str">
        <f>Def_Instancias_Equipamentos!$D$918</f>
        <v>SI-16M2:DI-BPMRFFE</v>
      </c>
      <c r="L2191" s="19" t="str">
        <f>Def_Instancias_Equipamentos!$D$1509</f>
        <v>SI-16M2:DI-FMCFastADC</v>
      </c>
      <c r="M2191" s="44" t="s">
        <v>51</v>
      </c>
      <c r="N2191" s="45" t="s">
        <v>1192</v>
      </c>
      <c r="O2191" s="28" t="str">
        <f>Def_Sistemas_Conectores_Cabos!$B$7</f>
        <v>SMA 50-ohm</v>
      </c>
      <c r="P2191" s="19" t="str">
        <f>Def_Sistemas_Conectores_Cabos!$B$7</f>
        <v>SMA 50-ohm</v>
      </c>
      <c r="Q2191" s="27" t="str">
        <f t="shared" si="31"/>
        <v>SI-16M2:DI-BPMRFFE/TO_OUT
SI-16M2:DI-FMCFastADC/IN1</v>
      </c>
      <c r="R2191" s="69">
        <v>2.0</v>
      </c>
      <c r="S2191" s="69">
        <v>2.0</v>
      </c>
      <c r="T2191" s="211" t="str">
        <f>Def_Sistemas_Conectores_Cabos!$C$9</f>
        <v>RG316</v>
      </c>
      <c r="U2191" s="45" t="s">
        <v>1173</v>
      </c>
      <c r="V2191" s="33"/>
      <c r="W2191" s="33"/>
      <c r="X2191" s="33"/>
    </row>
    <row r="2192" ht="15.75" customHeight="1">
      <c r="A2192" s="19" t="str">
        <f>Def_Sistemas_Conectores_Cabos!$A$22</f>
        <v>BPM de elétrons</v>
      </c>
      <c r="B2192" s="22" t="str">
        <f>Datas_Entregas!$A$3</f>
        <v>BTS/Anel</v>
      </c>
      <c r="C2192" s="25">
        <f t="array" ref="C2192">INDEX(Datas_Entregas!$B$2:$B$100, MATCH(B2192, Datas_Entregas!$A$2:$A$100, 0), 1)</f>
        <v>43296</v>
      </c>
      <c r="D2192" s="22" t="str">
        <f>Def_Status_Montagem!$A$4</f>
        <v>Comprado / Esperando entrega</v>
      </c>
      <c r="E2192" s="35" t="str">
        <f>Def_Status_Montagem!$B$4</f>
        <v>Contratada (inclui etiqueta)</v>
      </c>
      <c r="F2192" s="214"/>
      <c r="G2192" s="215"/>
      <c r="H2192" s="26" t="str">
        <f t="array" ref="H2192">INDEX(Def_Instancias_Equipamentos!$E$2:$E$5135, MATCH(K2192, Def_Instancias_Equipamentos!$D$2:$D$5135, 0), 1)</f>
        <v>IA-16RaBPM</v>
      </c>
      <c r="I2192" s="27" t="str">
        <f t="array" ref="I2192">INDEX(Def_Instancias_Equipamentos!$E$2:$E$5135, MATCH(L2192, Def_Instancias_Equipamentos!$D$2:$D$5135, 0), 1)</f>
        <v>IA-16RaBPM</v>
      </c>
      <c r="J2192" s="27" t="str">
        <f t="shared" si="26"/>
        <v>INTERNO</v>
      </c>
      <c r="K2192" s="28" t="str">
        <f>Def_Instancias_Equipamentos!$D$918</f>
        <v>SI-16M2:DI-BPMRFFE</v>
      </c>
      <c r="L2192" s="19" t="str">
        <f>Def_Instancias_Equipamentos!$D$1509</f>
        <v>SI-16M2:DI-FMCFastADC</v>
      </c>
      <c r="M2192" s="44" t="s">
        <v>44</v>
      </c>
      <c r="N2192" s="45" t="s">
        <v>1199</v>
      </c>
      <c r="O2192" s="28" t="str">
        <f>Def_Sistemas_Conectores_Cabos!$B$7</f>
        <v>SMA 50-ohm</v>
      </c>
      <c r="P2192" s="19" t="str">
        <f>Def_Sistemas_Conectores_Cabos!$B$7</f>
        <v>SMA 50-ohm</v>
      </c>
      <c r="Q2192" s="27" t="str">
        <f t="shared" si="31"/>
        <v>SI-16M2:DI-BPMRFFE/BI_OUT
SI-16M2:DI-FMCFastADC/IN2</v>
      </c>
      <c r="R2192" s="69">
        <v>2.0</v>
      </c>
      <c r="S2192" s="69">
        <v>2.0</v>
      </c>
      <c r="T2192" s="211" t="str">
        <f>Def_Sistemas_Conectores_Cabos!$C$9</f>
        <v>RG316</v>
      </c>
      <c r="U2192" s="45" t="s">
        <v>1173</v>
      </c>
      <c r="V2192" s="33"/>
      <c r="W2192" s="33"/>
      <c r="X2192" s="33"/>
    </row>
    <row r="2193" ht="15.75" customHeight="1">
      <c r="A2193" s="19" t="str">
        <f>Def_Sistemas_Conectores_Cabos!$A$22</f>
        <v>BPM de elétrons</v>
      </c>
      <c r="B2193" s="22" t="str">
        <f>Datas_Entregas!$A$3</f>
        <v>BTS/Anel</v>
      </c>
      <c r="C2193" s="25">
        <f t="array" ref="C2193">INDEX(Datas_Entregas!$B$2:$B$100, MATCH(B2193, Datas_Entregas!$A$2:$A$100, 0), 1)</f>
        <v>43296</v>
      </c>
      <c r="D2193" s="22" t="str">
        <f>Def_Status_Montagem!$A$4</f>
        <v>Comprado / Esperando entrega</v>
      </c>
      <c r="E2193" s="35" t="str">
        <f>Def_Status_Montagem!$B$4</f>
        <v>Contratada (inclui etiqueta)</v>
      </c>
      <c r="F2193" s="214"/>
      <c r="G2193" s="215"/>
      <c r="H2193" s="26" t="str">
        <f t="array" ref="H2193">INDEX(Def_Instancias_Equipamentos!$E$2:$E$5135, MATCH(K2193, Def_Instancias_Equipamentos!$D$2:$D$5135, 0), 1)</f>
        <v>IA-16RaBPM</v>
      </c>
      <c r="I2193" s="27" t="str">
        <f t="array" ref="I2193">INDEX(Def_Instancias_Equipamentos!$E$2:$E$5135, MATCH(L2193, Def_Instancias_Equipamentos!$D$2:$D$5135, 0), 1)</f>
        <v>IA-16RaBPM</v>
      </c>
      <c r="J2193" s="27" t="str">
        <f t="shared" si="26"/>
        <v>INTERNO</v>
      </c>
      <c r="K2193" s="28" t="str">
        <f>Def_Instancias_Equipamentos!$D$918</f>
        <v>SI-16M2:DI-BPMRFFE</v>
      </c>
      <c r="L2193" s="19" t="str">
        <f>Def_Instancias_Equipamentos!$D$1509</f>
        <v>SI-16M2:DI-FMCFastADC</v>
      </c>
      <c r="M2193" s="44" t="s">
        <v>49</v>
      </c>
      <c r="N2193" s="45" t="s">
        <v>1202</v>
      </c>
      <c r="O2193" s="28" t="str">
        <f>Def_Sistemas_Conectores_Cabos!$B$7</f>
        <v>SMA 50-ohm</v>
      </c>
      <c r="P2193" s="19" t="str">
        <f>Def_Sistemas_Conectores_Cabos!$B$7</f>
        <v>SMA 50-ohm</v>
      </c>
      <c r="Q2193" s="27" t="str">
        <f t="shared" si="31"/>
        <v>SI-16M2:DI-BPMRFFE/TI_OUT
SI-16M2:DI-FMCFastADC/IN3</v>
      </c>
      <c r="R2193" s="69">
        <v>2.0</v>
      </c>
      <c r="S2193" s="69">
        <v>2.0</v>
      </c>
      <c r="T2193" s="211" t="str">
        <f>Def_Sistemas_Conectores_Cabos!$C$9</f>
        <v>RG316</v>
      </c>
      <c r="U2193" s="45" t="s">
        <v>1173</v>
      </c>
      <c r="V2193" s="33"/>
      <c r="W2193" s="33"/>
      <c r="X2193" s="33"/>
    </row>
    <row r="2194" ht="15.75" customHeight="1">
      <c r="A2194" s="19" t="str">
        <f>Def_Sistemas_Conectores_Cabos!$A$22</f>
        <v>BPM de elétrons</v>
      </c>
      <c r="B2194" s="22" t="str">
        <f>Datas_Entregas!$A$3</f>
        <v>BTS/Anel</v>
      </c>
      <c r="C2194" s="25">
        <f t="array" ref="C2194">INDEX(Datas_Entregas!$B$2:$B$100, MATCH(B2194, Datas_Entregas!$A$2:$A$100, 0), 1)</f>
        <v>43296</v>
      </c>
      <c r="D2194" s="22" t="str">
        <f>Def_Status_Montagem!$A$4</f>
        <v>Comprado / Esperando entrega</v>
      </c>
      <c r="E2194" s="35" t="str">
        <f>Def_Status_Montagem!$B$4</f>
        <v>Contratada (inclui etiqueta)</v>
      </c>
      <c r="F2194" s="214"/>
      <c r="G2194" s="215"/>
      <c r="H2194" s="26" t="str">
        <f t="array" ref="H2194">INDEX(Def_Instancias_Equipamentos!$E$2:$E$5135, MATCH(K2194, Def_Instancias_Equipamentos!$D$2:$D$5135, 0), 1)</f>
        <v>IA-16RaBPM</v>
      </c>
      <c r="I2194" s="27" t="str">
        <f t="array" ref="I2194">INDEX(Def_Instancias_Equipamentos!$E$2:$E$5135, MATCH(L2194, Def_Instancias_Equipamentos!$D$2:$D$5135, 0), 1)</f>
        <v>IA-16RaBPM</v>
      </c>
      <c r="J2194" s="27" t="str">
        <f t="shared" si="26"/>
        <v>INTERNO</v>
      </c>
      <c r="K2194" s="28" t="str">
        <f>Def_Instancias_Equipamentos!$D$918</f>
        <v>SI-16M2:DI-BPMRFFE</v>
      </c>
      <c r="L2194" s="19" t="str">
        <f>Def_Instancias_Equipamentos!$D$1509</f>
        <v>SI-16M2:DI-FMCFastADC</v>
      </c>
      <c r="M2194" s="44" t="s">
        <v>47</v>
      </c>
      <c r="N2194" s="45" t="s">
        <v>1216</v>
      </c>
      <c r="O2194" s="28" t="str">
        <f>Def_Sistemas_Conectores_Cabos!$B$7</f>
        <v>SMA 50-ohm</v>
      </c>
      <c r="P2194" s="19" t="str">
        <f>Def_Sistemas_Conectores_Cabos!$B$7</f>
        <v>SMA 50-ohm</v>
      </c>
      <c r="Q2194" s="27" t="str">
        <f t="shared" si="31"/>
        <v>SI-16M2:DI-BPMRFFE/BO_OUT
SI-16M2:DI-FMCFastADC/IN4</v>
      </c>
      <c r="R2194" s="69">
        <v>2.0</v>
      </c>
      <c r="S2194" s="69">
        <v>2.0</v>
      </c>
      <c r="T2194" s="211" t="str">
        <f>Def_Sistemas_Conectores_Cabos!$C$9</f>
        <v>RG316</v>
      </c>
      <c r="U2194" s="45" t="s">
        <v>1173</v>
      </c>
      <c r="V2194" s="33"/>
      <c r="W2194" s="33"/>
      <c r="X2194" s="33"/>
    </row>
    <row r="2195" ht="15.75" customHeight="1">
      <c r="A2195" s="19" t="str">
        <f>Def_Sistemas_Conectores_Cabos!$A$22</f>
        <v>BPM de elétrons</v>
      </c>
      <c r="B2195" s="22" t="str">
        <f>Datas_Entregas!$A$3</f>
        <v>BTS/Anel</v>
      </c>
      <c r="C2195" s="25">
        <f t="array" ref="C2195">INDEX(Datas_Entregas!$B$2:$B$100, MATCH(B2195, Datas_Entregas!$A$2:$A$100, 0), 1)</f>
        <v>43296</v>
      </c>
      <c r="D2195" s="22" t="str">
        <f>Def_Status_Montagem!$A$4</f>
        <v>Comprado / Esperando entrega</v>
      </c>
      <c r="E2195" s="35" t="str">
        <f>Def_Status_Montagem!$B$4</f>
        <v>Contratada (inclui etiqueta)</v>
      </c>
      <c r="F2195" s="214"/>
      <c r="G2195" s="215"/>
      <c r="H2195" s="26" t="str">
        <f t="array" ref="H2195">INDEX(Def_Instancias_Equipamentos!$E$2:$E$5135, MATCH(K2195, Def_Instancias_Equipamentos!$D$2:$D$5135, 0), 1)</f>
        <v>IA-16RaBPM</v>
      </c>
      <c r="I2195" s="27" t="str">
        <f t="array" ref="I2195">INDEX(Def_Instancias_Equipamentos!$E$2:$E$5135, MATCH(L2195, Def_Instancias_Equipamentos!$D$2:$D$5135, 0), 1)</f>
        <v>IA-16RaBPM</v>
      </c>
      <c r="J2195" s="27" t="str">
        <f t="shared" si="26"/>
        <v>INTERNO</v>
      </c>
      <c r="K2195" s="28" t="str">
        <f>Def_Instancias_Equipamentos!$D$981</f>
        <v>SI-16SB:DI-BPMRFFE-1</v>
      </c>
      <c r="L2195" s="19" t="str">
        <f>Def_Instancias_Equipamentos!$D$1572</f>
        <v>SI-16SB:DI-FMCFastADC-1</v>
      </c>
      <c r="M2195" s="44" t="s">
        <v>51</v>
      </c>
      <c r="N2195" s="45" t="s">
        <v>1192</v>
      </c>
      <c r="O2195" s="28" t="str">
        <f>Def_Sistemas_Conectores_Cabos!$B$7</f>
        <v>SMA 50-ohm</v>
      </c>
      <c r="P2195" s="19" t="str">
        <f>Def_Sistemas_Conectores_Cabos!$B$7</f>
        <v>SMA 50-ohm</v>
      </c>
      <c r="Q2195" s="27" t="str">
        <f t="shared" si="31"/>
        <v>SI-16SB:DI-BPMRFFE-1/TO_OUT
SI-16SB:DI-FMCFastADC-1/IN1</v>
      </c>
      <c r="R2195" s="69">
        <v>2.0</v>
      </c>
      <c r="S2195" s="69">
        <v>2.0</v>
      </c>
      <c r="T2195" s="211" t="str">
        <f>Def_Sistemas_Conectores_Cabos!$C$9</f>
        <v>RG316</v>
      </c>
      <c r="U2195" s="45" t="s">
        <v>1173</v>
      </c>
      <c r="V2195" s="33"/>
      <c r="W2195" s="33"/>
      <c r="X2195" s="33"/>
    </row>
    <row r="2196" ht="15.75" customHeight="1">
      <c r="A2196" s="19" t="str">
        <f>Def_Sistemas_Conectores_Cabos!$A$22</f>
        <v>BPM de elétrons</v>
      </c>
      <c r="B2196" s="22" t="str">
        <f>Datas_Entregas!$A$3</f>
        <v>BTS/Anel</v>
      </c>
      <c r="C2196" s="25">
        <f t="array" ref="C2196">INDEX(Datas_Entregas!$B$2:$B$100, MATCH(B2196, Datas_Entregas!$A$2:$A$100, 0), 1)</f>
        <v>43296</v>
      </c>
      <c r="D2196" s="22" t="str">
        <f>Def_Status_Montagem!$A$4</f>
        <v>Comprado / Esperando entrega</v>
      </c>
      <c r="E2196" s="35" t="str">
        <f>Def_Status_Montagem!$B$4</f>
        <v>Contratada (inclui etiqueta)</v>
      </c>
      <c r="F2196" s="214"/>
      <c r="G2196" s="215"/>
      <c r="H2196" s="26" t="str">
        <f t="array" ref="H2196">INDEX(Def_Instancias_Equipamentos!$E$2:$E$5135, MATCH(K2196, Def_Instancias_Equipamentos!$D$2:$D$5135, 0), 1)</f>
        <v>IA-16RaBPM</v>
      </c>
      <c r="I2196" s="27" t="str">
        <f t="array" ref="I2196">INDEX(Def_Instancias_Equipamentos!$E$2:$E$5135, MATCH(L2196, Def_Instancias_Equipamentos!$D$2:$D$5135, 0), 1)</f>
        <v>IA-16RaBPM</v>
      </c>
      <c r="J2196" s="27" t="str">
        <f t="shared" si="26"/>
        <v>INTERNO</v>
      </c>
      <c r="K2196" s="28" t="str">
        <f>Def_Instancias_Equipamentos!$D$981</f>
        <v>SI-16SB:DI-BPMRFFE-1</v>
      </c>
      <c r="L2196" s="19" t="str">
        <f>Def_Instancias_Equipamentos!$D$1572</f>
        <v>SI-16SB:DI-FMCFastADC-1</v>
      </c>
      <c r="M2196" s="44" t="s">
        <v>44</v>
      </c>
      <c r="N2196" s="45" t="s">
        <v>1199</v>
      </c>
      <c r="O2196" s="28" t="str">
        <f>Def_Sistemas_Conectores_Cabos!$B$7</f>
        <v>SMA 50-ohm</v>
      </c>
      <c r="P2196" s="19" t="str">
        <f>Def_Sistemas_Conectores_Cabos!$B$7</f>
        <v>SMA 50-ohm</v>
      </c>
      <c r="Q2196" s="27" t="str">
        <f t="shared" si="31"/>
        <v>SI-16SB:DI-BPMRFFE-1/BI_OUT
SI-16SB:DI-FMCFastADC-1/IN2</v>
      </c>
      <c r="R2196" s="69">
        <v>2.0</v>
      </c>
      <c r="S2196" s="69">
        <v>2.0</v>
      </c>
      <c r="T2196" s="211" t="str">
        <f>Def_Sistemas_Conectores_Cabos!$C$9</f>
        <v>RG316</v>
      </c>
      <c r="U2196" s="45" t="s">
        <v>1173</v>
      </c>
      <c r="V2196" s="33"/>
      <c r="W2196" s="33"/>
      <c r="X2196" s="33"/>
    </row>
    <row r="2197" ht="15.75" customHeight="1">
      <c r="A2197" s="19" t="str">
        <f>Def_Sistemas_Conectores_Cabos!$A$22</f>
        <v>BPM de elétrons</v>
      </c>
      <c r="B2197" s="22" t="str">
        <f>Datas_Entregas!$A$3</f>
        <v>BTS/Anel</v>
      </c>
      <c r="C2197" s="25">
        <f t="array" ref="C2197">INDEX(Datas_Entregas!$B$2:$B$100, MATCH(B2197, Datas_Entregas!$A$2:$A$100, 0), 1)</f>
        <v>43296</v>
      </c>
      <c r="D2197" s="22" t="str">
        <f>Def_Status_Montagem!$A$4</f>
        <v>Comprado / Esperando entrega</v>
      </c>
      <c r="E2197" s="35" t="str">
        <f>Def_Status_Montagem!$B$4</f>
        <v>Contratada (inclui etiqueta)</v>
      </c>
      <c r="F2197" s="214"/>
      <c r="G2197" s="215"/>
      <c r="H2197" s="26" t="str">
        <f t="array" ref="H2197">INDEX(Def_Instancias_Equipamentos!$E$2:$E$5135, MATCH(K2197, Def_Instancias_Equipamentos!$D$2:$D$5135, 0), 1)</f>
        <v>IA-16RaBPM</v>
      </c>
      <c r="I2197" s="27" t="str">
        <f t="array" ref="I2197">INDEX(Def_Instancias_Equipamentos!$E$2:$E$5135, MATCH(L2197, Def_Instancias_Equipamentos!$D$2:$D$5135, 0), 1)</f>
        <v>IA-16RaBPM</v>
      </c>
      <c r="J2197" s="27" t="str">
        <f t="shared" si="26"/>
        <v>INTERNO</v>
      </c>
      <c r="K2197" s="28" t="str">
        <f>Def_Instancias_Equipamentos!$D$981</f>
        <v>SI-16SB:DI-BPMRFFE-1</v>
      </c>
      <c r="L2197" s="19" t="str">
        <f>Def_Instancias_Equipamentos!$D$1572</f>
        <v>SI-16SB:DI-FMCFastADC-1</v>
      </c>
      <c r="M2197" s="44" t="s">
        <v>49</v>
      </c>
      <c r="N2197" s="45" t="s">
        <v>1202</v>
      </c>
      <c r="O2197" s="28" t="str">
        <f>Def_Sistemas_Conectores_Cabos!$B$7</f>
        <v>SMA 50-ohm</v>
      </c>
      <c r="P2197" s="19" t="str">
        <f>Def_Sistemas_Conectores_Cabos!$B$7</f>
        <v>SMA 50-ohm</v>
      </c>
      <c r="Q2197" s="27" t="str">
        <f t="shared" si="31"/>
        <v>SI-16SB:DI-BPMRFFE-1/TI_OUT
SI-16SB:DI-FMCFastADC-1/IN3</v>
      </c>
      <c r="R2197" s="69">
        <v>2.0</v>
      </c>
      <c r="S2197" s="69">
        <v>2.0</v>
      </c>
      <c r="T2197" s="211" t="str">
        <f>Def_Sistemas_Conectores_Cabos!$C$9</f>
        <v>RG316</v>
      </c>
      <c r="U2197" s="45" t="s">
        <v>1173</v>
      </c>
      <c r="V2197" s="33"/>
      <c r="W2197" s="33"/>
      <c r="X2197" s="33"/>
    </row>
    <row r="2198" ht="15.75" customHeight="1">
      <c r="A2198" s="19" t="str">
        <f>Def_Sistemas_Conectores_Cabos!$A$22</f>
        <v>BPM de elétrons</v>
      </c>
      <c r="B2198" s="22" t="str">
        <f>Datas_Entregas!$A$3</f>
        <v>BTS/Anel</v>
      </c>
      <c r="C2198" s="25">
        <f t="array" ref="C2198">INDEX(Datas_Entregas!$B$2:$B$100, MATCH(B2198, Datas_Entregas!$A$2:$A$100, 0), 1)</f>
        <v>43296</v>
      </c>
      <c r="D2198" s="22" t="str">
        <f>Def_Status_Montagem!$A$4</f>
        <v>Comprado / Esperando entrega</v>
      </c>
      <c r="E2198" s="35" t="str">
        <f>Def_Status_Montagem!$B$4</f>
        <v>Contratada (inclui etiqueta)</v>
      </c>
      <c r="F2198" s="214"/>
      <c r="G2198" s="215"/>
      <c r="H2198" s="26" t="str">
        <f t="array" ref="H2198">INDEX(Def_Instancias_Equipamentos!$E$2:$E$5135, MATCH(K2198, Def_Instancias_Equipamentos!$D$2:$D$5135, 0), 1)</f>
        <v>IA-16RaBPM</v>
      </c>
      <c r="I2198" s="27" t="str">
        <f t="array" ref="I2198">INDEX(Def_Instancias_Equipamentos!$E$2:$E$5135, MATCH(L2198, Def_Instancias_Equipamentos!$D$2:$D$5135, 0), 1)</f>
        <v>IA-16RaBPM</v>
      </c>
      <c r="J2198" s="27" t="str">
        <f t="shared" si="26"/>
        <v>INTERNO</v>
      </c>
      <c r="K2198" s="28" t="str">
        <f>Def_Instancias_Equipamentos!$D$981</f>
        <v>SI-16SB:DI-BPMRFFE-1</v>
      </c>
      <c r="L2198" s="19" t="str">
        <f>Def_Instancias_Equipamentos!$D$1572</f>
        <v>SI-16SB:DI-FMCFastADC-1</v>
      </c>
      <c r="M2198" s="44" t="s">
        <v>47</v>
      </c>
      <c r="N2198" s="45" t="s">
        <v>1216</v>
      </c>
      <c r="O2198" s="28" t="str">
        <f>Def_Sistemas_Conectores_Cabos!$B$7</f>
        <v>SMA 50-ohm</v>
      </c>
      <c r="P2198" s="19" t="str">
        <f>Def_Sistemas_Conectores_Cabos!$B$7</f>
        <v>SMA 50-ohm</v>
      </c>
      <c r="Q2198" s="27" t="str">
        <f t="shared" si="31"/>
        <v>SI-16SB:DI-BPMRFFE-1/BO_OUT
SI-16SB:DI-FMCFastADC-1/IN4</v>
      </c>
      <c r="R2198" s="69">
        <v>2.0</v>
      </c>
      <c r="S2198" s="69">
        <v>2.0</v>
      </c>
      <c r="T2198" s="211" t="str">
        <f>Def_Sistemas_Conectores_Cabos!$C$9</f>
        <v>RG316</v>
      </c>
      <c r="U2198" s="45" t="s">
        <v>1173</v>
      </c>
      <c r="V2198" s="33"/>
      <c r="W2198" s="33"/>
      <c r="X2198" s="33"/>
    </row>
    <row r="2199" ht="15.75" customHeight="1">
      <c r="A2199" s="19" t="str">
        <f>Def_Sistemas_Conectores_Cabos!$A$22</f>
        <v>BPM de elétrons</v>
      </c>
      <c r="B2199" s="22" t="str">
        <f>Datas_Entregas!$A$3</f>
        <v>BTS/Anel</v>
      </c>
      <c r="C2199" s="25">
        <f t="array" ref="C2199">INDEX(Datas_Entregas!$B$2:$B$100, MATCH(B2199, Datas_Entregas!$A$2:$A$100, 0), 1)</f>
        <v>43296</v>
      </c>
      <c r="D2199" s="22" t="str">
        <f>Def_Status_Montagem!$A$4</f>
        <v>Comprado / Esperando entrega</v>
      </c>
      <c r="E2199" s="35" t="str">
        <f>Def_Status_Montagem!$B$4</f>
        <v>Contratada (inclui etiqueta)</v>
      </c>
      <c r="F2199" s="214"/>
      <c r="G2199" s="215"/>
      <c r="H2199" s="26" t="str">
        <f t="array" ref="H2199">INDEX(Def_Instancias_Equipamentos!$E$2:$E$5135, MATCH(K2199, Def_Instancias_Equipamentos!$D$2:$D$5135, 0), 1)</f>
        <v>IA-16RaBPM</v>
      </c>
      <c r="I2199" s="27" t="str">
        <f t="array" ref="I2199">INDEX(Def_Instancias_Equipamentos!$E$2:$E$5135, MATCH(L2199, Def_Instancias_Equipamentos!$D$2:$D$5135, 0), 1)</f>
        <v>IA-16RaBPM</v>
      </c>
      <c r="J2199" s="27" t="str">
        <f t="shared" si="26"/>
        <v>INTERNO</v>
      </c>
      <c r="K2199" s="28" t="str">
        <f>Def_Instancias_Equipamentos!$D$982</f>
        <v>SI-16SB:DI-BPMRFFE-2</v>
      </c>
      <c r="L2199" s="19" t="str">
        <f>Def_Instancias_Equipamentos!$D$1573</f>
        <v>SI-16SB:DI-FMCFastADC-2</v>
      </c>
      <c r="M2199" s="44" t="s">
        <v>51</v>
      </c>
      <c r="N2199" s="45" t="s">
        <v>1192</v>
      </c>
      <c r="O2199" s="28" t="str">
        <f>Def_Sistemas_Conectores_Cabos!$B$7</f>
        <v>SMA 50-ohm</v>
      </c>
      <c r="P2199" s="19" t="str">
        <f>Def_Sistemas_Conectores_Cabos!$B$7</f>
        <v>SMA 50-ohm</v>
      </c>
      <c r="Q2199" s="27" t="str">
        <f t="shared" si="31"/>
        <v>SI-16SB:DI-BPMRFFE-2/TO_OUT
SI-16SB:DI-FMCFastADC-2/IN1</v>
      </c>
      <c r="R2199" s="69">
        <v>2.0</v>
      </c>
      <c r="S2199" s="69">
        <v>2.0</v>
      </c>
      <c r="T2199" s="211" t="str">
        <f>Def_Sistemas_Conectores_Cabos!$C$9</f>
        <v>RG316</v>
      </c>
      <c r="U2199" s="45" t="s">
        <v>1173</v>
      </c>
      <c r="V2199" s="33"/>
      <c r="W2199" s="33"/>
      <c r="X2199" s="33"/>
    </row>
    <row r="2200" ht="15.75" customHeight="1">
      <c r="A2200" s="19" t="str">
        <f>Def_Sistemas_Conectores_Cabos!$A$22</f>
        <v>BPM de elétrons</v>
      </c>
      <c r="B2200" s="22" t="str">
        <f>Datas_Entregas!$A$3</f>
        <v>BTS/Anel</v>
      </c>
      <c r="C2200" s="25">
        <f t="array" ref="C2200">INDEX(Datas_Entregas!$B$2:$B$100, MATCH(B2200, Datas_Entregas!$A$2:$A$100, 0), 1)</f>
        <v>43296</v>
      </c>
      <c r="D2200" s="22" t="str">
        <f>Def_Status_Montagem!$A$4</f>
        <v>Comprado / Esperando entrega</v>
      </c>
      <c r="E2200" s="35" t="str">
        <f>Def_Status_Montagem!$B$4</f>
        <v>Contratada (inclui etiqueta)</v>
      </c>
      <c r="F2200" s="214"/>
      <c r="G2200" s="215"/>
      <c r="H2200" s="26" t="str">
        <f t="array" ref="H2200">INDEX(Def_Instancias_Equipamentos!$E$2:$E$5135, MATCH(K2200, Def_Instancias_Equipamentos!$D$2:$D$5135, 0), 1)</f>
        <v>IA-16RaBPM</v>
      </c>
      <c r="I2200" s="27" t="str">
        <f t="array" ref="I2200">INDEX(Def_Instancias_Equipamentos!$E$2:$E$5135, MATCH(L2200, Def_Instancias_Equipamentos!$D$2:$D$5135, 0), 1)</f>
        <v>IA-16RaBPM</v>
      </c>
      <c r="J2200" s="27" t="str">
        <f t="shared" si="26"/>
        <v>INTERNO</v>
      </c>
      <c r="K2200" s="28" t="str">
        <f>Def_Instancias_Equipamentos!$D$982</f>
        <v>SI-16SB:DI-BPMRFFE-2</v>
      </c>
      <c r="L2200" s="19" t="str">
        <f>Def_Instancias_Equipamentos!$D$1573</f>
        <v>SI-16SB:DI-FMCFastADC-2</v>
      </c>
      <c r="M2200" s="44" t="s">
        <v>44</v>
      </c>
      <c r="N2200" s="45" t="s">
        <v>1199</v>
      </c>
      <c r="O2200" s="28" t="str">
        <f>Def_Sistemas_Conectores_Cabos!$B$7</f>
        <v>SMA 50-ohm</v>
      </c>
      <c r="P2200" s="19" t="str">
        <f>Def_Sistemas_Conectores_Cabos!$B$7</f>
        <v>SMA 50-ohm</v>
      </c>
      <c r="Q2200" s="27" t="str">
        <f t="shared" si="31"/>
        <v>SI-16SB:DI-BPMRFFE-2/BI_OUT
SI-16SB:DI-FMCFastADC-2/IN2</v>
      </c>
      <c r="R2200" s="69">
        <v>2.0</v>
      </c>
      <c r="S2200" s="69">
        <v>2.0</v>
      </c>
      <c r="T2200" s="211" t="str">
        <f>Def_Sistemas_Conectores_Cabos!$C$9</f>
        <v>RG316</v>
      </c>
      <c r="U2200" s="45" t="s">
        <v>1173</v>
      </c>
      <c r="V2200" s="33"/>
      <c r="W2200" s="33"/>
      <c r="X2200" s="33"/>
    </row>
    <row r="2201" ht="15.75" customHeight="1">
      <c r="A2201" s="19" t="str">
        <f>Def_Sistemas_Conectores_Cabos!$A$22</f>
        <v>BPM de elétrons</v>
      </c>
      <c r="B2201" s="22" t="str">
        <f>Datas_Entregas!$A$3</f>
        <v>BTS/Anel</v>
      </c>
      <c r="C2201" s="25">
        <f t="array" ref="C2201">INDEX(Datas_Entregas!$B$2:$B$100, MATCH(B2201, Datas_Entregas!$A$2:$A$100, 0), 1)</f>
        <v>43296</v>
      </c>
      <c r="D2201" s="22" t="str">
        <f>Def_Status_Montagem!$A$4</f>
        <v>Comprado / Esperando entrega</v>
      </c>
      <c r="E2201" s="35" t="str">
        <f>Def_Status_Montagem!$B$4</f>
        <v>Contratada (inclui etiqueta)</v>
      </c>
      <c r="F2201" s="214"/>
      <c r="G2201" s="215"/>
      <c r="H2201" s="26" t="str">
        <f t="array" ref="H2201">INDEX(Def_Instancias_Equipamentos!$E$2:$E$5135, MATCH(K2201, Def_Instancias_Equipamentos!$D$2:$D$5135, 0), 1)</f>
        <v>IA-16RaBPM</v>
      </c>
      <c r="I2201" s="27" t="str">
        <f t="array" ref="I2201">INDEX(Def_Instancias_Equipamentos!$E$2:$E$5135, MATCH(L2201, Def_Instancias_Equipamentos!$D$2:$D$5135, 0), 1)</f>
        <v>IA-16RaBPM</v>
      </c>
      <c r="J2201" s="27" t="str">
        <f t="shared" si="26"/>
        <v>INTERNO</v>
      </c>
      <c r="K2201" s="28" t="str">
        <f>Def_Instancias_Equipamentos!$D$982</f>
        <v>SI-16SB:DI-BPMRFFE-2</v>
      </c>
      <c r="L2201" s="19" t="str">
        <f>Def_Instancias_Equipamentos!$D$1573</f>
        <v>SI-16SB:DI-FMCFastADC-2</v>
      </c>
      <c r="M2201" s="44" t="s">
        <v>49</v>
      </c>
      <c r="N2201" s="45" t="s">
        <v>1202</v>
      </c>
      <c r="O2201" s="28" t="str">
        <f>Def_Sistemas_Conectores_Cabos!$B$7</f>
        <v>SMA 50-ohm</v>
      </c>
      <c r="P2201" s="19" t="str">
        <f>Def_Sistemas_Conectores_Cabos!$B$7</f>
        <v>SMA 50-ohm</v>
      </c>
      <c r="Q2201" s="27" t="str">
        <f t="shared" si="31"/>
        <v>SI-16SB:DI-BPMRFFE-2/TI_OUT
SI-16SB:DI-FMCFastADC-2/IN3</v>
      </c>
      <c r="R2201" s="69">
        <v>2.0</v>
      </c>
      <c r="S2201" s="69">
        <v>2.0</v>
      </c>
      <c r="T2201" s="211" t="str">
        <f>Def_Sistemas_Conectores_Cabos!$C$9</f>
        <v>RG316</v>
      </c>
      <c r="U2201" s="45" t="s">
        <v>1173</v>
      </c>
      <c r="V2201" s="33"/>
      <c r="W2201" s="33"/>
      <c r="X2201" s="33"/>
    </row>
    <row r="2202" ht="15.75" customHeight="1">
      <c r="A2202" s="19" t="str">
        <f>Def_Sistemas_Conectores_Cabos!$A$22</f>
        <v>BPM de elétrons</v>
      </c>
      <c r="B2202" s="22" t="str">
        <f>Datas_Entregas!$A$3</f>
        <v>BTS/Anel</v>
      </c>
      <c r="C2202" s="25">
        <f t="array" ref="C2202">INDEX(Datas_Entregas!$B$2:$B$100, MATCH(B2202, Datas_Entregas!$A$2:$A$100, 0), 1)</f>
        <v>43296</v>
      </c>
      <c r="D2202" s="22" t="str">
        <f>Def_Status_Montagem!$A$4</f>
        <v>Comprado / Esperando entrega</v>
      </c>
      <c r="E2202" s="35" t="str">
        <f>Def_Status_Montagem!$B$4</f>
        <v>Contratada (inclui etiqueta)</v>
      </c>
      <c r="F2202" s="214"/>
      <c r="G2202" s="215"/>
      <c r="H2202" s="26" t="str">
        <f t="array" ref="H2202">INDEX(Def_Instancias_Equipamentos!$E$2:$E$5135, MATCH(K2202, Def_Instancias_Equipamentos!$D$2:$D$5135, 0), 1)</f>
        <v>IA-16RaBPM</v>
      </c>
      <c r="I2202" s="27" t="str">
        <f t="array" ref="I2202">INDEX(Def_Instancias_Equipamentos!$E$2:$E$5135, MATCH(L2202, Def_Instancias_Equipamentos!$D$2:$D$5135, 0), 1)</f>
        <v>IA-16RaBPM</v>
      </c>
      <c r="J2202" s="27" t="str">
        <f t="shared" si="26"/>
        <v>INTERNO</v>
      </c>
      <c r="K2202" s="28" t="str">
        <f>Def_Instancias_Equipamentos!$D$982</f>
        <v>SI-16SB:DI-BPMRFFE-2</v>
      </c>
      <c r="L2202" s="19" t="str">
        <f>Def_Instancias_Equipamentos!$D$1573</f>
        <v>SI-16SB:DI-FMCFastADC-2</v>
      </c>
      <c r="M2202" s="44" t="s">
        <v>47</v>
      </c>
      <c r="N2202" s="45" t="s">
        <v>1216</v>
      </c>
      <c r="O2202" s="28" t="str">
        <f>Def_Sistemas_Conectores_Cabos!$B$7</f>
        <v>SMA 50-ohm</v>
      </c>
      <c r="P2202" s="19" t="str">
        <f>Def_Sistemas_Conectores_Cabos!$B$7</f>
        <v>SMA 50-ohm</v>
      </c>
      <c r="Q2202" s="27" t="str">
        <f t="shared" si="31"/>
        <v>SI-16SB:DI-BPMRFFE-2/BO_OUT
SI-16SB:DI-FMCFastADC-2/IN4</v>
      </c>
      <c r="R2202" s="69">
        <v>2.0</v>
      </c>
      <c r="S2202" s="69">
        <v>2.0</v>
      </c>
      <c r="T2202" s="211" t="str">
        <f>Def_Sistemas_Conectores_Cabos!$C$9</f>
        <v>RG316</v>
      </c>
      <c r="U2202" s="45" t="s">
        <v>1173</v>
      </c>
      <c r="V2202" s="33"/>
      <c r="W2202" s="33"/>
      <c r="X2202" s="33"/>
    </row>
    <row r="2203" ht="15.75" customHeight="1">
      <c r="A2203" s="19" t="str">
        <f>Def_Sistemas_Conectores_Cabos!$A$22</f>
        <v>BPM de elétrons</v>
      </c>
      <c r="B2203" s="22" t="str">
        <f>Datas_Entregas!$A$3</f>
        <v>BTS/Anel</v>
      </c>
      <c r="C2203" s="25">
        <f t="array" ref="C2203">INDEX(Datas_Entregas!$B$2:$B$100, MATCH(B2203, Datas_Entregas!$A$2:$A$100, 0), 1)</f>
        <v>43296</v>
      </c>
      <c r="D2203" s="22" t="str">
        <f>Def_Status_Montagem!$A$4</f>
        <v>Comprado / Esperando entrega</v>
      </c>
      <c r="E2203" s="35" t="str">
        <f>Def_Status_Montagem!$B$4</f>
        <v>Contratada (inclui etiqueta)</v>
      </c>
      <c r="F2203" s="214"/>
      <c r="G2203" s="215"/>
      <c r="H2203" s="26" t="str">
        <f t="array" ref="H2203">INDEX(Def_Instancias_Equipamentos!$E$2:$E$5135, MATCH(K2203, Def_Instancias_Equipamentos!$D$2:$D$5135, 0), 1)</f>
        <v>IA-17RaBPM</v>
      </c>
      <c r="I2203" s="27" t="str">
        <f t="array" ref="I2203">INDEX(Def_Instancias_Equipamentos!$E$2:$E$5135, MATCH(L2203, Def_Instancias_Equipamentos!$D$2:$D$5135, 0), 1)</f>
        <v>IA-17RaBPM</v>
      </c>
      <c r="J2203" s="27" t="str">
        <f t="shared" si="26"/>
        <v>INTERNO</v>
      </c>
      <c r="K2203" s="28" t="str">
        <f>Def_Instancias_Equipamentos!$D$919</f>
        <v>SI-17C1:DI-BPMRFFE-1</v>
      </c>
      <c r="L2203" s="19" t="str">
        <f>Def_Instancias_Equipamentos!$D$1510</f>
        <v>SI-17C1:DI-FMCFastADC-1</v>
      </c>
      <c r="M2203" s="44" t="s">
        <v>51</v>
      </c>
      <c r="N2203" s="45" t="s">
        <v>1192</v>
      </c>
      <c r="O2203" s="28" t="str">
        <f>Def_Sistemas_Conectores_Cabos!$B$7</f>
        <v>SMA 50-ohm</v>
      </c>
      <c r="P2203" s="19" t="str">
        <f>Def_Sistemas_Conectores_Cabos!$B$7</f>
        <v>SMA 50-ohm</v>
      </c>
      <c r="Q2203" s="27" t="str">
        <f t="shared" si="31"/>
        <v>SI-17C1:DI-BPMRFFE-1/TO_OUT
SI-17C1:DI-FMCFastADC-1/IN1</v>
      </c>
      <c r="R2203" s="69">
        <v>2.0</v>
      </c>
      <c r="S2203" s="69">
        <v>2.0</v>
      </c>
      <c r="T2203" s="211" t="str">
        <f>Def_Sistemas_Conectores_Cabos!$C$9</f>
        <v>RG316</v>
      </c>
      <c r="U2203" s="45" t="s">
        <v>1173</v>
      </c>
      <c r="V2203" s="33"/>
      <c r="W2203" s="33"/>
      <c r="X2203" s="33"/>
    </row>
    <row r="2204" ht="15.75" customHeight="1">
      <c r="A2204" s="19" t="str">
        <f>Def_Sistemas_Conectores_Cabos!$A$22</f>
        <v>BPM de elétrons</v>
      </c>
      <c r="B2204" s="22" t="str">
        <f>Datas_Entregas!$A$3</f>
        <v>BTS/Anel</v>
      </c>
      <c r="C2204" s="25">
        <f t="array" ref="C2204">INDEX(Datas_Entregas!$B$2:$B$100, MATCH(B2204, Datas_Entregas!$A$2:$A$100, 0), 1)</f>
        <v>43296</v>
      </c>
      <c r="D2204" s="22" t="str">
        <f>Def_Status_Montagem!$A$4</f>
        <v>Comprado / Esperando entrega</v>
      </c>
      <c r="E2204" s="35" t="str">
        <f>Def_Status_Montagem!$B$4</f>
        <v>Contratada (inclui etiqueta)</v>
      </c>
      <c r="F2204" s="214"/>
      <c r="G2204" s="215"/>
      <c r="H2204" s="26" t="str">
        <f t="array" ref="H2204">INDEX(Def_Instancias_Equipamentos!$E$2:$E$5135, MATCH(K2204, Def_Instancias_Equipamentos!$D$2:$D$5135, 0), 1)</f>
        <v>IA-17RaBPM</v>
      </c>
      <c r="I2204" s="27" t="str">
        <f t="array" ref="I2204">INDEX(Def_Instancias_Equipamentos!$E$2:$E$5135, MATCH(L2204, Def_Instancias_Equipamentos!$D$2:$D$5135, 0), 1)</f>
        <v>IA-17RaBPM</v>
      </c>
      <c r="J2204" s="27" t="str">
        <f t="shared" si="26"/>
        <v>INTERNO</v>
      </c>
      <c r="K2204" s="28" t="str">
        <f>Def_Instancias_Equipamentos!$D$919</f>
        <v>SI-17C1:DI-BPMRFFE-1</v>
      </c>
      <c r="L2204" s="19" t="str">
        <f>Def_Instancias_Equipamentos!$D$1510</f>
        <v>SI-17C1:DI-FMCFastADC-1</v>
      </c>
      <c r="M2204" s="44" t="s">
        <v>44</v>
      </c>
      <c r="N2204" s="45" t="s">
        <v>1199</v>
      </c>
      <c r="O2204" s="28" t="str">
        <f>Def_Sistemas_Conectores_Cabos!$B$7</f>
        <v>SMA 50-ohm</v>
      </c>
      <c r="P2204" s="19" t="str">
        <f>Def_Sistemas_Conectores_Cabos!$B$7</f>
        <v>SMA 50-ohm</v>
      </c>
      <c r="Q2204" s="27" t="str">
        <f t="shared" si="31"/>
        <v>SI-17C1:DI-BPMRFFE-1/BI_OUT
SI-17C1:DI-FMCFastADC-1/IN2</v>
      </c>
      <c r="R2204" s="69">
        <v>2.0</v>
      </c>
      <c r="S2204" s="69">
        <v>2.0</v>
      </c>
      <c r="T2204" s="211" t="str">
        <f>Def_Sistemas_Conectores_Cabos!$C$9</f>
        <v>RG316</v>
      </c>
      <c r="U2204" s="45" t="s">
        <v>1173</v>
      </c>
      <c r="V2204" s="33"/>
      <c r="W2204" s="33"/>
      <c r="X2204" s="33"/>
    </row>
    <row r="2205" ht="15.75" customHeight="1">
      <c r="A2205" s="19" t="str">
        <f>Def_Sistemas_Conectores_Cabos!$A$22</f>
        <v>BPM de elétrons</v>
      </c>
      <c r="B2205" s="22" t="str">
        <f>Datas_Entregas!$A$3</f>
        <v>BTS/Anel</v>
      </c>
      <c r="C2205" s="25">
        <f t="array" ref="C2205">INDEX(Datas_Entregas!$B$2:$B$100, MATCH(B2205, Datas_Entregas!$A$2:$A$100, 0), 1)</f>
        <v>43296</v>
      </c>
      <c r="D2205" s="22" t="str">
        <f>Def_Status_Montagem!$A$4</f>
        <v>Comprado / Esperando entrega</v>
      </c>
      <c r="E2205" s="35" t="str">
        <f>Def_Status_Montagem!$B$4</f>
        <v>Contratada (inclui etiqueta)</v>
      </c>
      <c r="F2205" s="214"/>
      <c r="G2205" s="215"/>
      <c r="H2205" s="26" t="str">
        <f t="array" ref="H2205">INDEX(Def_Instancias_Equipamentos!$E$2:$E$5135, MATCH(K2205, Def_Instancias_Equipamentos!$D$2:$D$5135, 0), 1)</f>
        <v>IA-17RaBPM</v>
      </c>
      <c r="I2205" s="27" t="str">
        <f t="array" ref="I2205">INDEX(Def_Instancias_Equipamentos!$E$2:$E$5135, MATCH(L2205, Def_Instancias_Equipamentos!$D$2:$D$5135, 0), 1)</f>
        <v>IA-17RaBPM</v>
      </c>
      <c r="J2205" s="27" t="str">
        <f t="shared" si="26"/>
        <v>INTERNO</v>
      </c>
      <c r="K2205" s="28" t="str">
        <f>Def_Instancias_Equipamentos!$D$919</f>
        <v>SI-17C1:DI-BPMRFFE-1</v>
      </c>
      <c r="L2205" s="19" t="str">
        <f>Def_Instancias_Equipamentos!$D$1510</f>
        <v>SI-17C1:DI-FMCFastADC-1</v>
      </c>
      <c r="M2205" s="44" t="s">
        <v>49</v>
      </c>
      <c r="N2205" s="45" t="s">
        <v>1202</v>
      </c>
      <c r="O2205" s="28" t="str">
        <f>Def_Sistemas_Conectores_Cabos!$B$7</f>
        <v>SMA 50-ohm</v>
      </c>
      <c r="P2205" s="19" t="str">
        <f>Def_Sistemas_Conectores_Cabos!$B$7</f>
        <v>SMA 50-ohm</v>
      </c>
      <c r="Q2205" s="27" t="str">
        <f t="shared" si="31"/>
        <v>SI-17C1:DI-BPMRFFE-1/TI_OUT
SI-17C1:DI-FMCFastADC-1/IN3</v>
      </c>
      <c r="R2205" s="69">
        <v>2.0</v>
      </c>
      <c r="S2205" s="69">
        <v>2.0</v>
      </c>
      <c r="T2205" s="211" t="str">
        <f>Def_Sistemas_Conectores_Cabos!$C$9</f>
        <v>RG316</v>
      </c>
      <c r="U2205" s="45" t="s">
        <v>1173</v>
      </c>
      <c r="V2205" s="33"/>
      <c r="W2205" s="33"/>
      <c r="X2205" s="33"/>
    </row>
    <row r="2206" ht="15.75" customHeight="1">
      <c r="A2206" s="19" t="str">
        <f>Def_Sistemas_Conectores_Cabos!$A$22</f>
        <v>BPM de elétrons</v>
      </c>
      <c r="B2206" s="22" t="str">
        <f>Datas_Entregas!$A$3</f>
        <v>BTS/Anel</v>
      </c>
      <c r="C2206" s="25">
        <f t="array" ref="C2206">INDEX(Datas_Entregas!$B$2:$B$100, MATCH(B2206, Datas_Entregas!$A$2:$A$100, 0), 1)</f>
        <v>43296</v>
      </c>
      <c r="D2206" s="22" t="str">
        <f>Def_Status_Montagem!$A$4</f>
        <v>Comprado / Esperando entrega</v>
      </c>
      <c r="E2206" s="35" t="str">
        <f>Def_Status_Montagem!$B$4</f>
        <v>Contratada (inclui etiqueta)</v>
      </c>
      <c r="F2206" s="214"/>
      <c r="G2206" s="215"/>
      <c r="H2206" s="26" t="str">
        <f t="array" ref="H2206">INDEX(Def_Instancias_Equipamentos!$E$2:$E$5135, MATCH(K2206, Def_Instancias_Equipamentos!$D$2:$D$5135, 0), 1)</f>
        <v>IA-17RaBPM</v>
      </c>
      <c r="I2206" s="27" t="str">
        <f t="array" ref="I2206">INDEX(Def_Instancias_Equipamentos!$E$2:$E$5135, MATCH(L2206, Def_Instancias_Equipamentos!$D$2:$D$5135, 0), 1)</f>
        <v>IA-17RaBPM</v>
      </c>
      <c r="J2206" s="27" t="str">
        <f t="shared" si="26"/>
        <v>INTERNO</v>
      </c>
      <c r="K2206" s="28" t="str">
        <f>Def_Instancias_Equipamentos!$D$919</f>
        <v>SI-17C1:DI-BPMRFFE-1</v>
      </c>
      <c r="L2206" s="19" t="str">
        <f>Def_Instancias_Equipamentos!$D$1510</f>
        <v>SI-17C1:DI-FMCFastADC-1</v>
      </c>
      <c r="M2206" s="44" t="s">
        <v>47</v>
      </c>
      <c r="N2206" s="45" t="s">
        <v>1216</v>
      </c>
      <c r="O2206" s="28" t="str">
        <f>Def_Sistemas_Conectores_Cabos!$B$7</f>
        <v>SMA 50-ohm</v>
      </c>
      <c r="P2206" s="19" t="str">
        <f>Def_Sistemas_Conectores_Cabos!$B$7</f>
        <v>SMA 50-ohm</v>
      </c>
      <c r="Q2206" s="27" t="str">
        <f t="shared" si="31"/>
        <v>SI-17C1:DI-BPMRFFE-1/BO_OUT
SI-17C1:DI-FMCFastADC-1/IN4</v>
      </c>
      <c r="R2206" s="69">
        <v>2.0</v>
      </c>
      <c r="S2206" s="69">
        <v>2.0</v>
      </c>
      <c r="T2206" s="211" t="str">
        <f>Def_Sistemas_Conectores_Cabos!$C$9</f>
        <v>RG316</v>
      </c>
      <c r="U2206" s="45" t="s">
        <v>1173</v>
      </c>
      <c r="V2206" s="33"/>
      <c r="W2206" s="33"/>
      <c r="X2206" s="33"/>
    </row>
    <row r="2207" ht="15.75" customHeight="1">
      <c r="A2207" s="19" t="str">
        <f>Def_Sistemas_Conectores_Cabos!$A$22</f>
        <v>BPM de elétrons</v>
      </c>
      <c r="B2207" s="22" t="str">
        <f>Datas_Entregas!$A$3</f>
        <v>BTS/Anel</v>
      </c>
      <c r="C2207" s="25">
        <f t="array" ref="C2207">INDEX(Datas_Entregas!$B$2:$B$100, MATCH(B2207, Datas_Entregas!$A$2:$A$100, 0), 1)</f>
        <v>43296</v>
      </c>
      <c r="D2207" s="22" t="str">
        <f>Def_Status_Montagem!$A$4</f>
        <v>Comprado / Esperando entrega</v>
      </c>
      <c r="E2207" s="35" t="str">
        <f>Def_Status_Montagem!$B$4</f>
        <v>Contratada (inclui etiqueta)</v>
      </c>
      <c r="F2207" s="214"/>
      <c r="G2207" s="215"/>
      <c r="H2207" s="26" t="str">
        <f t="array" ref="H2207">INDEX(Def_Instancias_Equipamentos!$E$2:$E$5135, MATCH(K2207, Def_Instancias_Equipamentos!$D$2:$D$5135, 0), 1)</f>
        <v>IA-17RaBPM</v>
      </c>
      <c r="I2207" s="27" t="str">
        <f t="array" ref="I2207">INDEX(Def_Instancias_Equipamentos!$E$2:$E$5135, MATCH(L2207, Def_Instancias_Equipamentos!$D$2:$D$5135, 0), 1)</f>
        <v>IA-17RaBPM</v>
      </c>
      <c r="J2207" s="27" t="str">
        <f t="shared" si="26"/>
        <v>INTERNO</v>
      </c>
      <c r="K2207" s="28" t="str">
        <f>Def_Instancias_Equipamentos!$D$920</f>
        <v>SI-17C1:DI-BPMRFFE-2</v>
      </c>
      <c r="L2207" s="19" t="str">
        <f>Def_Instancias_Equipamentos!$D$1511</f>
        <v>SI-17C1:DI-FMCFastADC-2</v>
      </c>
      <c r="M2207" s="44" t="s">
        <v>51</v>
      </c>
      <c r="N2207" s="45" t="s">
        <v>1192</v>
      </c>
      <c r="O2207" s="28" t="str">
        <f>Def_Sistemas_Conectores_Cabos!$B$7</f>
        <v>SMA 50-ohm</v>
      </c>
      <c r="P2207" s="19" t="str">
        <f>Def_Sistemas_Conectores_Cabos!$B$7</f>
        <v>SMA 50-ohm</v>
      </c>
      <c r="Q2207" s="27" t="str">
        <f t="shared" si="31"/>
        <v>SI-17C1:DI-BPMRFFE-2/TO_OUT
SI-17C1:DI-FMCFastADC-2/IN1</v>
      </c>
      <c r="R2207" s="69">
        <v>2.0</v>
      </c>
      <c r="S2207" s="69">
        <v>2.0</v>
      </c>
      <c r="T2207" s="211" t="str">
        <f>Def_Sistemas_Conectores_Cabos!$C$9</f>
        <v>RG316</v>
      </c>
      <c r="U2207" s="45" t="s">
        <v>1173</v>
      </c>
      <c r="V2207" s="33"/>
      <c r="W2207" s="33"/>
      <c r="X2207" s="33"/>
    </row>
    <row r="2208" ht="15.75" customHeight="1">
      <c r="A2208" s="19" t="str">
        <f>Def_Sistemas_Conectores_Cabos!$A$22</f>
        <v>BPM de elétrons</v>
      </c>
      <c r="B2208" s="22" t="str">
        <f>Datas_Entregas!$A$3</f>
        <v>BTS/Anel</v>
      </c>
      <c r="C2208" s="25">
        <f t="array" ref="C2208">INDEX(Datas_Entregas!$B$2:$B$100, MATCH(B2208, Datas_Entregas!$A$2:$A$100, 0), 1)</f>
        <v>43296</v>
      </c>
      <c r="D2208" s="22" t="str">
        <f>Def_Status_Montagem!$A$4</f>
        <v>Comprado / Esperando entrega</v>
      </c>
      <c r="E2208" s="35" t="str">
        <f>Def_Status_Montagem!$B$4</f>
        <v>Contratada (inclui etiqueta)</v>
      </c>
      <c r="F2208" s="214"/>
      <c r="G2208" s="215"/>
      <c r="H2208" s="26" t="str">
        <f t="array" ref="H2208">INDEX(Def_Instancias_Equipamentos!$E$2:$E$5135, MATCH(K2208, Def_Instancias_Equipamentos!$D$2:$D$5135, 0), 1)</f>
        <v>IA-17RaBPM</v>
      </c>
      <c r="I2208" s="27" t="str">
        <f t="array" ref="I2208">INDEX(Def_Instancias_Equipamentos!$E$2:$E$5135, MATCH(L2208, Def_Instancias_Equipamentos!$D$2:$D$5135, 0), 1)</f>
        <v>IA-17RaBPM</v>
      </c>
      <c r="J2208" s="27" t="str">
        <f t="shared" si="26"/>
        <v>INTERNO</v>
      </c>
      <c r="K2208" s="28" t="str">
        <f>Def_Instancias_Equipamentos!$D$920</f>
        <v>SI-17C1:DI-BPMRFFE-2</v>
      </c>
      <c r="L2208" s="19" t="str">
        <f>Def_Instancias_Equipamentos!$D$1511</f>
        <v>SI-17C1:DI-FMCFastADC-2</v>
      </c>
      <c r="M2208" s="44" t="s">
        <v>44</v>
      </c>
      <c r="N2208" s="45" t="s">
        <v>1199</v>
      </c>
      <c r="O2208" s="28" t="str">
        <f>Def_Sistemas_Conectores_Cabos!$B$7</f>
        <v>SMA 50-ohm</v>
      </c>
      <c r="P2208" s="19" t="str">
        <f>Def_Sistemas_Conectores_Cabos!$B$7</f>
        <v>SMA 50-ohm</v>
      </c>
      <c r="Q2208" s="27" t="str">
        <f t="shared" si="31"/>
        <v>SI-17C1:DI-BPMRFFE-2/BI_OUT
SI-17C1:DI-FMCFastADC-2/IN2</v>
      </c>
      <c r="R2208" s="69">
        <v>2.0</v>
      </c>
      <c r="S2208" s="69">
        <v>2.0</v>
      </c>
      <c r="T2208" s="211" t="str">
        <f>Def_Sistemas_Conectores_Cabos!$C$9</f>
        <v>RG316</v>
      </c>
      <c r="U2208" s="45" t="s">
        <v>1173</v>
      </c>
      <c r="V2208" s="33"/>
      <c r="W2208" s="33"/>
      <c r="X2208" s="33"/>
    </row>
    <row r="2209" ht="15.75" customHeight="1">
      <c r="A2209" s="19" t="str">
        <f>Def_Sistemas_Conectores_Cabos!$A$22</f>
        <v>BPM de elétrons</v>
      </c>
      <c r="B2209" s="22" t="str">
        <f>Datas_Entregas!$A$3</f>
        <v>BTS/Anel</v>
      </c>
      <c r="C2209" s="25">
        <f t="array" ref="C2209">INDEX(Datas_Entregas!$B$2:$B$100, MATCH(B2209, Datas_Entregas!$A$2:$A$100, 0), 1)</f>
        <v>43296</v>
      </c>
      <c r="D2209" s="22" t="str">
        <f>Def_Status_Montagem!$A$4</f>
        <v>Comprado / Esperando entrega</v>
      </c>
      <c r="E2209" s="35" t="str">
        <f>Def_Status_Montagem!$B$4</f>
        <v>Contratada (inclui etiqueta)</v>
      </c>
      <c r="F2209" s="214"/>
      <c r="G2209" s="215"/>
      <c r="H2209" s="26" t="str">
        <f t="array" ref="H2209">INDEX(Def_Instancias_Equipamentos!$E$2:$E$5135, MATCH(K2209, Def_Instancias_Equipamentos!$D$2:$D$5135, 0), 1)</f>
        <v>IA-17RaBPM</v>
      </c>
      <c r="I2209" s="27" t="str">
        <f t="array" ref="I2209">INDEX(Def_Instancias_Equipamentos!$E$2:$E$5135, MATCH(L2209, Def_Instancias_Equipamentos!$D$2:$D$5135, 0), 1)</f>
        <v>IA-17RaBPM</v>
      </c>
      <c r="J2209" s="27" t="str">
        <f t="shared" si="26"/>
        <v>INTERNO</v>
      </c>
      <c r="K2209" s="28" t="str">
        <f>Def_Instancias_Equipamentos!$D$920</f>
        <v>SI-17C1:DI-BPMRFFE-2</v>
      </c>
      <c r="L2209" s="19" t="str">
        <f>Def_Instancias_Equipamentos!$D$1511</f>
        <v>SI-17C1:DI-FMCFastADC-2</v>
      </c>
      <c r="M2209" s="44" t="s">
        <v>49</v>
      </c>
      <c r="N2209" s="45" t="s">
        <v>1202</v>
      </c>
      <c r="O2209" s="28" t="str">
        <f>Def_Sistemas_Conectores_Cabos!$B$7</f>
        <v>SMA 50-ohm</v>
      </c>
      <c r="P2209" s="19" t="str">
        <f>Def_Sistemas_Conectores_Cabos!$B$7</f>
        <v>SMA 50-ohm</v>
      </c>
      <c r="Q2209" s="27" t="str">
        <f t="shared" si="31"/>
        <v>SI-17C1:DI-BPMRFFE-2/TI_OUT
SI-17C1:DI-FMCFastADC-2/IN3</v>
      </c>
      <c r="R2209" s="69">
        <v>2.0</v>
      </c>
      <c r="S2209" s="69">
        <v>2.0</v>
      </c>
      <c r="T2209" s="211" t="str">
        <f>Def_Sistemas_Conectores_Cabos!$C$9</f>
        <v>RG316</v>
      </c>
      <c r="U2209" s="45" t="s">
        <v>1173</v>
      </c>
      <c r="V2209" s="33"/>
      <c r="W2209" s="33"/>
      <c r="X2209" s="33"/>
    </row>
    <row r="2210" ht="15.75" customHeight="1">
      <c r="A2210" s="19" t="str">
        <f>Def_Sistemas_Conectores_Cabos!$A$22</f>
        <v>BPM de elétrons</v>
      </c>
      <c r="B2210" s="22" t="str">
        <f>Datas_Entregas!$A$3</f>
        <v>BTS/Anel</v>
      </c>
      <c r="C2210" s="25">
        <f t="array" ref="C2210">INDEX(Datas_Entregas!$B$2:$B$100, MATCH(B2210, Datas_Entregas!$A$2:$A$100, 0), 1)</f>
        <v>43296</v>
      </c>
      <c r="D2210" s="22" t="str">
        <f>Def_Status_Montagem!$A$4</f>
        <v>Comprado / Esperando entrega</v>
      </c>
      <c r="E2210" s="35" t="str">
        <f>Def_Status_Montagem!$B$4</f>
        <v>Contratada (inclui etiqueta)</v>
      </c>
      <c r="F2210" s="214"/>
      <c r="G2210" s="215"/>
      <c r="H2210" s="26" t="str">
        <f t="array" ref="H2210">INDEX(Def_Instancias_Equipamentos!$E$2:$E$5135, MATCH(K2210, Def_Instancias_Equipamentos!$D$2:$D$5135, 0), 1)</f>
        <v>IA-17RaBPM</v>
      </c>
      <c r="I2210" s="27" t="str">
        <f t="array" ref="I2210">INDEX(Def_Instancias_Equipamentos!$E$2:$E$5135, MATCH(L2210, Def_Instancias_Equipamentos!$D$2:$D$5135, 0), 1)</f>
        <v>IA-17RaBPM</v>
      </c>
      <c r="J2210" s="27" t="str">
        <f t="shared" si="26"/>
        <v>INTERNO</v>
      </c>
      <c r="K2210" s="28" t="str">
        <f>Def_Instancias_Equipamentos!$D$920</f>
        <v>SI-17C1:DI-BPMRFFE-2</v>
      </c>
      <c r="L2210" s="19" t="str">
        <f>Def_Instancias_Equipamentos!$D$1511</f>
        <v>SI-17C1:DI-FMCFastADC-2</v>
      </c>
      <c r="M2210" s="44" t="s">
        <v>47</v>
      </c>
      <c r="N2210" s="45" t="s">
        <v>1216</v>
      </c>
      <c r="O2210" s="28" t="str">
        <f>Def_Sistemas_Conectores_Cabos!$B$7</f>
        <v>SMA 50-ohm</v>
      </c>
      <c r="P2210" s="19" t="str">
        <f>Def_Sistemas_Conectores_Cabos!$B$7</f>
        <v>SMA 50-ohm</v>
      </c>
      <c r="Q2210" s="27" t="str">
        <f t="shared" si="31"/>
        <v>SI-17C1:DI-BPMRFFE-2/BO_OUT
SI-17C1:DI-FMCFastADC-2/IN4</v>
      </c>
      <c r="R2210" s="69">
        <v>2.0</v>
      </c>
      <c r="S2210" s="69">
        <v>2.0</v>
      </c>
      <c r="T2210" s="211" t="str">
        <f>Def_Sistemas_Conectores_Cabos!$C$9</f>
        <v>RG316</v>
      </c>
      <c r="U2210" s="45" t="s">
        <v>1173</v>
      </c>
      <c r="V2210" s="33"/>
      <c r="W2210" s="33"/>
      <c r="X2210" s="33"/>
    </row>
    <row r="2211" ht="15.75" customHeight="1">
      <c r="A2211" s="19" t="str">
        <f>Def_Sistemas_Conectores_Cabos!$A$22</f>
        <v>BPM de elétrons</v>
      </c>
      <c r="B2211" s="22" t="str">
        <f>Datas_Entregas!$A$3</f>
        <v>BTS/Anel</v>
      </c>
      <c r="C2211" s="25">
        <f t="array" ref="C2211">INDEX(Datas_Entregas!$B$2:$B$100, MATCH(B2211, Datas_Entregas!$A$2:$A$100, 0), 1)</f>
        <v>43296</v>
      </c>
      <c r="D2211" s="22" t="str">
        <f>Def_Status_Montagem!$A$4</f>
        <v>Comprado / Esperando entrega</v>
      </c>
      <c r="E2211" s="35" t="str">
        <f>Def_Status_Montagem!$B$4</f>
        <v>Contratada (inclui etiqueta)</v>
      </c>
      <c r="F2211" s="214"/>
      <c r="G2211" s="215"/>
      <c r="H2211" s="26" t="str">
        <f t="array" ref="H2211">INDEX(Def_Instancias_Equipamentos!$E$2:$E$5135, MATCH(K2211, Def_Instancias_Equipamentos!$D$2:$D$5135, 0), 1)</f>
        <v>IA-17RaBPM</v>
      </c>
      <c r="I2211" s="27" t="str">
        <f t="array" ref="I2211">INDEX(Def_Instancias_Equipamentos!$E$2:$E$5135, MATCH(L2211, Def_Instancias_Equipamentos!$D$2:$D$5135, 0), 1)</f>
        <v>IA-17RaBPM</v>
      </c>
      <c r="J2211" s="27" t="str">
        <f t="shared" si="26"/>
        <v>INTERNO</v>
      </c>
      <c r="K2211" s="28" t="str">
        <f>Def_Instancias_Equipamentos!$D$921</f>
        <v>SI-17C2:DI-BPMRFFE</v>
      </c>
      <c r="L2211" s="19" t="str">
        <f>Def_Instancias_Equipamentos!$D$1512</f>
        <v>SI-17C2:DI-FMCFastADC</v>
      </c>
      <c r="M2211" s="44" t="s">
        <v>51</v>
      </c>
      <c r="N2211" s="45" t="s">
        <v>1192</v>
      </c>
      <c r="O2211" s="28" t="str">
        <f>Def_Sistemas_Conectores_Cabos!$B$7</f>
        <v>SMA 50-ohm</v>
      </c>
      <c r="P2211" s="19" t="str">
        <f>Def_Sistemas_Conectores_Cabos!$B$7</f>
        <v>SMA 50-ohm</v>
      </c>
      <c r="Q2211" s="27" t="str">
        <f t="shared" si="31"/>
        <v>SI-17C2:DI-BPMRFFE/TO_OUT
SI-17C2:DI-FMCFastADC/IN1</v>
      </c>
      <c r="R2211" s="69">
        <v>2.0</v>
      </c>
      <c r="S2211" s="69">
        <v>2.0</v>
      </c>
      <c r="T2211" s="211" t="str">
        <f>Def_Sistemas_Conectores_Cabos!$C$9</f>
        <v>RG316</v>
      </c>
      <c r="U2211" s="45" t="s">
        <v>1173</v>
      </c>
      <c r="V2211" s="33"/>
      <c r="W2211" s="33"/>
      <c r="X2211" s="33"/>
    </row>
    <row r="2212" ht="15.75" customHeight="1">
      <c r="A2212" s="19" t="str">
        <f>Def_Sistemas_Conectores_Cabos!$A$22</f>
        <v>BPM de elétrons</v>
      </c>
      <c r="B2212" s="22" t="str">
        <f>Datas_Entregas!$A$3</f>
        <v>BTS/Anel</v>
      </c>
      <c r="C2212" s="25">
        <f t="array" ref="C2212">INDEX(Datas_Entregas!$B$2:$B$100, MATCH(B2212, Datas_Entregas!$A$2:$A$100, 0), 1)</f>
        <v>43296</v>
      </c>
      <c r="D2212" s="22" t="str">
        <f>Def_Status_Montagem!$A$4</f>
        <v>Comprado / Esperando entrega</v>
      </c>
      <c r="E2212" s="35" t="str">
        <f>Def_Status_Montagem!$B$4</f>
        <v>Contratada (inclui etiqueta)</v>
      </c>
      <c r="F2212" s="214"/>
      <c r="G2212" s="215"/>
      <c r="H2212" s="26" t="str">
        <f t="array" ref="H2212">INDEX(Def_Instancias_Equipamentos!$E$2:$E$5135, MATCH(K2212, Def_Instancias_Equipamentos!$D$2:$D$5135, 0), 1)</f>
        <v>IA-17RaBPM</v>
      </c>
      <c r="I2212" s="27" t="str">
        <f t="array" ref="I2212">INDEX(Def_Instancias_Equipamentos!$E$2:$E$5135, MATCH(L2212, Def_Instancias_Equipamentos!$D$2:$D$5135, 0), 1)</f>
        <v>IA-17RaBPM</v>
      </c>
      <c r="J2212" s="27" t="str">
        <f t="shared" si="26"/>
        <v>INTERNO</v>
      </c>
      <c r="K2212" s="28" t="str">
        <f>Def_Instancias_Equipamentos!$D$921</f>
        <v>SI-17C2:DI-BPMRFFE</v>
      </c>
      <c r="L2212" s="19" t="str">
        <f>Def_Instancias_Equipamentos!$D$1512</f>
        <v>SI-17C2:DI-FMCFastADC</v>
      </c>
      <c r="M2212" s="44" t="s">
        <v>44</v>
      </c>
      <c r="N2212" s="45" t="s">
        <v>1199</v>
      </c>
      <c r="O2212" s="28" t="str">
        <f>Def_Sistemas_Conectores_Cabos!$B$7</f>
        <v>SMA 50-ohm</v>
      </c>
      <c r="P2212" s="19" t="str">
        <f>Def_Sistemas_Conectores_Cabos!$B$7</f>
        <v>SMA 50-ohm</v>
      </c>
      <c r="Q2212" s="27" t="str">
        <f t="shared" si="31"/>
        <v>SI-17C2:DI-BPMRFFE/BI_OUT
SI-17C2:DI-FMCFastADC/IN2</v>
      </c>
      <c r="R2212" s="69">
        <v>2.0</v>
      </c>
      <c r="S2212" s="69">
        <v>2.0</v>
      </c>
      <c r="T2212" s="211" t="str">
        <f>Def_Sistemas_Conectores_Cabos!$C$9</f>
        <v>RG316</v>
      </c>
      <c r="U2212" s="45" t="s">
        <v>1173</v>
      </c>
      <c r="V2212" s="33"/>
      <c r="W2212" s="33"/>
      <c r="X2212" s="33"/>
    </row>
    <row r="2213" ht="15.75" customHeight="1">
      <c r="A2213" s="19" t="str">
        <f>Def_Sistemas_Conectores_Cabos!$A$22</f>
        <v>BPM de elétrons</v>
      </c>
      <c r="B2213" s="22" t="str">
        <f>Datas_Entregas!$A$3</f>
        <v>BTS/Anel</v>
      </c>
      <c r="C2213" s="25">
        <f t="array" ref="C2213">INDEX(Datas_Entregas!$B$2:$B$100, MATCH(B2213, Datas_Entregas!$A$2:$A$100, 0), 1)</f>
        <v>43296</v>
      </c>
      <c r="D2213" s="22" t="str">
        <f>Def_Status_Montagem!$A$4</f>
        <v>Comprado / Esperando entrega</v>
      </c>
      <c r="E2213" s="35" t="str">
        <f>Def_Status_Montagem!$B$4</f>
        <v>Contratada (inclui etiqueta)</v>
      </c>
      <c r="F2213" s="214"/>
      <c r="G2213" s="215"/>
      <c r="H2213" s="26" t="str">
        <f t="array" ref="H2213">INDEX(Def_Instancias_Equipamentos!$E$2:$E$5135, MATCH(K2213, Def_Instancias_Equipamentos!$D$2:$D$5135, 0), 1)</f>
        <v>IA-17RaBPM</v>
      </c>
      <c r="I2213" s="27" t="str">
        <f t="array" ref="I2213">INDEX(Def_Instancias_Equipamentos!$E$2:$E$5135, MATCH(L2213, Def_Instancias_Equipamentos!$D$2:$D$5135, 0), 1)</f>
        <v>IA-17RaBPM</v>
      </c>
      <c r="J2213" s="27" t="str">
        <f t="shared" si="26"/>
        <v>INTERNO</v>
      </c>
      <c r="K2213" s="28" t="str">
        <f>Def_Instancias_Equipamentos!$D$921</f>
        <v>SI-17C2:DI-BPMRFFE</v>
      </c>
      <c r="L2213" s="19" t="str">
        <f>Def_Instancias_Equipamentos!$D$1512</f>
        <v>SI-17C2:DI-FMCFastADC</v>
      </c>
      <c r="M2213" s="44" t="s">
        <v>49</v>
      </c>
      <c r="N2213" s="45" t="s">
        <v>1202</v>
      </c>
      <c r="O2213" s="28" t="str">
        <f>Def_Sistemas_Conectores_Cabos!$B$7</f>
        <v>SMA 50-ohm</v>
      </c>
      <c r="P2213" s="19" t="str">
        <f>Def_Sistemas_Conectores_Cabos!$B$7</f>
        <v>SMA 50-ohm</v>
      </c>
      <c r="Q2213" s="27" t="str">
        <f t="shared" si="31"/>
        <v>SI-17C2:DI-BPMRFFE/TI_OUT
SI-17C2:DI-FMCFastADC/IN3</v>
      </c>
      <c r="R2213" s="69">
        <v>2.0</v>
      </c>
      <c r="S2213" s="69">
        <v>2.0</v>
      </c>
      <c r="T2213" s="211" t="str">
        <f>Def_Sistemas_Conectores_Cabos!$C$9</f>
        <v>RG316</v>
      </c>
      <c r="U2213" s="45" t="s">
        <v>1173</v>
      </c>
      <c r="V2213" s="33"/>
      <c r="W2213" s="33"/>
      <c r="X2213" s="33"/>
    </row>
    <row r="2214" ht="15.75" customHeight="1">
      <c r="A2214" s="19" t="str">
        <f>Def_Sistemas_Conectores_Cabos!$A$22</f>
        <v>BPM de elétrons</v>
      </c>
      <c r="B2214" s="22" t="str">
        <f>Datas_Entregas!$A$3</f>
        <v>BTS/Anel</v>
      </c>
      <c r="C2214" s="25">
        <f t="array" ref="C2214">INDEX(Datas_Entregas!$B$2:$B$100, MATCH(B2214, Datas_Entregas!$A$2:$A$100, 0), 1)</f>
        <v>43296</v>
      </c>
      <c r="D2214" s="22" t="str">
        <f>Def_Status_Montagem!$A$4</f>
        <v>Comprado / Esperando entrega</v>
      </c>
      <c r="E2214" s="35" t="str">
        <f>Def_Status_Montagem!$B$4</f>
        <v>Contratada (inclui etiqueta)</v>
      </c>
      <c r="F2214" s="214"/>
      <c r="G2214" s="215"/>
      <c r="H2214" s="26" t="str">
        <f t="array" ref="H2214">INDEX(Def_Instancias_Equipamentos!$E$2:$E$5135, MATCH(K2214, Def_Instancias_Equipamentos!$D$2:$D$5135, 0), 1)</f>
        <v>IA-17RaBPM</v>
      </c>
      <c r="I2214" s="27" t="str">
        <f t="array" ref="I2214">INDEX(Def_Instancias_Equipamentos!$E$2:$E$5135, MATCH(L2214, Def_Instancias_Equipamentos!$D$2:$D$5135, 0), 1)</f>
        <v>IA-17RaBPM</v>
      </c>
      <c r="J2214" s="27" t="str">
        <f t="shared" si="26"/>
        <v>INTERNO</v>
      </c>
      <c r="K2214" s="28" t="str">
        <f>Def_Instancias_Equipamentos!$D$921</f>
        <v>SI-17C2:DI-BPMRFFE</v>
      </c>
      <c r="L2214" s="19" t="str">
        <f>Def_Instancias_Equipamentos!$D$1512</f>
        <v>SI-17C2:DI-FMCFastADC</v>
      </c>
      <c r="M2214" s="44" t="s">
        <v>47</v>
      </c>
      <c r="N2214" s="45" t="s">
        <v>1216</v>
      </c>
      <c r="O2214" s="28" t="str">
        <f>Def_Sistemas_Conectores_Cabos!$B$7</f>
        <v>SMA 50-ohm</v>
      </c>
      <c r="P2214" s="19" t="str">
        <f>Def_Sistemas_Conectores_Cabos!$B$7</f>
        <v>SMA 50-ohm</v>
      </c>
      <c r="Q2214" s="27" t="str">
        <f t="shared" si="31"/>
        <v>SI-17C2:DI-BPMRFFE/BO_OUT
SI-17C2:DI-FMCFastADC/IN4</v>
      </c>
      <c r="R2214" s="69">
        <v>2.0</v>
      </c>
      <c r="S2214" s="69">
        <v>2.0</v>
      </c>
      <c r="T2214" s="211" t="str">
        <f>Def_Sistemas_Conectores_Cabos!$C$9</f>
        <v>RG316</v>
      </c>
      <c r="U2214" s="45" t="s">
        <v>1173</v>
      </c>
      <c r="V2214" s="33"/>
      <c r="W2214" s="33"/>
      <c r="X2214" s="33"/>
    </row>
    <row r="2215" ht="15.75" customHeight="1">
      <c r="A2215" s="19" t="str">
        <f>Def_Sistemas_Conectores_Cabos!$A$22</f>
        <v>BPM de elétrons</v>
      </c>
      <c r="B2215" s="22" t="str">
        <f>Datas_Entregas!$A$3</f>
        <v>BTS/Anel</v>
      </c>
      <c r="C2215" s="25">
        <f t="array" ref="C2215">INDEX(Datas_Entregas!$B$2:$B$100, MATCH(B2215, Datas_Entregas!$A$2:$A$100, 0), 1)</f>
        <v>43296</v>
      </c>
      <c r="D2215" s="22" t="str">
        <f>Def_Status_Montagem!$A$4</f>
        <v>Comprado / Esperando entrega</v>
      </c>
      <c r="E2215" s="35" t="str">
        <f>Def_Status_Montagem!$B$4</f>
        <v>Contratada (inclui etiqueta)</v>
      </c>
      <c r="F2215" s="214"/>
      <c r="G2215" s="215"/>
      <c r="H2215" s="26" t="str">
        <f t="array" ref="H2215">INDEX(Def_Instancias_Equipamentos!$E$2:$E$5135, MATCH(K2215, Def_Instancias_Equipamentos!$D$2:$D$5135, 0), 1)</f>
        <v>IA-17RaBPM</v>
      </c>
      <c r="I2215" s="27" t="str">
        <f t="array" ref="I2215">INDEX(Def_Instancias_Equipamentos!$E$2:$E$5135, MATCH(L2215, Def_Instancias_Equipamentos!$D$2:$D$5135, 0), 1)</f>
        <v>IA-17RaBPM</v>
      </c>
      <c r="J2215" s="27" t="str">
        <f t="shared" si="26"/>
        <v>INTERNO</v>
      </c>
      <c r="K2215" s="28" t="str">
        <f>Def_Instancias_Equipamentos!$D$922</f>
        <v>SI-17C3:DI-BPMRFFE-1</v>
      </c>
      <c r="L2215" s="19" t="str">
        <f>Def_Instancias_Equipamentos!$D$1513</f>
        <v>SI-17C3:DI-FMCFastADC-1</v>
      </c>
      <c r="M2215" s="44" t="s">
        <v>51</v>
      </c>
      <c r="N2215" s="45" t="s">
        <v>1192</v>
      </c>
      <c r="O2215" s="28" t="str">
        <f>Def_Sistemas_Conectores_Cabos!$B$7</f>
        <v>SMA 50-ohm</v>
      </c>
      <c r="P2215" s="19" t="str">
        <f>Def_Sistemas_Conectores_Cabos!$B$7</f>
        <v>SMA 50-ohm</v>
      </c>
      <c r="Q2215" s="27" t="str">
        <f t="shared" si="31"/>
        <v>SI-17C3:DI-BPMRFFE-1/TO_OUT
SI-17C3:DI-FMCFastADC-1/IN1</v>
      </c>
      <c r="R2215" s="69">
        <v>2.0</v>
      </c>
      <c r="S2215" s="69">
        <v>2.0</v>
      </c>
      <c r="T2215" s="211" t="str">
        <f>Def_Sistemas_Conectores_Cabos!$C$9</f>
        <v>RG316</v>
      </c>
      <c r="U2215" s="45" t="s">
        <v>1173</v>
      </c>
      <c r="V2215" s="33"/>
      <c r="W2215" s="33"/>
      <c r="X2215" s="33"/>
    </row>
    <row r="2216" ht="15.75" customHeight="1">
      <c r="A2216" s="19" t="str">
        <f>Def_Sistemas_Conectores_Cabos!$A$22</f>
        <v>BPM de elétrons</v>
      </c>
      <c r="B2216" s="22" t="str">
        <f>Datas_Entregas!$A$3</f>
        <v>BTS/Anel</v>
      </c>
      <c r="C2216" s="25">
        <f t="array" ref="C2216">INDEX(Datas_Entregas!$B$2:$B$100, MATCH(B2216, Datas_Entregas!$A$2:$A$100, 0), 1)</f>
        <v>43296</v>
      </c>
      <c r="D2216" s="22" t="str">
        <f>Def_Status_Montagem!$A$4</f>
        <v>Comprado / Esperando entrega</v>
      </c>
      <c r="E2216" s="35" t="str">
        <f>Def_Status_Montagem!$B$4</f>
        <v>Contratada (inclui etiqueta)</v>
      </c>
      <c r="F2216" s="214"/>
      <c r="G2216" s="215"/>
      <c r="H2216" s="26" t="str">
        <f t="array" ref="H2216">INDEX(Def_Instancias_Equipamentos!$E$2:$E$5135, MATCH(K2216, Def_Instancias_Equipamentos!$D$2:$D$5135, 0), 1)</f>
        <v>IA-17RaBPM</v>
      </c>
      <c r="I2216" s="27" t="str">
        <f t="array" ref="I2216">INDEX(Def_Instancias_Equipamentos!$E$2:$E$5135, MATCH(L2216, Def_Instancias_Equipamentos!$D$2:$D$5135, 0), 1)</f>
        <v>IA-17RaBPM</v>
      </c>
      <c r="J2216" s="27" t="str">
        <f t="shared" si="26"/>
        <v>INTERNO</v>
      </c>
      <c r="K2216" s="28" t="str">
        <f>Def_Instancias_Equipamentos!$D$922</f>
        <v>SI-17C3:DI-BPMRFFE-1</v>
      </c>
      <c r="L2216" s="19" t="str">
        <f>Def_Instancias_Equipamentos!$D$1513</f>
        <v>SI-17C3:DI-FMCFastADC-1</v>
      </c>
      <c r="M2216" s="44" t="s">
        <v>44</v>
      </c>
      <c r="N2216" s="45" t="s">
        <v>1199</v>
      </c>
      <c r="O2216" s="28" t="str">
        <f>Def_Sistemas_Conectores_Cabos!$B$7</f>
        <v>SMA 50-ohm</v>
      </c>
      <c r="P2216" s="19" t="str">
        <f>Def_Sistemas_Conectores_Cabos!$B$7</f>
        <v>SMA 50-ohm</v>
      </c>
      <c r="Q2216" s="27" t="str">
        <f t="shared" si="31"/>
        <v>SI-17C3:DI-BPMRFFE-1/BI_OUT
SI-17C3:DI-FMCFastADC-1/IN2</v>
      </c>
      <c r="R2216" s="69">
        <v>2.0</v>
      </c>
      <c r="S2216" s="69">
        <v>2.0</v>
      </c>
      <c r="T2216" s="211" t="str">
        <f>Def_Sistemas_Conectores_Cabos!$C$9</f>
        <v>RG316</v>
      </c>
      <c r="U2216" s="45" t="s">
        <v>1173</v>
      </c>
      <c r="V2216" s="33"/>
      <c r="W2216" s="33"/>
      <c r="X2216" s="33"/>
    </row>
    <row r="2217" ht="15.75" customHeight="1">
      <c r="A2217" s="19" t="str">
        <f>Def_Sistemas_Conectores_Cabos!$A$22</f>
        <v>BPM de elétrons</v>
      </c>
      <c r="B2217" s="22" t="str">
        <f>Datas_Entregas!$A$3</f>
        <v>BTS/Anel</v>
      </c>
      <c r="C2217" s="25">
        <f t="array" ref="C2217">INDEX(Datas_Entregas!$B$2:$B$100, MATCH(B2217, Datas_Entregas!$A$2:$A$100, 0), 1)</f>
        <v>43296</v>
      </c>
      <c r="D2217" s="22" t="str">
        <f>Def_Status_Montagem!$A$4</f>
        <v>Comprado / Esperando entrega</v>
      </c>
      <c r="E2217" s="35" t="str">
        <f>Def_Status_Montagem!$B$4</f>
        <v>Contratada (inclui etiqueta)</v>
      </c>
      <c r="F2217" s="214"/>
      <c r="G2217" s="215"/>
      <c r="H2217" s="26" t="str">
        <f t="array" ref="H2217">INDEX(Def_Instancias_Equipamentos!$E$2:$E$5135, MATCH(K2217, Def_Instancias_Equipamentos!$D$2:$D$5135, 0), 1)</f>
        <v>IA-17RaBPM</v>
      </c>
      <c r="I2217" s="27" t="str">
        <f t="array" ref="I2217">INDEX(Def_Instancias_Equipamentos!$E$2:$E$5135, MATCH(L2217, Def_Instancias_Equipamentos!$D$2:$D$5135, 0), 1)</f>
        <v>IA-17RaBPM</v>
      </c>
      <c r="J2217" s="27" t="str">
        <f t="shared" si="26"/>
        <v>INTERNO</v>
      </c>
      <c r="K2217" s="28" t="str">
        <f>Def_Instancias_Equipamentos!$D$922</f>
        <v>SI-17C3:DI-BPMRFFE-1</v>
      </c>
      <c r="L2217" s="19" t="str">
        <f>Def_Instancias_Equipamentos!$D$1513</f>
        <v>SI-17C3:DI-FMCFastADC-1</v>
      </c>
      <c r="M2217" s="44" t="s">
        <v>49</v>
      </c>
      <c r="N2217" s="45" t="s">
        <v>1202</v>
      </c>
      <c r="O2217" s="28" t="str">
        <f>Def_Sistemas_Conectores_Cabos!$B$7</f>
        <v>SMA 50-ohm</v>
      </c>
      <c r="P2217" s="19" t="str">
        <f>Def_Sistemas_Conectores_Cabos!$B$7</f>
        <v>SMA 50-ohm</v>
      </c>
      <c r="Q2217" s="27" t="str">
        <f t="shared" si="31"/>
        <v>SI-17C3:DI-BPMRFFE-1/TI_OUT
SI-17C3:DI-FMCFastADC-1/IN3</v>
      </c>
      <c r="R2217" s="69">
        <v>2.0</v>
      </c>
      <c r="S2217" s="69">
        <v>2.0</v>
      </c>
      <c r="T2217" s="211" t="str">
        <f>Def_Sistemas_Conectores_Cabos!$C$9</f>
        <v>RG316</v>
      </c>
      <c r="U2217" s="45" t="s">
        <v>1173</v>
      </c>
      <c r="V2217" s="33"/>
      <c r="W2217" s="33"/>
      <c r="X2217" s="33"/>
    </row>
    <row r="2218" ht="15.75" customHeight="1">
      <c r="A2218" s="19" t="str">
        <f>Def_Sistemas_Conectores_Cabos!$A$22</f>
        <v>BPM de elétrons</v>
      </c>
      <c r="B2218" s="22" t="str">
        <f>Datas_Entregas!$A$3</f>
        <v>BTS/Anel</v>
      </c>
      <c r="C2218" s="25">
        <f t="array" ref="C2218">INDEX(Datas_Entregas!$B$2:$B$100, MATCH(B2218, Datas_Entregas!$A$2:$A$100, 0), 1)</f>
        <v>43296</v>
      </c>
      <c r="D2218" s="22" t="str">
        <f>Def_Status_Montagem!$A$4</f>
        <v>Comprado / Esperando entrega</v>
      </c>
      <c r="E2218" s="35" t="str">
        <f>Def_Status_Montagem!$B$4</f>
        <v>Contratada (inclui etiqueta)</v>
      </c>
      <c r="F2218" s="214"/>
      <c r="G2218" s="215"/>
      <c r="H2218" s="26" t="str">
        <f t="array" ref="H2218">INDEX(Def_Instancias_Equipamentos!$E$2:$E$5135, MATCH(K2218, Def_Instancias_Equipamentos!$D$2:$D$5135, 0), 1)</f>
        <v>IA-17RaBPM</v>
      </c>
      <c r="I2218" s="27" t="str">
        <f t="array" ref="I2218">INDEX(Def_Instancias_Equipamentos!$E$2:$E$5135, MATCH(L2218, Def_Instancias_Equipamentos!$D$2:$D$5135, 0), 1)</f>
        <v>IA-17RaBPM</v>
      </c>
      <c r="J2218" s="27" t="str">
        <f t="shared" si="26"/>
        <v>INTERNO</v>
      </c>
      <c r="K2218" s="28" t="str">
        <f>Def_Instancias_Equipamentos!$D$922</f>
        <v>SI-17C3:DI-BPMRFFE-1</v>
      </c>
      <c r="L2218" s="19" t="str">
        <f>Def_Instancias_Equipamentos!$D$1513</f>
        <v>SI-17C3:DI-FMCFastADC-1</v>
      </c>
      <c r="M2218" s="44" t="s">
        <v>47</v>
      </c>
      <c r="N2218" s="45" t="s">
        <v>1216</v>
      </c>
      <c r="O2218" s="28" t="str">
        <f>Def_Sistemas_Conectores_Cabos!$B$7</f>
        <v>SMA 50-ohm</v>
      </c>
      <c r="P2218" s="19" t="str">
        <f>Def_Sistemas_Conectores_Cabos!$B$7</f>
        <v>SMA 50-ohm</v>
      </c>
      <c r="Q2218" s="27" t="str">
        <f t="shared" si="31"/>
        <v>SI-17C3:DI-BPMRFFE-1/BO_OUT
SI-17C3:DI-FMCFastADC-1/IN4</v>
      </c>
      <c r="R2218" s="69">
        <v>2.0</v>
      </c>
      <c r="S2218" s="69">
        <v>2.0</v>
      </c>
      <c r="T2218" s="211" t="str">
        <f>Def_Sistemas_Conectores_Cabos!$C$9</f>
        <v>RG316</v>
      </c>
      <c r="U2218" s="45" t="s">
        <v>1173</v>
      </c>
      <c r="V2218" s="33"/>
      <c r="W2218" s="33"/>
      <c r="X2218" s="33"/>
    </row>
    <row r="2219" ht="15.75" customHeight="1">
      <c r="A2219" s="19" t="str">
        <f>Def_Sistemas_Conectores_Cabos!$A$22</f>
        <v>BPM de elétrons</v>
      </c>
      <c r="B2219" s="22" t="str">
        <f>Datas_Entregas!$A$3</f>
        <v>BTS/Anel</v>
      </c>
      <c r="C2219" s="25">
        <f t="array" ref="C2219">INDEX(Datas_Entregas!$B$2:$B$100, MATCH(B2219, Datas_Entregas!$A$2:$A$100, 0), 1)</f>
        <v>43296</v>
      </c>
      <c r="D2219" s="22" t="str">
        <f>Def_Status_Montagem!$A$4</f>
        <v>Comprado / Esperando entrega</v>
      </c>
      <c r="E2219" s="35" t="str">
        <f>Def_Status_Montagem!$B$4</f>
        <v>Contratada (inclui etiqueta)</v>
      </c>
      <c r="F2219" s="214"/>
      <c r="G2219" s="215"/>
      <c r="H2219" s="26" t="str">
        <f t="array" ref="H2219">INDEX(Def_Instancias_Equipamentos!$E$2:$E$5135, MATCH(K2219, Def_Instancias_Equipamentos!$D$2:$D$5135, 0), 1)</f>
        <v>IA-17RaBPM</v>
      </c>
      <c r="I2219" s="27" t="str">
        <f t="array" ref="I2219">INDEX(Def_Instancias_Equipamentos!$E$2:$E$5135, MATCH(L2219, Def_Instancias_Equipamentos!$D$2:$D$5135, 0), 1)</f>
        <v>IA-17RaBPM</v>
      </c>
      <c r="J2219" s="27" t="str">
        <f t="shared" si="26"/>
        <v>INTERNO</v>
      </c>
      <c r="K2219" s="28" t="str">
        <f>Def_Instancias_Equipamentos!$D$923</f>
        <v>SI-17C3:DI-BPMRFFE-2</v>
      </c>
      <c r="L2219" s="19" t="str">
        <f>Def_Instancias_Equipamentos!$D$1514</f>
        <v>SI-17C3:DI-FMCFastADC-2</v>
      </c>
      <c r="M2219" s="44" t="s">
        <v>51</v>
      </c>
      <c r="N2219" s="45" t="s">
        <v>1192</v>
      </c>
      <c r="O2219" s="28" t="str">
        <f>Def_Sistemas_Conectores_Cabos!$B$7</f>
        <v>SMA 50-ohm</v>
      </c>
      <c r="P2219" s="19" t="str">
        <f>Def_Sistemas_Conectores_Cabos!$B$7</f>
        <v>SMA 50-ohm</v>
      </c>
      <c r="Q2219" s="27" t="str">
        <f t="shared" si="31"/>
        <v>SI-17C3:DI-BPMRFFE-2/TO_OUT
SI-17C3:DI-FMCFastADC-2/IN1</v>
      </c>
      <c r="R2219" s="69">
        <v>2.0</v>
      </c>
      <c r="S2219" s="69">
        <v>2.0</v>
      </c>
      <c r="T2219" s="211" t="str">
        <f>Def_Sistemas_Conectores_Cabos!$C$9</f>
        <v>RG316</v>
      </c>
      <c r="U2219" s="45" t="s">
        <v>1173</v>
      </c>
      <c r="V2219" s="33"/>
      <c r="W2219" s="33"/>
      <c r="X2219" s="33"/>
    </row>
    <row r="2220" ht="15.75" customHeight="1">
      <c r="A2220" s="19" t="str">
        <f>Def_Sistemas_Conectores_Cabos!$A$22</f>
        <v>BPM de elétrons</v>
      </c>
      <c r="B2220" s="22" t="str">
        <f>Datas_Entregas!$A$3</f>
        <v>BTS/Anel</v>
      </c>
      <c r="C2220" s="25">
        <f t="array" ref="C2220">INDEX(Datas_Entregas!$B$2:$B$100, MATCH(B2220, Datas_Entregas!$A$2:$A$100, 0), 1)</f>
        <v>43296</v>
      </c>
      <c r="D2220" s="22" t="str">
        <f>Def_Status_Montagem!$A$4</f>
        <v>Comprado / Esperando entrega</v>
      </c>
      <c r="E2220" s="35" t="str">
        <f>Def_Status_Montagem!$B$4</f>
        <v>Contratada (inclui etiqueta)</v>
      </c>
      <c r="F2220" s="214"/>
      <c r="G2220" s="215"/>
      <c r="H2220" s="26" t="str">
        <f t="array" ref="H2220">INDEX(Def_Instancias_Equipamentos!$E$2:$E$5135, MATCH(K2220, Def_Instancias_Equipamentos!$D$2:$D$5135, 0), 1)</f>
        <v>IA-17RaBPM</v>
      </c>
      <c r="I2220" s="27" t="str">
        <f t="array" ref="I2220">INDEX(Def_Instancias_Equipamentos!$E$2:$E$5135, MATCH(L2220, Def_Instancias_Equipamentos!$D$2:$D$5135, 0), 1)</f>
        <v>IA-17RaBPM</v>
      </c>
      <c r="J2220" s="27" t="str">
        <f t="shared" si="26"/>
        <v>INTERNO</v>
      </c>
      <c r="K2220" s="28" t="str">
        <f>Def_Instancias_Equipamentos!$D$923</f>
        <v>SI-17C3:DI-BPMRFFE-2</v>
      </c>
      <c r="L2220" s="19" t="str">
        <f>Def_Instancias_Equipamentos!$D$1514</f>
        <v>SI-17C3:DI-FMCFastADC-2</v>
      </c>
      <c r="M2220" s="44" t="s">
        <v>44</v>
      </c>
      <c r="N2220" s="45" t="s">
        <v>1199</v>
      </c>
      <c r="O2220" s="28" t="str">
        <f>Def_Sistemas_Conectores_Cabos!$B$7</f>
        <v>SMA 50-ohm</v>
      </c>
      <c r="P2220" s="19" t="str">
        <f>Def_Sistemas_Conectores_Cabos!$B$7</f>
        <v>SMA 50-ohm</v>
      </c>
      <c r="Q2220" s="27" t="str">
        <f t="shared" si="31"/>
        <v>SI-17C3:DI-BPMRFFE-2/BI_OUT
SI-17C3:DI-FMCFastADC-2/IN2</v>
      </c>
      <c r="R2220" s="69">
        <v>2.0</v>
      </c>
      <c r="S2220" s="69">
        <v>2.0</v>
      </c>
      <c r="T2220" s="211" t="str">
        <f>Def_Sistemas_Conectores_Cabos!$C$9</f>
        <v>RG316</v>
      </c>
      <c r="U2220" s="45" t="s">
        <v>1173</v>
      </c>
      <c r="V2220" s="33"/>
      <c r="W2220" s="33"/>
      <c r="X2220" s="33"/>
    </row>
    <row r="2221" ht="15.75" customHeight="1">
      <c r="A2221" s="19" t="str">
        <f>Def_Sistemas_Conectores_Cabos!$A$22</f>
        <v>BPM de elétrons</v>
      </c>
      <c r="B2221" s="22" t="str">
        <f>Datas_Entregas!$A$3</f>
        <v>BTS/Anel</v>
      </c>
      <c r="C2221" s="25">
        <f t="array" ref="C2221">INDEX(Datas_Entregas!$B$2:$B$100, MATCH(B2221, Datas_Entregas!$A$2:$A$100, 0), 1)</f>
        <v>43296</v>
      </c>
      <c r="D2221" s="22" t="str">
        <f>Def_Status_Montagem!$A$4</f>
        <v>Comprado / Esperando entrega</v>
      </c>
      <c r="E2221" s="35" t="str">
        <f>Def_Status_Montagem!$B$4</f>
        <v>Contratada (inclui etiqueta)</v>
      </c>
      <c r="F2221" s="214"/>
      <c r="G2221" s="215"/>
      <c r="H2221" s="26" t="str">
        <f t="array" ref="H2221">INDEX(Def_Instancias_Equipamentos!$E$2:$E$5135, MATCH(K2221, Def_Instancias_Equipamentos!$D$2:$D$5135, 0), 1)</f>
        <v>IA-17RaBPM</v>
      </c>
      <c r="I2221" s="27" t="str">
        <f t="array" ref="I2221">INDEX(Def_Instancias_Equipamentos!$E$2:$E$5135, MATCH(L2221, Def_Instancias_Equipamentos!$D$2:$D$5135, 0), 1)</f>
        <v>IA-17RaBPM</v>
      </c>
      <c r="J2221" s="27" t="str">
        <f t="shared" si="26"/>
        <v>INTERNO</v>
      </c>
      <c r="K2221" s="28" t="str">
        <f>Def_Instancias_Equipamentos!$D$923</f>
        <v>SI-17C3:DI-BPMRFFE-2</v>
      </c>
      <c r="L2221" s="19" t="str">
        <f>Def_Instancias_Equipamentos!$D$1514</f>
        <v>SI-17C3:DI-FMCFastADC-2</v>
      </c>
      <c r="M2221" s="44" t="s">
        <v>49</v>
      </c>
      <c r="N2221" s="45" t="s">
        <v>1202</v>
      </c>
      <c r="O2221" s="28" t="str">
        <f>Def_Sistemas_Conectores_Cabos!$B$7</f>
        <v>SMA 50-ohm</v>
      </c>
      <c r="P2221" s="19" t="str">
        <f>Def_Sistemas_Conectores_Cabos!$B$7</f>
        <v>SMA 50-ohm</v>
      </c>
      <c r="Q2221" s="27" t="str">
        <f t="shared" si="31"/>
        <v>SI-17C3:DI-BPMRFFE-2/TI_OUT
SI-17C3:DI-FMCFastADC-2/IN3</v>
      </c>
      <c r="R2221" s="69">
        <v>2.0</v>
      </c>
      <c r="S2221" s="69">
        <v>2.0</v>
      </c>
      <c r="T2221" s="211" t="str">
        <f>Def_Sistemas_Conectores_Cabos!$C$9</f>
        <v>RG316</v>
      </c>
      <c r="U2221" s="45" t="s">
        <v>1173</v>
      </c>
      <c r="V2221" s="33"/>
      <c r="W2221" s="33"/>
      <c r="X2221" s="33"/>
    </row>
    <row r="2222" ht="15.75" customHeight="1">
      <c r="A2222" s="19" t="str">
        <f>Def_Sistemas_Conectores_Cabos!$A$22</f>
        <v>BPM de elétrons</v>
      </c>
      <c r="B2222" s="22" t="str">
        <f>Datas_Entregas!$A$3</f>
        <v>BTS/Anel</v>
      </c>
      <c r="C2222" s="25">
        <f t="array" ref="C2222">INDEX(Datas_Entregas!$B$2:$B$100, MATCH(B2222, Datas_Entregas!$A$2:$A$100, 0), 1)</f>
        <v>43296</v>
      </c>
      <c r="D2222" s="22" t="str">
        <f>Def_Status_Montagem!$A$4</f>
        <v>Comprado / Esperando entrega</v>
      </c>
      <c r="E2222" s="35" t="str">
        <f>Def_Status_Montagem!$B$4</f>
        <v>Contratada (inclui etiqueta)</v>
      </c>
      <c r="F2222" s="214"/>
      <c r="G2222" s="215"/>
      <c r="H2222" s="26" t="str">
        <f t="array" ref="H2222">INDEX(Def_Instancias_Equipamentos!$E$2:$E$5135, MATCH(K2222, Def_Instancias_Equipamentos!$D$2:$D$5135, 0), 1)</f>
        <v>IA-17RaBPM</v>
      </c>
      <c r="I2222" s="27" t="str">
        <f t="array" ref="I2222">INDEX(Def_Instancias_Equipamentos!$E$2:$E$5135, MATCH(L2222, Def_Instancias_Equipamentos!$D$2:$D$5135, 0), 1)</f>
        <v>IA-17RaBPM</v>
      </c>
      <c r="J2222" s="27" t="str">
        <f t="shared" si="26"/>
        <v>INTERNO</v>
      </c>
      <c r="K2222" s="28" t="str">
        <f>Def_Instancias_Equipamentos!$D$923</f>
        <v>SI-17C3:DI-BPMRFFE-2</v>
      </c>
      <c r="L2222" s="19" t="str">
        <f>Def_Instancias_Equipamentos!$D$1514</f>
        <v>SI-17C3:DI-FMCFastADC-2</v>
      </c>
      <c r="M2222" s="44" t="s">
        <v>47</v>
      </c>
      <c r="N2222" s="45" t="s">
        <v>1216</v>
      </c>
      <c r="O2222" s="28" t="str">
        <f>Def_Sistemas_Conectores_Cabos!$B$7</f>
        <v>SMA 50-ohm</v>
      </c>
      <c r="P2222" s="19" t="str">
        <f>Def_Sistemas_Conectores_Cabos!$B$7</f>
        <v>SMA 50-ohm</v>
      </c>
      <c r="Q2222" s="27" t="str">
        <f t="shared" si="31"/>
        <v>SI-17C3:DI-BPMRFFE-2/BO_OUT
SI-17C3:DI-FMCFastADC-2/IN4</v>
      </c>
      <c r="R2222" s="69">
        <v>2.0</v>
      </c>
      <c r="S2222" s="69">
        <v>2.0</v>
      </c>
      <c r="T2222" s="211" t="str">
        <f>Def_Sistemas_Conectores_Cabos!$C$9</f>
        <v>RG316</v>
      </c>
      <c r="U2222" s="45" t="s">
        <v>1173</v>
      </c>
      <c r="V2222" s="33"/>
      <c r="W2222" s="33"/>
      <c r="X2222" s="33"/>
    </row>
    <row r="2223" ht="15.75" customHeight="1">
      <c r="A2223" s="19" t="str">
        <f>Def_Sistemas_Conectores_Cabos!$A$22</f>
        <v>BPM de elétrons</v>
      </c>
      <c r="B2223" s="22" t="str">
        <f>Datas_Entregas!$A$3</f>
        <v>BTS/Anel</v>
      </c>
      <c r="C2223" s="25">
        <f t="array" ref="C2223">INDEX(Datas_Entregas!$B$2:$B$100, MATCH(B2223, Datas_Entregas!$A$2:$A$100, 0), 1)</f>
        <v>43296</v>
      </c>
      <c r="D2223" s="22" t="str">
        <f>Def_Status_Montagem!$A$4</f>
        <v>Comprado / Esperando entrega</v>
      </c>
      <c r="E2223" s="35" t="str">
        <f>Def_Status_Montagem!$B$4</f>
        <v>Contratada (inclui etiqueta)</v>
      </c>
      <c r="F2223" s="214"/>
      <c r="G2223" s="215"/>
      <c r="H2223" s="26" t="str">
        <f t="array" ref="H2223">INDEX(Def_Instancias_Equipamentos!$E$2:$E$5135, MATCH(K2223, Def_Instancias_Equipamentos!$D$2:$D$5135, 0), 1)</f>
        <v>IA-17RaBPM</v>
      </c>
      <c r="I2223" s="27" t="str">
        <f t="array" ref="I2223">INDEX(Def_Instancias_Equipamentos!$E$2:$E$5135, MATCH(L2223, Def_Instancias_Equipamentos!$D$2:$D$5135, 0), 1)</f>
        <v>IA-17RaBPM</v>
      </c>
      <c r="J2223" s="27" t="str">
        <f t="shared" si="26"/>
        <v>INTERNO</v>
      </c>
      <c r="K2223" s="28" t="str">
        <f>Def_Instancias_Equipamentos!$D$924</f>
        <v>SI-17C4:DI-BPMRFFE</v>
      </c>
      <c r="L2223" s="19" t="str">
        <f>Def_Instancias_Equipamentos!$D$1515</f>
        <v>SI-17C4:DI-FMCFastADC</v>
      </c>
      <c r="M2223" s="44" t="s">
        <v>51</v>
      </c>
      <c r="N2223" s="45" t="s">
        <v>1192</v>
      </c>
      <c r="O2223" s="28" t="str">
        <f>Def_Sistemas_Conectores_Cabos!$B$7</f>
        <v>SMA 50-ohm</v>
      </c>
      <c r="P2223" s="19" t="str">
        <f>Def_Sistemas_Conectores_Cabos!$B$7</f>
        <v>SMA 50-ohm</v>
      </c>
      <c r="Q2223" s="27" t="str">
        <f t="shared" si="31"/>
        <v>SI-17C4:DI-BPMRFFE/TO_OUT
SI-17C4:DI-FMCFastADC/IN1</v>
      </c>
      <c r="R2223" s="69">
        <v>2.0</v>
      </c>
      <c r="S2223" s="69">
        <v>2.0</v>
      </c>
      <c r="T2223" s="211" t="str">
        <f>Def_Sistemas_Conectores_Cabos!$C$9</f>
        <v>RG316</v>
      </c>
      <c r="U2223" s="45" t="s">
        <v>1173</v>
      </c>
      <c r="V2223" s="33"/>
      <c r="W2223" s="33"/>
      <c r="X2223" s="33"/>
    </row>
    <row r="2224" ht="15.75" customHeight="1">
      <c r="A2224" s="19" t="str">
        <f>Def_Sistemas_Conectores_Cabos!$A$22</f>
        <v>BPM de elétrons</v>
      </c>
      <c r="B2224" s="22" t="str">
        <f>Datas_Entregas!$A$3</f>
        <v>BTS/Anel</v>
      </c>
      <c r="C2224" s="25">
        <f t="array" ref="C2224">INDEX(Datas_Entregas!$B$2:$B$100, MATCH(B2224, Datas_Entregas!$A$2:$A$100, 0), 1)</f>
        <v>43296</v>
      </c>
      <c r="D2224" s="22" t="str">
        <f>Def_Status_Montagem!$A$4</f>
        <v>Comprado / Esperando entrega</v>
      </c>
      <c r="E2224" s="35" t="str">
        <f>Def_Status_Montagem!$B$4</f>
        <v>Contratada (inclui etiqueta)</v>
      </c>
      <c r="F2224" s="214"/>
      <c r="G2224" s="215"/>
      <c r="H2224" s="26" t="str">
        <f t="array" ref="H2224">INDEX(Def_Instancias_Equipamentos!$E$2:$E$5135, MATCH(K2224, Def_Instancias_Equipamentos!$D$2:$D$5135, 0), 1)</f>
        <v>IA-17RaBPM</v>
      </c>
      <c r="I2224" s="27" t="str">
        <f t="array" ref="I2224">INDEX(Def_Instancias_Equipamentos!$E$2:$E$5135, MATCH(L2224, Def_Instancias_Equipamentos!$D$2:$D$5135, 0), 1)</f>
        <v>IA-17RaBPM</v>
      </c>
      <c r="J2224" s="27" t="str">
        <f t="shared" si="26"/>
        <v>INTERNO</v>
      </c>
      <c r="K2224" s="28" t="str">
        <f>Def_Instancias_Equipamentos!$D$924</f>
        <v>SI-17C4:DI-BPMRFFE</v>
      </c>
      <c r="L2224" s="19" t="str">
        <f>Def_Instancias_Equipamentos!$D$1515</f>
        <v>SI-17C4:DI-FMCFastADC</v>
      </c>
      <c r="M2224" s="44" t="s">
        <v>44</v>
      </c>
      <c r="N2224" s="45" t="s">
        <v>1199</v>
      </c>
      <c r="O2224" s="28" t="str">
        <f>Def_Sistemas_Conectores_Cabos!$B$7</f>
        <v>SMA 50-ohm</v>
      </c>
      <c r="P2224" s="19" t="str">
        <f>Def_Sistemas_Conectores_Cabos!$B$7</f>
        <v>SMA 50-ohm</v>
      </c>
      <c r="Q2224" s="27" t="str">
        <f t="shared" si="31"/>
        <v>SI-17C4:DI-BPMRFFE/BI_OUT
SI-17C4:DI-FMCFastADC/IN2</v>
      </c>
      <c r="R2224" s="69">
        <v>2.0</v>
      </c>
      <c r="S2224" s="69">
        <v>2.0</v>
      </c>
      <c r="T2224" s="211" t="str">
        <f>Def_Sistemas_Conectores_Cabos!$C$9</f>
        <v>RG316</v>
      </c>
      <c r="U2224" s="45" t="s">
        <v>1173</v>
      </c>
      <c r="V2224" s="33"/>
      <c r="W2224" s="33"/>
      <c r="X2224" s="33"/>
    </row>
    <row r="2225" ht="15.75" customHeight="1">
      <c r="A2225" s="19" t="str">
        <f>Def_Sistemas_Conectores_Cabos!$A$22</f>
        <v>BPM de elétrons</v>
      </c>
      <c r="B2225" s="22" t="str">
        <f>Datas_Entregas!$A$3</f>
        <v>BTS/Anel</v>
      </c>
      <c r="C2225" s="25">
        <f t="array" ref="C2225">INDEX(Datas_Entregas!$B$2:$B$100, MATCH(B2225, Datas_Entregas!$A$2:$A$100, 0), 1)</f>
        <v>43296</v>
      </c>
      <c r="D2225" s="22" t="str">
        <f>Def_Status_Montagem!$A$4</f>
        <v>Comprado / Esperando entrega</v>
      </c>
      <c r="E2225" s="35" t="str">
        <f>Def_Status_Montagem!$B$4</f>
        <v>Contratada (inclui etiqueta)</v>
      </c>
      <c r="F2225" s="214"/>
      <c r="G2225" s="215"/>
      <c r="H2225" s="26" t="str">
        <f t="array" ref="H2225">INDEX(Def_Instancias_Equipamentos!$E$2:$E$5135, MATCH(K2225, Def_Instancias_Equipamentos!$D$2:$D$5135, 0), 1)</f>
        <v>IA-17RaBPM</v>
      </c>
      <c r="I2225" s="27" t="str">
        <f t="array" ref="I2225">INDEX(Def_Instancias_Equipamentos!$E$2:$E$5135, MATCH(L2225, Def_Instancias_Equipamentos!$D$2:$D$5135, 0), 1)</f>
        <v>IA-17RaBPM</v>
      </c>
      <c r="J2225" s="27" t="str">
        <f t="shared" si="26"/>
        <v>INTERNO</v>
      </c>
      <c r="K2225" s="28" t="str">
        <f>Def_Instancias_Equipamentos!$D$924</f>
        <v>SI-17C4:DI-BPMRFFE</v>
      </c>
      <c r="L2225" s="19" t="str">
        <f>Def_Instancias_Equipamentos!$D$1515</f>
        <v>SI-17C4:DI-FMCFastADC</v>
      </c>
      <c r="M2225" s="44" t="s">
        <v>49</v>
      </c>
      <c r="N2225" s="45" t="s">
        <v>1202</v>
      </c>
      <c r="O2225" s="28" t="str">
        <f>Def_Sistemas_Conectores_Cabos!$B$7</f>
        <v>SMA 50-ohm</v>
      </c>
      <c r="P2225" s="19" t="str">
        <f>Def_Sistemas_Conectores_Cabos!$B$7</f>
        <v>SMA 50-ohm</v>
      </c>
      <c r="Q2225" s="27" t="str">
        <f t="shared" si="31"/>
        <v>SI-17C4:DI-BPMRFFE/TI_OUT
SI-17C4:DI-FMCFastADC/IN3</v>
      </c>
      <c r="R2225" s="69">
        <v>2.0</v>
      </c>
      <c r="S2225" s="69">
        <v>2.0</v>
      </c>
      <c r="T2225" s="211" t="str">
        <f>Def_Sistemas_Conectores_Cabos!$C$9</f>
        <v>RG316</v>
      </c>
      <c r="U2225" s="45" t="s">
        <v>1173</v>
      </c>
      <c r="V2225" s="33"/>
      <c r="W2225" s="33"/>
      <c r="X2225" s="33"/>
    </row>
    <row r="2226" ht="15.75" customHeight="1">
      <c r="A2226" s="19" t="str">
        <f>Def_Sistemas_Conectores_Cabos!$A$22</f>
        <v>BPM de elétrons</v>
      </c>
      <c r="B2226" s="22" t="str">
        <f>Datas_Entregas!$A$3</f>
        <v>BTS/Anel</v>
      </c>
      <c r="C2226" s="25">
        <f t="array" ref="C2226">INDEX(Datas_Entregas!$B$2:$B$100, MATCH(B2226, Datas_Entregas!$A$2:$A$100, 0), 1)</f>
        <v>43296</v>
      </c>
      <c r="D2226" s="22" t="str">
        <f>Def_Status_Montagem!$A$4</f>
        <v>Comprado / Esperando entrega</v>
      </c>
      <c r="E2226" s="35" t="str">
        <f>Def_Status_Montagem!$B$4</f>
        <v>Contratada (inclui etiqueta)</v>
      </c>
      <c r="F2226" s="214"/>
      <c r="G2226" s="215"/>
      <c r="H2226" s="26" t="str">
        <f t="array" ref="H2226">INDEX(Def_Instancias_Equipamentos!$E$2:$E$5135, MATCH(K2226, Def_Instancias_Equipamentos!$D$2:$D$5135, 0), 1)</f>
        <v>IA-17RaBPM</v>
      </c>
      <c r="I2226" s="27" t="str">
        <f t="array" ref="I2226">INDEX(Def_Instancias_Equipamentos!$E$2:$E$5135, MATCH(L2226, Def_Instancias_Equipamentos!$D$2:$D$5135, 0), 1)</f>
        <v>IA-17RaBPM</v>
      </c>
      <c r="J2226" s="27" t="str">
        <f t="shared" si="26"/>
        <v>INTERNO</v>
      </c>
      <c r="K2226" s="28" t="str">
        <f>Def_Instancias_Equipamentos!$D$924</f>
        <v>SI-17C4:DI-BPMRFFE</v>
      </c>
      <c r="L2226" s="19" t="str">
        <f>Def_Instancias_Equipamentos!$D$1515</f>
        <v>SI-17C4:DI-FMCFastADC</v>
      </c>
      <c r="M2226" s="44" t="s">
        <v>47</v>
      </c>
      <c r="N2226" s="45" t="s">
        <v>1216</v>
      </c>
      <c r="O2226" s="28" t="str">
        <f>Def_Sistemas_Conectores_Cabos!$B$7</f>
        <v>SMA 50-ohm</v>
      </c>
      <c r="P2226" s="19" t="str">
        <f>Def_Sistemas_Conectores_Cabos!$B$7</f>
        <v>SMA 50-ohm</v>
      </c>
      <c r="Q2226" s="27" t="str">
        <f t="shared" si="31"/>
        <v>SI-17C4:DI-BPMRFFE/BO_OUT
SI-17C4:DI-FMCFastADC/IN4</v>
      </c>
      <c r="R2226" s="69">
        <v>2.0</v>
      </c>
      <c r="S2226" s="69">
        <v>2.0</v>
      </c>
      <c r="T2226" s="211" t="str">
        <f>Def_Sistemas_Conectores_Cabos!$C$9</f>
        <v>RG316</v>
      </c>
      <c r="U2226" s="45" t="s">
        <v>1173</v>
      </c>
      <c r="V2226" s="33"/>
      <c r="W2226" s="33"/>
      <c r="X2226" s="33"/>
    </row>
    <row r="2227" ht="15.75" customHeight="1">
      <c r="A2227" s="19" t="str">
        <f>Def_Sistemas_Conectores_Cabos!$A$22</f>
        <v>BPM de elétrons</v>
      </c>
      <c r="B2227" s="22" t="str">
        <f>Datas_Entregas!$A$3</f>
        <v>BTS/Anel</v>
      </c>
      <c r="C2227" s="25">
        <f t="array" ref="C2227">INDEX(Datas_Entregas!$B$2:$B$100, MATCH(B2227, Datas_Entregas!$A$2:$A$100, 0), 1)</f>
        <v>43296</v>
      </c>
      <c r="D2227" s="22" t="str">
        <f>Def_Status_Montagem!$A$4</f>
        <v>Comprado / Esperando entrega</v>
      </c>
      <c r="E2227" s="35" t="str">
        <f>Def_Status_Montagem!$B$4</f>
        <v>Contratada (inclui etiqueta)</v>
      </c>
      <c r="F2227" s="214"/>
      <c r="G2227" s="215"/>
      <c r="H2227" s="26" t="str">
        <f t="array" ref="H2227">INDEX(Def_Instancias_Equipamentos!$E$2:$E$5135, MATCH(K2227, Def_Instancias_Equipamentos!$D$2:$D$5135, 0), 1)</f>
        <v>IA-17RaBPM</v>
      </c>
      <c r="I2227" s="27" t="str">
        <f t="array" ref="I2227">INDEX(Def_Instancias_Equipamentos!$E$2:$E$5135, MATCH(L2227, Def_Instancias_Equipamentos!$D$2:$D$5135, 0), 1)</f>
        <v>IA-17RaBPM</v>
      </c>
      <c r="J2227" s="27" t="str">
        <f t="shared" si="26"/>
        <v>INTERNO</v>
      </c>
      <c r="K2227" s="28" t="str">
        <f>Def_Instancias_Equipamentos!$D$925</f>
        <v>SI-17M1:DI-BPMRFFE</v>
      </c>
      <c r="L2227" s="19" t="str">
        <f>Def_Instancias_Equipamentos!$D$1516</f>
        <v>SI-17M1:DI-FMCFastADC</v>
      </c>
      <c r="M2227" s="44" t="s">
        <v>51</v>
      </c>
      <c r="N2227" s="45" t="s">
        <v>1192</v>
      </c>
      <c r="O2227" s="28" t="str">
        <f>Def_Sistemas_Conectores_Cabos!$B$7</f>
        <v>SMA 50-ohm</v>
      </c>
      <c r="P2227" s="19" t="str">
        <f>Def_Sistemas_Conectores_Cabos!$B$7</f>
        <v>SMA 50-ohm</v>
      </c>
      <c r="Q2227" s="27" t="str">
        <f t="shared" si="31"/>
        <v>SI-17M1:DI-BPMRFFE/TO_OUT
SI-17M1:DI-FMCFastADC/IN1</v>
      </c>
      <c r="R2227" s="69">
        <v>2.0</v>
      </c>
      <c r="S2227" s="69">
        <v>2.0</v>
      </c>
      <c r="T2227" s="211" t="str">
        <f>Def_Sistemas_Conectores_Cabos!$C$9</f>
        <v>RG316</v>
      </c>
      <c r="U2227" s="45" t="s">
        <v>1173</v>
      </c>
      <c r="V2227" s="33"/>
      <c r="W2227" s="33"/>
      <c r="X2227" s="33"/>
    </row>
    <row r="2228" ht="15.75" customHeight="1">
      <c r="A2228" s="19" t="str">
        <f>Def_Sistemas_Conectores_Cabos!$A$22</f>
        <v>BPM de elétrons</v>
      </c>
      <c r="B2228" s="22" t="str">
        <f>Datas_Entregas!$A$3</f>
        <v>BTS/Anel</v>
      </c>
      <c r="C2228" s="25">
        <f t="array" ref="C2228">INDEX(Datas_Entregas!$B$2:$B$100, MATCH(B2228, Datas_Entregas!$A$2:$A$100, 0), 1)</f>
        <v>43296</v>
      </c>
      <c r="D2228" s="22" t="str">
        <f>Def_Status_Montagem!$A$4</f>
        <v>Comprado / Esperando entrega</v>
      </c>
      <c r="E2228" s="35" t="str">
        <f>Def_Status_Montagem!$B$4</f>
        <v>Contratada (inclui etiqueta)</v>
      </c>
      <c r="F2228" s="214"/>
      <c r="G2228" s="215"/>
      <c r="H2228" s="26" t="str">
        <f t="array" ref="H2228">INDEX(Def_Instancias_Equipamentos!$E$2:$E$5135, MATCH(K2228, Def_Instancias_Equipamentos!$D$2:$D$5135, 0), 1)</f>
        <v>IA-17RaBPM</v>
      </c>
      <c r="I2228" s="27" t="str">
        <f t="array" ref="I2228">INDEX(Def_Instancias_Equipamentos!$E$2:$E$5135, MATCH(L2228, Def_Instancias_Equipamentos!$D$2:$D$5135, 0), 1)</f>
        <v>IA-17RaBPM</v>
      </c>
      <c r="J2228" s="27" t="str">
        <f t="shared" si="26"/>
        <v>INTERNO</v>
      </c>
      <c r="K2228" s="28" t="str">
        <f>Def_Instancias_Equipamentos!$D$925</f>
        <v>SI-17M1:DI-BPMRFFE</v>
      </c>
      <c r="L2228" s="19" t="str">
        <f>Def_Instancias_Equipamentos!$D$1516</f>
        <v>SI-17M1:DI-FMCFastADC</v>
      </c>
      <c r="M2228" s="44" t="s">
        <v>44</v>
      </c>
      <c r="N2228" s="45" t="s">
        <v>1199</v>
      </c>
      <c r="O2228" s="28" t="str">
        <f>Def_Sistemas_Conectores_Cabos!$B$7</f>
        <v>SMA 50-ohm</v>
      </c>
      <c r="P2228" s="19" t="str">
        <f>Def_Sistemas_Conectores_Cabos!$B$7</f>
        <v>SMA 50-ohm</v>
      </c>
      <c r="Q2228" s="27" t="str">
        <f t="shared" si="31"/>
        <v>SI-17M1:DI-BPMRFFE/BI_OUT
SI-17M1:DI-FMCFastADC/IN2</v>
      </c>
      <c r="R2228" s="69">
        <v>2.0</v>
      </c>
      <c r="S2228" s="69">
        <v>2.0</v>
      </c>
      <c r="T2228" s="211" t="str">
        <f>Def_Sistemas_Conectores_Cabos!$C$9</f>
        <v>RG316</v>
      </c>
      <c r="U2228" s="45" t="s">
        <v>1173</v>
      </c>
      <c r="V2228" s="33"/>
      <c r="W2228" s="33"/>
      <c r="X2228" s="33"/>
    </row>
    <row r="2229" ht="15.75" customHeight="1">
      <c r="A2229" s="19" t="str">
        <f>Def_Sistemas_Conectores_Cabos!$A$22</f>
        <v>BPM de elétrons</v>
      </c>
      <c r="B2229" s="22" t="str">
        <f>Datas_Entregas!$A$3</f>
        <v>BTS/Anel</v>
      </c>
      <c r="C2229" s="25">
        <f t="array" ref="C2229">INDEX(Datas_Entregas!$B$2:$B$100, MATCH(B2229, Datas_Entregas!$A$2:$A$100, 0), 1)</f>
        <v>43296</v>
      </c>
      <c r="D2229" s="22" t="str">
        <f>Def_Status_Montagem!$A$4</f>
        <v>Comprado / Esperando entrega</v>
      </c>
      <c r="E2229" s="35" t="str">
        <f>Def_Status_Montagem!$B$4</f>
        <v>Contratada (inclui etiqueta)</v>
      </c>
      <c r="F2229" s="214"/>
      <c r="G2229" s="215"/>
      <c r="H2229" s="26" t="str">
        <f t="array" ref="H2229">INDEX(Def_Instancias_Equipamentos!$E$2:$E$5135, MATCH(K2229, Def_Instancias_Equipamentos!$D$2:$D$5135, 0), 1)</f>
        <v>IA-17RaBPM</v>
      </c>
      <c r="I2229" s="27" t="str">
        <f t="array" ref="I2229">INDEX(Def_Instancias_Equipamentos!$E$2:$E$5135, MATCH(L2229, Def_Instancias_Equipamentos!$D$2:$D$5135, 0), 1)</f>
        <v>IA-17RaBPM</v>
      </c>
      <c r="J2229" s="27" t="str">
        <f t="shared" si="26"/>
        <v>INTERNO</v>
      </c>
      <c r="K2229" s="28" t="str">
        <f>Def_Instancias_Equipamentos!$D$925</f>
        <v>SI-17M1:DI-BPMRFFE</v>
      </c>
      <c r="L2229" s="19" t="str">
        <f>Def_Instancias_Equipamentos!$D$1516</f>
        <v>SI-17M1:DI-FMCFastADC</v>
      </c>
      <c r="M2229" s="44" t="s">
        <v>49</v>
      </c>
      <c r="N2229" s="45" t="s">
        <v>1202</v>
      </c>
      <c r="O2229" s="28" t="str">
        <f>Def_Sistemas_Conectores_Cabos!$B$7</f>
        <v>SMA 50-ohm</v>
      </c>
      <c r="P2229" s="19" t="str">
        <f>Def_Sistemas_Conectores_Cabos!$B$7</f>
        <v>SMA 50-ohm</v>
      </c>
      <c r="Q2229" s="27" t="str">
        <f t="shared" si="31"/>
        <v>SI-17M1:DI-BPMRFFE/TI_OUT
SI-17M1:DI-FMCFastADC/IN3</v>
      </c>
      <c r="R2229" s="69">
        <v>2.0</v>
      </c>
      <c r="S2229" s="69">
        <v>2.0</v>
      </c>
      <c r="T2229" s="211" t="str">
        <f>Def_Sistemas_Conectores_Cabos!$C$9</f>
        <v>RG316</v>
      </c>
      <c r="U2229" s="45" t="s">
        <v>1173</v>
      </c>
      <c r="V2229" s="33"/>
      <c r="W2229" s="33"/>
      <c r="X2229" s="33"/>
    </row>
    <row r="2230" ht="15.75" customHeight="1">
      <c r="A2230" s="19" t="str">
        <f>Def_Sistemas_Conectores_Cabos!$A$22</f>
        <v>BPM de elétrons</v>
      </c>
      <c r="B2230" s="22" t="str">
        <f>Datas_Entregas!$A$3</f>
        <v>BTS/Anel</v>
      </c>
      <c r="C2230" s="25">
        <f t="array" ref="C2230">INDEX(Datas_Entregas!$B$2:$B$100, MATCH(B2230, Datas_Entregas!$A$2:$A$100, 0), 1)</f>
        <v>43296</v>
      </c>
      <c r="D2230" s="22" t="str">
        <f>Def_Status_Montagem!$A$4</f>
        <v>Comprado / Esperando entrega</v>
      </c>
      <c r="E2230" s="35" t="str">
        <f>Def_Status_Montagem!$B$4</f>
        <v>Contratada (inclui etiqueta)</v>
      </c>
      <c r="F2230" s="214"/>
      <c r="G2230" s="215"/>
      <c r="H2230" s="26" t="str">
        <f t="array" ref="H2230">INDEX(Def_Instancias_Equipamentos!$E$2:$E$5135, MATCH(K2230, Def_Instancias_Equipamentos!$D$2:$D$5135, 0), 1)</f>
        <v>IA-17RaBPM</v>
      </c>
      <c r="I2230" s="27" t="str">
        <f t="array" ref="I2230">INDEX(Def_Instancias_Equipamentos!$E$2:$E$5135, MATCH(L2230, Def_Instancias_Equipamentos!$D$2:$D$5135, 0), 1)</f>
        <v>IA-17RaBPM</v>
      </c>
      <c r="J2230" s="27" t="str">
        <f t="shared" si="26"/>
        <v>INTERNO</v>
      </c>
      <c r="K2230" s="28" t="str">
        <f>Def_Instancias_Equipamentos!$D$925</f>
        <v>SI-17M1:DI-BPMRFFE</v>
      </c>
      <c r="L2230" s="19" t="str">
        <f>Def_Instancias_Equipamentos!$D$1516</f>
        <v>SI-17M1:DI-FMCFastADC</v>
      </c>
      <c r="M2230" s="44" t="s">
        <v>47</v>
      </c>
      <c r="N2230" s="45" t="s">
        <v>1216</v>
      </c>
      <c r="O2230" s="28" t="str">
        <f>Def_Sistemas_Conectores_Cabos!$B$7</f>
        <v>SMA 50-ohm</v>
      </c>
      <c r="P2230" s="19" t="str">
        <f>Def_Sistemas_Conectores_Cabos!$B$7</f>
        <v>SMA 50-ohm</v>
      </c>
      <c r="Q2230" s="27" t="str">
        <f t="shared" si="31"/>
        <v>SI-17M1:DI-BPMRFFE/BO_OUT
SI-17M1:DI-FMCFastADC/IN4</v>
      </c>
      <c r="R2230" s="69">
        <v>2.0</v>
      </c>
      <c r="S2230" s="69">
        <v>2.0</v>
      </c>
      <c r="T2230" s="211" t="str">
        <f>Def_Sistemas_Conectores_Cabos!$C$9</f>
        <v>RG316</v>
      </c>
      <c r="U2230" s="45" t="s">
        <v>1173</v>
      </c>
      <c r="V2230" s="33"/>
      <c r="W2230" s="33"/>
      <c r="X2230" s="33"/>
    </row>
    <row r="2231" ht="15.75" customHeight="1">
      <c r="A2231" s="19" t="str">
        <f>Def_Sistemas_Conectores_Cabos!$A$22</f>
        <v>BPM de elétrons</v>
      </c>
      <c r="B2231" s="22" t="str">
        <f>Datas_Entregas!$A$3</f>
        <v>BTS/Anel</v>
      </c>
      <c r="C2231" s="25">
        <f t="array" ref="C2231">INDEX(Datas_Entregas!$B$2:$B$100, MATCH(B2231, Datas_Entregas!$A$2:$A$100, 0), 1)</f>
        <v>43296</v>
      </c>
      <c r="D2231" s="22" t="str">
        <f>Def_Status_Montagem!$A$4</f>
        <v>Comprado / Esperando entrega</v>
      </c>
      <c r="E2231" s="35" t="str">
        <f>Def_Status_Montagem!$B$4</f>
        <v>Contratada (inclui etiqueta)</v>
      </c>
      <c r="F2231" s="214"/>
      <c r="G2231" s="215"/>
      <c r="H2231" s="26" t="str">
        <f t="array" ref="H2231">INDEX(Def_Instancias_Equipamentos!$E$2:$E$5135, MATCH(K2231, Def_Instancias_Equipamentos!$D$2:$D$5135, 0), 1)</f>
        <v>IA-17RaBPM</v>
      </c>
      <c r="I2231" s="27" t="str">
        <f t="array" ref="I2231">INDEX(Def_Instancias_Equipamentos!$E$2:$E$5135, MATCH(L2231, Def_Instancias_Equipamentos!$D$2:$D$5135, 0), 1)</f>
        <v>IA-17RaBPM</v>
      </c>
      <c r="J2231" s="27" t="str">
        <f t="shared" si="26"/>
        <v>INTERNO</v>
      </c>
      <c r="K2231" s="28" t="str">
        <f>Def_Instancias_Equipamentos!$D$926</f>
        <v>SI-17M2:DI-BPMRFFE</v>
      </c>
      <c r="L2231" s="19" t="str">
        <f>Def_Instancias_Equipamentos!$D$1517</f>
        <v>SI-17M2:DI-FMCFastADC</v>
      </c>
      <c r="M2231" s="44" t="s">
        <v>51</v>
      </c>
      <c r="N2231" s="45" t="s">
        <v>1192</v>
      </c>
      <c r="O2231" s="28" t="str">
        <f>Def_Sistemas_Conectores_Cabos!$B$7</f>
        <v>SMA 50-ohm</v>
      </c>
      <c r="P2231" s="19" t="str">
        <f>Def_Sistemas_Conectores_Cabos!$B$7</f>
        <v>SMA 50-ohm</v>
      </c>
      <c r="Q2231" s="27" t="str">
        <f t="shared" si="31"/>
        <v>SI-17M2:DI-BPMRFFE/TO_OUT
SI-17M2:DI-FMCFastADC/IN1</v>
      </c>
      <c r="R2231" s="69">
        <v>2.0</v>
      </c>
      <c r="S2231" s="69">
        <v>2.0</v>
      </c>
      <c r="T2231" s="211" t="str">
        <f>Def_Sistemas_Conectores_Cabos!$C$9</f>
        <v>RG316</v>
      </c>
      <c r="U2231" s="45" t="s">
        <v>1173</v>
      </c>
      <c r="V2231" s="33"/>
      <c r="W2231" s="33"/>
      <c r="X2231" s="33"/>
    </row>
    <row r="2232" ht="15.75" customHeight="1">
      <c r="A2232" s="19" t="str">
        <f>Def_Sistemas_Conectores_Cabos!$A$22</f>
        <v>BPM de elétrons</v>
      </c>
      <c r="B2232" s="22" t="str">
        <f>Datas_Entregas!$A$3</f>
        <v>BTS/Anel</v>
      </c>
      <c r="C2232" s="25">
        <f t="array" ref="C2232">INDEX(Datas_Entregas!$B$2:$B$100, MATCH(B2232, Datas_Entregas!$A$2:$A$100, 0), 1)</f>
        <v>43296</v>
      </c>
      <c r="D2232" s="22" t="str">
        <f>Def_Status_Montagem!$A$4</f>
        <v>Comprado / Esperando entrega</v>
      </c>
      <c r="E2232" s="35" t="str">
        <f>Def_Status_Montagem!$B$4</f>
        <v>Contratada (inclui etiqueta)</v>
      </c>
      <c r="F2232" s="214"/>
      <c r="G2232" s="215"/>
      <c r="H2232" s="26" t="str">
        <f t="array" ref="H2232">INDEX(Def_Instancias_Equipamentos!$E$2:$E$5135, MATCH(K2232, Def_Instancias_Equipamentos!$D$2:$D$5135, 0), 1)</f>
        <v>IA-17RaBPM</v>
      </c>
      <c r="I2232" s="27" t="str">
        <f t="array" ref="I2232">INDEX(Def_Instancias_Equipamentos!$E$2:$E$5135, MATCH(L2232, Def_Instancias_Equipamentos!$D$2:$D$5135, 0), 1)</f>
        <v>IA-17RaBPM</v>
      </c>
      <c r="J2232" s="27" t="str">
        <f t="shared" si="26"/>
        <v>INTERNO</v>
      </c>
      <c r="K2232" s="28" t="str">
        <f>Def_Instancias_Equipamentos!$D$926</f>
        <v>SI-17M2:DI-BPMRFFE</v>
      </c>
      <c r="L2232" s="19" t="str">
        <f>Def_Instancias_Equipamentos!$D$1517</f>
        <v>SI-17M2:DI-FMCFastADC</v>
      </c>
      <c r="M2232" s="44" t="s">
        <v>44</v>
      </c>
      <c r="N2232" s="45" t="s">
        <v>1199</v>
      </c>
      <c r="O2232" s="28" t="str">
        <f>Def_Sistemas_Conectores_Cabos!$B$7</f>
        <v>SMA 50-ohm</v>
      </c>
      <c r="P2232" s="19" t="str">
        <f>Def_Sistemas_Conectores_Cabos!$B$7</f>
        <v>SMA 50-ohm</v>
      </c>
      <c r="Q2232" s="27" t="str">
        <f t="shared" si="31"/>
        <v>SI-17M2:DI-BPMRFFE/BI_OUT
SI-17M2:DI-FMCFastADC/IN2</v>
      </c>
      <c r="R2232" s="69">
        <v>2.0</v>
      </c>
      <c r="S2232" s="69">
        <v>2.0</v>
      </c>
      <c r="T2232" s="211" t="str">
        <f>Def_Sistemas_Conectores_Cabos!$C$9</f>
        <v>RG316</v>
      </c>
      <c r="U2232" s="45" t="s">
        <v>1173</v>
      </c>
      <c r="V2232" s="33"/>
      <c r="W2232" s="33"/>
      <c r="X2232" s="33"/>
    </row>
    <row r="2233" ht="15.75" customHeight="1">
      <c r="A2233" s="19" t="str">
        <f>Def_Sistemas_Conectores_Cabos!$A$22</f>
        <v>BPM de elétrons</v>
      </c>
      <c r="B2233" s="22" t="str">
        <f>Datas_Entregas!$A$3</f>
        <v>BTS/Anel</v>
      </c>
      <c r="C2233" s="25">
        <f t="array" ref="C2233">INDEX(Datas_Entregas!$B$2:$B$100, MATCH(B2233, Datas_Entregas!$A$2:$A$100, 0), 1)</f>
        <v>43296</v>
      </c>
      <c r="D2233" s="22" t="str">
        <f>Def_Status_Montagem!$A$4</f>
        <v>Comprado / Esperando entrega</v>
      </c>
      <c r="E2233" s="35" t="str">
        <f>Def_Status_Montagem!$B$4</f>
        <v>Contratada (inclui etiqueta)</v>
      </c>
      <c r="F2233" s="214"/>
      <c r="G2233" s="215"/>
      <c r="H2233" s="26" t="str">
        <f t="array" ref="H2233">INDEX(Def_Instancias_Equipamentos!$E$2:$E$5135, MATCH(K2233, Def_Instancias_Equipamentos!$D$2:$D$5135, 0), 1)</f>
        <v>IA-17RaBPM</v>
      </c>
      <c r="I2233" s="27" t="str">
        <f t="array" ref="I2233">INDEX(Def_Instancias_Equipamentos!$E$2:$E$5135, MATCH(L2233, Def_Instancias_Equipamentos!$D$2:$D$5135, 0), 1)</f>
        <v>IA-17RaBPM</v>
      </c>
      <c r="J2233" s="27" t="str">
        <f t="shared" si="26"/>
        <v>INTERNO</v>
      </c>
      <c r="K2233" s="28" t="str">
        <f>Def_Instancias_Equipamentos!$D$926</f>
        <v>SI-17M2:DI-BPMRFFE</v>
      </c>
      <c r="L2233" s="19" t="str">
        <f>Def_Instancias_Equipamentos!$D$1517</f>
        <v>SI-17M2:DI-FMCFastADC</v>
      </c>
      <c r="M2233" s="44" t="s">
        <v>49</v>
      </c>
      <c r="N2233" s="45" t="s">
        <v>1202</v>
      </c>
      <c r="O2233" s="28" t="str">
        <f>Def_Sistemas_Conectores_Cabos!$B$7</f>
        <v>SMA 50-ohm</v>
      </c>
      <c r="P2233" s="19" t="str">
        <f>Def_Sistemas_Conectores_Cabos!$B$7</f>
        <v>SMA 50-ohm</v>
      </c>
      <c r="Q2233" s="27" t="str">
        <f t="shared" si="31"/>
        <v>SI-17M2:DI-BPMRFFE/TI_OUT
SI-17M2:DI-FMCFastADC/IN3</v>
      </c>
      <c r="R2233" s="69">
        <v>2.0</v>
      </c>
      <c r="S2233" s="69">
        <v>2.0</v>
      </c>
      <c r="T2233" s="211" t="str">
        <f>Def_Sistemas_Conectores_Cabos!$C$9</f>
        <v>RG316</v>
      </c>
      <c r="U2233" s="45" t="s">
        <v>1173</v>
      </c>
      <c r="V2233" s="33"/>
      <c r="W2233" s="33"/>
      <c r="X2233" s="33"/>
    </row>
    <row r="2234" ht="15.75" customHeight="1">
      <c r="A2234" s="19" t="str">
        <f>Def_Sistemas_Conectores_Cabos!$A$22</f>
        <v>BPM de elétrons</v>
      </c>
      <c r="B2234" s="22" t="str">
        <f>Datas_Entregas!$A$3</f>
        <v>BTS/Anel</v>
      </c>
      <c r="C2234" s="25">
        <f t="array" ref="C2234">INDEX(Datas_Entregas!$B$2:$B$100, MATCH(B2234, Datas_Entregas!$A$2:$A$100, 0), 1)</f>
        <v>43296</v>
      </c>
      <c r="D2234" s="22" t="str">
        <f>Def_Status_Montagem!$A$4</f>
        <v>Comprado / Esperando entrega</v>
      </c>
      <c r="E2234" s="35" t="str">
        <f>Def_Status_Montagem!$B$4</f>
        <v>Contratada (inclui etiqueta)</v>
      </c>
      <c r="F2234" s="214"/>
      <c r="G2234" s="215"/>
      <c r="H2234" s="26" t="str">
        <f t="array" ref="H2234">INDEX(Def_Instancias_Equipamentos!$E$2:$E$5135, MATCH(K2234, Def_Instancias_Equipamentos!$D$2:$D$5135, 0), 1)</f>
        <v>IA-17RaBPM</v>
      </c>
      <c r="I2234" s="27" t="str">
        <f t="array" ref="I2234">INDEX(Def_Instancias_Equipamentos!$E$2:$E$5135, MATCH(L2234, Def_Instancias_Equipamentos!$D$2:$D$5135, 0), 1)</f>
        <v>IA-17RaBPM</v>
      </c>
      <c r="J2234" s="27" t="str">
        <f t="shared" si="26"/>
        <v>INTERNO</v>
      </c>
      <c r="K2234" s="28" t="str">
        <f>Def_Instancias_Equipamentos!$D$926</f>
        <v>SI-17M2:DI-BPMRFFE</v>
      </c>
      <c r="L2234" s="19" t="str">
        <f>Def_Instancias_Equipamentos!$D$1517</f>
        <v>SI-17M2:DI-FMCFastADC</v>
      </c>
      <c r="M2234" s="44" t="s">
        <v>47</v>
      </c>
      <c r="N2234" s="45" t="s">
        <v>1216</v>
      </c>
      <c r="O2234" s="28" t="str">
        <f>Def_Sistemas_Conectores_Cabos!$B$7</f>
        <v>SMA 50-ohm</v>
      </c>
      <c r="P2234" s="19" t="str">
        <f>Def_Sistemas_Conectores_Cabos!$B$7</f>
        <v>SMA 50-ohm</v>
      </c>
      <c r="Q2234" s="27" t="str">
        <f t="shared" si="31"/>
        <v>SI-17M2:DI-BPMRFFE/BO_OUT
SI-17M2:DI-FMCFastADC/IN4</v>
      </c>
      <c r="R2234" s="69">
        <v>2.0</v>
      </c>
      <c r="S2234" s="69">
        <v>2.0</v>
      </c>
      <c r="T2234" s="211" t="str">
        <f>Def_Sistemas_Conectores_Cabos!$C$9</f>
        <v>RG316</v>
      </c>
      <c r="U2234" s="45" t="s">
        <v>1173</v>
      </c>
      <c r="V2234" s="33"/>
      <c r="W2234" s="33"/>
      <c r="X2234" s="33"/>
    </row>
    <row r="2235" ht="15.75" customHeight="1">
      <c r="A2235" s="19" t="str">
        <f>Def_Sistemas_Conectores_Cabos!$A$22</f>
        <v>BPM de elétrons</v>
      </c>
      <c r="B2235" s="22" t="str">
        <f>Datas_Entregas!$A$3</f>
        <v>BTS/Anel</v>
      </c>
      <c r="C2235" s="25">
        <f t="array" ref="C2235">INDEX(Datas_Entregas!$B$2:$B$100, MATCH(B2235, Datas_Entregas!$A$2:$A$100, 0), 1)</f>
        <v>43296</v>
      </c>
      <c r="D2235" s="22" t="str">
        <f>Def_Status_Montagem!$A$4</f>
        <v>Comprado / Esperando entrega</v>
      </c>
      <c r="E2235" s="35" t="str">
        <f>Def_Status_Montagem!$B$4</f>
        <v>Contratada (inclui etiqueta)</v>
      </c>
      <c r="F2235" s="214"/>
      <c r="G2235" s="215"/>
      <c r="H2235" s="26" t="str">
        <f t="array" ref="H2235">INDEX(Def_Instancias_Equipamentos!$E$2:$E$5135, MATCH(K2235, Def_Instancias_Equipamentos!$D$2:$D$5135, 0), 1)</f>
        <v>IA-17RaBPM</v>
      </c>
      <c r="I2235" s="27" t="str">
        <f t="array" ref="I2235">INDEX(Def_Instancias_Equipamentos!$E$2:$E$5135, MATCH(L2235, Def_Instancias_Equipamentos!$D$2:$D$5135, 0), 1)</f>
        <v>IA-17RaBPM</v>
      </c>
      <c r="J2235" s="27" t="str">
        <f t="shared" si="26"/>
        <v>INTERNO</v>
      </c>
      <c r="K2235" s="28" t="str">
        <f>Def_Instancias_Equipamentos!$D$983</f>
        <v>SI-17SA:DI-BPMRFFE-1</v>
      </c>
      <c r="L2235" s="19" t="str">
        <f>Def_Instancias_Equipamentos!$D$1574</f>
        <v>SI-17SA:DI-FMCFastADC-1</v>
      </c>
      <c r="M2235" s="44" t="s">
        <v>51</v>
      </c>
      <c r="N2235" s="45" t="s">
        <v>1192</v>
      </c>
      <c r="O2235" s="28" t="str">
        <f>Def_Sistemas_Conectores_Cabos!$B$7</f>
        <v>SMA 50-ohm</v>
      </c>
      <c r="P2235" s="19" t="str">
        <f>Def_Sistemas_Conectores_Cabos!$B$7</f>
        <v>SMA 50-ohm</v>
      </c>
      <c r="Q2235" s="27" t="str">
        <f t="shared" si="31"/>
        <v>SI-17SA:DI-BPMRFFE-1/TO_OUT
SI-17SA:DI-FMCFastADC-1/IN1</v>
      </c>
      <c r="R2235" s="69">
        <v>2.0</v>
      </c>
      <c r="S2235" s="69">
        <v>2.0</v>
      </c>
      <c r="T2235" s="211" t="str">
        <f>Def_Sistemas_Conectores_Cabos!$C$9</f>
        <v>RG316</v>
      </c>
      <c r="U2235" s="45" t="s">
        <v>1173</v>
      </c>
      <c r="V2235" s="33"/>
      <c r="W2235" s="33"/>
      <c r="X2235" s="33"/>
    </row>
    <row r="2236" ht="15.75" customHeight="1">
      <c r="A2236" s="19" t="str">
        <f>Def_Sistemas_Conectores_Cabos!$A$22</f>
        <v>BPM de elétrons</v>
      </c>
      <c r="B2236" s="22" t="str">
        <f>Datas_Entregas!$A$3</f>
        <v>BTS/Anel</v>
      </c>
      <c r="C2236" s="25">
        <f t="array" ref="C2236">INDEX(Datas_Entregas!$B$2:$B$100, MATCH(B2236, Datas_Entregas!$A$2:$A$100, 0), 1)</f>
        <v>43296</v>
      </c>
      <c r="D2236" s="22" t="str">
        <f>Def_Status_Montagem!$A$4</f>
        <v>Comprado / Esperando entrega</v>
      </c>
      <c r="E2236" s="35" t="str">
        <f>Def_Status_Montagem!$B$4</f>
        <v>Contratada (inclui etiqueta)</v>
      </c>
      <c r="F2236" s="214"/>
      <c r="G2236" s="215"/>
      <c r="H2236" s="26" t="str">
        <f t="array" ref="H2236">INDEX(Def_Instancias_Equipamentos!$E$2:$E$5135, MATCH(K2236, Def_Instancias_Equipamentos!$D$2:$D$5135, 0), 1)</f>
        <v>IA-17RaBPM</v>
      </c>
      <c r="I2236" s="27" t="str">
        <f t="array" ref="I2236">INDEX(Def_Instancias_Equipamentos!$E$2:$E$5135, MATCH(L2236, Def_Instancias_Equipamentos!$D$2:$D$5135, 0), 1)</f>
        <v>IA-17RaBPM</v>
      </c>
      <c r="J2236" s="27" t="str">
        <f t="shared" si="26"/>
        <v>INTERNO</v>
      </c>
      <c r="K2236" s="28" t="str">
        <f>Def_Instancias_Equipamentos!$D$983</f>
        <v>SI-17SA:DI-BPMRFFE-1</v>
      </c>
      <c r="L2236" s="19" t="str">
        <f>Def_Instancias_Equipamentos!$D$1574</f>
        <v>SI-17SA:DI-FMCFastADC-1</v>
      </c>
      <c r="M2236" s="44" t="s">
        <v>44</v>
      </c>
      <c r="N2236" s="45" t="s">
        <v>1199</v>
      </c>
      <c r="O2236" s="28" t="str">
        <f>Def_Sistemas_Conectores_Cabos!$B$7</f>
        <v>SMA 50-ohm</v>
      </c>
      <c r="P2236" s="19" t="str">
        <f>Def_Sistemas_Conectores_Cabos!$B$7</f>
        <v>SMA 50-ohm</v>
      </c>
      <c r="Q2236" s="27" t="str">
        <f t="shared" si="31"/>
        <v>SI-17SA:DI-BPMRFFE-1/BI_OUT
SI-17SA:DI-FMCFastADC-1/IN2</v>
      </c>
      <c r="R2236" s="69">
        <v>2.0</v>
      </c>
      <c r="S2236" s="69">
        <v>2.0</v>
      </c>
      <c r="T2236" s="211" t="str">
        <f>Def_Sistemas_Conectores_Cabos!$C$9</f>
        <v>RG316</v>
      </c>
      <c r="U2236" s="45" t="s">
        <v>1173</v>
      </c>
      <c r="V2236" s="33"/>
      <c r="W2236" s="33"/>
      <c r="X2236" s="33"/>
    </row>
    <row r="2237" ht="15.75" customHeight="1">
      <c r="A2237" s="19" t="str">
        <f>Def_Sistemas_Conectores_Cabos!$A$22</f>
        <v>BPM de elétrons</v>
      </c>
      <c r="B2237" s="22" t="str">
        <f>Datas_Entregas!$A$3</f>
        <v>BTS/Anel</v>
      </c>
      <c r="C2237" s="25">
        <f t="array" ref="C2237">INDEX(Datas_Entregas!$B$2:$B$100, MATCH(B2237, Datas_Entregas!$A$2:$A$100, 0), 1)</f>
        <v>43296</v>
      </c>
      <c r="D2237" s="22" t="str">
        <f>Def_Status_Montagem!$A$4</f>
        <v>Comprado / Esperando entrega</v>
      </c>
      <c r="E2237" s="35" t="str">
        <f>Def_Status_Montagem!$B$4</f>
        <v>Contratada (inclui etiqueta)</v>
      </c>
      <c r="F2237" s="214"/>
      <c r="G2237" s="215"/>
      <c r="H2237" s="26" t="str">
        <f t="array" ref="H2237">INDEX(Def_Instancias_Equipamentos!$E$2:$E$5135, MATCH(K2237, Def_Instancias_Equipamentos!$D$2:$D$5135, 0), 1)</f>
        <v>IA-17RaBPM</v>
      </c>
      <c r="I2237" s="27" t="str">
        <f t="array" ref="I2237">INDEX(Def_Instancias_Equipamentos!$E$2:$E$5135, MATCH(L2237, Def_Instancias_Equipamentos!$D$2:$D$5135, 0), 1)</f>
        <v>IA-17RaBPM</v>
      </c>
      <c r="J2237" s="27" t="str">
        <f t="shared" si="26"/>
        <v>INTERNO</v>
      </c>
      <c r="K2237" s="28" t="str">
        <f>Def_Instancias_Equipamentos!$D$983</f>
        <v>SI-17SA:DI-BPMRFFE-1</v>
      </c>
      <c r="L2237" s="19" t="str">
        <f>Def_Instancias_Equipamentos!$D$1574</f>
        <v>SI-17SA:DI-FMCFastADC-1</v>
      </c>
      <c r="M2237" s="44" t="s">
        <v>49</v>
      </c>
      <c r="N2237" s="45" t="s">
        <v>1202</v>
      </c>
      <c r="O2237" s="28" t="str">
        <f>Def_Sistemas_Conectores_Cabos!$B$7</f>
        <v>SMA 50-ohm</v>
      </c>
      <c r="P2237" s="19" t="str">
        <f>Def_Sistemas_Conectores_Cabos!$B$7</f>
        <v>SMA 50-ohm</v>
      </c>
      <c r="Q2237" s="27" t="str">
        <f t="shared" si="31"/>
        <v>SI-17SA:DI-BPMRFFE-1/TI_OUT
SI-17SA:DI-FMCFastADC-1/IN3</v>
      </c>
      <c r="R2237" s="69">
        <v>2.0</v>
      </c>
      <c r="S2237" s="69">
        <v>2.0</v>
      </c>
      <c r="T2237" s="211" t="str">
        <f>Def_Sistemas_Conectores_Cabos!$C$9</f>
        <v>RG316</v>
      </c>
      <c r="U2237" s="45" t="s">
        <v>1173</v>
      </c>
      <c r="V2237" s="33"/>
      <c r="W2237" s="33"/>
      <c r="X2237" s="33"/>
    </row>
    <row r="2238" ht="15.75" customHeight="1">
      <c r="A2238" s="19" t="str">
        <f>Def_Sistemas_Conectores_Cabos!$A$22</f>
        <v>BPM de elétrons</v>
      </c>
      <c r="B2238" s="22" t="str">
        <f>Datas_Entregas!$A$3</f>
        <v>BTS/Anel</v>
      </c>
      <c r="C2238" s="25">
        <f t="array" ref="C2238">INDEX(Datas_Entregas!$B$2:$B$100, MATCH(B2238, Datas_Entregas!$A$2:$A$100, 0), 1)</f>
        <v>43296</v>
      </c>
      <c r="D2238" s="22" t="str">
        <f>Def_Status_Montagem!$A$4</f>
        <v>Comprado / Esperando entrega</v>
      </c>
      <c r="E2238" s="35" t="str">
        <f>Def_Status_Montagem!$B$4</f>
        <v>Contratada (inclui etiqueta)</v>
      </c>
      <c r="F2238" s="214"/>
      <c r="G2238" s="215"/>
      <c r="H2238" s="26" t="str">
        <f t="array" ref="H2238">INDEX(Def_Instancias_Equipamentos!$E$2:$E$5135, MATCH(K2238, Def_Instancias_Equipamentos!$D$2:$D$5135, 0), 1)</f>
        <v>IA-17RaBPM</v>
      </c>
      <c r="I2238" s="27" t="str">
        <f t="array" ref="I2238">INDEX(Def_Instancias_Equipamentos!$E$2:$E$5135, MATCH(L2238, Def_Instancias_Equipamentos!$D$2:$D$5135, 0), 1)</f>
        <v>IA-17RaBPM</v>
      </c>
      <c r="J2238" s="27" t="str">
        <f t="shared" si="26"/>
        <v>INTERNO</v>
      </c>
      <c r="K2238" s="28" t="str">
        <f>Def_Instancias_Equipamentos!$D$983</f>
        <v>SI-17SA:DI-BPMRFFE-1</v>
      </c>
      <c r="L2238" s="19" t="str">
        <f>Def_Instancias_Equipamentos!$D$1574</f>
        <v>SI-17SA:DI-FMCFastADC-1</v>
      </c>
      <c r="M2238" s="44" t="s">
        <v>47</v>
      </c>
      <c r="N2238" s="45" t="s">
        <v>1216</v>
      </c>
      <c r="O2238" s="28" t="str">
        <f>Def_Sistemas_Conectores_Cabos!$B$7</f>
        <v>SMA 50-ohm</v>
      </c>
      <c r="P2238" s="19" t="str">
        <f>Def_Sistemas_Conectores_Cabos!$B$7</f>
        <v>SMA 50-ohm</v>
      </c>
      <c r="Q2238" s="27" t="str">
        <f t="shared" si="31"/>
        <v>SI-17SA:DI-BPMRFFE-1/BO_OUT
SI-17SA:DI-FMCFastADC-1/IN4</v>
      </c>
      <c r="R2238" s="69">
        <v>2.0</v>
      </c>
      <c r="S2238" s="69">
        <v>2.0</v>
      </c>
      <c r="T2238" s="211" t="str">
        <f>Def_Sistemas_Conectores_Cabos!$C$9</f>
        <v>RG316</v>
      </c>
      <c r="U2238" s="45" t="s">
        <v>1173</v>
      </c>
      <c r="V2238" s="33"/>
      <c r="W2238" s="33"/>
      <c r="X2238" s="33"/>
    </row>
    <row r="2239" ht="15.75" customHeight="1">
      <c r="A2239" s="19" t="str">
        <f>Def_Sistemas_Conectores_Cabos!$A$22</f>
        <v>BPM de elétrons</v>
      </c>
      <c r="B2239" s="22" t="str">
        <f>Datas_Entregas!$A$3</f>
        <v>BTS/Anel</v>
      </c>
      <c r="C2239" s="25">
        <f t="array" ref="C2239">INDEX(Datas_Entregas!$B$2:$B$100, MATCH(B2239, Datas_Entregas!$A$2:$A$100, 0), 1)</f>
        <v>43296</v>
      </c>
      <c r="D2239" s="22" t="str">
        <f>Def_Status_Montagem!$A$4</f>
        <v>Comprado / Esperando entrega</v>
      </c>
      <c r="E2239" s="35" t="str">
        <f>Def_Status_Montagem!$B$4</f>
        <v>Contratada (inclui etiqueta)</v>
      </c>
      <c r="F2239" s="214"/>
      <c r="G2239" s="215"/>
      <c r="H2239" s="26" t="str">
        <f t="array" ref="H2239">INDEX(Def_Instancias_Equipamentos!$E$2:$E$5135, MATCH(K2239, Def_Instancias_Equipamentos!$D$2:$D$5135, 0), 1)</f>
        <v>IA-17RaBPM</v>
      </c>
      <c r="I2239" s="27" t="str">
        <f t="array" ref="I2239">INDEX(Def_Instancias_Equipamentos!$E$2:$E$5135, MATCH(L2239, Def_Instancias_Equipamentos!$D$2:$D$5135, 0), 1)</f>
        <v>IA-17RaBPM</v>
      </c>
      <c r="J2239" s="27" t="str">
        <f t="shared" si="26"/>
        <v>INTERNO</v>
      </c>
      <c r="K2239" s="28" t="str">
        <f>Def_Instancias_Equipamentos!$D$984</f>
        <v>SI-17SA:DI-BPMRFFE-2</v>
      </c>
      <c r="L2239" s="19" t="str">
        <f>Def_Instancias_Equipamentos!$D$1575</f>
        <v>SI-17SA:DI-FMCFastADC-2</v>
      </c>
      <c r="M2239" s="44" t="s">
        <v>51</v>
      </c>
      <c r="N2239" s="45" t="s">
        <v>1192</v>
      </c>
      <c r="O2239" s="28" t="str">
        <f>Def_Sistemas_Conectores_Cabos!$B$7</f>
        <v>SMA 50-ohm</v>
      </c>
      <c r="P2239" s="19" t="str">
        <f>Def_Sistemas_Conectores_Cabos!$B$7</f>
        <v>SMA 50-ohm</v>
      </c>
      <c r="Q2239" s="27" t="str">
        <f t="shared" si="31"/>
        <v>SI-17SA:DI-BPMRFFE-2/TO_OUT
SI-17SA:DI-FMCFastADC-2/IN1</v>
      </c>
      <c r="R2239" s="69">
        <v>2.0</v>
      </c>
      <c r="S2239" s="69">
        <v>2.0</v>
      </c>
      <c r="T2239" s="211" t="str">
        <f>Def_Sistemas_Conectores_Cabos!$C$9</f>
        <v>RG316</v>
      </c>
      <c r="U2239" s="45" t="s">
        <v>1173</v>
      </c>
      <c r="V2239" s="33"/>
      <c r="W2239" s="33"/>
      <c r="X2239" s="33"/>
    </row>
    <row r="2240" ht="15.75" customHeight="1">
      <c r="A2240" s="19" t="str">
        <f>Def_Sistemas_Conectores_Cabos!$A$22</f>
        <v>BPM de elétrons</v>
      </c>
      <c r="B2240" s="22" t="str">
        <f>Datas_Entregas!$A$3</f>
        <v>BTS/Anel</v>
      </c>
      <c r="C2240" s="25">
        <f t="array" ref="C2240">INDEX(Datas_Entregas!$B$2:$B$100, MATCH(B2240, Datas_Entregas!$A$2:$A$100, 0), 1)</f>
        <v>43296</v>
      </c>
      <c r="D2240" s="22" t="str">
        <f>Def_Status_Montagem!$A$4</f>
        <v>Comprado / Esperando entrega</v>
      </c>
      <c r="E2240" s="35" t="str">
        <f>Def_Status_Montagem!$B$4</f>
        <v>Contratada (inclui etiqueta)</v>
      </c>
      <c r="F2240" s="214"/>
      <c r="G2240" s="215"/>
      <c r="H2240" s="26" t="str">
        <f t="array" ref="H2240">INDEX(Def_Instancias_Equipamentos!$E$2:$E$5135, MATCH(K2240, Def_Instancias_Equipamentos!$D$2:$D$5135, 0), 1)</f>
        <v>IA-17RaBPM</v>
      </c>
      <c r="I2240" s="27" t="str">
        <f t="array" ref="I2240">INDEX(Def_Instancias_Equipamentos!$E$2:$E$5135, MATCH(L2240, Def_Instancias_Equipamentos!$D$2:$D$5135, 0), 1)</f>
        <v>IA-17RaBPM</v>
      </c>
      <c r="J2240" s="27" t="str">
        <f t="shared" si="26"/>
        <v>INTERNO</v>
      </c>
      <c r="K2240" s="28" t="str">
        <f>Def_Instancias_Equipamentos!$D$984</f>
        <v>SI-17SA:DI-BPMRFFE-2</v>
      </c>
      <c r="L2240" s="19" t="str">
        <f>Def_Instancias_Equipamentos!$D$1575</f>
        <v>SI-17SA:DI-FMCFastADC-2</v>
      </c>
      <c r="M2240" s="44" t="s">
        <v>44</v>
      </c>
      <c r="N2240" s="45" t="s">
        <v>1199</v>
      </c>
      <c r="O2240" s="28" t="str">
        <f>Def_Sistemas_Conectores_Cabos!$B$7</f>
        <v>SMA 50-ohm</v>
      </c>
      <c r="P2240" s="19" t="str">
        <f>Def_Sistemas_Conectores_Cabos!$B$7</f>
        <v>SMA 50-ohm</v>
      </c>
      <c r="Q2240" s="27" t="str">
        <f t="shared" si="31"/>
        <v>SI-17SA:DI-BPMRFFE-2/BI_OUT
SI-17SA:DI-FMCFastADC-2/IN2</v>
      </c>
      <c r="R2240" s="69">
        <v>2.0</v>
      </c>
      <c r="S2240" s="69">
        <v>2.0</v>
      </c>
      <c r="T2240" s="211" t="str">
        <f>Def_Sistemas_Conectores_Cabos!$C$9</f>
        <v>RG316</v>
      </c>
      <c r="U2240" s="45" t="s">
        <v>1173</v>
      </c>
      <c r="V2240" s="33"/>
      <c r="W2240" s="33"/>
      <c r="X2240" s="33"/>
    </row>
    <row r="2241" ht="15.75" customHeight="1">
      <c r="A2241" s="19" t="str">
        <f>Def_Sistemas_Conectores_Cabos!$A$22</f>
        <v>BPM de elétrons</v>
      </c>
      <c r="B2241" s="22" t="str">
        <f>Datas_Entregas!$A$3</f>
        <v>BTS/Anel</v>
      </c>
      <c r="C2241" s="25">
        <f t="array" ref="C2241">INDEX(Datas_Entregas!$B$2:$B$100, MATCH(B2241, Datas_Entregas!$A$2:$A$100, 0), 1)</f>
        <v>43296</v>
      </c>
      <c r="D2241" s="22" t="str">
        <f>Def_Status_Montagem!$A$4</f>
        <v>Comprado / Esperando entrega</v>
      </c>
      <c r="E2241" s="35" t="str">
        <f>Def_Status_Montagem!$B$4</f>
        <v>Contratada (inclui etiqueta)</v>
      </c>
      <c r="F2241" s="214"/>
      <c r="G2241" s="215"/>
      <c r="H2241" s="26" t="str">
        <f t="array" ref="H2241">INDEX(Def_Instancias_Equipamentos!$E$2:$E$5135, MATCH(K2241, Def_Instancias_Equipamentos!$D$2:$D$5135, 0), 1)</f>
        <v>IA-17RaBPM</v>
      </c>
      <c r="I2241" s="27" t="str">
        <f t="array" ref="I2241">INDEX(Def_Instancias_Equipamentos!$E$2:$E$5135, MATCH(L2241, Def_Instancias_Equipamentos!$D$2:$D$5135, 0), 1)</f>
        <v>IA-17RaBPM</v>
      </c>
      <c r="J2241" s="27" t="str">
        <f t="shared" si="26"/>
        <v>INTERNO</v>
      </c>
      <c r="K2241" s="28" t="str">
        <f>Def_Instancias_Equipamentos!$D$984</f>
        <v>SI-17SA:DI-BPMRFFE-2</v>
      </c>
      <c r="L2241" s="19" t="str">
        <f>Def_Instancias_Equipamentos!$D$1575</f>
        <v>SI-17SA:DI-FMCFastADC-2</v>
      </c>
      <c r="M2241" s="44" t="s">
        <v>49</v>
      </c>
      <c r="N2241" s="45" t="s">
        <v>1202</v>
      </c>
      <c r="O2241" s="28" t="str">
        <f>Def_Sistemas_Conectores_Cabos!$B$7</f>
        <v>SMA 50-ohm</v>
      </c>
      <c r="P2241" s="19" t="str">
        <f>Def_Sistemas_Conectores_Cabos!$B$7</f>
        <v>SMA 50-ohm</v>
      </c>
      <c r="Q2241" s="27" t="str">
        <f t="shared" si="31"/>
        <v>SI-17SA:DI-BPMRFFE-2/TI_OUT
SI-17SA:DI-FMCFastADC-2/IN3</v>
      </c>
      <c r="R2241" s="69">
        <v>2.0</v>
      </c>
      <c r="S2241" s="69">
        <v>2.0</v>
      </c>
      <c r="T2241" s="211" t="str">
        <f>Def_Sistemas_Conectores_Cabos!$C$9</f>
        <v>RG316</v>
      </c>
      <c r="U2241" s="45" t="s">
        <v>1173</v>
      </c>
      <c r="V2241" s="33"/>
      <c r="W2241" s="33"/>
      <c r="X2241" s="33"/>
    </row>
    <row r="2242" ht="15.75" customHeight="1">
      <c r="A2242" s="19" t="str">
        <f>Def_Sistemas_Conectores_Cabos!$A$22</f>
        <v>BPM de elétrons</v>
      </c>
      <c r="B2242" s="22" t="str">
        <f>Datas_Entregas!$A$3</f>
        <v>BTS/Anel</v>
      </c>
      <c r="C2242" s="25">
        <f t="array" ref="C2242">INDEX(Datas_Entregas!$B$2:$B$100, MATCH(B2242, Datas_Entregas!$A$2:$A$100, 0), 1)</f>
        <v>43296</v>
      </c>
      <c r="D2242" s="22" t="str">
        <f>Def_Status_Montagem!$A$4</f>
        <v>Comprado / Esperando entrega</v>
      </c>
      <c r="E2242" s="35" t="str">
        <f>Def_Status_Montagem!$B$4</f>
        <v>Contratada (inclui etiqueta)</v>
      </c>
      <c r="F2242" s="214"/>
      <c r="G2242" s="215"/>
      <c r="H2242" s="26" t="str">
        <f t="array" ref="H2242">INDEX(Def_Instancias_Equipamentos!$E$2:$E$5135, MATCH(K2242, Def_Instancias_Equipamentos!$D$2:$D$5135, 0), 1)</f>
        <v>IA-17RaBPM</v>
      </c>
      <c r="I2242" s="27" t="str">
        <f t="array" ref="I2242">INDEX(Def_Instancias_Equipamentos!$E$2:$E$5135, MATCH(L2242, Def_Instancias_Equipamentos!$D$2:$D$5135, 0), 1)</f>
        <v>IA-17RaBPM</v>
      </c>
      <c r="J2242" s="27" t="str">
        <f t="shared" si="26"/>
        <v>INTERNO</v>
      </c>
      <c r="K2242" s="28" t="str">
        <f>Def_Instancias_Equipamentos!$D$984</f>
        <v>SI-17SA:DI-BPMRFFE-2</v>
      </c>
      <c r="L2242" s="19" t="str">
        <f>Def_Instancias_Equipamentos!$D$1575</f>
        <v>SI-17SA:DI-FMCFastADC-2</v>
      </c>
      <c r="M2242" s="44" t="s">
        <v>47</v>
      </c>
      <c r="N2242" s="45" t="s">
        <v>1216</v>
      </c>
      <c r="O2242" s="28" t="str">
        <f>Def_Sistemas_Conectores_Cabos!$B$7</f>
        <v>SMA 50-ohm</v>
      </c>
      <c r="P2242" s="19" t="str">
        <f>Def_Sistemas_Conectores_Cabos!$B$7</f>
        <v>SMA 50-ohm</v>
      </c>
      <c r="Q2242" s="27" t="str">
        <f t="shared" si="31"/>
        <v>SI-17SA:DI-BPMRFFE-2/BO_OUT
SI-17SA:DI-FMCFastADC-2/IN4</v>
      </c>
      <c r="R2242" s="69">
        <v>2.0</v>
      </c>
      <c r="S2242" s="69">
        <v>2.0</v>
      </c>
      <c r="T2242" s="211" t="str">
        <f>Def_Sistemas_Conectores_Cabos!$C$9</f>
        <v>RG316</v>
      </c>
      <c r="U2242" s="45" t="s">
        <v>1173</v>
      </c>
      <c r="V2242" s="33"/>
      <c r="W2242" s="33"/>
      <c r="X2242" s="33"/>
    </row>
    <row r="2243" ht="15.75" customHeight="1">
      <c r="A2243" s="19" t="str">
        <f>Def_Sistemas_Conectores_Cabos!$A$22</f>
        <v>BPM de elétrons</v>
      </c>
      <c r="B2243" s="22" t="str">
        <f>Datas_Entregas!$A$3</f>
        <v>BTS/Anel</v>
      </c>
      <c r="C2243" s="25">
        <f t="array" ref="C2243">INDEX(Datas_Entregas!$B$2:$B$100, MATCH(B2243, Datas_Entregas!$A$2:$A$100, 0), 1)</f>
        <v>43296</v>
      </c>
      <c r="D2243" s="22" t="str">
        <f>Def_Status_Montagem!$A$4</f>
        <v>Comprado / Esperando entrega</v>
      </c>
      <c r="E2243" s="35" t="str">
        <f>Def_Status_Montagem!$B$4</f>
        <v>Contratada (inclui etiqueta)</v>
      </c>
      <c r="F2243" s="214"/>
      <c r="G2243" s="215"/>
      <c r="H2243" s="26" t="str">
        <f t="array" ref="H2243">INDEX(Def_Instancias_Equipamentos!$E$2:$E$5135, MATCH(K2243, Def_Instancias_Equipamentos!$D$2:$D$5135, 0), 1)</f>
        <v>IA-18RaBPM</v>
      </c>
      <c r="I2243" s="27" t="str">
        <f t="array" ref="I2243">INDEX(Def_Instancias_Equipamentos!$E$2:$E$5135, MATCH(L2243, Def_Instancias_Equipamentos!$D$2:$D$5135, 0), 1)</f>
        <v>IA-18RaBPM</v>
      </c>
      <c r="J2243" s="27" t="str">
        <f t="shared" si="26"/>
        <v>INTERNO</v>
      </c>
      <c r="K2243" s="28" t="str">
        <f>Def_Instancias_Equipamentos!$D$927</f>
        <v>SI-18C1:DI-BPMRFFE-1</v>
      </c>
      <c r="L2243" s="19" t="str">
        <f>Def_Instancias_Equipamentos!$D$1518</f>
        <v>SI-18C1:DI-FMCFastADC-1</v>
      </c>
      <c r="M2243" s="44" t="s">
        <v>51</v>
      </c>
      <c r="N2243" s="45" t="s">
        <v>1192</v>
      </c>
      <c r="O2243" s="28" t="str">
        <f>Def_Sistemas_Conectores_Cabos!$B$7</f>
        <v>SMA 50-ohm</v>
      </c>
      <c r="P2243" s="19" t="str">
        <f>Def_Sistemas_Conectores_Cabos!$B$7</f>
        <v>SMA 50-ohm</v>
      </c>
      <c r="Q2243" s="27" t="str">
        <f t="shared" si="31"/>
        <v>SI-18C1:DI-BPMRFFE-1/TO_OUT
SI-18C1:DI-FMCFastADC-1/IN1</v>
      </c>
      <c r="R2243" s="69">
        <v>2.0</v>
      </c>
      <c r="S2243" s="69">
        <v>2.0</v>
      </c>
      <c r="T2243" s="211" t="str">
        <f>Def_Sistemas_Conectores_Cabos!$C$9</f>
        <v>RG316</v>
      </c>
      <c r="U2243" s="45" t="s">
        <v>1173</v>
      </c>
      <c r="V2243" s="33"/>
      <c r="W2243" s="33"/>
      <c r="X2243" s="33"/>
    </row>
    <row r="2244" ht="15.75" customHeight="1">
      <c r="A2244" s="19" t="str">
        <f>Def_Sistemas_Conectores_Cabos!$A$22</f>
        <v>BPM de elétrons</v>
      </c>
      <c r="B2244" s="22" t="str">
        <f>Datas_Entregas!$A$3</f>
        <v>BTS/Anel</v>
      </c>
      <c r="C2244" s="25">
        <f t="array" ref="C2244">INDEX(Datas_Entregas!$B$2:$B$100, MATCH(B2244, Datas_Entregas!$A$2:$A$100, 0), 1)</f>
        <v>43296</v>
      </c>
      <c r="D2244" s="22" t="str">
        <f>Def_Status_Montagem!$A$4</f>
        <v>Comprado / Esperando entrega</v>
      </c>
      <c r="E2244" s="35" t="str">
        <f>Def_Status_Montagem!$B$4</f>
        <v>Contratada (inclui etiqueta)</v>
      </c>
      <c r="F2244" s="214"/>
      <c r="G2244" s="215"/>
      <c r="H2244" s="26" t="str">
        <f t="array" ref="H2244">INDEX(Def_Instancias_Equipamentos!$E$2:$E$5135, MATCH(K2244, Def_Instancias_Equipamentos!$D$2:$D$5135, 0), 1)</f>
        <v>IA-18RaBPM</v>
      </c>
      <c r="I2244" s="27" t="str">
        <f t="array" ref="I2244">INDEX(Def_Instancias_Equipamentos!$E$2:$E$5135, MATCH(L2244, Def_Instancias_Equipamentos!$D$2:$D$5135, 0), 1)</f>
        <v>IA-18RaBPM</v>
      </c>
      <c r="J2244" s="27" t="str">
        <f t="shared" si="26"/>
        <v>INTERNO</v>
      </c>
      <c r="K2244" s="28" t="str">
        <f>Def_Instancias_Equipamentos!$D$927</f>
        <v>SI-18C1:DI-BPMRFFE-1</v>
      </c>
      <c r="L2244" s="19" t="str">
        <f>Def_Instancias_Equipamentos!$D$1518</f>
        <v>SI-18C1:DI-FMCFastADC-1</v>
      </c>
      <c r="M2244" s="44" t="s">
        <v>44</v>
      </c>
      <c r="N2244" s="45" t="s">
        <v>1199</v>
      </c>
      <c r="O2244" s="28" t="str">
        <f>Def_Sistemas_Conectores_Cabos!$B$7</f>
        <v>SMA 50-ohm</v>
      </c>
      <c r="P2244" s="19" t="str">
        <f>Def_Sistemas_Conectores_Cabos!$B$7</f>
        <v>SMA 50-ohm</v>
      </c>
      <c r="Q2244" s="27" t="str">
        <f t="shared" si="31"/>
        <v>SI-18C1:DI-BPMRFFE-1/BI_OUT
SI-18C1:DI-FMCFastADC-1/IN2</v>
      </c>
      <c r="R2244" s="69">
        <v>2.0</v>
      </c>
      <c r="S2244" s="69">
        <v>2.0</v>
      </c>
      <c r="T2244" s="211" t="str">
        <f>Def_Sistemas_Conectores_Cabos!$C$9</f>
        <v>RG316</v>
      </c>
      <c r="U2244" s="45" t="s">
        <v>1173</v>
      </c>
      <c r="V2244" s="33"/>
      <c r="W2244" s="33"/>
      <c r="X2244" s="33"/>
    </row>
    <row r="2245" ht="15.75" customHeight="1">
      <c r="A2245" s="19" t="str">
        <f>Def_Sistemas_Conectores_Cabos!$A$22</f>
        <v>BPM de elétrons</v>
      </c>
      <c r="B2245" s="22" t="str">
        <f>Datas_Entregas!$A$3</f>
        <v>BTS/Anel</v>
      </c>
      <c r="C2245" s="25">
        <f t="array" ref="C2245">INDEX(Datas_Entregas!$B$2:$B$100, MATCH(B2245, Datas_Entregas!$A$2:$A$100, 0), 1)</f>
        <v>43296</v>
      </c>
      <c r="D2245" s="22" t="str">
        <f>Def_Status_Montagem!$A$4</f>
        <v>Comprado / Esperando entrega</v>
      </c>
      <c r="E2245" s="35" t="str">
        <f>Def_Status_Montagem!$B$4</f>
        <v>Contratada (inclui etiqueta)</v>
      </c>
      <c r="F2245" s="214"/>
      <c r="G2245" s="215"/>
      <c r="H2245" s="26" t="str">
        <f t="array" ref="H2245">INDEX(Def_Instancias_Equipamentos!$E$2:$E$5135, MATCH(K2245, Def_Instancias_Equipamentos!$D$2:$D$5135, 0), 1)</f>
        <v>IA-18RaBPM</v>
      </c>
      <c r="I2245" s="27" t="str">
        <f t="array" ref="I2245">INDEX(Def_Instancias_Equipamentos!$E$2:$E$5135, MATCH(L2245, Def_Instancias_Equipamentos!$D$2:$D$5135, 0), 1)</f>
        <v>IA-18RaBPM</v>
      </c>
      <c r="J2245" s="27" t="str">
        <f t="shared" si="26"/>
        <v>INTERNO</v>
      </c>
      <c r="K2245" s="28" t="str">
        <f>Def_Instancias_Equipamentos!$D$927</f>
        <v>SI-18C1:DI-BPMRFFE-1</v>
      </c>
      <c r="L2245" s="19" t="str">
        <f>Def_Instancias_Equipamentos!$D$1518</f>
        <v>SI-18C1:DI-FMCFastADC-1</v>
      </c>
      <c r="M2245" s="44" t="s">
        <v>49</v>
      </c>
      <c r="N2245" s="45" t="s">
        <v>1202</v>
      </c>
      <c r="O2245" s="28" t="str">
        <f>Def_Sistemas_Conectores_Cabos!$B$7</f>
        <v>SMA 50-ohm</v>
      </c>
      <c r="P2245" s="19" t="str">
        <f>Def_Sistemas_Conectores_Cabos!$B$7</f>
        <v>SMA 50-ohm</v>
      </c>
      <c r="Q2245" s="27" t="str">
        <f t="shared" si="31"/>
        <v>SI-18C1:DI-BPMRFFE-1/TI_OUT
SI-18C1:DI-FMCFastADC-1/IN3</v>
      </c>
      <c r="R2245" s="69">
        <v>2.0</v>
      </c>
      <c r="S2245" s="69">
        <v>2.0</v>
      </c>
      <c r="T2245" s="211" t="str">
        <f>Def_Sistemas_Conectores_Cabos!$C$9</f>
        <v>RG316</v>
      </c>
      <c r="U2245" s="45" t="s">
        <v>1173</v>
      </c>
      <c r="V2245" s="33"/>
      <c r="W2245" s="33"/>
      <c r="X2245" s="33"/>
    </row>
    <row r="2246" ht="15.75" customHeight="1">
      <c r="A2246" s="19" t="str">
        <f>Def_Sistemas_Conectores_Cabos!$A$22</f>
        <v>BPM de elétrons</v>
      </c>
      <c r="B2246" s="22" t="str">
        <f>Datas_Entregas!$A$3</f>
        <v>BTS/Anel</v>
      </c>
      <c r="C2246" s="25">
        <f t="array" ref="C2246">INDEX(Datas_Entregas!$B$2:$B$100, MATCH(B2246, Datas_Entregas!$A$2:$A$100, 0), 1)</f>
        <v>43296</v>
      </c>
      <c r="D2246" s="22" t="str">
        <f>Def_Status_Montagem!$A$4</f>
        <v>Comprado / Esperando entrega</v>
      </c>
      <c r="E2246" s="35" t="str">
        <f>Def_Status_Montagem!$B$4</f>
        <v>Contratada (inclui etiqueta)</v>
      </c>
      <c r="F2246" s="214"/>
      <c r="G2246" s="215"/>
      <c r="H2246" s="26" t="str">
        <f t="array" ref="H2246">INDEX(Def_Instancias_Equipamentos!$E$2:$E$5135, MATCH(K2246, Def_Instancias_Equipamentos!$D$2:$D$5135, 0), 1)</f>
        <v>IA-18RaBPM</v>
      </c>
      <c r="I2246" s="27" t="str">
        <f t="array" ref="I2246">INDEX(Def_Instancias_Equipamentos!$E$2:$E$5135, MATCH(L2246, Def_Instancias_Equipamentos!$D$2:$D$5135, 0), 1)</f>
        <v>IA-18RaBPM</v>
      </c>
      <c r="J2246" s="27" t="str">
        <f t="shared" si="26"/>
        <v>INTERNO</v>
      </c>
      <c r="K2246" s="28" t="str">
        <f>Def_Instancias_Equipamentos!$D$927</f>
        <v>SI-18C1:DI-BPMRFFE-1</v>
      </c>
      <c r="L2246" s="19" t="str">
        <f>Def_Instancias_Equipamentos!$D$1518</f>
        <v>SI-18C1:DI-FMCFastADC-1</v>
      </c>
      <c r="M2246" s="44" t="s">
        <v>47</v>
      </c>
      <c r="N2246" s="45" t="s">
        <v>1216</v>
      </c>
      <c r="O2246" s="28" t="str">
        <f>Def_Sistemas_Conectores_Cabos!$B$7</f>
        <v>SMA 50-ohm</v>
      </c>
      <c r="P2246" s="19" t="str">
        <f>Def_Sistemas_Conectores_Cabos!$B$7</f>
        <v>SMA 50-ohm</v>
      </c>
      <c r="Q2246" s="27" t="str">
        <f t="shared" si="31"/>
        <v>SI-18C1:DI-BPMRFFE-1/BO_OUT
SI-18C1:DI-FMCFastADC-1/IN4</v>
      </c>
      <c r="R2246" s="69">
        <v>2.0</v>
      </c>
      <c r="S2246" s="69">
        <v>2.0</v>
      </c>
      <c r="T2246" s="211" t="str">
        <f>Def_Sistemas_Conectores_Cabos!$C$9</f>
        <v>RG316</v>
      </c>
      <c r="U2246" s="45" t="s">
        <v>1173</v>
      </c>
      <c r="V2246" s="33"/>
      <c r="W2246" s="33"/>
      <c r="X2246" s="33"/>
    </row>
    <row r="2247" ht="15.75" customHeight="1">
      <c r="A2247" s="19" t="str">
        <f>Def_Sistemas_Conectores_Cabos!$A$22</f>
        <v>BPM de elétrons</v>
      </c>
      <c r="B2247" s="22" t="str">
        <f>Datas_Entregas!$A$3</f>
        <v>BTS/Anel</v>
      </c>
      <c r="C2247" s="25">
        <f t="array" ref="C2247">INDEX(Datas_Entregas!$B$2:$B$100, MATCH(B2247, Datas_Entregas!$A$2:$A$100, 0), 1)</f>
        <v>43296</v>
      </c>
      <c r="D2247" s="22" t="str">
        <f>Def_Status_Montagem!$A$4</f>
        <v>Comprado / Esperando entrega</v>
      </c>
      <c r="E2247" s="35" t="str">
        <f>Def_Status_Montagem!$B$4</f>
        <v>Contratada (inclui etiqueta)</v>
      </c>
      <c r="F2247" s="214"/>
      <c r="G2247" s="215"/>
      <c r="H2247" s="26" t="str">
        <f t="array" ref="H2247">INDEX(Def_Instancias_Equipamentos!$E$2:$E$5135, MATCH(K2247, Def_Instancias_Equipamentos!$D$2:$D$5135, 0), 1)</f>
        <v>IA-18RaBPM</v>
      </c>
      <c r="I2247" s="27" t="str">
        <f t="array" ref="I2247">INDEX(Def_Instancias_Equipamentos!$E$2:$E$5135, MATCH(L2247, Def_Instancias_Equipamentos!$D$2:$D$5135, 0), 1)</f>
        <v>IA-18RaBPM</v>
      </c>
      <c r="J2247" s="27" t="str">
        <f t="shared" si="26"/>
        <v>INTERNO</v>
      </c>
      <c r="K2247" s="28" t="str">
        <f>Def_Instancias_Equipamentos!$D$928</f>
        <v>SI-18C1:DI-BPMRFFE-2</v>
      </c>
      <c r="L2247" s="19" t="str">
        <f>Def_Instancias_Equipamentos!$D$1519</f>
        <v>SI-18C1:DI-FMCFastADC-2</v>
      </c>
      <c r="M2247" s="44" t="s">
        <v>51</v>
      </c>
      <c r="N2247" s="45" t="s">
        <v>1192</v>
      </c>
      <c r="O2247" s="28" t="str">
        <f>Def_Sistemas_Conectores_Cabos!$B$7</f>
        <v>SMA 50-ohm</v>
      </c>
      <c r="P2247" s="19" t="str">
        <f>Def_Sistemas_Conectores_Cabos!$B$7</f>
        <v>SMA 50-ohm</v>
      </c>
      <c r="Q2247" s="27" t="str">
        <f t="shared" si="31"/>
        <v>SI-18C1:DI-BPMRFFE-2/TO_OUT
SI-18C1:DI-FMCFastADC-2/IN1</v>
      </c>
      <c r="R2247" s="69">
        <v>2.0</v>
      </c>
      <c r="S2247" s="69">
        <v>2.0</v>
      </c>
      <c r="T2247" s="211" t="str">
        <f>Def_Sistemas_Conectores_Cabos!$C$9</f>
        <v>RG316</v>
      </c>
      <c r="U2247" s="45" t="s">
        <v>1173</v>
      </c>
      <c r="V2247" s="33"/>
      <c r="W2247" s="33"/>
      <c r="X2247" s="33"/>
    </row>
    <row r="2248" ht="15.75" customHeight="1">
      <c r="A2248" s="19" t="str">
        <f>Def_Sistemas_Conectores_Cabos!$A$22</f>
        <v>BPM de elétrons</v>
      </c>
      <c r="B2248" s="22" t="str">
        <f>Datas_Entregas!$A$3</f>
        <v>BTS/Anel</v>
      </c>
      <c r="C2248" s="25">
        <f t="array" ref="C2248">INDEX(Datas_Entregas!$B$2:$B$100, MATCH(B2248, Datas_Entregas!$A$2:$A$100, 0), 1)</f>
        <v>43296</v>
      </c>
      <c r="D2248" s="22" t="str">
        <f>Def_Status_Montagem!$A$4</f>
        <v>Comprado / Esperando entrega</v>
      </c>
      <c r="E2248" s="35" t="str">
        <f>Def_Status_Montagem!$B$4</f>
        <v>Contratada (inclui etiqueta)</v>
      </c>
      <c r="F2248" s="214"/>
      <c r="G2248" s="215"/>
      <c r="H2248" s="26" t="str">
        <f t="array" ref="H2248">INDEX(Def_Instancias_Equipamentos!$E$2:$E$5135, MATCH(K2248, Def_Instancias_Equipamentos!$D$2:$D$5135, 0), 1)</f>
        <v>IA-18RaBPM</v>
      </c>
      <c r="I2248" s="27" t="str">
        <f t="array" ref="I2248">INDEX(Def_Instancias_Equipamentos!$E$2:$E$5135, MATCH(L2248, Def_Instancias_Equipamentos!$D$2:$D$5135, 0), 1)</f>
        <v>IA-18RaBPM</v>
      </c>
      <c r="J2248" s="27" t="str">
        <f t="shared" si="26"/>
        <v>INTERNO</v>
      </c>
      <c r="K2248" s="28" t="str">
        <f>Def_Instancias_Equipamentos!$D$928</f>
        <v>SI-18C1:DI-BPMRFFE-2</v>
      </c>
      <c r="L2248" s="19" t="str">
        <f>Def_Instancias_Equipamentos!$D$1519</f>
        <v>SI-18C1:DI-FMCFastADC-2</v>
      </c>
      <c r="M2248" s="44" t="s">
        <v>44</v>
      </c>
      <c r="N2248" s="45" t="s">
        <v>1199</v>
      </c>
      <c r="O2248" s="28" t="str">
        <f>Def_Sistemas_Conectores_Cabos!$B$7</f>
        <v>SMA 50-ohm</v>
      </c>
      <c r="P2248" s="19" t="str">
        <f>Def_Sistemas_Conectores_Cabos!$B$7</f>
        <v>SMA 50-ohm</v>
      </c>
      <c r="Q2248" s="27" t="str">
        <f t="shared" si="31"/>
        <v>SI-18C1:DI-BPMRFFE-2/BI_OUT
SI-18C1:DI-FMCFastADC-2/IN2</v>
      </c>
      <c r="R2248" s="69">
        <v>2.0</v>
      </c>
      <c r="S2248" s="69">
        <v>2.0</v>
      </c>
      <c r="T2248" s="211" t="str">
        <f>Def_Sistemas_Conectores_Cabos!$C$9</f>
        <v>RG316</v>
      </c>
      <c r="U2248" s="45" t="s">
        <v>1173</v>
      </c>
      <c r="V2248" s="33"/>
      <c r="W2248" s="33"/>
      <c r="X2248" s="33"/>
    </row>
    <row r="2249" ht="15.75" customHeight="1">
      <c r="A2249" s="19" t="str">
        <f>Def_Sistemas_Conectores_Cabos!$A$22</f>
        <v>BPM de elétrons</v>
      </c>
      <c r="B2249" s="22" t="str">
        <f>Datas_Entregas!$A$3</f>
        <v>BTS/Anel</v>
      </c>
      <c r="C2249" s="25">
        <f t="array" ref="C2249">INDEX(Datas_Entregas!$B$2:$B$100, MATCH(B2249, Datas_Entregas!$A$2:$A$100, 0), 1)</f>
        <v>43296</v>
      </c>
      <c r="D2249" s="22" t="str">
        <f>Def_Status_Montagem!$A$4</f>
        <v>Comprado / Esperando entrega</v>
      </c>
      <c r="E2249" s="35" t="str">
        <f>Def_Status_Montagem!$B$4</f>
        <v>Contratada (inclui etiqueta)</v>
      </c>
      <c r="F2249" s="214"/>
      <c r="G2249" s="215"/>
      <c r="H2249" s="26" t="str">
        <f t="array" ref="H2249">INDEX(Def_Instancias_Equipamentos!$E$2:$E$5135, MATCH(K2249, Def_Instancias_Equipamentos!$D$2:$D$5135, 0), 1)</f>
        <v>IA-18RaBPM</v>
      </c>
      <c r="I2249" s="27" t="str">
        <f t="array" ref="I2249">INDEX(Def_Instancias_Equipamentos!$E$2:$E$5135, MATCH(L2249, Def_Instancias_Equipamentos!$D$2:$D$5135, 0), 1)</f>
        <v>IA-18RaBPM</v>
      </c>
      <c r="J2249" s="27" t="str">
        <f t="shared" si="26"/>
        <v>INTERNO</v>
      </c>
      <c r="K2249" s="28" t="str">
        <f>Def_Instancias_Equipamentos!$D$928</f>
        <v>SI-18C1:DI-BPMRFFE-2</v>
      </c>
      <c r="L2249" s="19" t="str">
        <f>Def_Instancias_Equipamentos!$D$1519</f>
        <v>SI-18C1:DI-FMCFastADC-2</v>
      </c>
      <c r="M2249" s="44" t="s">
        <v>49</v>
      </c>
      <c r="N2249" s="45" t="s">
        <v>1202</v>
      </c>
      <c r="O2249" s="28" t="str">
        <f>Def_Sistemas_Conectores_Cabos!$B$7</f>
        <v>SMA 50-ohm</v>
      </c>
      <c r="P2249" s="19" t="str">
        <f>Def_Sistemas_Conectores_Cabos!$B$7</f>
        <v>SMA 50-ohm</v>
      </c>
      <c r="Q2249" s="27" t="str">
        <f t="shared" si="31"/>
        <v>SI-18C1:DI-BPMRFFE-2/TI_OUT
SI-18C1:DI-FMCFastADC-2/IN3</v>
      </c>
      <c r="R2249" s="69">
        <v>2.0</v>
      </c>
      <c r="S2249" s="69">
        <v>2.0</v>
      </c>
      <c r="T2249" s="211" t="str">
        <f>Def_Sistemas_Conectores_Cabos!$C$9</f>
        <v>RG316</v>
      </c>
      <c r="U2249" s="45" t="s">
        <v>1173</v>
      </c>
      <c r="V2249" s="33"/>
      <c r="W2249" s="33"/>
      <c r="X2249" s="33"/>
    </row>
    <row r="2250" ht="15.75" customHeight="1">
      <c r="A2250" s="19" t="str">
        <f>Def_Sistemas_Conectores_Cabos!$A$22</f>
        <v>BPM de elétrons</v>
      </c>
      <c r="B2250" s="22" t="str">
        <f>Datas_Entregas!$A$3</f>
        <v>BTS/Anel</v>
      </c>
      <c r="C2250" s="25">
        <f t="array" ref="C2250">INDEX(Datas_Entregas!$B$2:$B$100, MATCH(B2250, Datas_Entregas!$A$2:$A$100, 0), 1)</f>
        <v>43296</v>
      </c>
      <c r="D2250" s="22" t="str">
        <f>Def_Status_Montagem!$A$4</f>
        <v>Comprado / Esperando entrega</v>
      </c>
      <c r="E2250" s="35" t="str">
        <f>Def_Status_Montagem!$B$4</f>
        <v>Contratada (inclui etiqueta)</v>
      </c>
      <c r="F2250" s="214"/>
      <c r="G2250" s="215"/>
      <c r="H2250" s="26" t="str">
        <f t="array" ref="H2250">INDEX(Def_Instancias_Equipamentos!$E$2:$E$5135, MATCH(K2250, Def_Instancias_Equipamentos!$D$2:$D$5135, 0), 1)</f>
        <v>IA-18RaBPM</v>
      </c>
      <c r="I2250" s="27" t="str">
        <f t="array" ref="I2250">INDEX(Def_Instancias_Equipamentos!$E$2:$E$5135, MATCH(L2250, Def_Instancias_Equipamentos!$D$2:$D$5135, 0), 1)</f>
        <v>IA-18RaBPM</v>
      </c>
      <c r="J2250" s="27" t="str">
        <f t="shared" si="26"/>
        <v>INTERNO</v>
      </c>
      <c r="K2250" s="28" t="str">
        <f>Def_Instancias_Equipamentos!$D$928</f>
        <v>SI-18C1:DI-BPMRFFE-2</v>
      </c>
      <c r="L2250" s="19" t="str">
        <f>Def_Instancias_Equipamentos!$D$1519</f>
        <v>SI-18C1:DI-FMCFastADC-2</v>
      </c>
      <c r="M2250" s="44" t="s">
        <v>47</v>
      </c>
      <c r="N2250" s="45" t="s">
        <v>1216</v>
      </c>
      <c r="O2250" s="28" t="str">
        <f>Def_Sistemas_Conectores_Cabos!$B$7</f>
        <v>SMA 50-ohm</v>
      </c>
      <c r="P2250" s="19" t="str">
        <f>Def_Sistemas_Conectores_Cabos!$B$7</f>
        <v>SMA 50-ohm</v>
      </c>
      <c r="Q2250" s="27" t="str">
        <f t="shared" si="31"/>
        <v>SI-18C1:DI-BPMRFFE-2/BO_OUT
SI-18C1:DI-FMCFastADC-2/IN4</v>
      </c>
      <c r="R2250" s="69">
        <v>2.0</v>
      </c>
      <c r="S2250" s="69">
        <v>2.0</v>
      </c>
      <c r="T2250" s="211" t="str">
        <f>Def_Sistemas_Conectores_Cabos!$C$9</f>
        <v>RG316</v>
      </c>
      <c r="U2250" s="45" t="s">
        <v>1173</v>
      </c>
      <c r="V2250" s="33"/>
      <c r="W2250" s="33"/>
      <c r="X2250" s="33"/>
    </row>
    <row r="2251" ht="15.75" customHeight="1">
      <c r="A2251" s="19" t="str">
        <f>Def_Sistemas_Conectores_Cabos!$A$22</f>
        <v>BPM de elétrons</v>
      </c>
      <c r="B2251" s="22" t="str">
        <f>Datas_Entregas!$A$3</f>
        <v>BTS/Anel</v>
      </c>
      <c r="C2251" s="25">
        <f t="array" ref="C2251">INDEX(Datas_Entregas!$B$2:$B$100, MATCH(B2251, Datas_Entregas!$A$2:$A$100, 0), 1)</f>
        <v>43296</v>
      </c>
      <c r="D2251" s="22" t="str">
        <f>Def_Status_Montagem!$A$4</f>
        <v>Comprado / Esperando entrega</v>
      </c>
      <c r="E2251" s="35" t="str">
        <f>Def_Status_Montagem!$B$4</f>
        <v>Contratada (inclui etiqueta)</v>
      </c>
      <c r="F2251" s="214"/>
      <c r="G2251" s="215"/>
      <c r="H2251" s="26" t="str">
        <f t="array" ref="H2251">INDEX(Def_Instancias_Equipamentos!$E$2:$E$5135, MATCH(K2251, Def_Instancias_Equipamentos!$D$2:$D$5135, 0), 1)</f>
        <v>IA-18RaBPM</v>
      </c>
      <c r="I2251" s="27" t="str">
        <f t="array" ref="I2251">INDEX(Def_Instancias_Equipamentos!$E$2:$E$5135, MATCH(L2251, Def_Instancias_Equipamentos!$D$2:$D$5135, 0), 1)</f>
        <v>IA-18RaBPM</v>
      </c>
      <c r="J2251" s="27" t="str">
        <f t="shared" si="26"/>
        <v>INTERNO</v>
      </c>
      <c r="K2251" s="28" t="str">
        <f>Def_Instancias_Equipamentos!$D$929</f>
        <v>SI-18C2:DI-BPMRFFE</v>
      </c>
      <c r="L2251" s="19" t="str">
        <f>Def_Instancias_Equipamentos!$D$1520</f>
        <v>SI-18C2:DI-FMCFastADC</v>
      </c>
      <c r="M2251" s="44" t="s">
        <v>51</v>
      </c>
      <c r="N2251" s="45" t="s">
        <v>1192</v>
      </c>
      <c r="O2251" s="28" t="str">
        <f>Def_Sistemas_Conectores_Cabos!$B$7</f>
        <v>SMA 50-ohm</v>
      </c>
      <c r="P2251" s="19" t="str">
        <f>Def_Sistemas_Conectores_Cabos!$B$7</f>
        <v>SMA 50-ohm</v>
      </c>
      <c r="Q2251" s="27" t="str">
        <f t="shared" si="31"/>
        <v>SI-18C2:DI-BPMRFFE/TO_OUT
SI-18C2:DI-FMCFastADC/IN1</v>
      </c>
      <c r="R2251" s="69">
        <v>2.0</v>
      </c>
      <c r="S2251" s="69">
        <v>2.0</v>
      </c>
      <c r="T2251" s="211" t="str">
        <f>Def_Sistemas_Conectores_Cabos!$C$9</f>
        <v>RG316</v>
      </c>
      <c r="U2251" s="45" t="s">
        <v>1173</v>
      </c>
      <c r="V2251" s="33"/>
      <c r="W2251" s="33"/>
      <c r="X2251" s="33"/>
    </row>
    <row r="2252" ht="15.75" customHeight="1">
      <c r="A2252" s="19" t="str">
        <f>Def_Sistemas_Conectores_Cabos!$A$22</f>
        <v>BPM de elétrons</v>
      </c>
      <c r="B2252" s="22" t="str">
        <f>Datas_Entregas!$A$3</f>
        <v>BTS/Anel</v>
      </c>
      <c r="C2252" s="25">
        <f t="array" ref="C2252">INDEX(Datas_Entregas!$B$2:$B$100, MATCH(B2252, Datas_Entregas!$A$2:$A$100, 0), 1)</f>
        <v>43296</v>
      </c>
      <c r="D2252" s="22" t="str">
        <f>Def_Status_Montagem!$A$4</f>
        <v>Comprado / Esperando entrega</v>
      </c>
      <c r="E2252" s="35" t="str">
        <f>Def_Status_Montagem!$B$4</f>
        <v>Contratada (inclui etiqueta)</v>
      </c>
      <c r="F2252" s="214"/>
      <c r="G2252" s="215"/>
      <c r="H2252" s="26" t="str">
        <f t="array" ref="H2252">INDEX(Def_Instancias_Equipamentos!$E$2:$E$5135, MATCH(K2252, Def_Instancias_Equipamentos!$D$2:$D$5135, 0), 1)</f>
        <v>IA-18RaBPM</v>
      </c>
      <c r="I2252" s="27" t="str">
        <f t="array" ref="I2252">INDEX(Def_Instancias_Equipamentos!$E$2:$E$5135, MATCH(L2252, Def_Instancias_Equipamentos!$D$2:$D$5135, 0), 1)</f>
        <v>IA-18RaBPM</v>
      </c>
      <c r="J2252" s="27" t="str">
        <f t="shared" si="26"/>
        <v>INTERNO</v>
      </c>
      <c r="K2252" s="28" t="str">
        <f>Def_Instancias_Equipamentos!$D$929</f>
        <v>SI-18C2:DI-BPMRFFE</v>
      </c>
      <c r="L2252" s="19" t="str">
        <f>Def_Instancias_Equipamentos!$D$1520</f>
        <v>SI-18C2:DI-FMCFastADC</v>
      </c>
      <c r="M2252" s="44" t="s">
        <v>44</v>
      </c>
      <c r="N2252" s="45" t="s">
        <v>1199</v>
      </c>
      <c r="O2252" s="28" t="str">
        <f>Def_Sistemas_Conectores_Cabos!$B$7</f>
        <v>SMA 50-ohm</v>
      </c>
      <c r="P2252" s="19" t="str">
        <f>Def_Sistemas_Conectores_Cabos!$B$7</f>
        <v>SMA 50-ohm</v>
      </c>
      <c r="Q2252" s="27" t="str">
        <f t="shared" si="31"/>
        <v>SI-18C2:DI-BPMRFFE/BI_OUT
SI-18C2:DI-FMCFastADC/IN2</v>
      </c>
      <c r="R2252" s="69">
        <v>2.0</v>
      </c>
      <c r="S2252" s="69">
        <v>2.0</v>
      </c>
      <c r="T2252" s="211" t="str">
        <f>Def_Sistemas_Conectores_Cabos!$C$9</f>
        <v>RG316</v>
      </c>
      <c r="U2252" s="45" t="s">
        <v>1173</v>
      </c>
      <c r="V2252" s="33"/>
      <c r="W2252" s="33"/>
      <c r="X2252" s="33"/>
    </row>
    <row r="2253" ht="15.75" customHeight="1">
      <c r="A2253" s="19" t="str">
        <f>Def_Sistemas_Conectores_Cabos!$A$22</f>
        <v>BPM de elétrons</v>
      </c>
      <c r="B2253" s="22" t="str">
        <f>Datas_Entregas!$A$3</f>
        <v>BTS/Anel</v>
      </c>
      <c r="C2253" s="25">
        <f t="array" ref="C2253">INDEX(Datas_Entregas!$B$2:$B$100, MATCH(B2253, Datas_Entregas!$A$2:$A$100, 0), 1)</f>
        <v>43296</v>
      </c>
      <c r="D2253" s="22" t="str">
        <f>Def_Status_Montagem!$A$4</f>
        <v>Comprado / Esperando entrega</v>
      </c>
      <c r="E2253" s="35" t="str">
        <f>Def_Status_Montagem!$B$4</f>
        <v>Contratada (inclui etiqueta)</v>
      </c>
      <c r="F2253" s="214"/>
      <c r="G2253" s="215"/>
      <c r="H2253" s="26" t="str">
        <f t="array" ref="H2253">INDEX(Def_Instancias_Equipamentos!$E$2:$E$5135, MATCH(K2253, Def_Instancias_Equipamentos!$D$2:$D$5135, 0), 1)</f>
        <v>IA-18RaBPM</v>
      </c>
      <c r="I2253" s="27" t="str">
        <f t="array" ref="I2253">INDEX(Def_Instancias_Equipamentos!$E$2:$E$5135, MATCH(L2253, Def_Instancias_Equipamentos!$D$2:$D$5135, 0), 1)</f>
        <v>IA-18RaBPM</v>
      </c>
      <c r="J2253" s="27" t="str">
        <f t="shared" si="26"/>
        <v>INTERNO</v>
      </c>
      <c r="K2253" s="28" t="str">
        <f>Def_Instancias_Equipamentos!$D$929</f>
        <v>SI-18C2:DI-BPMRFFE</v>
      </c>
      <c r="L2253" s="19" t="str">
        <f>Def_Instancias_Equipamentos!$D$1520</f>
        <v>SI-18C2:DI-FMCFastADC</v>
      </c>
      <c r="M2253" s="44" t="s">
        <v>49</v>
      </c>
      <c r="N2253" s="45" t="s">
        <v>1202</v>
      </c>
      <c r="O2253" s="28" t="str">
        <f>Def_Sistemas_Conectores_Cabos!$B$7</f>
        <v>SMA 50-ohm</v>
      </c>
      <c r="P2253" s="19" t="str">
        <f>Def_Sistemas_Conectores_Cabos!$B$7</f>
        <v>SMA 50-ohm</v>
      </c>
      <c r="Q2253" s="27" t="str">
        <f t="shared" si="31"/>
        <v>SI-18C2:DI-BPMRFFE/TI_OUT
SI-18C2:DI-FMCFastADC/IN3</v>
      </c>
      <c r="R2253" s="69">
        <v>2.0</v>
      </c>
      <c r="S2253" s="69">
        <v>2.0</v>
      </c>
      <c r="T2253" s="211" t="str">
        <f>Def_Sistemas_Conectores_Cabos!$C$9</f>
        <v>RG316</v>
      </c>
      <c r="U2253" s="45" t="s">
        <v>1173</v>
      </c>
      <c r="V2253" s="33"/>
      <c r="W2253" s="33"/>
      <c r="X2253" s="33"/>
    </row>
    <row r="2254" ht="15.75" customHeight="1">
      <c r="A2254" s="19" t="str">
        <f>Def_Sistemas_Conectores_Cabos!$A$22</f>
        <v>BPM de elétrons</v>
      </c>
      <c r="B2254" s="22" t="str">
        <f>Datas_Entregas!$A$3</f>
        <v>BTS/Anel</v>
      </c>
      <c r="C2254" s="25">
        <f t="array" ref="C2254">INDEX(Datas_Entregas!$B$2:$B$100, MATCH(B2254, Datas_Entregas!$A$2:$A$100, 0), 1)</f>
        <v>43296</v>
      </c>
      <c r="D2254" s="22" t="str">
        <f>Def_Status_Montagem!$A$4</f>
        <v>Comprado / Esperando entrega</v>
      </c>
      <c r="E2254" s="35" t="str">
        <f>Def_Status_Montagem!$B$4</f>
        <v>Contratada (inclui etiqueta)</v>
      </c>
      <c r="F2254" s="214"/>
      <c r="G2254" s="215"/>
      <c r="H2254" s="26" t="str">
        <f t="array" ref="H2254">INDEX(Def_Instancias_Equipamentos!$E$2:$E$5135, MATCH(K2254, Def_Instancias_Equipamentos!$D$2:$D$5135, 0), 1)</f>
        <v>IA-18RaBPM</v>
      </c>
      <c r="I2254" s="27" t="str">
        <f t="array" ref="I2254">INDEX(Def_Instancias_Equipamentos!$E$2:$E$5135, MATCH(L2254, Def_Instancias_Equipamentos!$D$2:$D$5135, 0), 1)</f>
        <v>IA-18RaBPM</v>
      </c>
      <c r="J2254" s="27" t="str">
        <f t="shared" si="26"/>
        <v>INTERNO</v>
      </c>
      <c r="K2254" s="28" t="str">
        <f>Def_Instancias_Equipamentos!$D$929</f>
        <v>SI-18C2:DI-BPMRFFE</v>
      </c>
      <c r="L2254" s="19" t="str">
        <f>Def_Instancias_Equipamentos!$D$1520</f>
        <v>SI-18C2:DI-FMCFastADC</v>
      </c>
      <c r="M2254" s="44" t="s">
        <v>47</v>
      </c>
      <c r="N2254" s="45" t="s">
        <v>1216</v>
      </c>
      <c r="O2254" s="28" t="str">
        <f>Def_Sistemas_Conectores_Cabos!$B$7</f>
        <v>SMA 50-ohm</v>
      </c>
      <c r="P2254" s="19" t="str">
        <f>Def_Sistemas_Conectores_Cabos!$B$7</f>
        <v>SMA 50-ohm</v>
      </c>
      <c r="Q2254" s="27" t="str">
        <f t="shared" si="31"/>
        <v>SI-18C2:DI-BPMRFFE/BO_OUT
SI-18C2:DI-FMCFastADC/IN4</v>
      </c>
      <c r="R2254" s="69">
        <v>2.0</v>
      </c>
      <c r="S2254" s="69">
        <v>2.0</v>
      </c>
      <c r="T2254" s="211" t="str">
        <f>Def_Sistemas_Conectores_Cabos!$C$9</f>
        <v>RG316</v>
      </c>
      <c r="U2254" s="45" t="s">
        <v>1173</v>
      </c>
      <c r="V2254" s="33"/>
      <c r="W2254" s="33"/>
      <c r="X2254" s="33"/>
    </row>
    <row r="2255" ht="15.75" customHeight="1">
      <c r="A2255" s="19" t="str">
        <f>Def_Sistemas_Conectores_Cabos!$A$22</f>
        <v>BPM de elétrons</v>
      </c>
      <c r="B2255" s="22" t="str">
        <f>Datas_Entregas!$A$3</f>
        <v>BTS/Anel</v>
      </c>
      <c r="C2255" s="25">
        <f t="array" ref="C2255">INDEX(Datas_Entregas!$B$2:$B$100, MATCH(B2255, Datas_Entregas!$A$2:$A$100, 0), 1)</f>
        <v>43296</v>
      </c>
      <c r="D2255" s="22" t="str">
        <f>Def_Status_Montagem!$A$4</f>
        <v>Comprado / Esperando entrega</v>
      </c>
      <c r="E2255" s="35" t="str">
        <f>Def_Status_Montagem!$B$4</f>
        <v>Contratada (inclui etiqueta)</v>
      </c>
      <c r="F2255" s="214"/>
      <c r="G2255" s="215"/>
      <c r="H2255" s="26" t="str">
        <f t="array" ref="H2255">INDEX(Def_Instancias_Equipamentos!$E$2:$E$5135, MATCH(K2255, Def_Instancias_Equipamentos!$D$2:$D$5135, 0), 1)</f>
        <v>IA-18RaBPM</v>
      </c>
      <c r="I2255" s="27" t="str">
        <f t="array" ref="I2255">INDEX(Def_Instancias_Equipamentos!$E$2:$E$5135, MATCH(L2255, Def_Instancias_Equipamentos!$D$2:$D$5135, 0), 1)</f>
        <v>IA-18RaBPM</v>
      </c>
      <c r="J2255" s="27" t="str">
        <f t="shared" si="26"/>
        <v>INTERNO</v>
      </c>
      <c r="K2255" s="28" t="str">
        <f>Def_Instancias_Equipamentos!$D$930</f>
        <v>SI-18C3:DI-BPMRFFE-1</v>
      </c>
      <c r="L2255" s="19" t="str">
        <f>Def_Instancias_Equipamentos!$D$1521</f>
        <v>SI-18C3:DI-FMCFastADC-1</v>
      </c>
      <c r="M2255" s="44" t="s">
        <v>51</v>
      </c>
      <c r="N2255" s="45" t="s">
        <v>1192</v>
      </c>
      <c r="O2255" s="28" t="str">
        <f>Def_Sistemas_Conectores_Cabos!$B$7</f>
        <v>SMA 50-ohm</v>
      </c>
      <c r="P2255" s="19" t="str">
        <f>Def_Sistemas_Conectores_Cabos!$B$7</f>
        <v>SMA 50-ohm</v>
      </c>
      <c r="Q2255" s="27" t="str">
        <f t="shared" si="31"/>
        <v>SI-18C3:DI-BPMRFFE-1/TO_OUT
SI-18C3:DI-FMCFastADC-1/IN1</v>
      </c>
      <c r="R2255" s="69">
        <v>2.0</v>
      </c>
      <c r="S2255" s="69">
        <v>2.0</v>
      </c>
      <c r="T2255" s="211" t="str">
        <f>Def_Sistemas_Conectores_Cabos!$C$9</f>
        <v>RG316</v>
      </c>
      <c r="U2255" s="45" t="s">
        <v>1173</v>
      </c>
      <c r="V2255" s="33"/>
      <c r="W2255" s="33"/>
      <c r="X2255" s="33"/>
    </row>
    <row r="2256" ht="15.75" customHeight="1">
      <c r="A2256" s="19" t="str">
        <f>Def_Sistemas_Conectores_Cabos!$A$22</f>
        <v>BPM de elétrons</v>
      </c>
      <c r="B2256" s="22" t="str">
        <f>Datas_Entregas!$A$3</f>
        <v>BTS/Anel</v>
      </c>
      <c r="C2256" s="25">
        <f t="array" ref="C2256">INDEX(Datas_Entregas!$B$2:$B$100, MATCH(B2256, Datas_Entregas!$A$2:$A$100, 0), 1)</f>
        <v>43296</v>
      </c>
      <c r="D2256" s="22" t="str">
        <f>Def_Status_Montagem!$A$4</f>
        <v>Comprado / Esperando entrega</v>
      </c>
      <c r="E2256" s="35" t="str">
        <f>Def_Status_Montagem!$B$4</f>
        <v>Contratada (inclui etiqueta)</v>
      </c>
      <c r="F2256" s="214"/>
      <c r="G2256" s="215"/>
      <c r="H2256" s="26" t="str">
        <f t="array" ref="H2256">INDEX(Def_Instancias_Equipamentos!$E$2:$E$5135, MATCH(K2256, Def_Instancias_Equipamentos!$D$2:$D$5135, 0), 1)</f>
        <v>IA-18RaBPM</v>
      </c>
      <c r="I2256" s="27" t="str">
        <f t="array" ref="I2256">INDEX(Def_Instancias_Equipamentos!$E$2:$E$5135, MATCH(L2256, Def_Instancias_Equipamentos!$D$2:$D$5135, 0), 1)</f>
        <v>IA-18RaBPM</v>
      </c>
      <c r="J2256" s="27" t="str">
        <f t="shared" si="26"/>
        <v>INTERNO</v>
      </c>
      <c r="K2256" s="28" t="str">
        <f>Def_Instancias_Equipamentos!$D$930</f>
        <v>SI-18C3:DI-BPMRFFE-1</v>
      </c>
      <c r="L2256" s="19" t="str">
        <f>Def_Instancias_Equipamentos!$D$1521</f>
        <v>SI-18C3:DI-FMCFastADC-1</v>
      </c>
      <c r="M2256" s="44" t="s">
        <v>44</v>
      </c>
      <c r="N2256" s="45" t="s">
        <v>1199</v>
      </c>
      <c r="O2256" s="28" t="str">
        <f>Def_Sistemas_Conectores_Cabos!$B$7</f>
        <v>SMA 50-ohm</v>
      </c>
      <c r="P2256" s="19" t="str">
        <f>Def_Sistemas_Conectores_Cabos!$B$7</f>
        <v>SMA 50-ohm</v>
      </c>
      <c r="Q2256" s="27" t="str">
        <f t="shared" si="31"/>
        <v>SI-18C3:DI-BPMRFFE-1/BI_OUT
SI-18C3:DI-FMCFastADC-1/IN2</v>
      </c>
      <c r="R2256" s="69">
        <v>2.0</v>
      </c>
      <c r="S2256" s="69">
        <v>2.0</v>
      </c>
      <c r="T2256" s="211" t="str">
        <f>Def_Sistemas_Conectores_Cabos!$C$9</f>
        <v>RG316</v>
      </c>
      <c r="U2256" s="45" t="s">
        <v>1173</v>
      </c>
      <c r="V2256" s="33"/>
      <c r="W2256" s="33"/>
      <c r="X2256" s="33"/>
    </row>
    <row r="2257" ht="15.75" customHeight="1">
      <c r="A2257" s="19" t="str">
        <f>Def_Sistemas_Conectores_Cabos!$A$22</f>
        <v>BPM de elétrons</v>
      </c>
      <c r="B2257" s="22" t="str">
        <f>Datas_Entregas!$A$3</f>
        <v>BTS/Anel</v>
      </c>
      <c r="C2257" s="25">
        <f t="array" ref="C2257">INDEX(Datas_Entregas!$B$2:$B$100, MATCH(B2257, Datas_Entregas!$A$2:$A$100, 0), 1)</f>
        <v>43296</v>
      </c>
      <c r="D2257" s="22" t="str">
        <f>Def_Status_Montagem!$A$4</f>
        <v>Comprado / Esperando entrega</v>
      </c>
      <c r="E2257" s="35" t="str">
        <f>Def_Status_Montagem!$B$4</f>
        <v>Contratada (inclui etiqueta)</v>
      </c>
      <c r="F2257" s="214"/>
      <c r="G2257" s="215"/>
      <c r="H2257" s="26" t="str">
        <f t="array" ref="H2257">INDEX(Def_Instancias_Equipamentos!$E$2:$E$5135, MATCH(K2257, Def_Instancias_Equipamentos!$D$2:$D$5135, 0), 1)</f>
        <v>IA-18RaBPM</v>
      </c>
      <c r="I2257" s="27" t="str">
        <f t="array" ref="I2257">INDEX(Def_Instancias_Equipamentos!$E$2:$E$5135, MATCH(L2257, Def_Instancias_Equipamentos!$D$2:$D$5135, 0), 1)</f>
        <v>IA-18RaBPM</v>
      </c>
      <c r="J2257" s="27" t="str">
        <f t="shared" si="26"/>
        <v>INTERNO</v>
      </c>
      <c r="K2257" s="28" t="str">
        <f>Def_Instancias_Equipamentos!$D$930</f>
        <v>SI-18C3:DI-BPMRFFE-1</v>
      </c>
      <c r="L2257" s="19" t="str">
        <f>Def_Instancias_Equipamentos!$D$1521</f>
        <v>SI-18C3:DI-FMCFastADC-1</v>
      </c>
      <c r="M2257" s="44" t="s">
        <v>49</v>
      </c>
      <c r="N2257" s="45" t="s">
        <v>1202</v>
      </c>
      <c r="O2257" s="28" t="str">
        <f>Def_Sistemas_Conectores_Cabos!$B$7</f>
        <v>SMA 50-ohm</v>
      </c>
      <c r="P2257" s="19" t="str">
        <f>Def_Sistemas_Conectores_Cabos!$B$7</f>
        <v>SMA 50-ohm</v>
      </c>
      <c r="Q2257" s="27" t="str">
        <f t="shared" si="31"/>
        <v>SI-18C3:DI-BPMRFFE-1/TI_OUT
SI-18C3:DI-FMCFastADC-1/IN3</v>
      </c>
      <c r="R2257" s="69">
        <v>2.0</v>
      </c>
      <c r="S2257" s="69">
        <v>2.0</v>
      </c>
      <c r="T2257" s="211" t="str">
        <f>Def_Sistemas_Conectores_Cabos!$C$9</f>
        <v>RG316</v>
      </c>
      <c r="U2257" s="45" t="s">
        <v>1173</v>
      </c>
      <c r="V2257" s="33"/>
      <c r="W2257" s="33"/>
      <c r="X2257" s="33"/>
    </row>
    <row r="2258" ht="15.75" customHeight="1">
      <c r="A2258" s="19" t="str">
        <f>Def_Sistemas_Conectores_Cabos!$A$22</f>
        <v>BPM de elétrons</v>
      </c>
      <c r="B2258" s="22" t="str">
        <f>Datas_Entregas!$A$3</f>
        <v>BTS/Anel</v>
      </c>
      <c r="C2258" s="25">
        <f t="array" ref="C2258">INDEX(Datas_Entregas!$B$2:$B$100, MATCH(B2258, Datas_Entregas!$A$2:$A$100, 0), 1)</f>
        <v>43296</v>
      </c>
      <c r="D2258" s="22" t="str">
        <f>Def_Status_Montagem!$A$4</f>
        <v>Comprado / Esperando entrega</v>
      </c>
      <c r="E2258" s="35" t="str">
        <f>Def_Status_Montagem!$B$4</f>
        <v>Contratada (inclui etiqueta)</v>
      </c>
      <c r="F2258" s="214"/>
      <c r="G2258" s="215"/>
      <c r="H2258" s="26" t="str">
        <f t="array" ref="H2258">INDEX(Def_Instancias_Equipamentos!$E$2:$E$5135, MATCH(K2258, Def_Instancias_Equipamentos!$D$2:$D$5135, 0), 1)</f>
        <v>IA-18RaBPM</v>
      </c>
      <c r="I2258" s="27" t="str">
        <f t="array" ref="I2258">INDEX(Def_Instancias_Equipamentos!$E$2:$E$5135, MATCH(L2258, Def_Instancias_Equipamentos!$D$2:$D$5135, 0), 1)</f>
        <v>IA-18RaBPM</v>
      </c>
      <c r="J2258" s="27" t="str">
        <f t="shared" si="26"/>
        <v>INTERNO</v>
      </c>
      <c r="K2258" s="28" t="str">
        <f>Def_Instancias_Equipamentos!$D$930</f>
        <v>SI-18C3:DI-BPMRFFE-1</v>
      </c>
      <c r="L2258" s="19" t="str">
        <f>Def_Instancias_Equipamentos!$D$1521</f>
        <v>SI-18C3:DI-FMCFastADC-1</v>
      </c>
      <c r="M2258" s="44" t="s">
        <v>47</v>
      </c>
      <c r="N2258" s="45" t="s">
        <v>1216</v>
      </c>
      <c r="O2258" s="28" t="str">
        <f>Def_Sistemas_Conectores_Cabos!$B$7</f>
        <v>SMA 50-ohm</v>
      </c>
      <c r="P2258" s="19" t="str">
        <f>Def_Sistemas_Conectores_Cabos!$B$7</f>
        <v>SMA 50-ohm</v>
      </c>
      <c r="Q2258" s="27" t="str">
        <f t="shared" si="31"/>
        <v>SI-18C3:DI-BPMRFFE-1/BO_OUT
SI-18C3:DI-FMCFastADC-1/IN4</v>
      </c>
      <c r="R2258" s="69">
        <v>2.0</v>
      </c>
      <c r="S2258" s="69">
        <v>2.0</v>
      </c>
      <c r="T2258" s="211" t="str">
        <f>Def_Sistemas_Conectores_Cabos!$C$9</f>
        <v>RG316</v>
      </c>
      <c r="U2258" s="45" t="s">
        <v>1173</v>
      </c>
      <c r="V2258" s="33"/>
      <c r="W2258" s="33"/>
      <c r="X2258" s="33"/>
    </row>
    <row r="2259" ht="15.75" customHeight="1">
      <c r="A2259" s="19" t="str">
        <f>Def_Sistemas_Conectores_Cabos!$A$22</f>
        <v>BPM de elétrons</v>
      </c>
      <c r="B2259" s="22" t="str">
        <f>Datas_Entregas!$A$3</f>
        <v>BTS/Anel</v>
      </c>
      <c r="C2259" s="25">
        <f t="array" ref="C2259">INDEX(Datas_Entregas!$B$2:$B$100, MATCH(B2259, Datas_Entregas!$A$2:$A$100, 0), 1)</f>
        <v>43296</v>
      </c>
      <c r="D2259" s="22" t="str">
        <f>Def_Status_Montagem!$A$4</f>
        <v>Comprado / Esperando entrega</v>
      </c>
      <c r="E2259" s="35" t="str">
        <f>Def_Status_Montagem!$B$4</f>
        <v>Contratada (inclui etiqueta)</v>
      </c>
      <c r="F2259" s="214"/>
      <c r="G2259" s="215"/>
      <c r="H2259" s="26" t="str">
        <f t="array" ref="H2259">INDEX(Def_Instancias_Equipamentos!$E$2:$E$5135, MATCH(K2259, Def_Instancias_Equipamentos!$D$2:$D$5135, 0), 1)</f>
        <v>IA-18RaBPM</v>
      </c>
      <c r="I2259" s="27" t="str">
        <f t="array" ref="I2259">INDEX(Def_Instancias_Equipamentos!$E$2:$E$5135, MATCH(L2259, Def_Instancias_Equipamentos!$D$2:$D$5135, 0), 1)</f>
        <v>IA-18RaBPM</v>
      </c>
      <c r="J2259" s="27" t="str">
        <f t="shared" si="26"/>
        <v>INTERNO</v>
      </c>
      <c r="K2259" s="28" t="str">
        <f>Def_Instancias_Equipamentos!$D$931</f>
        <v>SI-18C3:DI-BPMRFFE-2</v>
      </c>
      <c r="L2259" s="19" t="str">
        <f>Def_Instancias_Equipamentos!$D$1522</f>
        <v>SI-18C3:DI-FMCFastADC-2</v>
      </c>
      <c r="M2259" s="44" t="s">
        <v>51</v>
      </c>
      <c r="N2259" s="45" t="s">
        <v>1192</v>
      </c>
      <c r="O2259" s="28" t="str">
        <f>Def_Sistemas_Conectores_Cabos!$B$7</f>
        <v>SMA 50-ohm</v>
      </c>
      <c r="P2259" s="19" t="str">
        <f>Def_Sistemas_Conectores_Cabos!$B$7</f>
        <v>SMA 50-ohm</v>
      </c>
      <c r="Q2259" s="27" t="str">
        <f t="shared" si="31"/>
        <v>SI-18C3:DI-BPMRFFE-2/TO_OUT
SI-18C3:DI-FMCFastADC-2/IN1</v>
      </c>
      <c r="R2259" s="69">
        <v>2.0</v>
      </c>
      <c r="S2259" s="69">
        <v>2.0</v>
      </c>
      <c r="T2259" s="211" t="str">
        <f>Def_Sistemas_Conectores_Cabos!$C$9</f>
        <v>RG316</v>
      </c>
      <c r="U2259" s="45" t="s">
        <v>1173</v>
      </c>
      <c r="V2259" s="33"/>
      <c r="W2259" s="33"/>
      <c r="X2259" s="33"/>
    </row>
    <row r="2260" ht="15.75" customHeight="1">
      <c r="A2260" s="19" t="str">
        <f>Def_Sistemas_Conectores_Cabos!$A$22</f>
        <v>BPM de elétrons</v>
      </c>
      <c r="B2260" s="22" t="str">
        <f>Datas_Entregas!$A$3</f>
        <v>BTS/Anel</v>
      </c>
      <c r="C2260" s="25">
        <f t="array" ref="C2260">INDEX(Datas_Entregas!$B$2:$B$100, MATCH(B2260, Datas_Entregas!$A$2:$A$100, 0), 1)</f>
        <v>43296</v>
      </c>
      <c r="D2260" s="22" t="str">
        <f>Def_Status_Montagem!$A$4</f>
        <v>Comprado / Esperando entrega</v>
      </c>
      <c r="E2260" s="35" t="str">
        <f>Def_Status_Montagem!$B$4</f>
        <v>Contratada (inclui etiqueta)</v>
      </c>
      <c r="F2260" s="214"/>
      <c r="G2260" s="215"/>
      <c r="H2260" s="26" t="str">
        <f t="array" ref="H2260">INDEX(Def_Instancias_Equipamentos!$E$2:$E$5135, MATCH(K2260, Def_Instancias_Equipamentos!$D$2:$D$5135, 0), 1)</f>
        <v>IA-18RaBPM</v>
      </c>
      <c r="I2260" s="27" t="str">
        <f t="array" ref="I2260">INDEX(Def_Instancias_Equipamentos!$E$2:$E$5135, MATCH(L2260, Def_Instancias_Equipamentos!$D$2:$D$5135, 0), 1)</f>
        <v>IA-18RaBPM</v>
      </c>
      <c r="J2260" s="27" t="str">
        <f t="shared" si="26"/>
        <v>INTERNO</v>
      </c>
      <c r="K2260" s="28" t="str">
        <f>Def_Instancias_Equipamentos!$D$931</f>
        <v>SI-18C3:DI-BPMRFFE-2</v>
      </c>
      <c r="L2260" s="19" t="str">
        <f>Def_Instancias_Equipamentos!$D$1522</f>
        <v>SI-18C3:DI-FMCFastADC-2</v>
      </c>
      <c r="M2260" s="44" t="s">
        <v>44</v>
      </c>
      <c r="N2260" s="45" t="s">
        <v>1199</v>
      </c>
      <c r="O2260" s="28" t="str">
        <f>Def_Sistemas_Conectores_Cabos!$B$7</f>
        <v>SMA 50-ohm</v>
      </c>
      <c r="P2260" s="19" t="str">
        <f>Def_Sistemas_Conectores_Cabos!$B$7</f>
        <v>SMA 50-ohm</v>
      </c>
      <c r="Q2260" s="27" t="str">
        <f t="shared" si="31"/>
        <v>SI-18C3:DI-BPMRFFE-2/BI_OUT
SI-18C3:DI-FMCFastADC-2/IN2</v>
      </c>
      <c r="R2260" s="69">
        <v>2.0</v>
      </c>
      <c r="S2260" s="69">
        <v>2.0</v>
      </c>
      <c r="T2260" s="211" t="str">
        <f>Def_Sistemas_Conectores_Cabos!$C$9</f>
        <v>RG316</v>
      </c>
      <c r="U2260" s="45" t="s">
        <v>1173</v>
      </c>
      <c r="V2260" s="33"/>
      <c r="W2260" s="33"/>
      <c r="X2260" s="33"/>
    </row>
    <row r="2261" ht="15.75" customHeight="1">
      <c r="A2261" s="19" t="str">
        <f>Def_Sistemas_Conectores_Cabos!$A$22</f>
        <v>BPM de elétrons</v>
      </c>
      <c r="B2261" s="22" t="str">
        <f>Datas_Entregas!$A$3</f>
        <v>BTS/Anel</v>
      </c>
      <c r="C2261" s="25">
        <f t="array" ref="C2261">INDEX(Datas_Entregas!$B$2:$B$100, MATCH(B2261, Datas_Entregas!$A$2:$A$100, 0), 1)</f>
        <v>43296</v>
      </c>
      <c r="D2261" s="22" t="str">
        <f>Def_Status_Montagem!$A$4</f>
        <v>Comprado / Esperando entrega</v>
      </c>
      <c r="E2261" s="35" t="str">
        <f>Def_Status_Montagem!$B$4</f>
        <v>Contratada (inclui etiqueta)</v>
      </c>
      <c r="F2261" s="214"/>
      <c r="G2261" s="215"/>
      <c r="H2261" s="26" t="str">
        <f t="array" ref="H2261">INDEX(Def_Instancias_Equipamentos!$E$2:$E$5135, MATCH(K2261, Def_Instancias_Equipamentos!$D$2:$D$5135, 0), 1)</f>
        <v>IA-18RaBPM</v>
      </c>
      <c r="I2261" s="27" t="str">
        <f t="array" ref="I2261">INDEX(Def_Instancias_Equipamentos!$E$2:$E$5135, MATCH(L2261, Def_Instancias_Equipamentos!$D$2:$D$5135, 0), 1)</f>
        <v>IA-18RaBPM</v>
      </c>
      <c r="J2261" s="27" t="str">
        <f t="shared" si="26"/>
        <v>INTERNO</v>
      </c>
      <c r="K2261" s="28" t="str">
        <f>Def_Instancias_Equipamentos!$D$931</f>
        <v>SI-18C3:DI-BPMRFFE-2</v>
      </c>
      <c r="L2261" s="19" t="str">
        <f>Def_Instancias_Equipamentos!$D$1522</f>
        <v>SI-18C3:DI-FMCFastADC-2</v>
      </c>
      <c r="M2261" s="44" t="s">
        <v>49</v>
      </c>
      <c r="N2261" s="45" t="s">
        <v>1202</v>
      </c>
      <c r="O2261" s="28" t="str">
        <f>Def_Sistemas_Conectores_Cabos!$B$7</f>
        <v>SMA 50-ohm</v>
      </c>
      <c r="P2261" s="19" t="str">
        <f>Def_Sistemas_Conectores_Cabos!$B$7</f>
        <v>SMA 50-ohm</v>
      </c>
      <c r="Q2261" s="27" t="str">
        <f t="shared" si="31"/>
        <v>SI-18C3:DI-BPMRFFE-2/TI_OUT
SI-18C3:DI-FMCFastADC-2/IN3</v>
      </c>
      <c r="R2261" s="69">
        <v>2.0</v>
      </c>
      <c r="S2261" s="69">
        <v>2.0</v>
      </c>
      <c r="T2261" s="211" t="str">
        <f>Def_Sistemas_Conectores_Cabos!$C$9</f>
        <v>RG316</v>
      </c>
      <c r="U2261" s="45" t="s">
        <v>1173</v>
      </c>
      <c r="V2261" s="33"/>
      <c r="W2261" s="33"/>
      <c r="X2261" s="33"/>
    </row>
    <row r="2262" ht="15.75" customHeight="1">
      <c r="A2262" s="19" t="str">
        <f>Def_Sistemas_Conectores_Cabos!$A$22</f>
        <v>BPM de elétrons</v>
      </c>
      <c r="B2262" s="22" t="str">
        <f>Datas_Entregas!$A$3</f>
        <v>BTS/Anel</v>
      </c>
      <c r="C2262" s="25">
        <f t="array" ref="C2262">INDEX(Datas_Entregas!$B$2:$B$100, MATCH(B2262, Datas_Entregas!$A$2:$A$100, 0), 1)</f>
        <v>43296</v>
      </c>
      <c r="D2262" s="22" t="str">
        <f>Def_Status_Montagem!$A$4</f>
        <v>Comprado / Esperando entrega</v>
      </c>
      <c r="E2262" s="35" t="str">
        <f>Def_Status_Montagem!$B$4</f>
        <v>Contratada (inclui etiqueta)</v>
      </c>
      <c r="F2262" s="214"/>
      <c r="G2262" s="215"/>
      <c r="H2262" s="26" t="str">
        <f t="array" ref="H2262">INDEX(Def_Instancias_Equipamentos!$E$2:$E$5135, MATCH(K2262, Def_Instancias_Equipamentos!$D$2:$D$5135, 0), 1)</f>
        <v>IA-18RaBPM</v>
      </c>
      <c r="I2262" s="27" t="str">
        <f t="array" ref="I2262">INDEX(Def_Instancias_Equipamentos!$E$2:$E$5135, MATCH(L2262, Def_Instancias_Equipamentos!$D$2:$D$5135, 0), 1)</f>
        <v>IA-18RaBPM</v>
      </c>
      <c r="J2262" s="27" t="str">
        <f t="shared" si="26"/>
        <v>INTERNO</v>
      </c>
      <c r="K2262" s="28" t="str">
        <f>Def_Instancias_Equipamentos!$D$931</f>
        <v>SI-18C3:DI-BPMRFFE-2</v>
      </c>
      <c r="L2262" s="19" t="str">
        <f>Def_Instancias_Equipamentos!$D$1522</f>
        <v>SI-18C3:DI-FMCFastADC-2</v>
      </c>
      <c r="M2262" s="44" t="s">
        <v>47</v>
      </c>
      <c r="N2262" s="45" t="s">
        <v>1216</v>
      </c>
      <c r="O2262" s="28" t="str">
        <f>Def_Sistemas_Conectores_Cabos!$B$7</f>
        <v>SMA 50-ohm</v>
      </c>
      <c r="P2262" s="19" t="str">
        <f>Def_Sistemas_Conectores_Cabos!$B$7</f>
        <v>SMA 50-ohm</v>
      </c>
      <c r="Q2262" s="27" t="str">
        <f t="shared" si="31"/>
        <v>SI-18C3:DI-BPMRFFE-2/BO_OUT
SI-18C3:DI-FMCFastADC-2/IN4</v>
      </c>
      <c r="R2262" s="69">
        <v>2.0</v>
      </c>
      <c r="S2262" s="69">
        <v>2.0</v>
      </c>
      <c r="T2262" s="211" t="str">
        <f>Def_Sistemas_Conectores_Cabos!$C$9</f>
        <v>RG316</v>
      </c>
      <c r="U2262" s="45" t="s">
        <v>1173</v>
      </c>
      <c r="V2262" s="33"/>
      <c r="W2262" s="33"/>
      <c r="X2262" s="33"/>
    </row>
    <row r="2263" ht="15.75" customHeight="1">
      <c r="A2263" s="19" t="str">
        <f>Def_Sistemas_Conectores_Cabos!$A$22</f>
        <v>BPM de elétrons</v>
      </c>
      <c r="B2263" s="22" t="str">
        <f>Datas_Entregas!$A$3</f>
        <v>BTS/Anel</v>
      </c>
      <c r="C2263" s="25">
        <f t="array" ref="C2263">INDEX(Datas_Entregas!$B$2:$B$100, MATCH(B2263, Datas_Entregas!$A$2:$A$100, 0), 1)</f>
        <v>43296</v>
      </c>
      <c r="D2263" s="22" t="str">
        <f>Def_Status_Montagem!$A$4</f>
        <v>Comprado / Esperando entrega</v>
      </c>
      <c r="E2263" s="35" t="str">
        <f>Def_Status_Montagem!$B$4</f>
        <v>Contratada (inclui etiqueta)</v>
      </c>
      <c r="F2263" s="214"/>
      <c r="G2263" s="215"/>
      <c r="H2263" s="26" t="str">
        <f t="array" ref="H2263">INDEX(Def_Instancias_Equipamentos!$E$2:$E$5135, MATCH(K2263, Def_Instancias_Equipamentos!$D$2:$D$5135, 0), 1)</f>
        <v>IA-18RaBPM</v>
      </c>
      <c r="I2263" s="27" t="str">
        <f t="array" ref="I2263">INDEX(Def_Instancias_Equipamentos!$E$2:$E$5135, MATCH(L2263, Def_Instancias_Equipamentos!$D$2:$D$5135, 0), 1)</f>
        <v>IA-18RaBPM</v>
      </c>
      <c r="J2263" s="27" t="str">
        <f t="shared" si="26"/>
        <v>INTERNO</v>
      </c>
      <c r="K2263" s="28" t="str">
        <f>Def_Instancias_Equipamentos!$D$932</f>
        <v>SI-18C4:DI-BPMRFFE</v>
      </c>
      <c r="L2263" s="19" t="str">
        <f>Def_Instancias_Equipamentos!$D$1523</f>
        <v>SI-18C4:DI-FMCFastADC</v>
      </c>
      <c r="M2263" s="44" t="s">
        <v>51</v>
      </c>
      <c r="N2263" s="45" t="s">
        <v>1192</v>
      </c>
      <c r="O2263" s="28" t="str">
        <f>Def_Sistemas_Conectores_Cabos!$B$7</f>
        <v>SMA 50-ohm</v>
      </c>
      <c r="P2263" s="19" t="str">
        <f>Def_Sistemas_Conectores_Cabos!$B$7</f>
        <v>SMA 50-ohm</v>
      </c>
      <c r="Q2263" s="27" t="str">
        <f t="shared" si="31"/>
        <v>SI-18C4:DI-BPMRFFE/TO_OUT
SI-18C4:DI-FMCFastADC/IN1</v>
      </c>
      <c r="R2263" s="69">
        <v>2.0</v>
      </c>
      <c r="S2263" s="69">
        <v>2.0</v>
      </c>
      <c r="T2263" s="211" t="str">
        <f>Def_Sistemas_Conectores_Cabos!$C$9</f>
        <v>RG316</v>
      </c>
      <c r="U2263" s="45" t="s">
        <v>1173</v>
      </c>
      <c r="V2263" s="33"/>
      <c r="W2263" s="33"/>
      <c r="X2263" s="33"/>
    </row>
    <row r="2264" ht="15.75" customHeight="1">
      <c r="A2264" s="19" t="str">
        <f>Def_Sistemas_Conectores_Cabos!$A$22</f>
        <v>BPM de elétrons</v>
      </c>
      <c r="B2264" s="22" t="str">
        <f>Datas_Entregas!$A$3</f>
        <v>BTS/Anel</v>
      </c>
      <c r="C2264" s="25">
        <f t="array" ref="C2264">INDEX(Datas_Entregas!$B$2:$B$100, MATCH(B2264, Datas_Entregas!$A$2:$A$100, 0), 1)</f>
        <v>43296</v>
      </c>
      <c r="D2264" s="22" t="str">
        <f>Def_Status_Montagem!$A$4</f>
        <v>Comprado / Esperando entrega</v>
      </c>
      <c r="E2264" s="35" t="str">
        <f>Def_Status_Montagem!$B$4</f>
        <v>Contratada (inclui etiqueta)</v>
      </c>
      <c r="F2264" s="214"/>
      <c r="G2264" s="215"/>
      <c r="H2264" s="26" t="str">
        <f t="array" ref="H2264">INDEX(Def_Instancias_Equipamentos!$E$2:$E$5135, MATCH(K2264, Def_Instancias_Equipamentos!$D$2:$D$5135, 0), 1)</f>
        <v>IA-18RaBPM</v>
      </c>
      <c r="I2264" s="27" t="str">
        <f t="array" ref="I2264">INDEX(Def_Instancias_Equipamentos!$E$2:$E$5135, MATCH(L2264, Def_Instancias_Equipamentos!$D$2:$D$5135, 0), 1)</f>
        <v>IA-18RaBPM</v>
      </c>
      <c r="J2264" s="27" t="str">
        <f t="shared" si="26"/>
        <v>INTERNO</v>
      </c>
      <c r="K2264" s="28" t="str">
        <f>Def_Instancias_Equipamentos!$D$932</f>
        <v>SI-18C4:DI-BPMRFFE</v>
      </c>
      <c r="L2264" s="19" t="str">
        <f>Def_Instancias_Equipamentos!$D$1523</f>
        <v>SI-18C4:DI-FMCFastADC</v>
      </c>
      <c r="M2264" s="44" t="s">
        <v>44</v>
      </c>
      <c r="N2264" s="45" t="s">
        <v>1199</v>
      </c>
      <c r="O2264" s="28" t="str">
        <f>Def_Sistemas_Conectores_Cabos!$B$7</f>
        <v>SMA 50-ohm</v>
      </c>
      <c r="P2264" s="19" t="str">
        <f>Def_Sistemas_Conectores_Cabos!$B$7</f>
        <v>SMA 50-ohm</v>
      </c>
      <c r="Q2264" s="27" t="str">
        <f t="shared" si="31"/>
        <v>SI-18C4:DI-BPMRFFE/BI_OUT
SI-18C4:DI-FMCFastADC/IN2</v>
      </c>
      <c r="R2264" s="69">
        <v>2.0</v>
      </c>
      <c r="S2264" s="69">
        <v>2.0</v>
      </c>
      <c r="T2264" s="211" t="str">
        <f>Def_Sistemas_Conectores_Cabos!$C$9</f>
        <v>RG316</v>
      </c>
      <c r="U2264" s="45" t="s">
        <v>1173</v>
      </c>
      <c r="V2264" s="33"/>
      <c r="W2264" s="33"/>
      <c r="X2264" s="33"/>
    </row>
    <row r="2265" ht="15.75" customHeight="1">
      <c r="A2265" s="19" t="str">
        <f>Def_Sistemas_Conectores_Cabos!$A$22</f>
        <v>BPM de elétrons</v>
      </c>
      <c r="B2265" s="22" t="str">
        <f>Datas_Entregas!$A$3</f>
        <v>BTS/Anel</v>
      </c>
      <c r="C2265" s="25">
        <f t="array" ref="C2265">INDEX(Datas_Entregas!$B$2:$B$100, MATCH(B2265, Datas_Entregas!$A$2:$A$100, 0), 1)</f>
        <v>43296</v>
      </c>
      <c r="D2265" s="22" t="str">
        <f>Def_Status_Montagem!$A$4</f>
        <v>Comprado / Esperando entrega</v>
      </c>
      <c r="E2265" s="35" t="str">
        <f>Def_Status_Montagem!$B$4</f>
        <v>Contratada (inclui etiqueta)</v>
      </c>
      <c r="F2265" s="214"/>
      <c r="G2265" s="215"/>
      <c r="H2265" s="26" t="str">
        <f t="array" ref="H2265">INDEX(Def_Instancias_Equipamentos!$E$2:$E$5135, MATCH(K2265, Def_Instancias_Equipamentos!$D$2:$D$5135, 0), 1)</f>
        <v>IA-18RaBPM</v>
      </c>
      <c r="I2265" s="27" t="str">
        <f t="array" ref="I2265">INDEX(Def_Instancias_Equipamentos!$E$2:$E$5135, MATCH(L2265, Def_Instancias_Equipamentos!$D$2:$D$5135, 0), 1)</f>
        <v>IA-18RaBPM</v>
      </c>
      <c r="J2265" s="27" t="str">
        <f t="shared" si="26"/>
        <v>INTERNO</v>
      </c>
      <c r="K2265" s="28" t="str">
        <f>Def_Instancias_Equipamentos!$D$932</f>
        <v>SI-18C4:DI-BPMRFFE</v>
      </c>
      <c r="L2265" s="19" t="str">
        <f>Def_Instancias_Equipamentos!$D$1523</f>
        <v>SI-18C4:DI-FMCFastADC</v>
      </c>
      <c r="M2265" s="44" t="s">
        <v>49</v>
      </c>
      <c r="N2265" s="45" t="s">
        <v>1202</v>
      </c>
      <c r="O2265" s="28" t="str">
        <f>Def_Sistemas_Conectores_Cabos!$B$7</f>
        <v>SMA 50-ohm</v>
      </c>
      <c r="P2265" s="19" t="str">
        <f>Def_Sistemas_Conectores_Cabos!$B$7</f>
        <v>SMA 50-ohm</v>
      </c>
      <c r="Q2265" s="27" t="str">
        <f t="shared" si="31"/>
        <v>SI-18C4:DI-BPMRFFE/TI_OUT
SI-18C4:DI-FMCFastADC/IN3</v>
      </c>
      <c r="R2265" s="69">
        <v>2.0</v>
      </c>
      <c r="S2265" s="69">
        <v>2.0</v>
      </c>
      <c r="T2265" s="211" t="str">
        <f>Def_Sistemas_Conectores_Cabos!$C$9</f>
        <v>RG316</v>
      </c>
      <c r="U2265" s="45" t="s">
        <v>1173</v>
      </c>
      <c r="V2265" s="33"/>
      <c r="W2265" s="33"/>
      <c r="X2265" s="33"/>
    </row>
    <row r="2266" ht="15.75" customHeight="1">
      <c r="A2266" s="19" t="str">
        <f>Def_Sistemas_Conectores_Cabos!$A$22</f>
        <v>BPM de elétrons</v>
      </c>
      <c r="B2266" s="22" t="str">
        <f>Datas_Entregas!$A$3</f>
        <v>BTS/Anel</v>
      </c>
      <c r="C2266" s="25">
        <f t="array" ref="C2266">INDEX(Datas_Entregas!$B$2:$B$100, MATCH(B2266, Datas_Entregas!$A$2:$A$100, 0), 1)</f>
        <v>43296</v>
      </c>
      <c r="D2266" s="22" t="str">
        <f>Def_Status_Montagem!$A$4</f>
        <v>Comprado / Esperando entrega</v>
      </c>
      <c r="E2266" s="35" t="str">
        <f>Def_Status_Montagem!$B$4</f>
        <v>Contratada (inclui etiqueta)</v>
      </c>
      <c r="F2266" s="214"/>
      <c r="G2266" s="215"/>
      <c r="H2266" s="26" t="str">
        <f t="array" ref="H2266">INDEX(Def_Instancias_Equipamentos!$E$2:$E$5135, MATCH(K2266, Def_Instancias_Equipamentos!$D$2:$D$5135, 0), 1)</f>
        <v>IA-18RaBPM</v>
      </c>
      <c r="I2266" s="27" t="str">
        <f t="array" ref="I2266">INDEX(Def_Instancias_Equipamentos!$E$2:$E$5135, MATCH(L2266, Def_Instancias_Equipamentos!$D$2:$D$5135, 0), 1)</f>
        <v>IA-18RaBPM</v>
      </c>
      <c r="J2266" s="27" t="str">
        <f t="shared" si="26"/>
        <v>INTERNO</v>
      </c>
      <c r="K2266" s="28" t="str">
        <f>Def_Instancias_Equipamentos!$D$932</f>
        <v>SI-18C4:DI-BPMRFFE</v>
      </c>
      <c r="L2266" s="19" t="str">
        <f>Def_Instancias_Equipamentos!$D$1523</f>
        <v>SI-18C4:DI-FMCFastADC</v>
      </c>
      <c r="M2266" s="44" t="s">
        <v>47</v>
      </c>
      <c r="N2266" s="45" t="s">
        <v>1216</v>
      </c>
      <c r="O2266" s="28" t="str">
        <f>Def_Sistemas_Conectores_Cabos!$B$7</f>
        <v>SMA 50-ohm</v>
      </c>
      <c r="P2266" s="19" t="str">
        <f>Def_Sistemas_Conectores_Cabos!$B$7</f>
        <v>SMA 50-ohm</v>
      </c>
      <c r="Q2266" s="27" t="str">
        <f t="shared" si="31"/>
        <v>SI-18C4:DI-BPMRFFE/BO_OUT
SI-18C4:DI-FMCFastADC/IN4</v>
      </c>
      <c r="R2266" s="69">
        <v>2.0</v>
      </c>
      <c r="S2266" s="69">
        <v>2.0</v>
      </c>
      <c r="T2266" s="211" t="str">
        <f>Def_Sistemas_Conectores_Cabos!$C$9</f>
        <v>RG316</v>
      </c>
      <c r="U2266" s="45" t="s">
        <v>1173</v>
      </c>
      <c r="V2266" s="33"/>
      <c r="W2266" s="33"/>
      <c r="X2266" s="33"/>
    </row>
    <row r="2267" ht="15.75" customHeight="1">
      <c r="A2267" s="19" t="str">
        <f>Def_Sistemas_Conectores_Cabos!$A$22</f>
        <v>BPM de elétrons</v>
      </c>
      <c r="B2267" s="22" t="str">
        <f>Datas_Entregas!$A$3</f>
        <v>BTS/Anel</v>
      </c>
      <c r="C2267" s="25">
        <f t="array" ref="C2267">INDEX(Datas_Entregas!$B$2:$B$100, MATCH(B2267, Datas_Entregas!$A$2:$A$100, 0), 1)</f>
        <v>43296</v>
      </c>
      <c r="D2267" s="22" t="str">
        <f>Def_Status_Montagem!$A$4</f>
        <v>Comprado / Esperando entrega</v>
      </c>
      <c r="E2267" s="35" t="str">
        <f>Def_Status_Montagem!$B$4</f>
        <v>Contratada (inclui etiqueta)</v>
      </c>
      <c r="F2267" s="214"/>
      <c r="G2267" s="215"/>
      <c r="H2267" s="26" t="str">
        <f t="array" ref="H2267">INDEX(Def_Instancias_Equipamentos!$E$2:$E$5135, MATCH(K2267, Def_Instancias_Equipamentos!$D$2:$D$5135, 0), 1)</f>
        <v>IA-18RaBPM</v>
      </c>
      <c r="I2267" s="27" t="str">
        <f t="array" ref="I2267">INDEX(Def_Instancias_Equipamentos!$E$2:$E$5135, MATCH(L2267, Def_Instancias_Equipamentos!$D$2:$D$5135, 0), 1)</f>
        <v>IA-18RaBPM</v>
      </c>
      <c r="J2267" s="27" t="str">
        <f t="shared" si="26"/>
        <v>INTERNO</v>
      </c>
      <c r="K2267" s="28" t="str">
        <f>Def_Instancias_Equipamentos!$D$933</f>
        <v>SI-18M1:DI-BPMRFFE</v>
      </c>
      <c r="L2267" s="19" t="str">
        <f>Def_Instancias_Equipamentos!$D$1524</f>
        <v>SI-18M1:DI-FMCFastADC</v>
      </c>
      <c r="M2267" s="44" t="s">
        <v>51</v>
      </c>
      <c r="N2267" s="45" t="s">
        <v>1192</v>
      </c>
      <c r="O2267" s="28" t="str">
        <f>Def_Sistemas_Conectores_Cabos!$B$7</f>
        <v>SMA 50-ohm</v>
      </c>
      <c r="P2267" s="19" t="str">
        <f>Def_Sistemas_Conectores_Cabos!$B$7</f>
        <v>SMA 50-ohm</v>
      </c>
      <c r="Q2267" s="27" t="str">
        <f t="shared" si="31"/>
        <v>SI-18M1:DI-BPMRFFE/TO_OUT
SI-18M1:DI-FMCFastADC/IN1</v>
      </c>
      <c r="R2267" s="69">
        <v>2.0</v>
      </c>
      <c r="S2267" s="69">
        <v>2.0</v>
      </c>
      <c r="T2267" s="211" t="str">
        <f>Def_Sistemas_Conectores_Cabos!$C$9</f>
        <v>RG316</v>
      </c>
      <c r="U2267" s="45" t="s">
        <v>1173</v>
      </c>
      <c r="V2267" s="33"/>
      <c r="W2267" s="33"/>
      <c r="X2267" s="33"/>
    </row>
    <row r="2268" ht="15.75" customHeight="1">
      <c r="A2268" s="19" t="str">
        <f>Def_Sistemas_Conectores_Cabos!$A$22</f>
        <v>BPM de elétrons</v>
      </c>
      <c r="B2268" s="22" t="str">
        <f>Datas_Entregas!$A$3</f>
        <v>BTS/Anel</v>
      </c>
      <c r="C2268" s="25">
        <f t="array" ref="C2268">INDEX(Datas_Entregas!$B$2:$B$100, MATCH(B2268, Datas_Entregas!$A$2:$A$100, 0), 1)</f>
        <v>43296</v>
      </c>
      <c r="D2268" s="22" t="str">
        <f>Def_Status_Montagem!$A$4</f>
        <v>Comprado / Esperando entrega</v>
      </c>
      <c r="E2268" s="35" t="str">
        <f>Def_Status_Montagem!$B$4</f>
        <v>Contratada (inclui etiqueta)</v>
      </c>
      <c r="F2268" s="214"/>
      <c r="G2268" s="215"/>
      <c r="H2268" s="26" t="str">
        <f t="array" ref="H2268">INDEX(Def_Instancias_Equipamentos!$E$2:$E$5135, MATCH(K2268, Def_Instancias_Equipamentos!$D$2:$D$5135, 0), 1)</f>
        <v>IA-18RaBPM</v>
      </c>
      <c r="I2268" s="27" t="str">
        <f t="array" ref="I2268">INDEX(Def_Instancias_Equipamentos!$E$2:$E$5135, MATCH(L2268, Def_Instancias_Equipamentos!$D$2:$D$5135, 0), 1)</f>
        <v>IA-18RaBPM</v>
      </c>
      <c r="J2268" s="27" t="str">
        <f t="shared" si="26"/>
        <v>INTERNO</v>
      </c>
      <c r="K2268" s="28" t="str">
        <f>Def_Instancias_Equipamentos!$D$933</f>
        <v>SI-18M1:DI-BPMRFFE</v>
      </c>
      <c r="L2268" s="19" t="str">
        <f>Def_Instancias_Equipamentos!$D$1524</f>
        <v>SI-18M1:DI-FMCFastADC</v>
      </c>
      <c r="M2268" s="44" t="s">
        <v>44</v>
      </c>
      <c r="N2268" s="45" t="s">
        <v>1199</v>
      </c>
      <c r="O2268" s="28" t="str">
        <f>Def_Sistemas_Conectores_Cabos!$B$7</f>
        <v>SMA 50-ohm</v>
      </c>
      <c r="P2268" s="19" t="str">
        <f>Def_Sistemas_Conectores_Cabos!$B$7</f>
        <v>SMA 50-ohm</v>
      </c>
      <c r="Q2268" s="27" t="str">
        <f t="shared" si="31"/>
        <v>SI-18M1:DI-BPMRFFE/BI_OUT
SI-18M1:DI-FMCFastADC/IN2</v>
      </c>
      <c r="R2268" s="69">
        <v>2.0</v>
      </c>
      <c r="S2268" s="69">
        <v>2.0</v>
      </c>
      <c r="T2268" s="211" t="str">
        <f>Def_Sistemas_Conectores_Cabos!$C$9</f>
        <v>RG316</v>
      </c>
      <c r="U2268" s="45" t="s">
        <v>1173</v>
      </c>
      <c r="V2268" s="33"/>
      <c r="W2268" s="33"/>
      <c r="X2268" s="33"/>
    </row>
    <row r="2269" ht="15.75" customHeight="1">
      <c r="A2269" s="19" t="str">
        <f>Def_Sistemas_Conectores_Cabos!$A$22</f>
        <v>BPM de elétrons</v>
      </c>
      <c r="B2269" s="22" t="str">
        <f>Datas_Entregas!$A$3</f>
        <v>BTS/Anel</v>
      </c>
      <c r="C2269" s="25">
        <f t="array" ref="C2269">INDEX(Datas_Entregas!$B$2:$B$100, MATCH(B2269, Datas_Entregas!$A$2:$A$100, 0), 1)</f>
        <v>43296</v>
      </c>
      <c r="D2269" s="22" t="str">
        <f>Def_Status_Montagem!$A$4</f>
        <v>Comprado / Esperando entrega</v>
      </c>
      <c r="E2269" s="35" t="str">
        <f>Def_Status_Montagem!$B$4</f>
        <v>Contratada (inclui etiqueta)</v>
      </c>
      <c r="F2269" s="214"/>
      <c r="G2269" s="215"/>
      <c r="H2269" s="26" t="str">
        <f t="array" ref="H2269">INDEX(Def_Instancias_Equipamentos!$E$2:$E$5135, MATCH(K2269, Def_Instancias_Equipamentos!$D$2:$D$5135, 0), 1)</f>
        <v>IA-18RaBPM</v>
      </c>
      <c r="I2269" s="27" t="str">
        <f t="array" ref="I2269">INDEX(Def_Instancias_Equipamentos!$E$2:$E$5135, MATCH(L2269, Def_Instancias_Equipamentos!$D$2:$D$5135, 0), 1)</f>
        <v>IA-18RaBPM</v>
      </c>
      <c r="J2269" s="27" t="str">
        <f t="shared" si="26"/>
        <v>INTERNO</v>
      </c>
      <c r="K2269" s="28" t="str">
        <f>Def_Instancias_Equipamentos!$D$933</f>
        <v>SI-18M1:DI-BPMRFFE</v>
      </c>
      <c r="L2269" s="19" t="str">
        <f>Def_Instancias_Equipamentos!$D$1524</f>
        <v>SI-18M1:DI-FMCFastADC</v>
      </c>
      <c r="M2269" s="44" t="s">
        <v>49</v>
      </c>
      <c r="N2269" s="45" t="s">
        <v>1202</v>
      </c>
      <c r="O2269" s="28" t="str">
        <f>Def_Sistemas_Conectores_Cabos!$B$7</f>
        <v>SMA 50-ohm</v>
      </c>
      <c r="P2269" s="19" t="str">
        <f>Def_Sistemas_Conectores_Cabos!$B$7</f>
        <v>SMA 50-ohm</v>
      </c>
      <c r="Q2269" s="27" t="str">
        <f t="shared" si="31"/>
        <v>SI-18M1:DI-BPMRFFE/TI_OUT
SI-18M1:DI-FMCFastADC/IN3</v>
      </c>
      <c r="R2269" s="69">
        <v>2.0</v>
      </c>
      <c r="S2269" s="69">
        <v>2.0</v>
      </c>
      <c r="T2269" s="211" t="str">
        <f>Def_Sistemas_Conectores_Cabos!$C$9</f>
        <v>RG316</v>
      </c>
      <c r="U2269" s="45" t="s">
        <v>1173</v>
      </c>
      <c r="V2269" s="33"/>
      <c r="W2269" s="33"/>
      <c r="X2269" s="33"/>
    </row>
    <row r="2270" ht="15.75" customHeight="1">
      <c r="A2270" s="19" t="str">
        <f>Def_Sistemas_Conectores_Cabos!$A$22</f>
        <v>BPM de elétrons</v>
      </c>
      <c r="B2270" s="22" t="str">
        <f>Datas_Entregas!$A$3</f>
        <v>BTS/Anel</v>
      </c>
      <c r="C2270" s="25">
        <f t="array" ref="C2270">INDEX(Datas_Entregas!$B$2:$B$100, MATCH(B2270, Datas_Entregas!$A$2:$A$100, 0), 1)</f>
        <v>43296</v>
      </c>
      <c r="D2270" s="22" t="str">
        <f>Def_Status_Montagem!$A$4</f>
        <v>Comprado / Esperando entrega</v>
      </c>
      <c r="E2270" s="35" t="str">
        <f>Def_Status_Montagem!$B$4</f>
        <v>Contratada (inclui etiqueta)</v>
      </c>
      <c r="F2270" s="214"/>
      <c r="G2270" s="215"/>
      <c r="H2270" s="26" t="str">
        <f t="array" ref="H2270">INDEX(Def_Instancias_Equipamentos!$E$2:$E$5135, MATCH(K2270, Def_Instancias_Equipamentos!$D$2:$D$5135, 0), 1)</f>
        <v>IA-18RaBPM</v>
      </c>
      <c r="I2270" s="27" t="str">
        <f t="array" ref="I2270">INDEX(Def_Instancias_Equipamentos!$E$2:$E$5135, MATCH(L2270, Def_Instancias_Equipamentos!$D$2:$D$5135, 0), 1)</f>
        <v>IA-18RaBPM</v>
      </c>
      <c r="J2270" s="27" t="str">
        <f t="shared" si="26"/>
        <v>INTERNO</v>
      </c>
      <c r="K2270" s="28" t="str">
        <f>Def_Instancias_Equipamentos!$D$933</f>
        <v>SI-18M1:DI-BPMRFFE</v>
      </c>
      <c r="L2270" s="19" t="str">
        <f>Def_Instancias_Equipamentos!$D$1524</f>
        <v>SI-18M1:DI-FMCFastADC</v>
      </c>
      <c r="M2270" s="44" t="s">
        <v>47</v>
      </c>
      <c r="N2270" s="45" t="s">
        <v>1216</v>
      </c>
      <c r="O2270" s="28" t="str">
        <f>Def_Sistemas_Conectores_Cabos!$B$7</f>
        <v>SMA 50-ohm</v>
      </c>
      <c r="P2270" s="19" t="str">
        <f>Def_Sistemas_Conectores_Cabos!$B$7</f>
        <v>SMA 50-ohm</v>
      </c>
      <c r="Q2270" s="27" t="str">
        <f t="shared" si="31"/>
        <v>SI-18M1:DI-BPMRFFE/BO_OUT
SI-18M1:DI-FMCFastADC/IN4</v>
      </c>
      <c r="R2270" s="69">
        <v>2.0</v>
      </c>
      <c r="S2270" s="69">
        <v>2.0</v>
      </c>
      <c r="T2270" s="211" t="str">
        <f>Def_Sistemas_Conectores_Cabos!$C$9</f>
        <v>RG316</v>
      </c>
      <c r="U2270" s="45" t="s">
        <v>1173</v>
      </c>
      <c r="V2270" s="33"/>
      <c r="W2270" s="33"/>
      <c r="X2270" s="33"/>
    </row>
    <row r="2271" ht="15.75" customHeight="1">
      <c r="A2271" s="19" t="str">
        <f>Def_Sistemas_Conectores_Cabos!$A$22</f>
        <v>BPM de elétrons</v>
      </c>
      <c r="B2271" s="22" t="str">
        <f>Datas_Entregas!$A$3</f>
        <v>BTS/Anel</v>
      </c>
      <c r="C2271" s="25">
        <f t="array" ref="C2271">INDEX(Datas_Entregas!$B$2:$B$100, MATCH(B2271, Datas_Entregas!$A$2:$A$100, 0), 1)</f>
        <v>43296</v>
      </c>
      <c r="D2271" s="22" t="str">
        <f>Def_Status_Montagem!$A$4</f>
        <v>Comprado / Esperando entrega</v>
      </c>
      <c r="E2271" s="35" t="str">
        <f>Def_Status_Montagem!$B$4</f>
        <v>Contratada (inclui etiqueta)</v>
      </c>
      <c r="F2271" s="214"/>
      <c r="G2271" s="215"/>
      <c r="H2271" s="26" t="str">
        <f t="array" ref="H2271">INDEX(Def_Instancias_Equipamentos!$E$2:$E$5135, MATCH(K2271, Def_Instancias_Equipamentos!$D$2:$D$5135, 0), 1)</f>
        <v>IA-18RaBPM</v>
      </c>
      <c r="I2271" s="27" t="str">
        <f t="array" ref="I2271">INDEX(Def_Instancias_Equipamentos!$E$2:$E$5135, MATCH(L2271, Def_Instancias_Equipamentos!$D$2:$D$5135, 0), 1)</f>
        <v>IA-18RaBPM</v>
      </c>
      <c r="J2271" s="27" t="str">
        <f t="shared" si="26"/>
        <v>INTERNO</v>
      </c>
      <c r="K2271" s="28" t="str">
        <f>Def_Instancias_Equipamentos!$D$934</f>
        <v>SI-18M2:DI-BPMRFFE</v>
      </c>
      <c r="L2271" s="19" t="str">
        <f>Def_Instancias_Equipamentos!$D$1525</f>
        <v>SI-18M2:DI-FMCFastADC</v>
      </c>
      <c r="M2271" s="44" t="s">
        <v>51</v>
      </c>
      <c r="N2271" s="45" t="s">
        <v>1192</v>
      </c>
      <c r="O2271" s="28" t="str">
        <f>Def_Sistemas_Conectores_Cabos!$B$7</f>
        <v>SMA 50-ohm</v>
      </c>
      <c r="P2271" s="19" t="str">
        <f>Def_Sistemas_Conectores_Cabos!$B$7</f>
        <v>SMA 50-ohm</v>
      </c>
      <c r="Q2271" s="27" t="str">
        <f t="shared" si="31"/>
        <v>SI-18M2:DI-BPMRFFE/TO_OUT
SI-18M2:DI-FMCFastADC/IN1</v>
      </c>
      <c r="R2271" s="69">
        <v>2.0</v>
      </c>
      <c r="S2271" s="69">
        <v>2.0</v>
      </c>
      <c r="T2271" s="211" t="str">
        <f>Def_Sistemas_Conectores_Cabos!$C$9</f>
        <v>RG316</v>
      </c>
      <c r="U2271" s="45" t="s">
        <v>1173</v>
      </c>
      <c r="V2271" s="33"/>
      <c r="W2271" s="33"/>
      <c r="X2271" s="33"/>
    </row>
    <row r="2272" ht="15.75" customHeight="1">
      <c r="A2272" s="19" t="str">
        <f>Def_Sistemas_Conectores_Cabos!$A$22</f>
        <v>BPM de elétrons</v>
      </c>
      <c r="B2272" s="22" t="str">
        <f>Datas_Entregas!$A$3</f>
        <v>BTS/Anel</v>
      </c>
      <c r="C2272" s="25">
        <f t="array" ref="C2272">INDEX(Datas_Entregas!$B$2:$B$100, MATCH(B2272, Datas_Entregas!$A$2:$A$100, 0), 1)</f>
        <v>43296</v>
      </c>
      <c r="D2272" s="22" t="str">
        <f>Def_Status_Montagem!$A$4</f>
        <v>Comprado / Esperando entrega</v>
      </c>
      <c r="E2272" s="35" t="str">
        <f>Def_Status_Montagem!$B$4</f>
        <v>Contratada (inclui etiqueta)</v>
      </c>
      <c r="F2272" s="214"/>
      <c r="G2272" s="215"/>
      <c r="H2272" s="26" t="str">
        <f t="array" ref="H2272">INDEX(Def_Instancias_Equipamentos!$E$2:$E$5135, MATCH(K2272, Def_Instancias_Equipamentos!$D$2:$D$5135, 0), 1)</f>
        <v>IA-18RaBPM</v>
      </c>
      <c r="I2272" s="27" t="str">
        <f t="array" ref="I2272">INDEX(Def_Instancias_Equipamentos!$E$2:$E$5135, MATCH(L2272, Def_Instancias_Equipamentos!$D$2:$D$5135, 0), 1)</f>
        <v>IA-18RaBPM</v>
      </c>
      <c r="J2272" s="27" t="str">
        <f t="shared" si="26"/>
        <v>INTERNO</v>
      </c>
      <c r="K2272" s="28" t="str">
        <f>Def_Instancias_Equipamentos!$D$934</f>
        <v>SI-18M2:DI-BPMRFFE</v>
      </c>
      <c r="L2272" s="19" t="str">
        <f>Def_Instancias_Equipamentos!$D$1525</f>
        <v>SI-18M2:DI-FMCFastADC</v>
      </c>
      <c r="M2272" s="44" t="s">
        <v>44</v>
      </c>
      <c r="N2272" s="45" t="s">
        <v>1199</v>
      </c>
      <c r="O2272" s="28" t="str">
        <f>Def_Sistemas_Conectores_Cabos!$B$7</f>
        <v>SMA 50-ohm</v>
      </c>
      <c r="P2272" s="19" t="str">
        <f>Def_Sistemas_Conectores_Cabos!$B$7</f>
        <v>SMA 50-ohm</v>
      </c>
      <c r="Q2272" s="27" t="str">
        <f t="shared" si="31"/>
        <v>SI-18M2:DI-BPMRFFE/BI_OUT
SI-18M2:DI-FMCFastADC/IN2</v>
      </c>
      <c r="R2272" s="69">
        <v>2.0</v>
      </c>
      <c r="S2272" s="69">
        <v>2.0</v>
      </c>
      <c r="T2272" s="211" t="str">
        <f>Def_Sistemas_Conectores_Cabos!$C$9</f>
        <v>RG316</v>
      </c>
      <c r="U2272" s="45" t="s">
        <v>1173</v>
      </c>
      <c r="V2272" s="33"/>
      <c r="W2272" s="33"/>
      <c r="X2272" s="33"/>
    </row>
    <row r="2273" ht="15.75" customHeight="1">
      <c r="A2273" s="19" t="str">
        <f>Def_Sistemas_Conectores_Cabos!$A$22</f>
        <v>BPM de elétrons</v>
      </c>
      <c r="B2273" s="22" t="str">
        <f>Datas_Entregas!$A$3</f>
        <v>BTS/Anel</v>
      </c>
      <c r="C2273" s="25">
        <f t="array" ref="C2273">INDEX(Datas_Entregas!$B$2:$B$100, MATCH(B2273, Datas_Entregas!$A$2:$A$100, 0), 1)</f>
        <v>43296</v>
      </c>
      <c r="D2273" s="22" t="str">
        <f>Def_Status_Montagem!$A$4</f>
        <v>Comprado / Esperando entrega</v>
      </c>
      <c r="E2273" s="35" t="str">
        <f>Def_Status_Montagem!$B$4</f>
        <v>Contratada (inclui etiqueta)</v>
      </c>
      <c r="F2273" s="214"/>
      <c r="G2273" s="215"/>
      <c r="H2273" s="26" t="str">
        <f t="array" ref="H2273">INDEX(Def_Instancias_Equipamentos!$E$2:$E$5135, MATCH(K2273, Def_Instancias_Equipamentos!$D$2:$D$5135, 0), 1)</f>
        <v>IA-18RaBPM</v>
      </c>
      <c r="I2273" s="27" t="str">
        <f t="array" ref="I2273">INDEX(Def_Instancias_Equipamentos!$E$2:$E$5135, MATCH(L2273, Def_Instancias_Equipamentos!$D$2:$D$5135, 0), 1)</f>
        <v>IA-18RaBPM</v>
      </c>
      <c r="J2273" s="27" t="str">
        <f t="shared" si="26"/>
        <v>INTERNO</v>
      </c>
      <c r="K2273" s="28" t="str">
        <f>Def_Instancias_Equipamentos!$D$934</f>
        <v>SI-18M2:DI-BPMRFFE</v>
      </c>
      <c r="L2273" s="19" t="str">
        <f>Def_Instancias_Equipamentos!$D$1525</f>
        <v>SI-18M2:DI-FMCFastADC</v>
      </c>
      <c r="M2273" s="44" t="s">
        <v>49</v>
      </c>
      <c r="N2273" s="45" t="s">
        <v>1202</v>
      </c>
      <c r="O2273" s="28" t="str">
        <f>Def_Sistemas_Conectores_Cabos!$B$7</f>
        <v>SMA 50-ohm</v>
      </c>
      <c r="P2273" s="19" t="str">
        <f>Def_Sistemas_Conectores_Cabos!$B$7</f>
        <v>SMA 50-ohm</v>
      </c>
      <c r="Q2273" s="27" t="str">
        <f t="shared" si="31"/>
        <v>SI-18M2:DI-BPMRFFE/TI_OUT
SI-18M2:DI-FMCFastADC/IN3</v>
      </c>
      <c r="R2273" s="69">
        <v>2.0</v>
      </c>
      <c r="S2273" s="69">
        <v>2.0</v>
      </c>
      <c r="T2273" s="211" t="str">
        <f>Def_Sistemas_Conectores_Cabos!$C$9</f>
        <v>RG316</v>
      </c>
      <c r="U2273" s="45" t="s">
        <v>1173</v>
      </c>
      <c r="V2273" s="33"/>
      <c r="W2273" s="33"/>
      <c r="X2273" s="33"/>
    </row>
    <row r="2274" ht="15.75" customHeight="1">
      <c r="A2274" s="19" t="str">
        <f>Def_Sistemas_Conectores_Cabos!$A$22</f>
        <v>BPM de elétrons</v>
      </c>
      <c r="B2274" s="22" t="str">
        <f>Datas_Entregas!$A$3</f>
        <v>BTS/Anel</v>
      </c>
      <c r="C2274" s="25">
        <f t="array" ref="C2274">INDEX(Datas_Entregas!$B$2:$B$100, MATCH(B2274, Datas_Entregas!$A$2:$A$100, 0), 1)</f>
        <v>43296</v>
      </c>
      <c r="D2274" s="22" t="str">
        <f>Def_Status_Montagem!$A$4</f>
        <v>Comprado / Esperando entrega</v>
      </c>
      <c r="E2274" s="35" t="str">
        <f>Def_Status_Montagem!$B$4</f>
        <v>Contratada (inclui etiqueta)</v>
      </c>
      <c r="F2274" s="214"/>
      <c r="G2274" s="215"/>
      <c r="H2274" s="26" t="str">
        <f t="array" ref="H2274">INDEX(Def_Instancias_Equipamentos!$E$2:$E$5135, MATCH(K2274, Def_Instancias_Equipamentos!$D$2:$D$5135, 0), 1)</f>
        <v>IA-18RaBPM</v>
      </c>
      <c r="I2274" s="27" t="str">
        <f t="array" ref="I2274">INDEX(Def_Instancias_Equipamentos!$E$2:$E$5135, MATCH(L2274, Def_Instancias_Equipamentos!$D$2:$D$5135, 0), 1)</f>
        <v>IA-18RaBPM</v>
      </c>
      <c r="J2274" s="27" t="str">
        <f t="shared" si="26"/>
        <v>INTERNO</v>
      </c>
      <c r="K2274" s="28" t="str">
        <f>Def_Instancias_Equipamentos!$D$934</f>
        <v>SI-18M2:DI-BPMRFFE</v>
      </c>
      <c r="L2274" s="19" t="str">
        <f>Def_Instancias_Equipamentos!$D$1525</f>
        <v>SI-18M2:DI-FMCFastADC</v>
      </c>
      <c r="M2274" s="44" t="s">
        <v>47</v>
      </c>
      <c r="N2274" s="45" t="s">
        <v>1216</v>
      </c>
      <c r="O2274" s="28" t="str">
        <f>Def_Sistemas_Conectores_Cabos!$B$7</f>
        <v>SMA 50-ohm</v>
      </c>
      <c r="P2274" s="19" t="str">
        <f>Def_Sistemas_Conectores_Cabos!$B$7</f>
        <v>SMA 50-ohm</v>
      </c>
      <c r="Q2274" s="27" t="str">
        <f t="shared" si="31"/>
        <v>SI-18M2:DI-BPMRFFE/BO_OUT
SI-18M2:DI-FMCFastADC/IN4</v>
      </c>
      <c r="R2274" s="69">
        <v>2.0</v>
      </c>
      <c r="S2274" s="69">
        <v>2.0</v>
      </c>
      <c r="T2274" s="211" t="str">
        <f>Def_Sistemas_Conectores_Cabos!$C$9</f>
        <v>RG316</v>
      </c>
      <c r="U2274" s="45" t="s">
        <v>1173</v>
      </c>
      <c r="V2274" s="33"/>
      <c r="W2274" s="33"/>
      <c r="X2274" s="33"/>
    </row>
    <row r="2275" ht="15.75" customHeight="1">
      <c r="A2275" s="19" t="str">
        <f>Def_Sistemas_Conectores_Cabos!$A$22</f>
        <v>BPM de elétrons</v>
      </c>
      <c r="B2275" s="22" t="str">
        <f>Datas_Entregas!$A$3</f>
        <v>BTS/Anel</v>
      </c>
      <c r="C2275" s="25">
        <f t="array" ref="C2275">INDEX(Datas_Entregas!$B$2:$B$100, MATCH(B2275, Datas_Entregas!$A$2:$A$100, 0), 1)</f>
        <v>43296</v>
      </c>
      <c r="D2275" s="22" t="str">
        <f>Def_Status_Montagem!$A$4</f>
        <v>Comprado / Esperando entrega</v>
      </c>
      <c r="E2275" s="35" t="str">
        <f>Def_Status_Montagem!$B$4</f>
        <v>Contratada (inclui etiqueta)</v>
      </c>
      <c r="F2275" s="214"/>
      <c r="G2275" s="215"/>
      <c r="H2275" s="26" t="str">
        <f t="array" ref="H2275">INDEX(Def_Instancias_Equipamentos!$E$2:$E$5135, MATCH(K2275, Def_Instancias_Equipamentos!$D$2:$D$5135, 0), 1)</f>
        <v>IA-18RaBPM</v>
      </c>
      <c r="I2275" s="27" t="str">
        <f t="array" ref="I2275">INDEX(Def_Instancias_Equipamentos!$E$2:$E$5135, MATCH(L2275, Def_Instancias_Equipamentos!$D$2:$D$5135, 0), 1)</f>
        <v>IA-18RaBPM</v>
      </c>
      <c r="J2275" s="27" t="str">
        <f t="shared" si="26"/>
        <v>INTERNO</v>
      </c>
      <c r="K2275" s="28" t="str">
        <f>Def_Instancias_Equipamentos!$D$985</f>
        <v>SI-18SB:DI-BPMRFFE-1</v>
      </c>
      <c r="L2275" s="19" t="str">
        <f>Def_Instancias_Equipamentos!$D$1576</f>
        <v>SI-18SB:DI-FMCFastADC-1</v>
      </c>
      <c r="M2275" s="44" t="s">
        <v>51</v>
      </c>
      <c r="N2275" s="45" t="s">
        <v>1192</v>
      </c>
      <c r="O2275" s="28" t="str">
        <f>Def_Sistemas_Conectores_Cabos!$B$7</f>
        <v>SMA 50-ohm</v>
      </c>
      <c r="P2275" s="19" t="str">
        <f>Def_Sistemas_Conectores_Cabos!$B$7</f>
        <v>SMA 50-ohm</v>
      </c>
      <c r="Q2275" s="27" t="str">
        <f t="shared" si="31"/>
        <v>SI-18SB:DI-BPMRFFE-1/TO_OUT
SI-18SB:DI-FMCFastADC-1/IN1</v>
      </c>
      <c r="R2275" s="69">
        <v>2.0</v>
      </c>
      <c r="S2275" s="69">
        <v>2.0</v>
      </c>
      <c r="T2275" s="211" t="str">
        <f>Def_Sistemas_Conectores_Cabos!$C$9</f>
        <v>RG316</v>
      </c>
      <c r="U2275" s="45" t="s">
        <v>1173</v>
      </c>
      <c r="V2275" s="33"/>
      <c r="W2275" s="33"/>
      <c r="X2275" s="33"/>
    </row>
    <row r="2276" ht="15.75" customHeight="1">
      <c r="A2276" s="19" t="str">
        <f>Def_Sistemas_Conectores_Cabos!$A$22</f>
        <v>BPM de elétrons</v>
      </c>
      <c r="B2276" s="22" t="str">
        <f>Datas_Entregas!$A$3</f>
        <v>BTS/Anel</v>
      </c>
      <c r="C2276" s="25">
        <f t="array" ref="C2276">INDEX(Datas_Entregas!$B$2:$B$100, MATCH(B2276, Datas_Entregas!$A$2:$A$100, 0), 1)</f>
        <v>43296</v>
      </c>
      <c r="D2276" s="22" t="str">
        <f>Def_Status_Montagem!$A$4</f>
        <v>Comprado / Esperando entrega</v>
      </c>
      <c r="E2276" s="35" t="str">
        <f>Def_Status_Montagem!$B$4</f>
        <v>Contratada (inclui etiqueta)</v>
      </c>
      <c r="F2276" s="214"/>
      <c r="G2276" s="215"/>
      <c r="H2276" s="26" t="str">
        <f t="array" ref="H2276">INDEX(Def_Instancias_Equipamentos!$E$2:$E$5135, MATCH(K2276, Def_Instancias_Equipamentos!$D$2:$D$5135, 0), 1)</f>
        <v>IA-18RaBPM</v>
      </c>
      <c r="I2276" s="27" t="str">
        <f t="array" ref="I2276">INDEX(Def_Instancias_Equipamentos!$E$2:$E$5135, MATCH(L2276, Def_Instancias_Equipamentos!$D$2:$D$5135, 0), 1)</f>
        <v>IA-18RaBPM</v>
      </c>
      <c r="J2276" s="27" t="str">
        <f t="shared" si="26"/>
        <v>INTERNO</v>
      </c>
      <c r="K2276" s="28" t="str">
        <f>Def_Instancias_Equipamentos!$D$985</f>
        <v>SI-18SB:DI-BPMRFFE-1</v>
      </c>
      <c r="L2276" s="19" t="str">
        <f>Def_Instancias_Equipamentos!$D$1576</f>
        <v>SI-18SB:DI-FMCFastADC-1</v>
      </c>
      <c r="M2276" s="44" t="s">
        <v>44</v>
      </c>
      <c r="N2276" s="45" t="s">
        <v>1199</v>
      </c>
      <c r="O2276" s="28" t="str">
        <f>Def_Sistemas_Conectores_Cabos!$B$7</f>
        <v>SMA 50-ohm</v>
      </c>
      <c r="P2276" s="19" t="str">
        <f>Def_Sistemas_Conectores_Cabos!$B$7</f>
        <v>SMA 50-ohm</v>
      </c>
      <c r="Q2276" s="27" t="str">
        <f t="shared" si="31"/>
        <v>SI-18SB:DI-BPMRFFE-1/BI_OUT
SI-18SB:DI-FMCFastADC-1/IN2</v>
      </c>
      <c r="R2276" s="69">
        <v>2.0</v>
      </c>
      <c r="S2276" s="69">
        <v>2.0</v>
      </c>
      <c r="T2276" s="211" t="str">
        <f>Def_Sistemas_Conectores_Cabos!$C$9</f>
        <v>RG316</v>
      </c>
      <c r="U2276" s="45" t="s">
        <v>1173</v>
      </c>
      <c r="V2276" s="33"/>
      <c r="W2276" s="33"/>
      <c r="X2276" s="33"/>
    </row>
    <row r="2277" ht="15.75" customHeight="1">
      <c r="A2277" s="19" t="str">
        <f>Def_Sistemas_Conectores_Cabos!$A$22</f>
        <v>BPM de elétrons</v>
      </c>
      <c r="B2277" s="22" t="str">
        <f>Datas_Entregas!$A$3</f>
        <v>BTS/Anel</v>
      </c>
      <c r="C2277" s="25">
        <f t="array" ref="C2277">INDEX(Datas_Entregas!$B$2:$B$100, MATCH(B2277, Datas_Entregas!$A$2:$A$100, 0), 1)</f>
        <v>43296</v>
      </c>
      <c r="D2277" s="22" t="str">
        <f>Def_Status_Montagem!$A$4</f>
        <v>Comprado / Esperando entrega</v>
      </c>
      <c r="E2277" s="35" t="str">
        <f>Def_Status_Montagem!$B$4</f>
        <v>Contratada (inclui etiqueta)</v>
      </c>
      <c r="F2277" s="214"/>
      <c r="G2277" s="215"/>
      <c r="H2277" s="26" t="str">
        <f t="array" ref="H2277">INDEX(Def_Instancias_Equipamentos!$E$2:$E$5135, MATCH(K2277, Def_Instancias_Equipamentos!$D$2:$D$5135, 0), 1)</f>
        <v>IA-18RaBPM</v>
      </c>
      <c r="I2277" s="27" t="str">
        <f t="array" ref="I2277">INDEX(Def_Instancias_Equipamentos!$E$2:$E$5135, MATCH(L2277, Def_Instancias_Equipamentos!$D$2:$D$5135, 0), 1)</f>
        <v>IA-18RaBPM</v>
      </c>
      <c r="J2277" s="27" t="str">
        <f t="shared" si="26"/>
        <v>INTERNO</v>
      </c>
      <c r="K2277" s="28" t="str">
        <f>Def_Instancias_Equipamentos!$D$985</f>
        <v>SI-18SB:DI-BPMRFFE-1</v>
      </c>
      <c r="L2277" s="19" t="str">
        <f>Def_Instancias_Equipamentos!$D$1576</f>
        <v>SI-18SB:DI-FMCFastADC-1</v>
      </c>
      <c r="M2277" s="44" t="s">
        <v>49</v>
      </c>
      <c r="N2277" s="45" t="s">
        <v>1202</v>
      </c>
      <c r="O2277" s="28" t="str">
        <f>Def_Sistemas_Conectores_Cabos!$B$7</f>
        <v>SMA 50-ohm</v>
      </c>
      <c r="P2277" s="19" t="str">
        <f>Def_Sistemas_Conectores_Cabos!$B$7</f>
        <v>SMA 50-ohm</v>
      </c>
      <c r="Q2277" s="27" t="str">
        <f t="shared" si="31"/>
        <v>SI-18SB:DI-BPMRFFE-1/TI_OUT
SI-18SB:DI-FMCFastADC-1/IN3</v>
      </c>
      <c r="R2277" s="69">
        <v>2.0</v>
      </c>
      <c r="S2277" s="69">
        <v>2.0</v>
      </c>
      <c r="T2277" s="211" t="str">
        <f>Def_Sistemas_Conectores_Cabos!$C$9</f>
        <v>RG316</v>
      </c>
      <c r="U2277" s="45" t="s">
        <v>1173</v>
      </c>
      <c r="V2277" s="33"/>
      <c r="W2277" s="33"/>
      <c r="X2277" s="33"/>
    </row>
    <row r="2278" ht="15.75" customHeight="1">
      <c r="A2278" s="19" t="str">
        <f>Def_Sistemas_Conectores_Cabos!$A$22</f>
        <v>BPM de elétrons</v>
      </c>
      <c r="B2278" s="22" t="str">
        <f>Datas_Entregas!$A$3</f>
        <v>BTS/Anel</v>
      </c>
      <c r="C2278" s="25">
        <f t="array" ref="C2278">INDEX(Datas_Entregas!$B$2:$B$100, MATCH(B2278, Datas_Entregas!$A$2:$A$100, 0), 1)</f>
        <v>43296</v>
      </c>
      <c r="D2278" s="22" t="str">
        <f>Def_Status_Montagem!$A$4</f>
        <v>Comprado / Esperando entrega</v>
      </c>
      <c r="E2278" s="35" t="str">
        <f>Def_Status_Montagem!$B$4</f>
        <v>Contratada (inclui etiqueta)</v>
      </c>
      <c r="F2278" s="214"/>
      <c r="G2278" s="215"/>
      <c r="H2278" s="26" t="str">
        <f t="array" ref="H2278">INDEX(Def_Instancias_Equipamentos!$E$2:$E$5135, MATCH(K2278, Def_Instancias_Equipamentos!$D$2:$D$5135, 0), 1)</f>
        <v>IA-18RaBPM</v>
      </c>
      <c r="I2278" s="27" t="str">
        <f t="array" ref="I2278">INDEX(Def_Instancias_Equipamentos!$E$2:$E$5135, MATCH(L2278, Def_Instancias_Equipamentos!$D$2:$D$5135, 0), 1)</f>
        <v>IA-18RaBPM</v>
      </c>
      <c r="J2278" s="27" t="str">
        <f t="shared" si="26"/>
        <v>INTERNO</v>
      </c>
      <c r="K2278" s="28" t="str">
        <f>Def_Instancias_Equipamentos!$D$985</f>
        <v>SI-18SB:DI-BPMRFFE-1</v>
      </c>
      <c r="L2278" s="19" t="str">
        <f>Def_Instancias_Equipamentos!$D$1576</f>
        <v>SI-18SB:DI-FMCFastADC-1</v>
      </c>
      <c r="M2278" s="44" t="s">
        <v>47</v>
      </c>
      <c r="N2278" s="45" t="s">
        <v>1216</v>
      </c>
      <c r="O2278" s="28" t="str">
        <f>Def_Sistemas_Conectores_Cabos!$B$7</f>
        <v>SMA 50-ohm</v>
      </c>
      <c r="P2278" s="19" t="str">
        <f>Def_Sistemas_Conectores_Cabos!$B$7</f>
        <v>SMA 50-ohm</v>
      </c>
      <c r="Q2278" s="27" t="str">
        <f t="shared" si="31"/>
        <v>SI-18SB:DI-BPMRFFE-1/BO_OUT
SI-18SB:DI-FMCFastADC-1/IN4</v>
      </c>
      <c r="R2278" s="69">
        <v>2.0</v>
      </c>
      <c r="S2278" s="69">
        <v>2.0</v>
      </c>
      <c r="T2278" s="211" t="str">
        <f>Def_Sistemas_Conectores_Cabos!$C$9</f>
        <v>RG316</v>
      </c>
      <c r="U2278" s="45" t="s">
        <v>1173</v>
      </c>
      <c r="V2278" s="33"/>
      <c r="W2278" s="33"/>
      <c r="X2278" s="33"/>
    </row>
    <row r="2279" ht="15.75" customHeight="1">
      <c r="A2279" s="19" t="str">
        <f>Def_Sistemas_Conectores_Cabos!$A$22</f>
        <v>BPM de elétrons</v>
      </c>
      <c r="B2279" s="22" t="str">
        <f>Datas_Entregas!$A$3</f>
        <v>BTS/Anel</v>
      </c>
      <c r="C2279" s="25">
        <f t="array" ref="C2279">INDEX(Datas_Entregas!$B$2:$B$100, MATCH(B2279, Datas_Entregas!$A$2:$A$100, 0), 1)</f>
        <v>43296</v>
      </c>
      <c r="D2279" s="22" t="str">
        <f>Def_Status_Montagem!$A$4</f>
        <v>Comprado / Esperando entrega</v>
      </c>
      <c r="E2279" s="35" t="str">
        <f>Def_Status_Montagem!$B$4</f>
        <v>Contratada (inclui etiqueta)</v>
      </c>
      <c r="F2279" s="214"/>
      <c r="G2279" s="215"/>
      <c r="H2279" s="26" t="str">
        <f t="array" ref="H2279">INDEX(Def_Instancias_Equipamentos!$E$2:$E$5135, MATCH(K2279, Def_Instancias_Equipamentos!$D$2:$D$5135, 0), 1)</f>
        <v>IA-18RaBPM</v>
      </c>
      <c r="I2279" s="27" t="str">
        <f t="array" ref="I2279">INDEX(Def_Instancias_Equipamentos!$E$2:$E$5135, MATCH(L2279, Def_Instancias_Equipamentos!$D$2:$D$5135, 0), 1)</f>
        <v>IA-18RaBPM</v>
      </c>
      <c r="J2279" s="27" t="str">
        <f t="shared" si="26"/>
        <v>INTERNO</v>
      </c>
      <c r="K2279" s="28" t="str">
        <f>Def_Instancias_Equipamentos!$D$986</f>
        <v>SI-18SB:DI-BPMRFFE-2</v>
      </c>
      <c r="L2279" s="19" t="str">
        <f>Def_Instancias_Equipamentos!$D$1577</f>
        <v>SI-18SB:DI-FMCFastADC-2</v>
      </c>
      <c r="M2279" s="44" t="s">
        <v>51</v>
      </c>
      <c r="N2279" s="45" t="s">
        <v>1192</v>
      </c>
      <c r="O2279" s="28" t="str">
        <f>Def_Sistemas_Conectores_Cabos!$B$7</f>
        <v>SMA 50-ohm</v>
      </c>
      <c r="P2279" s="19" t="str">
        <f>Def_Sistemas_Conectores_Cabos!$B$7</f>
        <v>SMA 50-ohm</v>
      </c>
      <c r="Q2279" s="27" t="str">
        <f t="shared" si="31"/>
        <v>SI-18SB:DI-BPMRFFE-2/TO_OUT
SI-18SB:DI-FMCFastADC-2/IN1</v>
      </c>
      <c r="R2279" s="69">
        <v>2.0</v>
      </c>
      <c r="S2279" s="69">
        <v>2.0</v>
      </c>
      <c r="T2279" s="211" t="str">
        <f>Def_Sistemas_Conectores_Cabos!$C$9</f>
        <v>RG316</v>
      </c>
      <c r="U2279" s="45" t="s">
        <v>1173</v>
      </c>
      <c r="V2279" s="33"/>
      <c r="W2279" s="33"/>
      <c r="X2279" s="33"/>
    </row>
    <row r="2280" ht="15.75" customHeight="1">
      <c r="A2280" s="19" t="str">
        <f>Def_Sistemas_Conectores_Cabos!$A$22</f>
        <v>BPM de elétrons</v>
      </c>
      <c r="B2280" s="22" t="str">
        <f>Datas_Entregas!$A$3</f>
        <v>BTS/Anel</v>
      </c>
      <c r="C2280" s="25">
        <f t="array" ref="C2280">INDEX(Datas_Entregas!$B$2:$B$100, MATCH(B2280, Datas_Entregas!$A$2:$A$100, 0), 1)</f>
        <v>43296</v>
      </c>
      <c r="D2280" s="22" t="str">
        <f>Def_Status_Montagem!$A$4</f>
        <v>Comprado / Esperando entrega</v>
      </c>
      <c r="E2280" s="35" t="str">
        <f>Def_Status_Montagem!$B$4</f>
        <v>Contratada (inclui etiqueta)</v>
      </c>
      <c r="F2280" s="214"/>
      <c r="G2280" s="215"/>
      <c r="H2280" s="26" t="str">
        <f t="array" ref="H2280">INDEX(Def_Instancias_Equipamentos!$E$2:$E$5135, MATCH(K2280, Def_Instancias_Equipamentos!$D$2:$D$5135, 0), 1)</f>
        <v>IA-18RaBPM</v>
      </c>
      <c r="I2280" s="27" t="str">
        <f t="array" ref="I2280">INDEX(Def_Instancias_Equipamentos!$E$2:$E$5135, MATCH(L2280, Def_Instancias_Equipamentos!$D$2:$D$5135, 0), 1)</f>
        <v>IA-18RaBPM</v>
      </c>
      <c r="J2280" s="27" t="str">
        <f t="shared" si="26"/>
        <v>INTERNO</v>
      </c>
      <c r="K2280" s="28" t="str">
        <f>Def_Instancias_Equipamentos!$D$986</f>
        <v>SI-18SB:DI-BPMRFFE-2</v>
      </c>
      <c r="L2280" s="19" t="str">
        <f>Def_Instancias_Equipamentos!$D$1577</f>
        <v>SI-18SB:DI-FMCFastADC-2</v>
      </c>
      <c r="M2280" s="44" t="s">
        <v>44</v>
      </c>
      <c r="N2280" s="45" t="s">
        <v>1199</v>
      </c>
      <c r="O2280" s="28" t="str">
        <f>Def_Sistemas_Conectores_Cabos!$B$7</f>
        <v>SMA 50-ohm</v>
      </c>
      <c r="P2280" s="19" t="str">
        <f>Def_Sistemas_Conectores_Cabos!$B$7</f>
        <v>SMA 50-ohm</v>
      </c>
      <c r="Q2280" s="27" t="str">
        <f t="shared" si="31"/>
        <v>SI-18SB:DI-BPMRFFE-2/BI_OUT
SI-18SB:DI-FMCFastADC-2/IN2</v>
      </c>
      <c r="R2280" s="69">
        <v>2.0</v>
      </c>
      <c r="S2280" s="69">
        <v>2.0</v>
      </c>
      <c r="T2280" s="211" t="str">
        <f>Def_Sistemas_Conectores_Cabos!$C$9</f>
        <v>RG316</v>
      </c>
      <c r="U2280" s="45" t="s">
        <v>1173</v>
      </c>
      <c r="V2280" s="33"/>
      <c r="W2280" s="33"/>
      <c r="X2280" s="33"/>
    </row>
    <row r="2281" ht="15.75" customHeight="1">
      <c r="A2281" s="19" t="str">
        <f>Def_Sistemas_Conectores_Cabos!$A$22</f>
        <v>BPM de elétrons</v>
      </c>
      <c r="B2281" s="22" t="str">
        <f>Datas_Entregas!$A$3</f>
        <v>BTS/Anel</v>
      </c>
      <c r="C2281" s="25">
        <f t="array" ref="C2281">INDEX(Datas_Entregas!$B$2:$B$100, MATCH(B2281, Datas_Entregas!$A$2:$A$100, 0), 1)</f>
        <v>43296</v>
      </c>
      <c r="D2281" s="22" t="str">
        <f>Def_Status_Montagem!$A$4</f>
        <v>Comprado / Esperando entrega</v>
      </c>
      <c r="E2281" s="35" t="str">
        <f>Def_Status_Montagem!$B$4</f>
        <v>Contratada (inclui etiqueta)</v>
      </c>
      <c r="F2281" s="214"/>
      <c r="G2281" s="215"/>
      <c r="H2281" s="26" t="str">
        <f t="array" ref="H2281">INDEX(Def_Instancias_Equipamentos!$E$2:$E$5135, MATCH(K2281, Def_Instancias_Equipamentos!$D$2:$D$5135, 0), 1)</f>
        <v>IA-18RaBPM</v>
      </c>
      <c r="I2281" s="27" t="str">
        <f t="array" ref="I2281">INDEX(Def_Instancias_Equipamentos!$E$2:$E$5135, MATCH(L2281, Def_Instancias_Equipamentos!$D$2:$D$5135, 0), 1)</f>
        <v>IA-18RaBPM</v>
      </c>
      <c r="J2281" s="27" t="str">
        <f t="shared" si="26"/>
        <v>INTERNO</v>
      </c>
      <c r="K2281" s="28" t="str">
        <f>Def_Instancias_Equipamentos!$D$986</f>
        <v>SI-18SB:DI-BPMRFFE-2</v>
      </c>
      <c r="L2281" s="19" t="str">
        <f>Def_Instancias_Equipamentos!$D$1577</f>
        <v>SI-18SB:DI-FMCFastADC-2</v>
      </c>
      <c r="M2281" s="44" t="s">
        <v>49</v>
      </c>
      <c r="N2281" s="45" t="s">
        <v>1202</v>
      </c>
      <c r="O2281" s="28" t="str">
        <f>Def_Sistemas_Conectores_Cabos!$B$7</f>
        <v>SMA 50-ohm</v>
      </c>
      <c r="P2281" s="19" t="str">
        <f>Def_Sistemas_Conectores_Cabos!$B$7</f>
        <v>SMA 50-ohm</v>
      </c>
      <c r="Q2281" s="27" t="str">
        <f t="shared" si="31"/>
        <v>SI-18SB:DI-BPMRFFE-2/TI_OUT
SI-18SB:DI-FMCFastADC-2/IN3</v>
      </c>
      <c r="R2281" s="69">
        <v>2.0</v>
      </c>
      <c r="S2281" s="69">
        <v>2.0</v>
      </c>
      <c r="T2281" s="211" t="str">
        <f>Def_Sistemas_Conectores_Cabos!$C$9</f>
        <v>RG316</v>
      </c>
      <c r="U2281" s="45" t="s">
        <v>1173</v>
      </c>
      <c r="V2281" s="33"/>
      <c r="W2281" s="33"/>
      <c r="X2281" s="33"/>
    </row>
    <row r="2282" ht="15.75" customHeight="1">
      <c r="A2282" s="19" t="str">
        <f>Def_Sistemas_Conectores_Cabos!$A$22</f>
        <v>BPM de elétrons</v>
      </c>
      <c r="B2282" s="22" t="str">
        <f>Datas_Entregas!$A$3</f>
        <v>BTS/Anel</v>
      </c>
      <c r="C2282" s="25">
        <f t="array" ref="C2282">INDEX(Datas_Entregas!$B$2:$B$100, MATCH(B2282, Datas_Entregas!$A$2:$A$100, 0), 1)</f>
        <v>43296</v>
      </c>
      <c r="D2282" s="22" t="str">
        <f>Def_Status_Montagem!$A$4</f>
        <v>Comprado / Esperando entrega</v>
      </c>
      <c r="E2282" s="35" t="str">
        <f>Def_Status_Montagem!$B$4</f>
        <v>Contratada (inclui etiqueta)</v>
      </c>
      <c r="F2282" s="214"/>
      <c r="G2282" s="215"/>
      <c r="H2282" s="26" t="str">
        <f t="array" ref="H2282">INDEX(Def_Instancias_Equipamentos!$E$2:$E$5135, MATCH(K2282, Def_Instancias_Equipamentos!$D$2:$D$5135, 0), 1)</f>
        <v>IA-18RaBPM</v>
      </c>
      <c r="I2282" s="27" t="str">
        <f t="array" ref="I2282">INDEX(Def_Instancias_Equipamentos!$E$2:$E$5135, MATCH(L2282, Def_Instancias_Equipamentos!$D$2:$D$5135, 0), 1)</f>
        <v>IA-18RaBPM</v>
      </c>
      <c r="J2282" s="27" t="str">
        <f t="shared" si="26"/>
        <v>INTERNO</v>
      </c>
      <c r="K2282" s="28" t="str">
        <f>Def_Instancias_Equipamentos!$D$986</f>
        <v>SI-18SB:DI-BPMRFFE-2</v>
      </c>
      <c r="L2282" s="19" t="str">
        <f>Def_Instancias_Equipamentos!$D$1577</f>
        <v>SI-18SB:DI-FMCFastADC-2</v>
      </c>
      <c r="M2282" s="44" t="s">
        <v>47</v>
      </c>
      <c r="N2282" s="45" t="s">
        <v>1216</v>
      </c>
      <c r="O2282" s="28" t="str">
        <f>Def_Sistemas_Conectores_Cabos!$B$7</f>
        <v>SMA 50-ohm</v>
      </c>
      <c r="P2282" s="19" t="str">
        <f>Def_Sistemas_Conectores_Cabos!$B$7</f>
        <v>SMA 50-ohm</v>
      </c>
      <c r="Q2282" s="27" t="str">
        <f t="shared" si="31"/>
        <v>SI-18SB:DI-BPMRFFE-2/BO_OUT
SI-18SB:DI-FMCFastADC-2/IN4</v>
      </c>
      <c r="R2282" s="69">
        <v>2.0</v>
      </c>
      <c r="S2282" s="69">
        <v>2.0</v>
      </c>
      <c r="T2282" s="211" t="str">
        <f>Def_Sistemas_Conectores_Cabos!$C$9</f>
        <v>RG316</v>
      </c>
      <c r="U2282" s="45" t="s">
        <v>1173</v>
      </c>
      <c r="V2282" s="33"/>
      <c r="W2282" s="33"/>
      <c r="X2282" s="33"/>
    </row>
    <row r="2283" ht="15.75" customHeight="1">
      <c r="A2283" s="19" t="str">
        <f>Def_Sistemas_Conectores_Cabos!$A$22</f>
        <v>BPM de elétrons</v>
      </c>
      <c r="B2283" s="22" t="str">
        <f>Datas_Entregas!$A$3</f>
        <v>BTS/Anel</v>
      </c>
      <c r="C2283" s="25">
        <f t="array" ref="C2283">INDEX(Datas_Entregas!$B$2:$B$100, MATCH(B2283, Datas_Entregas!$A$2:$A$100, 0), 1)</f>
        <v>43296</v>
      </c>
      <c r="D2283" s="22" t="str">
        <f>Def_Status_Montagem!$A$4</f>
        <v>Comprado / Esperando entrega</v>
      </c>
      <c r="E2283" s="35" t="str">
        <f>Def_Status_Montagem!$B$4</f>
        <v>Contratada (inclui etiqueta)</v>
      </c>
      <c r="F2283" s="214"/>
      <c r="G2283" s="215"/>
      <c r="H2283" s="26" t="str">
        <f t="array" ref="H2283">INDEX(Def_Instancias_Equipamentos!$E$2:$E$5135, MATCH(K2283, Def_Instancias_Equipamentos!$D$2:$D$5135, 0), 1)</f>
        <v>IA-19RaBPM</v>
      </c>
      <c r="I2283" s="27" t="str">
        <f t="array" ref="I2283">INDEX(Def_Instancias_Equipamentos!$E$2:$E$5135, MATCH(L2283, Def_Instancias_Equipamentos!$D$2:$D$5135, 0), 1)</f>
        <v>IA-19RaBPM</v>
      </c>
      <c r="J2283" s="27" t="str">
        <f t="shared" si="26"/>
        <v>INTERNO</v>
      </c>
      <c r="K2283" s="28" t="str">
        <f>Def_Instancias_Equipamentos!$D$935</f>
        <v>SI-19C1:DI-BPMRFFE-1</v>
      </c>
      <c r="L2283" s="19" t="str">
        <f>Def_Instancias_Equipamentos!$D$1526</f>
        <v>SI-19C1:DI-FMCFastADC-1</v>
      </c>
      <c r="M2283" s="44" t="s">
        <v>51</v>
      </c>
      <c r="N2283" s="45" t="s">
        <v>1192</v>
      </c>
      <c r="O2283" s="28" t="str">
        <f>Def_Sistemas_Conectores_Cabos!$B$7</f>
        <v>SMA 50-ohm</v>
      </c>
      <c r="P2283" s="19" t="str">
        <f>Def_Sistemas_Conectores_Cabos!$B$7</f>
        <v>SMA 50-ohm</v>
      </c>
      <c r="Q2283" s="27" t="str">
        <f t="shared" si="31"/>
        <v>SI-19C1:DI-BPMRFFE-1/TO_OUT
SI-19C1:DI-FMCFastADC-1/IN1</v>
      </c>
      <c r="R2283" s="69">
        <v>2.0</v>
      </c>
      <c r="S2283" s="69">
        <v>2.0</v>
      </c>
      <c r="T2283" s="211" t="str">
        <f>Def_Sistemas_Conectores_Cabos!$C$9</f>
        <v>RG316</v>
      </c>
      <c r="U2283" s="45" t="s">
        <v>1173</v>
      </c>
      <c r="V2283" s="33"/>
      <c r="W2283" s="33"/>
      <c r="X2283" s="33"/>
    </row>
    <row r="2284" ht="15.75" customHeight="1">
      <c r="A2284" s="19" t="str">
        <f>Def_Sistemas_Conectores_Cabos!$A$22</f>
        <v>BPM de elétrons</v>
      </c>
      <c r="B2284" s="22" t="str">
        <f>Datas_Entregas!$A$3</f>
        <v>BTS/Anel</v>
      </c>
      <c r="C2284" s="25">
        <f t="array" ref="C2284">INDEX(Datas_Entregas!$B$2:$B$100, MATCH(B2284, Datas_Entregas!$A$2:$A$100, 0), 1)</f>
        <v>43296</v>
      </c>
      <c r="D2284" s="22" t="str">
        <f>Def_Status_Montagem!$A$4</f>
        <v>Comprado / Esperando entrega</v>
      </c>
      <c r="E2284" s="35" t="str">
        <f>Def_Status_Montagem!$B$4</f>
        <v>Contratada (inclui etiqueta)</v>
      </c>
      <c r="F2284" s="214"/>
      <c r="G2284" s="215"/>
      <c r="H2284" s="26" t="str">
        <f t="array" ref="H2284">INDEX(Def_Instancias_Equipamentos!$E$2:$E$5135, MATCH(K2284, Def_Instancias_Equipamentos!$D$2:$D$5135, 0), 1)</f>
        <v>IA-19RaBPM</v>
      </c>
      <c r="I2284" s="27" t="str">
        <f t="array" ref="I2284">INDEX(Def_Instancias_Equipamentos!$E$2:$E$5135, MATCH(L2284, Def_Instancias_Equipamentos!$D$2:$D$5135, 0), 1)</f>
        <v>IA-19RaBPM</v>
      </c>
      <c r="J2284" s="27" t="str">
        <f t="shared" si="26"/>
        <v>INTERNO</v>
      </c>
      <c r="K2284" s="28" t="str">
        <f>Def_Instancias_Equipamentos!$D$935</f>
        <v>SI-19C1:DI-BPMRFFE-1</v>
      </c>
      <c r="L2284" s="19" t="str">
        <f>Def_Instancias_Equipamentos!$D$1526</f>
        <v>SI-19C1:DI-FMCFastADC-1</v>
      </c>
      <c r="M2284" s="44" t="s">
        <v>44</v>
      </c>
      <c r="N2284" s="45" t="s">
        <v>1199</v>
      </c>
      <c r="O2284" s="28" t="str">
        <f>Def_Sistemas_Conectores_Cabos!$B$7</f>
        <v>SMA 50-ohm</v>
      </c>
      <c r="P2284" s="19" t="str">
        <f>Def_Sistemas_Conectores_Cabos!$B$7</f>
        <v>SMA 50-ohm</v>
      </c>
      <c r="Q2284" s="27" t="str">
        <f t="shared" si="31"/>
        <v>SI-19C1:DI-BPMRFFE-1/BI_OUT
SI-19C1:DI-FMCFastADC-1/IN2</v>
      </c>
      <c r="R2284" s="69">
        <v>2.0</v>
      </c>
      <c r="S2284" s="69">
        <v>2.0</v>
      </c>
      <c r="T2284" s="211" t="str">
        <f>Def_Sistemas_Conectores_Cabos!$C$9</f>
        <v>RG316</v>
      </c>
      <c r="U2284" s="45" t="s">
        <v>1173</v>
      </c>
      <c r="V2284" s="33"/>
      <c r="W2284" s="33"/>
      <c r="X2284" s="33"/>
    </row>
    <row r="2285" ht="15.75" customHeight="1">
      <c r="A2285" s="19" t="str">
        <f>Def_Sistemas_Conectores_Cabos!$A$22</f>
        <v>BPM de elétrons</v>
      </c>
      <c r="B2285" s="22" t="str">
        <f>Datas_Entregas!$A$3</f>
        <v>BTS/Anel</v>
      </c>
      <c r="C2285" s="25">
        <f t="array" ref="C2285">INDEX(Datas_Entregas!$B$2:$B$100, MATCH(B2285, Datas_Entregas!$A$2:$A$100, 0), 1)</f>
        <v>43296</v>
      </c>
      <c r="D2285" s="22" t="str">
        <f>Def_Status_Montagem!$A$4</f>
        <v>Comprado / Esperando entrega</v>
      </c>
      <c r="E2285" s="35" t="str">
        <f>Def_Status_Montagem!$B$4</f>
        <v>Contratada (inclui etiqueta)</v>
      </c>
      <c r="F2285" s="214"/>
      <c r="G2285" s="215"/>
      <c r="H2285" s="26" t="str">
        <f t="array" ref="H2285">INDEX(Def_Instancias_Equipamentos!$E$2:$E$5135, MATCH(K2285, Def_Instancias_Equipamentos!$D$2:$D$5135, 0), 1)</f>
        <v>IA-19RaBPM</v>
      </c>
      <c r="I2285" s="27" t="str">
        <f t="array" ref="I2285">INDEX(Def_Instancias_Equipamentos!$E$2:$E$5135, MATCH(L2285, Def_Instancias_Equipamentos!$D$2:$D$5135, 0), 1)</f>
        <v>IA-19RaBPM</v>
      </c>
      <c r="J2285" s="27" t="str">
        <f t="shared" si="26"/>
        <v>INTERNO</v>
      </c>
      <c r="K2285" s="28" t="str">
        <f>Def_Instancias_Equipamentos!$D$935</f>
        <v>SI-19C1:DI-BPMRFFE-1</v>
      </c>
      <c r="L2285" s="19" t="str">
        <f>Def_Instancias_Equipamentos!$D$1526</f>
        <v>SI-19C1:DI-FMCFastADC-1</v>
      </c>
      <c r="M2285" s="44" t="s">
        <v>49</v>
      </c>
      <c r="N2285" s="45" t="s">
        <v>1202</v>
      </c>
      <c r="O2285" s="28" t="str">
        <f>Def_Sistemas_Conectores_Cabos!$B$7</f>
        <v>SMA 50-ohm</v>
      </c>
      <c r="P2285" s="19" t="str">
        <f>Def_Sistemas_Conectores_Cabos!$B$7</f>
        <v>SMA 50-ohm</v>
      </c>
      <c r="Q2285" s="27" t="str">
        <f t="shared" si="31"/>
        <v>SI-19C1:DI-BPMRFFE-1/TI_OUT
SI-19C1:DI-FMCFastADC-1/IN3</v>
      </c>
      <c r="R2285" s="69">
        <v>2.0</v>
      </c>
      <c r="S2285" s="69">
        <v>2.0</v>
      </c>
      <c r="T2285" s="211" t="str">
        <f>Def_Sistemas_Conectores_Cabos!$C$9</f>
        <v>RG316</v>
      </c>
      <c r="U2285" s="45" t="s">
        <v>1173</v>
      </c>
      <c r="V2285" s="33"/>
      <c r="W2285" s="33"/>
      <c r="X2285" s="33"/>
    </row>
    <row r="2286" ht="15.75" customHeight="1">
      <c r="A2286" s="19" t="str">
        <f>Def_Sistemas_Conectores_Cabos!$A$22</f>
        <v>BPM de elétrons</v>
      </c>
      <c r="B2286" s="22" t="str">
        <f>Datas_Entregas!$A$3</f>
        <v>BTS/Anel</v>
      </c>
      <c r="C2286" s="25">
        <f t="array" ref="C2286">INDEX(Datas_Entregas!$B$2:$B$100, MATCH(B2286, Datas_Entregas!$A$2:$A$100, 0), 1)</f>
        <v>43296</v>
      </c>
      <c r="D2286" s="22" t="str">
        <f>Def_Status_Montagem!$A$4</f>
        <v>Comprado / Esperando entrega</v>
      </c>
      <c r="E2286" s="35" t="str">
        <f>Def_Status_Montagem!$B$4</f>
        <v>Contratada (inclui etiqueta)</v>
      </c>
      <c r="F2286" s="214"/>
      <c r="G2286" s="215"/>
      <c r="H2286" s="26" t="str">
        <f t="array" ref="H2286">INDEX(Def_Instancias_Equipamentos!$E$2:$E$5135, MATCH(K2286, Def_Instancias_Equipamentos!$D$2:$D$5135, 0), 1)</f>
        <v>IA-19RaBPM</v>
      </c>
      <c r="I2286" s="27" t="str">
        <f t="array" ref="I2286">INDEX(Def_Instancias_Equipamentos!$E$2:$E$5135, MATCH(L2286, Def_Instancias_Equipamentos!$D$2:$D$5135, 0), 1)</f>
        <v>IA-19RaBPM</v>
      </c>
      <c r="J2286" s="27" t="str">
        <f t="shared" si="26"/>
        <v>INTERNO</v>
      </c>
      <c r="K2286" s="28" t="str">
        <f>Def_Instancias_Equipamentos!$D$935</f>
        <v>SI-19C1:DI-BPMRFFE-1</v>
      </c>
      <c r="L2286" s="19" t="str">
        <f>Def_Instancias_Equipamentos!$D$1526</f>
        <v>SI-19C1:DI-FMCFastADC-1</v>
      </c>
      <c r="M2286" s="44" t="s">
        <v>47</v>
      </c>
      <c r="N2286" s="45" t="s">
        <v>1216</v>
      </c>
      <c r="O2286" s="28" t="str">
        <f>Def_Sistemas_Conectores_Cabos!$B$7</f>
        <v>SMA 50-ohm</v>
      </c>
      <c r="P2286" s="19" t="str">
        <f>Def_Sistemas_Conectores_Cabos!$B$7</f>
        <v>SMA 50-ohm</v>
      </c>
      <c r="Q2286" s="27" t="str">
        <f t="shared" si="31"/>
        <v>SI-19C1:DI-BPMRFFE-1/BO_OUT
SI-19C1:DI-FMCFastADC-1/IN4</v>
      </c>
      <c r="R2286" s="69">
        <v>2.0</v>
      </c>
      <c r="S2286" s="69">
        <v>2.0</v>
      </c>
      <c r="T2286" s="211" t="str">
        <f>Def_Sistemas_Conectores_Cabos!$C$9</f>
        <v>RG316</v>
      </c>
      <c r="U2286" s="45" t="s">
        <v>1173</v>
      </c>
      <c r="V2286" s="33"/>
      <c r="W2286" s="33"/>
      <c r="X2286" s="33"/>
    </row>
    <row r="2287" ht="15.75" customHeight="1">
      <c r="A2287" s="19" t="str">
        <f>Def_Sistemas_Conectores_Cabos!$A$22</f>
        <v>BPM de elétrons</v>
      </c>
      <c r="B2287" s="22" t="str">
        <f>Datas_Entregas!$A$3</f>
        <v>BTS/Anel</v>
      </c>
      <c r="C2287" s="25">
        <f t="array" ref="C2287">INDEX(Datas_Entregas!$B$2:$B$100, MATCH(B2287, Datas_Entregas!$A$2:$A$100, 0), 1)</f>
        <v>43296</v>
      </c>
      <c r="D2287" s="22" t="str">
        <f>Def_Status_Montagem!$A$4</f>
        <v>Comprado / Esperando entrega</v>
      </c>
      <c r="E2287" s="35" t="str">
        <f>Def_Status_Montagem!$B$4</f>
        <v>Contratada (inclui etiqueta)</v>
      </c>
      <c r="F2287" s="214"/>
      <c r="G2287" s="215"/>
      <c r="H2287" s="26" t="str">
        <f t="array" ref="H2287">INDEX(Def_Instancias_Equipamentos!$E$2:$E$5135, MATCH(K2287, Def_Instancias_Equipamentos!$D$2:$D$5135, 0), 1)</f>
        <v>IA-19RaBPM</v>
      </c>
      <c r="I2287" s="27" t="str">
        <f t="array" ref="I2287">INDEX(Def_Instancias_Equipamentos!$E$2:$E$5135, MATCH(L2287, Def_Instancias_Equipamentos!$D$2:$D$5135, 0), 1)</f>
        <v>IA-19RaBPM</v>
      </c>
      <c r="J2287" s="27" t="str">
        <f t="shared" si="26"/>
        <v>INTERNO</v>
      </c>
      <c r="K2287" s="28" t="str">
        <f>Def_Instancias_Equipamentos!$D$936</f>
        <v>SI-19C1:DI-BPMRFFE-2</v>
      </c>
      <c r="L2287" s="19" t="str">
        <f>Def_Instancias_Equipamentos!$D$1527</f>
        <v>SI-19C1:DI-FMCFastADC-2</v>
      </c>
      <c r="M2287" s="44" t="s">
        <v>51</v>
      </c>
      <c r="N2287" s="45" t="s">
        <v>1192</v>
      </c>
      <c r="O2287" s="28" t="str">
        <f>Def_Sistemas_Conectores_Cabos!$B$7</f>
        <v>SMA 50-ohm</v>
      </c>
      <c r="P2287" s="19" t="str">
        <f>Def_Sistemas_Conectores_Cabos!$B$7</f>
        <v>SMA 50-ohm</v>
      </c>
      <c r="Q2287" s="27" t="str">
        <f t="shared" si="31"/>
        <v>SI-19C1:DI-BPMRFFE-2/TO_OUT
SI-19C1:DI-FMCFastADC-2/IN1</v>
      </c>
      <c r="R2287" s="69">
        <v>2.0</v>
      </c>
      <c r="S2287" s="69">
        <v>2.0</v>
      </c>
      <c r="T2287" s="211" t="str">
        <f>Def_Sistemas_Conectores_Cabos!$C$9</f>
        <v>RG316</v>
      </c>
      <c r="U2287" s="45" t="s">
        <v>1173</v>
      </c>
      <c r="V2287" s="33"/>
      <c r="W2287" s="33"/>
      <c r="X2287" s="33"/>
    </row>
    <row r="2288" ht="15.75" customHeight="1">
      <c r="A2288" s="19" t="str">
        <f>Def_Sistemas_Conectores_Cabos!$A$22</f>
        <v>BPM de elétrons</v>
      </c>
      <c r="B2288" s="22" t="str">
        <f>Datas_Entregas!$A$3</f>
        <v>BTS/Anel</v>
      </c>
      <c r="C2288" s="25">
        <f t="array" ref="C2288">INDEX(Datas_Entregas!$B$2:$B$100, MATCH(B2288, Datas_Entregas!$A$2:$A$100, 0), 1)</f>
        <v>43296</v>
      </c>
      <c r="D2288" s="22" t="str">
        <f>Def_Status_Montagem!$A$4</f>
        <v>Comprado / Esperando entrega</v>
      </c>
      <c r="E2288" s="35" t="str">
        <f>Def_Status_Montagem!$B$4</f>
        <v>Contratada (inclui etiqueta)</v>
      </c>
      <c r="F2288" s="214"/>
      <c r="G2288" s="215"/>
      <c r="H2288" s="26" t="str">
        <f t="array" ref="H2288">INDEX(Def_Instancias_Equipamentos!$E$2:$E$5135, MATCH(K2288, Def_Instancias_Equipamentos!$D$2:$D$5135, 0), 1)</f>
        <v>IA-19RaBPM</v>
      </c>
      <c r="I2288" s="27" t="str">
        <f t="array" ref="I2288">INDEX(Def_Instancias_Equipamentos!$E$2:$E$5135, MATCH(L2288, Def_Instancias_Equipamentos!$D$2:$D$5135, 0), 1)</f>
        <v>IA-19RaBPM</v>
      </c>
      <c r="J2288" s="27" t="str">
        <f t="shared" si="26"/>
        <v>INTERNO</v>
      </c>
      <c r="K2288" s="28" t="str">
        <f>Def_Instancias_Equipamentos!$D$936</f>
        <v>SI-19C1:DI-BPMRFFE-2</v>
      </c>
      <c r="L2288" s="19" t="str">
        <f>Def_Instancias_Equipamentos!$D$1527</f>
        <v>SI-19C1:DI-FMCFastADC-2</v>
      </c>
      <c r="M2288" s="44" t="s">
        <v>44</v>
      </c>
      <c r="N2288" s="45" t="s">
        <v>1199</v>
      </c>
      <c r="O2288" s="28" t="str">
        <f>Def_Sistemas_Conectores_Cabos!$B$7</f>
        <v>SMA 50-ohm</v>
      </c>
      <c r="P2288" s="19" t="str">
        <f>Def_Sistemas_Conectores_Cabos!$B$7</f>
        <v>SMA 50-ohm</v>
      </c>
      <c r="Q2288" s="27" t="str">
        <f t="shared" si="31"/>
        <v>SI-19C1:DI-BPMRFFE-2/BI_OUT
SI-19C1:DI-FMCFastADC-2/IN2</v>
      </c>
      <c r="R2288" s="69">
        <v>2.0</v>
      </c>
      <c r="S2288" s="69">
        <v>2.0</v>
      </c>
      <c r="T2288" s="211" t="str">
        <f>Def_Sistemas_Conectores_Cabos!$C$9</f>
        <v>RG316</v>
      </c>
      <c r="U2288" s="45" t="s">
        <v>1173</v>
      </c>
      <c r="V2288" s="33"/>
      <c r="W2288" s="33"/>
      <c r="X2288" s="33"/>
    </row>
    <row r="2289" ht="15.75" customHeight="1">
      <c r="A2289" s="19" t="str">
        <f>Def_Sistemas_Conectores_Cabos!$A$22</f>
        <v>BPM de elétrons</v>
      </c>
      <c r="B2289" s="22" t="str">
        <f>Datas_Entregas!$A$3</f>
        <v>BTS/Anel</v>
      </c>
      <c r="C2289" s="25">
        <f t="array" ref="C2289">INDEX(Datas_Entregas!$B$2:$B$100, MATCH(B2289, Datas_Entregas!$A$2:$A$100, 0), 1)</f>
        <v>43296</v>
      </c>
      <c r="D2289" s="22" t="str">
        <f>Def_Status_Montagem!$A$4</f>
        <v>Comprado / Esperando entrega</v>
      </c>
      <c r="E2289" s="35" t="str">
        <f>Def_Status_Montagem!$B$4</f>
        <v>Contratada (inclui etiqueta)</v>
      </c>
      <c r="F2289" s="214"/>
      <c r="G2289" s="215"/>
      <c r="H2289" s="26" t="str">
        <f t="array" ref="H2289">INDEX(Def_Instancias_Equipamentos!$E$2:$E$5135, MATCH(K2289, Def_Instancias_Equipamentos!$D$2:$D$5135, 0), 1)</f>
        <v>IA-19RaBPM</v>
      </c>
      <c r="I2289" s="27" t="str">
        <f t="array" ref="I2289">INDEX(Def_Instancias_Equipamentos!$E$2:$E$5135, MATCH(L2289, Def_Instancias_Equipamentos!$D$2:$D$5135, 0), 1)</f>
        <v>IA-19RaBPM</v>
      </c>
      <c r="J2289" s="27" t="str">
        <f t="shared" si="26"/>
        <v>INTERNO</v>
      </c>
      <c r="K2289" s="28" t="str">
        <f>Def_Instancias_Equipamentos!$D$936</f>
        <v>SI-19C1:DI-BPMRFFE-2</v>
      </c>
      <c r="L2289" s="19" t="str">
        <f>Def_Instancias_Equipamentos!$D$1527</f>
        <v>SI-19C1:DI-FMCFastADC-2</v>
      </c>
      <c r="M2289" s="44" t="s">
        <v>49</v>
      </c>
      <c r="N2289" s="45" t="s">
        <v>1202</v>
      </c>
      <c r="O2289" s="28" t="str">
        <f>Def_Sistemas_Conectores_Cabos!$B$7</f>
        <v>SMA 50-ohm</v>
      </c>
      <c r="P2289" s="19" t="str">
        <f>Def_Sistemas_Conectores_Cabos!$B$7</f>
        <v>SMA 50-ohm</v>
      </c>
      <c r="Q2289" s="27" t="str">
        <f t="shared" si="31"/>
        <v>SI-19C1:DI-BPMRFFE-2/TI_OUT
SI-19C1:DI-FMCFastADC-2/IN3</v>
      </c>
      <c r="R2289" s="69">
        <v>2.0</v>
      </c>
      <c r="S2289" s="69">
        <v>2.0</v>
      </c>
      <c r="T2289" s="211" t="str">
        <f>Def_Sistemas_Conectores_Cabos!$C$9</f>
        <v>RG316</v>
      </c>
      <c r="U2289" s="45" t="s">
        <v>1173</v>
      </c>
      <c r="V2289" s="33"/>
      <c r="W2289" s="33"/>
      <c r="X2289" s="33"/>
    </row>
    <row r="2290" ht="15.75" customHeight="1">
      <c r="A2290" s="19" t="str">
        <f>Def_Sistemas_Conectores_Cabos!$A$22</f>
        <v>BPM de elétrons</v>
      </c>
      <c r="B2290" s="22" t="str">
        <f>Datas_Entregas!$A$3</f>
        <v>BTS/Anel</v>
      </c>
      <c r="C2290" s="25">
        <f t="array" ref="C2290">INDEX(Datas_Entregas!$B$2:$B$100, MATCH(B2290, Datas_Entregas!$A$2:$A$100, 0), 1)</f>
        <v>43296</v>
      </c>
      <c r="D2290" s="22" t="str">
        <f>Def_Status_Montagem!$A$4</f>
        <v>Comprado / Esperando entrega</v>
      </c>
      <c r="E2290" s="35" t="str">
        <f>Def_Status_Montagem!$B$4</f>
        <v>Contratada (inclui etiqueta)</v>
      </c>
      <c r="F2290" s="214"/>
      <c r="G2290" s="215"/>
      <c r="H2290" s="26" t="str">
        <f t="array" ref="H2290">INDEX(Def_Instancias_Equipamentos!$E$2:$E$5135, MATCH(K2290, Def_Instancias_Equipamentos!$D$2:$D$5135, 0), 1)</f>
        <v>IA-19RaBPM</v>
      </c>
      <c r="I2290" s="27" t="str">
        <f t="array" ref="I2290">INDEX(Def_Instancias_Equipamentos!$E$2:$E$5135, MATCH(L2290, Def_Instancias_Equipamentos!$D$2:$D$5135, 0), 1)</f>
        <v>IA-19RaBPM</v>
      </c>
      <c r="J2290" s="27" t="str">
        <f t="shared" si="26"/>
        <v>INTERNO</v>
      </c>
      <c r="K2290" s="28" t="str">
        <f>Def_Instancias_Equipamentos!$D$936</f>
        <v>SI-19C1:DI-BPMRFFE-2</v>
      </c>
      <c r="L2290" s="19" t="str">
        <f>Def_Instancias_Equipamentos!$D$1527</f>
        <v>SI-19C1:DI-FMCFastADC-2</v>
      </c>
      <c r="M2290" s="44" t="s">
        <v>47</v>
      </c>
      <c r="N2290" s="45" t="s">
        <v>1216</v>
      </c>
      <c r="O2290" s="28" t="str">
        <f>Def_Sistemas_Conectores_Cabos!$B$7</f>
        <v>SMA 50-ohm</v>
      </c>
      <c r="P2290" s="19" t="str">
        <f>Def_Sistemas_Conectores_Cabos!$B$7</f>
        <v>SMA 50-ohm</v>
      </c>
      <c r="Q2290" s="27" t="str">
        <f t="shared" si="31"/>
        <v>SI-19C1:DI-BPMRFFE-2/BO_OUT
SI-19C1:DI-FMCFastADC-2/IN4</v>
      </c>
      <c r="R2290" s="69">
        <v>2.0</v>
      </c>
      <c r="S2290" s="69">
        <v>2.0</v>
      </c>
      <c r="T2290" s="211" t="str">
        <f>Def_Sistemas_Conectores_Cabos!$C$9</f>
        <v>RG316</v>
      </c>
      <c r="U2290" s="45" t="s">
        <v>1173</v>
      </c>
      <c r="V2290" s="33"/>
      <c r="W2290" s="33"/>
      <c r="X2290" s="33"/>
    </row>
    <row r="2291" ht="15.75" customHeight="1">
      <c r="A2291" s="19" t="str">
        <f>Def_Sistemas_Conectores_Cabos!$A$22</f>
        <v>BPM de elétrons</v>
      </c>
      <c r="B2291" s="22" t="str">
        <f>Datas_Entregas!$A$3</f>
        <v>BTS/Anel</v>
      </c>
      <c r="C2291" s="25">
        <f t="array" ref="C2291">INDEX(Datas_Entregas!$B$2:$B$100, MATCH(B2291, Datas_Entregas!$A$2:$A$100, 0), 1)</f>
        <v>43296</v>
      </c>
      <c r="D2291" s="22" t="str">
        <f>Def_Status_Montagem!$A$4</f>
        <v>Comprado / Esperando entrega</v>
      </c>
      <c r="E2291" s="35" t="str">
        <f>Def_Status_Montagem!$B$4</f>
        <v>Contratada (inclui etiqueta)</v>
      </c>
      <c r="F2291" s="214"/>
      <c r="G2291" s="215"/>
      <c r="H2291" s="26" t="str">
        <f t="array" ref="H2291">INDEX(Def_Instancias_Equipamentos!$E$2:$E$5135, MATCH(K2291, Def_Instancias_Equipamentos!$D$2:$D$5135, 0), 1)</f>
        <v>IA-19RaBPM</v>
      </c>
      <c r="I2291" s="27" t="str">
        <f t="array" ref="I2291">INDEX(Def_Instancias_Equipamentos!$E$2:$E$5135, MATCH(L2291, Def_Instancias_Equipamentos!$D$2:$D$5135, 0), 1)</f>
        <v>IA-19RaBPM</v>
      </c>
      <c r="J2291" s="27" t="str">
        <f t="shared" si="26"/>
        <v>INTERNO</v>
      </c>
      <c r="K2291" s="28" t="str">
        <f>Def_Instancias_Equipamentos!$D$937</f>
        <v>SI-19C2:DI-BPMRFFE</v>
      </c>
      <c r="L2291" s="19" t="str">
        <f>Def_Instancias_Equipamentos!$D$1528</f>
        <v>SI-19C2:DI-FMCFastADC</v>
      </c>
      <c r="M2291" s="44" t="s">
        <v>51</v>
      </c>
      <c r="N2291" s="45" t="s">
        <v>1192</v>
      </c>
      <c r="O2291" s="28" t="str">
        <f>Def_Sistemas_Conectores_Cabos!$B$7</f>
        <v>SMA 50-ohm</v>
      </c>
      <c r="P2291" s="19" t="str">
        <f>Def_Sistemas_Conectores_Cabos!$B$7</f>
        <v>SMA 50-ohm</v>
      </c>
      <c r="Q2291" s="27" t="str">
        <f t="shared" si="31"/>
        <v>SI-19C2:DI-BPMRFFE/TO_OUT
SI-19C2:DI-FMCFastADC/IN1</v>
      </c>
      <c r="R2291" s="69">
        <v>2.0</v>
      </c>
      <c r="S2291" s="69">
        <v>2.0</v>
      </c>
      <c r="T2291" s="211" t="str">
        <f>Def_Sistemas_Conectores_Cabos!$C$9</f>
        <v>RG316</v>
      </c>
      <c r="U2291" s="45" t="s">
        <v>1173</v>
      </c>
      <c r="V2291" s="33"/>
      <c r="W2291" s="33"/>
      <c r="X2291" s="33"/>
    </row>
    <row r="2292" ht="15.75" customHeight="1">
      <c r="A2292" s="19" t="str">
        <f>Def_Sistemas_Conectores_Cabos!$A$22</f>
        <v>BPM de elétrons</v>
      </c>
      <c r="B2292" s="22" t="str">
        <f>Datas_Entregas!$A$3</f>
        <v>BTS/Anel</v>
      </c>
      <c r="C2292" s="25">
        <f t="array" ref="C2292">INDEX(Datas_Entregas!$B$2:$B$100, MATCH(B2292, Datas_Entregas!$A$2:$A$100, 0), 1)</f>
        <v>43296</v>
      </c>
      <c r="D2292" s="22" t="str">
        <f>Def_Status_Montagem!$A$4</f>
        <v>Comprado / Esperando entrega</v>
      </c>
      <c r="E2292" s="35" t="str">
        <f>Def_Status_Montagem!$B$4</f>
        <v>Contratada (inclui etiqueta)</v>
      </c>
      <c r="F2292" s="214"/>
      <c r="G2292" s="215"/>
      <c r="H2292" s="26" t="str">
        <f t="array" ref="H2292">INDEX(Def_Instancias_Equipamentos!$E$2:$E$5135, MATCH(K2292, Def_Instancias_Equipamentos!$D$2:$D$5135, 0), 1)</f>
        <v>IA-19RaBPM</v>
      </c>
      <c r="I2292" s="27" t="str">
        <f t="array" ref="I2292">INDEX(Def_Instancias_Equipamentos!$E$2:$E$5135, MATCH(L2292, Def_Instancias_Equipamentos!$D$2:$D$5135, 0), 1)</f>
        <v>IA-19RaBPM</v>
      </c>
      <c r="J2292" s="27" t="str">
        <f t="shared" si="26"/>
        <v>INTERNO</v>
      </c>
      <c r="K2292" s="28" t="str">
        <f>Def_Instancias_Equipamentos!$D$937</f>
        <v>SI-19C2:DI-BPMRFFE</v>
      </c>
      <c r="L2292" s="19" t="str">
        <f>Def_Instancias_Equipamentos!$D$1528</f>
        <v>SI-19C2:DI-FMCFastADC</v>
      </c>
      <c r="M2292" s="44" t="s">
        <v>44</v>
      </c>
      <c r="N2292" s="45" t="s">
        <v>1199</v>
      </c>
      <c r="O2292" s="28" t="str">
        <f>Def_Sistemas_Conectores_Cabos!$B$7</f>
        <v>SMA 50-ohm</v>
      </c>
      <c r="P2292" s="19" t="str">
        <f>Def_Sistemas_Conectores_Cabos!$B$7</f>
        <v>SMA 50-ohm</v>
      </c>
      <c r="Q2292" s="27" t="str">
        <f t="shared" si="31"/>
        <v>SI-19C2:DI-BPMRFFE/BI_OUT
SI-19C2:DI-FMCFastADC/IN2</v>
      </c>
      <c r="R2292" s="69">
        <v>2.0</v>
      </c>
      <c r="S2292" s="69">
        <v>2.0</v>
      </c>
      <c r="T2292" s="211" t="str">
        <f>Def_Sistemas_Conectores_Cabos!$C$9</f>
        <v>RG316</v>
      </c>
      <c r="U2292" s="45" t="s">
        <v>1173</v>
      </c>
      <c r="V2292" s="33"/>
      <c r="W2292" s="33"/>
      <c r="X2292" s="33"/>
    </row>
    <row r="2293" ht="15.75" customHeight="1">
      <c r="A2293" s="19" t="str">
        <f>Def_Sistemas_Conectores_Cabos!$A$22</f>
        <v>BPM de elétrons</v>
      </c>
      <c r="B2293" s="22" t="str">
        <f>Datas_Entregas!$A$3</f>
        <v>BTS/Anel</v>
      </c>
      <c r="C2293" s="25">
        <f t="array" ref="C2293">INDEX(Datas_Entregas!$B$2:$B$100, MATCH(B2293, Datas_Entregas!$A$2:$A$100, 0), 1)</f>
        <v>43296</v>
      </c>
      <c r="D2293" s="22" t="str">
        <f>Def_Status_Montagem!$A$4</f>
        <v>Comprado / Esperando entrega</v>
      </c>
      <c r="E2293" s="35" t="str">
        <f>Def_Status_Montagem!$B$4</f>
        <v>Contratada (inclui etiqueta)</v>
      </c>
      <c r="F2293" s="214"/>
      <c r="G2293" s="215"/>
      <c r="H2293" s="26" t="str">
        <f t="array" ref="H2293">INDEX(Def_Instancias_Equipamentos!$E$2:$E$5135, MATCH(K2293, Def_Instancias_Equipamentos!$D$2:$D$5135, 0), 1)</f>
        <v>IA-19RaBPM</v>
      </c>
      <c r="I2293" s="27" t="str">
        <f t="array" ref="I2293">INDEX(Def_Instancias_Equipamentos!$E$2:$E$5135, MATCH(L2293, Def_Instancias_Equipamentos!$D$2:$D$5135, 0), 1)</f>
        <v>IA-19RaBPM</v>
      </c>
      <c r="J2293" s="27" t="str">
        <f t="shared" si="26"/>
        <v>INTERNO</v>
      </c>
      <c r="K2293" s="28" t="str">
        <f>Def_Instancias_Equipamentos!$D$937</f>
        <v>SI-19C2:DI-BPMRFFE</v>
      </c>
      <c r="L2293" s="19" t="str">
        <f>Def_Instancias_Equipamentos!$D$1528</f>
        <v>SI-19C2:DI-FMCFastADC</v>
      </c>
      <c r="M2293" s="44" t="s">
        <v>49</v>
      </c>
      <c r="N2293" s="45" t="s">
        <v>1202</v>
      </c>
      <c r="O2293" s="28" t="str">
        <f>Def_Sistemas_Conectores_Cabos!$B$7</f>
        <v>SMA 50-ohm</v>
      </c>
      <c r="P2293" s="19" t="str">
        <f>Def_Sistemas_Conectores_Cabos!$B$7</f>
        <v>SMA 50-ohm</v>
      </c>
      <c r="Q2293" s="27" t="str">
        <f t="shared" si="31"/>
        <v>SI-19C2:DI-BPMRFFE/TI_OUT
SI-19C2:DI-FMCFastADC/IN3</v>
      </c>
      <c r="R2293" s="69">
        <v>2.0</v>
      </c>
      <c r="S2293" s="69">
        <v>2.0</v>
      </c>
      <c r="T2293" s="211" t="str">
        <f>Def_Sistemas_Conectores_Cabos!$C$9</f>
        <v>RG316</v>
      </c>
      <c r="U2293" s="45" t="s">
        <v>1173</v>
      </c>
      <c r="V2293" s="33"/>
      <c r="W2293" s="33"/>
      <c r="X2293" s="33"/>
    </row>
    <row r="2294" ht="15.75" customHeight="1">
      <c r="A2294" s="19" t="str">
        <f>Def_Sistemas_Conectores_Cabos!$A$22</f>
        <v>BPM de elétrons</v>
      </c>
      <c r="B2294" s="22" t="str">
        <f>Datas_Entregas!$A$3</f>
        <v>BTS/Anel</v>
      </c>
      <c r="C2294" s="25">
        <f t="array" ref="C2294">INDEX(Datas_Entregas!$B$2:$B$100, MATCH(B2294, Datas_Entregas!$A$2:$A$100, 0), 1)</f>
        <v>43296</v>
      </c>
      <c r="D2294" s="22" t="str">
        <f>Def_Status_Montagem!$A$4</f>
        <v>Comprado / Esperando entrega</v>
      </c>
      <c r="E2294" s="35" t="str">
        <f>Def_Status_Montagem!$B$4</f>
        <v>Contratada (inclui etiqueta)</v>
      </c>
      <c r="F2294" s="214"/>
      <c r="G2294" s="215"/>
      <c r="H2294" s="26" t="str">
        <f t="array" ref="H2294">INDEX(Def_Instancias_Equipamentos!$E$2:$E$5135, MATCH(K2294, Def_Instancias_Equipamentos!$D$2:$D$5135, 0), 1)</f>
        <v>IA-19RaBPM</v>
      </c>
      <c r="I2294" s="27" t="str">
        <f t="array" ref="I2294">INDEX(Def_Instancias_Equipamentos!$E$2:$E$5135, MATCH(L2294, Def_Instancias_Equipamentos!$D$2:$D$5135, 0), 1)</f>
        <v>IA-19RaBPM</v>
      </c>
      <c r="J2294" s="27" t="str">
        <f t="shared" si="26"/>
        <v>INTERNO</v>
      </c>
      <c r="K2294" s="28" t="str">
        <f>Def_Instancias_Equipamentos!$D$937</f>
        <v>SI-19C2:DI-BPMRFFE</v>
      </c>
      <c r="L2294" s="19" t="str">
        <f>Def_Instancias_Equipamentos!$D$1528</f>
        <v>SI-19C2:DI-FMCFastADC</v>
      </c>
      <c r="M2294" s="44" t="s">
        <v>47</v>
      </c>
      <c r="N2294" s="45" t="s">
        <v>1216</v>
      </c>
      <c r="O2294" s="28" t="str">
        <f>Def_Sistemas_Conectores_Cabos!$B$7</f>
        <v>SMA 50-ohm</v>
      </c>
      <c r="P2294" s="19" t="str">
        <f>Def_Sistemas_Conectores_Cabos!$B$7</f>
        <v>SMA 50-ohm</v>
      </c>
      <c r="Q2294" s="27" t="str">
        <f t="shared" si="31"/>
        <v>SI-19C2:DI-BPMRFFE/BO_OUT
SI-19C2:DI-FMCFastADC/IN4</v>
      </c>
      <c r="R2294" s="69">
        <v>2.0</v>
      </c>
      <c r="S2294" s="69">
        <v>2.0</v>
      </c>
      <c r="T2294" s="211" t="str">
        <f>Def_Sistemas_Conectores_Cabos!$C$9</f>
        <v>RG316</v>
      </c>
      <c r="U2294" s="45" t="s">
        <v>1173</v>
      </c>
      <c r="V2294" s="33"/>
      <c r="W2294" s="33"/>
      <c r="X2294" s="33"/>
    </row>
    <row r="2295" ht="15.75" customHeight="1">
      <c r="A2295" s="19" t="str">
        <f>Def_Sistemas_Conectores_Cabos!$A$22</f>
        <v>BPM de elétrons</v>
      </c>
      <c r="B2295" s="22" t="str">
        <f>Datas_Entregas!$A$3</f>
        <v>BTS/Anel</v>
      </c>
      <c r="C2295" s="25">
        <f t="array" ref="C2295">INDEX(Datas_Entregas!$B$2:$B$100, MATCH(B2295, Datas_Entregas!$A$2:$A$100, 0), 1)</f>
        <v>43296</v>
      </c>
      <c r="D2295" s="22" t="str">
        <f>Def_Status_Montagem!$A$4</f>
        <v>Comprado / Esperando entrega</v>
      </c>
      <c r="E2295" s="35" t="str">
        <f>Def_Status_Montagem!$B$4</f>
        <v>Contratada (inclui etiqueta)</v>
      </c>
      <c r="F2295" s="214"/>
      <c r="G2295" s="215"/>
      <c r="H2295" s="26" t="str">
        <f t="array" ref="H2295">INDEX(Def_Instancias_Equipamentos!$E$2:$E$5135, MATCH(K2295, Def_Instancias_Equipamentos!$D$2:$D$5135, 0), 1)</f>
        <v>IA-19RaBPM</v>
      </c>
      <c r="I2295" s="27" t="str">
        <f t="array" ref="I2295">INDEX(Def_Instancias_Equipamentos!$E$2:$E$5135, MATCH(L2295, Def_Instancias_Equipamentos!$D$2:$D$5135, 0), 1)</f>
        <v>IA-19RaBPM</v>
      </c>
      <c r="J2295" s="27" t="str">
        <f t="shared" si="26"/>
        <v>INTERNO</v>
      </c>
      <c r="K2295" s="28" t="str">
        <f>Def_Instancias_Equipamentos!$D$938</f>
        <v>SI-19C3:DI-BPMRFFE-1</v>
      </c>
      <c r="L2295" s="19" t="str">
        <f>Def_Instancias_Equipamentos!$D$1529</f>
        <v>SI-19C3:DI-FMCFastADC-1</v>
      </c>
      <c r="M2295" s="44" t="s">
        <v>51</v>
      </c>
      <c r="N2295" s="45" t="s">
        <v>1192</v>
      </c>
      <c r="O2295" s="28" t="str">
        <f>Def_Sistemas_Conectores_Cabos!$B$7</f>
        <v>SMA 50-ohm</v>
      </c>
      <c r="P2295" s="19" t="str">
        <f>Def_Sistemas_Conectores_Cabos!$B$7</f>
        <v>SMA 50-ohm</v>
      </c>
      <c r="Q2295" s="27" t="str">
        <f t="shared" si="31"/>
        <v>SI-19C3:DI-BPMRFFE-1/TO_OUT
SI-19C3:DI-FMCFastADC-1/IN1</v>
      </c>
      <c r="R2295" s="69">
        <v>2.0</v>
      </c>
      <c r="S2295" s="69">
        <v>2.0</v>
      </c>
      <c r="T2295" s="211" t="str">
        <f>Def_Sistemas_Conectores_Cabos!$C$9</f>
        <v>RG316</v>
      </c>
      <c r="U2295" s="45" t="s">
        <v>1173</v>
      </c>
      <c r="V2295" s="33"/>
      <c r="W2295" s="33"/>
      <c r="X2295" s="33"/>
    </row>
    <row r="2296" ht="15.75" customHeight="1">
      <c r="A2296" s="19" t="str">
        <f>Def_Sistemas_Conectores_Cabos!$A$22</f>
        <v>BPM de elétrons</v>
      </c>
      <c r="B2296" s="22" t="str">
        <f>Datas_Entregas!$A$3</f>
        <v>BTS/Anel</v>
      </c>
      <c r="C2296" s="25">
        <f t="array" ref="C2296">INDEX(Datas_Entregas!$B$2:$B$100, MATCH(B2296, Datas_Entregas!$A$2:$A$100, 0), 1)</f>
        <v>43296</v>
      </c>
      <c r="D2296" s="22" t="str">
        <f>Def_Status_Montagem!$A$4</f>
        <v>Comprado / Esperando entrega</v>
      </c>
      <c r="E2296" s="35" t="str">
        <f>Def_Status_Montagem!$B$4</f>
        <v>Contratada (inclui etiqueta)</v>
      </c>
      <c r="F2296" s="214"/>
      <c r="G2296" s="215"/>
      <c r="H2296" s="26" t="str">
        <f t="array" ref="H2296">INDEX(Def_Instancias_Equipamentos!$E$2:$E$5135, MATCH(K2296, Def_Instancias_Equipamentos!$D$2:$D$5135, 0), 1)</f>
        <v>IA-19RaBPM</v>
      </c>
      <c r="I2296" s="27" t="str">
        <f t="array" ref="I2296">INDEX(Def_Instancias_Equipamentos!$E$2:$E$5135, MATCH(L2296, Def_Instancias_Equipamentos!$D$2:$D$5135, 0), 1)</f>
        <v>IA-19RaBPM</v>
      </c>
      <c r="J2296" s="27" t="str">
        <f t="shared" si="26"/>
        <v>INTERNO</v>
      </c>
      <c r="K2296" s="28" t="str">
        <f>Def_Instancias_Equipamentos!$D$938</f>
        <v>SI-19C3:DI-BPMRFFE-1</v>
      </c>
      <c r="L2296" s="19" t="str">
        <f>Def_Instancias_Equipamentos!$D$1529</f>
        <v>SI-19C3:DI-FMCFastADC-1</v>
      </c>
      <c r="M2296" s="44" t="s">
        <v>44</v>
      </c>
      <c r="N2296" s="45" t="s">
        <v>1199</v>
      </c>
      <c r="O2296" s="28" t="str">
        <f>Def_Sistemas_Conectores_Cabos!$B$7</f>
        <v>SMA 50-ohm</v>
      </c>
      <c r="P2296" s="19" t="str">
        <f>Def_Sistemas_Conectores_Cabos!$B$7</f>
        <v>SMA 50-ohm</v>
      </c>
      <c r="Q2296" s="27" t="str">
        <f t="shared" si="31"/>
        <v>SI-19C3:DI-BPMRFFE-1/BI_OUT
SI-19C3:DI-FMCFastADC-1/IN2</v>
      </c>
      <c r="R2296" s="69">
        <v>2.0</v>
      </c>
      <c r="S2296" s="69">
        <v>2.0</v>
      </c>
      <c r="T2296" s="211" t="str">
        <f>Def_Sistemas_Conectores_Cabos!$C$9</f>
        <v>RG316</v>
      </c>
      <c r="U2296" s="45" t="s">
        <v>1173</v>
      </c>
      <c r="V2296" s="33"/>
      <c r="W2296" s="33"/>
      <c r="X2296" s="33"/>
    </row>
    <row r="2297" ht="15.75" customHeight="1">
      <c r="A2297" s="19" t="str">
        <f>Def_Sistemas_Conectores_Cabos!$A$22</f>
        <v>BPM de elétrons</v>
      </c>
      <c r="B2297" s="22" t="str">
        <f>Datas_Entregas!$A$3</f>
        <v>BTS/Anel</v>
      </c>
      <c r="C2297" s="25">
        <f t="array" ref="C2297">INDEX(Datas_Entregas!$B$2:$B$100, MATCH(B2297, Datas_Entregas!$A$2:$A$100, 0), 1)</f>
        <v>43296</v>
      </c>
      <c r="D2297" s="22" t="str">
        <f>Def_Status_Montagem!$A$4</f>
        <v>Comprado / Esperando entrega</v>
      </c>
      <c r="E2297" s="35" t="str">
        <f>Def_Status_Montagem!$B$4</f>
        <v>Contratada (inclui etiqueta)</v>
      </c>
      <c r="F2297" s="214"/>
      <c r="G2297" s="215"/>
      <c r="H2297" s="26" t="str">
        <f t="array" ref="H2297">INDEX(Def_Instancias_Equipamentos!$E$2:$E$5135, MATCH(K2297, Def_Instancias_Equipamentos!$D$2:$D$5135, 0), 1)</f>
        <v>IA-19RaBPM</v>
      </c>
      <c r="I2297" s="27" t="str">
        <f t="array" ref="I2297">INDEX(Def_Instancias_Equipamentos!$E$2:$E$5135, MATCH(L2297, Def_Instancias_Equipamentos!$D$2:$D$5135, 0), 1)</f>
        <v>IA-19RaBPM</v>
      </c>
      <c r="J2297" s="27" t="str">
        <f t="shared" si="26"/>
        <v>INTERNO</v>
      </c>
      <c r="K2297" s="28" t="str">
        <f>Def_Instancias_Equipamentos!$D$938</f>
        <v>SI-19C3:DI-BPMRFFE-1</v>
      </c>
      <c r="L2297" s="19" t="str">
        <f>Def_Instancias_Equipamentos!$D$1529</f>
        <v>SI-19C3:DI-FMCFastADC-1</v>
      </c>
      <c r="M2297" s="44" t="s">
        <v>49</v>
      </c>
      <c r="N2297" s="45" t="s">
        <v>1202</v>
      </c>
      <c r="O2297" s="28" t="str">
        <f>Def_Sistemas_Conectores_Cabos!$B$7</f>
        <v>SMA 50-ohm</v>
      </c>
      <c r="P2297" s="19" t="str">
        <f>Def_Sistemas_Conectores_Cabos!$B$7</f>
        <v>SMA 50-ohm</v>
      </c>
      <c r="Q2297" s="27" t="str">
        <f t="shared" si="31"/>
        <v>SI-19C3:DI-BPMRFFE-1/TI_OUT
SI-19C3:DI-FMCFastADC-1/IN3</v>
      </c>
      <c r="R2297" s="69">
        <v>2.0</v>
      </c>
      <c r="S2297" s="69">
        <v>2.0</v>
      </c>
      <c r="T2297" s="211" t="str">
        <f>Def_Sistemas_Conectores_Cabos!$C$9</f>
        <v>RG316</v>
      </c>
      <c r="U2297" s="45" t="s">
        <v>1173</v>
      </c>
      <c r="V2297" s="33"/>
      <c r="W2297" s="33"/>
      <c r="X2297" s="33"/>
    </row>
    <row r="2298" ht="15.75" customHeight="1">
      <c r="A2298" s="19" t="str">
        <f>Def_Sistemas_Conectores_Cabos!$A$22</f>
        <v>BPM de elétrons</v>
      </c>
      <c r="B2298" s="22" t="str">
        <f>Datas_Entregas!$A$3</f>
        <v>BTS/Anel</v>
      </c>
      <c r="C2298" s="25">
        <f t="array" ref="C2298">INDEX(Datas_Entregas!$B$2:$B$100, MATCH(B2298, Datas_Entregas!$A$2:$A$100, 0), 1)</f>
        <v>43296</v>
      </c>
      <c r="D2298" s="22" t="str">
        <f>Def_Status_Montagem!$A$4</f>
        <v>Comprado / Esperando entrega</v>
      </c>
      <c r="E2298" s="35" t="str">
        <f>Def_Status_Montagem!$B$4</f>
        <v>Contratada (inclui etiqueta)</v>
      </c>
      <c r="F2298" s="214"/>
      <c r="G2298" s="215"/>
      <c r="H2298" s="26" t="str">
        <f t="array" ref="H2298">INDEX(Def_Instancias_Equipamentos!$E$2:$E$5135, MATCH(K2298, Def_Instancias_Equipamentos!$D$2:$D$5135, 0), 1)</f>
        <v>IA-19RaBPM</v>
      </c>
      <c r="I2298" s="27" t="str">
        <f t="array" ref="I2298">INDEX(Def_Instancias_Equipamentos!$E$2:$E$5135, MATCH(L2298, Def_Instancias_Equipamentos!$D$2:$D$5135, 0), 1)</f>
        <v>IA-19RaBPM</v>
      </c>
      <c r="J2298" s="27" t="str">
        <f t="shared" si="26"/>
        <v>INTERNO</v>
      </c>
      <c r="K2298" s="28" t="str">
        <f>Def_Instancias_Equipamentos!$D$938</f>
        <v>SI-19C3:DI-BPMRFFE-1</v>
      </c>
      <c r="L2298" s="19" t="str">
        <f>Def_Instancias_Equipamentos!$D$1529</f>
        <v>SI-19C3:DI-FMCFastADC-1</v>
      </c>
      <c r="M2298" s="44" t="s">
        <v>47</v>
      </c>
      <c r="N2298" s="45" t="s">
        <v>1216</v>
      </c>
      <c r="O2298" s="28" t="str">
        <f>Def_Sistemas_Conectores_Cabos!$B$7</f>
        <v>SMA 50-ohm</v>
      </c>
      <c r="P2298" s="19" t="str">
        <f>Def_Sistemas_Conectores_Cabos!$B$7</f>
        <v>SMA 50-ohm</v>
      </c>
      <c r="Q2298" s="27" t="str">
        <f t="shared" si="31"/>
        <v>SI-19C3:DI-BPMRFFE-1/BO_OUT
SI-19C3:DI-FMCFastADC-1/IN4</v>
      </c>
      <c r="R2298" s="69">
        <v>2.0</v>
      </c>
      <c r="S2298" s="69">
        <v>2.0</v>
      </c>
      <c r="T2298" s="211" t="str">
        <f>Def_Sistemas_Conectores_Cabos!$C$9</f>
        <v>RG316</v>
      </c>
      <c r="U2298" s="45" t="s">
        <v>1173</v>
      </c>
      <c r="V2298" s="33"/>
      <c r="W2298" s="33"/>
      <c r="X2298" s="33"/>
    </row>
    <row r="2299" ht="15.75" customHeight="1">
      <c r="A2299" s="19" t="str">
        <f>Def_Sistemas_Conectores_Cabos!$A$22</f>
        <v>BPM de elétrons</v>
      </c>
      <c r="B2299" s="22" t="str">
        <f>Datas_Entregas!$A$3</f>
        <v>BTS/Anel</v>
      </c>
      <c r="C2299" s="25">
        <f t="array" ref="C2299">INDEX(Datas_Entregas!$B$2:$B$100, MATCH(B2299, Datas_Entregas!$A$2:$A$100, 0), 1)</f>
        <v>43296</v>
      </c>
      <c r="D2299" s="22" t="str">
        <f>Def_Status_Montagem!$A$4</f>
        <v>Comprado / Esperando entrega</v>
      </c>
      <c r="E2299" s="35" t="str">
        <f>Def_Status_Montagem!$B$4</f>
        <v>Contratada (inclui etiqueta)</v>
      </c>
      <c r="F2299" s="214"/>
      <c r="G2299" s="215"/>
      <c r="H2299" s="26" t="str">
        <f t="array" ref="H2299">INDEX(Def_Instancias_Equipamentos!$E$2:$E$5135, MATCH(K2299, Def_Instancias_Equipamentos!$D$2:$D$5135, 0), 1)</f>
        <v>IA-19RaBPM</v>
      </c>
      <c r="I2299" s="27" t="str">
        <f t="array" ref="I2299">INDEX(Def_Instancias_Equipamentos!$E$2:$E$5135, MATCH(L2299, Def_Instancias_Equipamentos!$D$2:$D$5135, 0), 1)</f>
        <v>IA-19RaBPM</v>
      </c>
      <c r="J2299" s="27" t="str">
        <f t="shared" si="26"/>
        <v>INTERNO</v>
      </c>
      <c r="K2299" s="28" t="str">
        <f>Def_Instancias_Equipamentos!$D$939</f>
        <v>SI-19C3:DI-BPMRFFE-2</v>
      </c>
      <c r="L2299" s="19" t="str">
        <f>Def_Instancias_Equipamentos!$D$1530</f>
        <v>SI-19C3:DI-FMCFastADC-2</v>
      </c>
      <c r="M2299" s="44" t="s">
        <v>51</v>
      </c>
      <c r="N2299" s="45" t="s">
        <v>1192</v>
      </c>
      <c r="O2299" s="28" t="str">
        <f>Def_Sistemas_Conectores_Cabos!$B$7</f>
        <v>SMA 50-ohm</v>
      </c>
      <c r="P2299" s="19" t="str">
        <f>Def_Sistemas_Conectores_Cabos!$B$7</f>
        <v>SMA 50-ohm</v>
      </c>
      <c r="Q2299" s="27" t="str">
        <f t="shared" si="31"/>
        <v>SI-19C3:DI-BPMRFFE-2/TO_OUT
SI-19C3:DI-FMCFastADC-2/IN1</v>
      </c>
      <c r="R2299" s="69">
        <v>2.0</v>
      </c>
      <c r="S2299" s="69">
        <v>2.0</v>
      </c>
      <c r="T2299" s="211" t="str">
        <f>Def_Sistemas_Conectores_Cabos!$C$9</f>
        <v>RG316</v>
      </c>
      <c r="U2299" s="45" t="s">
        <v>1173</v>
      </c>
      <c r="V2299" s="33"/>
      <c r="W2299" s="33"/>
      <c r="X2299" s="33"/>
    </row>
    <row r="2300" ht="15.75" customHeight="1">
      <c r="A2300" s="19" t="str">
        <f>Def_Sistemas_Conectores_Cabos!$A$22</f>
        <v>BPM de elétrons</v>
      </c>
      <c r="B2300" s="22" t="str">
        <f>Datas_Entregas!$A$3</f>
        <v>BTS/Anel</v>
      </c>
      <c r="C2300" s="25">
        <f t="array" ref="C2300">INDEX(Datas_Entregas!$B$2:$B$100, MATCH(B2300, Datas_Entregas!$A$2:$A$100, 0), 1)</f>
        <v>43296</v>
      </c>
      <c r="D2300" s="22" t="str">
        <f>Def_Status_Montagem!$A$4</f>
        <v>Comprado / Esperando entrega</v>
      </c>
      <c r="E2300" s="35" t="str">
        <f>Def_Status_Montagem!$B$4</f>
        <v>Contratada (inclui etiqueta)</v>
      </c>
      <c r="F2300" s="214"/>
      <c r="G2300" s="215"/>
      <c r="H2300" s="26" t="str">
        <f t="array" ref="H2300">INDEX(Def_Instancias_Equipamentos!$E$2:$E$5135, MATCH(K2300, Def_Instancias_Equipamentos!$D$2:$D$5135, 0), 1)</f>
        <v>IA-19RaBPM</v>
      </c>
      <c r="I2300" s="27" t="str">
        <f t="array" ref="I2300">INDEX(Def_Instancias_Equipamentos!$E$2:$E$5135, MATCH(L2300, Def_Instancias_Equipamentos!$D$2:$D$5135, 0), 1)</f>
        <v>IA-19RaBPM</v>
      </c>
      <c r="J2300" s="27" t="str">
        <f t="shared" si="26"/>
        <v>INTERNO</v>
      </c>
      <c r="K2300" s="28" t="str">
        <f>Def_Instancias_Equipamentos!$D$939</f>
        <v>SI-19C3:DI-BPMRFFE-2</v>
      </c>
      <c r="L2300" s="19" t="str">
        <f>Def_Instancias_Equipamentos!$D$1530</f>
        <v>SI-19C3:DI-FMCFastADC-2</v>
      </c>
      <c r="M2300" s="44" t="s">
        <v>44</v>
      </c>
      <c r="N2300" s="45" t="s">
        <v>1199</v>
      </c>
      <c r="O2300" s="28" t="str">
        <f>Def_Sistemas_Conectores_Cabos!$B$7</f>
        <v>SMA 50-ohm</v>
      </c>
      <c r="P2300" s="19" t="str">
        <f>Def_Sistemas_Conectores_Cabos!$B$7</f>
        <v>SMA 50-ohm</v>
      </c>
      <c r="Q2300" s="27" t="str">
        <f t="shared" si="31"/>
        <v>SI-19C3:DI-BPMRFFE-2/BI_OUT
SI-19C3:DI-FMCFastADC-2/IN2</v>
      </c>
      <c r="R2300" s="69">
        <v>2.0</v>
      </c>
      <c r="S2300" s="69">
        <v>2.0</v>
      </c>
      <c r="T2300" s="211" t="str">
        <f>Def_Sistemas_Conectores_Cabos!$C$9</f>
        <v>RG316</v>
      </c>
      <c r="U2300" s="45" t="s">
        <v>1173</v>
      </c>
      <c r="V2300" s="33"/>
      <c r="W2300" s="33"/>
      <c r="X2300" s="33"/>
    </row>
    <row r="2301" ht="15.75" customHeight="1">
      <c r="A2301" s="19" t="str">
        <f>Def_Sistemas_Conectores_Cabos!$A$22</f>
        <v>BPM de elétrons</v>
      </c>
      <c r="B2301" s="22" t="str">
        <f>Datas_Entregas!$A$3</f>
        <v>BTS/Anel</v>
      </c>
      <c r="C2301" s="25">
        <f t="array" ref="C2301">INDEX(Datas_Entregas!$B$2:$B$100, MATCH(B2301, Datas_Entregas!$A$2:$A$100, 0), 1)</f>
        <v>43296</v>
      </c>
      <c r="D2301" s="22" t="str">
        <f>Def_Status_Montagem!$A$4</f>
        <v>Comprado / Esperando entrega</v>
      </c>
      <c r="E2301" s="35" t="str">
        <f>Def_Status_Montagem!$B$4</f>
        <v>Contratada (inclui etiqueta)</v>
      </c>
      <c r="F2301" s="214"/>
      <c r="G2301" s="215"/>
      <c r="H2301" s="26" t="str">
        <f t="array" ref="H2301">INDEX(Def_Instancias_Equipamentos!$E$2:$E$5135, MATCH(K2301, Def_Instancias_Equipamentos!$D$2:$D$5135, 0), 1)</f>
        <v>IA-19RaBPM</v>
      </c>
      <c r="I2301" s="27" t="str">
        <f t="array" ref="I2301">INDEX(Def_Instancias_Equipamentos!$E$2:$E$5135, MATCH(L2301, Def_Instancias_Equipamentos!$D$2:$D$5135, 0), 1)</f>
        <v>IA-19RaBPM</v>
      </c>
      <c r="J2301" s="27" t="str">
        <f t="shared" si="26"/>
        <v>INTERNO</v>
      </c>
      <c r="K2301" s="28" t="str">
        <f>Def_Instancias_Equipamentos!$D$939</f>
        <v>SI-19C3:DI-BPMRFFE-2</v>
      </c>
      <c r="L2301" s="19" t="str">
        <f>Def_Instancias_Equipamentos!$D$1530</f>
        <v>SI-19C3:DI-FMCFastADC-2</v>
      </c>
      <c r="M2301" s="44" t="s">
        <v>49</v>
      </c>
      <c r="N2301" s="45" t="s">
        <v>1202</v>
      </c>
      <c r="O2301" s="28" t="str">
        <f>Def_Sistemas_Conectores_Cabos!$B$7</f>
        <v>SMA 50-ohm</v>
      </c>
      <c r="P2301" s="19" t="str">
        <f>Def_Sistemas_Conectores_Cabos!$B$7</f>
        <v>SMA 50-ohm</v>
      </c>
      <c r="Q2301" s="27" t="str">
        <f t="shared" si="31"/>
        <v>SI-19C3:DI-BPMRFFE-2/TI_OUT
SI-19C3:DI-FMCFastADC-2/IN3</v>
      </c>
      <c r="R2301" s="69">
        <v>2.0</v>
      </c>
      <c r="S2301" s="69">
        <v>2.0</v>
      </c>
      <c r="T2301" s="211" t="str">
        <f>Def_Sistemas_Conectores_Cabos!$C$9</f>
        <v>RG316</v>
      </c>
      <c r="U2301" s="45" t="s">
        <v>1173</v>
      </c>
      <c r="V2301" s="33"/>
      <c r="W2301" s="33"/>
      <c r="X2301" s="33"/>
    </row>
    <row r="2302" ht="15.75" customHeight="1">
      <c r="A2302" s="19" t="str">
        <f>Def_Sistemas_Conectores_Cabos!$A$22</f>
        <v>BPM de elétrons</v>
      </c>
      <c r="B2302" s="22" t="str">
        <f>Datas_Entregas!$A$3</f>
        <v>BTS/Anel</v>
      </c>
      <c r="C2302" s="25">
        <f t="array" ref="C2302">INDEX(Datas_Entregas!$B$2:$B$100, MATCH(B2302, Datas_Entregas!$A$2:$A$100, 0), 1)</f>
        <v>43296</v>
      </c>
      <c r="D2302" s="22" t="str">
        <f>Def_Status_Montagem!$A$4</f>
        <v>Comprado / Esperando entrega</v>
      </c>
      <c r="E2302" s="35" t="str">
        <f>Def_Status_Montagem!$B$4</f>
        <v>Contratada (inclui etiqueta)</v>
      </c>
      <c r="F2302" s="214"/>
      <c r="G2302" s="215"/>
      <c r="H2302" s="26" t="str">
        <f t="array" ref="H2302">INDEX(Def_Instancias_Equipamentos!$E$2:$E$5135, MATCH(K2302, Def_Instancias_Equipamentos!$D$2:$D$5135, 0), 1)</f>
        <v>IA-19RaBPM</v>
      </c>
      <c r="I2302" s="27" t="str">
        <f t="array" ref="I2302">INDEX(Def_Instancias_Equipamentos!$E$2:$E$5135, MATCH(L2302, Def_Instancias_Equipamentos!$D$2:$D$5135, 0), 1)</f>
        <v>IA-19RaBPM</v>
      </c>
      <c r="J2302" s="27" t="str">
        <f t="shared" si="26"/>
        <v>INTERNO</v>
      </c>
      <c r="K2302" s="28" t="str">
        <f>Def_Instancias_Equipamentos!$D$939</f>
        <v>SI-19C3:DI-BPMRFFE-2</v>
      </c>
      <c r="L2302" s="19" t="str">
        <f>Def_Instancias_Equipamentos!$D$1530</f>
        <v>SI-19C3:DI-FMCFastADC-2</v>
      </c>
      <c r="M2302" s="44" t="s">
        <v>47</v>
      </c>
      <c r="N2302" s="45" t="s">
        <v>1216</v>
      </c>
      <c r="O2302" s="28" t="str">
        <f>Def_Sistemas_Conectores_Cabos!$B$7</f>
        <v>SMA 50-ohm</v>
      </c>
      <c r="P2302" s="19" t="str">
        <f>Def_Sistemas_Conectores_Cabos!$B$7</f>
        <v>SMA 50-ohm</v>
      </c>
      <c r="Q2302" s="27" t="str">
        <f t="shared" si="31"/>
        <v>SI-19C3:DI-BPMRFFE-2/BO_OUT
SI-19C3:DI-FMCFastADC-2/IN4</v>
      </c>
      <c r="R2302" s="69">
        <v>2.0</v>
      </c>
      <c r="S2302" s="69">
        <v>2.0</v>
      </c>
      <c r="T2302" s="211" t="str">
        <f>Def_Sistemas_Conectores_Cabos!$C$9</f>
        <v>RG316</v>
      </c>
      <c r="U2302" s="45" t="s">
        <v>1173</v>
      </c>
      <c r="V2302" s="33"/>
      <c r="W2302" s="33"/>
      <c r="X2302" s="33"/>
    </row>
    <row r="2303" ht="15.75" customHeight="1">
      <c r="A2303" s="19" t="str">
        <f>Def_Sistemas_Conectores_Cabos!$A$22</f>
        <v>BPM de elétrons</v>
      </c>
      <c r="B2303" s="22" t="str">
        <f>Datas_Entregas!$A$3</f>
        <v>BTS/Anel</v>
      </c>
      <c r="C2303" s="25">
        <f t="array" ref="C2303">INDEX(Datas_Entregas!$B$2:$B$100, MATCH(B2303, Datas_Entregas!$A$2:$A$100, 0), 1)</f>
        <v>43296</v>
      </c>
      <c r="D2303" s="22" t="str">
        <f>Def_Status_Montagem!$A$4</f>
        <v>Comprado / Esperando entrega</v>
      </c>
      <c r="E2303" s="35" t="str">
        <f>Def_Status_Montagem!$B$4</f>
        <v>Contratada (inclui etiqueta)</v>
      </c>
      <c r="F2303" s="214"/>
      <c r="G2303" s="215"/>
      <c r="H2303" s="26" t="str">
        <f t="array" ref="H2303">INDEX(Def_Instancias_Equipamentos!$E$2:$E$5135, MATCH(K2303, Def_Instancias_Equipamentos!$D$2:$D$5135, 0), 1)</f>
        <v>IA-19RaBPM</v>
      </c>
      <c r="I2303" s="27" t="str">
        <f t="array" ref="I2303">INDEX(Def_Instancias_Equipamentos!$E$2:$E$5135, MATCH(L2303, Def_Instancias_Equipamentos!$D$2:$D$5135, 0), 1)</f>
        <v>IA-19RaBPM</v>
      </c>
      <c r="J2303" s="27" t="str">
        <f t="shared" si="26"/>
        <v>INTERNO</v>
      </c>
      <c r="K2303" s="28" t="str">
        <f>Def_Instancias_Equipamentos!$D$940</f>
        <v>SI-19C4:DI-BPMRFFE</v>
      </c>
      <c r="L2303" s="19" t="str">
        <f>Def_Instancias_Equipamentos!$D$1531</f>
        <v>SI-19C4:DI-FMCFastADC</v>
      </c>
      <c r="M2303" s="44" t="s">
        <v>51</v>
      </c>
      <c r="N2303" s="45" t="s">
        <v>1192</v>
      </c>
      <c r="O2303" s="28" t="str">
        <f>Def_Sistemas_Conectores_Cabos!$B$7</f>
        <v>SMA 50-ohm</v>
      </c>
      <c r="P2303" s="19" t="str">
        <f>Def_Sistemas_Conectores_Cabos!$B$7</f>
        <v>SMA 50-ohm</v>
      </c>
      <c r="Q2303" s="27" t="str">
        <f t="shared" si="31"/>
        <v>SI-19C4:DI-BPMRFFE/TO_OUT
SI-19C4:DI-FMCFastADC/IN1</v>
      </c>
      <c r="R2303" s="69">
        <v>2.0</v>
      </c>
      <c r="S2303" s="69">
        <v>2.0</v>
      </c>
      <c r="T2303" s="211" t="str">
        <f>Def_Sistemas_Conectores_Cabos!$C$9</f>
        <v>RG316</v>
      </c>
      <c r="U2303" s="45" t="s">
        <v>1173</v>
      </c>
      <c r="V2303" s="33"/>
      <c r="W2303" s="33"/>
      <c r="X2303" s="33"/>
    </row>
    <row r="2304" ht="15.75" customHeight="1">
      <c r="A2304" s="19" t="str">
        <f>Def_Sistemas_Conectores_Cabos!$A$22</f>
        <v>BPM de elétrons</v>
      </c>
      <c r="B2304" s="22" t="str">
        <f>Datas_Entregas!$A$3</f>
        <v>BTS/Anel</v>
      </c>
      <c r="C2304" s="25">
        <f t="array" ref="C2304">INDEX(Datas_Entregas!$B$2:$B$100, MATCH(B2304, Datas_Entregas!$A$2:$A$100, 0), 1)</f>
        <v>43296</v>
      </c>
      <c r="D2304" s="22" t="str">
        <f>Def_Status_Montagem!$A$4</f>
        <v>Comprado / Esperando entrega</v>
      </c>
      <c r="E2304" s="35" t="str">
        <f>Def_Status_Montagem!$B$4</f>
        <v>Contratada (inclui etiqueta)</v>
      </c>
      <c r="F2304" s="214"/>
      <c r="G2304" s="215"/>
      <c r="H2304" s="26" t="str">
        <f t="array" ref="H2304">INDEX(Def_Instancias_Equipamentos!$E$2:$E$5135, MATCH(K2304, Def_Instancias_Equipamentos!$D$2:$D$5135, 0), 1)</f>
        <v>IA-19RaBPM</v>
      </c>
      <c r="I2304" s="27" t="str">
        <f t="array" ref="I2304">INDEX(Def_Instancias_Equipamentos!$E$2:$E$5135, MATCH(L2304, Def_Instancias_Equipamentos!$D$2:$D$5135, 0), 1)</f>
        <v>IA-19RaBPM</v>
      </c>
      <c r="J2304" s="27" t="str">
        <f t="shared" si="26"/>
        <v>INTERNO</v>
      </c>
      <c r="K2304" s="28" t="str">
        <f>Def_Instancias_Equipamentos!$D$940</f>
        <v>SI-19C4:DI-BPMRFFE</v>
      </c>
      <c r="L2304" s="19" t="str">
        <f>Def_Instancias_Equipamentos!$D$1531</f>
        <v>SI-19C4:DI-FMCFastADC</v>
      </c>
      <c r="M2304" s="44" t="s">
        <v>44</v>
      </c>
      <c r="N2304" s="45" t="s">
        <v>1199</v>
      </c>
      <c r="O2304" s="28" t="str">
        <f>Def_Sistemas_Conectores_Cabos!$B$7</f>
        <v>SMA 50-ohm</v>
      </c>
      <c r="P2304" s="19" t="str">
        <f>Def_Sistemas_Conectores_Cabos!$B$7</f>
        <v>SMA 50-ohm</v>
      </c>
      <c r="Q2304" s="27" t="str">
        <f t="shared" si="31"/>
        <v>SI-19C4:DI-BPMRFFE/BI_OUT
SI-19C4:DI-FMCFastADC/IN2</v>
      </c>
      <c r="R2304" s="69">
        <v>2.0</v>
      </c>
      <c r="S2304" s="69">
        <v>2.0</v>
      </c>
      <c r="T2304" s="211" t="str">
        <f>Def_Sistemas_Conectores_Cabos!$C$9</f>
        <v>RG316</v>
      </c>
      <c r="U2304" s="45" t="s">
        <v>1173</v>
      </c>
      <c r="V2304" s="33"/>
      <c r="W2304" s="33"/>
      <c r="X2304" s="33"/>
    </row>
    <row r="2305" ht="15.75" customHeight="1">
      <c r="A2305" s="19" t="str">
        <f>Def_Sistemas_Conectores_Cabos!$A$22</f>
        <v>BPM de elétrons</v>
      </c>
      <c r="B2305" s="22" t="str">
        <f>Datas_Entregas!$A$3</f>
        <v>BTS/Anel</v>
      </c>
      <c r="C2305" s="25">
        <f t="array" ref="C2305">INDEX(Datas_Entregas!$B$2:$B$100, MATCH(B2305, Datas_Entregas!$A$2:$A$100, 0), 1)</f>
        <v>43296</v>
      </c>
      <c r="D2305" s="22" t="str">
        <f>Def_Status_Montagem!$A$4</f>
        <v>Comprado / Esperando entrega</v>
      </c>
      <c r="E2305" s="35" t="str">
        <f>Def_Status_Montagem!$B$4</f>
        <v>Contratada (inclui etiqueta)</v>
      </c>
      <c r="F2305" s="214"/>
      <c r="G2305" s="215"/>
      <c r="H2305" s="26" t="str">
        <f t="array" ref="H2305">INDEX(Def_Instancias_Equipamentos!$E$2:$E$5135, MATCH(K2305, Def_Instancias_Equipamentos!$D$2:$D$5135, 0), 1)</f>
        <v>IA-19RaBPM</v>
      </c>
      <c r="I2305" s="27" t="str">
        <f t="array" ref="I2305">INDEX(Def_Instancias_Equipamentos!$E$2:$E$5135, MATCH(L2305, Def_Instancias_Equipamentos!$D$2:$D$5135, 0), 1)</f>
        <v>IA-19RaBPM</v>
      </c>
      <c r="J2305" s="27" t="str">
        <f t="shared" si="26"/>
        <v>INTERNO</v>
      </c>
      <c r="K2305" s="28" t="str">
        <f>Def_Instancias_Equipamentos!$D$940</f>
        <v>SI-19C4:DI-BPMRFFE</v>
      </c>
      <c r="L2305" s="19" t="str">
        <f>Def_Instancias_Equipamentos!$D$1531</f>
        <v>SI-19C4:DI-FMCFastADC</v>
      </c>
      <c r="M2305" s="44" t="s">
        <v>49</v>
      </c>
      <c r="N2305" s="45" t="s">
        <v>1202</v>
      </c>
      <c r="O2305" s="28" t="str">
        <f>Def_Sistemas_Conectores_Cabos!$B$7</f>
        <v>SMA 50-ohm</v>
      </c>
      <c r="P2305" s="19" t="str">
        <f>Def_Sistemas_Conectores_Cabos!$B$7</f>
        <v>SMA 50-ohm</v>
      </c>
      <c r="Q2305" s="27" t="str">
        <f t="shared" si="31"/>
        <v>SI-19C4:DI-BPMRFFE/TI_OUT
SI-19C4:DI-FMCFastADC/IN3</v>
      </c>
      <c r="R2305" s="69">
        <v>2.0</v>
      </c>
      <c r="S2305" s="69">
        <v>2.0</v>
      </c>
      <c r="T2305" s="211" t="str">
        <f>Def_Sistemas_Conectores_Cabos!$C$9</f>
        <v>RG316</v>
      </c>
      <c r="U2305" s="45" t="s">
        <v>1173</v>
      </c>
      <c r="V2305" s="33"/>
      <c r="W2305" s="33"/>
      <c r="X2305" s="33"/>
    </row>
    <row r="2306" ht="15.75" customHeight="1">
      <c r="A2306" s="19" t="str">
        <f>Def_Sistemas_Conectores_Cabos!$A$22</f>
        <v>BPM de elétrons</v>
      </c>
      <c r="B2306" s="22" t="str">
        <f>Datas_Entregas!$A$3</f>
        <v>BTS/Anel</v>
      </c>
      <c r="C2306" s="25">
        <f t="array" ref="C2306">INDEX(Datas_Entregas!$B$2:$B$100, MATCH(B2306, Datas_Entregas!$A$2:$A$100, 0), 1)</f>
        <v>43296</v>
      </c>
      <c r="D2306" s="22" t="str">
        <f>Def_Status_Montagem!$A$4</f>
        <v>Comprado / Esperando entrega</v>
      </c>
      <c r="E2306" s="35" t="str">
        <f>Def_Status_Montagem!$B$4</f>
        <v>Contratada (inclui etiqueta)</v>
      </c>
      <c r="F2306" s="214"/>
      <c r="G2306" s="215"/>
      <c r="H2306" s="26" t="str">
        <f t="array" ref="H2306">INDEX(Def_Instancias_Equipamentos!$E$2:$E$5135, MATCH(K2306, Def_Instancias_Equipamentos!$D$2:$D$5135, 0), 1)</f>
        <v>IA-19RaBPM</v>
      </c>
      <c r="I2306" s="27" t="str">
        <f t="array" ref="I2306">INDEX(Def_Instancias_Equipamentos!$E$2:$E$5135, MATCH(L2306, Def_Instancias_Equipamentos!$D$2:$D$5135, 0), 1)</f>
        <v>IA-19RaBPM</v>
      </c>
      <c r="J2306" s="27" t="str">
        <f t="shared" si="26"/>
        <v>INTERNO</v>
      </c>
      <c r="K2306" s="28" t="str">
        <f>Def_Instancias_Equipamentos!$D$940</f>
        <v>SI-19C4:DI-BPMRFFE</v>
      </c>
      <c r="L2306" s="19" t="str">
        <f>Def_Instancias_Equipamentos!$D$1531</f>
        <v>SI-19C4:DI-FMCFastADC</v>
      </c>
      <c r="M2306" s="44" t="s">
        <v>47</v>
      </c>
      <c r="N2306" s="45" t="s">
        <v>1216</v>
      </c>
      <c r="O2306" s="28" t="str">
        <f>Def_Sistemas_Conectores_Cabos!$B$7</f>
        <v>SMA 50-ohm</v>
      </c>
      <c r="P2306" s="19" t="str">
        <f>Def_Sistemas_Conectores_Cabos!$B$7</f>
        <v>SMA 50-ohm</v>
      </c>
      <c r="Q2306" s="27" t="str">
        <f t="shared" si="31"/>
        <v>SI-19C4:DI-BPMRFFE/BO_OUT
SI-19C4:DI-FMCFastADC/IN4</v>
      </c>
      <c r="R2306" s="69">
        <v>2.0</v>
      </c>
      <c r="S2306" s="69">
        <v>2.0</v>
      </c>
      <c r="T2306" s="211" t="str">
        <f>Def_Sistemas_Conectores_Cabos!$C$9</f>
        <v>RG316</v>
      </c>
      <c r="U2306" s="45" t="s">
        <v>1173</v>
      </c>
      <c r="V2306" s="33"/>
      <c r="W2306" s="33"/>
      <c r="X2306" s="33"/>
    </row>
    <row r="2307" ht="15.75" customHeight="1">
      <c r="A2307" s="19" t="str">
        <f>Def_Sistemas_Conectores_Cabos!$A$22</f>
        <v>BPM de elétrons</v>
      </c>
      <c r="B2307" s="22" t="str">
        <f>Datas_Entregas!$A$3</f>
        <v>BTS/Anel</v>
      </c>
      <c r="C2307" s="25">
        <f t="array" ref="C2307">INDEX(Datas_Entregas!$B$2:$B$100, MATCH(B2307, Datas_Entregas!$A$2:$A$100, 0), 1)</f>
        <v>43296</v>
      </c>
      <c r="D2307" s="22" t="str">
        <f>Def_Status_Montagem!$A$4</f>
        <v>Comprado / Esperando entrega</v>
      </c>
      <c r="E2307" s="35" t="str">
        <f>Def_Status_Montagem!$B$4</f>
        <v>Contratada (inclui etiqueta)</v>
      </c>
      <c r="F2307" s="214"/>
      <c r="G2307" s="215"/>
      <c r="H2307" s="26" t="str">
        <f t="array" ref="H2307">INDEX(Def_Instancias_Equipamentos!$E$2:$E$5135, MATCH(K2307, Def_Instancias_Equipamentos!$D$2:$D$5135, 0), 1)</f>
        <v>IA-19RaBPM</v>
      </c>
      <c r="I2307" s="27" t="str">
        <f t="array" ref="I2307">INDEX(Def_Instancias_Equipamentos!$E$2:$E$5135, MATCH(L2307, Def_Instancias_Equipamentos!$D$2:$D$5135, 0), 1)</f>
        <v>IA-19RaBPM</v>
      </c>
      <c r="J2307" s="27" t="str">
        <f t="shared" si="26"/>
        <v>INTERNO</v>
      </c>
      <c r="K2307" s="28" t="str">
        <f>Def_Instancias_Equipamentos!$D$941</f>
        <v>SI-19M1:DI-BPMRFFE</v>
      </c>
      <c r="L2307" s="19" t="str">
        <f>Def_Instancias_Equipamentos!$D$1532</f>
        <v>SI-19M1:DI-FMCFastADC</v>
      </c>
      <c r="M2307" s="44" t="s">
        <v>51</v>
      </c>
      <c r="N2307" s="45" t="s">
        <v>1192</v>
      </c>
      <c r="O2307" s="28" t="str">
        <f>Def_Sistemas_Conectores_Cabos!$B$7</f>
        <v>SMA 50-ohm</v>
      </c>
      <c r="P2307" s="19" t="str">
        <f>Def_Sistemas_Conectores_Cabos!$B$7</f>
        <v>SMA 50-ohm</v>
      </c>
      <c r="Q2307" s="27" t="str">
        <f t="shared" si="31"/>
        <v>SI-19M1:DI-BPMRFFE/TO_OUT
SI-19M1:DI-FMCFastADC/IN1</v>
      </c>
      <c r="R2307" s="69">
        <v>2.0</v>
      </c>
      <c r="S2307" s="69">
        <v>2.0</v>
      </c>
      <c r="T2307" s="211" t="str">
        <f>Def_Sistemas_Conectores_Cabos!$C$9</f>
        <v>RG316</v>
      </c>
      <c r="U2307" s="45" t="s">
        <v>1173</v>
      </c>
      <c r="V2307" s="33"/>
      <c r="W2307" s="33"/>
      <c r="X2307" s="33"/>
    </row>
    <row r="2308" ht="15.75" customHeight="1">
      <c r="A2308" s="19" t="str">
        <f>Def_Sistemas_Conectores_Cabos!$A$22</f>
        <v>BPM de elétrons</v>
      </c>
      <c r="B2308" s="22" t="str">
        <f>Datas_Entregas!$A$3</f>
        <v>BTS/Anel</v>
      </c>
      <c r="C2308" s="25">
        <f t="array" ref="C2308">INDEX(Datas_Entregas!$B$2:$B$100, MATCH(B2308, Datas_Entregas!$A$2:$A$100, 0), 1)</f>
        <v>43296</v>
      </c>
      <c r="D2308" s="22" t="str">
        <f>Def_Status_Montagem!$A$4</f>
        <v>Comprado / Esperando entrega</v>
      </c>
      <c r="E2308" s="35" t="str">
        <f>Def_Status_Montagem!$B$4</f>
        <v>Contratada (inclui etiqueta)</v>
      </c>
      <c r="F2308" s="214"/>
      <c r="G2308" s="215"/>
      <c r="H2308" s="26" t="str">
        <f t="array" ref="H2308">INDEX(Def_Instancias_Equipamentos!$E$2:$E$5135, MATCH(K2308, Def_Instancias_Equipamentos!$D$2:$D$5135, 0), 1)</f>
        <v>IA-19RaBPM</v>
      </c>
      <c r="I2308" s="27" t="str">
        <f t="array" ref="I2308">INDEX(Def_Instancias_Equipamentos!$E$2:$E$5135, MATCH(L2308, Def_Instancias_Equipamentos!$D$2:$D$5135, 0), 1)</f>
        <v>IA-19RaBPM</v>
      </c>
      <c r="J2308" s="27" t="str">
        <f t="shared" si="26"/>
        <v>INTERNO</v>
      </c>
      <c r="K2308" s="28" t="str">
        <f>Def_Instancias_Equipamentos!$D$941</f>
        <v>SI-19M1:DI-BPMRFFE</v>
      </c>
      <c r="L2308" s="19" t="str">
        <f>Def_Instancias_Equipamentos!$D$1532</f>
        <v>SI-19M1:DI-FMCFastADC</v>
      </c>
      <c r="M2308" s="44" t="s">
        <v>44</v>
      </c>
      <c r="N2308" s="45" t="s">
        <v>1199</v>
      </c>
      <c r="O2308" s="28" t="str">
        <f>Def_Sistemas_Conectores_Cabos!$B$7</f>
        <v>SMA 50-ohm</v>
      </c>
      <c r="P2308" s="19" t="str">
        <f>Def_Sistemas_Conectores_Cabos!$B$7</f>
        <v>SMA 50-ohm</v>
      </c>
      <c r="Q2308" s="27" t="str">
        <f t="shared" si="31"/>
        <v>SI-19M1:DI-BPMRFFE/BI_OUT
SI-19M1:DI-FMCFastADC/IN2</v>
      </c>
      <c r="R2308" s="69">
        <v>2.0</v>
      </c>
      <c r="S2308" s="69">
        <v>2.0</v>
      </c>
      <c r="T2308" s="211" t="str">
        <f>Def_Sistemas_Conectores_Cabos!$C$9</f>
        <v>RG316</v>
      </c>
      <c r="U2308" s="45" t="s">
        <v>1173</v>
      </c>
      <c r="V2308" s="33"/>
      <c r="W2308" s="33"/>
      <c r="X2308" s="33"/>
    </row>
    <row r="2309" ht="15.75" customHeight="1">
      <c r="A2309" s="19" t="str">
        <f>Def_Sistemas_Conectores_Cabos!$A$22</f>
        <v>BPM de elétrons</v>
      </c>
      <c r="B2309" s="22" t="str">
        <f>Datas_Entregas!$A$3</f>
        <v>BTS/Anel</v>
      </c>
      <c r="C2309" s="25">
        <f t="array" ref="C2309">INDEX(Datas_Entregas!$B$2:$B$100, MATCH(B2309, Datas_Entregas!$A$2:$A$100, 0), 1)</f>
        <v>43296</v>
      </c>
      <c r="D2309" s="22" t="str">
        <f>Def_Status_Montagem!$A$4</f>
        <v>Comprado / Esperando entrega</v>
      </c>
      <c r="E2309" s="35" t="str">
        <f>Def_Status_Montagem!$B$4</f>
        <v>Contratada (inclui etiqueta)</v>
      </c>
      <c r="F2309" s="214"/>
      <c r="G2309" s="215"/>
      <c r="H2309" s="26" t="str">
        <f t="array" ref="H2309">INDEX(Def_Instancias_Equipamentos!$E$2:$E$5135, MATCH(K2309, Def_Instancias_Equipamentos!$D$2:$D$5135, 0), 1)</f>
        <v>IA-19RaBPM</v>
      </c>
      <c r="I2309" s="27" t="str">
        <f t="array" ref="I2309">INDEX(Def_Instancias_Equipamentos!$E$2:$E$5135, MATCH(L2309, Def_Instancias_Equipamentos!$D$2:$D$5135, 0), 1)</f>
        <v>IA-19RaBPM</v>
      </c>
      <c r="J2309" s="27" t="str">
        <f t="shared" si="26"/>
        <v>INTERNO</v>
      </c>
      <c r="K2309" s="28" t="str">
        <f>Def_Instancias_Equipamentos!$D$941</f>
        <v>SI-19M1:DI-BPMRFFE</v>
      </c>
      <c r="L2309" s="19" t="str">
        <f>Def_Instancias_Equipamentos!$D$1532</f>
        <v>SI-19M1:DI-FMCFastADC</v>
      </c>
      <c r="M2309" s="44" t="s">
        <v>49</v>
      </c>
      <c r="N2309" s="45" t="s">
        <v>1202</v>
      </c>
      <c r="O2309" s="28" t="str">
        <f>Def_Sistemas_Conectores_Cabos!$B$7</f>
        <v>SMA 50-ohm</v>
      </c>
      <c r="P2309" s="19" t="str">
        <f>Def_Sistemas_Conectores_Cabos!$B$7</f>
        <v>SMA 50-ohm</v>
      </c>
      <c r="Q2309" s="27" t="str">
        <f t="shared" si="31"/>
        <v>SI-19M1:DI-BPMRFFE/TI_OUT
SI-19M1:DI-FMCFastADC/IN3</v>
      </c>
      <c r="R2309" s="69">
        <v>2.0</v>
      </c>
      <c r="S2309" s="69">
        <v>2.0</v>
      </c>
      <c r="T2309" s="211" t="str">
        <f>Def_Sistemas_Conectores_Cabos!$C$9</f>
        <v>RG316</v>
      </c>
      <c r="U2309" s="45" t="s">
        <v>1173</v>
      </c>
      <c r="V2309" s="33"/>
      <c r="W2309" s="33"/>
      <c r="X2309" s="33"/>
    </row>
    <row r="2310" ht="15.75" customHeight="1">
      <c r="A2310" s="19" t="str">
        <f>Def_Sistemas_Conectores_Cabos!$A$22</f>
        <v>BPM de elétrons</v>
      </c>
      <c r="B2310" s="22" t="str">
        <f>Datas_Entregas!$A$3</f>
        <v>BTS/Anel</v>
      </c>
      <c r="C2310" s="25">
        <f t="array" ref="C2310">INDEX(Datas_Entregas!$B$2:$B$100, MATCH(B2310, Datas_Entregas!$A$2:$A$100, 0), 1)</f>
        <v>43296</v>
      </c>
      <c r="D2310" s="22" t="str">
        <f>Def_Status_Montagem!$A$4</f>
        <v>Comprado / Esperando entrega</v>
      </c>
      <c r="E2310" s="35" t="str">
        <f>Def_Status_Montagem!$B$4</f>
        <v>Contratada (inclui etiqueta)</v>
      </c>
      <c r="F2310" s="214"/>
      <c r="G2310" s="215"/>
      <c r="H2310" s="26" t="str">
        <f t="array" ref="H2310">INDEX(Def_Instancias_Equipamentos!$E$2:$E$5135, MATCH(K2310, Def_Instancias_Equipamentos!$D$2:$D$5135, 0), 1)</f>
        <v>IA-19RaBPM</v>
      </c>
      <c r="I2310" s="27" t="str">
        <f t="array" ref="I2310">INDEX(Def_Instancias_Equipamentos!$E$2:$E$5135, MATCH(L2310, Def_Instancias_Equipamentos!$D$2:$D$5135, 0), 1)</f>
        <v>IA-19RaBPM</v>
      </c>
      <c r="J2310" s="27" t="str">
        <f t="shared" si="26"/>
        <v>INTERNO</v>
      </c>
      <c r="K2310" s="28" t="str">
        <f>Def_Instancias_Equipamentos!$D$941</f>
        <v>SI-19M1:DI-BPMRFFE</v>
      </c>
      <c r="L2310" s="19" t="str">
        <f>Def_Instancias_Equipamentos!$D$1532</f>
        <v>SI-19M1:DI-FMCFastADC</v>
      </c>
      <c r="M2310" s="44" t="s">
        <v>47</v>
      </c>
      <c r="N2310" s="45" t="s">
        <v>1216</v>
      </c>
      <c r="O2310" s="28" t="str">
        <f>Def_Sistemas_Conectores_Cabos!$B$7</f>
        <v>SMA 50-ohm</v>
      </c>
      <c r="P2310" s="19" t="str">
        <f>Def_Sistemas_Conectores_Cabos!$B$7</f>
        <v>SMA 50-ohm</v>
      </c>
      <c r="Q2310" s="27" t="str">
        <f t="shared" si="31"/>
        <v>SI-19M1:DI-BPMRFFE/BO_OUT
SI-19M1:DI-FMCFastADC/IN4</v>
      </c>
      <c r="R2310" s="69">
        <v>2.0</v>
      </c>
      <c r="S2310" s="69">
        <v>2.0</v>
      </c>
      <c r="T2310" s="211" t="str">
        <f>Def_Sistemas_Conectores_Cabos!$C$9</f>
        <v>RG316</v>
      </c>
      <c r="U2310" s="45" t="s">
        <v>1173</v>
      </c>
      <c r="V2310" s="33"/>
      <c r="W2310" s="33"/>
      <c r="X2310" s="33"/>
    </row>
    <row r="2311" ht="15.75" customHeight="1">
      <c r="A2311" s="19" t="str">
        <f>Def_Sistemas_Conectores_Cabos!$A$22</f>
        <v>BPM de elétrons</v>
      </c>
      <c r="B2311" s="22" t="str">
        <f>Datas_Entregas!$A$3</f>
        <v>BTS/Anel</v>
      </c>
      <c r="C2311" s="25">
        <f t="array" ref="C2311">INDEX(Datas_Entregas!$B$2:$B$100, MATCH(B2311, Datas_Entregas!$A$2:$A$100, 0), 1)</f>
        <v>43296</v>
      </c>
      <c r="D2311" s="22" t="str">
        <f>Def_Status_Montagem!$A$4</f>
        <v>Comprado / Esperando entrega</v>
      </c>
      <c r="E2311" s="35" t="str">
        <f>Def_Status_Montagem!$B$4</f>
        <v>Contratada (inclui etiqueta)</v>
      </c>
      <c r="F2311" s="214"/>
      <c r="G2311" s="215"/>
      <c r="H2311" s="26" t="str">
        <f t="array" ref="H2311">INDEX(Def_Instancias_Equipamentos!$E$2:$E$5135, MATCH(K2311, Def_Instancias_Equipamentos!$D$2:$D$5135, 0), 1)</f>
        <v>IA-19RaBPM</v>
      </c>
      <c r="I2311" s="27" t="str">
        <f t="array" ref="I2311">INDEX(Def_Instancias_Equipamentos!$E$2:$E$5135, MATCH(L2311, Def_Instancias_Equipamentos!$D$2:$D$5135, 0), 1)</f>
        <v>IA-19RaBPM</v>
      </c>
      <c r="J2311" s="27" t="str">
        <f t="shared" si="26"/>
        <v>INTERNO</v>
      </c>
      <c r="K2311" s="28" t="str">
        <f>Def_Instancias_Equipamentos!$D$942</f>
        <v>SI-19M2:DI-BPMRFFE</v>
      </c>
      <c r="L2311" s="19" t="str">
        <f>Def_Instancias_Equipamentos!$D$1533</f>
        <v>SI-19M2:DI-FMCFastADC</v>
      </c>
      <c r="M2311" s="44" t="s">
        <v>51</v>
      </c>
      <c r="N2311" s="45" t="s">
        <v>1192</v>
      </c>
      <c r="O2311" s="28" t="str">
        <f>Def_Sistemas_Conectores_Cabos!$B$7</f>
        <v>SMA 50-ohm</v>
      </c>
      <c r="P2311" s="19" t="str">
        <f>Def_Sistemas_Conectores_Cabos!$B$7</f>
        <v>SMA 50-ohm</v>
      </c>
      <c r="Q2311" s="27" t="str">
        <f t="shared" si="31"/>
        <v>SI-19M2:DI-BPMRFFE/TO_OUT
SI-19M2:DI-FMCFastADC/IN1</v>
      </c>
      <c r="R2311" s="69">
        <v>2.0</v>
      </c>
      <c r="S2311" s="69">
        <v>2.0</v>
      </c>
      <c r="T2311" s="211" t="str">
        <f>Def_Sistemas_Conectores_Cabos!$C$9</f>
        <v>RG316</v>
      </c>
      <c r="U2311" s="45" t="s">
        <v>1173</v>
      </c>
      <c r="V2311" s="33"/>
      <c r="W2311" s="33"/>
      <c r="X2311" s="33"/>
    </row>
    <row r="2312" ht="15.75" customHeight="1">
      <c r="A2312" s="19" t="str">
        <f>Def_Sistemas_Conectores_Cabos!$A$22</f>
        <v>BPM de elétrons</v>
      </c>
      <c r="B2312" s="22" t="str">
        <f>Datas_Entregas!$A$3</f>
        <v>BTS/Anel</v>
      </c>
      <c r="C2312" s="25">
        <f t="array" ref="C2312">INDEX(Datas_Entregas!$B$2:$B$100, MATCH(B2312, Datas_Entregas!$A$2:$A$100, 0), 1)</f>
        <v>43296</v>
      </c>
      <c r="D2312" s="22" t="str">
        <f>Def_Status_Montagem!$A$4</f>
        <v>Comprado / Esperando entrega</v>
      </c>
      <c r="E2312" s="35" t="str">
        <f>Def_Status_Montagem!$B$4</f>
        <v>Contratada (inclui etiqueta)</v>
      </c>
      <c r="F2312" s="214"/>
      <c r="G2312" s="215"/>
      <c r="H2312" s="26" t="str">
        <f t="array" ref="H2312">INDEX(Def_Instancias_Equipamentos!$E$2:$E$5135, MATCH(K2312, Def_Instancias_Equipamentos!$D$2:$D$5135, 0), 1)</f>
        <v>IA-19RaBPM</v>
      </c>
      <c r="I2312" s="27" t="str">
        <f t="array" ref="I2312">INDEX(Def_Instancias_Equipamentos!$E$2:$E$5135, MATCH(L2312, Def_Instancias_Equipamentos!$D$2:$D$5135, 0), 1)</f>
        <v>IA-19RaBPM</v>
      </c>
      <c r="J2312" s="27" t="str">
        <f t="shared" si="26"/>
        <v>INTERNO</v>
      </c>
      <c r="K2312" s="28" t="str">
        <f>Def_Instancias_Equipamentos!$D$942</f>
        <v>SI-19M2:DI-BPMRFFE</v>
      </c>
      <c r="L2312" s="19" t="str">
        <f>Def_Instancias_Equipamentos!$D$1533</f>
        <v>SI-19M2:DI-FMCFastADC</v>
      </c>
      <c r="M2312" s="44" t="s">
        <v>44</v>
      </c>
      <c r="N2312" s="45" t="s">
        <v>1199</v>
      </c>
      <c r="O2312" s="28" t="str">
        <f>Def_Sistemas_Conectores_Cabos!$B$7</f>
        <v>SMA 50-ohm</v>
      </c>
      <c r="P2312" s="19" t="str">
        <f>Def_Sistemas_Conectores_Cabos!$B$7</f>
        <v>SMA 50-ohm</v>
      </c>
      <c r="Q2312" s="27" t="str">
        <f t="shared" si="31"/>
        <v>SI-19M2:DI-BPMRFFE/BI_OUT
SI-19M2:DI-FMCFastADC/IN2</v>
      </c>
      <c r="R2312" s="69">
        <v>2.0</v>
      </c>
      <c r="S2312" s="69">
        <v>2.0</v>
      </c>
      <c r="T2312" s="211" t="str">
        <f>Def_Sistemas_Conectores_Cabos!$C$9</f>
        <v>RG316</v>
      </c>
      <c r="U2312" s="45" t="s">
        <v>1173</v>
      </c>
      <c r="V2312" s="33"/>
      <c r="W2312" s="33"/>
      <c r="X2312" s="33"/>
    </row>
    <row r="2313" ht="15.75" customHeight="1">
      <c r="A2313" s="19" t="str">
        <f>Def_Sistemas_Conectores_Cabos!$A$22</f>
        <v>BPM de elétrons</v>
      </c>
      <c r="B2313" s="22" t="str">
        <f>Datas_Entregas!$A$3</f>
        <v>BTS/Anel</v>
      </c>
      <c r="C2313" s="25">
        <f t="array" ref="C2313">INDEX(Datas_Entregas!$B$2:$B$100, MATCH(B2313, Datas_Entregas!$A$2:$A$100, 0), 1)</f>
        <v>43296</v>
      </c>
      <c r="D2313" s="22" t="str">
        <f>Def_Status_Montagem!$A$4</f>
        <v>Comprado / Esperando entrega</v>
      </c>
      <c r="E2313" s="35" t="str">
        <f>Def_Status_Montagem!$B$4</f>
        <v>Contratada (inclui etiqueta)</v>
      </c>
      <c r="F2313" s="214"/>
      <c r="G2313" s="215"/>
      <c r="H2313" s="26" t="str">
        <f t="array" ref="H2313">INDEX(Def_Instancias_Equipamentos!$E$2:$E$5135, MATCH(K2313, Def_Instancias_Equipamentos!$D$2:$D$5135, 0), 1)</f>
        <v>IA-19RaBPM</v>
      </c>
      <c r="I2313" s="27" t="str">
        <f t="array" ref="I2313">INDEX(Def_Instancias_Equipamentos!$E$2:$E$5135, MATCH(L2313, Def_Instancias_Equipamentos!$D$2:$D$5135, 0), 1)</f>
        <v>IA-19RaBPM</v>
      </c>
      <c r="J2313" s="27" t="str">
        <f t="shared" si="26"/>
        <v>INTERNO</v>
      </c>
      <c r="K2313" s="28" t="str">
        <f>Def_Instancias_Equipamentos!$D$942</f>
        <v>SI-19M2:DI-BPMRFFE</v>
      </c>
      <c r="L2313" s="19" t="str">
        <f>Def_Instancias_Equipamentos!$D$1533</f>
        <v>SI-19M2:DI-FMCFastADC</v>
      </c>
      <c r="M2313" s="44" t="s">
        <v>49</v>
      </c>
      <c r="N2313" s="45" t="s">
        <v>1202</v>
      </c>
      <c r="O2313" s="28" t="str">
        <f>Def_Sistemas_Conectores_Cabos!$B$7</f>
        <v>SMA 50-ohm</v>
      </c>
      <c r="P2313" s="19" t="str">
        <f>Def_Sistemas_Conectores_Cabos!$B$7</f>
        <v>SMA 50-ohm</v>
      </c>
      <c r="Q2313" s="27" t="str">
        <f t="shared" si="31"/>
        <v>SI-19M2:DI-BPMRFFE/TI_OUT
SI-19M2:DI-FMCFastADC/IN3</v>
      </c>
      <c r="R2313" s="69">
        <v>2.0</v>
      </c>
      <c r="S2313" s="69">
        <v>2.0</v>
      </c>
      <c r="T2313" s="211" t="str">
        <f>Def_Sistemas_Conectores_Cabos!$C$9</f>
        <v>RG316</v>
      </c>
      <c r="U2313" s="45" t="s">
        <v>1173</v>
      </c>
      <c r="V2313" s="33"/>
      <c r="W2313" s="33"/>
      <c r="X2313" s="33"/>
    </row>
    <row r="2314" ht="15.75" customHeight="1">
      <c r="A2314" s="19" t="str">
        <f>Def_Sistemas_Conectores_Cabos!$A$22</f>
        <v>BPM de elétrons</v>
      </c>
      <c r="B2314" s="22" t="str">
        <f>Datas_Entregas!$A$3</f>
        <v>BTS/Anel</v>
      </c>
      <c r="C2314" s="25">
        <f t="array" ref="C2314">INDEX(Datas_Entregas!$B$2:$B$100, MATCH(B2314, Datas_Entregas!$A$2:$A$100, 0), 1)</f>
        <v>43296</v>
      </c>
      <c r="D2314" s="22" t="str">
        <f>Def_Status_Montagem!$A$4</f>
        <v>Comprado / Esperando entrega</v>
      </c>
      <c r="E2314" s="35" t="str">
        <f>Def_Status_Montagem!$B$4</f>
        <v>Contratada (inclui etiqueta)</v>
      </c>
      <c r="F2314" s="214"/>
      <c r="G2314" s="215"/>
      <c r="H2314" s="26" t="str">
        <f t="array" ref="H2314">INDEX(Def_Instancias_Equipamentos!$E$2:$E$5135, MATCH(K2314, Def_Instancias_Equipamentos!$D$2:$D$5135, 0), 1)</f>
        <v>IA-19RaBPM</v>
      </c>
      <c r="I2314" s="27" t="str">
        <f t="array" ref="I2314">INDEX(Def_Instancias_Equipamentos!$E$2:$E$5135, MATCH(L2314, Def_Instancias_Equipamentos!$D$2:$D$5135, 0), 1)</f>
        <v>IA-19RaBPM</v>
      </c>
      <c r="J2314" s="27" t="str">
        <f t="shared" si="26"/>
        <v>INTERNO</v>
      </c>
      <c r="K2314" s="28" t="str">
        <f>Def_Instancias_Equipamentos!$D$942</f>
        <v>SI-19M2:DI-BPMRFFE</v>
      </c>
      <c r="L2314" s="19" t="str">
        <f>Def_Instancias_Equipamentos!$D$1533</f>
        <v>SI-19M2:DI-FMCFastADC</v>
      </c>
      <c r="M2314" s="44" t="s">
        <v>47</v>
      </c>
      <c r="N2314" s="45" t="s">
        <v>1216</v>
      </c>
      <c r="O2314" s="28" t="str">
        <f>Def_Sistemas_Conectores_Cabos!$B$7</f>
        <v>SMA 50-ohm</v>
      </c>
      <c r="P2314" s="19" t="str">
        <f>Def_Sistemas_Conectores_Cabos!$B$7</f>
        <v>SMA 50-ohm</v>
      </c>
      <c r="Q2314" s="27" t="str">
        <f t="shared" si="31"/>
        <v>SI-19M2:DI-BPMRFFE/BO_OUT
SI-19M2:DI-FMCFastADC/IN4</v>
      </c>
      <c r="R2314" s="69">
        <v>2.0</v>
      </c>
      <c r="S2314" s="69">
        <v>2.0</v>
      </c>
      <c r="T2314" s="211" t="str">
        <f>Def_Sistemas_Conectores_Cabos!$C$9</f>
        <v>RG316</v>
      </c>
      <c r="U2314" s="45" t="s">
        <v>1173</v>
      </c>
      <c r="V2314" s="33"/>
      <c r="W2314" s="33"/>
      <c r="X2314" s="33"/>
    </row>
    <row r="2315" ht="15.75" customHeight="1">
      <c r="A2315" s="19" t="str">
        <f>Def_Sistemas_Conectores_Cabos!$A$22</f>
        <v>BPM de elétrons</v>
      </c>
      <c r="B2315" s="22" t="str">
        <f>Datas_Entregas!$A$3</f>
        <v>BTS/Anel</v>
      </c>
      <c r="C2315" s="25">
        <f t="array" ref="C2315">INDEX(Datas_Entregas!$B$2:$B$100, MATCH(B2315, Datas_Entregas!$A$2:$A$100, 0), 1)</f>
        <v>43296</v>
      </c>
      <c r="D2315" s="22" t="str">
        <f>Def_Status_Montagem!$A$4</f>
        <v>Comprado / Esperando entrega</v>
      </c>
      <c r="E2315" s="35" t="str">
        <f>Def_Status_Montagem!$B$4</f>
        <v>Contratada (inclui etiqueta)</v>
      </c>
      <c r="F2315" s="214"/>
      <c r="G2315" s="215"/>
      <c r="H2315" s="26" t="str">
        <f t="array" ref="H2315">INDEX(Def_Instancias_Equipamentos!$E$2:$E$5135, MATCH(K2315, Def_Instancias_Equipamentos!$D$2:$D$5135, 0), 1)</f>
        <v>IA-19RaBPM</v>
      </c>
      <c r="I2315" s="27" t="str">
        <f t="array" ref="I2315">INDEX(Def_Instancias_Equipamentos!$E$2:$E$5135, MATCH(L2315, Def_Instancias_Equipamentos!$D$2:$D$5135, 0), 1)</f>
        <v>IA-19RaBPM</v>
      </c>
      <c r="J2315" s="27" t="str">
        <f t="shared" si="26"/>
        <v>INTERNO</v>
      </c>
      <c r="K2315" s="28" t="str">
        <f>Def_Instancias_Equipamentos!$D$987</f>
        <v>SI-19SP:DI-BPMRFFE-1</v>
      </c>
      <c r="L2315" s="19" t="str">
        <f>Def_Instancias_Equipamentos!$D$1578</f>
        <v>SI-19SP:DI-FMCFastADC-1</v>
      </c>
      <c r="M2315" s="44" t="s">
        <v>51</v>
      </c>
      <c r="N2315" s="45" t="s">
        <v>1192</v>
      </c>
      <c r="O2315" s="28" t="str">
        <f>Def_Sistemas_Conectores_Cabos!$B$7</f>
        <v>SMA 50-ohm</v>
      </c>
      <c r="P2315" s="19" t="str">
        <f>Def_Sistemas_Conectores_Cabos!$B$7</f>
        <v>SMA 50-ohm</v>
      </c>
      <c r="Q2315" s="27" t="str">
        <f t="shared" si="31"/>
        <v>SI-19SP:DI-BPMRFFE-1/TO_OUT
SI-19SP:DI-FMCFastADC-1/IN1</v>
      </c>
      <c r="R2315" s="69">
        <v>2.0</v>
      </c>
      <c r="S2315" s="69">
        <v>2.0</v>
      </c>
      <c r="T2315" s="211" t="str">
        <f>Def_Sistemas_Conectores_Cabos!$C$9</f>
        <v>RG316</v>
      </c>
      <c r="U2315" s="45" t="s">
        <v>1173</v>
      </c>
      <c r="V2315" s="33"/>
      <c r="W2315" s="33"/>
      <c r="X2315" s="33"/>
    </row>
    <row r="2316" ht="15.75" customHeight="1">
      <c r="A2316" s="19" t="str">
        <f>Def_Sistemas_Conectores_Cabos!$A$22</f>
        <v>BPM de elétrons</v>
      </c>
      <c r="B2316" s="22" t="str">
        <f>Datas_Entregas!$A$3</f>
        <v>BTS/Anel</v>
      </c>
      <c r="C2316" s="25">
        <f t="array" ref="C2316">INDEX(Datas_Entregas!$B$2:$B$100, MATCH(B2316, Datas_Entregas!$A$2:$A$100, 0), 1)</f>
        <v>43296</v>
      </c>
      <c r="D2316" s="22" t="str">
        <f>Def_Status_Montagem!$A$4</f>
        <v>Comprado / Esperando entrega</v>
      </c>
      <c r="E2316" s="35" t="str">
        <f>Def_Status_Montagem!$B$4</f>
        <v>Contratada (inclui etiqueta)</v>
      </c>
      <c r="F2316" s="214"/>
      <c r="G2316" s="215"/>
      <c r="H2316" s="26" t="str">
        <f t="array" ref="H2316">INDEX(Def_Instancias_Equipamentos!$E$2:$E$5135, MATCH(K2316, Def_Instancias_Equipamentos!$D$2:$D$5135, 0), 1)</f>
        <v>IA-19RaBPM</v>
      </c>
      <c r="I2316" s="27" t="str">
        <f t="array" ref="I2316">INDEX(Def_Instancias_Equipamentos!$E$2:$E$5135, MATCH(L2316, Def_Instancias_Equipamentos!$D$2:$D$5135, 0), 1)</f>
        <v>IA-19RaBPM</v>
      </c>
      <c r="J2316" s="27" t="str">
        <f t="shared" si="26"/>
        <v>INTERNO</v>
      </c>
      <c r="K2316" s="28" t="str">
        <f>Def_Instancias_Equipamentos!$D$987</f>
        <v>SI-19SP:DI-BPMRFFE-1</v>
      </c>
      <c r="L2316" s="19" t="str">
        <f>Def_Instancias_Equipamentos!$D$1578</f>
        <v>SI-19SP:DI-FMCFastADC-1</v>
      </c>
      <c r="M2316" s="44" t="s">
        <v>44</v>
      </c>
      <c r="N2316" s="45" t="s">
        <v>1199</v>
      </c>
      <c r="O2316" s="28" t="str">
        <f>Def_Sistemas_Conectores_Cabos!$B$7</f>
        <v>SMA 50-ohm</v>
      </c>
      <c r="P2316" s="19" t="str">
        <f>Def_Sistemas_Conectores_Cabos!$B$7</f>
        <v>SMA 50-ohm</v>
      </c>
      <c r="Q2316" s="27" t="str">
        <f t="shared" si="31"/>
        <v>SI-19SP:DI-BPMRFFE-1/BI_OUT
SI-19SP:DI-FMCFastADC-1/IN2</v>
      </c>
      <c r="R2316" s="69">
        <v>2.0</v>
      </c>
      <c r="S2316" s="69">
        <v>2.0</v>
      </c>
      <c r="T2316" s="211" t="str">
        <f>Def_Sistemas_Conectores_Cabos!$C$9</f>
        <v>RG316</v>
      </c>
      <c r="U2316" s="45" t="s">
        <v>1173</v>
      </c>
      <c r="V2316" s="33"/>
      <c r="W2316" s="33"/>
      <c r="X2316" s="33"/>
    </row>
    <row r="2317" ht="15.75" customHeight="1">
      <c r="A2317" s="19" t="str">
        <f>Def_Sistemas_Conectores_Cabos!$A$22</f>
        <v>BPM de elétrons</v>
      </c>
      <c r="B2317" s="22" t="str">
        <f>Datas_Entregas!$A$3</f>
        <v>BTS/Anel</v>
      </c>
      <c r="C2317" s="25">
        <f t="array" ref="C2317">INDEX(Datas_Entregas!$B$2:$B$100, MATCH(B2317, Datas_Entregas!$A$2:$A$100, 0), 1)</f>
        <v>43296</v>
      </c>
      <c r="D2317" s="22" t="str">
        <f>Def_Status_Montagem!$A$4</f>
        <v>Comprado / Esperando entrega</v>
      </c>
      <c r="E2317" s="35" t="str">
        <f>Def_Status_Montagem!$B$4</f>
        <v>Contratada (inclui etiqueta)</v>
      </c>
      <c r="F2317" s="214"/>
      <c r="G2317" s="215"/>
      <c r="H2317" s="26" t="str">
        <f t="array" ref="H2317">INDEX(Def_Instancias_Equipamentos!$E$2:$E$5135, MATCH(K2317, Def_Instancias_Equipamentos!$D$2:$D$5135, 0), 1)</f>
        <v>IA-19RaBPM</v>
      </c>
      <c r="I2317" s="27" t="str">
        <f t="array" ref="I2317">INDEX(Def_Instancias_Equipamentos!$E$2:$E$5135, MATCH(L2317, Def_Instancias_Equipamentos!$D$2:$D$5135, 0), 1)</f>
        <v>IA-19RaBPM</v>
      </c>
      <c r="J2317" s="27" t="str">
        <f t="shared" si="26"/>
        <v>INTERNO</v>
      </c>
      <c r="K2317" s="28" t="str">
        <f>Def_Instancias_Equipamentos!$D$987</f>
        <v>SI-19SP:DI-BPMRFFE-1</v>
      </c>
      <c r="L2317" s="19" t="str">
        <f>Def_Instancias_Equipamentos!$D$1578</f>
        <v>SI-19SP:DI-FMCFastADC-1</v>
      </c>
      <c r="M2317" s="44" t="s">
        <v>49</v>
      </c>
      <c r="N2317" s="45" t="s">
        <v>1202</v>
      </c>
      <c r="O2317" s="28" t="str">
        <f>Def_Sistemas_Conectores_Cabos!$B$7</f>
        <v>SMA 50-ohm</v>
      </c>
      <c r="P2317" s="19" t="str">
        <f>Def_Sistemas_Conectores_Cabos!$B$7</f>
        <v>SMA 50-ohm</v>
      </c>
      <c r="Q2317" s="27" t="str">
        <f t="shared" si="31"/>
        <v>SI-19SP:DI-BPMRFFE-1/TI_OUT
SI-19SP:DI-FMCFastADC-1/IN3</v>
      </c>
      <c r="R2317" s="69">
        <v>2.0</v>
      </c>
      <c r="S2317" s="69">
        <v>2.0</v>
      </c>
      <c r="T2317" s="211" t="str">
        <f>Def_Sistemas_Conectores_Cabos!$C$9</f>
        <v>RG316</v>
      </c>
      <c r="U2317" s="45" t="s">
        <v>1173</v>
      </c>
      <c r="V2317" s="33"/>
      <c r="W2317" s="33"/>
      <c r="X2317" s="33"/>
    </row>
    <row r="2318" ht="15.75" customHeight="1">
      <c r="A2318" s="19" t="str">
        <f>Def_Sistemas_Conectores_Cabos!$A$22</f>
        <v>BPM de elétrons</v>
      </c>
      <c r="B2318" s="22" t="str">
        <f>Datas_Entregas!$A$3</f>
        <v>BTS/Anel</v>
      </c>
      <c r="C2318" s="25">
        <f t="array" ref="C2318">INDEX(Datas_Entregas!$B$2:$B$100, MATCH(B2318, Datas_Entregas!$A$2:$A$100, 0), 1)</f>
        <v>43296</v>
      </c>
      <c r="D2318" s="22" t="str">
        <f>Def_Status_Montagem!$A$4</f>
        <v>Comprado / Esperando entrega</v>
      </c>
      <c r="E2318" s="35" t="str">
        <f>Def_Status_Montagem!$B$4</f>
        <v>Contratada (inclui etiqueta)</v>
      </c>
      <c r="F2318" s="214"/>
      <c r="G2318" s="215"/>
      <c r="H2318" s="26" t="str">
        <f t="array" ref="H2318">INDEX(Def_Instancias_Equipamentos!$E$2:$E$5135, MATCH(K2318, Def_Instancias_Equipamentos!$D$2:$D$5135, 0), 1)</f>
        <v>IA-19RaBPM</v>
      </c>
      <c r="I2318" s="27" t="str">
        <f t="array" ref="I2318">INDEX(Def_Instancias_Equipamentos!$E$2:$E$5135, MATCH(L2318, Def_Instancias_Equipamentos!$D$2:$D$5135, 0), 1)</f>
        <v>IA-19RaBPM</v>
      </c>
      <c r="J2318" s="27" t="str">
        <f t="shared" si="26"/>
        <v>INTERNO</v>
      </c>
      <c r="K2318" s="28" t="str">
        <f>Def_Instancias_Equipamentos!$D$987</f>
        <v>SI-19SP:DI-BPMRFFE-1</v>
      </c>
      <c r="L2318" s="19" t="str">
        <f>Def_Instancias_Equipamentos!$D$1578</f>
        <v>SI-19SP:DI-FMCFastADC-1</v>
      </c>
      <c r="M2318" s="44" t="s">
        <v>47</v>
      </c>
      <c r="N2318" s="45" t="s">
        <v>1216</v>
      </c>
      <c r="O2318" s="28" t="str">
        <f>Def_Sistemas_Conectores_Cabos!$B$7</f>
        <v>SMA 50-ohm</v>
      </c>
      <c r="P2318" s="19" t="str">
        <f>Def_Sistemas_Conectores_Cabos!$B$7</f>
        <v>SMA 50-ohm</v>
      </c>
      <c r="Q2318" s="27" t="str">
        <f t="shared" si="31"/>
        <v>SI-19SP:DI-BPMRFFE-1/BO_OUT
SI-19SP:DI-FMCFastADC-1/IN4</v>
      </c>
      <c r="R2318" s="69">
        <v>2.0</v>
      </c>
      <c r="S2318" s="69">
        <v>2.0</v>
      </c>
      <c r="T2318" s="211" t="str">
        <f>Def_Sistemas_Conectores_Cabos!$C$9</f>
        <v>RG316</v>
      </c>
      <c r="U2318" s="45" t="s">
        <v>1173</v>
      </c>
      <c r="V2318" s="33"/>
      <c r="W2318" s="33"/>
      <c r="X2318" s="33"/>
    </row>
    <row r="2319" ht="15.75" customHeight="1">
      <c r="A2319" s="19" t="str">
        <f>Def_Sistemas_Conectores_Cabos!$A$22</f>
        <v>BPM de elétrons</v>
      </c>
      <c r="B2319" s="22" t="str">
        <f>Datas_Entregas!$A$3</f>
        <v>BTS/Anel</v>
      </c>
      <c r="C2319" s="25">
        <f t="array" ref="C2319">INDEX(Datas_Entregas!$B$2:$B$100, MATCH(B2319, Datas_Entregas!$A$2:$A$100, 0), 1)</f>
        <v>43296</v>
      </c>
      <c r="D2319" s="22" t="str">
        <f>Def_Status_Montagem!$A$4</f>
        <v>Comprado / Esperando entrega</v>
      </c>
      <c r="E2319" s="35" t="str">
        <f>Def_Status_Montagem!$B$4</f>
        <v>Contratada (inclui etiqueta)</v>
      </c>
      <c r="F2319" s="214"/>
      <c r="G2319" s="215"/>
      <c r="H2319" s="26" t="str">
        <f t="array" ref="H2319">INDEX(Def_Instancias_Equipamentos!$E$2:$E$5135, MATCH(K2319, Def_Instancias_Equipamentos!$D$2:$D$5135, 0), 1)</f>
        <v>IA-19RaBPM</v>
      </c>
      <c r="I2319" s="27" t="str">
        <f t="array" ref="I2319">INDEX(Def_Instancias_Equipamentos!$E$2:$E$5135, MATCH(L2319, Def_Instancias_Equipamentos!$D$2:$D$5135, 0), 1)</f>
        <v>IA-19RaBPM</v>
      </c>
      <c r="J2319" s="27" t="str">
        <f t="shared" si="26"/>
        <v>INTERNO</v>
      </c>
      <c r="K2319" s="28" t="str">
        <f>Def_Instancias_Equipamentos!$D$988</f>
        <v>SI-19SP:DI-BPMRFFE-2</v>
      </c>
      <c r="L2319" s="19" t="str">
        <f>Def_Instancias_Equipamentos!$D$1579</f>
        <v>SI-19SP:DI-FMCFastADC-2</v>
      </c>
      <c r="M2319" s="44" t="s">
        <v>51</v>
      </c>
      <c r="N2319" s="45" t="s">
        <v>1192</v>
      </c>
      <c r="O2319" s="28" t="str">
        <f>Def_Sistemas_Conectores_Cabos!$B$7</f>
        <v>SMA 50-ohm</v>
      </c>
      <c r="P2319" s="19" t="str">
        <f>Def_Sistemas_Conectores_Cabos!$B$7</f>
        <v>SMA 50-ohm</v>
      </c>
      <c r="Q2319" s="27" t="str">
        <f t="shared" si="31"/>
        <v>SI-19SP:DI-BPMRFFE-2/TO_OUT
SI-19SP:DI-FMCFastADC-2/IN1</v>
      </c>
      <c r="R2319" s="69">
        <v>2.0</v>
      </c>
      <c r="S2319" s="69">
        <v>2.0</v>
      </c>
      <c r="T2319" s="211" t="str">
        <f>Def_Sistemas_Conectores_Cabos!$C$9</f>
        <v>RG316</v>
      </c>
      <c r="U2319" s="45" t="s">
        <v>1173</v>
      </c>
      <c r="V2319" s="33"/>
      <c r="W2319" s="33"/>
      <c r="X2319" s="33"/>
    </row>
    <row r="2320" ht="15.75" customHeight="1">
      <c r="A2320" s="19" t="str">
        <f>Def_Sistemas_Conectores_Cabos!$A$22</f>
        <v>BPM de elétrons</v>
      </c>
      <c r="B2320" s="22" t="str">
        <f>Datas_Entregas!$A$3</f>
        <v>BTS/Anel</v>
      </c>
      <c r="C2320" s="25">
        <f t="array" ref="C2320">INDEX(Datas_Entregas!$B$2:$B$100, MATCH(B2320, Datas_Entregas!$A$2:$A$100, 0), 1)</f>
        <v>43296</v>
      </c>
      <c r="D2320" s="22" t="str">
        <f>Def_Status_Montagem!$A$4</f>
        <v>Comprado / Esperando entrega</v>
      </c>
      <c r="E2320" s="35" t="str">
        <f>Def_Status_Montagem!$B$4</f>
        <v>Contratada (inclui etiqueta)</v>
      </c>
      <c r="F2320" s="214"/>
      <c r="G2320" s="215"/>
      <c r="H2320" s="26" t="str">
        <f t="array" ref="H2320">INDEX(Def_Instancias_Equipamentos!$E$2:$E$5135, MATCH(K2320, Def_Instancias_Equipamentos!$D$2:$D$5135, 0), 1)</f>
        <v>IA-19RaBPM</v>
      </c>
      <c r="I2320" s="27" t="str">
        <f t="array" ref="I2320">INDEX(Def_Instancias_Equipamentos!$E$2:$E$5135, MATCH(L2320, Def_Instancias_Equipamentos!$D$2:$D$5135, 0), 1)</f>
        <v>IA-19RaBPM</v>
      </c>
      <c r="J2320" s="27" t="str">
        <f t="shared" si="26"/>
        <v>INTERNO</v>
      </c>
      <c r="K2320" s="28" t="str">
        <f>Def_Instancias_Equipamentos!$D$988</f>
        <v>SI-19SP:DI-BPMRFFE-2</v>
      </c>
      <c r="L2320" s="19" t="str">
        <f>Def_Instancias_Equipamentos!$D$1579</f>
        <v>SI-19SP:DI-FMCFastADC-2</v>
      </c>
      <c r="M2320" s="44" t="s">
        <v>44</v>
      </c>
      <c r="N2320" s="45" t="s">
        <v>1199</v>
      </c>
      <c r="O2320" s="28" t="str">
        <f>Def_Sistemas_Conectores_Cabos!$B$7</f>
        <v>SMA 50-ohm</v>
      </c>
      <c r="P2320" s="19" t="str">
        <f>Def_Sistemas_Conectores_Cabos!$B$7</f>
        <v>SMA 50-ohm</v>
      </c>
      <c r="Q2320" s="27" t="str">
        <f t="shared" si="31"/>
        <v>SI-19SP:DI-BPMRFFE-2/BI_OUT
SI-19SP:DI-FMCFastADC-2/IN2</v>
      </c>
      <c r="R2320" s="69">
        <v>2.0</v>
      </c>
      <c r="S2320" s="69">
        <v>2.0</v>
      </c>
      <c r="T2320" s="211" t="str">
        <f>Def_Sistemas_Conectores_Cabos!$C$9</f>
        <v>RG316</v>
      </c>
      <c r="U2320" s="45" t="s">
        <v>1173</v>
      </c>
      <c r="V2320" s="33"/>
      <c r="W2320" s="33"/>
      <c r="X2320" s="33"/>
    </row>
    <row r="2321" ht="15.75" customHeight="1">
      <c r="A2321" s="19" t="str">
        <f>Def_Sistemas_Conectores_Cabos!$A$22</f>
        <v>BPM de elétrons</v>
      </c>
      <c r="B2321" s="22" t="str">
        <f>Datas_Entregas!$A$3</f>
        <v>BTS/Anel</v>
      </c>
      <c r="C2321" s="25">
        <f t="array" ref="C2321">INDEX(Datas_Entregas!$B$2:$B$100, MATCH(B2321, Datas_Entregas!$A$2:$A$100, 0), 1)</f>
        <v>43296</v>
      </c>
      <c r="D2321" s="22" t="str">
        <f>Def_Status_Montagem!$A$4</f>
        <v>Comprado / Esperando entrega</v>
      </c>
      <c r="E2321" s="35" t="str">
        <f>Def_Status_Montagem!$B$4</f>
        <v>Contratada (inclui etiqueta)</v>
      </c>
      <c r="F2321" s="214"/>
      <c r="G2321" s="215"/>
      <c r="H2321" s="26" t="str">
        <f t="array" ref="H2321">INDEX(Def_Instancias_Equipamentos!$E$2:$E$5135, MATCH(K2321, Def_Instancias_Equipamentos!$D$2:$D$5135, 0), 1)</f>
        <v>IA-19RaBPM</v>
      </c>
      <c r="I2321" s="27" t="str">
        <f t="array" ref="I2321">INDEX(Def_Instancias_Equipamentos!$E$2:$E$5135, MATCH(L2321, Def_Instancias_Equipamentos!$D$2:$D$5135, 0), 1)</f>
        <v>IA-19RaBPM</v>
      </c>
      <c r="J2321" s="27" t="str">
        <f t="shared" si="26"/>
        <v>INTERNO</v>
      </c>
      <c r="K2321" s="28" t="str">
        <f>Def_Instancias_Equipamentos!$D$988</f>
        <v>SI-19SP:DI-BPMRFFE-2</v>
      </c>
      <c r="L2321" s="19" t="str">
        <f>Def_Instancias_Equipamentos!$D$1579</f>
        <v>SI-19SP:DI-FMCFastADC-2</v>
      </c>
      <c r="M2321" s="44" t="s">
        <v>49</v>
      </c>
      <c r="N2321" s="45" t="s">
        <v>1202</v>
      </c>
      <c r="O2321" s="28" t="str">
        <f>Def_Sistemas_Conectores_Cabos!$B$7</f>
        <v>SMA 50-ohm</v>
      </c>
      <c r="P2321" s="19" t="str">
        <f>Def_Sistemas_Conectores_Cabos!$B$7</f>
        <v>SMA 50-ohm</v>
      </c>
      <c r="Q2321" s="27" t="str">
        <f t="shared" si="31"/>
        <v>SI-19SP:DI-BPMRFFE-2/TI_OUT
SI-19SP:DI-FMCFastADC-2/IN3</v>
      </c>
      <c r="R2321" s="69">
        <v>2.0</v>
      </c>
      <c r="S2321" s="69">
        <v>2.0</v>
      </c>
      <c r="T2321" s="211" t="str">
        <f>Def_Sistemas_Conectores_Cabos!$C$9</f>
        <v>RG316</v>
      </c>
      <c r="U2321" s="45" t="s">
        <v>1173</v>
      </c>
      <c r="V2321" s="33"/>
      <c r="W2321" s="33"/>
      <c r="X2321" s="33"/>
    </row>
    <row r="2322" ht="15.75" customHeight="1">
      <c r="A2322" s="19" t="str">
        <f>Def_Sistemas_Conectores_Cabos!$A$22</f>
        <v>BPM de elétrons</v>
      </c>
      <c r="B2322" s="22" t="str">
        <f>Datas_Entregas!$A$3</f>
        <v>BTS/Anel</v>
      </c>
      <c r="C2322" s="25">
        <f t="array" ref="C2322">INDEX(Datas_Entregas!$B$2:$B$100, MATCH(B2322, Datas_Entregas!$A$2:$A$100, 0), 1)</f>
        <v>43296</v>
      </c>
      <c r="D2322" s="22" t="str">
        <f>Def_Status_Montagem!$A$4</f>
        <v>Comprado / Esperando entrega</v>
      </c>
      <c r="E2322" s="35" t="str">
        <f>Def_Status_Montagem!$B$4</f>
        <v>Contratada (inclui etiqueta)</v>
      </c>
      <c r="F2322" s="214"/>
      <c r="G2322" s="215"/>
      <c r="H2322" s="26" t="str">
        <f t="array" ref="H2322">INDEX(Def_Instancias_Equipamentos!$E$2:$E$5135, MATCH(K2322, Def_Instancias_Equipamentos!$D$2:$D$5135, 0), 1)</f>
        <v>IA-19RaBPM</v>
      </c>
      <c r="I2322" s="27" t="str">
        <f t="array" ref="I2322">INDEX(Def_Instancias_Equipamentos!$E$2:$E$5135, MATCH(L2322, Def_Instancias_Equipamentos!$D$2:$D$5135, 0), 1)</f>
        <v>IA-19RaBPM</v>
      </c>
      <c r="J2322" s="27" t="str">
        <f t="shared" si="26"/>
        <v>INTERNO</v>
      </c>
      <c r="K2322" s="28" t="str">
        <f>Def_Instancias_Equipamentos!$D$988</f>
        <v>SI-19SP:DI-BPMRFFE-2</v>
      </c>
      <c r="L2322" s="19" t="str">
        <f>Def_Instancias_Equipamentos!$D$1579</f>
        <v>SI-19SP:DI-FMCFastADC-2</v>
      </c>
      <c r="M2322" s="44" t="s">
        <v>47</v>
      </c>
      <c r="N2322" s="45" t="s">
        <v>1216</v>
      </c>
      <c r="O2322" s="28" t="str">
        <f>Def_Sistemas_Conectores_Cabos!$B$7</f>
        <v>SMA 50-ohm</v>
      </c>
      <c r="P2322" s="19" t="str">
        <f>Def_Sistemas_Conectores_Cabos!$B$7</f>
        <v>SMA 50-ohm</v>
      </c>
      <c r="Q2322" s="27" t="str">
        <f t="shared" si="31"/>
        <v>SI-19SP:DI-BPMRFFE-2/BO_OUT
SI-19SP:DI-FMCFastADC-2/IN4</v>
      </c>
      <c r="R2322" s="69">
        <v>2.0</v>
      </c>
      <c r="S2322" s="69">
        <v>2.0</v>
      </c>
      <c r="T2322" s="211" t="str">
        <f>Def_Sistemas_Conectores_Cabos!$C$9</f>
        <v>RG316</v>
      </c>
      <c r="U2322" s="45" t="s">
        <v>1173</v>
      </c>
      <c r="V2322" s="33"/>
      <c r="W2322" s="33"/>
      <c r="X2322" s="33"/>
    </row>
    <row r="2323" ht="15.75" customHeight="1">
      <c r="A2323" s="19" t="str">
        <f>Def_Sistemas_Conectores_Cabos!$A$22</f>
        <v>BPM de elétrons</v>
      </c>
      <c r="B2323" s="22" t="str">
        <f>Datas_Entregas!$A$3</f>
        <v>BTS/Anel</v>
      </c>
      <c r="C2323" s="25">
        <f t="array" ref="C2323">INDEX(Datas_Entregas!$B$2:$B$100, MATCH(B2323, Datas_Entregas!$A$2:$A$100, 0), 1)</f>
        <v>43296</v>
      </c>
      <c r="D2323" s="22" t="str">
        <f>Def_Status_Montagem!$A$4</f>
        <v>Comprado / Esperando entrega</v>
      </c>
      <c r="E2323" s="35" t="str">
        <f>Def_Status_Montagem!$B$4</f>
        <v>Contratada (inclui etiqueta)</v>
      </c>
      <c r="F2323" s="214"/>
      <c r="G2323" s="215"/>
      <c r="H2323" s="26" t="str">
        <f t="array" ref="H2323">INDEX(Def_Instancias_Equipamentos!$E$2:$E$5135, MATCH(K2323, Def_Instancias_Equipamentos!$D$2:$D$5135, 0), 1)</f>
        <v>IA-20RaBPM</v>
      </c>
      <c r="I2323" s="27" t="str">
        <f t="array" ref="I2323">INDEX(Def_Instancias_Equipamentos!$E$2:$E$5135, MATCH(L2323, Def_Instancias_Equipamentos!$D$2:$D$5135, 0), 1)</f>
        <v>IA-20RaBPM</v>
      </c>
      <c r="J2323" s="27" t="str">
        <f t="shared" si="26"/>
        <v>INTERNO</v>
      </c>
      <c r="K2323" s="28" t="str">
        <f>Def_Instancias_Equipamentos!$D$943</f>
        <v>SI-20C1:DI-BPMRFFE-1</v>
      </c>
      <c r="L2323" s="19" t="str">
        <f>Def_Instancias_Equipamentos!$D$1534</f>
        <v>SI-20C1:DI-FMCFastADC-1</v>
      </c>
      <c r="M2323" s="44" t="s">
        <v>51</v>
      </c>
      <c r="N2323" s="45" t="s">
        <v>1192</v>
      </c>
      <c r="O2323" s="28" t="str">
        <f>Def_Sistemas_Conectores_Cabos!$B$7</f>
        <v>SMA 50-ohm</v>
      </c>
      <c r="P2323" s="19" t="str">
        <f>Def_Sistemas_Conectores_Cabos!$B$7</f>
        <v>SMA 50-ohm</v>
      </c>
      <c r="Q2323" s="27" t="str">
        <f t="shared" si="31"/>
        <v>SI-20C1:DI-BPMRFFE-1/TO_OUT
SI-20C1:DI-FMCFastADC-1/IN1</v>
      </c>
      <c r="R2323" s="69">
        <v>2.0</v>
      </c>
      <c r="S2323" s="69">
        <v>2.0</v>
      </c>
      <c r="T2323" s="211" t="str">
        <f>Def_Sistemas_Conectores_Cabos!$C$9</f>
        <v>RG316</v>
      </c>
      <c r="U2323" s="45" t="s">
        <v>1173</v>
      </c>
      <c r="V2323" s="33"/>
      <c r="W2323" s="33"/>
      <c r="X2323" s="33"/>
    </row>
    <row r="2324" ht="15.75" customHeight="1">
      <c r="A2324" s="19" t="str">
        <f>Def_Sistemas_Conectores_Cabos!$A$22</f>
        <v>BPM de elétrons</v>
      </c>
      <c r="B2324" s="22" t="str">
        <f>Datas_Entregas!$A$3</f>
        <v>BTS/Anel</v>
      </c>
      <c r="C2324" s="25">
        <f t="array" ref="C2324">INDEX(Datas_Entregas!$B$2:$B$100, MATCH(B2324, Datas_Entregas!$A$2:$A$100, 0), 1)</f>
        <v>43296</v>
      </c>
      <c r="D2324" s="22" t="str">
        <f>Def_Status_Montagem!$A$4</f>
        <v>Comprado / Esperando entrega</v>
      </c>
      <c r="E2324" s="35" t="str">
        <f>Def_Status_Montagem!$B$4</f>
        <v>Contratada (inclui etiqueta)</v>
      </c>
      <c r="F2324" s="214"/>
      <c r="G2324" s="215"/>
      <c r="H2324" s="26" t="str">
        <f t="array" ref="H2324">INDEX(Def_Instancias_Equipamentos!$E$2:$E$5135, MATCH(K2324, Def_Instancias_Equipamentos!$D$2:$D$5135, 0), 1)</f>
        <v>IA-20RaBPM</v>
      </c>
      <c r="I2324" s="27" t="str">
        <f t="array" ref="I2324">INDEX(Def_Instancias_Equipamentos!$E$2:$E$5135, MATCH(L2324, Def_Instancias_Equipamentos!$D$2:$D$5135, 0), 1)</f>
        <v>IA-20RaBPM</v>
      </c>
      <c r="J2324" s="27" t="str">
        <f t="shared" si="26"/>
        <v>INTERNO</v>
      </c>
      <c r="K2324" s="28" t="str">
        <f>Def_Instancias_Equipamentos!$D$943</f>
        <v>SI-20C1:DI-BPMRFFE-1</v>
      </c>
      <c r="L2324" s="19" t="str">
        <f>Def_Instancias_Equipamentos!$D$1534</f>
        <v>SI-20C1:DI-FMCFastADC-1</v>
      </c>
      <c r="M2324" s="44" t="s">
        <v>44</v>
      </c>
      <c r="N2324" s="45" t="s">
        <v>1199</v>
      </c>
      <c r="O2324" s="28" t="str">
        <f>Def_Sistemas_Conectores_Cabos!$B$7</f>
        <v>SMA 50-ohm</v>
      </c>
      <c r="P2324" s="19" t="str">
        <f>Def_Sistemas_Conectores_Cabos!$B$7</f>
        <v>SMA 50-ohm</v>
      </c>
      <c r="Q2324" s="27" t="str">
        <f t="shared" si="31"/>
        <v>SI-20C1:DI-BPMRFFE-1/BI_OUT
SI-20C1:DI-FMCFastADC-1/IN2</v>
      </c>
      <c r="R2324" s="69">
        <v>2.0</v>
      </c>
      <c r="S2324" s="69">
        <v>2.0</v>
      </c>
      <c r="T2324" s="211" t="str">
        <f>Def_Sistemas_Conectores_Cabos!$C$9</f>
        <v>RG316</v>
      </c>
      <c r="U2324" s="45" t="s">
        <v>1173</v>
      </c>
      <c r="V2324" s="33"/>
      <c r="W2324" s="33"/>
      <c r="X2324" s="33"/>
    </row>
    <row r="2325" ht="15.75" customHeight="1">
      <c r="A2325" s="19" t="str">
        <f>Def_Sistemas_Conectores_Cabos!$A$22</f>
        <v>BPM de elétrons</v>
      </c>
      <c r="B2325" s="22" t="str">
        <f>Datas_Entregas!$A$3</f>
        <v>BTS/Anel</v>
      </c>
      <c r="C2325" s="25">
        <f t="array" ref="C2325">INDEX(Datas_Entregas!$B$2:$B$100, MATCH(B2325, Datas_Entregas!$A$2:$A$100, 0), 1)</f>
        <v>43296</v>
      </c>
      <c r="D2325" s="22" t="str">
        <f>Def_Status_Montagem!$A$4</f>
        <v>Comprado / Esperando entrega</v>
      </c>
      <c r="E2325" s="35" t="str">
        <f>Def_Status_Montagem!$B$4</f>
        <v>Contratada (inclui etiqueta)</v>
      </c>
      <c r="F2325" s="214"/>
      <c r="G2325" s="215"/>
      <c r="H2325" s="26" t="str">
        <f t="array" ref="H2325">INDEX(Def_Instancias_Equipamentos!$E$2:$E$5135, MATCH(K2325, Def_Instancias_Equipamentos!$D$2:$D$5135, 0), 1)</f>
        <v>IA-20RaBPM</v>
      </c>
      <c r="I2325" s="27" t="str">
        <f t="array" ref="I2325">INDEX(Def_Instancias_Equipamentos!$E$2:$E$5135, MATCH(L2325, Def_Instancias_Equipamentos!$D$2:$D$5135, 0), 1)</f>
        <v>IA-20RaBPM</v>
      </c>
      <c r="J2325" s="27" t="str">
        <f t="shared" si="26"/>
        <v>INTERNO</v>
      </c>
      <c r="K2325" s="28" t="str">
        <f>Def_Instancias_Equipamentos!$D$943</f>
        <v>SI-20C1:DI-BPMRFFE-1</v>
      </c>
      <c r="L2325" s="19" t="str">
        <f>Def_Instancias_Equipamentos!$D$1534</f>
        <v>SI-20C1:DI-FMCFastADC-1</v>
      </c>
      <c r="M2325" s="44" t="s">
        <v>49</v>
      </c>
      <c r="N2325" s="45" t="s">
        <v>1202</v>
      </c>
      <c r="O2325" s="28" t="str">
        <f>Def_Sistemas_Conectores_Cabos!$B$7</f>
        <v>SMA 50-ohm</v>
      </c>
      <c r="P2325" s="19" t="str">
        <f>Def_Sistemas_Conectores_Cabos!$B$7</f>
        <v>SMA 50-ohm</v>
      </c>
      <c r="Q2325" s="27" t="str">
        <f t="shared" si="31"/>
        <v>SI-20C1:DI-BPMRFFE-1/TI_OUT
SI-20C1:DI-FMCFastADC-1/IN3</v>
      </c>
      <c r="R2325" s="69">
        <v>2.0</v>
      </c>
      <c r="S2325" s="69">
        <v>2.0</v>
      </c>
      <c r="T2325" s="211" t="str">
        <f>Def_Sistemas_Conectores_Cabos!$C$9</f>
        <v>RG316</v>
      </c>
      <c r="U2325" s="45" t="s">
        <v>1173</v>
      </c>
      <c r="V2325" s="33"/>
      <c r="W2325" s="33"/>
      <c r="X2325" s="33"/>
    </row>
    <row r="2326" ht="15.75" customHeight="1">
      <c r="A2326" s="19" t="str">
        <f>Def_Sistemas_Conectores_Cabos!$A$22</f>
        <v>BPM de elétrons</v>
      </c>
      <c r="B2326" s="22" t="str">
        <f>Datas_Entregas!$A$3</f>
        <v>BTS/Anel</v>
      </c>
      <c r="C2326" s="25">
        <f t="array" ref="C2326">INDEX(Datas_Entregas!$B$2:$B$100, MATCH(B2326, Datas_Entregas!$A$2:$A$100, 0), 1)</f>
        <v>43296</v>
      </c>
      <c r="D2326" s="22" t="str">
        <f>Def_Status_Montagem!$A$4</f>
        <v>Comprado / Esperando entrega</v>
      </c>
      <c r="E2326" s="35" t="str">
        <f>Def_Status_Montagem!$B$4</f>
        <v>Contratada (inclui etiqueta)</v>
      </c>
      <c r="F2326" s="214"/>
      <c r="G2326" s="215"/>
      <c r="H2326" s="26" t="str">
        <f t="array" ref="H2326">INDEX(Def_Instancias_Equipamentos!$E$2:$E$5135, MATCH(K2326, Def_Instancias_Equipamentos!$D$2:$D$5135, 0), 1)</f>
        <v>IA-20RaBPM</v>
      </c>
      <c r="I2326" s="27" t="str">
        <f t="array" ref="I2326">INDEX(Def_Instancias_Equipamentos!$E$2:$E$5135, MATCH(L2326, Def_Instancias_Equipamentos!$D$2:$D$5135, 0), 1)</f>
        <v>IA-20RaBPM</v>
      </c>
      <c r="J2326" s="27" t="str">
        <f t="shared" si="26"/>
        <v>INTERNO</v>
      </c>
      <c r="K2326" s="28" t="str">
        <f>Def_Instancias_Equipamentos!$D$943</f>
        <v>SI-20C1:DI-BPMRFFE-1</v>
      </c>
      <c r="L2326" s="19" t="str">
        <f>Def_Instancias_Equipamentos!$D$1534</f>
        <v>SI-20C1:DI-FMCFastADC-1</v>
      </c>
      <c r="M2326" s="44" t="s">
        <v>47</v>
      </c>
      <c r="N2326" s="45" t="s">
        <v>1216</v>
      </c>
      <c r="O2326" s="28" t="str">
        <f>Def_Sistemas_Conectores_Cabos!$B$7</f>
        <v>SMA 50-ohm</v>
      </c>
      <c r="P2326" s="19" t="str">
        <f>Def_Sistemas_Conectores_Cabos!$B$7</f>
        <v>SMA 50-ohm</v>
      </c>
      <c r="Q2326" s="27" t="str">
        <f t="shared" si="31"/>
        <v>SI-20C1:DI-BPMRFFE-1/BO_OUT
SI-20C1:DI-FMCFastADC-1/IN4</v>
      </c>
      <c r="R2326" s="69">
        <v>2.0</v>
      </c>
      <c r="S2326" s="69">
        <v>2.0</v>
      </c>
      <c r="T2326" s="211" t="str">
        <f>Def_Sistemas_Conectores_Cabos!$C$9</f>
        <v>RG316</v>
      </c>
      <c r="U2326" s="45" t="s">
        <v>1173</v>
      </c>
      <c r="V2326" s="33"/>
      <c r="W2326" s="33"/>
      <c r="X2326" s="33"/>
    </row>
    <row r="2327" ht="15.75" customHeight="1">
      <c r="A2327" s="19" t="str">
        <f>Def_Sistemas_Conectores_Cabos!$A$22</f>
        <v>BPM de elétrons</v>
      </c>
      <c r="B2327" s="22" t="str">
        <f>Datas_Entregas!$A$3</f>
        <v>BTS/Anel</v>
      </c>
      <c r="C2327" s="25">
        <f t="array" ref="C2327">INDEX(Datas_Entregas!$B$2:$B$100, MATCH(B2327, Datas_Entregas!$A$2:$A$100, 0), 1)</f>
        <v>43296</v>
      </c>
      <c r="D2327" s="22" t="str">
        <f>Def_Status_Montagem!$A$4</f>
        <v>Comprado / Esperando entrega</v>
      </c>
      <c r="E2327" s="35" t="str">
        <f>Def_Status_Montagem!$B$4</f>
        <v>Contratada (inclui etiqueta)</v>
      </c>
      <c r="F2327" s="214"/>
      <c r="G2327" s="215"/>
      <c r="H2327" s="26" t="str">
        <f t="array" ref="H2327">INDEX(Def_Instancias_Equipamentos!$E$2:$E$5135, MATCH(K2327, Def_Instancias_Equipamentos!$D$2:$D$5135, 0), 1)</f>
        <v>IA-20RaBPM</v>
      </c>
      <c r="I2327" s="27" t="str">
        <f t="array" ref="I2327">INDEX(Def_Instancias_Equipamentos!$E$2:$E$5135, MATCH(L2327, Def_Instancias_Equipamentos!$D$2:$D$5135, 0), 1)</f>
        <v>IA-20RaBPM</v>
      </c>
      <c r="J2327" s="27" t="str">
        <f t="shared" si="26"/>
        <v>INTERNO</v>
      </c>
      <c r="K2327" s="28" t="str">
        <f>Def_Instancias_Equipamentos!$D$944</f>
        <v>SI-20C1:DI-BPMRFFE-2</v>
      </c>
      <c r="L2327" s="19" t="str">
        <f>Def_Instancias_Equipamentos!$D$1535</f>
        <v>SI-20C1:DI-FMCFastADC-2</v>
      </c>
      <c r="M2327" s="44" t="s">
        <v>51</v>
      </c>
      <c r="N2327" s="45" t="s">
        <v>1192</v>
      </c>
      <c r="O2327" s="28" t="str">
        <f>Def_Sistemas_Conectores_Cabos!$B$7</f>
        <v>SMA 50-ohm</v>
      </c>
      <c r="P2327" s="19" t="str">
        <f>Def_Sistemas_Conectores_Cabos!$B$7</f>
        <v>SMA 50-ohm</v>
      </c>
      <c r="Q2327" s="27" t="str">
        <f t="shared" si="31"/>
        <v>SI-20C1:DI-BPMRFFE-2/TO_OUT
SI-20C1:DI-FMCFastADC-2/IN1</v>
      </c>
      <c r="R2327" s="69">
        <v>2.0</v>
      </c>
      <c r="S2327" s="69">
        <v>2.0</v>
      </c>
      <c r="T2327" s="211" t="str">
        <f>Def_Sistemas_Conectores_Cabos!$C$9</f>
        <v>RG316</v>
      </c>
      <c r="U2327" s="45" t="s">
        <v>1173</v>
      </c>
      <c r="V2327" s="33"/>
      <c r="W2327" s="33"/>
      <c r="X2327" s="33"/>
    </row>
    <row r="2328" ht="15.75" customHeight="1">
      <c r="A2328" s="19" t="str">
        <f>Def_Sistemas_Conectores_Cabos!$A$22</f>
        <v>BPM de elétrons</v>
      </c>
      <c r="B2328" s="22" t="str">
        <f>Datas_Entregas!$A$3</f>
        <v>BTS/Anel</v>
      </c>
      <c r="C2328" s="25">
        <f t="array" ref="C2328">INDEX(Datas_Entregas!$B$2:$B$100, MATCH(B2328, Datas_Entregas!$A$2:$A$100, 0), 1)</f>
        <v>43296</v>
      </c>
      <c r="D2328" s="22" t="str">
        <f>Def_Status_Montagem!$A$4</f>
        <v>Comprado / Esperando entrega</v>
      </c>
      <c r="E2328" s="35" t="str">
        <f>Def_Status_Montagem!$B$4</f>
        <v>Contratada (inclui etiqueta)</v>
      </c>
      <c r="F2328" s="214"/>
      <c r="G2328" s="215"/>
      <c r="H2328" s="26" t="str">
        <f t="array" ref="H2328">INDEX(Def_Instancias_Equipamentos!$E$2:$E$5135, MATCH(K2328, Def_Instancias_Equipamentos!$D$2:$D$5135, 0), 1)</f>
        <v>IA-20RaBPM</v>
      </c>
      <c r="I2328" s="27" t="str">
        <f t="array" ref="I2328">INDEX(Def_Instancias_Equipamentos!$E$2:$E$5135, MATCH(L2328, Def_Instancias_Equipamentos!$D$2:$D$5135, 0), 1)</f>
        <v>IA-20RaBPM</v>
      </c>
      <c r="J2328" s="27" t="str">
        <f t="shared" si="26"/>
        <v>INTERNO</v>
      </c>
      <c r="K2328" s="28" t="str">
        <f>Def_Instancias_Equipamentos!$D$944</f>
        <v>SI-20C1:DI-BPMRFFE-2</v>
      </c>
      <c r="L2328" s="19" t="str">
        <f>Def_Instancias_Equipamentos!$D$1535</f>
        <v>SI-20C1:DI-FMCFastADC-2</v>
      </c>
      <c r="M2328" s="44" t="s">
        <v>44</v>
      </c>
      <c r="N2328" s="45" t="s">
        <v>1199</v>
      </c>
      <c r="O2328" s="28" t="str">
        <f>Def_Sistemas_Conectores_Cabos!$B$7</f>
        <v>SMA 50-ohm</v>
      </c>
      <c r="P2328" s="19" t="str">
        <f>Def_Sistemas_Conectores_Cabos!$B$7</f>
        <v>SMA 50-ohm</v>
      </c>
      <c r="Q2328" s="27" t="str">
        <f t="shared" si="31"/>
        <v>SI-20C1:DI-BPMRFFE-2/BI_OUT
SI-20C1:DI-FMCFastADC-2/IN2</v>
      </c>
      <c r="R2328" s="69">
        <v>2.0</v>
      </c>
      <c r="S2328" s="69">
        <v>2.0</v>
      </c>
      <c r="T2328" s="211" t="str">
        <f>Def_Sistemas_Conectores_Cabos!$C$9</f>
        <v>RG316</v>
      </c>
      <c r="U2328" s="45" t="s">
        <v>1173</v>
      </c>
      <c r="V2328" s="33"/>
      <c r="W2328" s="33"/>
      <c r="X2328" s="33"/>
    </row>
    <row r="2329" ht="15.75" customHeight="1">
      <c r="A2329" s="19" t="str">
        <f>Def_Sistemas_Conectores_Cabos!$A$22</f>
        <v>BPM de elétrons</v>
      </c>
      <c r="B2329" s="22" t="str">
        <f>Datas_Entregas!$A$3</f>
        <v>BTS/Anel</v>
      </c>
      <c r="C2329" s="25">
        <f t="array" ref="C2329">INDEX(Datas_Entregas!$B$2:$B$100, MATCH(B2329, Datas_Entregas!$A$2:$A$100, 0), 1)</f>
        <v>43296</v>
      </c>
      <c r="D2329" s="22" t="str">
        <f>Def_Status_Montagem!$A$4</f>
        <v>Comprado / Esperando entrega</v>
      </c>
      <c r="E2329" s="35" t="str">
        <f>Def_Status_Montagem!$B$4</f>
        <v>Contratada (inclui etiqueta)</v>
      </c>
      <c r="F2329" s="214"/>
      <c r="G2329" s="215"/>
      <c r="H2329" s="26" t="str">
        <f t="array" ref="H2329">INDEX(Def_Instancias_Equipamentos!$E$2:$E$5135, MATCH(K2329, Def_Instancias_Equipamentos!$D$2:$D$5135, 0), 1)</f>
        <v>IA-20RaBPM</v>
      </c>
      <c r="I2329" s="27" t="str">
        <f t="array" ref="I2329">INDEX(Def_Instancias_Equipamentos!$E$2:$E$5135, MATCH(L2329, Def_Instancias_Equipamentos!$D$2:$D$5135, 0), 1)</f>
        <v>IA-20RaBPM</v>
      </c>
      <c r="J2329" s="27" t="str">
        <f t="shared" si="26"/>
        <v>INTERNO</v>
      </c>
      <c r="K2329" s="28" t="str">
        <f>Def_Instancias_Equipamentos!$D$944</f>
        <v>SI-20C1:DI-BPMRFFE-2</v>
      </c>
      <c r="L2329" s="19" t="str">
        <f>Def_Instancias_Equipamentos!$D$1535</f>
        <v>SI-20C1:DI-FMCFastADC-2</v>
      </c>
      <c r="M2329" s="44" t="s">
        <v>49</v>
      </c>
      <c r="N2329" s="45" t="s">
        <v>1202</v>
      </c>
      <c r="O2329" s="28" t="str">
        <f>Def_Sistemas_Conectores_Cabos!$B$7</f>
        <v>SMA 50-ohm</v>
      </c>
      <c r="P2329" s="19" t="str">
        <f>Def_Sistemas_Conectores_Cabos!$B$7</f>
        <v>SMA 50-ohm</v>
      </c>
      <c r="Q2329" s="27" t="str">
        <f t="shared" si="31"/>
        <v>SI-20C1:DI-BPMRFFE-2/TI_OUT
SI-20C1:DI-FMCFastADC-2/IN3</v>
      </c>
      <c r="R2329" s="69">
        <v>2.0</v>
      </c>
      <c r="S2329" s="69">
        <v>2.0</v>
      </c>
      <c r="T2329" s="211" t="str">
        <f>Def_Sistemas_Conectores_Cabos!$C$9</f>
        <v>RG316</v>
      </c>
      <c r="U2329" s="45" t="s">
        <v>1173</v>
      </c>
      <c r="V2329" s="33"/>
      <c r="W2329" s="33"/>
      <c r="X2329" s="33"/>
    </row>
    <row r="2330" ht="15.75" customHeight="1">
      <c r="A2330" s="19" t="str">
        <f>Def_Sistemas_Conectores_Cabos!$A$22</f>
        <v>BPM de elétrons</v>
      </c>
      <c r="B2330" s="22" t="str">
        <f>Datas_Entregas!$A$3</f>
        <v>BTS/Anel</v>
      </c>
      <c r="C2330" s="25">
        <f t="array" ref="C2330">INDEX(Datas_Entregas!$B$2:$B$100, MATCH(B2330, Datas_Entregas!$A$2:$A$100, 0), 1)</f>
        <v>43296</v>
      </c>
      <c r="D2330" s="22" t="str">
        <f>Def_Status_Montagem!$A$4</f>
        <v>Comprado / Esperando entrega</v>
      </c>
      <c r="E2330" s="35" t="str">
        <f>Def_Status_Montagem!$B$4</f>
        <v>Contratada (inclui etiqueta)</v>
      </c>
      <c r="F2330" s="214"/>
      <c r="G2330" s="215"/>
      <c r="H2330" s="26" t="str">
        <f t="array" ref="H2330">INDEX(Def_Instancias_Equipamentos!$E$2:$E$5135, MATCH(K2330, Def_Instancias_Equipamentos!$D$2:$D$5135, 0), 1)</f>
        <v>IA-20RaBPM</v>
      </c>
      <c r="I2330" s="27" t="str">
        <f t="array" ref="I2330">INDEX(Def_Instancias_Equipamentos!$E$2:$E$5135, MATCH(L2330, Def_Instancias_Equipamentos!$D$2:$D$5135, 0), 1)</f>
        <v>IA-20RaBPM</v>
      </c>
      <c r="J2330" s="27" t="str">
        <f t="shared" si="26"/>
        <v>INTERNO</v>
      </c>
      <c r="K2330" s="28" t="str">
        <f>Def_Instancias_Equipamentos!$D$944</f>
        <v>SI-20C1:DI-BPMRFFE-2</v>
      </c>
      <c r="L2330" s="19" t="str">
        <f>Def_Instancias_Equipamentos!$D$1535</f>
        <v>SI-20C1:DI-FMCFastADC-2</v>
      </c>
      <c r="M2330" s="44" t="s">
        <v>47</v>
      </c>
      <c r="N2330" s="45" t="s">
        <v>1216</v>
      </c>
      <c r="O2330" s="28" t="str">
        <f>Def_Sistemas_Conectores_Cabos!$B$7</f>
        <v>SMA 50-ohm</v>
      </c>
      <c r="P2330" s="19" t="str">
        <f>Def_Sistemas_Conectores_Cabos!$B$7</f>
        <v>SMA 50-ohm</v>
      </c>
      <c r="Q2330" s="27" t="str">
        <f t="shared" si="31"/>
        <v>SI-20C1:DI-BPMRFFE-2/BO_OUT
SI-20C1:DI-FMCFastADC-2/IN4</v>
      </c>
      <c r="R2330" s="69">
        <v>2.0</v>
      </c>
      <c r="S2330" s="69">
        <v>2.0</v>
      </c>
      <c r="T2330" s="211" t="str">
        <f>Def_Sistemas_Conectores_Cabos!$C$9</f>
        <v>RG316</v>
      </c>
      <c r="U2330" s="45" t="s">
        <v>1173</v>
      </c>
      <c r="V2330" s="33"/>
      <c r="W2330" s="33"/>
      <c r="X2330" s="33"/>
    </row>
    <row r="2331" ht="15.75" customHeight="1">
      <c r="A2331" s="19" t="str">
        <f>Def_Sistemas_Conectores_Cabos!$A$22</f>
        <v>BPM de elétrons</v>
      </c>
      <c r="B2331" s="22" t="str">
        <f>Datas_Entregas!$A$3</f>
        <v>BTS/Anel</v>
      </c>
      <c r="C2331" s="25">
        <f t="array" ref="C2331">INDEX(Datas_Entregas!$B$2:$B$100, MATCH(B2331, Datas_Entregas!$A$2:$A$100, 0), 1)</f>
        <v>43296</v>
      </c>
      <c r="D2331" s="22" t="str">
        <f>Def_Status_Montagem!$A$4</f>
        <v>Comprado / Esperando entrega</v>
      </c>
      <c r="E2331" s="35" t="str">
        <f>Def_Status_Montagem!$B$4</f>
        <v>Contratada (inclui etiqueta)</v>
      </c>
      <c r="F2331" s="214"/>
      <c r="G2331" s="215"/>
      <c r="H2331" s="26" t="str">
        <f t="array" ref="H2331">INDEX(Def_Instancias_Equipamentos!$E$2:$E$5135, MATCH(K2331, Def_Instancias_Equipamentos!$D$2:$D$5135, 0), 1)</f>
        <v>IA-20RaBPM</v>
      </c>
      <c r="I2331" s="27" t="str">
        <f t="array" ref="I2331">INDEX(Def_Instancias_Equipamentos!$E$2:$E$5135, MATCH(L2331, Def_Instancias_Equipamentos!$D$2:$D$5135, 0), 1)</f>
        <v>IA-20RaBPM</v>
      </c>
      <c r="J2331" s="27" t="str">
        <f t="shared" si="26"/>
        <v>INTERNO</v>
      </c>
      <c r="K2331" s="28" t="str">
        <f>Def_Instancias_Equipamentos!$D$945</f>
        <v>SI-20C2:DI-BPMRFFE</v>
      </c>
      <c r="L2331" s="19" t="str">
        <f>Def_Instancias_Equipamentos!$D$1536</f>
        <v>SI-20C2:DI-FMCFastADC</v>
      </c>
      <c r="M2331" s="44" t="s">
        <v>51</v>
      </c>
      <c r="N2331" s="45" t="s">
        <v>1192</v>
      </c>
      <c r="O2331" s="28" t="str">
        <f>Def_Sistemas_Conectores_Cabos!$B$7</f>
        <v>SMA 50-ohm</v>
      </c>
      <c r="P2331" s="19" t="str">
        <f>Def_Sistemas_Conectores_Cabos!$B$7</f>
        <v>SMA 50-ohm</v>
      </c>
      <c r="Q2331" s="27" t="str">
        <f t="shared" si="31"/>
        <v>SI-20C2:DI-BPMRFFE/TO_OUT
SI-20C2:DI-FMCFastADC/IN1</v>
      </c>
      <c r="R2331" s="69">
        <v>2.0</v>
      </c>
      <c r="S2331" s="69">
        <v>2.0</v>
      </c>
      <c r="T2331" s="211" t="str">
        <f>Def_Sistemas_Conectores_Cabos!$C$9</f>
        <v>RG316</v>
      </c>
      <c r="U2331" s="45" t="s">
        <v>1173</v>
      </c>
      <c r="V2331" s="33"/>
      <c r="W2331" s="33"/>
      <c r="X2331" s="33"/>
    </row>
    <row r="2332" ht="15.75" customHeight="1">
      <c r="A2332" s="19" t="str">
        <f>Def_Sistemas_Conectores_Cabos!$A$22</f>
        <v>BPM de elétrons</v>
      </c>
      <c r="B2332" s="22" t="str">
        <f>Datas_Entregas!$A$3</f>
        <v>BTS/Anel</v>
      </c>
      <c r="C2332" s="25">
        <f t="array" ref="C2332">INDEX(Datas_Entregas!$B$2:$B$100, MATCH(B2332, Datas_Entregas!$A$2:$A$100, 0), 1)</f>
        <v>43296</v>
      </c>
      <c r="D2332" s="22" t="str">
        <f>Def_Status_Montagem!$A$4</f>
        <v>Comprado / Esperando entrega</v>
      </c>
      <c r="E2332" s="35" t="str">
        <f>Def_Status_Montagem!$B$4</f>
        <v>Contratada (inclui etiqueta)</v>
      </c>
      <c r="F2332" s="214"/>
      <c r="G2332" s="215"/>
      <c r="H2332" s="26" t="str">
        <f t="array" ref="H2332">INDEX(Def_Instancias_Equipamentos!$E$2:$E$5135, MATCH(K2332, Def_Instancias_Equipamentos!$D$2:$D$5135, 0), 1)</f>
        <v>IA-20RaBPM</v>
      </c>
      <c r="I2332" s="27" t="str">
        <f t="array" ref="I2332">INDEX(Def_Instancias_Equipamentos!$E$2:$E$5135, MATCH(L2332, Def_Instancias_Equipamentos!$D$2:$D$5135, 0), 1)</f>
        <v>IA-20RaBPM</v>
      </c>
      <c r="J2332" s="27" t="str">
        <f t="shared" si="26"/>
        <v>INTERNO</v>
      </c>
      <c r="K2332" s="28" t="str">
        <f>Def_Instancias_Equipamentos!$D$945</f>
        <v>SI-20C2:DI-BPMRFFE</v>
      </c>
      <c r="L2332" s="19" t="str">
        <f>Def_Instancias_Equipamentos!$D$1536</f>
        <v>SI-20C2:DI-FMCFastADC</v>
      </c>
      <c r="M2332" s="44" t="s">
        <v>44</v>
      </c>
      <c r="N2332" s="45" t="s">
        <v>1199</v>
      </c>
      <c r="O2332" s="28" t="str">
        <f>Def_Sistemas_Conectores_Cabos!$B$7</f>
        <v>SMA 50-ohm</v>
      </c>
      <c r="P2332" s="19" t="str">
        <f>Def_Sistemas_Conectores_Cabos!$B$7</f>
        <v>SMA 50-ohm</v>
      </c>
      <c r="Q2332" s="27" t="str">
        <f t="shared" si="31"/>
        <v>SI-20C2:DI-BPMRFFE/BI_OUT
SI-20C2:DI-FMCFastADC/IN2</v>
      </c>
      <c r="R2332" s="69">
        <v>2.0</v>
      </c>
      <c r="S2332" s="69">
        <v>2.0</v>
      </c>
      <c r="T2332" s="211" t="str">
        <f>Def_Sistemas_Conectores_Cabos!$C$9</f>
        <v>RG316</v>
      </c>
      <c r="U2332" s="45" t="s">
        <v>1173</v>
      </c>
      <c r="V2332" s="33"/>
      <c r="W2332" s="33"/>
      <c r="X2332" s="33"/>
    </row>
    <row r="2333" ht="15.75" customHeight="1">
      <c r="A2333" s="19" t="str">
        <f>Def_Sistemas_Conectores_Cabos!$A$22</f>
        <v>BPM de elétrons</v>
      </c>
      <c r="B2333" s="22" t="str">
        <f>Datas_Entregas!$A$3</f>
        <v>BTS/Anel</v>
      </c>
      <c r="C2333" s="25">
        <f t="array" ref="C2333">INDEX(Datas_Entregas!$B$2:$B$100, MATCH(B2333, Datas_Entregas!$A$2:$A$100, 0), 1)</f>
        <v>43296</v>
      </c>
      <c r="D2333" s="22" t="str">
        <f>Def_Status_Montagem!$A$4</f>
        <v>Comprado / Esperando entrega</v>
      </c>
      <c r="E2333" s="35" t="str">
        <f>Def_Status_Montagem!$B$4</f>
        <v>Contratada (inclui etiqueta)</v>
      </c>
      <c r="F2333" s="214"/>
      <c r="G2333" s="215"/>
      <c r="H2333" s="26" t="str">
        <f t="array" ref="H2333">INDEX(Def_Instancias_Equipamentos!$E$2:$E$5135, MATCH(K2333, Def_Instancias_Equipamentos!$D$2:$D$5135, 0), 1)</f>
        <v>IA-20RaBPM</v>
      </c>
      <c r="I2333" s="27" t="str">
        <f t="array" ref="I2333">INDEX(Def_Instancias_Equipamentos!$E$2:$E$5135, MATCH(L2333, Def_Instancias_Equipamentos!$D$2:$D$5135, 0), 1)</f>
        <v>IA-20RaBPM</v>
      </c>
      <c r="J2333" s="27" t="str">
        <f t="shared" si="26"/>
        <v>INTERNO</v>
      </c>
      <c r="K2333" s="28" t="str">
        <f>Def_Instancias_Equipamentos!$D$945</f>
        <v>SI-20C2:DI-BPMRFFE</v>
      </c>
      <c r="L2333" s="19" t="str">
        <f>Def_Instancias_Equipamentos!$D$1536</f>
        <v>SI-20C2:DI-FMCFastADC</v>
      </c>
      <c r="M2333" s="44" t="s">
        <v>49</v>
      </c>
      <c r="N2333" s="45" t="s">
        <v>1202</v>
      </c>
      <c r="O2333" s="28" t="str">
        <f>Def_Sistemas_Conectores_Cabos!$B$7</f>
        <v>SMA 50-ohm</v>
      </c>
      <c r="P2333" s="19" t="str">
        <f>Def_Sistemas_Conectores_Cabos!$B$7</f>
        <v>SMA 50-ohm</v>
      </c>
      <c r="Q2333" s="27" t="str">
        <f t="shared" si="31"/>
        <v>SI-20C2:DI-BPMRFFE/TI_OUT
SI-20C2:DI-FMCFastADC/IN3</v>
      </c>
      <c r="R2333" s="69">
        <v>2.0</v>
      </c>
      <c r="S2333" s="69">
        <v>2.0</v>
      </c>
      <c r="T2333" s="211" t="str">
        <f>Def_Sistemas_Conectores_Cabos!$C$9</f>
        <v>RG316</v>
      </c>
      <c r="U2333" s="45" t="s">
        <v>1173</v>
      </c>
      <c r="V2333" s="33"/>
      <c r="W2333" s="33"/>
      <c r="X2333" s="33"/>
    </row>
    <row r="2334" ht="15.75" customHeight="1">
      <c r="A2334" s="19" t="str">
        <f>Def_Sistemas_Conectores_Cabos!$A$22</f>
        <v>BPM de elétrons</v>
      </c>
      <c r="B2334" s="22" t="str">
        <f>Datas_Entregas!$A$3</f>
        <v>BTS/Anel</v>
      </c>
      <c r="C2334" s="25">
        <f t="array" ref="C2334">INDEX(Datas_Entregas!$B$2:$B$100, MATCH(B2334, Datas_Entregas!$A$2:$A$100, 0), 1)</f>
        <v>43296</v>
      </c>
      <c r="D2334" s="22" t="str">
        <f>Def_Status_Montagem!$A$4</f>
        <v>Comprado / Esperando entrega</v>
      </c>
      <c r="E2334" s="35" t="str">
        <f>Def_Status_Montagem!$B$4</f>
        <v>Contratada (inclui etiqueta)</v>
      </c>
      <c r="F2334" s="214"/>
      <c r="G2334" s="215"/>
      <c r="H2334" s="26" t="str">
        <f t="array" ref="H2334">INDEX(Def_Instancias_Equipamentos!$E$2:$E$5135, MATCH(K2334, Def_Instancias_Equipamentos!$D$2:$D$5135, 0), 1)</f>
        <v>IA-20RaBPM</v>
      </c>
      <c r="I2334" s="27" t="str">
        <f t="array" ref="I2334">INDEX(Def_Instancias_Equipamentos!$E$2:$E$5135, MATCH(L2334, Def_Instancias_Equipamentos!$D$2:$D$5135, 0), 1)</f>
        <v>IA-20RaBPM</v>
      </c>
      <c r="J2334" s="27" t="str">
        <f t="shared" si="26"/>
        <v>INTERNO</v>
      </c>
      <c r="K2334" s="28" t="str">
        <f>Def_Instancias_Equipamentos!$D$945</f>
        <v>SI-20C2:DI-BPMRFFE</v>
      </c>
      <c r="L2334" s="19" t="str">
        <f>Def_Instancias_Equipamentos!$D$1536</f>
        <v>SI-20C2:DI-FMCFastADC</v>
      </c>
      <c r="M2334" s="44" t="s">
        <v>47</v>
      </c>
      <c r="N2334" s="45" t="s">
        <v>1216</v>
      </c>
      <c r="O2334" s="28" t="str">
        <f>Def_Sistemas_Conectores_Cabos!$B$7</f>
        <v>SMA 50-ohm</v>
      </c>
      <c r="P2334" s="19" t="str">
        <f>Def_Sistemas_Conectores_Cabos!$B$7</f>
        <v>SMA 50-ohm</v>
      </c>
      <c r="Q2334" s="27" t="str">
        <f t="shared" si="31"/>
        <v>SI-20C2:DI-BPMRFFE/BO_OUT
SI-20C2:DI-FMCFastADC/IN4</v>
      </c>
      <c r="R2334" s="69">
        <v>2.0</v>
      </c>
      <c r="S2334" s="69">
        <v>2.0</v>
      </c>
      <c r="T2334" s="211" t="str">
        <f>Def_Sistemas_Conectores_Cabos!$C$9</f>
        <v>RG316</v>
      </c>
      <c r="U2334" s="45" t="s">
        <v>1173</v>
      </c>
      <c r="V2334" s="33"/>
      <c r="W2334" s="33"/>
      <c r="X2334" s="33"/>
    </row>
    <row r="2335" ht="15.75" customHeight="1">
      <c r="A2335" s="19" t="str">
        <f>Def_Sistemas_Conectores_Cabos!$A$22</f>
        <v>BPM de elétrons</v>
      </c>
      <c r="B2335" s="22" t="str">
        <f>Datas_Entregas!$A$3</f>
        <v>BTS/Anel</v>
      </c>
      <c r="C2335" s="25">
        <f t="array" ref="C2335">INDEX(Datas_Entregas!$B$2:$B$100, MATCH(B2335, Datas_Entregas!$A$2:$A$100, 0), 1)</f>
        <v>43296</v>
      </c>
      <c r="D2335" s="22" t="str">
        <f>Def_Status_Montagem!$A$4</f>
        <v>Comprado / Esperando entrega</v>
      </c>
      <c r="E2335" s="35" t="str">
        <f>Def_Status_Montagem!$B$4</f>
        <v>Contratada (inclui etiqueta)</v>
      </c>
      <c r="F2335" s="214"/>
      <c r="G2335" s="215"/>
      <c r="H2335" s="26" t="str">
        <f t="array" ref="H2335">INDEX(Def_Instancias_Equipamentos!$E$2:$E$5135, MATCH(K2335, Def_Instancias_Equipamentos!$D$2:$D$5135, 0), 1)</f>
        <v>IA-20RaBPM</v>
      </c>
      <c r="I2335" s="27" t="str">
        <f t="array" ref="I2335">INDEX(Def_Instancias_Equipamentos!$E$2:$E$5135, MATCH(L2335, Def_Instancias_Equipamentos!$D$2:$D$5135, 0), 1)</f>
        <v>IA-20RaBPM</v>
      </c>
      <c r="J2335" s="27" t="str">
        <f t="shared" si="26"/>
        <v>INTERNO</v>
      </c>
      <c r="K2335" s="28" t="str">
        <f>Def_Instancias_Equipamentos!$D$946</f>
        <v>SI-20C3:DI-BPMRFFE-1</v>
      </c>
      <c r="L2335" s="19" t="str">
        <f>Def_Instancias_Equipamentos!$D$1537</f>
        <v>SI-20C3:DI-FMCFastADC-1</v>
      </c>
      <c r="M2335" s="44" t="s">
        <v>51</v>
      </c>
      <c r="N2335" s="45" t="s">
        <v>1192</v>
      </c>
      <c r="O2335" s="28" t="str">
        <f>Def_Sistemas_Conectores_Cabos!$B$7</f>
        <v>SMA 50-ohm</v>
      </c>
      <c r="P2335" s="19" t="str">
        <f>Def_Sistemas_Conectores_Cabos!$B$7</f>
        <v>SMA 50-ohm</v>
      </c>
      <c r="Q2335" s="27" t="str">
        <f t="shared" si="31"/>
        <v>SI-20C3:DI-BPMRFFE-1/TO_OUT
SI-20C3:DI-FMCFastADC-1/IN1</v>
      </c>
      <c r="R2335" s="69">
        <v>2.0</v>
      </c>
      <c r="S2335" s="69">
        <v>2.0</v>
      </c>
      <c r="T2335" s="211" t="str">
        <f>Def_Sistemas_Conectores_Cabos!$C$9</f>
        <v>RG316</v>
      </c>
      <c r="U2335" s="45" t="s">
        <v>1173</v>
      </c>
      <c r="V2335" s="33"/>
      <c r="W2335" s="33"/>
      <c r="X2335" s="33"/>
    </row>
    <row r="2336" ht="15.75" customHeight="1">
      <c r="A2336" s="19" t="str">
        <f>Def_Sistemas_Conectores_Cabos!$A$22</f>
        <v>BPM de elétrons</v>
      </c>
      <c r="B2336" s="22" t="str">
        <f>Datas_Entregas!$A$3</f>
        <v>BTS/Anel</v>
      </c>
      <c r="C2336" s="25">
        <f t="array" ref="C2336">INDEX(Datas_Entregas!$B$2:$B$100, MATCH(B2336, Datas_Entregas!$A$2:$A$100, 0), 1)</f>
        <v>43296</v>
      </c>
      <c r="D2336" s="22" t="str">
        <f>Def_Status_Montagem!$A$4</f>
        <v>Comprado / Esperando entrega</v>
      </c>
      <c r="E2336" s="35" t="str">
        <f>Def_Status_Montagem!$B$4</f>
        <v>Contratada (inclui etiqueta)</v>
      </c>
      <c r="F2336" s="214"/>
      <c r="G2336" s="215"/>
      <c r="H2336" s="26" t="str">
        <f t="array" ref="H2336">INDEX(Def_Instancias_Equipamentos!$E$2:$E$5135, MATCH(K2336, Def_Instancias_Equipamentos!$D$2:$D$5135, 0), 1)</f>
        <v>IA-20RaBPM</v>
      </c>
      <c r="I2336" s="27" t="str">
        <f t="array" ref="I2336">INDEX(Def_Instancias_Equipamentos!$E$2:$E$5135, MATCH(L2336, Def_Instancias_Equipamentos!$D$2:$D$5135, 0), 1)</f>
        <v>IA-20RaBPM</v>
      </c>
      <c r="J2336" s="27" t="str">
        <f t="shared" si="26"/>
        <v>INTERNO</v>
      </c>
      <c r="K2336" s="28" t="str">
        <f>Def_Instancias_Equipamentos!$D$946</f>
        <v>SI-20C3:DI-BPMRFFE-1</v>
      </c>
      <c r="L2336" s="19" t="str">
        <f>Def_Instancias_Equipamentos!$D$1537</f>
        <v>SI-20C3:DI-FMCFastADC-1</v>
      </c>
      <c r="M2336" s="44" t="s">
        <v>44</v>
      </c>
      <c r="N2336" s="45" t="s">
        <v>1199</v>
      </c>
      <c r="O2336" s="28" t="str">
        <f>Def_Sistemas_Conectores_Cabos!$B$7</f>
        <v>SMA 50-ohm</v>
      </c>
      <c r="P2336" s="19" t="str">
        <f>Def_Sistemas_Conectores_Cabos!$B$7</f>
        <v>SMA 50-ohm</v>
      </c>
      <c r="Q2336" s="27" t="str">
        <f t="shared" si="31"/>
        <v>SI-20C3:DI-BPMRFFE-1/BI_OUT
SI-20C3:DI-FMCFastADC-1/IN2</v>
      </c>
      <c r="R2336" s="69">
        <v>2.0</v>
      </c>
      <c r="S2336" s="69">
        <v>2.0</v>
      </c>
      <c r="T2336" s="211" t="str">
        <f>Def_Sistemas_Conectores_Cabos!$C$9</f>
        <v>RG316</v>
      </c>
      <c r="U2336" s="45" t="s">
        <v>1173</v>
      </c>
      <c r="V2336" s="33"/>
      <c r="W2336" s="33"/>
      <c r="X2336" s="33"/>
    </row>
    <row r="2337" ht="15.75" customHeight="1">
      <c r="A2337" s="19" t="str">
        <f>Def_Sistemas_Conectores_Cabos!$A$22</f>
        <v>BPM de elétrons</v>
      </c>
      <c r="B2337" s="22" t="str">
        <f>Datas_Entregas!$A$3</f>
        <v>BTS/Anel</v>
      </c>
      <c r="C2337" s="25">
        <f t="array" ref="C2337">INDEX(Datas_Entregas!$B$2:$B$100, MATCH(B2337, Datas_Entregas!$A$2:$A$100, 0), 1)</f>
        <v>43296</v>
      </c>
      <c r="D2337" s="22" t="str">
        <f>Def_Status_Montagem!$A$4</f>
        <v>Comprado / Esperando entrega</v>
      </c>
      <c r="E2337" s="35" t="str">
        <f>Def_Status_Montagem!$B$4</f>
        <v>Contratada (inclui etiqueta)</v>
      </c>
      <c r="F2337" s="214"/>
      <c r="G2337" s="215"/>
      <c r="H2337" s="26" t="str">
        <f t="array" ref="H2337">INDEX(Def_Instancias_Equipamentos!$E$2:$E$5135, MATCH(K2337, Def_Instancias_Equipamentos!$D$2:$D$5135, 0), 1)</f>
        <v>IA-20RaBPM</v>
      </c>
      <c r="I2337" s="27" t="str">
        <f t="array" ref="I2337">INDEX(Def_Instancias_Equipamentos!$E$2:$E$5135, MATCH(L2337, Def_Instancias_Equipamentos!$D$2:$D$5135, 0), 1)</f>
        <v>IA-20RaBPM</v>
      </c>
      <c r="J2337" s="27" t="str">
        <f t="shared" si="26"/>
        <v>INTERNO</v>
      </c>
      <c r="K2337" s="28" t="str">
        <f>Def_Instancias_Equipamentos!$D$946</f>
        <v>SI-20C3:DI-BPMRFFE-1</v>
      </c>
      <c r="L2337" s="19" t="str">
        <f>Def_Instancias_Equipamentos!$D$1537</f>
        <v>SI-20C3:DI-FMCFastADC-1</v>
      </c>
      <c r="M2337" s="44" t="s">
        <v>49</v>
      </c>
      <c r="N2337" s="45" t="s">
        <v>1202</v>
      </c>
      <c r="O2337" s="28" t="str">
        <f>Def_Sistemas_Conectores_Cabos!$B$7</f>
        <v>SMA 50-ohm</v>
      </c>
      <c r="P2337" s="19" t="str">
        <f>Def_Sistemas_Conectores_Cabos!$B$7</f>
        <v>SMA 50-ohm</v>
      </c>
      <c r="Q2337" s="27" t="str">
        <f t="shared" si="31"/>
        <v>SI-20C3:DI-BPMRFFE-1/TI_OUT
SI-20C3:DI-FMCFastADC-1/IN3</v>
      </c>
      <c r="R2337" s="69">
        <v>2.0</v>
      </c>
      <c r="S2337" s="69">
        <v>2.0</v>
      </c>
      <c r="T2337" s="211" t="str">
        <f>Def_Sistemas_Conectores_Cabos!$C$9</f>
        <v>RG316</v>
      </c>
      <c r="U2337" s="45" t="s">
        <v>1173</v>
      </c>
      <c r="V2337" s="33"/>
      <c r="W2337" s="33"/>
      <c r="X2337" s="33"/>
    </row>
    <row r="2338" ht="15.75" customHeight="1">
      <c r="A2338" s="19" t="str">
        <f>Def_Sistemas_Conectores_Cabos!$A$22</f>
        <v>BPM de elétrons</v>
      </c>
      <c r="B2338" s="22" t="str">
        <f>Datas_Entregas!$A$3</f>
        <v>BTS/Anel</v>
      </c>
      <c r="C2338" s="25">
        <f t="array" ref="C2338">INDEX(Datas_Entregas!$B$2:$B$100, MATCH(B2338, Datas_Entregas!$A$2:$A$100, 0), 1)</f>
        <v>43296</v>
      </c>
      <c r="D2338" s="22" t="str">
        <f>Def_Status_Montagem!$A$4</f>
        <v>Comprado / Esperando entrega</v>
      </c>
      <c r="E2338" s="35" t="str">
        <f>Def_Status_Montagem!$B$4</f>
        <v>Contratada (inclui etiqueta)</v>
      </c>
      <c r="F2338" s="214"/>
      <c r="G2338" s="215"/>
      <c r="H2338" s="26" t="str">
        <f t="array" ref="H2338">INDEX(Def_Instancias_Equipamentos!$E$2:$E$5135, MATCH(K2338, Def_Instancias_Equipamentos!$D$2:$D$5135, 0), 1)</f>
        <v>IA-20RaBPM</v>
      </c>
      <c r="I2338" s="27" t="str">
        <f t="array" ref="I2338">INDEX(Def_Instancias_Equipamentos!$E$2:$E$5135, MATCH(L2338, Def_Instancias_Equipamentos!$D$2:$D$5135, 0), 1)</f>
        <v>IA-20RaBPM</v>
      </c>
      <c r="J2338" s="27" t="str">
        <f t="shared" si="26"/>
        <v>INTERNO</v>
      </c>
      <c r="K2338" s="28" t="str">
        <f>Def_Instancias_Equipamentos!$D$946</f>
        <v>SI-20C3:DI-BPMRFFE-1</v>
      </c>
      <c r="L2338" s="19" t="str">
        <f>Def_Instancias_Equipamentos!$D$1537</f>
        <v>SI-20C3:DI-FMCFastADC-1</v>
      </c>
      <c r="M2338" s="44" t="s">
        <v>47</v>
      </c>
      <c r="N2338" s="45" t="s">
        <v>1216</v>
      </c>
      <c r="O2338" s="28" t="str">
        <f>Def_Sistemas_Conectores_Cabos!$B$7</f>
        <v>SMA 50-ohm</v>
      </c>
      <c r="P2338" s="19" t="str">
        <f>Def_Sistemas_Conectores_Cabos!$B$7</f>
        <v>SMA 50-ohm</v>
      </c>
      <c r="Q2338" s="27" t="str">
        <f t="shared" si="31"/>
        <v>SI-20C3:DI-BPMRFFE-1/BO_OUT
SI-20C3:DI-FMCFastADC-1/IN4</v>
      </c>
      <c r="R2338" s="69">
        <v>2.0</v>
      </c>
      <c r="S2338" s="69">
        <v>2.0</v>
      </c>
      <c r="T2338" s="211" t="str">
        <f>Def_Sistemas_Conectores_Cabos!$C$9</f>
        <v>RG316</v>
      </c>
      <c r="U2338" s="45" t="s">
        <v>1173</v>
      </c>
      <c r="V2338" s="33"/>
      <c r="W2338" s="33"/>
      <c r="X2338" s="33"/>
    </row>
    <row r="2339" ht="15.75" customHeight="1">
      <c r="A2339" s="19" t="str">
        <f>Def_Sistemas_Conectores_Cabos!$A$22</f>
        <v>BPM de elétrons</v>
      </c>
      <c r="B2339" s="22" t="str">
        <f>Datas_Entregas!$A$3</f>
        <v>BTS/Anel</v>
      </c>
      <c r="C2339" s="25">
        <f t="array" ref="C2339">INDEX(Datas_Entregas!$B$2:$B$100, MATCH(B2339, Datas_Entregas!$A$2:$A$100, 0), 1)</f>
        <v>43296</v>
      </c>
      <c r="D2339" s="22" t="str">
        <f>Def_Status_Montagem!$A$4</f>
        <v>Comprado / Esperando entrega</v>
      </c>
      <c r="E2339" s="35" t="str">
        <f>Def_Status_Montagem!$B$4</f>
        <v>Contratada (inclui etiqueta)</v>
      </c>
      <c r="F2339" s="214"/>
      <c r="G2339" s="215"/>
      <c r="H2339" s="26" t="str">
        <f t="array" ref="H2339">INDEX(Def_Instancias_Equipamentos!$E$2:$E$5135, MATCH(K2339, Def_Instancias_Equipamentos!$D$2:$D$5135, 0), 1)</f>
        <v>IA-20RaBPM</v>
      </c>
      <c r="I2339" s="27" t="str">
        <f t="array" ref="I2339">INDEX(Def_Instancias_Equipamentos!$E$2:$E$5135, MATCH(L2339, Def_Instancias_Equipamentos!$D$2:$D$5135, 0), 1)</f>
        <v>IA-20RaBPM</v>
      </c>
      <c r="J2339" s="27" t="str">
        <f t="shared" si="26"/>
        <v>INTERNO</v>
      </c>
      <c r="K2339" s="28" t="str">
        <f>Def_Instancias_Equipamentos!$D$947</f>
        <v>SI-20C3:DI-BPMRFFE-2</v>
      </c>
      <c r="L2339" s="19" t="str">
        <f>Def_Instancias_Equipamentos!$D$1538</f>
        <v>SI-20C3:DI-FMCFastADC-2</v>
      </c>
      <c r="M2339" s="44" t="s">
        <v>51</v>
      </c>
      <c r="N2339" s="45" t="s">
        <v>1192</v>
      </c>
      <c r="O2339" s="28" t="str">
        <f>Def_Sistemas_Conectores_Cabos!$B$7</f>
        <v>SMA 50-ohm</v>
      </c>
      <c r="P2339" s="19" t="str">
        <f>Def_Sistemas_Conectores_Cabos!$B$7</f>
        <v>SMA 50-ohm</v>
      </c>
      <c r="Q2339" s="27" t="str">
        <f t="shared" si="31"/>
        <v>SI-20C3:DI-BPMRFFE-2/TO_OUT
SI-20C3:DI-FMCFastADC-2/IN1</v>
      </c>
      <c r="R2339" s="69">
        <v>2.0</v>
      </c>
      <c r="S2339" s="69">
        <v>2.0</v>
      </c>
      <c r="T2339" s="211" t="str">
        <f>Def_Sistemas_Conectores_Cabos!$C$9</f>
        <v>RG316</v>
      </c>
      <c r="U2339" s="45" t="s">
        <v>1173</v>
      </c>
      <c r="V2339" s="33"/>
      <c r="W2339" s="33"/>
      <c r="X2339" s="33"/>
    </row>
    <row r="2340" ht="15.75" customHeight="1">
      <c r="A2340" s="19" t="str">
        <f>Def_Sistemas_Conectores_Cabos!$A$22</f>
        <v>BPM de elétrons</v>
      </c>
      <c r="B2340" s="22" t="str">
        <f>Datas_Entregas!$A$3</f>
        <v>BTS/Anel</v>
      </c>
      <c r="C2340" s="25">
        <f t="array" ref="C2340">INDEX(Datas_Entregas!$B$2:$B$100, MATCH(B2340, Datas_Entregas!$A$2:$A$100, 0), 1)</f>
        <v>43296</v>
      </c>
      <c r="D2340" s="22" t="str">
        <f>Def_Status_Montagem!$A$4</f>
        <v>Comprado / Esperando entrega</v>
      </c>
      <c r="E2340" s="35" t="str">
        <f>Def_Status_Montagem!$B$4</f>
        <v>Contratada (inclui etiqueta)</v>
      </c>
      <c r="F2340" s="214"/>
      <c r="G2340" s="215"/>
      <c r="H2340" s="26" t="str">
        <f t="array" ref="H2340">INDEX(Def_Instancias_Equipamentos!$E$2:$E$5135, MATCH(K2340, Def_Instancias_Equipamentos!$D$2:$D$5135, 0), 1)</f>
        <v>IA-20RaBPM</v>
      </c>
      <c r="I2340" s="27" t="str">
        <f t="array" ref="I2340">INDEX(Def_Instancias_Equipamentos!$E$2:$E$5135, MATCH(L2340, Def_Instancias_Equipamentos!$D$2:$D$5135, 0), 1)</f>
        <v>IA-20RaBPM</v>
      </c>
      <c r="J2340" s="27" t="str">
        <f t="shared" si="26"/>
        <v>INTERNO</v>
      </c>
      <c r="K2340" s="28" t="str">
        <f>Def_Instancias_Equipamentos!$D$947</f>
        <v>SI-20C3:DI-BPMRFFE-2</v>
      </c>
      <c r="L2340" s="19" t="str">
        <f>Def_Instancias_Equipamentos!$D$1538</f>
        <v>SI-20C3:DI-FMCFastADC-2</v>
      </c>
      <c r="M2340" s="44" t="s">
        <v>44</v>
      </c>
      <c r="N2340" s="45" t="s">
        <v>1199</v>
      </c>
      <c r="O2340" s="28" t="str">
        <f>Def_Sistemas_Conectores_Cabos!$B$7</f>
        <v>SMA 50-ohm</v>
      </c>
      <c r="P2340" s="19" t="str">
        <f>Def_Sistemas_Conectores_Cabos!$B$7</f>
        <v>SMA 50-ohm</v>
      </c>
      <c r="Q2340" s="27" t="str">
        <f t="shared" si="31"/>
        <v>SI-20C3:DI-BPMRFFE-2/BI_OUT
SI-20C3:DI-FMCFastADC-2/IN2</v>
      </c>
      <c r="R2340" s="69">
        <v>2.0</v>
      </c>
      <c r="S2340" s="69">
        <v>2.0</v>
      </c>
      <c r="T2340" s="211" t="str">
        <f>Def_Sistemas_Conectores_Cabos!$C$9</f>
        <v>RG316</v>
      </c>
      <c r="U2340" s="45" t="s">
        <v>1173</v>
      </c>
      <c r="V2340" s="33"/>
      <c r="W2340" s="33"/>
      <c r="X2340" s="33"/>
    </row>
    <row r="2341" ht="15.75" customHeight="1">
      <c r="A2341" s="19" t="str">
        <f>Def_Sistemas_Conectores_Cabos!$A$22</f>
        <v>BPM de elétrons</v>
      </c>
      <c r="B2341" s="22" t="str">
        <f>Datas_Entregas!$A$3</f>
        <v>BTS/Anel</v>
      </c>
      <c r="C2341" s="25">
        <f t="array" ref="C2341">INDEX(Datas_Entregas!$B$2:$B$100, MATCH(B2341, Datas_Entregas!$A$2:$A$100, 0), 1)</f>
        <v>43296</v>
      </c>
      <c r="D2341" s="22" t="str">
        <f>Def_Status_Montagem!$A$4</f>
        <v>Comprado / Esperando entrega</v>
      </c>
      <c r="E2341" s="35" t="str">
        <f>Def_Status_Montagem!$B$4</f>
        <v>Contratada (inclui etiqueta)</v>
      </c>
      <c r="F2341" s="214"/>
      <c r="G2341" s="215"/>
      <c r="H2341" s="26" t="str">
        <f t="array" ref="H2341">INDEX(Def_Instancias_Equipamentos!$E$2:$E$5135, MATCH(K2341, Def_Instancias_Equipamentos!$D$2:$D$5135, 0), 1)</f>
        <v>IA-20RaBPM</v>
      </c>
      <c r="I2341" s="27" t="str">
        <f t="array" ref="I2341">INDEX(Def_Instancias_Equipamentos!$E$2:$E$5135, MATCH(L2341, Def_Instancias_Equipamentos!$D$2:$D$5135, 0), 1)</f>
        <v>IA-20RaBPM</v>
      </c>
      <c r="J2341" s="27" t="str">
        <f t="shared" si="26"/>
        <v>INTERNO</v>
      </c>
      <c r="K2341" s="28" t="str">
        <f>Def_Instancias_Equipamentos!$D$947</f>
        <v>SI-20C3:DI-BPMRFFE-2</v>
      </c>
      <c r="L2341" s="19" t="str">
        <f>Def_Instancias_Equipamentos!$D$1538</f>
        <v>SI-20C3:DI-FMCFastADC-2</v>
      </c>
      <c r="M2341" s="44" t="s">
        <v>49</v>
      </c>
      <c r="N2341" s="45" t="s">
        <v>1202</v>
      </c>
      <c r="O2341" s="28" t="str">
        <f>Def_Sistemas_Conectores_Cabos!$B$7</f>
        <v>SMA 50-ohm</v>
      </c>
      <c r="P2341" s="19" t="str">
        <f>Def_Sistemas_Conectores_Cabos!$B$7</f>
        <v>SMA 50-ohm</v>
      </c>
      <c r="Q2341" s="27" t="str">
        <f t="shared" si="31"/>
        <v>SI-20C3:DI-BPMRFFE-2/TI_OUT
SI-20C3:DI-FMCFastADC-2/IN3</v>
      </c>
      <c r="R2341" s="69">
        <v>2.0</v>
      </c>
      <c r="S2341" s="69">
        <v>2.0</v>
      </c>
      <c r="T2341" s="211" t="str">
        <f>Def_Sistemas_Conectores_Cabos!$C$9</f>
        <v>RG316</v>
      </c>
      <c r="U2341" s="45" t="s">
        <v>1173</v>
      </c>
      <c r="V2341" s="33"/>
      <c r="W2341" s="33"/>
      <c r="X2341" s="33"/>
    </row>
    <row r="2342" ht="15.75" customHeight="1">
      <c r="A2342" s="19" t="str">
        <f>Def_Sistemas_Conectores_Cabos!$A$22</f>
        <v>BPM de elétrons</v>
      </c>
      <c r="B2342" s="22" t="str">
        <f>Datas_Entregas!$A$3</f>
        <v>BTS/Anel</v>
      </c>
      <c r="C2342" s="25">
        <f t="array" ref="C2342">INDEX(Datas_Entregas!$B$2:$B$100, MATCH(B2342, Datas_Entregas!$A$2:$A$100, 0), 1)</f>
        <v>43296</v>
      </c>
      <c r="D2342" s="22" t="str">
        <f>Def_Status_Montagem!$A$4</f>
        <v>Comprado / Esperando entrega</v>
      </c>
      <c r="E2342" s="35" t="str">
        <f>Def_Status_Montagem!$B$4</f>
        <v>Contratada (inclui etiqueta)</v>
      </c>
      <c r="F2342" s="214"/>
      <c r="G2342" s="215"/>
      <c r="H2342" s="26" t="str">
        <f t="array" ref="H2342">INDEX(Def_Instancias_Equipamentos!$E$2:$E$5135, MATCH(K2342, Def_Instancias_Equipamentos!$D$2:$D$5135, 0), 1)</f>
        <v>IA-20RaBPM</v>
      </c>
      <c r="I2342" s="27" t="str">
        <f t="array" ref="I2342">INDEX(Def_Instancias_Equipamentos!$E$2:$E$5135, MATCH(L2342, Def_Instancias_Equipamentos!$D$2:$D$5135, 0), 1)</f>
        <v>IA-20RaBPM</v>
      </c>
      <c r="J2342" s="27" t="str">
        <f t="shared" si="26"/>
        <v>INTERNO</v>
      </c>
      <c r="K2342" s="28" t="str">
        <f>Def_Instancias_Equipamentos!$D$947</f>
        <v>SI-20C3:DI-BPMRFFE-2</v>
      </c>
      <c r="L2342" s="19" t="str">
        <f>Def_Instancias_Equipamentos!$D$1538</f>
        <v>SI-20C3:DI-FMCFastADC-2</v>
      </c>
      <c r="M2342" s="44" t="s">
        <v>47</v>
      </c>
      <c r="N2342" s="45" t="s">
        <v>1216</v>
      </c>
      <c r="O2342" s="28" t="str">
        <f>Def_Sistemas_Conectores_Cabos!$B$7</f>
        <v>SMA 50-ohm</v>
      </c>
      <c r="P2342" s="19" t="str">
        <f>Def_Sistemas_Conectores_Cabos!$B$7</f>
        <v>SMA 50-ohm</v>
      </c>
      <c r="Q2342" s="27" t="str">
        <f t="shared" si="31"/>
        <v>SI-20C3:DI-BPMRFFE-2/BO_OUT
SI-20C3:DI-FMCFastADC-2/IN4</v>
      </c>
      <c r="R2342" s="69">
        <v>2.0</v>
      </c>
      <c r="S2342" s="69">
        <v>2.0</v>
      </c>
      <c r="T2342" s="211" t="str">
        <f>Def_Sistemas_Conectores_Cabos!$C$9</f>
        <v>RG316</v>
      </c>
      <c r="U2342" s="45" t="s">
        <v>1173</v>
      </c>
      <c r="V2342" s="33"/>
      <c r="W2342" s="33"/>
      <c r="X2342" s="33"/>
    </row>
    <row r="2343" ht="15.75" customHeight="1">
      <c r="A2343" s="19" t="str">
        <f>Def_Sistemas_Conectores_Cabos!$A$22</f>
        <v>BPM de elétrons</v>
      </c>
      <c r="B2343" s="22" t="str">
        <f>Datas_Entregas!$A$3</f>
        <v>BTS/Anel</v>
      </c>
      <c r="C2343" s="25">
        <f t="array" ref="C2343">INDEX(Datas_Entregas!$B$2:$B$100, MATCH(B2343, Datas_Entregas!$A$2:$A$100, 0), 1)</f>
        <v>43296</v>
      </c>
      <c r="D2343" s="22" t="str">
        <f>Def_Status_Montagem!$A$4</f>
        <v>Comprado / Esperando entrega</v>
      </c>
      <c r="E2343" s="35" t="str">
        <f>Def_Status_Montagem!$B$4</f>
        <v>Contratada (inclui etiqueta)</v>
      </c>
      <c r="F2343" s="214"/>
      <c r="G2343" s="215"/>
      <c r="H2343" s="26" t="str">
        <f t="array" ref="H2343">INDEX(Def_Instancias_Equipamentos!$E$2:$E$5135, MATCH(K2343, Def_Instancias_Equipamentos!$D$2:$D$5135, 0), 1)</f>
        <v>IA-20RaBPM</v>
      </c>
      <c r="I2343" s="27" t="str">
        <f t="array" ref="I2343">INDEX(Def_Instancias_Equipamentos!$E$2:$E$5135, MATCH(L2343, Def_Instancias_Equipamentos!$D$2:$D$5135, 0), 1)</f>
        <v>IA-20RaBPM</v>
      </c>
      <c r="J2343" s="27" t="str">
        <f t="shared" si="26"/>
        <v>INTERNO</v>
      </c>
      <c r="K2343" s="28" t="str">
        <f>Def_Instancias_Equipamentos!$D$948</f>
        <v>SI-20C4:DI-BPMRFFE</v>
      </c>
      <c r="L2343" s="19" t="str">
        <f>Def_Instancias_Equipamentos!$D$1539</f>
        <v>SI-20C4:DI-FMCFastADC</v>
      </c>
      <c r="M2343" s="44" t="s">
        <v>51</v>
      </c>
      <c r="N2343" s="45" t="s">
        <v>1192</v>
      </c>
      <c r="O2343" s="28" t="str">
        <f>Def_Sistemas_Conectores_Cabos!$B$7</f>
        <v>SMA 50-ohm</v>
      </c>
      <c r="P2343" s="19" t="str">
        <f>Def_Sistemas_Conectores_Cabos!$B$7</f>
        <v>SMA 50-ohm</v>
      </c>
      <c r="Q2343" s="27" t="str">
        <f t="shared" si="31"/>
        <v>SI-20C4:DI-BPMRFFE/TO_OUT
SI-20C4:DI-FMCFastADC/IN1</v>
      </c>
      <c r="R2343" s="69">
        <v>2.0</v>
      </c>
      <c r="S2343" s="69">
        <v>2.0</v>
      </c>
      <c r="T2343" s="211" t="str">
        <f>Def_Sistemas_Conectores_Cabos!$C$9</f>
        <v>RG316</v>
      </c>
      <c r="U2343" s="45" t="s">
        <v>1173</v>
      </c>
      <c r="V2343" s="33"/>
      <c r="W2343" s="33"/>
      <c r="X2343" s="33"/>
    </row>
    <row r="2344" ht="15.75" customHeight="1">
      <c r="A2344" s="19" t="str">
        <f>Def_Sistemas_Conectores_Cabos!$A$22</f>
        <v>BPM de elétrons</v>
      </c>
      <c r="B2344" s="22" t="str">
        <f>Datas_Entregas!$A$3</f>
        <v>BTS/Anel</v>
      </c>
      <c r="C2344" s="25">
        <f t="array" ref="C2344">INDEX(Datas_Entregas!$B$2:$B$100, MATCH(B2344, Datas_Entregas!$A$2:$A$100, 0), 1)</f>
        <v>43296</v>
      </c>
      <c r="D2344" s="22" t="str">
        <f>Def_Status_Montagem!$A$4</f>
        <v>Comprado / Esperando entrega</v>
      </c>
      <c r="E2344" s="35" t="str">
        <f>Def_Status_Montagem!$B$4</f>
        <v>Contratada (inclui etiqueta)</v>
      </c>
      <c r="F2344" s="214"/>
      <c r="G2344" s="215"/>
      <c r="H2344" s="26" t="str">
        <f t="array" ref="H2344">INDEX(Def_Instancias_Equipamentos!$E$2:$E$5135, MATCH(K2344, Def_Instancias_Equipamentos!$D$2:$D$5135, 0), 1)</f>
        <v>IA-20RaBPM</v>
      </c>
      <c r="I2344" s="27" t="str">
        <f t="array" ref="I2344">INDEX(Def_Instancias_Equipamentos!$E$2:$E$5135, MATCH(L2344, Def_Instancias_Equipamentos!$D$2:$D$5135, 0), 1)</f>
        <v>IA-20RaBPM</v>
      </c>
      <c r="J2344" s="27" t="str">
        <f t="shared" si="26"/>
        <v>INTERNO</v>
      </c>
      <c r="K2344" s="28" t="str">
        <f>Def_Instancias_Equipamentos!$D$948</f>
        <v>SI-20C4:DI-BPMRFFE</v>
      </c>
      <c r="L2344" s="19" t="str">
        <f>Def_Instancias_Equipamentos!$D$1539</f>
        <v>SI-20C4:DI-FMCFastADC</v>
      </c>
      <c r="M2344" s="44" t="s">
        <v>44</v>
      </c>
      <c r="N2344" s="45" t="s">
        <v>1199</v>
      </c>
      <c r="O2344" s="28" t="str">
        <f>Def_Sistemas_Conectores_Cabos!$B$7</f>
        <v>SMA 50-ohm</v>
      </c>
      <c r="P2344" s="19" t="str">
        <f>Def_Sistemas_Conectores_Cabos!$B$7</f>
        <v>SMA 50-ohm</v>
      </c>
      <c r="Q2344" s="27" t="str">
        <f t="shared" si="31"/>
        <v>SI-20C4:DI-BPMRFFE/BI_OUT
SI-20C4:DI-FMCFastADC/IN2</v>
      </c>
      <c r="R2344" s="69">
        <v>2.0</v>
      </c>
      <c r="S2344" s="69">
        <v>2.0</v>
      </c>
      <c r="T2344" s="211" t="str">
        <f>Def_Sistemas_Conectores_Cabos!$C$9</f>
        <v>RG316</v>
      </c>
      <c r="U2344" s="45" t="s">
        <v>1173</v>
      </c>
      <c r="V2344" s="33"/>
      <c r="W2344" s="33"/>
      <c r="X2344" s="33"/>
    </row>
    <row r="2345" ht="15.75" customHeight="1">
      <c r="A2345" s="19" t="str">
        <f>Def_Sistemas_Conectores_Cabos!$A$22</f>
        <v>BPM de elétrons</v>
      </c>
      <c r="B2345" s="22" t="str">
        <f>Datas_Entregas!$A$3</f>
        <v>BTS/Anel</v>
      </c>
      <c r="C2345" s="25">
        <f t="array" ref="C2345">INDEX(Datas_Entregas!$B$2:$B$100, MATCH(B2345, Datas_Entregas!$A$2:$A$100, 0), 1)</f>
        <v>43296</v>
      </c>
      <c r="D2345" s="22" t="str">
        <f>Def_Status_Montagem!$A$4</f>
        <v>Comprado / Esperando entrega</v>
      </c>
      <c r="E2345" s="35" t="str">
        <f>Def_Status_Montagem!$B$4</f>
        <v>Contratada (inclui etiqueta)</v>
      </c>
      <c r="F2345" s="214"/>
      <c r="G2345" s="215"/>
      <c r="H2345" s="26" t="str">
        <f t="array" ref="H2345">INDEX(Def_Instancias_Equipamentos!$E$2:$E$5135, MATCH(K2345, Def_Instancias_Equipamentos!$D$2:$D$5135, 0), 1)</f>
        <v>IA-20RaBPM</v>
      </c>
      <c r="I2345" s="27" t="str">
        <f t="array" ref="I2345">INDEX(Def_Instancias_Equipamentos!$E$2:$E$5135, MATCH(L2345, Def_Instancias_Equipamentos!$D$2:$D$5135, 0), 1)</f>
        <v>IA-20RaBPM</v>
      </c>
      <c r="J2345" s="27" t="str">
        <f t="shared" si="26"/>
        <v>INTERNO</v>
      </c>
      <c r="K2345" s="28" t="str">
        <f>Def_Instancias_Equipamentos!$D$948</f>
        <v>SI-20C4:DI-BPMRFFE</v>
      </c>
      <c r="L2345" s="19" t="str">
        <f>Def_Instancias_Equipamentos!$D$1539</f>
        <v>SI-20C4:DI-FMCFastADC</v>
      </c>
      <c r="M2345" s="44" t="s">
        <v>49</v>
      </c>
      <c r="N2345" s="45" t="s">
        <v>1202</v>
      </c>
      <c r="O2345" s="28" t="str">
        <f>Def_Sistemas_Conectores_Cabos!$B$7</f>
        <v>SMA 50-ohm</v>
      </c>
      <c r="P2345" s="19" t="str">
        <f>Def_Sistemas_Conectores_Cabos!$B$7</f>
        <v>SMA 50-ohm</v>
      </c>
      <c r="Q2345" s="27" t="str">
        <f t="shared" si="31"/>
        <v>SI-20C4:DI-BPMRFFE/TI_OUT
SI-20C4:DI-FMCFastADC/IN3</v>
      </c>
      <c r="R2345" s="69">
        <v>2.0</v>
      </c>
      <c r="S2345" s="69">
        <v>2.0</v>
      </c>
      <c r="T2345" s="211" t="str">
        <f>Def_Sistemas_Conectores_Cabos!$C$9</f>
        <v>RG316</v>
      </c>
      <c r="U2345" s="45" t="s">
        <v>1173</v>
      </c>
      <c r="V2345" s="33"/>
      <c r="W2345" s="33"/>
      <c r="X2345" s="33"/>
    </row>
    <row r="2346" ht="15.75" customHeight="1">
      <c r="A2346" s="19" t="str">
        <f>Def_Sistemas_Conectores_Cabos!$A$22</f>
        <v>BPM de elétrons</v>
      </c>
      <c r="B2346" s="22" t="str">
        <f>Datas_Entregas!$A$3</f>
        <v>BTS/Anel</v>
      </c>
      <c r="C2346" s="25">
        <f t="array" ref="C2346">INDEX(Datas_Entregas!$B$2:$B$100, MATCH(B2346, Datas_Entregas!$A$2:$A$100, 0), 1)</f>
        <v>43296</v>
      </c>
      <c r="D2346" s="22" t="str">
        <f>Def_Status_Montagem!$A$4</f>
        <v>Comprado / Esperando entrega</v>
      </c>
      <c r="E2346" s="35" t="str">
        <f>Def_Status_Montagem!$B$4</f>
        <v>Contratada (inclui etiqueta)</v>
      </c>
      <c r="F2346" s="214"/>
      <c r="G2346" s="215"/>
      <c r="H2346" s="26" t="str">
        <f t="array" ref="H2346">INDEX(Def_Instancias_Equipamentos!$E$2:$E$5135, MATCH(K2346, Def_Instancias_Equipamentos!$D$2:$D$5135, 0), 1)</f>
        <v>IA-20RaBPM</v>
      </c>
      <c r="I2346" s="27" t="str">
        <f t="array" ref="I2346">INDEX(Def_Instancias_Equipamentos!$E$2:$E$5135, MATCH(L2346, Def_Instancias_Equipamentos!$D$2:$D$5135, 0), 1)</f>
        <v>IA-20RaBPM</v>
      </c>
      <c r="J2346" s="27" t="str">
        <f t="shared" si="26"/>
        <v>INTERNO</v>
      </c>
      <c r="K2346" s="28" t="str">
        <f>Def_Instancias_Equipamentos!$D$948</f>
        <v>SI-20C4:DI-BPMRFFE</v>
      </c>
      <c r="L2346" s="19" t="str">
        <f>Def_Instancias_Equipamentos!$D$1539</f>
        <v>SI-20C4:DI-FMCFastADC</v>
      </c>
      <c r="M2346" s="44" t="s">
        <v>47</v>
      </c>
      <c r="N2346" s="45" t="s">
        <v>1216</v>
      </c>
      <c r="O2346" s="28" t="str">
        <f>Def_Sistemas_Conectores_Cabos!$B$7</f>
        <v>SMA 50-ohm</v>
      </c>
      <c r="P2346" s="19" t="str">
        <f>Def_Sistemas_Conectores_Cabos!$B$7</f>
        <v>SMA 50-ohm</v>
      </c>
      <c r="Q2346" s="27" t="str">
        <f t="shared" si="31"/>
        <v>SI-20C4:DI-BPMRFFE/BO_OUT
SI-20C4:DI-FMCFastADC/IN4</v>
      </c>
      <c r="R2346" s="69">
        <v>2.0</v>
      </c>
      <c r="S2346" s="69">
        <v>2.0</v>
      </c>
      <c r="T2346" s="211" t="str">
        <f>Def_Sistemas_Conectores_Cabos!$C$9</f>
        <v>RG316</v>
      </c>
      <c r="U2346" s="45" t="s">
        <v>1173</v>
      </c>
      <c r="V2346" s="33"/>
      <c r="W2346" s="33"/>
      <c r="X2346" s="33"/>
    </row>
    <row r="2347" ht="15.75" customHeight="1">
      <c r="A2347" s="19" t="str">
        <f>Def_Sistemas_Conectores_Cabos!$A$22</f>
        <v>BPM de elétrons</v>
      </c>
      <c r="B2347" s="22" t="str">
        <f>Datas_Entregas!$A$3</f>
        <v>BTS/Anel</v>
      </c>
      <c r="C2347" s="25">
        <f t="array" ref="C2347">INDEX(Datas_Entregas!$B$2:$B$100, MATCH(B2347, Datas_Entregas!$A$2:$A$100, 0), 1)</f>
        <v>43296</v>
      </c>
      <c r="D2347" s="22" t="str">
        <f>Def_Status_Montagem!$A$4</f>
        <v>Comprado / Esperando entrega</v>
      </c>
      <c r="E2347" s="35" t="str">
        <f>Def_Status_Montagem!$B$4</f>
        <v>Contratada (inclui etiqueta)</v>
      </c>
      <c r="F2347" s="214"/>
      <c r="G2347" s="215"/>
      <c r="H2347" s="26" t="str">
        <f t="array" ref="H2347">INDEX(Def_Instancias_Equipamentos!$E$2:$E$5135, MATCH(K2347, Def_Instancias_Equipamentos!$D$2:$D$5135, 0), 1)</f>
        <v>IA-20RaBPM</v>
      </c>
      <c r="I2347" s="27" t="str">
        <f t="array" ref="I2347">INDEX(Def_Instancias_Equipamentos!$E$2:$E$5135, MATCH(L2347, Def_Instancias_Equipamentos!$D$2:$D$5135, 0), 1)</f>
        <v>IA-20RaBPM</v>
      </c>
      <c r="J2347" s="27" t="str">
        <f t="shared" si="26"/>
        <v>INTERNO</v>
      </c>
      <c r="K2347" s="28" t="str">
        <f>Def_Instancias_Equipamentos!$D$949</f>
        <v>SI-20M1:DI-BPMRFFE</v>
      </c>
      <c r="L2347" s="19" t="str">
        <f>Def_Instancias_Equipamentos!$D$1540</f>
        <v>SI-20M1:DI-FMCFastADC</v>
      </c>
      <c r="M2347" s="44" t="s">
        <v>51</v>
      </c>
      <c r="N2347" s="45" t="s">
        <v>1192</v>
      </c>
      <c r="O2347" s="28" t="str">
        <f>Def_Sistemas_Conectores_Cabos!$B$7</f>
        <v>SMA 50-ohm</v>
      </c>
      <c r="P2347" s="19" t="str">
        <f>Def_Sistemas_Conectores_Cabos!$B$7</f>
        <v>SMA 50-ohm</v>
      </c>
      <c r="Q2347" s="27" t="str">
        <f t="shared" si="31"/>
        <v>SI-20M1:DI-BPMRFFE/TO_OUT
SI-20M1:DI-FMCFastADC/IN1</v>
      </c>
      <c r="R2347" s="69">
        <v>2.0</v>
      </c>
      <c r="S2347" s="69">
        <v>2.0</v>
      </c>
      <c r="T2347" s="211" t="str">
        <f>Def_Sistemas_Conectores_Cabos!$C$9</f>
        <v>RG316</v>
      </c>
      <c r="U2347" s="45" t="s">
        <v>1173</v>
      </c>
      <c r="V2347" s="33"/>
      <c r="W2347" s="33"/>
      <c r="X2347" s="33"/>
    </row>
    <row r="2348" ht="15.75" customHeight="1">
      <c r="A2348" s="19" t="str">
        <f>Def_Sistemas_Conectores_Cabos!$A$22</f>
        <v>BPM de elétrons</v>
      </c>
      <c r="B2348" s="22" t="str">
        <f>Datas_Entregas!$A$3</f>
        <v>BTS/Anel</v>
      </c>
      <c r="C2348" s="25">
        <f t="array" ref="C2348">INDEX(Datas_Entregas!$B$2:$B$100, MATCH(B2348, Datas_Entregas!$A$2:$A$100, 0), 1)</f>
        <v>43296</v>
      </c>
      <c r="D2348" s="22" t="str">
        <f>Def_Status_Montagem!$A$4</f>
        <v>Comprado / Esperando entrega</v>
      </c>
      <c r="E2348" s="35" t="str">
        <f>Def_Status_Montagem!$B$4</f>
        <v>Contratada (inclui etiqueta)</v>
      </c>
      <c r="F2348" s="214"/>
      <c r="G2348" s="215"/>
      <c r="H2348" s="26" t="str">
        <f t="array" ref="H2348">INDEX(Def_Instancias_Equipamentos!$E$2:$E$5135, MATCH(K2348, Def_Instancias_Equipamentos!$D$2:$D$5135, 0), 1)</f>
        <v>IA-20RaBPM</v>
      </c>
      <c r="I2348" s="27" t="str">
        <f t="array" ref="I2348">INDEX(Def_Instancias_Equipamentos!$E$2:$E$5135, MATCH(L2348, Def_Instancias_Equipamentos!$D$2:$D$5135, 0), 1)</f>
        <v>IA-20RaBPM</v>
      </c>
      <c r="J2348" s="27" t="str">
        <f t="shared" si="26"/>
        <v>INTERNO</v>
      </c>
      <c r="K2348" s="28" t="str">
        <f>Def_Instancias_Equipamentos!$D$949</f>
        <v>SI-20M1:DI-BPMRFFE</v>
      </c>
      <c r="L2348" s="19" t="str">
        <f>Def_Instancias_Equipamentos!$D$1540</f>
        <v>SI-20M1:DI-FMCFastADC</v>
      </c>
      <c r="M2348" s="44" t="s">
        <v>44</v>
      </c>
      <c r="N2348" s="45" t="s">
        <v>1199</v>
      </c>
      <c r="O2348" s="28" t="str">
        <f>Def_Sistemas_Conectores_Cabos!$B$7</f>
        <v>SMA 50-ohm</v>
      </c>
      <c r="P2348" s="19" t="str">
        <f>Def_Sistemas_Conectores_Cabos!$B$7</f>
        <v>SMA 50-ohm</v>
      </c>
      <c r="Q2348" s="27" t="str">
        <f t="shared" si="31"/>
        <v>SI-20M1:DI-BPMRFFE/BI_OUT
SI-20M1:DI-FMCFastADC/IN2</v>
      </c>
      <c r="R2348" s="69">
        <v>2.0</v>
      </c>
      <c r="S2348" s="69">
        <v>2.0</v>
      </c>
      <c r="T2348" s="211" t="str">
        <f>Def_Sistemas_Conectores_Cabos!$C$9</f>
        <v>RG316</v>
      </c>
      <c r="U2348" s="45" t="s">
        <v>1173</v>
      </c>
      <c r="V2348" s="33"/>
      <c r="W2348" s="33"/>
      <c r="X2348" s="33"/>
    </row>
    <row r="2349" ht="15.75" customHeight="1">
      <c r="A2349" s="19" t="str">
        <f>Def_Sistemas_Conectores_Cabos!$A$22</f>
        <v>BPM de elétrons</v>
      </c>
      <c r="B2349" s="22" t="str">
        <f>Datas_Entregas!$A$3</f>
        <v>BTS/Anel</v>
      </c>
      <c r="C2349" s="25">
        <f t="array" ref="C2349">INDEX(Datas_Entregas!$B$2:$B$100, MATCH(B2349, Datas_Entregas!$A$2:$A$100, 0), 1)</f>
        <v>43296</v>
      </c>
      <c r="D2349" s="22" t="str">
        <f>Def_Status_Montagem!$A$4</f>
        <v>Comprado / Esperando entrega</v>
      </c>
      <c r="E2349" s="35" t="str">
        <f>Def_Status_Montagem!$B$4</f>
        <v>Contratada (inclui etiqueta)</v>
      </c>
      <c r="F2349" s="214"/>
      <c r="G2349" s="215"/>
      <c r="H2349" s="26" t="str">
        <f t="array" ref="H2349">INDEX(Def_Instancias_Equipamentos!$E$2:$E$5135, MATCH(K2349, Def_Instancias_Equipamentos!$D$2:$D$5135, 0), 1)</f>
        <v>IA-20RaBPM</v>
      </c>
      <c r="I2349" s="27" t="str">
        <f t="array" ref="I2349">INDEX(Def_Instancias_Equipamentos!$E$2:$E$5135, MATCH(L2349, Def_Instancias_Equipamentos!$D$2:$D$5135, 0), 1)</f>
        <v>IA-20RaBPM</v>
      </c>
      <c r="J2349" s="27" t="str">
        <f t="shared" si="26"/>
        <v>INTERNO</v>
      </c>
      <c r="K2349" s="28" t="str">
        <f>Def_Instancias_Equipamentos!$D$949</f>
        <v>SI-20M1:DI-BPMRFFE</v>
      </c>
      <c r="L2349" s="19" t="str">
        <f>Def_Instancias_Equipamentos!$D$1540</f>
        <v>SI-20M1:DI-FMCFastADC</v>
      </c>
      <c r="M2349" s="44" t="s">
        <v>49</v>
      </c>
      <c r="N2349" s="45" t="s">
        <v>1202</v>
      </c>
      <c r="O2349" s="28" t="str">
        <f>Def_Sistemas_Conectores_Cabos!$B$7</f>
        <v>SMA 50-ohm</v>
      </c>
      <c r="P2349" s="19" t="str">
        <f>Def_Sistemas_Conectores_Cabos!$B$7</f>
        <v>SMA 50-ohm</v>
      </c>
      <c r="Q2349" s="27" t="str">
        <f t="shared" si="31"/>
        <v>SI-20M1:DI-BPMRFFE/TI_OUT
SI-20M1:DI-FMCFastADC/IN3</v>
      </c>
      <c r="R2349" s="69">
        <v>2.0</v>
      </c>
      <c r="S2349" s="69">
        <v>2.0</v>
      </c>
      <c r="T2349" s="211" t="str">
        <f>Def_Sistemas_Conectores_Cabos!$C$9</f>
        <v>RG316</v>
      </c>
      <c r="U2349" s="45" t="s">
        <v>1173</v>
      </c>
      <c r="V2349" s="33"/>
      <c r="W2349" s="33"/>
      <c r="X2349" s="33"/>
    </row>
    <row r="2350" ht="15.75" customHeight="1">
      <c r="A2350" s="19" t="str">
        <f>Def_Sistemas_Conectores_Cabos!$A$22</f>
        <v>BPM de elétrons</v>
      </c>
      <c r="B2350" s="22" t="str">
        <f>Datas_Entregas!$A$3</f>
        <v>BTS/Anel</v>
      </c>
      <c r="C2350" s="25">
        <f t="array" ref="C2350">INDEX(Datas_Entregas!$B$2:$B$100, MATCH(B2350, Datas_Entregas!$A$2:$A$100, 0), 1)</f>
        <v>43296</v>
      </c>
      <c r="D2350" s="22" t="str">
        <f>Def_Status_Montagem!$A$4</f>
        <v>Comprado / Esperando entrega</v>
      </c>
      <c r="E2350" s="35" t="str">
        <f>Def_Status_Montagem!$B$4</f>
        <v>Contratada (inclui etiqueta)</v>
      </c>
      <c r="F2350" s="214"/>
      <c r="G2350" s="215"/>
      <c r="H2350" s="26" t="str">
        <f t="array" ref="H2350">INDEX(Def_Instancias_Equipamentos!$E$2:$E$5135, MATCH(K2350, Def_Instancias_Equipamentos!$D$2:$D$5135, 0), 1)</f>
        <v>IA-20RaBPM</v>
      </c>
      <c r="I2350" s="27" t="str">
        <f t="array" ref="I2350">INDEX(Def_Instancias_Equipamentos!$E$2:$E$5135, MATCH(L2350, Def_Instancias_Equipamentos!$D$2:$D$5135, 0), 1)</f>
        <v>IA-20RaBPM</v>
      </c>
      <c r="J2350" s="27" t="str">
        <f t="shared" si="26"/>
        <v>INTERNO</v>
      </c>
      <c r="K2350" s="28" t="str">
        <f>Def_Instancias_Equipamentos!$D$949</f>
        <v>SI-20M1:DI-BPMRFFE</v>
      </c>
      <c r="L2350" s="19" t="str">
        <f>Def_Instancias_Equipamentos!$D$1540</f>
        <v>SI-20M1:DI-FMCFastADC</v>
      </c>
      <c r="M2350" s="44" t="s">
        <v>47</v>
      </c>
      <c r="N2350" s="45" t="s">
        <v>1216</v>
      </c>
      <c r="O2350" s="28" t="str">
        <f>Def_Sistemas_Conectores_Cabos!$B$7</f>
        <v>SMA 50-ohm</v>
      </c>
      <c r="P2350" s="19" t="str">
        <f>Def_Sistemas_Conectores_Cabos!$B$7</f>
        <v>SMA 50-ohm</v>
      </c>
      <c r="Q2350" s="27" t="str">
        <f t="shared" si="31"/>
        <v>SI-20M1:DI-BPMRFFE/BO_OUT
SI-20M1:DI-FMCFastADC/IN4</v>
      </c>
      <c r="R2350" s="69">
        <v>2.0</v>
      </c>
      <c r="S2350" s="69">
        <v>2.0</v>
      </c>
      <c r="T2350" s="211" t="str">
        <f>Def_Sistemas_Conectores_Cabos!$C$9</f>
        <v>RG316</v>
      </c>
      <c r="U2350" s="45" t="s">
        <v>1173</v>
      </c>
      <c r="V2350" s="33"/>
      <c r="W2350" s="33"/>
      <c r="X2350" s="33"/>
    </row>
    <row r="2351" ht="15.75" customHeight="1">
      <c r="A2351" s="19" t="str">
        <f>Def_Sistemas_Conectores_Cabos!$A$22</f>
        <v>BPM de elétrons</v>
      </c>
      <c r="B2351" s="22" t="str">
        <f>Datas_Entregas!$A$3</f>
        <v>BTS/Anel</v>
      </c>
      <c r="C2351" s="25">
        <f t="array" ref="C2351">INDEX(Datas_Entregas!$B$2:$B$100, MATCH(B2351, Datas_Entregas!$A$2:$A$100, 0), 1)</f>
        <v>43296</v>
      </c>
      <c r="D2351" s="22" t="str">
        <f>Def_Status_Montagem!$A$4</f>
        <v>Comprado / Esperando entrega</v>
      </c>
      <c r="E2351" s="35" t="str">
        <f>Def_Status_Montagem!$B$4</f>
        <v>Contratada (inclui etiqueta)</v>
      </c>
      <c r="F2351" s="214"/>
      <c r="G2351" s="215"/>
      <c r="H2351" s="26" t="str">
        <f t="array" ref="H2351">INDEX(Def_Instancias_Equipamentos!$E$2:$E$5135, MATCH(K2351, Def_Instancias_Equipamentos!$D$2:$D$5135, 0), 1)</f>
        <v>IA-20RaBPM</v>
      </c>
      <c r="I2351" s="27" t="str">
        <f t="array" ref="I2351">INDEX(Def_Instancias_Equipamentos!$E$2:$E$5135, MATCH(L2351, Def_Instancias_Equipamentos!$D$2:$D$5135, 0), 1)</f>
        <v>IA-20RaBPM</v>
      </c>
      <c r="J2351" s="27" t="str">
        <f t="shared" si="26"/>
        <v>INTERNO</v>
      </c>
      <c r="K2351" s="28" t="str">
        <f>Def_Instancias_Equipamentos!$D$950</f>
        <v>SI-20M2:DI-BPMRFFE</v>
      </c>
      <c r="L2351" s="19" t="str">
        <f>Def_Instancias_Equipamentos!$D$1541</f>
        <v>SI-20M2:DI-FMCFastADC</v>
      </c>
      <c r="M2351" s="44" t="s">
        <v>51</v>
      </c>
      <c r="N2351" s="45" t="s">
        <v>1192</v>
      </c>
      <c r="O2351" s="28" t="str">
        <f>Def_Sistemas_Conectores_Cabos!$B$7</f>
        <v>SMA 50-ohm</v>
      </c>
      <c r="P2351" s="19" t="str">
        <f>Def_Sistemas_Conectores_Cabos!$B$7</f>
        <v>SMA 50-ohm</v>
      </c>
      <c r="Q2351" s="27" t="str">
        <f t="shared" si="31"/>
        <v>SI-20M2:DI-BPMRFFE/TO_OUT
SI-20M2:DI-FMCFastADC/IN1</v>
      </c>
      <c r="R2351" s="69">
        <v>2.0</v>
      </c>
      <c r="S2351" s="69">
        <v>2.0</v>
      </c>
      <c r="T2351" s="211" t="str">
        <f>Def_Sistemas_Conectores_Cabos!$C$9</f>
        <v>RG316</v>
      </c>
      <c r="U2351" s="45" t="s">
        <v>1173</v>
      </c>
      <c r="V2351" s="33"/>
      <c r="W2351" s="33"/>
      <c r="X2351" s="33"/>
    </row>
    <row r="2352" ht="15.75" customHeight="1">
      <c r="A2352" s="19" t="str">
        <f>Def_Sistemas_Conectores_Cabos!$A$22</f>
        <v>BPM de elétrons</v>
      </c>
      <c r="B2352" s="22" t="str">
        <f>Datas_Entregas!$A$3</f>
        <v>BTS/Anel</v>
      </c>
      <c r="C2352" s="25">
        <f t="array" ref="C2352">INDEX(Datas_Entregas!$B$2:$B$100, MATCH(B2352, Datas_Entregas!$A$2:$A$100, 0), 1)</f>
        <v>43296</v>
      </c>
      <c r="D2352" s="22" t="str">
        <f>Def_Status_Montagem!$A$4</f>
        <v>Comprado / Esperando entrega</v>
      </c>
      <c r="E2352" s="35" t="str">
        <f>Def_Status_Montagem!$B$4</f>
        <v>Contratada (inclui etiqueta)</v>
      </c>
      <c r="F2352" s="214"/>
      <c r="G2352" s="215"/>
      <c r="H2352" s="26" t="str">
        <f t="array" ref="H2352">INDEX(Def_Instancias_Equipamentos!$E$2:$E$5135, MATCH(K2352, Def_Instancias_Equipamentos!$D$2:$D$5135, 0), 1)</f>
        <v>IA-20RaBPM</v>
      </c>
      <c r="I2352" s="27" t="str">
        <f t="array" ref="I2352">INDEX(Def_Instancias_Equipamentos!$E$2:$E$5135, MATCH(L2352, Def_Instancias_Equipamentos!$D$2:$D$5135, 0), 1)</f>
        <v>IA-20RaBPM</v>
      </c>
      <c r="J2352" s="27" t="str">
        <f t="shared" si="26"/>
        <v>INTERNO</v>
      </c>
      <c r="K2352" s="28" t="str">
        <f>Def_Instancias_Equipamentos!$D$950</f>
        <v>SI-20M2:DI-BPMRFFE</v>
      </c>
      <c r="L2352" s="19" t="str">
        <f>Def_Instancias_Equipamentos!$D$1541</f>
        <v>SI-20M2:DI-FMCFastADC</v>
      </c>
      <c r="M2352" s="44" t="s">
        <v>44</v>
      </c>
      <c r="N2352" s="45" t="s">
        <v>1199</v>
      </c>
      <c r="O2352" s="28" t="str">
        <f>Def_Sistemas_Conectores_Cabos!$B$7</f>
        <v>SMA 50-ohm</v>
      </c>
      <c r="P2352" s="19" t="str">
        <f>Def_Sistemas_Conectores_Cabos!$B$7</f>
        <v>SMA 50-ohm</v>
      </c>
      <c r="Q2352" s="27" t="str">
        <f t="shared" si="31"/>
        <v>SI-20M2:DI-BPMRFFE/BI_OUT
SI-20M2:DI-FMCFastADC/IN2</v>
      </c>
      <c r="R2352" s="69">
        <v>2.0</v>
      </c>
      <c r="S2352" s="69">
        <v>2.0</v>
      </c>
      <c r="T2352" s="211" t="str">
        <f>Def_Sistemas_Conectores_Cabos!$C$9</f>
        <v>RG316</v>
      </c>
      <c r="U2352" s="45" t="s">
        <v>1173</v>
      </c>
      <c r="V2352" s="33"/>
      <c r="W2352" s="33"/>
      <c r="X2352" s="33"/>
    </row>
    <row r="2353" ht="15.75" customHeight="1">
      <c r="A2353" s="19" t="str">
        <f>Def_Sistemas_Conectores_Cabos!$A$22</f>
        <v>BPM de elétrons</v>
      </c>
      <c r="B2353" s="22" t="str">
        <f>Datas_Entregas!$A$3</f>
        <v>BTS/Anel</v>
      </c>
      <c r="C2353" s="25">
        <f t="array" ref="C2353">INDEX(Datas_Entregas!$B$2:$B$100, MATCH(B2353, Datas_Entregas!$A$2:$A$100, 0), 1)</f>
        <v>43296</v>
      </c>
      <c r="D2353" s="22" t="str">
        <f>Def_Status_Montagem!$A$4</f>
        <v>Comprado / Esperando entrega</v>
      </c>
      <c r="E2353" s="35" t="str">
        <f>Def_Status_Montagem!$B$4</f>
        <v>Contratada (inclui etiqueta)</v>
      </c>
      <c r="F2353" s="214"/>
      <c r="G2353" s="215"/>
      <c r="H2353" s="26" t="str">
        <f t="array" ref="H2353">INDEX(Def_Instancias_Equipamentos!$E$2:$E$5135, MATCH(K2353, Def_Instancias_Equipamentos!$D$2:$D$5135, 0), 1)</f>
        <v>IA-20RaBPM</v>
      </c>
      <c r="I2353" s="27" t="str">
        <f t="array" ref="I2353">INDEX(Def_Instancias_Equipamentos!$E$2:$E$5135, MATCH(L2353, Def_Instancias_Equipamentos!$D$2:$D$5135, 0), 1)</f>
        <v>IA-20RaBPM</v>
      </c>
      <c r="J2353" s="27" t="str">
        <f t="shared" si="26"/>
        <v>INTERNO</v>
      </c>
      <c r="K2353" s="28" t="str">
        <f>Def_Instancias_Equipamentos!$D$950</f>
        <v>SI-20M2:DI-BPMRFFE</v>
      </c>
      <c r="L2353" s="19" t="str">
        <f>Def_Instancias_Equipamentos!$D$1541</f>
        <v>SI-20M2:DI-FMCFastADC</v>
      </c>
      <c r="M2353" s="44" t="s">
        <v>49</v>
      </c>
      <c r="N2353" s="45" t="s">
        <v>1202</v>
      </c>
      <c r="O2353" s="28" t="str">
        <f>Def_Sistemas_Conectores_Cabos!$B$7</f>
        <v>SMA 50-ohm</v>
      </c>
      <c r="P2353" s="19" t="str">
        <f>Def_Sistemas_Conectores_Cabos!$B$7</f>
        <v>SMA 50-ohm</v>
      </c>
      <c r="Q2353" s="27" t="str">
        <f t="shared" si="31"/>
        <v>SI-20M2:DI-BPMRFFE/TI_OUT
SI-20M2:DI-FMCFastADC/IN3</v>
      </c>
      <c r="R2353" s="69">
        <v>2.0</v>
      </c>
      <c r="S2353" s="69">
        <v>2.0</v>
      </c>
      <c r="T2353" s="211" t="str">
        <f>Def_Sistemas_Conectores_Cabos!$C$9</f>
        <v>RG316</v>
      </c>
      <c r="U2353" s="45" t="s">
        <v>1173</v>
      </c>
      <c r="V2353" s="33"/>
      <c r="W2353" s="33"/>
      <c r="X2353" s="33"/>
    </row>
    <row r="2354" ht="15.75" customHeight="1">
      <c r="A2354" s="19" t="str">
        <f>Def_Sistemas_Conectores_Cabos!$A$22</f>
        <v>BPM de elétrons</v>
      </c>
      <c r="B2354" s="22" t="str">
        <f>Datas_Entregas!$A$3</f>
        <v>BTS/Anel</v>
      </c>
      <c r="C2354" s="25">
        <f t="array" ref="C2354">INDEX(Datas_Entregas!$B$2:$B$100, MATCH(B2354, Datas_Entregas!$A$2:$A$100, 0), 1)</f>
        <v>43296</v>
      </c>
      <c r="D2354" s="22" t="str">
        <f>Def_Status_Montagem!$A$4</f>
        <v>Comprado / Esperando entrega</v>
      </c>
      <c r="E2354" s="35" t="str">
        <f>Def_Status_Montagem!$B$4</f>
        <v>Contratada (inclui etiqueta)</v>
      </c>
      <c r="F2354" s="214"/>
      <c r="G2354" s="215"/>
      <c r="H2354" s="26" t="str">
        <f t="array" ref="H2354">INDEX(Def_Instancias_Equipamentos!$E$2:$E$5135, MATCH(K2354, Def_Instancias_Equipamentos!$D$2:$D$5135, 0), 1)</f>
        <v>IA-20RaBPM</v>
      </c>
      <c r="I2354" s="27" t="str">
        <f t="array" ref="I2354">INDEX(Def_Instancias_Equipamentos!$E$2:$E$5135, MATCH(L2354, Def_Instancias_Equipamentos!$D$2:$D$5135, 0), 1)</f>
        <v>IA-20RaBPM</v>
      </c>
      <c r="J2354" s="27" t="str">
        <f t="shared" si="26"/>
        <v>INTERNO</v>
      </c>
      <c r="K2354" s="28" t="str">
        <f>Def_Instancias_Equipamentos!$D$950</f>
        <v>SI-20M2:DI-BPMRFFE</v>
      </c>
      <c r="L2354" s="19" t="str">
        <f>Def_Instancias_Equipamentos!$D$1541</f>
        <v>SI-20M2:DI-FMCFastADC</v>
      </c>
      <c r="M2354" s="44" t="s">
        <v>47</v>
      </c>
      <c r="N2354" s="45" t="s">
        <v>1216</v>
      </c>
      <c r="O2354" s="28" t="str">
        <f>Def_Sistemas_Conectores_Cabos!$B$7</f>
        <v>SMA 50-ohm</v>
      </c>
      <c r="P2354" s="19" t="str">
        <f>Def_Sistemas_Conectores_Cabos!$B$7</f>
        <v>SMA 50-ohm</v>
      </c>
      <c r="Q2354" s="27" t="str">
        <f t="shared" si="31"/>
        <v>SI-20M2:DI-BPMRFFE/BO_OUT
SI-20M2:DI-FMCFastADC/IN4</v>
      </c>
      <c r="R2354" s="69">
        <v>2.0</v>
      </c>
      <c r="S2354" s="69">
        <v>2.0</v>
      </c>
      <c r="T2354" s="211" t="str">
        <f>Def_Sistemas_Conectores_Cabos!$C$9</f>
        <v>RG316</v>
      </c>
      <c r="U2354" s="45" t="s">
        <v>1173</v>
      </c>
      <c r="V2354" s="33"/>
      <c r="W2354" s="33"/>
      <c r="X2354" s="33"/>
    </row>
    <row r="2355" ht="15.75" customHeight="1">
      <c r="A2355" s="19" t="str">
        <f>Def_Sistemas_Conectores_Cabos!$A$22</f>
        <v>BPM de elétrons</v>
      </c>
      <c r="B2355" s="22" t="str">
        <f>Datas_Entregas!$A$3</f>
        <v>BTS/Anel</v>
      </c>
      <c r="C2355" s="25">
        <f t="array" ref="C2355">INDEX(Datas_Entregas!$B$2:$B$100, MATCH(B2355, Datas_Entregas!$A$2:$A$100, 0), 1)</f>
        <v>43296</v>
      </c>
      <c r="D2355" s="22" t="str">
        <f>Def_Status_Montagem!$A$4</f>
        <v>Comprado / Esperando entrega</v>
      </c>
      <c r="E2355" s="35" t="str">
        <f>Def_Status_Montagem!$B$4</f>
        <v>Contratada (inclui etiqueta)</v>
      </c>
      <c r="F2355" s="214"/>
      <c r="G2355" s="215"/>
      <c r="H2355" s="26" t="str">
        <f t="array" ref="H2355">INDEX(Def_Instancias_Equipamentos!$E$2:$E$5135, MATCH(K2355, Def_Instancias_Equipamentos!$D$2:$D$5135, 0), 1)</f>
        <v>IA-20RaBPM</v>
      </c>
      <c r="I2355" s="27" t="str">
        <f t="array" ref="I2355">INDEX(Def_Instancias_Equipamentos!$E$2:$E$5135, MATCH(L2355, Def_Instancias_Equipamentos!$D$2:$D$5135, 0), 1)</f>
        <v>IA-20RaBPM</v>
      </c>
      <c r="J2355" s="27" t="str">
        <f t="shared" si="26"/>
        <v>INTERNO</v>
      </c>
      <c r="K2355" s="28" t="str">
        <f>Def_Instancias_Equipamentos!$D$989</f>
        <v>SI-20SB:DI-BPMRFFE-1</v>
      </c>
      <c r="L2355" s="19" t="str">
        <f>Def_Instancias_Equipamentos!$D$1580</f>
        <v>SI-20SB:DI-FMCFastADC-1</v>
      </c>
      <c r="M2355" s="44" t="s">
        <v>51</v>
      </c>
      <c r="N2355" s="45" t="s">
        <v>1192</v>
      </c>
      <c r="O2355" s="28" t="str">
        <f>Def_Sistemas_Conectores_Cabos!$B$7</f>
        <v>SMA 50-ohm</v>
      </c>
      <c r="P2355" s="19" t="str">
        <f>Def_Sistemas_Conectores_Cabos!$B$7</f>
        <v>SMA 50-ohm</v>
      </c>
      <c r="Q2355" s="27" t="str">
        <f t="shared" si="31"/>
        <v>SI-20SB:DI-BPMRFFE-1/TO_OUT
SI-20SB:DI-FMCFastADC-1/IN1</v>
      </c>
      <c r="R2355" s="69">
        <v>2.0</v>
      </c>
      <c r="S2355" s="69">
        <v>2.0</v>
      </c>
      <c r="T2355" s="211" t="str">
        <f>Def_Sistemas_Conectores_Cabos!$C$9</f>
        <v>RG316</v>
      </c>
      <c r="U2355" s="45" t="s">
        <v>1173</v>
      </c>
      <c r="V2355" s="33"/>
      <c r="W2355" s="33"/>
      <c r="X2355" s="33"/>
    </row>
    <row r="2356" ht="15.75" customHeight="1">
      <c r="A2356" s="19" t="str">
        <f>Def_Sistemas_Conectores_Cabos!$A$22</f>
        <v>BPM de elétrons</v>
      </c>
      <c r="B2356" s="22" t="str">
        <f>Datas_Entregas!$A$3</f>
        <v>BTS/Anel</v>
      </c>
      <c r="C2356" s="25">
        <f t="array" ref="C2356">INDEX(Datas_Entregas!$B$2:$B$100, MATCH(B2356, Datas_Entregas!$A$2:$A$100, 0), 1)</f>
        <v>43296</v>
      </c>
      <c r="D2356" s="22" t="str">
        <f>Def_Status_Montagem!$A$4</f>
        <v>Comprado / Esperando entrega</v>
      </c>
      <c r="E2356" s="35" t="str">
        <f>Def_Status_Montagem!$B$4</f>
        <v>Contratada (inclui etiqueta)</v>
      </c>
      <c r="F2356" s="214"/>
      <c r="G2356" s="215"/>
      <c r="H2356" s="26" t="str">
        <f t="array" ref="H2356">INDEX(Def_Instancias_Equipamentos!$E$2:$E$5135, MATCH(K2356, Def_Instancias_Equipamentos!$D$2:$D$5135, 0), 1)</f>
        <v>IA-20RaBPM</v>
      </c>
      <c r="I2356" s="27" t="str">
        <f t="array" ref="I2356">INDEX(Def_Instancias_Equipamentos!$E$2:$E$5135, MATCH(L2356, Def_Instancias_Equipamentos!$D$2:$D$5135, 0), 1)</f>
        <v>IA-20RaBPM</v>
      </c>
      <c r="J2356" s="27" t="str">
        <f t="shared" si="26"/>
        <v>INTERNO</v>
      </c>
      <c r="K2356" s="28" t="str">
        <f>Def_Instancias_Equipamentos!$D$989</f>
        <v>SI-20SB:DI-BPMRFFE-1</v>
      </c>
      <c r="L2356" s="19" t="str">
        <f>Def_Instancias_Equipamentos!$D$1580</f>
        <v>SI-20SB:DI-FMCFastADC-1</v>
      </c>
      <c r="M2356" s="44" t="s">
        <v>44</v>
      </c>
      <c r="N2356" s="45" t="s">
        <v>1199</v>
      </c>
      <c r="O2356" s="28" t="str">
        <f>Def_Sistemas_Conectores_Cabos!$B$7</f>
        <v>SMA 50-ohm</v>
      </c>
      <c r="P2356" s="19" t="str">
        <f>Def_Sistemas_Conectores_Cabos!$B$7</f>
        <v>SMA 50-ohm</v>
      </c>
      <c r="Q2356" s="27" t="str">
        <f t="shared" si="31"/>
        <v>SI-20SB:DI-BPMRFFE-1/BI_OUT
SI-20SB:DI-FMCFastADC-1/IN2</v>
      </c>
      <c r="R2356" s="69">
        <v>2.0</v>
      </c>
      <c r="S2356" s="69">
        <v>2.0</v>
      </c>
      <c r="T2356" s="211" t="str">
        <f>Def_Sistemas_Conectores_Cabos!$C$9</f>
        <v>RG316</v>
      </c>
      <c r="U2356" s="45" t="s">
        <v>1173</v>
      </c>
      <c r="V2356" s="33"/>
      <c r="W2356" s="33"/>
      <c r="X2356" s="33"/>
    </row>
    <row r="2357" ht="15.75" customHeight="1">
      <c r="A2357" s="19" t="str">
        <f>Def_Sistemas_Conectores_Cabos!$A$22</f>
        <v>BPM de elétrons</v>
      </c>
      <c r="B2357" s="22" t="str">
        <f>Datas_Entregas!$A$3</f>
        <v>BTS/Anel</v>
      </c>
      <c r="C2357" s="25">
        <f t="array" ref="C2357">INDEX(Datas_Entregas!$B$2:$B$100, MATCH(B2357, Datas_Entregas!$A$2:$A$100, 0), 1)</f>
        <v>43296</v>
      </c>
      <c r="D2357" s="22" t="str">
        <f>Def_Status_Montagem!$A$4</f>
        <v>Comprado / Esperando entrega</v>
      </c>
      <c r="E2357" s="35" t="str">
        <f>Def_Status_Montagem!$B$4</f>
        <v>Contratada (inclui etiqueta)</v>
      </c>
      <c r="F2357" s="214"/>
      <c r="G2357" s="215"/>
      <c r="H2357" s="26" t="str">
        <f t="array" ref="H2357">INDEX(Def_Instancias_Equipamentos!$E$2:$E$5135, MATCH(K2357, Def_Instancias_Equipamentos!$D$2:$D$5135, 0), 1)</f>
        <v>IA-20RaBPM</v>
      </c>
      <c r="I2357" s="27" t="str">
        <f t="array" ref="I2357">INDEX(Def_Instancias_Equipamentos!$E$2:$E$5135, MATCH(L2357, Def_Instancias_Equipamentos!$D$2:$D$5135, 0), 1)</f>
        <v>IA-20RaBPM</v>
      </c>
      <c r="J2357" s="27" t="str">
        <f t="shared" si="26"/>
        <v>INTERNO</v>
      </c>
      <c r="K2357" s="28" t="str">
        <f>Def_Instancias_Equipamentos!$D$989</f>
        <v>SI-20SB:DI-BPMRFFE-1</v>
      </c>
      <c r="L2357" s="19" t="str">
        <f>Def_Instancias_Equipamentos!$D$1580</f>
        <v>SI-20SB:DI-FMCFastADC-1</v>
      </c>
      <c r="M2357" s="44" t="s">
        <v>49</v>
      </c>
      <c r="N2357" s="45" t="s">
        <v>1202</v>
      </c>
      <c r="O2357" s="28" t="str">
        <f>Def_Sistemas_Conectores_Cabos!$B$7</f>
        <v>SMA 50-ohm</v>
      </c>
      <c r="P2357" s="19" t="str">
        <f>Def_Sistemas_Conectores_Cabos!$B$7</f>
        <v>SMA 50-ohm</v>
      </c>
      <c r="Q2357" s="27" t="str">
        <f t="shared" si="31"/>
        <v>SI-20SB:DI-BPMRFFE-1/TI_OUT
SI-20SB:DI-FMCFastADC-1/IN3</v>
      </c>
      <c r="R2357" s="69">
        <v>2.0</v>
      </c>
      <c r="S2357" s="69">
        <v>2.0</v>
      </c>
      <c r="T2357" s="211" t="str">
        <f>Def_Sistemas_Conectores_Cabos!$C$9</f>
        <v>RG316</v>
      </c>
      <c r="U2357" s="45" t="s">
        <v>1173</v>
      </c>
      <c r="V2357" s="33"/>
      <c r="W2357" s="33"/>
      <c r="X2357" s="33"/>
    </row>
    <row r="2358" ht="15.75" customHeight="1">
      <c r="A2358" s="19" t="str">
        <f>Def_Sistemas_Conectores_Cabos!$A$22</f>
        <v>BPM de elétrons</v>
      </c>
      <c r="B2358" s="22" t="str">
        <f>Datas_Entregas!$A$3</f>
        <v>BTS/Anel</v>
      </c>
      <c r="C2358" s="25">
        <f t="array" ref="C2358">INDEX(Datas_Entregas!$B$2:$B$100, MATCH(B2358, Datas_Entregas!$A$2:$A$100, 0), 1)</f>
        <v>43296</v>
      </c>
      <c r="D2358" s="22" t="str">
        <f>Def_Status_Montagem!$A$4</f>
        <v>Comprado / Esperando entrega</v>
      </c>
      <c r="E2358" s="35" t="str">
        <f>Def_Status_Montagem!$B$4</f>
        <v>Contratada (inclui etiqueta)</v>
      </c>
      <c r="F2358" s="214"/>
      <c r="G2358" s="215"/>
      <c r="H2358" s="26" t="str">
        <f t="array" ref="H2358">INDEX(Def_Instancias_Equipamentos!$E$2:$E$5135, MATCH(K2358, Def_Instancias_Equipamentos!$D$2:$D$5135, 0), 1)</f>
        <v>IA-20RaBPM</v>
      </c>
      <c r="I2358" s="27" t="str">
        <f t="array" ref="I2358">INDEX(Def_Instancias_Equipamentos!$E$2:$E$5135, MATCH(L2358, Def_Instancias_Equipamentos!$D$2:$D$5135, 0), 1)</f>
        <v>IA-20RaBPM</v>
      </c>
      <c r="J2358" s="27" t="str">
        <f t="shared" si="26"/>
        <v>INTERNO</v>
      </c>
      <c r="K2358" s="28" t="str">
        <f>Def_Instancias_Equipamentos!$D$989</f>
        <v>SI-20SB:DI-BPMRFFE-1</v>
      </c>
      <c r="L2358" s="19" t="str">
        <f>Def_Instancias_Equipamentos!$D$1580</f>
        <v>SI-20SB:DI-FMCFastADC-1</v>
      </c>
      <c r="M2358" s="44" t="s">
        <v>47</v>
      </c>
      <c r="N2358" s="45" t="s">
        <v>1216</v>
      </c>
      <c r="O2358" s="28" t="str">
        <f>Def_Sistemas_Conectores_Cabos!$B$7</f>
        <v>SMA 50-ohm</v>
      </c>
      <c r="P2358" s="19" t="str">
        <f>Def_Sistemas_Conectores_Cabos!$B$7</f>
        <v>SMA 50-ohm</v>
      </c>
      <c r="Q2358" s="27" t="str">
        <f t="shared" si="31"/>
        <v>SI-20SB:DI-BPMRFFE-1/BO_OUT
SI-20SB:DI-FMCFastADC-1/IN4</v>
      </c>
      <c r="R2358" s="69">
        <v>2.0</v>
      </c>
      <c r="S2358" s="69">
        <v>2.0</v>
      </c>
      <c r="T2358" s="211" t="str">
        <f>Def_Sistemas_Conectores_Cabos!$C$9</f>
        <v>RG316</v>
      </c>
      <c r="U2358" s="45" t="s">
        <v>1173</v>
      </c>
      <c r="V2358" s="33"/>
      <c r="W2358" s="33"/>
      <c r="X2358" s="33"/>
    </row>
    <row r="2359" ht="15.75" customHeight="1">
      <c r="A2359" s="19" t="str">
        <f>Def_Sistemas_Conectores_Cabos!$A$22</f>
        <v>BPM de elétrons</v>
      </c>
      <c r="B2359" s="22" t="str">
        <f>Datas_Entregas!$A$3</f>
        <v>BTS/Anel</v>
      </c>
      <c r="C2359" s="25">
        <f t="array" ref="C2359">INDEX(Datas_Entregas!$B$2:$B$100, MATCH(B2359, Datas_Entregas!$A$2:$A$100, 0), 1)</f>
        <v>43296</v>
      </c>
      <c r="D2359" s="22" t="str">
        <f>Def_Status_Montagem!$A$4</f>
        <v>Comprado / Esperando entrega</v>
      </c>
      <c r="E2359" s="35" t="str">
        <f>Def_Status_Montagem!$B$4</f>
        <v>Contratada (inclui etiqueta)</v>
      </c>
      <c r="F2359" s="214"/>
      <c r="G2359" s="215"/>
      <c r="H2359" s="26" t="str">
        <f t="array" ref="H2359">INDEX(Def_Instancias_Equipamentos!$E$2:$E$5135, MATCH(K2359, Def_Instancias_Equipamentos!$D$2:$D$5135, 0), 1)</f>
        <v>IA-20RaBPM</v>
      </c>
      <c r="I2359" s="27" t="str">
        <f t="array" ref="I2359">INDEX(Def_Instancias_Equipamentos!$E$2:$E$5135, MATCH(L2359, Def_Instancias_Equipamentos!$D$2:$D$5135, 0), 1)</f>
        <v>IA-20RaBPM</v>
      </c>
      <c r="J2359" s="27" t="str">
        <f t="shared" si="26"/>
        <v>INTERNO</v>
      </c>
      <c r="K2359" s="28" t="str">
        <f>Def_Instancias_Equipamentos!$D$990</f>
        <v>SI-20SB:DI-BPMRFFE-2</v>
      </c>
      <c r="L2359" s="19" t="str">
        <f>Def_Instancias_Equipamentos!$D$1581</f>
        <v>SI-20SB:DI-FMCFastADC-2</v>
      </c>
      <c r="M2359" s="44" t="s">
        <v>51</v>
      </c>
      <c r="N2359" s="45" t="s">
        <v>1192</v>
      </c>
      <c r="O2359" s="28" t="str">
        <f>Def_Sistemas_Conectores_Cabos!$B$7</f>
        <v>SMA 50-ohm</v>
      </c>
      <c r="P2359" s="19" t="str">
        <f>Def_Sistemas_Conectores_Cabos!$B$7</f>
        <v>SMA 50-ohm</v>
      </c>
      <c r="Q2359" s="27" t="str">
        <f t="shared" si="31"/>
        <v>SI-20SB:DI-BPMRFFE-2/TO_OUT
SI-20SB:DI-FMCFastADC-2/IN1</v>
      </c>
      <c r="R2359" s="69">
        <v>2.0</v>
      </c>
      <c r="S2359" s="69">
        <v>2.0</v>
      </c>
      <c r="T2359" s="211" t="str">
        <f>Def_Sistemas_Conectores_Cabos!$C$9</f>
        <v>RG316</v>
      </c>
      <c r="U2359" s="45" t="s">
        <v>1173</v>
      </c>
      <c r="V2359" s="33"/>
      <c r="W2359" s="33"/>
      <c r="X2359" s="33"/>
    </row>
    <row r="2360" ht="15.75" customHeight="1">
      <c r="A2360" s="19" t="str">
        <f>Def_Sistemas_Conectores_Cabos!$A$22</f>
        <v>BPM de elétrons</v>
      </c>
      <c r="B2360" s="22" t="str">
        <f>Datas_Entregas!$A$3</f>
        <v>BTS/Anel</v>
      </c>
      <c r="C2360" s="25">
        <f t="array" ref="C2360">INDEX(Datas_Entregas!$B$2:$B$100, MATCH(B2360, Datas_Entregas!$A$2:$A$100, 0), 1)</f>
        <v>43296</v>
      </c>
      <c r="D2360" s="22" t="str">
        <f>Def_Status_Montagem!$A$4</f>
        <v>Comprado / Esperando entrega</v>
      </c>
      <c r="E2360" s="35" t="str">
        <f>Def_Status_Montagem!$B$4</f>
        <v>Contratada (inclui etiqueta)</v>
      </c>
      <c r="F2360" s="214"/>
      <c r="G2360" s="215"/>
      <c r="H2360" s="26" t="str">
        <f t="array" ref="H2360">INDEX(Def_Instancias_Equipamentos!$E$2:$E$5135, MATCH(K2360, Def_Instancias_Equipamentos!$D$2:$D$5135, 0), 1)</f>
        <v>IA-20RaBPM</v>
      </c>
      <c r="I2360" s="27" t="str">
        <f t="array" ref="I2360">INDEX(Def_Instancias_Equipamentos!$E$2:$E$5135, MATCH(L2360, Def_Instancias_Equipamentos!$D$2:$D$5135, 0), 1)</f>
        <v>IA-20RaBPM</v>
      </c>
      <c r="J2360" s="27" t="str">
        <f t="shared" si="26"/>
        <v>INTERNO</v>
      </c>
      <c r="K2360" s="28" t="str">
        <f>Def_Instancias_Equipamentos!$D$990</f>
        <v>SI-20SB:DI-BPMRFFE-2</v>
      </c>
      <c r="L2360" s="19" t="str">
        <f>Def_Instancias_Equipamentos!$D$1581</f>
        <v>SI-20SB:DI-FMCFastADC-2</v>
      </c>
      <c r="M2360" s="44" t="s">
        <v>44</v>
      </c>
      <c r="N2360" s="45" t="s">
        <v>1199</v>
      </c>
      <c r="O2360" s="28" t="str">
        <f>Def_Sistemas_Conectores_Cabos!$B$7</f>
        <v>SMA 50-ohm</v>
      </c>
      <c r="P2360" s="19" t="str">
        <f>Def_Sistemas_Conectores_Cabos!$B$7</f>
        <v>SMA 50-ohm</v>
      </c>
      <c r="Q2360" s="27" t="str">
        <f t="shared" si="31"/>
        <v>SI-20SB:DI-BPMRFFE-2/BI_OUT
SI-20SB:DI-FMCFastADC-2/IN2</v>
      </c>
      <c r="R2360" s="69">
        <v>2.0</v>
      </c>
      <c r="S2360" s="69">
        <v>2.0</v>
      </c>
      <c r="T2360" s="211" t="str">
        <f>Def_Sistemas_Conectores_Cabos!$C$9</f>
        <v>RG316</v>
      </c>
      <c r="U2360" s="45" t="s">
        <v>1173</v>
      </c>
      <c r="V2360" s="33"/>
      <c r="W2360" s="33"/>
      <c r="X2360" s="33"/>
    </row>
    <row r="2361" ht="15.75" customHeight="1">
      <c r="A2361" s="19" t="str">
        <f>Def_Sistemas_Conectores_Cabos!$A$22</f>
        <v>BPM de elétrons</v>
      </c>
      <c r="B2361" s="22" t="str">
        <f>Datas_Entregas!$A$3</f>
        <v>BTS/Anel</v>
      </c>
      <c r="C2361" s="25">
        <f t="array" ref="C2361">INDEX(Datas_Entregas!$B$2:$B$100, MATCH(B2361, Datas_Entregas!$A$2:$A$100, 0), 1)</f>
        <v>43296</v>
      </c>
      <c r="D2361" s="22" t="str">
        <f>Def_Status_Montagem!$A$4</f>
        <v>Comprado / Esperando entrega</v>
      </c>
      <c r="E2361" s="35" t="str">
        <f>Def_Status_Montagem!$B$4</f>
        <v>Contratada (inclui etiqueta)</v>
      </c>
      <c r="F2361" s="214"/>
      <c r="G2361" s="215"/>
      <c r="H2361" s="26" t="str">
        <f t="array" ref="H2361">INDEX(Def_Instancias_Equipamentos!$E$2:$E$5135, MATCH(K2361, Def_Instancias_Equipamentos!$D$2:$D$5135, 0), 1)</f>
        <v>IA-20RaBPM</v>
      </c>
      <c r="I2361" s="27" t="str">
        <f t="array" ref="I2361">INDEX(Def_Instancias_Equipamentos!$E$2:$E$5135, MATCH(L2361, Def_Instancias_Equipamentos!$D$2:$D$5135, 0), 1)</f>
        <v>IA-20RaBPM</v>
      </c>
      <c r="J2361" s="27" t="str">
        <f t="shared" si="26"/>
        <v>INTERNO</v>
      </c>
      <c r="K2361" s="28" t="str">
        <f>Def_Instancias_Equipamentos!$D$990</f>
        <v>SI-20SB:DI-BPMRFFE-2</v>
      </c>
      <c r="L2361" s="19" t="str">
        <f>Def_Instancias_Equipamentos!$D$1581</f>
        <v>SI-20SB:DI-FMCFastADC-2</v>
      </c>
      <c r="M2361" s="44" t="s">
        <v>49</v>
      </c>
      <c r="N2361" s="45" t="s">
        <v>1202</v>
      </c>
      <c r="O2361" s="28" t="str">
        <f>Def_Sistemas_Conectores_Cabos!$B$7</f>
        <v>SMA 50-ohm</v>
      </c>
      <c r="P2361" s="19" t="str">
        <f>Def_Sistemas_Conectores_Cabos!$B$7</f>
        <v>SMA 50-ohm</v>
      </c>
      <c r="Q2361" s="27" t="str">
        <f t="shared" si="31"/>
        <v>SI-20SB:DI-BPMRFFE-2/TI_OUT
SI-20SB:DI-FMCFastADC-2/IN3</v>
      </c>
      <c r="R2361" s="69">
        <v>2.0</v>
      </c>
      <c r="S2361" s="69">
        <v>2.0</v>
      </c>
      <c r="T2361" s="211" t="str">
        <f>Def_Sistemas_Conectores_Cabos!$C$9</f>
        <v>RG316</v>
      </c>
      <c r="U2361" s="45" t="s">
        <v>1173</v>
      </c>
      <c r="V2361" s="33"/>
      <c r="W2361" s="33"/>
      <c r="X2361" s="33"/>
    </row>
    <row r="2362" ht="15.75" customHeight="1">
      <c r="A2362" s="19" t="str">
        <f>Def_Sistemas_Conectores_Cabos!$A$22</f>
        <v>BPM de elétrons</v>
      </c>
      <c r="B2362" s="22" t="str">
        <f>Datas_Entregas!$A$3</f>
        <v>BTS/Anel</v>
      </c>
      <c r="C2362" s="25">
        <f t="array" ref="C2362">INDEX(Datas_Entregas!$B$2:$B$100, MATCH(B2362, Datas_Entregas!$A$2:$A$100, 0), 1)</f>
        <v>43296</v>
      </c>
      <c r="D2362" s="22" t="str">
        <f>Def_Status_Montagem!$A$4</f>
        <v>Comprado / Esperando entrega</v>
      </c>
      <c r="E2362" s="35" t="str">
        <f>Def_Status_Montagem!$B$4</f>
        <v>Contratada (inclui etiqueta)</v>
      </c>
      <c r="F2362" s="214"/>
      <c r="G2362" s="215"/>
      <c r="H2362" s="26" t="str">
        <f t="array" ref="H2362">INDEX(Def_Instancias_Equipamentos!$E$2:$E$5135, MATCH(K2362, Def_Instancias_Equipamentos!$D$2:$D$5135, 0), 1)</f>
        <v>IA-20RaBPM</v>
      </c>
      <c r="I2362" s="27" t="str">
        <f t="array" ref="I2362">INDEX(Def_Instancias_Equipamentos!$E$2:$E$5135, MATCH(L2362, Def_Instancias_Equipamentos!$D$2:$D$5135, 0), 1)</f>
        <v>IA-20RaBPM</v>
      </c>
      <c r="J2362" s="27" t="str">
        <f t="shared" si="26"/>
        <v>INTERNO</v>
      </c>
      <c r="K2362" s="28" t="str">
        <f>Def_Instancias_Equipamentos!$D$990</f>
        <v>SI-20SB:DI-BPMRFFE-2</v>
      </c>
      <c r="L2362" s="19" t="str">
        <f>Def_Instancias_Equipamentos!$D$1581</f>
        <v>SI-20SB:DI-FMCFastADC-2</v>
      </c>
      <c r="M2362" s="44" t="s">
        <v>47</v>
      </c>
      <c r="N2362" s="45" t="s">
        <v>1216</v>
      </c>
      <c r="O2362" s="28" t="str">
        <f>Def_Sistemas_Conectores_Cabos!$B$7</f>
        <v>SMA 50-ohm</v>
      </c>
      <c r="P2362" s="19" t="str">
        <f>Def_Sistemas_Conectores_Cabos!$B$7</f>
        <v>SMA 50-ohm</v>
      </c>
      <c r="Q2362" s="27" t="str">
        <f t="shared" si="31"/>
        <v>SI-20SB:DI-BPMRFFE-2/BO_OUT
SI-20SB:DI-FMCFastADC-2/IN4</v>
      </c>
      <c r="R2362" s="69">
        <v>2.0</v>
      </c>
      <c r="S2362" s="69">
        <v>2.0</v>
      </c>
      <c r="T2362" s="211" t="str">
        <f>Def_Sistemas_Conectores_Cabos!$C$9</f>
        <v>RG316</v>
      </c>
      <c r="U2362" s="45" t="s">
        <v>1173</v>
      </c>
      <c r="V2362" s="33"/>
      <c r="W2362" s="33"/>
      <c r="X2362" s="33"/>
    </row>
    <row r="2363" ht="15.75" customHeight="1">
      <c r="A2363" s="19" t="str">
        <f>Def_Sistemas_Conectores_Cabos!$A$22</f>
        <v>BPM de elétrons</v>
      </c>
      <c r="B2363" s="22" t="str">
        <f>Datas_Entregas!$A$2</f>
        <v>Booster/LTB</v>
      </c>
      <c r="C2363" s="25">
        <f t="array" ref="C2363">INDEX(Datas_Entregas!$B$2:$B$100, MATCH(B2363, Datas_Entregas!$A$2:$A$100, 0), 1)</f>
        <v>43266</v>
      </c>
      <c r="D2363" s="22" t="str">
        <f>Def_Status_Montagem!$A$4</f>
        <v>Comprado / Esperando entrega</v>
      </c>
      <c r="E2363" s="35" t="str">
        <f>Def_Status_Montagem!$B$4</f>
        <v>Contratada (inclui etiqueta)</v>
      </c>
      <c r="F2363" s="214"/>
      <c r="G2363" s="215"/>
      <c r="H2363" s="26" t="str">
        <f t="array" ref="H2363">INDEX(Def_Instancias_Equipamentos!$E$2:$E$5135, MATCH(K2363, Def_Instancias_Equipamentos!$D$2:$D$5135, 0), 1)</f>
        <v>IA-20RaBPMTL</v>
      </c>
      <c r="I2363" s="27" t="str">
        <f t="array" ref="I2363">INDEX(Def_Instancias_Equipamentos!$E$2:$E$5135, MATCH(L2363, Def_Instancias_Equipamentos!$D$2:$D$5135, 0), 1)</f>
        <v>IA-20RaBPMTL</v>
      </c>
      <c r="J2363" s="27" t="str">
        <f t="shared" si="26"/>
        <v>INTERNO</v>
      </c>
      <c r="K2363" s="28" t="str">
        <f>Def_Instancias_Equipamentos!$D$730</f>
        <v>TB-01:DI-BPMRFFE-1</v>
      </c>
      <c r="L2363" s="19" t="str">
        <f>Def_Instancias_Equipamentos!$D$1321</f>
        <v>TB-01:DI-FMCFastADC-1</v>
      </c>
      <c r="M2363" s="44" t="s">
        <v>51</v>
      </c>
      <c r="N2363" s="45" t="s">
        <v>1192</v>
      </c>
      <c r="O2363" s="28" t="str">
        <f>Def_Sistemas_Conectores_Cabos!$B$7</f>
        <v>SMA 50-ohm</v>
      </c>
      <c r="P2363" s="19" t="str">
        <f>Def_Sistemas_Conectores_Cabos!$B$7</f>
        <v>SMA 50-ohm</v>
      </c>
      <c r="Q2363" s="27" t="str">
        <f t="shared" si="31"/>
        <v>TB-01:DI-BPMRFFE-1/TO_OUT
TB-01:DI-FMCFastADC-1/IN1</v>
      </c>
      <c r="R2363" s="69">
        <v>2.0</v>
      </c>
      <c r="S2363" s="69">
        <v>2.0</v>
      </c>
      <c r="T2363" s="211" t="str">
        <f>Def_Sistemas_Conectores_Cabos!$C$9</f>
        <v>RG316</v>
      </c>
      <c r="U2363" s="45" t="s">
        <v>1173</v>
      </c>
      <c r="V2363" s="33"/>
      <c r="W2363" s="33"/>
      <c r="X2363" s="33"/>
    </row>
    <row r="2364" ht="15.75" customHeight="1">
      <c r="A2364" s="19" t="str">
        <f>Def_Sistemas_Conectores_Cabos!$A$22</f>
        <v>BPM de elétrons</v>
      </c>
      <c r="B2364" s="22" t="str">
        <f>Datas_Entregas!$A$2</f>
        <v>Booster/LTB</v>
      </c>
      <c r="C2364" s="25">
        <f t="array" ref="C2364">INDEX(Datas_Entregas!$B$2:$B$100, MATCH(B2364, Datas_Entregas!$A$2:$A$100, 0), 1)</f>
        <v>43266</v>
      </c>
      <c r="D2364" s="22" t="str">
        <f>Def_Status_Montagem!$A$4</f>
        <v>Comprado / Esperando entrega</v>
      </c>
      <c r="E2364" s="35" t="str">
        <f>Def_Status_Montagem!$B$4</f>
        <v>Contratada (inclui etiqueta)</v>
      </c>
      <c r="F2364" s="214"/>
      <c r="G2364" s="215"/>
      <c r="H2364" s="26" t="str">
        <f t="array" ref="H2364">INDEX(Def_Instancias_Equipamentos!$E$2:$E$5135, MATCH(K2364, Def_Instancias_Equipamentos!$D$2:$D$5135, 0), 1)</f>
        <v>IA-20RaBPMTL</v>
      </c>
      <c r="I2364" s="27" t="str">
        <f t="array" ref="I2364">INDEX(Def_Instancias_Equipamentos!$E$2:$E$5135, MATCH(L2364, Def_Instancias_Equipamentos!$D$2:$D$5135, 0), 1)</f>
        <v>IA-20RaBPMTL</v>
      </c>
      <c r="J2364" s="27" t="str">
        <f t="shared" si="26"/>
        <v>INTERNO</v>
      </c>
      <c r="K2364" s="28" t="str">
        <f>Def_Instancias_Equipamentos!$D$730</f>
        <v>TB-01:DI-BPMRFFE-1</v>
      </c>
      <c r="L2364" s="19" t="str">
        <f>Def_Instancias_Equipamentos!$D$1321</f>
        <v>TB-01:DI-FMCFastADC-1</v>
      </c>
      <c r="M2364" s="44" t="s">
        <v>44</v>
      </c>
      <c r="N2364" s="45" t="s">
        <v>1199</v>
      </c>
      <c r="O2364" s="28" t="str">
        <f>Def_Sistemas_Conectores_Cabos!$B$7</f>
        <v>SMA 50-ohm</v>
      </c>
      <c r="P2364" s="19" t="str">
        <f>Def_Sistemas_Conectores_Cabos!$B$7</f>
        <v>SMA 50-ohm</v>
      </c>
      <c r="Q2364" s="27" t="str">
        <f t="shared" si="31"/>
        <v>TB-01:DI-BPMRFFE-1/BI_OUT
TB-01:DI-FMCFastADC-1/IN2</v>
      </c>
      <c r="R2364" s="69">
        <v>2.0</v>
      </c>
      <c r="S2364" s="69">
        <v>2.0</v>
      </c>
      <c r="T2364" s="211" t="str">
        <f>Def_Sistemas_Conectores_Cabos!$C$9</f>
        <v>RG316</v>
      </c>
      <c r="U2364" s="45" t="s">
        <v>1173</v>
      </c>
      <c r="V2364" s="33"/>
      <c r="W2364" s="33"/>
      <c r="X2364" s="33"/>
    </row>
    <row r="2365" ht="15.75" customHeight="1">
      <c r="A2365" s="19" t="str">
        <f>Def_Sistemas_Conectores_Cabos!$A$22</f>
        <v>BPM de elétrons</v>
      </c>
      <c r="B2365" s="22" t="str">
        <f>Datas_Entregas!$A$2</f>
        <v>Booster/LTB</v>
      </c>
      <c r="C2365" s="25">
        <f t="array" ref="C2365">INDEX(Datas_Entregas!$B$2:$B$100, MATCH(B2365, Datas_Entregas!$A$2:$A$100, 0), 1)</f>
        <v>43266</v>
      </c>
      <c r="D2365" s="22" t="str">
        <f>Def_Status_Montagem!$A$4</f>
        <v>Comprado / Esperando entrega</v>
      </c>
      <c r="E2365" s="35" t="str">
        <f>Def_Status_Montagem!$B$4</f>
        <v>Contratada (inclui etiqueta)</v>
      </c>
      <c r="F2365" s="214"/>
      <c r="G2365" s="215"/>
      <c r="H2365" s="26" t="str">
        <f t="array" ref="H2365">INDEX(Def_Instancias_Equipamentos!$E$2:$E$5135, MATCH(K2365, Def_Instancias_Equipamentos!$D$2:$D$5135, 0), 1)</f>
        <v>IA-20RaBPMTL</v>
      </c>
      <c r="I2365" s="27" t="str">
        <f t="array" ref="I2365">INDEX(Def_Instancias_Equipamentos!$E$2:$E$5135, MATCH(L2365, Def_Instancias_Equipamentos!$D$2:$D$5135, 0), 1)</f>
        <v>IA-20RaBPMTL</v>
      </c>
      <c r="J2365" s="27" t="str">
        <f t="shared" si="26"/>
        <v>INTERNO</v>
      </c>
      <c r="K2365" s="28" t="str">
        <f>Def_Instancias_Equipamentos!$D$730</f>
        <v>TB-01:DI-BPMRFFE-1</v>
      </c>
      <c r="L2365" s="19" t="str">
        <f>Def_Instancias_Equipamentos!$D$1321</f>
        <v>TB-01:DI-FMCFastADC-1</v>
      </c>
      <c r="M2365" s="44" t="s">
        <v>49</v>
      </c>
      <c r="N2365" s="45" t="s">
        <v>1202</v>
      </c>
      <c r="O2365" s="28" t="str">
        <f>Def_Sistemas_Conectores_Cabos!$B$7</f>
        <v>SMA 50-ohm</v>
      </c>
      <c r="P2365" s="19" t="str">
        <f>Def_Sistemas_Conectores_Cabos!$B$7</f>
        <v>SMA 50-ohm</v>
      </c>
      <c r="Q2365" s="27" t="str">
        <f t="shared" si="31"/>
        <v>TB-01:DI-BPMRFFE-1/TI_OUT
TB-01:DI-FMCFastADC-1/IN3</v>
      </c>
      <c r="R2365" s="69">
        <v>2.0</v>
      </c>
      <c r="S2365" s="69">
        <v>2.0</v>
      </c>
      <c r="T2365" s="211" t="str">
        <f>Def_Sistemas_Conectores_Cabos!$C$9</f>
        <v>RG316</v>
      </c>
      <c r="U2365" s="45" t="s">
        <v>1173</v>
      </c>
      <c r="V2365" s="33"/>
      <c r="W2365" s="33"/>
      <c r="X2365" s="33"/>
    </row>
    <row r="2366" ht="15.75" customHeight="1">
      <c r="A2366" s="19" t="str">
        <f>Def_Sistemas_Conectores_Cabos!$A$22</f>
        <v>BPM de elétrons</v>
      </c>
      <c r="B2366" s="22" t="str">
        <f>Datas_Entregas!$A$2</f>
        <v>Booster/LTB</v>
      </c>
      <c r="C2366" s="25">
        <f t="array" ref="C2366">INDEX(Datas_Entregas!$B$2:$B$100, MATCH(B2366, Datas_Entregas!$A$2:$A$100, 0), 1)</f>
        <v>43266</v>
      </c>
      <c r="D2366" s="22" t="str">
        <f>Def_Status_Montagem!$A$4</f>
        <v>Comprado / Esperando entrega</v>
      </c>
      <c r="E2366" s="35" t="str">
        <f>Def_Status_Montagem!$B$4</f>
        <v>Contratada (inclui etiqueta)</v>
      </c>
      <c r="F2366" s="214"/>
      <c r="G2366" s="215"/>
      <c r="H2366" s="26" t="str">
        <f t="array" ref="H2366">INDEX(Def_Instancias_Equipamentos!$E$2:$E$5135, MATCH(K2366, Def_Instancias_Equipamentos!$D$2:$D$5135, 0), 1)</f>
        <v>IA-20RaBPMTL</v>
      </c>
      <c r="I2366" s="27" t="str">
        <f t="array" ref="I2366">INDEX(Def_Instancias_Equipamentos!$E$2:$E$5135, MATCH(L2366, Def_Instancias_Equipamentos!$D$2:$D$5135, 0), 1)</f>
        <v>IA-20RaBPMTL</v>
      </c>
      <c r="J2366" s="27" t="str">
        <f t="shared" si="26"/>
        <v>INTERNO</v>
      </c>
      <c r="K2366" s="28" t="str">
        <f>Def_Instancias_Equipamentos!$D$730</f>
        <v>TB-01:DI-BPMRFFE-1</v>
      </c>
      <c r="L2366" s="19" t="str">
        <f>Def_Instancias_Equipamentos!$D$1321</f>
        <v>TB-01:DI-FMCFastADC-1</v>
      </c>
      <c r="M2366" s="44" t="s">
        <v>47</v>
      </c>
      <c r="N2366" s="45" t="s">
        <v>1216</v>
      </c>
      <c r="O2366" s="28" t="str">
        <f>Def_Sistemas_Conectores_Cabos!$B$7</f>
        <v>SMA 50-ohm</v>
      </c>
      <c r="P2366" s="19" t="str">
        <f>Def_Sistemas_Conectores_Cabos!$B$7</f>
        <v>SMA 50-ohm</v>
      </c>
      <c r="Q2366" s="27" t="str">
        <f t="shared" si="31"/>
        <v>TB-01:DI-BPMRFFE-1/BO_OUT
TB-01:DI-FMCFastADC-1/IN4</v>
      </c>
      <c r="R2366" s="69">
        <v>2.0</v>
      </c>
      <c r="S2366" s="69">
        <v>2.0</v>
      </c>
      <c r="T2366" s="211" t="str">
        <f>Def_Sistemas_Conectores_Cabos!$C$9</f>
        <v>RG316</v>
      </c>
      <c r="U2366" s="45" t="s">
        <v>1173</v>
      </c>
      <c r="V2366" s="33"/>
      <c r="W2366" s="33"/>
      <c r="X2366" s="33"/>
    </row>
    <row r="2367" ht="15.75" customHeight="1">
      <c r="A2367" s="19" t="str">
        <f>Def_Sistemas_Conectores_Cabos!$A$22</f>
        <v>BPM de elétrons</v>
      </c>
      <c r="B2367" s="22" t="str">
        <f>Datas_Entregas!$A$2</f>
        <v>Booster/LTB</v>
      </c>
      <c r="C2367" s="25">
        <f t="array" ref="C2367">INDEX(Datas_Entregas!$B$2:$B$100, MATCH(B2367, Datas_Entregas!$A$2:$A$100, 0), 1)</f>
        <v>43266</v>
      </c>
      <c r="D2367" s="22" t="str">
        <f>Def_Status_Montagem!$A$4</f>
        <v>Comprado / Esperando entrega</v>
      </c>
      <c r="E2367" s="35" t="str">
        <f>Def_Status_Montagem!$B$4</f>
        <v>Contratada (inclui etiqueta)</v>
      </c>
      <c r="F2367" s="214"/>
      <c r="G2367" s="215"/>
      <c r="H2367" s="26" t="str">
        <f t="array" ref="H2367">INDEX(Def_Instancias_Equipamentos!$E$2:$E$5135, MATCH(K2367, Def_Instancias_Equipamentos!$D$2:$D$5135, 0), 1)</f>
        <v>IA-20RaBPMTL</v>
      </c>
      <c r="I2367" s="27" t="str">
        <f t="array" ref="I2367">INDEX(Def_Instancias_Equipamentos!$E$2:$E$5135, MATCH(L2367, Def_Instancias_Equipamentos!$D$2:$D$5135, 0), 1)</f>
        <v>IA-20RaBPMTL</v>
      </c>
      <c r="J2367" s="27" t="str">
        <f t="shared" si="26"/>
        <v>INTERNO</v>
      </c>
      <c r="K2367" s="28" t="str">
        <f>Def_Instancias_Equipamentos!$D$731</f>
        <v>TB-01:DI-BPMRFFE-2</v>
      </c>
      <c r="L2367" s="19" t="str">
        <f>Def_Instancias_Equipamentos!$D$1322</f>
        <v>TB-01:DI-FMCFastADC-2</v>
      </c>
      <c r="M2367" s="44" t="s">
        <v>51</v>
      </c>
      <c r="N2367" s="45" t="s">
        <v>1192</v>
      </c>
      <c r="O2367" s="28" t="str">
        <f>Def_Sistemas_Conectores_Cabos!$B$7</f>
        <v>SMA 50-ohm</v>
      </c>
      <c r="P2367" s="19" t="str">
        <f>Def_Sistemas_Conectores_Cabos!$B$7</f>
        <v>SMA 50-ohm</v>
      </c>
      <c r="Q2367" s="27" t="str">
        <f t="shared" si="31"/>
        <v>TB-01:DI-BPMRFFE-2/TO_OUT
TB-01:DI-FMCFastADC-2/IN1</v>
      </c>
      <c r="R2367" s="69">
        <v>2.0</v>
      </c>
      <c r="S2367" s="69">
        <v>2.0</v>
      </c>
      <c r="T2367" s="211" t="str">
        <f>Def_Sistemas_Conectores_Cabos!$C$9</f>
        <v>RG316</v>
      </c>
      <c r="U2367" s="45" t="s">
        <v>1173</v>
      </c>
      <c r="V2367" s="33"/>
      <c r="W2367" s="33"/>
      <c r="X2367" s="33"/>
    </row>
    <row r="2368" ht="15.75" customHeight="1">
      <c r="A2368" s="19" t="str">
        <f>Def_Sistemas_Conectores_Cabos!$A$22</f>
        <v>BPM de elétrons</v>
      </c>
      <c r="B2368" s="22" t="str">
        <f>Datas_Entregas!$A$2</f>
        <v>Booster/LTB</v>
      </c>
      <c r="C2368" s="25">
        <f t="array" ref="C2368">INDEX(Datas_Entregas!$B$2:$B$100, MATCH(B2368, Datas_Entregas!$A$2:$A$100, 0), 1)</f>
        <v>43266</v>
      </c>
      <c r="D2368" s="22" t="str">
        <f>Def_Status_Montagem!$A$4</f>
        <v>Comprado / Esperando entrega</v>
      </c>
      <c r="E2368" s="35" t="str">
        <f>Def_Status_Montagem!$B$4</f>
        <v>Contratada (inclui etiqueta)</v>
      </c>
      <c r="F2368" s="214"/>
      <c r="G2368" s="215"/>
      <c r="H2368" s="26" t="str">
        <f t="array" ref="H2368">INDEX(Def_Instancias_Equipamentos!$E$2:$E$5135, MATCH(K2368, Def_Instancias_Equipamentos!$D$2:$D$5135, 0), 1)</f>
        <v>IA-20RaBPMTL</v>
      </c>
      <c r="I2368" s="27" t="str">
        <f t="array" ref="I2368">INDEX(Def_Instancias_Equipamentos!$E$2:$E$5135, MATCH(L2368, Def_Instancias_Equipamentos!$D$2:$D$5135, 0), 1)</f>
        <v>IA-20RaBPMTL</v>
      </c>
      <c r="J2368" s="27" t="str">
        <f t="shared" si="26"/>
        <v>INTERNO</v>
      </c>
      <c r="K2368" s="28" t="str">
        <f>Def_Instancias_Equipamentos!$D$731</f>
        <v>TB-01:DI-BPMRFFE-2</v>
      </c>
      <c r="L2368" s="19" t="str">
        <f>Def_Instancias_Equipamentos!$D$1322</f>
        <v>TB-01:DI-FMCFastADC-2</v>
      </c>
      <c r="M2368" s="44" t="s">
        <v>44</v>
      </c>
      <c r="N2368" s="45" t="s">
        <v>1199</v>
      </c>
      <c r="O2368" s="28" t="str">
        <f>Def_Sistemas_Conectores_Cabos!$B$7</f>
        <v>SMA 50-ohm</v>
      </c>
      <c r="P2368" s="19" t="str">
        <f>Def_Sistemas_Conectores_Cabos!$B$7</f>
        <v>SMA 50-ohm</v>
      </c>
      <c r="Q2368" s="27" t="str">
        <f t="shared" si="31"/>
        <v>TB-01:DI-BPMRFFE-2/BI_OUT
TB-01:DI-FMCFastADC-2/IN2</v>
      </c>
      <c r="R2368" s="69">
        <v>2.0</v>
      </c>
      <c r="S2368" s="69">
        <v>2.0</v>
      </c>
      <c r="T2368" s="211" t="str">
        <f>Def_Sistemas_Conectores_Cabos!$C$9</f>
        <v>RG316</v>
      </c>
      <c r="U2368" s="45" t="s">
        <v>1173</v>
      </c>
      <c r="V2368" s="33"/>
      <c r="W2368" s="33"/>
      <c r="X2368" s="33"/>
    </row>
    <row r="2369" ht="15.75" customHeight="1">
      <c r="A2369" s="19" t="str">
        <f>Def_Sistemas_Conectores_Cabos!$A$22</f>
        <v>BPM de elétrons</v>
      </c>
      <c r="B2369" s="22" t="str">
        <f>Datas_Entregas!$A$2</f>
        <v>Booster/LTB</v>
      </c>
      <c r="C2369" s="25">
        <f t="array" ref="C2369">INDEX(Datas_Entregas!$B$2:$B$100, MATCH(B2369, Datas_Entregas!$A$2:$A$100, 0), 1)</f>
        <v>43266</v>
      </c>
      <c r="D2369" s="22" t="str">
        <f>Def_Status_Montagem!$A$4</f>
        <v>Comprado / Esperando entrega</v>
      </c>
      <c r="E2369" s="35" t="str">
        <f>Def_Status_Montagem!$B$4</f>
        <v>Contratada (inclui etiqueta)</v>
      </c>
      <c r="F2369" s="214"/>
      <c r="G2369" s="215"/>
      <c r="H2369" s="26" t="str">
        <f t="array" ref="H2369">INDEX(Def_Instancias_Equipamentos!$E$2:$E$5135, MATCH(K2369, Def_Instancias_Equipamentos!$D$2:$D$5135, 0), 1)</f>
        <v>IA-20RaBPMTL</v>
      </c>
      <c r="I2369" s="27" t="str">
        <f t="array" ref="I2369">INDEX(Def_Instancias_Equipamentos!$E$2:$E$5135, MATCH(L2369, Def_Instancias_Equipamentos!$D$2:$D$5135, 0), 1)</f>
        <v>IA-20RaBPMTL</v>
      </c>
      <c r="J2369" s="27" t="str">
        <f t="shared" si="26"/>
        <v>INTERNO</v>
      </c>
      <c r="K2369" s="28" t="str">
        <f>Def_Instancias_Equipamentos!$D$731</f>
        <v>TB-01:DI-BPMRFFE-2</v>
      </c>
      <c r="L2369" s="19" t="str">
        <f>Def_Instancias_Equipamentos!$D$1322</f>
        <v>TB-01:DI-FMCFastADC-2</v>
      </c>
      <c r="M2369" s="44" t="s">
        <v>49</v>
      </c>
      <c r="N2369" s="45" t="s">
        <v>1202</v>
      </c>
      <c r="O2369" s="28" t="str">
        <f>Def_Sistemas_Conectores_Cabos!$B$7</f>
        <v>SMA 50-ohm</v>
      </c>
      <c r="P2369" s="19" t="str">
        <f>Def_Sistemas_Conectores_Cabos!$B$7</f>
        <v>SMA 50-ohm</v>
      </c>
      <c r="Q2369" s="27" t="str">
        <f t="shared" si="31"/>
        <v>TB-01:DI-BPMRFFE-2/TI_OUT
TB-01:DI-FMCFastADC-2/IN3</v>
      </c>
      <c r="R2369" s="69">
        <v>2.0</v>
      </c>
      <c r="S2369" s="69">
        <v>2.0</v>
      </c>
      <c r="T2369" s="211" t="str">
        <f>Def_Sistemas_Conectores_Cabos!$C$9</f>
        <v>RG316</v>
      </c>
      <c r="U2369" s="45" t="s">
        <v>1173</v>
      </c>
      <c r="V2369" s="33"/>
      <c r="W2369" s="33"/>
      <c r="X2369" s="33"/>
    </row>
    <row r="2370" ht="15.75" customHeight="1">
      <c r="A2370" s="19" t="str">
        <f>Def_Sistemas_Conectores_Cabos!$A$22</f>
        <v>BPM de elétrons</v>
      </c>
      <c r="B2370" s="22" t="str">
        <f>Datas_Entregas!$A$2</f>
        <v>Booster/LTB</v>
      </c>
      <c r="C2370" s="25">
        <f t="array" ref="C2370">INDEX(Datas_Entregas!$B$2:$B$100, MATCH(B2370, Datas_Entregas!$A$2:$A$100, 0), 1)</f>
        <v>43266</v>
      </c>
      <c r="D2370" s="22" t="str">
        <f>Def_Status_Montagem!$A$4</f>
        <v>Comprado / Esperando entrega</v>
      </c>
      <c r="E2370" s="35" t="str">
        <f>Def_Status_Montagem!$B$4</f>
        <v>Contratada (inclui etiqueta)</v>
      </c>
      <c r="F2370" s="214"/>
      <c r="G2370" s="215"/>
      <c r="H2370" s="26" t="str">
        <f t="array" ref="H2370">INDEX(Def_Instancias_Equipamentos!$E$2:$E$5135, MATCH(K2370, Def_Instancias_Equipamentos!$D$2:$D$5135, 0), 1)</f>
        <v>IA-20RaBPMTL</v>
      </c>
      <c r="I2370" s="27" t="str">
        <f t="array" ref="I2370">INDEX(Def_Instancias_Equipamentos!$E$2:$E$5135, MATCH(L2370, Def_Instancias_Equipamentos!$D$2:$D$5135, 0), 1)</f>
        <v>IA-20RaBPMTL</v>
      </c>
      <c r="J2370" s="27" t="str">
        <f t="shared" si="26"/>
        <v>INTERNO</v>
      </c>
      <c r="K2370" s="28" t="str">
        <f>Def_Instancias_Equipamentos!$D$731</f>
        <v>TB-01:DI-BPMRFFE-2</v>
      </c>
      <c r="L2370" s="19" t="str">
        <f>Def_Instancias_Equipamentos!$D$1322</f>
        <v>TB-01:DI-FMCFastADC-2</v>
      </c>
      <c r="M2370" s="44" t="s">
        <v>47</v>
      </c>
      <c r="N2370" s="45" t="s">
        <v>1216</v>
      </c>
      <c r="O2370" s="28" t="str">
        <f>Def_Sistemas_Conectores_Cabos!$B$7</f>
        <v>SMA 50-ohm</v>
      </c>
      <c r="P2370" s="19" t="str">
        <f>Def_Sistemas_Conectores_Cabos!$B$7</f>
        <v>SMA 50-ohm</v>
      </c>
      <c r="Q2370" s="27" t="str">
        <f t="shared" si="31"/>
        <v>TB-01:DI-BPMRFFE-2/BO_OUT
TB-01:DI-FMCFastADC-2/IN4</v>
      </c>
      <c r="R2370" s="69">
        <v>2.0</v>
      </c>
      <c r="S2370" s="69">
        <v>2.0</v>
      </c>
      <c r="T2370" s="211" t="str">
        <f>Def_Sistemas_Conectores_Cabos!$C$9</f>
        <v>RG316</v>
      </c>
      <c r="U2370" s="45" t="s">
        <v>1173</v>
      </c>
      <c r="V2370" s="33"/>
      <c r="W2370" s="33"/>
      <c r="X2370" s="33"/>
    </row>
    <row r="2371" ht="15.75" customHeight="1">
      <c r="A2371" s="19" t="str">
        <f>Def_Sistemas_Conectores_Cabos!$A$22</f>
        <v>BPM de elétrons</v>
      </c>
      <c r="B2371" s="22" t="str">
        <f>Datas_Entregas!$A$2</f>
        <v>Booster/LTB</v>
      </c>
      <c r="C2371" s="25">
        <f t="array" ref="C2371">INDEX(Datas_Entregas!$B$2:$B$100, MATCH(B2371, Datas_Entregas!$A$2:$A$100, 0), 1)</f>
        <v>43266</v>
      </c>
      <c r="D2371" s="22" t="str">
        <f>Def_Status_Montagem!$A$4</f>
        <v>Comprado / Esperando entrega</v>
      </c>
      <c r="E2371" s="35" t="str">
        <f>Def_Status_Montagem!$B$4</f>
        <v>Contratada (inclui etiqueta)</v>
      </c>
      <c r="F2371" s="214"/>
      <c r="G2371" s="215"/>
      <c r="H2371" s="26" t="str">
        <f t="array" ref="H2371">INDEX(Def_Instancias_Equipamentos!$E$2:$E$5135, MATCH(K2371, Def_Instancias_Equipamentos!$D$2:$D$5135, 0), 1)</f>
        <v>IA-20RaBPMTL</v>
      </c>
      <c r="I2371" s="27" t="str">
        <f t="array" ref="I2371">INDEX(Def_Instancias_Equipamentos!$E$2:$E$5135, MATCH(L2371, Def_Instancias_Equipamentos!$D$2:$D$5135, 0), 1)</f>
        <v>IA-20RaBPMTL</v>
      </c>
      <c r="J2371" s="27" t="str">
        <f t="shared" si="26"/>
        <v>INTERNO</v>
      </c>
      <c r="K2371" s="28" t="str">
        <f>Def_Instancias_Equipamentos!$D$732</f>
        <v>TB-02:DI-BPMRFFE-1</v>
      </c>
      <c r="L2371" s="19" t="str">
        <f>Def_Instancias_Equipamentos!$D$1323</f>
        <v>TB-02:DI-FMCFastADC-1</v>
      </c>
      <c r="M2371" s="44" t="s">
        <v>51</v>
      </c>
      <c r="N2371" s="45" t="s">
        <v>1192</v>
      </c>
      <c r="O2371" s="28" t="str">
        <f>Def_Sistemas_Conectores_Cabos!$B$7</f>
        <v>SMA 50-ohm</v>
      </c>
      <c r="P2371" s="19" t="str">
        <f>Def_Sistemas_Conectores_Cabos!$B$7</f>
        <v>SMA 50-ohm</v>
      </c>
      <c r="Q2371" s="27" t="str">
        <f t="shared" si="31"/>
        <v>TB-02:DI-BPMRFFE-1/TO_OUT
TB-02:DI-FMCFastADC-1/IN1</v>
      </c>
      <c r="R2371" s="69">
        <v>2.0</v>
      </c>
      <c r="S2371" s="69">
        <v>2.0</v>
      </c>
      <c r="T2371" s="211" t="str">
        <f>Def_Sistemas_Conectores_Cabos!$C$9</f>
        <v>RG316</v>
      </c>
      <c r="U2371" s="45" t="s">
        <v>1173</v>
      </c>
      <c r="V2371" s="33"/>
      <c r="W2371" s="33"/>
      <c r="X2371" s="33"/>
    </row>
    <row r="2372" ht="15.75" customHeight="1">
      <c r="A2372" s="19" t="str">
        <f>Def_Sistemas_Conectores_Cabos!$A$22</f>
        <v>BPM de elétrons</v>
      </c>
      <c r="B2372" s="22" t="str">
        <f>Datas_Entregas!$A$2</f>
        <v>Booster/LTB</v>
      </c>
      <c r="C2372" s="25">
        <f t="array" ref="C2372">INDEX(Datas_Entregas!$B$2:$B$100, MATCH(B2372, Datas_Entregas!$A$2:$A$100, 0), 1)</f>
        <v>43266</v>
      </c>
      <c r="D2372" s="22" t="str">
        <f>Def_Status_Montagem!$A$4</f>
        <v>Comprado / Esperando entrega</v>
      </c>
      <c r="E2372" s="35" t="str">
        <f>Def_Status_Montagem!$B$4</f>
        <v>Contratada (inclui etiqueta)</v>
      </c>
      <c r="F2372" s="214"/>
      <c r="G2372" s="215"/>
      <c r="H2372" s="26" t="str">
        <f t="array" ref="H2372">INDEX(Def_Instancias_Equipamentos!$E$2:$E$5135, MATCH(K2372, Def_Instancias_Equipamentos!$D$2:$D$5135, 0), 1)</f>
        <v>IA-20RaBPMTL</v>
      </c>
      <c r="I2372" s="27" t="str">
        <f t="array" ref="I2372">INDEX(Def_Instancias_Equipamentos!$E$2:$E$5135, MATCH(L2372, Def_Instancias_Equipamentos!$D$2:$D$5135, 0), 1)</f>
        <v>IA-20RaBPMTL</v>
      </c>
      <c r="J2372" s="27" t="str">
        <f t="shared" si="26"/>
        <v>INTERNO</v>
      </c>
      <c r="K2372" s="28" t="str">
        <f>Def_Instancias_Equipamentos!$D$732</f>
        <v>TB-02:DI-BPMRFFE-1</v>
      </c>
      <c r="L2372" s="19" t="str">
        <f>Def_Instancias_Equipamentos!$D$1323</f>
        <v>TB-02:DI-FMCFastADC-1</v>
      </c>
      <c r="M2372" s="44" t="s">
        <v>44</v>
      </c>
      <c r="N2372" s="45" t="s">
        <v>1199</v>
      </c>
      <c r="O2372" s="28" t="str">
        <f>Def_Sistemas_Conectores_Cabos!$B$7</f>
        <v>SMA 50-ohm</v>
      </c>
      <c r="P2372" s="19" t="str">
        <f>Def_Sistemas_Conectores_Cabos!$B$7</f>
        <v>SMA 50-ohm</v>
      </c>
      <c r="Q2372" s="27" t="str">
        <f t="shared" si="31"/>
        <v>TB-02:DI-BPMRFFE-1/BI_OUT
TB-02:DI-FMCFastADC-1/IN2</v>
      </c>
      <c r="R2372" s="69">
        <v>2.0</v>
      </c>
      <c r="S2372" s="69">
        <v>2.0</v>
      </c>
      <c r="T2372" s="211" t="str">
        <f>Def_Sistemas_Conectores_Cabos!$C$9</f>
        <v>RG316</v>
      </c>
      <c r="U2372" s="45" t="s">
        <v>1173</v>
      </c>
      <c r="V2372" s="33"/>
      <c r="W2372" s="33"/>
      <c r="X2372" s="33"/>
    </row>
    <row r="2373" ht="15.75" customHeight="1">
      <c r="A2373" s="19" t="str">
        <f>Def_Sistemas_Conectores_Cabos!$A$22</f>
        <v>BPM de elétrons</v>
      </c>
      <c r="B2373" s="22" t="str">
        <f>Datas_Entregas!$A$2</f>
        <v>Booster/LTB</v>
      </c>
      <c r="C2373" s="25">
        <f t="array" ref="C2373">INDEX(Datas_Entregas!$B$2:$B$100, MATCH(B2373, Datas_Entregas!$A$2:$A$100, 0), 1)</f>
        <v>43266</v>
      </c>
      <c r="D2373" s="22" t="str">
        <f>Def_Status_Montagem!$A$4</f>
        <v>Comprado / Esperando entrega</v>
      </c>
      <c r="E2373" s="35" t="str">
        <f>Def_Status_Montagem!$B$4</f>
        <v>Contratada (inclui etiqueta)</v>
      </c>
      <c r="F2373" s="214"/>
      <c r="G2373" s="215"/>
      <c r="H2373" s="26" t="str">
        <f t="array" ref="H2373">INDEX(Def_Instancias_Equipamentos!$E$2:$E$5135, MATCH(K2373, Def_Instancias_Equipamentos!$D$2:$D$5135, 0), 1)</f>
        <v>IA-20RaBPMTL</v>
      </c>
      <c r="I2373" s="27" t="str">
        <f t="array" ref="I2373">INDEX(Def_Instancias_Equipamentos!$E$2:$E$5135, MATCH(L2373, Def_Instancias_Equipamentos!$D$2:$D$5135, 0), 1)</f>
        <v>IA-20RaBPMTL</v>
      </c>
      <c r="J2373" s="27" t="str">
        <f t="shared" si="26"/>
        <v>INTERNO</v>
      </c>
      <c r="K2373" s="28" t="str">
        <f>Def_Instancias_Equipamentos!$D$732</f>
        <v>TB-02:DI-BPMRFFE-1</v>
      </c>
      <c r="L2373" s="19" t="str">
        <f>Def_Instancias_Equipamentos!$D$1323</f>
        <v>TB-02:DI-FMCFastADC-1</v>
      </c>
      <c r="M2373" s="44" t="s">
        <v>49</v>
      </c>
      <c r="N2373" s="45" t="s">
        <v>1202</v>
      </c>
      <c r="O2373" s="28" t="str">
        <f>Def_Sistemas_Conectores_Cabos!$B$7</f>
        <v>SMA 50-ohm</v>
      </c>
      <c r="P2373" s="19" t="str">
        <f>Def_Sistemas_Conectores_Cabos!$B$7</f>
        <v>SMA 50-ohm</v>
      </c>
      <c r="Q2373" s="27" t="str">
        <f t="shared" si="31"/>
        <v>TB-02:DI-BPMRFFE-1/TI_OUT
TB-02:DI-FMCFastADC-1/IN3</v>
      </c>
      <c r="R2373" s="69">
        <v>2.0</v>
      </c>
      <c r="S2373" s="69">
        <v>2.0</v>
      </c>
      <c r="T2373" s="211" t="str">
        <f>Def_Sistemas_Conectores_Cabos!$C$9</f>
        <v>RG316</v>
      </c>
      <c r="U2373" s="45" t="s">
        <v>1173</v>
      </c>
      <c r="V2373" s="33"/>
      <c r="W2373" s="33"/>
      <c r="X2373" s="33"/>
    </row>
    <row r="2374" ht="15.75" customHeight="1">
      <c r="A2374" s="19" t="str">
        <f>Def_Sistemas_Conectores_Cabos!$A$22</f>
        <v>BPM de elétrons</v>
      </c>
      <c r="B2374" s="22" t="str">
        <f>Datas_Entregas!$A$2</f>
        <v>Booster/LTB</v>
      </c>
      <c r="C2374" s="25">
        <f t="array" ref="C2374">INDEX(Datas_Entregas!$B$2:$B$100, MATCH(B2374, Datas_Entregas!$A$2:$A$100, 0), 1)</f>
        <v>43266</v>
      </c>
      <c r="D2374" s="22" t="str">
        <f>Def_Status_Montagem!$A$4</f>
        <v>Comprado / Esperando entrega</v>
      </c>
      <c r="E2374" s="35" t="str">
        <f>Def_Status_Montagem!$B$4</f>
        <v>Contratada (inclui etiqueta)</v>
      </c>
      <c r="F2374" s="214"/>
      <c r="G2374" s="215"/>
      <c r="H2374" s="26" t="str">
        <f t="array" ref="H2374">INDEX(Def_Instancias_Equipamentos!$E$2:$E$5135, MATCH(K2374, Def_Instancias_Equipamentos!$D$2:$D$5135, 0), 1)</f>
        <v>IA-20RaBPMTL</v>
      </c>
      <c r="I2374" s="27" t="str">
        <f t="array" ref="I2374">INDEX(Def_Instancias_Equipamentos!$E$2:$E$5135, MATCH(L2374, Def_Instancias_Equipamentos!$D$2:$D$5135, 0), 1)</f>
        <v>IA-20RaBPMTL</v>
      </c>
      <c r="J2374" s="27" t="str">
        <f t="shared" si="26"/>
        <v>INTERNO</v>
      </c>
      <c r="K2374" s="28" t="str">
        <f>Def_Instancias_Equipamentos!$D$732</f>
        <v>TB-02:DI-BPMRFFE-1</v>
      </c>
      <c r="L2374" s="19" t="str">
        <f>Def_Instancias_Equipamentos!$D$1323</f>
        <v>TB-02:DI-FMCFastADC-1</v>
      </c>
      <c r="M2374" s="44" t="s">
        <v>47</v>
      </c>
      <c r="N2374" s="45" t="s">
        <v>1216</v>
      </c>
      <c r="O2374" s="28" t="str">
        <f>Def_Sistemas_Conectores_Cabos!$B$7</f>
        <v>SMA 50-ohm</v>
      </c>
      <c r="P2374" s="19" t="str">
        <f>Def_Sistemas_Conectores_Cabos!$B$7</f>
        <v>SMA 50-ohm</v>
      </c>
      <c r="Q2374" s="27" t="str">
        <f t="shared" si="31"/>
        <v>TB-02:DI-BPMRFFE-1/BO_OUT
TB-02:DI-FMCFastADC-1/IN4</v>
      </c>
      <c r="R2374" s="69">
        <v>2.0</v>
      </c>
      <c r="S2374" s="69">
        <v>2.0</v>
      </c>
      <c r="T2374" s="211" t="str">
        <f>Def_Sistemas_Conectores_Cabos!$C$9</f>
        <v>RG316</v>
      </c>
      <c r="U2374" s="45" t="s">
        <v>1173</v>
      </c>
      <c r="V2374" s="33"/>
      <c r="W2374" s="33"/>
      <c r="X2374" s="33"/>
    </row>
    <row r="2375" ht="15.75" customHeight="1">
      <c r="A2375" s="19" t="str">
        <f>Def_Sistemas_Conectores_Cabos!$A$22</f>
        <v>BPM de elétrons</v>
      </c>
      <c r="B2375" s="22" t="str">
        <f>Datas_Entregas!$A$2</f>
        <v>Booster/LTB</v>
      </c>
      <c r="C2375" s="25">
        <f t="array" ref="C2375">INDEX(Datas_Entregas!$B$2:$B$100, MATCH(B2375, Datas_Entregas!$A$2:$A$100, 0), 1)</f>
        <v>43266</v>
      </c>
      <c r="D2375" s="22" t="str">
        <f>Def_Status_Montagem!$A$4</f>
        <v>Comprado / Esperando entrega</v>
      </c>
      <c r="E2375" s="35" t="str">
        <f>Def_Status_Montagem!$B$4</f>
        <v>Contratada (inclui etiqueta)</v>
      </c>
      <c r="F2375" s="214"/>
      <c r="G2375" s="215"/>
      <c r="H2375" s="26" t="str">
        <f t="array" ref="H2375">INDEX(Def_Instancias_Equipamentos!$E$2:$E$5135, MATCH(K2375, Def_Instancias_Equipamentos!$D$2:$D$5135, 0), 1)</f>
        <v>IA-20RaBPMTL</v>
      </c>
      <c r="I2375" s="27" t="str">
        <f t="array" ref="I2375">INDEX(Def_Instancias_Equipamentos!$E$2:$E$5135, MATCH(L2375, Def_Instancias_Equipamentos!$D$2:$D$5135, 0), 1)</f>
        <v>IA-20RaBPMTL</v>
      </c>
      <c r="J2375" s="27" t="str">
        <f t="shared" si="26"/>
        <v>INTERNO</v>
      </c>
      <c r="K2375" s="28" t="str">
        <f>Def_Instancias_Equipamentos!$D$733</f>
        <v>TB-02:DI-BPMRFFE-2</v>
      </c>
      <c r="L2375" s="19" t="str">
        <f>Def_Instancias_Equipamentos!$D$1324</f>
        <v>TB-02:DI-FMCFastADC-2</v>
      </c>
      <c r="M2375" s="44" t="s">
        <v>51</v>
      </c>
      <c r="N2375" s="45" t="s">
        <v>1192</v>
      </c>
      <c r="O2375" s="28" t="str">
        <f>Def_Sistemas_Conectores_Cabos!$B$7</f>
        <v>SMA 50-ohm</v>
      </c>
      <c r="P2375" s="19" t="str">
        <f>Def_Sistemas_Conectores_Cabos!$B$7</f>
        <v>SMA 50-ohm</v>
      </c>
      <c r="Q2375" s="27" t="str">
        <f t="shared" si="31"/>
        <v>TB-02:DI-BPMRFFE-2/TO_OUT
TB-02:DI-FMCFastADC-2/IN1</v>
      </c>
      <c r="R2375" s="69">
        <v>2.0</v>
      </c>
      <c r="S2375" s="69">
        <v>2.0</v>
      </c>
      <c r="T2375" s="211" t="str">
        <f>Def_Sistemas_Conectores_Cabos!$C$9</f>
        <v>RG316</v>
      </c>
      <c r="U2375" s="45" t="s">
        <v>1173</v>
      </c>
      <c r="V2375" s="33"/>
      <c r="W2375" s="33"/>
      <c r="X2375" s="33"/>
    </row>
    <row r="2376" ht="15.75" customHeight="1">
      <c r="A2376" s="19" t="str">
        <f>Def_Sistemas_Conectores_Cabos!$A$22</f>
        <v>BPM de elétrons</v>
      </c>
      <c r="B2376" s="22" t="str">
        <f>Datas_Entregas!$A$2</f>
        <v>Booster/LTB</v>
      </c>
      <c r="C2376" s="25">
        <f t="array" ref="C2376">INDEX(Datas_Entregas!$B$2:$B$100, MATCH(B2376, Datas_Entregas!$A$2:$A$100, 0), 1)</f>
        <v>43266</v>
      </c>
      <c r="D2376" s="22" t="str">
        <f>Def_Status_Montagem!$A$4</f>
        <v>Comprado / Esperando entrega</v>
      </c>
      <c r="E2376" s="35" t="str">
        <f>Def_Status_Montagem!$B$4</f>
        <v>Contratada (inclui etiqueta)</v>
      </c>
      <c r="F2376" s="214"/>
      <c r="G2376" s="215"/>
      <c r="H2376" s="26" t="str">
        <f t="array" ref="H2376">INDEX(Def_Instancias_Equipamentos!$E$2:$E$5135, MATCH(K2376, Def_Instancias_Equipamentos!$D$2:$D$5135, 0), 1)</f>
        <v>IA-20RaBPMTL</v>
      </c>
      <c r="I2376" s="27" t="str">
        <f t="array" ref="I2376">INDEX(Def_Instancias_Equipamentos!$E$2:$E$5135, MATCH(L2376, Def_Instancias_Equipamentos!$D$2:$D$5135, 0), 1)</f>
        <v>IA-20RaBPMTL</v>
      </c>
      <c r="J2376" s="27" t="str">
        <f t="shared" si="26"/>
        <v>INTERNO</v>
      </c>
      <c r="K2376" s="28" t="str">
        <f>Def_Instancias_Equipamentos!$D$733</f>
        <v>TB-02:DI-BPMRFFE-2</v>
      </c>
      <c r="L2376" s="19" t="str">
        <f>Def_Instancias_Equipamentos!$D$1324</f>
        <v>TB-02:DI-FMCFastADC-2</v>
      </c>
      <c r="M2376" s="44" t="s">
        <v>44</v>
      </c>
      <c r="N2376" s="45" t="s">
        <v>1199</v>
      </c>
      <c r="O2376" s="28" t="str">
        <f>Def_Sistemas_Conectores_Cabos!$B$7</f>
        <v>SMA 50-ohm</v>
      </c>
      <c r="P2376" s="19" t="str">
        <f>Def_Sistemas_Conectores_Cabos!$B$7</f>
        <v>SMA 50-ohm</v>
      </c>
      <c r="Q2376" s="27" t="str">
        <f t="shared" si="31"/>
        <v>TB-02:DI-BPMRFFE-2/BI_OUT
TB-02:DI-FMCFastADC-2/IN2</v>
      </c>
      <c r="R2376" s="69">
        <v>2.0</v>
      </c>
      <c r="S2376" s="69">
        <v>2.0</v>
      </c>
      <c r="T2376" s="211" t="str">
        <f>Def_Sistemas_Conectores_Cabos!$C$9</f>
        <v>RG316</v>
      </c>
      <c r="U2376" s="45" t="s">
        <v>1173</v>
      </c>
      <c r="V2376" s="33"/>
      <c r="W2376" s="33"/>
      <c r="X2376" s="33"/>
    </row>
    <row r="2377" ht="15.75" customHeight="1">
      <c r="A2377" s="19" t="str">
        <f>Def_Sistemas_Conectores_Cabos!$A$22</f>
        <v>BPM de elétrons</v>
      </c>
      <c r="B2377" s="22" t="str">
        <f>Datas_Entregas!$A$2</f>
        <v>Booster/LTB</v>
      </c>
      <c r="C2377" s="25">
        <f t="array" ref="C2377">INDEX(Datas_Entregas!$B$2:$B$100, MATCH(B2377, Datas_Entregas!$A$2:$A$100, 0), 1)</f>
        <v>43266</v>
      </c>
      <c r="D2377" s="22" t="str">
        <f>Def_Status_Montagem!$A$4</f>
        <v>Comprado / Esperando entrega</v>
      </c>
      <c r="E2377" s="35" t="str">
        <f>Def_Status_Montagem!$B$4</f>
        <v>Contratada (inclui etiqueta)</v>
      </c>
      <c r="F2377" s="214"/>
      <c r="G2377" s="215"/>
      <c r="H2377" s="26" t="str">
        <f t="array" ref="H2377">INDEX(Def_Instancias_Equipamentos!$E$2:$E$5135, MATCH(K2377, Def_Instancias_Equipamentos!$D$2:$D$5135, 0), 1)</f>
        <v>IA-20RaBPMTL</v>
      </c>
      <c r="I2377" s="27" t="str">
        <f t="array" ref="I2377">INDEX(Def_Instancias_Equipamentos!$E$2:$E$5135, MATCH(L2377, Def_Instancias_Equipamentos!$D$2:$D$5135, 0), 1)</f>
        <v>IA-20RaBPMTL</v>
      </c>
      <c r="J2377" s="27" t="str">
        <f t="shared" si="26"/>
        <v>INTERNO</v>
      </c>
      <c r="K2377" s="28" t="str">
        <f>Def_Instancias_Equipamentos!$D$733</f>
        <v>TB-02:DI-BPMRFFE-2</v>
      </c>
      <c r="L2377" s="19" t="str">
        <f>Def_Instancias_Equipamentos!$D$1324</f>
        <v>TB-02:DI-FMCFastADC-2</v>
      </c>
      <c r="M2377" s="44" t="s">
        <v>49</v>
      </c>
      <c r="N2377" s="45" t="s">
        <v>1202</v>
      </c>
      <c r="O2377" s="28" t="str">
        <f>Def_Sistemas_Conectores_Cabos!$B$7</f>
        <v>SMA 50-ohm</v>
      </c>
      <c r="P2377" s="19" t="str">
        <f>Def_Sistemas_Conectores_Cabos!$B$7</f>
        <v>SMA 50-ohm</v>
      </c>
      <c r="Q2377" s="27" t="str">
        <f t="shared" si="31"/>
        <v>TB-02:DI-BPMRFFE-2/TI_OUT
TB-02:DI-FMCFastADC-2/IN3</v>
      </c>
      <c r="R2377" s="69">
        <v>2.0</v>
      </c>
      <c r="S2377" s="69">
        <v>2.0</v>
      </c>
      <c r="T2377" s="211" t="str">
        <f>Def_Sistemas_Conectores_Cabos!$C$9</f>
        <v>RG316</v>
      </c>
      <c r="U2377" s="45" t="s">
        <v>1173</v>
      </c>
      <c r="V2377" s="33"/>
      <c r="W2377" s="33"/>
      <c r="X2377" s="33"/>
    </row>
    <row r="2378" ht="15.75" customHeight="1">
      <c r="A2378" s="19" t="str">
        <f>Def_Sistemas_Conectores_Cabos!$A$22</f>
        <v>BPM de elétrons</v>
      </c>
      <c r="B2378" s="22" t="str">
        <f>Datas_Entregas!$A$2</f>
        <v>Booster/LTB</v>
      </c>
      <c r="C2378" s="25">
        <f t="array" ref="C2378">INDEX(Datas_Entregas!$B$2:$B$100, MATCH(B2378, Datas_Entregas!$A$2:$A$100, 0), 1)</f>
        <v>43266</v>
      </c>
      <c r="D2378" s="22" t="str">
        <f>Def_Status_Montagem!$A$4</f>
        <v>Comprado / Esperando entrega</v>
      </c>
      <c r="E2378" s="35" t="str">
        <f>Def_Status_Montagem!$B$4</f>
        <v>Contratada (inclui etiqueta)</v>
      </c>
      <c r="F2378" s="214"/>
      <c r="G2378" s="215"/>
      <c r="H2378" s="26" t="str">
        <f t="array" ref="H2378">INDEX(Def_Instancias_Equipamentos!$E$2:$E$5135, MATCH(K2378, Def_Instancias_Equipamentos!$D$2:$D$5135, 0), 1)</f>
        <v>IA-20RaBPMTL</v>
      </c>
      <c r="I2378" s="27" t="str">
        <f t="array" ref="I2378">INDEX(Def_Instancias_Equipamentos!$E$2:$E$5135, MATCH(L2378, Def_Instancias_Equipamentos!$D$2:$D$5135, 0), 1)</f>
        <v>IA-20RaBPMTL</v>
      </c>
      <c r="J2378" s="27" t="str">
        <f t="shared" si="26"/>
        <v>INTERNO</v>
      </c>
      <c r="K2378" s="28" t="str">
        <f>Def_Instancias_Equipamentos!$D$733</f>
        <v>TB-02:DI-BPMRFFE-2</v>
      </c>
      <c r="L2378" s="19" t="str">
        <f>Def_Instancias_Equipamentos!$D$1324</f>
        <v>TB-02:DI-FMCFastADC-2</v>
      </c>
      <c r="M2378" s="44" t="s">
        <v>47</v>
      </c>
      <c r="N2378" s="45" t="s">
        <v>1216</v>
      </c>
      <c r="O2378" s="28" t="str">
        <f>Def_Sistemas_Conectores_Cabos!$B$7</f>
        <v>SMA 50-ohm</v>
      </c>
      <c r="P2378" s="19" t="str">
        <f>Def_Sistemas_Conectores_Cabos!$B$7</f>
        <v>SMA 50-ohm</v>
      </c>
      <c r="Q2378" s="27" t="str">
        <f t="shared" si="31"/>
        <v>TB-02:DI-BPMRFFE-2/BO_OUT
TB-02:DI-FMCFastADC-2/IN4</v>
      </c>
      <c r="R2378" s="69">
        <v>2.0</v>
      </c>
      <c r="S2378" s="69">
        <v>2.0</v>
      </c>
      <c r="T2378" s="211" t="str">
        <f>Def_Sistemas_Conectores_Cabos!$C$9</f>
        <v>RG316</v>
      </c>
      <c r="U2378" s="45" t="s">
        <v>1173</v>
      </c>
      <c r="V2378" s="33"/>
      <c r="W2378" s="33"/>
      <c r="X2378" s="33"/>
    </row>
    <row r="2379" ht="15.75" customHeight="1">
      <c r="A2379" s="19" t="str">
        <f>Def_Sistemas_Conectores_Cabos!$A$22</f>
        <v>BPM de elétrons</v>
      </c>
      <c r="B2379" s="22" t="str">
        <f>Datas_Entregas!$A$2</f>
        <v>Booster/LTB</v>
      </c>
      <c r="C2379" s="25">
        <f t="array" ref="C2379">INDEX(Datas_Entregas!$B$2:$B$100, MATCH(B2379, Datas_Entregas!$A$2:$A$100, 0), 1)</f>
        <v>43266</v>
      </c>
      <c r="D2379" s="22" t="str">
        <f>Def_Status_Montagem!$A$4</f>
        <v>Comprado / Esperando entrega</v>
      </c>
      <c r="E2379" s="35" t="str">
        <f>Def_Status_Montagem!$B$4</f>
        <v>Contratada (inclui etiqueta)</v>
      </c>
      <c r="F2379" s="214"/>
      <c r="G2379" s="215"/>
      <c r="H2379" s="26" t="str">
        <f t="array" ref="H2379">INDEX(Def_Instancias_Equipamentos!$E$2:$E$5135, MATCH(K2379, Def_Instancias_Equipamentos!$D$2:$D$5135, 0), 1)</f>
        <v>IA-20RaBPMTL</v>
      </c>
      <c r="I2379" s="27" t="str">
        <f t="array" ref="I2379">INDEX(Def_Instancias_Equipamentos!$E$2:$E$5135, MATCH(L2379, Def_Instancias_Equipamentos!$D$2:$D$5135, 0), 1)</f>
        <v>IA-20RaBPMTL</v>
      </c>
      <c r="J2379" s="27" t="str">
        <f t="shared" si="26"/>
        <v>INTERNO</v>
      </c>
      <c r="K2379" s="28" t="str">
        <f>Def_Instancias_Equipamentos!$D$734</f>
        <v>TB-03:DI-BPMRFFE</v>
      </c>
      <c r="L2379" s="19" t="str">
        <f>Def_Instancias_Equipamentos!$D$1325</f>
        <v>TB-03:DI-FMCFastADC</v>
      </c>
      <c r="M2379" s="44" t="s">
        <v>51</v>
      </c>
      <c r="N2379" s="45" t="s">
        <v>1192</v>
      </c>
      <c r="O2379" s="28" t="str">
        <f>Def_Sistemas_Conectores_Cabos!$B$7</f>
        <v>SMA 50-ohm</v>
      </c>
      <c r="P2379" s="19" t="str">
        <f>Def_Sistemas_Conectores_Cabos!$B$7</f>
        <v>SMA 50-ohm</v>
      </c>
      <c r="Q2379" s="27" t="str">
        <f t="shared" si="31"/>
        <v>TB-03:DI-BPMRFFE/TO_OUT
TB-03:DI-FMCFastADC/IN1</v>
      </c>
      <c r="R2379" s="69">
        <v>2.0</v>
      </c>
      <c r="S2379" s="69">
        <v>2.0</v>
      </c>
      <c r="T2379" s="211" t="str">
        <f>Def_Sistemas_Conectores_Cabos!$C$9</f>
        <v>RG316</v>
      </c>
      <c r="U2379" s="45" t="s">
        <v>1173</v>
      </c>
      <c r="V2379" s="33"/>
      <c r="W2379" s="33"/>
      <c r="X2379" s="33"/>
    </row>
    <row r="2380" ht="15.75" customHeight="1">
      <c r="A2380" s="19" t="str">
        <f>Def_Sistemas_Conectores_Cabos!$A$22</f>
        <v>BPM de elétrons</v>
      </c>
      <c r="B2380" s="22" t="str">
        <f>Datas_Entregas!$A$2</f>
        <v>Booster/LTB</v>
      </c>
      <c r="C2380" s="25">
        <f t="array" ref="C2380">INDEX(Datas_Entregas!$B$2:$B$100, MATCH(B2380, Datas_Entregas!$A$2:$A$100, 0), 1)</f>
        <v>43266</v>
      </c>
      <c r="D2380" s="22" t="str">
        <f>Def_Status_Montagem!$A$4</f>
        <v>Comprado / Esperando entrega</v>
      </c>
      <c r="E2380" s="35" t="str">
        <f>Def_Status_Montagem!$B$4</f>
        <v>Contratada (inclui etiqueta)</v>
      </c>
      <c r="F2380" s="214"/>
      <c r="G2380" s="215"/>
      <c r="H2380" s="26" t="str">
        <f t="array" ref="H2380">INDEX(Def_Instancias_Equipamentos!$E$2:$E$5135, MATCH(K2380, Def_Instancias_Equipamentos!$D$2:$D$5135, 0), 1)</f>
        <v>IA-20RaBPMTL</v>
      </c>
      <c r="I2380" s="27" t="str">
        <f t="array" ref="I2380">INDEX(Def_Instancias_Equipamentos!$E$2:$E$5135, MATCH(L2380, Def_Instancias_Equipamentos!$D$2:$D$5135, 0), 1)</f>
        <v>IA-20RaBPMTL</v>
      </c>
      <c r="J2380" s="27" t="str">
        <f t="shared" si="26"/>
        <v>INTERNO</v>
      </c>
      <c r="K2380" s="28" t="str">
        <f>Def_Instancias_Equipamentos!$D$734</f>
        <v>TB-03:DI-BPMRFFE</v>
      </c>
      <c r="L2380" s="19" t="str">
        <f>Def_Instancias_Equipamentos!$D$1325</f>
        <v>TB-03:DI-FMCFastADC</v>
      </c>
      <c r="M2380" s="44" t="s">
        <v>44</v>
      </c>
      <c r="N2380" s="45" t="s">
        <v>1199</v>
      </c>
      <c r="O2380" s="28" t="str">
        <f>Def_Sistemas_Conectores_Cabos!$B$7</f>
        <v>SMA 50-ohm</v>
      </c>
      <c r="P2380" s="19" t="str">
        <f>Def_Sistemas_Conectores_Cabos!$B$7</f>
        <v>SMA 50-ohm</v>
      </c>
      <c r="Q2380" s="27" t="str">
        <f t="shared" si="31"/>
        <v>TB-03:DI-BPMRFFE/BI_OUT
TB-03:DI-FMCFastADC/IN2</v>
      </c>
      <c r="R2380" s="69">
        <v>2.0</v>
      </c>
      <c r="S2380" s="69">
        <v>2.0</v>
      </c>
      <c r="T2380" s="211" t="str">
        <f>Def_Sistemas_Conectores_Cabos!$C$9</f>
        <v>RG316</v>
      </c>
      <c r="U2380" s="45" t="s">
        <v>1173</v>
      </c>
      <c r="V2380" s="33"/>
      <c r="W2380" s="33"/>
      <c r="X2380" s="33"/>
    </row>
    <row r="2381" ht="15.75" customHeight="1">
      <c r="A2381" s="19" t="str">
        <f>Def_Sistemas_Conectores_Cabos!$A$22</f>
        <v>BPM de elétrons</v>
      </c>
      <c r="B2381" s="22" t="str">
        <f>Datas_Entregas!$A$2</f>
        <v>Booster/LTB</v>
      </c>
      <c r="C2381" s="25">
        <f t="array" ref="C2381">INDEX(Datas_Entregas!$B$2:$B$100, MATCH(B2381, Datas_Entregas!$A$2:$A$100, 0), 1)</f>
        <v>43266</v>
      </c>
      <c r="D2381" s="22" t="str">
        <f>Def_Status_Montagem!$A$4</f>
        <v>Comprado / Esperando entrega</v>
      </c>
      <c r="E2381" s="35" t="str">
        <f>Def_Status_Montagem!$B$4</f>
        <v>Contratada (inclui etiqueta)</v>
      </c>
      <c r="F2381" s="214"/>
      <c r="G2381" s="215"/>
      <c r="H2381" s="26" t="str">
        <f t="array" ref="H2381">INDEX(Def_Instancias_Equipamentos!$E$2:$E$5135, MATCH(K2381, Def_Instancias_Equipamentos!$D$2:$D$5135, 0), 1)</f>
        <v>IA-20RaBPMTL</v>
      </c>
      <c r="I2381" s="27" t="str">
        <f t="array" ref="I2381">INDEX(Def_Instancias_Equipamentos!$E$2:$E$5135, MATCH(L2381, Def_Instancias_Equipamentos!$D$2:$D$5135, 0), 1)</f>
        <v>IA-20RaBPMTL</v>
      </c>
      <c r="J2381" s="27" t="str">
        <f t="shared" si="26"/>
        <v>INTERNO</v>
      </c>
      <c r="K2381" s="28" t="str">
        <f>Def_Instancias_Equipamentos!$D$734</f>
        <v>TB-03:DI-BPMRFFE</v>
      </c>
      <c r="L2381" s="19" t="str">
        <f>Def_Instancias_Equipamentos!$D$1325</f>
        <v>TB-03:DI-FMCFastADC</v>
      </c>
      <c r="M2381" s="44" t="s">
        <v>49</v>
      </c>
      <c r="N2381" s="45" t="s">
        <v>1202</v>
      </c>
      <c r="O2381" s="28" t="str">
        <f>Def_Sistemas_Conectores_Cabos!$B$7</f>
        <v>SMA 50-ohm</v>
      </c>
      <c r="P2381" s="19" t="str">
        <f>Def_Sistemas_Conectores_Cabos!$B$7</f>
        <v>SMA 50-ohm</v>
      </c>
      <c r="Q2381" s="27" t="str">
        <f t="shared" si="31"/>
        <v>TB-03:DI-BPMRFFE/TI_OUT
TB-03:DI-FMCFastADC/IN3</v>
      </c>
      <c r="R2381" s="69">
        <v>2.0</v>
      </c>
      <c r="S2381" s="69">
        <v>2.0</v>
      </c>
      <c r="T2381" s="211" t="str">
        <f>Def_Sistemas_Conectores_Cabos!$C$9</f>
        <v>RG316</v>
      </c>
      <c r="U2381" s="45" t="s">
        <v>1173</v>
      </c>
      <c r="V2381" s="33"/>
      <c r="W2381" s="33"/>
      <c r="X2381" s="33"/>
    </row>
    <row r="2382" ht="15.75" customHeight="1">
      <c r="A2382" s="19" t="str">
        <f>Def_Sistemas_Conectores_Cabos!$A$22</f>
        <v>BPM de elétrons</v>
      </c>
      <c r="B2382" s="22" t="str">
        <f>Datas_Entregas!$A$2</f>
        <v>Booster/LTB</v>
      </c>
      <c r="C2382" s="25">
        <f t="array" ref="C2382">INDEX(Datas_Entregas!$B$2:$B$100, MATCH(B2382, Datas_Entregas!$A$2:$A$100, 0), 1)</f>
        <v>43266</v>
      </c>
      <c r="D2382" s="22" t="str">
        <f>Def_Status_Montagem!$A$4</f>
        <v>Comprado / Esperando entrega</v>
      </c>
      <c r="E2382" s="35" t="str">
        <f>Def_Status_Montagem!$B$4</f>
        <v>Contratada (inclui etiqueta)</v>
      </c>
      <c r="F2382" s="214"/>
      <c r="G2382" s="215"/>
      <c r="H2382" s="26" t="str">
        <f t="array" ref="H2382">INDEX(Def_Instancias_Equipamentos!$E$2:$E$5135, MATCH(K2382, Def_Instancias_Equipamentos!$D$2:$D$5135, 0), 1)</f>
        <v>IA-20RaBPMTL</v>
      </c>
      <c r="I2382" s="27" t="str">
        <f t="array" ref="I2382">INDEX(Def_Instancias_Equipamentos!$E$2:$E$5135, MATCH(L2382, Def_Instancias_Equipamentos!$D$2:$D$5135, 0), 1)</f>
        <v>IA-20RaBPMTL</v>
      </c>
      <c r="J2382" s="27" t="str">
        <f t="shared" si="26"/>
        <v>INTERNO</v>
      </c>
      <c r="K2382" s="28" t="str">
        <f>Def_Instancias_Equipamentos!$D$734</f>
        <v>TB-03:DI-BPMRFFE</v>
      </c>
      <c r="L2382" s="19" t="str">
        <f>Def_Instancias_Equipamentos!$D$1325</f>
        <v>TB-03:DI-FMCFastADC</v>
      </c>
      <c r="M2382" s="44" t="s">
        <v>47</v>
      </c>
      <c r="N2382" s="45" t="s">
        <v>1216</v>
      </c>
      <c r="O2382" s="28" t="str">
        <f>Def_Sistemas_Conectores_Cabos!$B$7</f>
        <v>SMA 50-ohm</v>
      </c>
      <c r="P2382" s="19" t="str">
        <f>Def_Sistemas_Conectores_Cabos!$B$7</f>
        <v>SMA 50-ohm</v>
      </c>
      <c r="Q2382" s="27" t="str">
        <f t="shared" si="31"/>
        <v>TB-03:DI-BPMRFFE/BO_OUT
TB-03:DI-FMCFastADC/IN4</v>
      </c>
      <c r="R2382" s="69">
        <v>2.0</v>
      </c>
      <c r="S2382" s="69">
        <v>2.0</v>
      </c>
      <c r="T2382" s="211" t="str">
        <f>Def_Sistemas_Conectores_Cabos!$C$9</f>
        <v>RG316</v>
      </c>
      <c r="U2382" s="45" t="s">
        <v>1173</v>
      </c>
      <c r="V2382" s="33"/>
      <c r="W2382" s="33"/>
      <c r="X2382" s="33"/>
    </row>
    <row r="2383" ht="15.75" customHeight="1">
      <c r="A2383" s="19" t="str">
        <f>Def_Sistemas_Conectores_Cabos!$A$22</f>
        <v>BPM de elétrons</v>
      </c>
      <c r="B2383" s="22" t="str">
        <f>Datas_Entregas!$A$2</f>
        <v>Booster/LTB</v>
      </c>
      <c r="C2383" s="25">
        <f t="array" ref="C2383">INDEX(Datas_Entregas!$B$2:$B$100, MATCH(B2383, Datas_Entregas!$A$2:$A$100, 0), 1)</f>
        <v>43266</v>
      </c>
      <c r="D2383" s="22" t="str">
        <f>Def_Status_Montagem!$A$4</f>
        <v>Comprado / Esperando entrega</v>
      </c>
      <c r="E2383" s="35" t="str">
        <f>Def_Status_Montagem!$B$4</f>
        <v>Contratada (inclui etiqueta)</v>
      </c>
      <c r="F2383" s="214"/>
      <c r="G2383" s="215"/>
      <c r="H2383" s="26" t="str">
        <f t="array" ref="H2383">INDEX(Def_Instancias_Equipamentos!$E$2:$E$5135, MATCH(K2383, Def_Instancias_Equipamentos!$D$2:$D$5135, 0), 1)</f>
        <v>IA-20RaBPMTL</v>
      </c>
      <c r="I2383" s="27" t="str">
        <f t="array" ref="I2383">INDEX(Def_Instancias_Equipamentos!$E$2:$E$5135, MATCH(L2383, Def_Instancias_Equipamentos!$D$2:$D$5135, 0), 1)</f>
        <v>IA-20RaBPMTL</v>
      </c>
      <c r="J2383" s="27" t="str">
        <f t="shared" si="26"/>
        <v>INTERNO</v>
      </c>
      <c r="K2383" s="28" t="str">
        <f>Def_Instancias_Equipamentos!$D$735</f>
        <v>TB-04:DI-BPMRFFE</v>
      </c>
      <c r="L2383" s="19" t="str">
        <f>Def_Instancias_Equipamentos!$D$1326</f>
        <v>TB-04:DI-FMCFastADC</v>
      </c>
      <c r="M2383" s="44" t="s">
        <v>51</v>
      </c>
      <c r="N2383" s="45" t="s">
        <v>1192</v>
      </c>
      <c r="O2383" s="28" t="str">
        <f>Def_Sistemas_Conectores_Cabos!$B$7</f>
        <v>SMA 50-ohm</v>
      </c>
      <c r="P2383" s="19" t="str">
        <f>Def_Sistemas_Conectores_Cabos!$B$7</f>
        <v>SMA 50-ohm</v>
      </c>
      <c r="Q2383" s="27" t="str">
        <f t="shared" si="31"/>
        <v>TB-04:DI-BPMRFFE/TO_OUT
TB-04:DI-FMCFastADC/IN1</v>
      </c>
      <c r="R2383" s="69">
        <v>2.0</v>
      </c>
      <c r="S2383" s="69">
        <v>2.0</v>
      </c>
      <c r="T2383" s="211" t="str">
        <f>Def_Sistemas_Conectores_Cabos!$C$9</f>
        <v>RG316</v>
      </c>
      <c r="U2383" s="45" t="s">
        <v>1173</v>
      </c>
      <c r="V2383" s="33"/>
      <c r="W2383" s="33"/>
      <c r="X2383" s="33"/>
    </row>
    <row r="2384" ht="15.75" customHeight="1">
      <c r="A2384" s="19" t="str">
        <f>Def_Sistemas_Conectores_Cabos!$A$22</f>
        <v>BPM de elétrons</v>
      </c>
      <c r="B2384" s="22" t="str">
        <f>Datas_Entregas!$A$2</f>
        <v>Booster/LTB</v>
      </c>
      <c r="C2384" s="25">
        <f t="array" ref="C2384">INDEX(Datas_Entregas!$B$2:$B$100, MATCH(B2384, Datas_Entregas!$A$2:$A$100, 0), 1)</f>
        <v>43266</v>
      </c>
      <c r="D2384" s="22" t="str">
        <f>Def_Status_Montagem!$A$4</f>
        <v>Comprado / Esperando entrega</v>
      </c>
      <c r="E2384" s="35" t="str">
        <f>Def_Status_Montagem!$B$4</f>
        <v>Contratada (inclui etiqueta)</v>
      </c>
      <c r="F2384" s="214"/>
      <c r="G2384" s="215"/>
      <c r="H2384" s="26" t="str">
        <f t="array" ref="H2384">INDEX(Def_Instancias_Equipamentos!$E$2:$E$5135, MATCH(K2384, Def_Instancias_Equipamentos!$D$2:$D$5135, 0), 1)</f>
        <v>IA-20RaBPMTL</v>
      </c>
      <c r="I2384" s="27" t="str">
        <f t="array" ref="I2384">INDEX(Def_Instancias_Equipamentos!$E$2:$E$5135, MATCH(L2384, Def_Instancias_Equipamentos!$D$2:$D$5135, 0), 1)</f>
        <v>IA-20RaBPMTL</v>
      </c>
      <c r="J2384" s="27" t="str">
        <f t="shared" si="26"/>
        <v>INTERNO</v>
      </c>
      <c r="K2384" s="28" t="str">
        <f>Def_Instancias_Equipamentos!$D$735</f>
        <v>TB-04:DI-BPMRFFE</v>
      </c>
      <c r="L2384" s="19" t="str">
        <f>Def_Instancias_Equipamentos!$D$1326</f>
        <v>TB-04:DI-FMCFastADC</v>
      </c>
      <c r="M2384" s="44" t="s">
        <v>44</v>
      </c>
      <c r="N2384" s="45" t="s">
        <v>1199</v>
      </c>
      <c r="O2384" s="28" t="str">
        <f>Def_Sistemas_Conectores_Cabos!$B$7</f>
        <v>SMA 50-ohm</v>
      </c>
      <c r="P2384" s="19" t="str">
        <f>Def_Sistemas_Conectores_Cabos!$B$7</f>
        <v>SMA 50-ohm</v>
      </c>
      <c r="Q2384" s="27" t="str">
        <f t="shared" si="31"/>
        <v>TB-04:DI-BPMRFFE/BI_OUT
TB-04:DI-FMCFastADC/IN2</v>
      </c>
      <c r="R2384" s="69">
        <v>2.0</v>
      </c>
      <c r="S2384" s="69">
        <v>2.0</v>
      </c>
      <c r="T2384" s="211" t="str">
        <f>Def_Sistemas_Conectores_Cabos!$C$9</f>
        <v>RG316</v>
      </c>
      <c r="U2384" s="45" t="s">
        <v>1173</v>
      </c>
      <c r="V2384" s="33"/>
      <c r="W2384" s="33"/>
      <c r="X2384" s="33"/>
    </row>
    <row r="2385" ht="15.75" customHeight="1">
      <c r="A2385" s="19" t="str">
        <f>Def_Sistemas_Conectores_Cabos!$A$22</f>
        <v>BPM de elétrons</v>
      </c>
      <c r="B2385" s="22" t="str">
        <f>Datas_Entregas!$A$2</f>
        <v>Booster/LTB</v>
      </c>
      <c r="C2385" s="25">
        <f t="array" ref="C2385">INDEX(Datas_Entregas!$B$2:$B$100, MATCH(B2385, Datas_Entregas!$A$2:$A$100, 0), 1)</f>
        <v>43266</v>
      </c>
      <c r="D2385" s="22" t="str">
        <f>Def_Status_Montagem!$A$4</f>
        <v>Comprado / Esperando entrega</v>
      </c>
      <c r="E2385" s="35" t="str">
        <f>Def_Status_Montagem!$B$4</f>
        <v>Contratada (inclui etiqueta)</v>
      </c>
      <c r="F2385" s="214"/>
      <c r="G2385" s="215"/>
      <c r="H2385" s="26" t="str">
        <f t="array" ref="H2385">INDEX(Def_Instancias_Equipamentos!$E$2:$E$5135, MATCH(K2385, Def_Instancias_Equipamentos!$D$2:$D$5135, 0), 1)</f>
        <v>IA-20RaBPMTL</v>
      </c>
      <c r="I2385" s="27" t="str">
        <f t="array" ref="I2385">INDEX(Def_Instancias_Equipamentos!$E$2:$E$5135, MATCH(L2385, Def_Instancias_Equipamentos!$D$2:$D$5135, 0), 1)</f>
        <v>IA-20RaBPMTL</v>
      </c>
      <c r="J2385" s="27" t="str">
        <f t="shared" si="26"/>
        <v>INTERNO</v>
      </c>
      <c r="K2385" s="28" t="str">
        <f>Def_Instancias_Equipamentos!$D$735</f>
        <v>TB-04:DI-BPMRFFE</v>
      </c>
      <c r="L2385" s="19" t="str">
        <f>Def_Instancias_Equipamentos!$D$1326</f>
        <v>TB-04:DI-FMCFastADC</v>
      </c>
      <c r="M2385" s="44" t="s">
        <v>49</v>
      </c>
      <c r="N2385" s="45" t="s">
        <v>1202</v>
      </c>
      <c r="O2385" s="28" t="str">
        <f>Def_Sistemas_Conectores_Cabos!$B$7</f>
        <v>SMA 50-ohm</v>
      </c>
      <c r="P2385" s="19" t="str">
        <f>Def_Sistemas_Conectores_Cabos!$B$7</f>
        <v>SMA 50-ohm</v>
      </c>
      <c r="Q2385" s="27" t="str">
        <f t="shared" si="31"/>
        <v>TB-04:DI-BPMRFFE/TI_OUT
TB-04:DI-FMCFastADC/IN3</v>
      </c>
      <c r="R2385" s="69">
        <v>2.0</v>
      </c>
      <c r="S2385" s="69">
        <v>2.0</v>
      </c>
      <c r="T2385" s="211" t="str">
        <f>Def_Sistemas_Conectores_Cabos!$C$9</f>
        <v>RG316</v>
      </c>
      <c r="U2385" s="45" t="s">
        <v>1173</v>
      </c>
      <c r="V2385" s="33"/>
      <c r="W2385" s="33"/>
      <c r="X2385" s="33"/>
    </row>
    <row r="2386" ht="15.75" customHeight="1">
      <c r="A2386" s="19" t="str">
        <f>Def_Sistemas_Conectores_Cabos!$A$22</f>
        <v>BPM de elétrons</v>
      </c>
      <c r="B2386" s="22" t="str">
        <f>Datas_Entregas!$A$2</f>
        <v>Booster/LTB</v>
      </c>
      <c r="C2386" s="25">
        <f t="array" ref="C2386">INDEX(Datas_Entregas!$B$2:$B$100, MATCH(B2386, Datas_Entregas!$A$2:$A$100, 0), 1)</f>
        <v>43266</v>
      </c>
      <c r="D2386" s="22" t="str">
        <f>Def_Status_Montagem!$A$4</f>
        <v>Comprado / Esperando entrega</v>
      </c>
      <c r="E2386" s="35" t="str">
        <f>Def_Status_Montagem!$B$4</f>
        <v>Contratada (inclui etiqueta)</v>
      </c>
      <c r="F2386" s="214"/>
      <c r="G2386" s="215"/>
      <c r="H2386" s="26" t="str">
        <f t="array" ref="H2386">INDEX(Def_Instancias_Equipamentos!$E$2:$E$5135, MATCH(K2386, Def_Instancias_Equipamentos!$D$2:$D$5135, 0), 1)</f>
        <v>IA-20RaBPMTL</v>
      </c>
      <c r="I2386" s="27" t="str">
        <f t="array" ref="I2386">INDEX(Def_Instancias_Equipamentos!$E$2:$E$5135, MATCH(L2386, Def_Instancias_Equipamentos!$D$2:$D$5135, 0), 1)</f>
        <v>IA-20RaBPMTL</v>
      </c>
      <c r="J2386" s="27" t="str">
        <f t="shared" si="26"/>
        <v>INTERNO</v>
      </c>
      <c r="K2386" s="28" t="str">
        <f>Def_Instancias_Equipamentos!$D$735</f>
        <v>TB-04:DI-BPMRFFE</v>
      </c>
      <c r="L2386" s="19" t="str">
        <f>Def_Instancias_Equipamentos!$D$1326</f>
        <v>TB-04:DI-FMCFastADC</v>
      </c>
      <c r="M2386" s="44" t="s">
        <v>47</v>
      </c>
      <c r="N2386" s="45" t="s">
        <v>1216</v>
      </c>
      <c r="O2386" s="28" t="str">
        <f>Def_Sistemas_Conectores_Cabos!$B$7</f>
        <v>SMA 50-ohm</v>
      </c>
      <c r="P2386" s="19" t="str">
        <f>Def_Sistemas_Conectores_Cabos!$B$7</f>
        <v>SMA 50-ohm</v>
      </c>
      <c r="Q2386" s="27" t="str">
        <f t="shared" si="31"/>
        <v>TB-04:DI-BPMRFFE/BO_OUT
TB-04:DI-FMCFastADC/IN4</v>
      </c>
      <c r="R2386" s="69">
        <v>2.0</v>
      </c>
      <c r="S2386" s="69">
        <v>2.0</v>
      </c>
      <c r="T2386" s="211" t="str">
        <f>Def_Sistemas_Conectores_Cabos!$C$9</f>
        <v>RG316</v>
      </c>
      <c r="U2386" s="45" t="s">
        <v>1173</v>
      </c>
      <c r="V2386" s="33"/>
      <c r="W2386" s="33"/>
      <c r="X2386" s="33"/>
    </row>
    <row r="2387" ht="15.75" customHeight="1">
      <c r="A2387" s="19" t="str">
        <f>Def_Sistemas_Conectores_Cabos!$A$22</f>
        <v>BPM de elétrons</v>
      </c>
      <c r="B2387" s="22" t="str">
        <f>Datas_Entregas!$A$3</f>
        <v>BTS/Anel</v>
      </c>
      <c r="C2387" s="25">
        <f t="array" ref="C2387">INDEX(Datas_Entregas!$B$2:$B$100, MATCH(B2387, Datas_Entregas!$A$2:$A$100, 0), 1)</f>
        <v>43296</v>
      </c>
      <c r="D2387" s="22" t="str">
        <f>Def_Status_Montagem!$A$4</f>
        <v>Comprado / Esperando entrega</v>
      </c>
      <c r="E2387" s="35" t="str">
        <f>Def_Status_Montagem!$B$4</f>
        <v>Contratada (inclui etiqueta)</v>
      </c>
      <c r="F2387" s="214"/>
      <c r="G2387" s="215"/>
      <c r="H2387" s="26" t="str">
        <f t="array" ref="H2387">INDEX(Def_Instancias_Equipamentos!$E$2:$E$5135, MATCH(K2387, Def_Instancias_Equipamentos!$D$2:$D$5135, 0), 1)</f>
        <v>IA-20RaBPMTL</v>
      </c>
      <c r="I2387" s="27" t="str">
        <f t="array" ref="I2387">INDEX(Def_Instancias_Equipamentos!$E$2:$E$5135, MATCH(L2387, Def_Instancias_Equipamentos!$D$2:$D$5135, 0), 1)</f>
        <v>IA-20RaBPMTL</v>
      </c>
      <c r="J2387" s="27" t="str">
        <f t="shared" si="26"/>
        <v>INTERNO</v>
      </c>
      <c r="K2387" s="28" t="str">
        <f>Def_Instancias_Equipamentos!$D$736</f>
        <v>TS-01:DI-BPMRFFE</v>
      </c>
      <c r="L2387" s="19" t="str">
        <f>Def_Instancias_Equipamentos!$D$1327</f>
        <v>TS-01:DI-FMCFastADC</v>
      </c>
      <c r="M2387" s="44" t="s">
        <v>51</v>
      </c>
      <c r="N2387" s="45" t="s">
        <v>1192</v>
      </c>
      <c r="O2387" s="28" t="str">
        <f>Def_Sistemas_Conectores_Cabos!$B$7</f>
        <v>SMA 50-ohm</v>
      </c>
      <c r="P2387" s="19" t="str">
        <f>Def_Sistemas_Conectores_Cabos!$B$7</f>
        <v>SMA 50-ohm</v>
      </c>
      <c r="Q2387" s="27" t="str">
        <f t="shared" si="31"/>
        <v>TS-01:DI-BPMRFFE/TO_OUT
TS-01:DI-FMCFastADC/IN1</v>
      </c>
      <c r="R2387" s="69">
        <v>2.0</v>
      </c>
      <c r="S2387" s="69">
        <v>2.0</v>
      </c>
      <c r="T2387" s="211" t="str">
        <f>Def_Sistemas_Conectores_Cabos!$C$9</f>
        <v>RG316</v>
      </c>
      <c r="U2387" s="45" t="s">
        <v>1173</v>
      </c>
      <c r="V2387" s="33"/>
      <c r="W2387" s="33"/>
      <c r="X2387" s="33"/>
    </row>
    <row r="2388" ht="15.75" customHeight="1">
      <c r="A2388" s="19" t="str">
        <f>Def_Sistemas_Conectores_Cabos!$A$22</f>
        <v>BPM de elétrons</v>
      </c>
      <c r="B2388" s="22" t="str">
        <f>Datas_Entregas!$A$3</f>
        <v>BTS/Anel</v>
      </c>
      <c r="C2388" s="25">
        <f t="array" ref="C2388">INDEX(Datas_Entregas!$B$2:$B$100, MATCH(B2388, Datas_Entregas!$A$2:$A$100, 0), 1)</f>
        <v>43296</v>
      </c>
      <c r="D2388" s="22" t="str">
        <f>Def_Status_Montagem!$A$4</f>
        <v>Comprado / Esperando entrega</v>
      </c>
      <c r="E2388" s="35" t="str">
        <f>Def_Status_Montagem!$B$4</f>
        <v>Contratada (inclui etiqueta)</v>
      </c>
      <c r="F2388" s="214"/>
      <c r="G2388" s="215"/>
      <c r="H2388" s="26" t="str">
        <f t="array" ref="H2388">INDEX(Def_Instancias_Equipamentos!$E$2:$E$5135, MATCH(K2388, Def_Instancias_Equipamentos!$D$2:$D$5135, 0), 1)</f>
        <v>IA-20RaBPMTL</v>
      </c>
      <c r="I2388" s="27" t="str">
        <f t="array" ref="I2388">INDEX(Def_Instancias_Equipamentos!$E$2:$E$5135, MATCH(L2388, Def_Instancias_Equipamentos!$D$2:$D$5135, 0), 1)</f>
        <v>IA-20RaBPMTL</v>
      </c>
      <c r="J2388" s="27" t="str">
        <f t="shared" si="26"/>
        <v>INTERNO</v>
      </c>
      <c r="K2388" s="28" t="str">
        <f>Def_Instancias_Equipamentos!$D$736</f>
        <v>TS-01:DI-BPMRFFE</v>
      </c>
      <c r="L2388" s="19" t="str">
        <f>Def_Instancias_Equipamentos!$D$1327</f>
        <v>TS-01:DI-FMCFastADC</v>
      </c>
      <c r="M2388" s="44" t="s">
        <v>44</v>
      </c>
      <c r="N2388" s="45" t="s">
        <v>1199</v>
      </c>
      <c r="O2388" s="28" t="str">
        <f>Def_Sistemas_Conectores_Cabos!$B$7</f>
        <v>SMA 50-ohm</v>
      </c>
      <c r="P2388" s="19" t="str">
        <f>Def_Sistemas_Conectores_Cabos!$B$7</f>
        <v>SMA 50-ohm</v>
      </c>
      <c r="Q2388" s="27" t="str">
        <f t="shared" si="31"/>
        <v>TS-01:DI-BPMRFFE/BI_OUT
TS-01:DI-FMCFastADC/IN2</v>
      </c>
      <c r="R2388" s="69">
        <v>2.0</v>
      </c>
      <c r="S2388" s="69">
        <v>2.0</v>
      </c>
      <c r="T2388" s="211" t="str">
        <f>Def_Sistemas_Conectores_Cabos!$C$9</f>
        <v>RG316</v>
      </c>
      <c r="U2388" s="45" t="s">
        <v>1173</v>
      </c>
      <c r="V2388" s="33"/>
      <c r="W2388" s="33"/>
      <c r="X2388" s="33"/>
    </row>
    <row r="2389" ht="15.75" customHeight="1">
      <c r="A2389" s="19" t="str">
        <f>Def_Sistemas_Conectores_Cabos!$A$22</f>
        <v>BPM de elétrons</v>
      </c>
      <c r="B2389" s="22" t="str">
        <f>Datas_Entregas!$A$3</f>
        <v>BTS/Anel</v>
      </c>
      <c r="C2389" s="25">
        <f t="array" ref="C2389">INDEX(Datas_Entregas!$B$2:$B$100, MATCH(B2389, Datas_Entregas!$A$2:$A$100, 0), 1)</f>
        <v>43296</v>
      </c>
      <c r="D2389" s="22" t="str">
        <f>Def_Status_Montagem!$A$4</f>
        <v>Comprado / Esperando entrega</v>
      </c>
      <c r="E2389" s="35" t="str">
        <f>Def_Status_Montagem!$B$4</f>
        <v>Contratada (inclui etiqueta)</v>
      </c>
      <c r="F2389" s="214"/>
      <c r="G2389" s="215"/>
      <c r="H2389" s="26" t="str">
        <f t="array" ref="H2389">INDEX(Def_Instancias_Equipamentos!$E$2:$E$5135, MATCH(K2389, Def_Instancias_Equipamentos!$D$2:$D$5135, 0), 1)</f>
        <v>IA-20RaBPMTL</v>
      </c>
      <c r="I2389" s="27" t="str">
        <f t="array" ref="I2389">INDEX(Def_Instancias_Equipamentos!$E$2:$E$5135, MATCH(L2389, Def_Instancias_Equipamentos!$D$2:$D$5135, 0), 1)</f>
        <v>IA-20RaBPMTL</v>
      </c>
      <c r="J2389" s="27" t="str">
        <f t="shared" si="26"/>
        <v>INTERNO</v>
      </c>
      <c r="K2389" s="28" t="str">
        <f>Def_Instancias_Equipamentos!$D$736</f>
        <v>TS-01:DI-BPMRFFE</v>
      </c>
      <c r="L2389" s="19" t="str">
        <f>Def_Instancias_Equipamentos!$D$1327</f>
        <v>TS-01:DI-FMCFastADC</v>
      </c>
      <c r="M2389" s="44" t="s">
        <v>49</v>
      </c>
      <c r="N2389" s="45" t="s">
        <v>1202</v>
      </c>
      <c r="O2389" s="28" t="str">
        <f>Def_Sistemas_Conectores_Cabos!$B$7</f>
        <v>SMA 50-ohm</v>
      </c>
      <c r="P2389" s="19" t="str">
        <f>Def_Sistemas_Conectores_Cabos!$B$7</f>
        <v>SMA 50-ohm</v>
      </c>
      <c r="Q2389" s="27" t="str">
        <f t="shared" si="31"/>
        <v>TS-01:DI-BPMRFFE/TI_OUT
TS-01:DI-FMCFastADC/IN3</v>
      </c>
      <c r="R2389" s="69">
        <v>2.0</v>
      </c>
      <c r="S2389" s="69">
        <v>2.0</v>
      </c>
      <c r="T2389" s="211" t="str">
        <f>Def_Sistemas_Conectores_Cabos!$C$9</f>
        <v>RG316</v>
      </c>
      <c r="U2389" s="45" t="s">
        <v>1173</v>
      </c>
      <c r="V2389" s="33"/>
      <c r="W2389" s="33"/>
      <c r="X2389" s="33"/>
    </row>
    <row r="2390" ht="15.75" customHeight="1">
      <c r="A2390" s="19" t="str">
        <f>Def_Sistemas_Conectores_Cabos!$A$22</f>
        <v>BPM de elétrons</v>
      </c>
      <c r="B2390" s="22" t="str">
        <f>Datas_Entregas!$A$3</f>
        <v>BTS/Anel</v>
      </c>
      <c r="C2390" s="25">
        <f t="array" ref="C2390">INDEX(Datas_Entregas!$B$2:$B$100, MATCH(B2390, Datas_Entregas!$A$2:$A$100, 0), 1)</f>
        <v>43296</v>
      </c>
      <c r="D2390" s="22" t="str">
        <f>Def_Status_Montagem!$A$4</f>
        <v>Comprado / Esperando entrega</v>
      </c>
      <c r="E2390" s="35" t="str">
        <f>Def_Status_Montagem!$B$4</f>
        <v>Contratada (inclui etiqueta)</v>
      </c>
      <c r="F2390" s="214"/>
      <c r="G2390" s="215"/>
      <c r="H2390" s="26" t="str">
        <f t="array" ref="H2390">INDEX(Def_Instancias_Equipamentos!$E$2:$E$5135, MATCH(K2390, Def_Instancias_Equipamentos!$D$2:$D$5135, 0), 1)</f>
        <v>IA-20RaBPMTL</v>
      </c>
      <c r="I2390" s="27" t="str">
        <f t="array" ref="I2390">INDEX(Def_Instancias_Equipamentos!$E$2:$E$5135, MATCH(L2390, Def_Instancias_Equipamentos!$D$2:$D$5135, 0), 1)</f>
        <v>IA-20RaBPMTL</v>
      </c>
      <c r="J2390" s="27" t="str">
        <f t="shared" si="26"/>
        <v>INTERNO</v>
      </c>
      <c r="K2390" s="28" t="str">
        <f>Def_Instancias_Equipamentos!$D$736</f>
        <v>TS-01:DI-BPMRFFE</v>
      </c>
      <c r="L2390" s="19" t="str">
        <f>Def_Instancias_Equipamentos!$D$1327</f>
        <v>TS-01:DI-FMCFastADC</v>
      </c>
      <c r="M2390" s="44" t="s">
        <v>47</v>
      </c>
      <c r="N2390" s="45" t="s">
        <v>1216</v>
      </c>
      <c r="O2390" s="28" t="str">
        <f>Def_Sistemas_Conectores_Cabos!$B$7</f>
        <v>SMA 50-ohm</v>
      </c>
      <c r="P2390" s="19" t="str">
        <f>Def_Sistemas_Conectores_Cabos!$B$7</f>
        <v>SMA 50-ohm</v>
      </c>
      <c r="Q2390" s="27" t="str">
        <f t="shared" si="31"/>
        <v>TS-01:DI-BPMRFFE/BO_OUT
TS-01:DI-FMCFastADC/IN4</v>
      </c>
      <c r="R2390" s="69">
        <v>2.0</v>
      </c>
      <c r="S2390" s="69">
        <v>2.0</v>
      </c>
      <c r="T2390" s="211" t="str">
        <f>Def_Sistemas_Conectores_Cabos!$C$9</f>
        <v>RG316</v>
      </c>
      <c r="U2390" s="45" t="s">
        <v>1173</v>
      </c>
      <c r="V2390" s="33"/>
      <c r="W2390" s="33"/>
      <c r="X2390" s="33"/>
    </row>
    <row r="2391" ht="15.75" customHeight="1">
      <c r="A2391" s="19" t="str">
        <f>Def_Sistemas_Conectores_Cabos!$A$22</f>
        <v>BPM de elétrons</v>
      </c>
      <c r="B2391" s="22" t="str">
        <f>Datas_Entregas!$A$3</f>
        <v>BTS/Anel</v>
      </c>
      <c r="C2391" s="25">
        <f t="array" ref="C2391">INDEX(Datas_Entregas!$B$2:$B$100, MATCH(B2391, Datas_Entregas!$A$2:$A$100, 0), 1)</f>
        <v>43296</v>
      </c>
      <c r="D2391" s="22" t="str">
        <f>Def_Status_Montagem!$A$4</f>
        <v>Comprado / Esperando entrega</v>
      </c>
      <c r="E2391" s="35" t="str">
        <f>Def_Status_Montagem!$B$4</f>
        <v>Contratada (inclui etiqueta)</v>
      </c>
      <c r="F2391" s="214"/>
      <c r="G2391" s="215"/>
      <c r="H2391" s="26" t="str">
        <f t="array" ref="H2391">INDEX(Def_Instancias_Equipamentos!$E$2:$E$5135, MATCH(K2391, Def_Instancias_Equipamentos!$D$2:$D$5135, 0), 1)</f>
        <v>IA-20RaBPMTL</v>
      </c>
      <c r="I2391" s="27" t="str">
        <f t="array" ref="I2391">INDEX(Def_Instancias_Equipamentos!$E$2:$E$5135, MATCH(L2391, Def_Instancias_Equipamentos!$D$2:$D$5135, 0), 1)</f>
        <v>IA-20RaBPMTL</v>
      </c>
      <c r="J2391" s="27" t="str">
        <f t="shared" si="26"/>
        <v>INTERNO</v>
      </c>
      <c r="K2391" s="28" t="str">
        <f>Def_Instancias_Equipamentos!$D$737</f>
        <v>TS-02:DI-BPMRFFE</v>
      </c>
      <c r="L2391" s="19" t="str">
        <f>Def_Instancias_Equipamentos!$D$1328</f>
        <v>TS-02:DI-FMCFastADC</v>
      </c>
      <c r="M2391" s="44" t="s">
        <v>51</v>
      </c>
      <c r="N2391" s="45" t="s">
        <v>1192</v>
      </c>
      <c r="O2391" s="28" t="str">
        <f>Def_Sistemas_Conectores_Cabos!$B$7</f>
        <v>SMA 50-ohm</v>
      </c>
      <c r="P2391" s="19" t="str">
        <f>Def_Sistemas_Conectores_Cabos!$B$7</f>
        <v>SMA 50-ohm</v>
      </c>
      <c r="Q2391" s="27" t="str">
        <f t="shared" si="31"/>
        <v>TS-02:DI-BPMRFFE/TO_OUT
TS-02:DI-FMCFastADC/IN1</v>
      </c>
      <c r="R2391" s="69">
        <v>2.0</v>
      </c>
      <c r="S2391" s="69">
        <v>2.0</v>
      </c>
      <c r="T2391" s="211" t="str">
        <f>Def_Sistemas_Conectores_Cabos!$C$9</f>
        <v>RG316</v>
      </c>
      <c r="U2391" s="45" t="s">
        <v>1173</v>
      </c>
      <c r="V2391" s="33"/>
      <c r="W2391" s="33"/>
      <c r="X2391" s="33"/>
    </row>
    <row r="2392" ht="15.75" customHeight="1">
      <c r="A2392" s="19" t="str">
        <f>Def_Sistemas_Conectores_Cabos!$A$22</f>
        <v>BPM de elétrons</v>
      </c>
      <c r="B2392" s="22" t="str">
        <f>Datas_Entregas!$A$3</f>
        <v>BTS/Anel</v>
      </c>
      <c r="C2392" s="25">
        <f t="array" ref="C2392">INDEX(Datas_Entregas!$B$2:$B$100, MATCH(B2392, Datas_Entregas!$A$2:$A$100, 0), 1)</f>
        <v>43296</v>
      </c>
      <c r="D2392" s="22" t="str">
        <f>Def_Status_Montagem!$A$4</f>
        <v>Comprado / Esperando entrega</v>
      </c>
      <c r="E2392" s="35" t="str">
        <f>Def_Status_Montagem!$B$4</f>
        <v>Contratada (inclui etiqueta)</v>
      </c>
      <c r="F2392" s="214"/>
      <c r="G2392" s="215"/>
      <c r="H2392" s="26" t="str">
        <f t="array" ref="H2392">INDEX(Def_Instancias_Equipamentos!$E$2:$E$5135, MATCH(K2392, Def_Instancias_Equipamentos!$D$2:$D$5135, 0), 1)</f>
        <v>IA-20RaBPMTL</v>
      </c>
      <c r="I2392" s="27" t="str">
        <f t="array" ref="I2392">INDEX(Def_Instancias_Equipamentos!$E$2:$E$5135, MATCH(L2392, Def_Instancias_Equipamentos!$D$2:$D$5135, 0), 1)</f>
        <v>IA-20RaBPMTL</v>
      </c>
      <c r="J2392" s="27" t="str">
        <f t="shared" si="26"/>
        <v>INTERNO</v>
      </c>
      <c r="K2392" s="28" t="str">
        <f>Def_Instancias_Equipamentos!$D$737</f>
        <v>TS-02:DI-BPMRFFE</v>
      </c>
      <c r="L2392" s="19" t="str">
        <f>Def_Instancias_Equipamentos!$D$1328</f>
        <v>TS-02:DI-FMCFastADC</v>
      </c>
      <c r="M2392" s="44" t="s">
        <v>44</v>
      </c>
      <c r="N2392" s="45" t="s">
        <v>1199</v>
      </c>
      <c r="O2392" s="28" t="str">
        <f>Def_Sistemas_Conectores_Cabos!$B$7</f>
        <v>SMA 50-ohm</v>
      </c>
      <c r="P2392" s="19" t="str">
        <f>Def_Sistemas_Conectores_Cabos!$B$7</f>
        <v>SMA 50-ohm</v>
      </c>
      <c r="Q2392" s="27" t="str">
        <f t="shared" si="31"/>
        <v>TS-02:DI-BPMRFFE/BI_OUT
TS-02:DI-FMCFastADC/IN2</v>
      </c>
      <c r="R2392" s="69">
        <v>2.0</v>
      </c>
      <c r="S2392" s="69">
        <v>2.0</v>
      </c>
      <c r="T2392" s="211" t="str">
        <f>Def_Sistemas_Conectores_Cabos!$C$9</f>
        <v>RG316</v>
      </c>
      <c r="U2392" s="45" t="s">
        <v>1173</v>
      </c>
      <c r="V2392" s="33"/>
      <c r="W2392" s="33"/>
      <c r="X2392" s="33"/>
    </row>
    <row r="2393" ht="15.75" customHeight="1">
      <c r="A2393" s="19" t="str">
        <f>Def_Sistemas_Conectores_Cabos!$A$22</f>
        <v>BPM de elétrons</v>
      </c>
      <c r="B2393" s="22" t="str">
        <f>Datas_Entregas!$A$3</f>
        <v>BTS/Anel</v>
      </c>
      <c r="C2393" s="25">
        <f t="array" ref="C2393">INDEX(Datas_Entregas!$B$2:$B$100, MATCH(B2393, Datas_Entregas!$A$2:$A$100, 0), 1)</f>
        <v>43296</v>
      </c>
      <c r="D2393" s="22" t="str">
        <f>Def_Status_Montagem!$A$4</f>
        <v>Comprado / Esperando entrega</v>
      </c>
      <c r="E2393" s="35" t="str">
        <f>Def_Status_Montagem!$B$4</f>
        <v>Contratada (inclui etiqueta)</v>
      </c>
      <c r="F2393" s="214"/>
      <c r="G2393" s="215"/>
      <c r="H2393" s="26" t="str">
        <f t="array" ref="H2393">INDEX(Def_Instancias_Equipamentos!$E$2:$E$5135, MATCH(K2393, Def_Instancias_Equipamentos!$D$2:$D$5135, 0), 1)</f>
        <v>IA-20RaBPMTL</v>
      </c>
      <c r="I2393" s="27" t="str">
        <f t="array" ref="I2393">INDEX(Def_Instancias_Equipamentos!$E$2:$E$5135, MATCH(L2393, Def_Instancias_Equipamentos!$D$2:$D$5135, 0), 1)</f>
        <v>IA-20RaBPMTL</v>
      </c>
      <c r="J2393" s="27" t="str">
        <f t="shared" si="26"/>
        <v>INTERNO</v>
      </c>
      <c r="K2393" s="28" t="str">
        <f>Def_Instancias_Equipamentos!$D$737</f>
        <v>TS-02:DI-BPMRFFE</v>
      </c>
      <c r="L2393" s="19" t="str">
        <f>Def_Instancias_Equipamentos!$D$1328</f>
        <v>TS-02:DI-FMCFastADC</v>
      </c>
      <c r="M2393" s="44" t="s">
        <v>49</v>
      </c>
      <c r="N2393" s="45" t="s">
        <v>1202</v>
      </c>
      <c r="O2393" s="28" t="str">
        <f>Def_Sistemas_Conectores_Cabos!$B$7</f>
        <v>SMA 50-ohm</v>
      </c>
      <c r="P2393" s="19" t="str">
        <f>Def_Sistemas_Conectores_Cabos!$B$7</f>
        <v>SMA 50-ohm</v>
      </c>
      <c r="Q2393" s="27" t="str">
        <f t="shared" si="31"/>
        <v>TS-02:DI-BPMRFFE/TI_OUT
TS-02:DI-FMCFastADC/IN3</v>
      </c>
      <c r="R2393" s="69">
        <v>2.0</v>
      </c>
      <c r="S2393" s="69">
        <v>2.0</v>
      </c>
      <c r="T2393" s="211" t="str">
        <f>Def_Sistemas_Conectores_Cabos!$C$9</f>
        <v>RG316</v>
      </c>
      <c r="U2393" s="45" t="s">
        <v>1173</v>
      </c>
      <c r="V2393" s="33"/>
      <c r="W2393" s="33"/>
      <c r="X2393" s="33"/>
    </row>
    <row r="2394" ht="15.75" customHeight="1">
      <c r="A2394" s="19" t="str">
        <f>Def_Sistemas_Conectores_Cabos!$A$22</f>
        <v>BPM de elétrons</v>
      </c>
      <c r="B2394" s="22" t="str">
        <f>Datas_Entregas!$A$3</f>
        <v>BTS/Anel</v>
      </c>
      <c r="C2394" s="25">
        <f t="array" ref="C2394">INDEX(Datas_Entregas!$B$2:$B$100, MATCH(B2394, Datas_Entregas!$A$2:$A$100, 0), 1)</f>
        <v>43296</v>
      </c>
      <c r="D2394" s="22" t="str">
        <f>Def_Status_Montagem!$A$4</f>
        <v>Comprado / Esperando entrega</v>
      </c>
      <c r="E2394" s="35" t="str">
        <f>Def_Status_Montagem!$B$4</f>
        <v>Contratada (inclui etiqueta)</v>
      </c>
      <c r="F2394" s="214"/>
      <c r="G2394" s="215"/>
      <c r="H2394" s="26" t="str">
        <f t="array" ref="H2394">INDEX(Def_Instancias_Equipamentos!$E$2:$E$5135, MATCH(K2394, Def_Instancias_Equipamentos!$D$2:$D$5135, 0), 1)</f>
        <v>IA-20RaBPMTL</v>
      </c>
      <c r="I2394" s="27" t="str">
        <f t="array" ref="I2394">INDEX(Def_Instancias_Equipamentos!$E$2:$E$5135, MATCH(L2394, Def_Instancias_Equipamentos!$D$2:$D$5135, 0), 1)</f>
        <v>IA-20RaBPMTL</v>
      </c>
      <c r="J2394" s="27" t="str">
        <f t="shared" si="26"/>
        <v>INTERNO</v>
      </c>
      <c r="K2394" s="28" t="str">
        <f>Def_Instancias_Equipamentos!$D$737</f>
        <v>TS-02:DI-BPMRFFE</v>
      </c>
      <c r="L2394" s="19" t="str">
        <f>Def_Instancias_Equipamentos!$D$1328</f>
        <v>TS-02:DI-FMCFastADC</v>
      </c>
      <c r="M2394" s="44" t="s">
        <v>47</v>
      </c>
      <c r="N2394" s="45" t="s">
        <v>1216</v>
      </c>
      <c r="O2394" s="28" t="str">
        <f>Def_Sistemas_Conectores_Cabos!$B$7</f>
        <v>SMA 50-ohm</v>
      </c>
      <c r="P2394" s="19" t="str">
        <f>Def_Sistemas_Conectores_Cabos!$B$7</f>
        <v>SMA 50-ohm</v>
      </c>
      <c r="Q2394" s="27" t="str">
        <f t="shared" si="31"/>
        <v>TS-02:DI-BPMRFFE/BO_OUT
TS-02:DI-FMCFastADC/IN4</v>
      </c>
      <c r="R2394" s="69">
        <v>2.0</v>
      </c>
      <c r="S2394" s="69">
        <v>2.0</v>
      </c>
      <c r="T2394" s="211" t="str">
        <f>Def_Sistemas_Conectores_Cabos!$C$9</f>
        <v>RG316</v>
      </c>
      <c r="U2394" s="45" t="s">
        <v>1173</v>
      </c>
      <c r="V2394" s="33"/>
      <c r="W2394" s="33"/>
      <c r="X2394" s="33"/>
    </row>
    <row r="2395" ht="15.75" customHeight="1">
      <c r="A2395" s="19" t="str">
        <f>Def_Sistemas_Conectores_Cabos!$A$22</f>
        <v>BPM de elétrons</v>
      </c>
      <c r="B2395" s="22" t="str">
        <f>Datas_Entregas!$A$3</f>
        <v>BTS/Anel</v>
      </c>
      <c r="C2395" s="25">
        <f t="array" ref="C2395">INDEX(Datas_Entregas!$B$2:$B$100, MATCH(B2395, Datas_Entregas!$A$2:$A$100, 0), 1)</f>
        <v>43296</v>
      </c>
      <c r="D2395" s="22" t="str">
        <f>Def_Status_Montagem!$A$4</f>
        <v>Comprado / Esperando entrega</v>
      </c>
      <c r="E2395" s="35" t="str">
        <f>Def_Status_Montagem!$B$4</f>
        <v>Contratada (inclui etiqueta)</v>
      </c>
      <c r="F2395" s="214"/>
      <c r="G2395" s="215"/>
      <c r="H2395" s="26" t="str">
        <f t="array" ref="H2395">INDEX(Def_Instancias_Equipamentos!$E$2:$E$5135, MATCH(K2395, Def_Instancias_Equipamentos!$D$2:$D$5135, 0), 1)</f>
        <v>IA-20RaBPMTL</v>
      </c>
      <c r="I2395" s="27" t="str">
        <f t="array" ref="I2395">INDEX(Def_Instancias_Equipamentos!$E$2:$E$5135, MATCH(L2395, Def_Instancias_Equipamentos!$D$2:$D$5135, 0), 1)</f>
        <v>IA-20RaBPMTL</v>
      </c>
      <c r="J2395" s="27" t="str">
        <f t="shared" si="26"/>
        <v>INTERNO</v>
      </c>
      <c r="K2395" s="28" t="str">
        <f>Def_Instancias_Equipamentos!$D$738</f>
        <v>TS-03:DI-BPMRFFE</v>
      </c>
      <c r="L2395" s="19" t="str">
        <f>Def_Instancias_Equipamentos!$D$1329</f>
        <v>TS-03:DI-FMCFastADC</v>
      </c>
      <c r="M2395" s="44" t="s">
        <v>51</v>
      </c>
      <c r="N2395" s="45" t="s">
        <v>1192</v>
      </c>
      <c r="O2395" s="28" t="str">
        <f>Def_Sistemas_Conectores_Cabos!$B$7</f>
        <v>SMA 50-ohm</v>
      </c>
      <c r="P2395" s="19" t="str">
        <f>Def_Sistemas_Conectores_Cabos!$B$7</f>
        <v>SMA 50-ohm</v>
      </c>
      <c r="Q2395" s="27" t="str">
        <f t="shared" si="31"/>
        <v>TS-03:DI-BPMRFFE/TO_OUT
TS-03:DI-FMCFastADC/IN1</v>
      </c>
      <c r="R2395" s="69">
        <v>2.0</v>
      </c>
      <c r="S2395" s="69">
        <v>2.0</v>
      </c>
      <c r="T2395" s="211" t="str">
        <f>Def_Sistemas_Conectores_Cabos!$C$9</f>
        <v>RG316</v>
      </c>
      <c r="U2395" s="45" t="s">
        <v>1173</v>
      </c>
      <c r="V2395" s="33"/>
      <c r="W2395" s="33"/>
      <c r="X2395" s="33"/>
    </row>
    <row r="2396" ht="15.75" customHeight="1">
      <c r="A2396" s="19" t="str">
        <f>Def_Sistemas_Conectores_Cabos!$A$22</f>
        <v>BPM de elétrons</v>
      </c>
      <c r="B2396" s="22" t="str">
        <f>Datas_Entregas!$A$3</f>
        <v>BTS/Anel</v>
      </c>
      <c r="C2396" s="25">
        <f t="array" ref="C2396">INDEX(Datas_Entregas!$B$2:$B$100, MATCH(B2396, Datas_Entregas!$A$2:$A$100, 0), 1)</f>
        <v>43296</v>
      </c>
      <c r="D2396" s="22" t="str">
        <f>Def_Status_Montagem!$A$4</f>
        <v>Comprado / Esperando entrega</v>
      </c>
      <c r="E2396" s="35" t="str">
        <f>Def_Status_Montagem!$B$4</f>
        <v>Contratada (inclui etiqueta)</v>
      </c>
      <c r="F2396" s="214"/>
      <c r="G2396" s="215"/>
      <c r="H2396" s="26" t="str">
        <f t="array" ref="H2396">INDEX(Def_Instancias_Equipamentos!$E$2:$E$5135, MATCH(K2396, Def_Instancias_Equipamentos!$D$2:$D$5135, 0), 1)</f>
        <v>IA-20RaBPMTL</v>
      </c>
      <c r="I2396" s="27" t="str">
        <f t="array" ref="I2396">INDEX(Def_Instancias_Equipamentos!$E$2:$E$5135, MATCH(L2396, Def_Instancias_Equipamentos!$D$2:$D$5135, 0), 1)</f>
        <v>IA-20RaBPMTL</v>
      </c>
      <c r="J2396" s="27" t="str">
        <f t="shared" si="26"/>
        <v>INTERNO</v>
      </c>
      <c r="K2396" s="28" t="str">
        <f>Def_Instancias_Equipamentos!$D$738</f>
        <v>TS-03:DI-BPMRFFE</v>
      </c>
      <c r="L2396" s="19" t="str">
        <f>Def_Instancias_Equipamentos!$D$1329</f>
        <v>TS-03:DI-FMCFastADC</v>
      </c>
      <c r="M2396" s="44" t="s">
        <v>44</v>
      </c>
      <c r="N2396" s="45" t="s">
        <v>1199</v>
      </c>
      <c r="O2396" s="28" t="str">
        <f>Def_Sistemas_Conectores_Cabos!$B$7</f>
        <v>SMA 50-ohm</v>
      </c>
      <c r="P2396" s="19" t="str">
        <f>Def_Sistemas_Conectores_Cabos!$B$7</f>
        <v>SMA 50-ohm</v>
      </c>
      <c r="Q2396" s="27" t="str">
        <f t="shared" si="31"/>
        <v>TS-03:DI-BPMRFFE/BI_OUT
TS-03:DI-FMCFastADC/IN2</v>
      </c>
      <c r="R2396" s="69">
        <v>2.0</v>
      </c>
      <c r="S2396" s="69">
        <v>2.0</v>
      </c>
      <c r="T2396" s="211" t="str">
        <f>Def_Sistemas_Conectores_Cabos!$C$9</f>
        <v>RG316</v>
      </c>
      <c r="U2396" s="45" t="s">
        <v>1173</v>
      </c>
      <c r="V2396" s="33"/>
      <c r="W2396" s="33"/>
      <c r="X2396" s="33"/>
    </row>
    <row r="2397" ht="15.75" customHeight="1">
      <c r="A2397" s="19" t="str">
        <f>Def_Sistemas_Conectores_Cabos!$A$22</f>
        <v>BPM de elétrons</v>
      </c>
      <c r="B2397" s="22" t="str">
        <f>Datas_Entregas!$A$3</f>
        <v>BTS/Anel</v>
      </c>
      <c r="C2397" s="25">
        <f t="array" ref="C2397">INDEX(Datas_Entregas!$B$2:$B$100, MATCH(B2397, Datas_Entregas!$A$2:$A$100, 0), 1)</f>
        <v>43296</v>
      </c>
      <c r="D2397" s="22" t="str">
        <f>Def_Status_Montagem!$A$4</f>
        <v>Comprado / Esperando entrega</v>
      </c>
      <c r="E2397" s="35" t="str">
        <f>Def_Status_Montagem!$B$4</f>
        <v>Contratada (inclui etiqueta)</v>
      </c>
      <c r="F2397" s="214"/>
      <c r="G2397" s="215"/>
      <c r="H2397" s="26" t="str">
        <f t="array" ref="H2397">INDEX(Def_Instancias_Equipamentos!$E$2:$E$5135, MATCH(K2397, Def_Instancias_Equipamentos!$D$2:$D$5135, 0), 1)</f>
        <v>IA-20RaBPMTL</v>
      </c>
      <c r="I2397" s="27" t="str">
        <f t="array" ref="I2397">INDEX(Def_Instancias_Equipamentos!$E$2:$E$5135, MATCH(L2397, Def_Instancias_Equipamentos!$D$2:$D$5135, 0), 1)</f>
        <v>IA-20RaBPMTL</v>
      </c>
      <c r="J2397" s="27" t="str">
        <f t="shared" si="26"/>
        <v>INTERNO</v>
      </c>
      <c r="K2397" s="28" t="str">
        <f>Def_Instancias_Equipamentos!$D$738</f>
        <v>TS-03:DI-BPMRFFE</v>
      </c>
      <c r="L2397" s="19" t="str">
        <f>Def_Instancias_Equipamentos!$D$1329</f>
        <v>TS-03:DI-FMCFastADC</v>
      </c>
      <c r="M2397" s="44" t="s">
        <v>49</v>
      </c>
      <c r="N2397" s="45" t="s">
        <v>1202</v>
      </c>
      <c r="O2397" s="28" t="str">
        <f>Def_Sistemas_Conectores_Cabos!$B$7</f>
        <v>SMA 50-ohm</v>
      </c>
      <c r="P2397" s="19" t="str">
        <f>Def_Sistemas_Conectores_Cabos!$B$7</f>
        <v>SMA 50-ohm</v>
      </c>
      <c r="Q2397" s="27" t="str">
        <f t="shared" si="31"/>
        <v>TS-03:DI-BPMRFFE/TI_OUT
TS-03:DI-FMCFastADC/IN3</v>
      </c>
      <c r="R2397" s="69">
        <v>2.0</v>
      </c>
      <c r="S2397" s="69">
        <v>2.0</v>
      </c>
      <c r="T2397" s="211" t="str">
        <f>Def_Sistemas_Conectores_Cabos!$C$9</f>
        <v>RG316</v>
      </c>
      <c r="U2397" s="45" t="s">
        <v>1173</v>
      </c>
      <c r="V2397" s="33"/>
      <c r="W2397" s="33"/>
      <c r="X2397" s="33"/>
    </row>
    <row r="2398" ht="15.75" customHeight="1">
      <c r="A2398" s="19" t="str">
        <f>Def_Sistemas_Conectores_Cabos!$A$22</f>
        <v>BPM de elétrons</v>
      </c>
      <c r="B2398" s="22" t="str">
        <f>Datas_Entregas!$A$3</f>
        <v>BTS/Anel</v>
      </c>
      <c r="C2398" s="25">
        <f t="array" ref="C2398">INDEX(Datas_Entregas!$B$2:$B$100, MATCH(B2398, Datas_Entregas!$A$2:$A$100, 0), 1)</f>
        <v>43296</v>
      </c>
      <c r="D2398" s="22" t="str">
        <f>Def_Status_Montagem!$A$4</f>
        <v>Comprado / Esperando entrega</v>
      </c>
      <c r="E2398" s="35" t="str">
        <f>Def_Status_Montagem!$B$4</f>
        <v>Contratada (inclui etiqueta)</v>
      </c>
      <c r="F2398" s="214"/>
      <c r="G2398" s="215"/>
      <c r="H2398" s="26" t="str">
        <f t="array" ref="H2398">INDEX(Def_Instancias_Equipamentos!$E$2:$E$5135, MATCH(K2398, Def_Instancias_Equipamentos!$D$2:$D$5135, 0), 1)</f>
        <v>IA-20RaBPMTL</v>
      </c>
      <c r="I2398" s="27" t="str">
        <f t="array" ref="I2398">INDEX(Def_Instancias_Equipamentos!$E$2:$E$5135, MATCH(L2398, Def_Instancias_Equipamentos!$D$2:$D$5135, 0), 1)</f>
        <v>IA-20RaBPMTL</v>
      </c>
      <c r="J2398" s="27" t="str">
        <f t="shared" si="26"/>
        <v>INTERNO</v>
      </c>
      <c r="K2398" s="28" t="str">
        <f>Def_Instancias_Equipamentos!$D$738</f>
        <v>TS-03:DI-BPMRFFE</v>
      </c>
      <c r="L2398" s="19" t="str">
        <f>Def_Instancias_Equipamentos!$D$1329</f>
        <v>TS-03:DI-FMCFastADC</v>
      </c>
      <c r="M2398" s="44" t="s">
        <v>47</v>
      </c>
      <c r="N2398" s="45" t="s">
        <v>1216</v>
      </c>
      <c r="O2398" s="28" t="str">
        <f>Def_Sistemas_Conectores_Cabos!$B$7</f>
        <v>SMA 50-ohm</v>
      </c>
      <c r="P2398" s="19" t="str">
        <f>Def_Sistemas_Conectores_Cabos!$B$7</f>
        <v>SMA 50-ohm</v>
      </c>
      <c r="Q2398" s="27" t="str">
        <f t="shared" si="31"/>
        <v>TS-03:DI-BPMRFFE/BO_OUT
TS-03:DI-FMCFastADC/IN4</v>
      </c>
      <c r="R2398" s="69">
        <v>2.0</v>
      </c>
      <c r="S2398" s="69">
        <v>2.0</v>
      </c>
      <c r="T2398" s="211" t="str">
        <f>Def_Sistemas_Conectores_Cabos!$C$9</f>
        <v>RG316</v>
      </c>
      <c r="U2398" s="45" t="s">
        <v>1173</v>
      </c>
      <c r="V2398" s="33"/>
      <c r="W2398" s="33"/>
      <c r="X2398" s="33"/>
    </row>
    <row r="2399" ht="15.75" customHeight="1">
      <c r="A2399" s="19" t="str">
        <f>Def_Sistemas_Conectores_Cabos!$A$22</f>
        <v>BPM de elétrons</v>
      </c>
      <c r="B2399" s="22" t="str">
        <f>Datas_Entregas!$A$3</f>
        <v>BTS/Anel</v>
      </c>
      <c r="C2399" s="25">
        <f t="array" ref="C2399">INDEX(Datas_Entregas!$B$2:$B$100, MATCH(B2399, Datas_Entregas!$A$2:$A$100, 0), 1)</f>
        <v>43296</v>
      </c>
      <c r="D2399" s="22" t="str">
        <f>Def_Status_Montagem!$A$4</f>
        <v>Comprado / Esperando entrega</v>
      </c>
      <c r="E2399" s="35" t="str">
        <f>Def_Status_Montagem!$B$4</f>
        <v>Contratada (inclui etiqueta)</v>
      </c>
      <c r="F2399" s="214"/>
      <c r="G2399" s="215"/>
      <c r="H2399" s="26" t="str">
        <f t="array" ref="H2399">INDEX(Def_Instancias_Equipamentos!$E$2:$E$5135, MATCH(K2399, Def_Instancias_Equipamentos!$D$2:$D$5135, 0), 1)</f>
        <v>IA-20RaBPMTL</v>
      </c>
      <c r="I2399" s="27" t="str">
        <f t="array" ref="I2399">INDEX(Def_Instancias_Equipamentos!$E$2:$E$5135, MATCH(L2399, Def_Instancias_Equipamentos!$D$2:$D$5135, 0), 1)</f>
        <v>IA-20RaBPMTL</v>
      </c>
      <c r="J2399" s="27" t="str">
        <f t="shared" si="26"/>
        <v>INTERNO</v>
      </c>
      <c r="K2399" s="28" t="str">
        <f>Def_Instancias_Equipamentos!$D$739</f>
        <v>TS-04:DI-BPMRFFE-1</v>
      </c>
      <c r="L2399" s="19" t="str">
        <f>Def_Instancias_Equipamentos!$D$1330</f>
        <v>TS-04:DI-FMCFastADC-1</v>
      </c>
      <c r="M2399" s="44" t="s">
        <v>51</v>
      </c>
      <c r="N2399" s="45" t="s">
        <v>1192</v>
      </c>
      <c r="O2399" s="28" t="str">
        <f>Def_Sistemas_Conectores_Cabos!$B$7</f>
        <v>SMA 50-ohm</v>
      </c>
      <c r="P2399" s="19" t="str">
        <f>Def_Sistemas_Conectores_Cabos!$B$7</f>
        <v>SMA 50-ohm</v>
      </c>
      <c r="Q2399" s="27" t="str">
        <f t="shared" si="31"/>
        <v>TS-04:DI-BPMRFFE-1/TO_OUT
TS-04:DI-FMCFastADC-1/IN1</v>
      </c>
      <c r="R2399" s="69">
        <v>2.0</v>
      </c>
      <c r="S2399" s="69">
        <v>2.0</v>
      </c>
      <c r="T2399" s="211" t="str">
        <f>Def_Sistemas_Conectores_Cabos!$C$9</f>
        <v>RG316</v>
      </c>
      <c r="U2399" s="45" t="s">
        <v>1173</v>
      </c>
      <c r="V2399" s="33"/>
      <c r="W2399" s="33"/>
      <c r="X2399" s="33"/>
    </row>
    <row r="2400" ht="15.75" customHeight="1">
      <c r="A2400" s="19" t="str">
        <f>Def_Sistemas_Conectores_Cabos!$A$22</f>
        <v>BPM de elétrons</v>
      </c>
      <c r="B2400" s="22" t="str">
        <f>Datas_Entregas!$A$3</f>
        <v>BTS/Anel</v>
      </c>
      <c r="C2400" s="25">
        <f t="array" ref="C2400">INDEX(Datas_Entregas!$B$2:$B$100, MATCH(B2400, Datas_Entregas!$A$2:$A$100, 0), 1)</f>
        <v>43296</v>
      </c>
      <c r="D2400" s="22" t="str">
        <f>Def_Status_Montagem!$A$4</f>
        <v>Comprado / Esperando entrega</v>
      </c>
      <c r="E2400" s="35" t="str">
        <f>Def_Status_Montagem!$B$4</f>
        <v>Contratada (inclui etiqueta)</v>
      </c>
      <c r="F2400" s="214"/>
      <c r="G2400" s="215"/>
      <c r="H2400" s="26" t="str">
        <f t="array" ref="H2400">INDEX(Def_Instancias_Equipamentos!$E$2:$E$5135, MATCH(K2400, Def_Instancias_Equipamentos!$D$2:$D$5135, 0), 1)</f>
        <v>IA-20RaBPMTL</v>
      </c>
      <c r="I2400" s="27" t="str">
        <f t="array" ref="I2400">INDEX(Def_Instancias_Equipamentos!$E$2:$E$5135, MATCH(L2400, Def_Instancias_Equipamentos!$D$2:$D$5135, 0), 1)</f>
        <v>IA-20RaBPMTL</v>
      </c>
      <c r="J2400" s="27" t="str">
        <f t="shared" si="26"/>
        <v>INTERNO</v>
      </c>
      <c r="K2400" s="28" t="str">
        <f>Def_Instancias_Equipamentos!$D$739</f>
        <v>TS-04:DI-BPMRFFE-1</v>
      </c>
      <c r="L2400" s="19" t="str">
        <f>Def_Instancias_Equipamentos!$D$1330</f>
        <v>TS-04:DI-FMCFastADC-1</v>
      </c>
      <c r="M2400" s="44" t="s">
        <v>44</v>
      </c>
      <c r="N2400" s="45" t="s">
        <v>1199</v>
      </c>
      <c r="O2400" s="28" t="str">
        <f>Def_Sistemas_Conectores_Cabos!$B$7</f>
        <v>SMA 50-ohm</v>
      </c>
      <c r="P2400" s="19" t="str">
        <f>Def_Sistemas_Conectores_Cabos!$B$7</f>
        <v>SMA 50-ohm</v>
      </c>
      <c r="Q2400" s="27" t="str">
        <f t="shared" si="31"/>
        <v>TS-04:DI-BPMRFFE-1/BI_OUT
TS-04:DI-FMCFastADC-1/IN2</v>
      </c>
      <c r="R2400" s="69">
        <v>2.0</v>
      </c>
      <c r="S2400" s="69">
        <v>2.0</v>
      </c>
      <c r="T2400" s="211" t="str">
        <f>Def_Sistemas_Conectores_Cabos!$C$9</f>
        <v>RG316</v>
      </c>
      <c r="U2400" s="45" t="s">
        <v>1173</v>
      </c>
      <c r="V2400" s="33"/>
      <c r="W2400" s="33"/>
      <c r="X2400" s="33"/>
    </row>
    <row r="2401" ht="15.75" customHeight="1">
      <c r="A2401" s="19" t="str">
        <f>Def_Sistemas_Conectores_Cabos!$A$22</f>
        <v>BPM de elétrons</v>
      </c>
      <c r="B2401" s="22" t="str">
        <f>Datas_Entregas!$A$3</f>
        <v>BTS/Anel</v>
      </c>
      <c r="C2401" s="25">
        <f t="array" ref="C2401">INDEX(Datas_Entregas!$B$2:$B$100, MATCH(B2401, Datas_Entregas!$A$2:$A$100, 0), 1)</f>
        <v>43296</v>
      </c>
      <c r="D2401" s="22" t="str">
        <f>Def_Status_Montagem!$A$4</f>
        <v>Comprado / Esperando entrega</v>
      </c>
      <c r="E2401" s="35" t="str">
        <f>Def_Status_Montagem!$B$4</f>
        <v>Contratada (inclui etiqueta)</v>
      </c>
      <c r="F2401" s="214"/>
      <c r="G2401" s="215"/>
      <c r="H2401" s="26" t="str">
        <f t="array" ref="H2401">INDEX(Def_Instancias_Equipamentos!$E$2:$E$5135, MATCH(K2401, Def_Instancias_Equipamentos!$D$2:$D$5135, 0), 1)</f>
        <v>IA-20RaBPMTL</v>
      </c>
      <c r="I2401" s="27" t="str">
        <f t="array" ref="I2401">INDEX(Def_Instancias_Equipamentos!$E$2:$E$5135, MATCH(L2401, Def_Instancias_Equipamentos!$D$2:$D$5135, 0), 1)</f>
        <v>IA-20RaBPMTL</v>
      </c>
      <c r="J2401" s="27" t="str">
        <f t="shared" si="26"/>
        <v>INTERNO</v>
      </c>
      <c r="K2401" s="28" t="str">
        <f>Def_Instancias_Equipamentos!$D$739</f>
        <v>TS-04:DI-BPMRFFE-1</v>
      </c>
      <c r="L2401" s="19" t="str">
        <f>Def_Instancias_Equipamentos!$D$1330</f>
        <v>TS-04:DI-FMCFastADC-1</v>
      </c>
      <c r="M2401" s="44" t="s">
        <v>49</v>
      </c>
      <c r="N2401" s="45" t="s">
        <v>1202</v>
      </c>
      <c r="O2401" s="28" t="str">
        <f>Def_Sistemas_Conectores_Cabos!$B$7</f>
        <v>SMA 50-ohm</v>
      </c>
      <c r="P2401" s="19" t="str">
        <f>Def_Sistemas_Conectores_Cabos!$B$7</f>
        <v>SMA 50-ohm</v>
      </c>
      <c r="Q2401" s="27" t="str">
        <f t="shared" si="31"/>
        <v>TS-04:DI-BPMRFFE-1/TI_OUT
TS-04:DI-FMCFastADC-1/IN3</v>
      </c>
      <c r="R2401" s="69">
        <v>2.0</v>
      </c>
      <c r="S2401" s="69">
        <v>2.0</v>
      </c>
      <c r="T2401" s="211" t="str">
        <f>Def_Sistemas_Conectores_Cabos!$C$9</f>
        <v>RG316</v>
      </c>
      <c r="U2401" s="45" t="s">
        <v>1173</v>
      </c>
      <c r="V2401" s="33"/>
      <c r="W2401" s="33"/>
      <c r="X2401" s="33"/>
    </row>
    <row r="2402" ht="15.75" customHeight="1">
      <c r="A2402" s="19" t="str">
        <f>Def_Sistemas_Conectores_Cabos!$A$22</f>
        <v>BPM de elétrons</v>
      </c>
      <c r="B2402" s="22" t="str">
        <f>Datas_Entregas!$A$3</f>
        <v>BTS/Anel</v>
      </c>
      <c r="C2402" s="25">
        <f t="array" ref="C2402">INDEX(Datas_Entregas!$B$2:$B$100, MATCH(B2402, Datas_Entregas!$A$2:$A$100, 0), 1)</f>
        <v>43296</v>
      </c>
      <c r="D2402" s="22" t="str">
        <f>Def_Status_Montagem!$A$4</f>
        <v>Comprado / Esperando entrega</v>
      </c>
      <c r="E2402" s="35" t="str">
        <f>Def_Status_Montagem!$B$4</f>
        <v>Contratada (inclui etiqueta)</v>
      </c>
      <c r="F2402" s="214"/>
      <c r="G2402" s="215"/>
      <c r="H2402" s="26" t="str">
        <f t="array" ref="H2402">INDEX(Def_Instancias_Equipamentos!$E$2:$E$5135, MATCH(K2402, Def_Instancias_Equipamentos!$D$2:$D$5135, 0), 1)</f>
        <v>IA-20RaBPMTL</v>
      </c>
      <c r="I2402" s="27" t="str">
        <f t="array" ref="I2402">INDEX(Def_Instancias_Equipamentos!$E$2:$E$5135, MATCH(L2402, Def_Instancias_Equipamentos!$D$2:$D$5135, 0), 1)</f>
        <v>IA-20RaBPMTL</v>
      </c>
      <c r="J2402" s="27" t="str">
        <f t="shared" si="26"/>
        <v>INTERNO</v>
      </c>
      <c r="K2402" s="28" t="str">
        <f>Def_Instancias_Equipamentos!$D$739</f>
        <v>TS-04:DI-BPMRFFE-1</v>
      </c>
      <c r="L2402" s="19" t="str">
        <f>Def_Instancias_Equipamentos!$D$1330</f>
        <v>TS-04:DI-FMCFastADC-1</v>
      </c>
      <c r="M2402" s="44" t="s">
        <v>47</v>
      </c>
      <c r="N2402" s="45" t="s">
        <v>1216</v>
      </c>
      <c r="O2402" s="28" t="str">
        <f>Def_Sistemas_Conectores_Cabos!$B$7</f>
        <v>SMA 50-ohm</v>
      </c>
      <c r="P2402" s="19" t="str">
        <f>Def_Sistemas_Conectores_Cabos!$B$7</f>
        <v>SMA 50-ohm</v>
      </c>
      <c r="Q2402" s="27" t="str">
        <f t="shared" si="31"/>
        <v>TS-04:DI-BPMRFFE-1/BO_OUT
TS-04:DI-FMCFastADC-1/IN4</v>
      </c>
      <c r="R2402" s="69">
        <v>2.0</v>
      </c>
      <c r="S2402" s="69">
        <v>2.0</v>
      </c>
      <c r="T2402" s="211" t="str">
        <f>Def_Sistemas_Conectores_Cabos!$C$9</f>
        <v>RG316</v>
      </c>
      <c r="U2402" s="45" t="s">
        <v>1173</v>
      </c>
      <c r="V2402" s="33"/>
      <c r="W2402" s="33"/>
      <c r="X2402" s="33"/>
    </row>
    <row r="2403" ht="15.75" customHeight="1">
      <c r="A2403" s="19" t="str">
        <f>Def_Sistemas_Conectores_Cabos!$A$22</f>
        <v>BPM de elétrons</v>
      </c>
      <c r="B2403" s="22" t="str">
        <f>Datas_Entregas!$A$3</f>
        <v>BTS/Anel</v>
      </c>
      <c r="C2403" s="25">
        <f t="array" ref="C2403">INDEX(Datas_Entregas!$B$2:$B$100, MATCH(B2403, Datas_Entregas!$A$2:$A$100, 0), 1)</f>
        <v>43296</v>
      </c>
      <c r="D2403" s="22" t="str">
        <f>Def_Status_Montagem!$A$4</f>
        <v>Comprado / Esperando entrega</v>
      </c>
      <c r="E2403" s="35" t="str">
        <f>Def_Status_Montagem!$B$4</f>
        <v>Contratada (inclui etiqueta)</v>
      </c>
      <c r="F2403" s="214"/>
      <c r="G2403" s="215"/>
      <c r="H2403" s="26" t="str">
        <f t="array" ref="H2403">INDEX(Def_Instancias_Equipamentos!$E$2:$E$5135, MATCH(K2403, Def_Instancias_Equipamentos!$D$2:$D$5135, 0), 1)</f>
        <v>IA-20RaBPMTL</v>
      </c>
      <c r="I2403" s="27" t="str">
        <f t="array" ref="I2403">INDEX(Def_Instancias_Equipamentos!$E$2:$E$5135, MATCH(L2403, Def_Instancias_Equipamentos!$D$2:$D$5135, 0), 1)</f>
        <v>IA-20RaBPMTL</v>
      </c>
      <c r="J2403" s="27" t="str">
        <f t="shared" si="26"/>
        <v>INTERNO</v>
      </c>
      <c r="K2403" s="28" t="str">
        <f>Def_Instancias_Equipamentos!$D$740</f>
        <v>TS-04:DI-BPMRFFE-2</v>
      </c>
      <c r="L2403" s="19" t="str">
        <f>Def_Instancias_Equipamentos!$D$1331</f>
        <v>TS-04:DI-FMCFastADC-2</v>
      </c>
      <c r="M2403" s="44" t="s">
        <v>51</v>
      </c>
      <c r="N2403" s="45" t="s">
        <v>1192</v>
      </c>
      <c r="O2403" s="28" t="str">
        <f>Def_Sistemas_Conectores_Cabos!$B$7</f>
        <v>SMA 50-ohm</v>
      </c>
      <c r="P2403" s="19" t="str">
        <f>Def_Sistemas_Conectores_Cabos!$B$7</f>
        <v>SMA 50-ohm</v>
      </c>
      <c r="Q2403" s="27" t="str">
        <f t="shared" si="31"/>
        <v>TS-04:DI-BPMRFFE-2/TO_OUT
TS-04:DI-FMCFastADC-2/IN1</v>
      </c>
      <c r="R2403" s="69">
        <v>2.0</v>
      </c>
      <c r="S2403" s="69">
        <v>2.0</v>
      </c>
      <c r="T2403" s="211" t="str">
        <f>Def_Sistemas_Conectores_Cabos!$C$9</f>
        <v>RG316</v>
      </c>
      <c r="U2403" s="45" t="s">
        <v>1173</v>
      </c>
      <c r="V2403" s="33"/>
      <c r="W2403" s="33"/>
      <c r="X2403" s="33"/>
    </row>
    <row r="2404" ht="15.75" customHeight="1">
      <c r="A2404" s="19" t="str">
        <f>Def_Sistemas_Conectores_Cabos!$A$22</f>
        <v>BPM de elétrons</v>
      </c>
      <c r="B2404" s="22" t="str">
        <f>Datas_Entregas!$A$3</f>
        <v>BTS/Anel</v>
      </c>
      <c r="C2404" s="25">
        <f t="array" ref="C2404">INDEX(Datas_Entregas!$B$2:$B$100, MATCH(B2404, Datas_Entregas!$A$2:$A$100, 0), 1)</f>
        <v>43296</v>
      </c>
      <c r="D2404" s="22" t="str">
        <f>Def_Status_Montagem!$A$4</f>
        <v>Comprado / Esperando entrega</v>
      </c>
      <c r="E2404" s="35" t="str">
        <f>Def_Status_Montagem!$B$4</f>
        <v>Contratada (inclui etiqueta)</v>
      </c>
      <c r="F2404" s="214"/>
      <c r="G2404" s="215"/>
      <c r="H2404" s="26" t="str">
        <f t="array" ref="H2404">INDEX(Def_Instancias_Equipamentos!$E$2:$E$5135, MATCH(K2404, Def_Instancias_Equipamentos!$D$2:$D$5135, 0), 1)</f>
        <v>IA-20RaBPMTL</v>
      </c>
      <c r="I2404" s="27" t="str">
        <f t="array" ref="I2404">INDEX(Def_Instancias_Equipamentos!$E$2:$E$5135, MATCH(L2404, Def_Instancias_Equipamentos!$D$2:$D$5135, 0), 1)</f>
        <v>IA-20RaBPMTL</v>
      </c>
      <c r="J2404" s="27" t="str">
        <f t="shared" si="26"/>
        <v>INTERNO</v>
      </c>
      <c r="K2404" s="28" t="str">
        <f>Def_Instancias_Equipamentos!$D$740</f>
        <v>TS-04:DI-BPMRFFE-2</v>
      </c>
      <c r="L2404" s="19" t="str">
        <f>Def_Instancias_Equipamentos!$D$1331</f>
        <v>TS-04:DI-FMCFastADC-2</v>
      </c>
      <c r="M2404" s="44" t="s">
        <v>44</v>
      </c>
      <c r="N2404" s="45" t="s">
        <v>1199</v>
      </c>
      <c r="O2404" s="28" t="str">
        <f>Def_Sistemas_Conectores_Cabos!$B$7</f>
        <v>SMA 50-ohm</v>
      </c>
      <c r="P2404" s="19" t="str">
        <f>Def_Sistemas_Conectores_Cabos!$B$7</f>
        <v>SMA 50-ohm</v>
      </c>
      <c r="Q2404" s="27" t="str">
        <f t="shared" si="31"/>
        <v>TS-04:DI-BPMRFFE-2/BI_OUT
TS-04:DI-FMCFastADC-2/IN2</v>
      </c>
      <c r="R2404" s="69">
        <v>2.0</v>
      </c>
      <c r="S2404" s="69">
        <v>2.0</v>
      </c>
      <c r="T2404" s="211" t="str">
        <f>Def_Sistemas_Conectores_Cabos!$C$9</f>
        <v>RG316</v>
      </c>
      <c r="U2404" s="45" t="s">
        <v>1173</v>
      </c>
      <c r="V2404" s="33"/>
      <c r="W2404" s="33"/>
      <c r="X2404" s="33"/>
    </row>
    <row r="2405" ht="15.75" customHeight="1">
      <c r="A2405" s="19" t="str">
        <f>Def_Sistemas_Conectores_Cabos!$A$22</f>
        <v>BPM de elétrons</v>
      </c>
      <c r="B2405" s="22" t="str">
        <f>Datas_Entregas!$A$3</f>
        <v>BTS/Anel</v>
      </c>
      <c r="C2405" s="25">
        <f t="array" ref="C2405">INDEX(Datas_Entregas!$B$2:$B$100, MATCH(B2405, Datas_Entregas!$A$2:$A$100, 0), 1)</f>
        <v>43296</v>
      </c>
      <c r="D2405" s="22" t="str">
        <f>Def_Status_Montagem!$A$4</f>
        <v>Comprado / Esperando entrega</v>
      </c>
      <c r="E2405" s="35" t="str">
        <f>Def_Status_Montagem!$B$4</f>
        <v>Contratada (inclui etiqueta)</v>
      </c>
      <c r="F2405" s="214"/>
      <c r="G2405" s="215"/>
      <c r="H2405" s="26" t="str">
        <f t="array" ref="H2405">INDEX(Def_Instancias_Equipamentos!$E$2:$E$5135, MATCH(K2405, Def_Instancias_Equipamentos!$D$2:$D$5135, 0), 1)</f>
        <v>IA-20RaBPMTL</v>
      </c>
      <c r="I2405" s="27" t="str">
        <f t="array" ref="I2405">INDEX(Def_Instancias_Equipamentos!$E$2:$E$5135, MATCH(L2405, Def_Instancias_Equipamentos!$D$2:$D$5135, 0), 1)</f>
        <v>IA-20RaBPMTL</v>
      </c>
      <c r="J2405" s="27" t="str">
        <f t="shared" si="26"/>
        <v>INTERNO</v>
      </c>
      <c r="K2405" s="28" t="str">
        <f>Def_Instancias_Equipamentos!$D$740</f>
        <v>TS-04:DI-BPMRFFE-2</v>
      </c>
      <c r="L2405" s="19" t="str">
        <f>Def_Instancias_Equipamentos!$D$1331</f>
        <v>TS-04:DI-FMCFastADC-2</v>
      </c>
      <c r="M2405" s="44" t="s">
        <v>49</v>
      </c>
      <c r="N2405" s="45" t="s">
        <v>1202</v>
      </c>
      <c r="O2405" s="28" t="str">
        <f>Def_Sistemas_Conectores_Cabos!$B$7</f>
        <v>SMA 50-ohm</v>
      </c>
      <c r="P2405" s="19" t="str">
        <f>Def_Sistemas_Conectores_Cabos!$B$7</f>
        <v>SMA 50-ohm</v>
      </c>
      <c r="Q2405" s="27" t="str">
        <f t="shared" si="31"/>
        <v>TS-04:DI-BPMRFFE-2/TI_OUT
TS-04:DI-FMCFastADC-2/IN3</v>
      </c>
      <c r="R2405" s="69">
        <v>2.0</v>
      </c>
      <c r="S2405" s="69">
        <v>2.0</v>
      </c>
      <c r="T2405" s="211" t="str">
        <f>Def_Sistemas_Conectores_Cabos!$C$9</f>
        <v>RG316</v>
      </c>
      <c r="U2405" s="45" t="s">
        <v>1173</v>
      </c>
      <c r="V2405" s="33"/>
      <c r="W2405" s="33"/>
      <c r="X2405" s="33"/>
    </row>
    <row r="2406" ht="15.75" customHeight="1">
      <c r="A2406" s="19" t="str">
        <f>Def_Sistemas_Conectores_Cabos!$A$22</f>
        <v>BPM de elétrons</v>
      </c>
      <c r="B2406" s="22" t="str">
        <f>Datas_Entregas!$A$3</f>
        <v>BTS/Anel</v>
      </c>
      <c r="C2406" s="25">
        <f t="array" ref="C2406">INDEX(Datas_Entregas!$B$2:$B$100, MATCH(B2406, Datas_Entregas!$A$2:$A$100, 0), 1)</f>
        <v>43296</v>
      </c>
      <c r="D2406" s="22" t="str">
        <f>Def_Status_Montagem!$A$4</f>
        <v>Comprado / Esperando entrega</v>
      </c>
      <c r="E2406" s="35" t="str">
        <f>Def_Status_Montagem!$B$4</f>
        <v>Contratada (inclui etiqueta)</v>
      </c>
      <c r="F2406" s="214"/>
      <c r="G2406" s="215"/>
      <c r="H2406" s="26" t="str">
        <f t="array" ref="H2406">INDEX(Def_Instancias_Equipamentos!$E$2:$E$5135, MATCH(K2406, Def_Instancias_Equipamentos!$D$2:$D$5135, 0), 1)</f>
        <v>IA-20RaBPMTL</v>
      </c>
      <c r="I2406" s="27" t="str">
        <f t="array" ref="I2406">INDEX(Def_Instancias_Equipamentos!$E$2:$E$5135, MATCH(L2406, Def_Instancias_Equipamentos!$D$2:$D$5135, 0), 1)</f>
        <v>IA-20RaBPMTL</v>
      </c>
      <c r="J2406" s="27" t="str">
        <f t="shared" si="26"/>
        <v>INTERNO</v>
      </c>
      <c r="K2406" s="28" t="str">
        <f>Def_Instancias_Equipamentos!$D$740</f>
        <v>TS-04:DI-BPMRFFE-2</v>
      </c>
      <c r="L2406" s="19" t="str">
        <f>Def_Instancias_Equipamentos!$D$1331</f>
        <v>TS-04:DI-FMCFastADC-2</v>
      </c>
      <c r="M2406" s="44" t="s">
        <v>47</v>
      </c>
      <c r="N2406" s="45" t="s">
        <v>1216</v>
      </c>
      <c r="O2406" s="28" t="str">
        <f>Def_Sistemas_Conectores_Cabos!$B$7</f>
        <v>SMA 50-ohm</v>
      </c>
      <c r="P2406" s="19" t="str">
        <f>Def_Sistemas_Conectores_Cabos!$B$7</f>
        <v>SMA 50-ohm</v>
      </c>
      <c r="Q2406" s="27" t="str">
        <f t="shared" si="31"/>
        <v>TS-04:DI-BPMRFFE-2/BO_OUT
TS-04:DI-FMCFastADC-2/IN4</v>
      </c>
      <c r="R2406" s="69">
        <v>2.0</v>
      </c>
      <c r="S2406" s="69">
        <v>2.0</v>
      </c>
      <c r="T2406" s="211" t="str">
        <f>Def_Sistemas_Conectores_Cabos!$C$9</f>
        <v>RG316</v>
      </c>
      <c r="U2406" s="45" t="s">
        <v>1173</v>
      </c>
      <c r="V2406" s="33"/>
      <c r="W2406" s="33"/>
      <c r="X2406" s="33"/>
    </row>
    <row r="2407" ht="15.75" customHeight="1">
      <c r="A2407" s="19" t="str">
        <f>Def_Sistemas_Conectores_Cabos!$A$22</f>
        <v>BPM de elétrons</v>
      </c>
      <c r="B2407" s="22" t="str">
        <f>Datas_Entregas!$A$3</f>
        <v>BTS/Anel</v>
      </c>
      <c r="C2407" s="25">
        <f t="array" ref="C2407">INDEX(Datas_Entregas!$B$2:$B$100, MATCH(B2407, Datas_Entregas!$A$2:$A$100, 0), 1)</f>
        <v>43296</v>
      </c>
      <c r="D2407" s="22" t="str">
        <f>Def_Status_Montagem!$A$2</f>
        <v>A verificar</v>
      </c>
      <c r="E2407" s="35" t="str">
        <f>Def_Status_Montagem!$B$4</f>
        <v>Contratada (inclui etiqueta)</v>
      </c>
      <c r="F2407" s="214" t="str">
        <f t="array" ref="F2407">INDEX(Def_Instancias_Equipamentos!$F$2:$F$5135, MATCH(K2407, Def_Instancias_Equipamentos!$D$2:$D$5135, 0), 1)</f>
        <v>Túnel (Anel)</v>
      </c>
      <c r="G2407" s="215" t="str">
        <f t="array" ref="G2407">INDEX(Def_Instancias_Equipamentos!$F$2:$F$5135, MATCH(L2407, Def_Instancias_Equipamentos!$D$2:$D$5135, 0), 1)</f>
        <v>Sala Racks 4</v>
      </c>
      <c r="H2407" s="26" t="str">
        <f t="array" ref="H2407">INDEX(Def_Instancias_Equipamentos!$E$2:$E$5135, MATCH(K2407, Def_Instancias_Equipamentos!$D$2:$D$5135, 0), 1)</f>
        <v>SI-04M2</v>
      </c>
      <c r="I2407" s="27" t="str">
        <f t="array" ref="I2407">INDEX(Def_Instancias_Equipamentos!$E$2:$E$5135, MATCH(L2407, Def_Instancias_Equipamentos!$D$2:$D$5135, 0), 1)</f>
        <v>IA-04RaBPM</v>
      </c>
      <c r="J2407" s="27" t="str">
        <f t="shared" si="26"/>
        <v>EXTERNO</v>
      </c>
      <c r="K2407" s="28" t="str">
        <f>Def_Instancias_Equipamentos!$D$1072</f>
        <v>SI-04M2:DI-BPMSigPatch</v>
      </c>
      <c r="L2407" s="19" t="str">
        <f>Def_Instancias_Equipamentos!$D$822</f>
        <v>SI-04M2:DI-BPMRFFE</v>
      </c>
      <c r="M2407" s="44" t="s">
        <v>44</v>
      </c>
      <c r="N2407" s="45" t="s">
        <v>45</v>
      </c>
      <c r="O2407" s="31" t="str">
        <f>Def_Sistemas_Conectores_Cabos!$B$7</f>
        <v>SMA 50-ohm</v>
      </c>
      <c r="P2407" s="19" t="str">
        <f>Def_Sistemas_Conectores_Cabos!$B$7</f>
        <v>SMA 50-ohm</v>
      </c>
      <c r="Q2407" s="27" t="str">
        <f t="shared" si="31"/>
        <v>SI-04M2:DI-BPMSigPatch/BI_OUT
SI-04M2:DI-BPMRFFE/BI_IN</v>
      </c>
      <c r="R2407" s="46" t="s">
        <v>25</v>
      </c>
      <c r="S2407" s="46" t="s">
        <v>25</v>
      </c>
      <c r="T2407" s="47" t="str">
        <f>Def_Sistemas_Conectores_Cabos!$C$14</f>
        <v>Datalink Extrudado</v>
      </c>
      <c r="U2407" s="45" t="s">
        <v>46</v>
      </c>
      <c r="V2407" s="33"/>
      <c r="W2407" s="33"/>
      <c r="X2407" s="33"/>
    </row>
    <row r="2408" ht="15.75" customHeight="1">
      <c r="A2408" s="19" t="str">
        <f>Def_Sistemas_Conectores_Cabos!$A$22</f>
        <v>BPM de elétrons</v>
      </c>
      <c r="B2408" s="22" t="str">
        <f>Datas_Entregas!$A$6</f>
        <v>Linhas de Luz (fases I-A e II)</v>
      </c>
      <c r="C2408" s="25">
        <f t="array" ref="C2408">INDEX(Datas_Entregas!$B$2:$B$100, MATCH(B2408, Datas_Entregas!$A$2:$A$100, 0), 1)</f>
        <v>43374</v>
      </c>
      <c r="D2408" s="22" t="str">
        <f>Def_Status_Montagem!$A$2</f>
        <v>A verificar</v>
      </c>
      <c r="E2408" s="35" t="str">
        <f>Def_Status_Montagem!$B$4</f>
        <v>Contratada (inclui etiqueta)</v>
      </c>
      <c r="F2408" s="214" t="str">
        <f t="array" ref="F2408">INDEX(Def_Instancias_Equipamentos!$F$2:$F$5135, MATCH(K2408, Def_Instancias_Equipamentos!$D$2:$D$5135, 0), 1)</f>
        <v>Túnel (Anel)</v>
      </c>
      <c r="G2408" s="215" t="str">
        <f t="array" ref="G2408">INDEX(Def_Instancias_Equipamentos!$F$2:$F$5135, MATCH(L2408, Def_Instancias_Equipamentos!$D$2:$D$5135, 0), 1)</f>
        <v>Sala Racks 4</v>
      </c>
      <c r="H2408" s="26" t="str">
        <f t="array" ref="H2408">INDEX(Def_Instancias_Equipamentos!$E$2:$E$5135, MATCH(K2408, Def_Instancias_Equipamentos!$D$2:$D$5135, 0), 1)</f>
        <v>SI-04SB</v>
      </c>
      <c r="I2408" s="27" t="str">
        <f t="array" ref="I2408">INDEX(Def_Instancias_Equipamentos!$E$2:$E$5135, MATCH(L2408, Def_Instancias_Equipamentos!$D$2:$D$5135, 0), 1)</f>
        <v>IA-04RaBPM</v>
      </c>
      <c r="J2408" s="27" t="str">
        <f t="shared" si="26"/>
        <v>EXTERNO</v>
      </c>
      <c r="K2408" s="28" t="str">
        <f>Def_Instancias_Equipamentos!$D$1207</f>
        <v>SI-04SB:DI-BPMSigPatch-1</v>
      </c>
      <c r="L2408" s="19" t="str">
        <f>Def_Instancias_Equipamentos!$D$957</f>
        <v>SI-04SB:DI-BPMRFFE-1</v>
      </c>
      <c r="M2408" s="44" t="s">
        <v>44</v>
      </c>
      <c r="N2408" s="45" t="s">
        <v>45</v>
      </c>
      <c r="O2408" s="31" t="str">
        <f>Def_Sistemas_Conectores_Cabos!$B$7</f>
        <v>SMA 50-ohm</v>
      </c>
      <c r="P2408" s="19" t="str">
        <f>Def_Sistemas_Conectores_Cabos!$B$7</f>
        <v>SMA 50-ohm</v>
      </c>
      <c r="Q2408" s="27" t="str">
        <f t="shared" si="31"/>
        <v>SI-04SB:DI-BPMSigPatch-1/BI_OUT
SI-04SB:DI-BPMRFFE-1/BI_IN</v>
      </c>
      <c r="R2408" s="46" t="s">
        <v>25</v>
      </c>
      <c r="S2408" s="46" t="s">
        <v>25</v>
      </c>
      <c r="T2408" s="47" t="str">
        <f>Def_Sistemas_Conectores_Cabos!$C$14</f>
        <v>Datalink Extrudado</v>
      </c>
      <c r="U2408" s="45" t="s">
        <v>46</v>
      </c>
      <c r="V2408" s="33"/>
      <c r="W2408" s="33"/>
      <c r="X2408" s="33"/>
    </row>
    <row r="2409" ht="15.75" customHeight="1">
      <c r="A2409" s="19" t="str">
        <f>Def_Sistemas_Conectores_Cabos!$A$22</f>
        <v>BPM de elétrons</v>
      </c>
      <c r="B2409" s="22" t="str">
        <f>Datas_Entregas!$A$6</f>
        <v>Linhas de Luz (fases I-A e II)</v>
      </c>
      <c r="C2409" s="25">
        <f t="array" ref="C2409">INDEX(Datas_Entregas!$B$2:$B$100, MATCH(B2409, Datas_Entregas!$A$2:$A$100, 0), 1)</f>
        <v>43374</v>
      </c>
      <c r="D2409" s="22" t="str">
        <f>Def_Status_Montagem!$A$2</f>
        <v>A verificar</v>
      </c>
      <c r="E2409" s="35" t="str">
        <f>Def_Status_Montagem!$B$4</f>
        <v>Contratada (inclui etiqueta)</v>
      </c>
      <c r="F2409" s="214" t="str">
        <f t="array" ref="F2409">INDEX(Def_Instancias_Equipamentos!$F$2:$F$5135, MATCH(K2409, Def_Instancias_Equipamentos!$D$2:$D$5135, 0), 1)</f>
        <v>Túnel (Anel)</v>
      </c>
      <c r="G2409" s="215" t="str">
        <f t="array" ref="G2409">INDEX(Def_Instancias_Equipamentos!$F$2:$F$5135, MATCH(L2409, Def_Instancias_Equipamentos!$D$2:$D$5135, 0), 1)</f>
        <v>Sala Racks 4</v>
      </c>
      <c r="H2409" s="26" t="str">
        <f t="array" ref="H2409">INDEX(Def_Instancias_Equipamentos!$E$2:$E$5135, MATCH(K2409, Def_Instancias_Equipamentos!$D$2:$D$5135, 0), 1)</f>
        <v>SI-04SB</v>
      </c>
      <c r="I2409" s="27" t="str">
        <f t="array" ref="I2409">INDEX(Def_Instancias_Equipamentos!$E$2:$E$5135, MATCH(L2409, Def_Instancias_Equipamentos!$D$2:$D$5135, 0), 1)</f>
        <v>IA-04RaBPM</v>
      </c>
      <c r="J2409" s="27" t="str">
        <f t="shared" si="26"/>
        <v>EXTERNO</v>
      </c>
      <c r="K2409" s="28" t="str">
        <f>Def_Instancias_Equipamentos!$D$1208</f>
        <v>SI-04SB:DI-BPMSigPatch-2</v>
      </c>
      <c r="L2409" s="19" t="str">
        <f>Def_Instancias_Equipamentos!$D$958</f>
        <v>SI-04SB:DI-BPMRFFE-2</v>
      </c>
      <c r="M2409" s="44" t="s">
        <v>44</v>
      </c>
      <c r="N2409" s="45" t="s">
        <v>45</v>
      </c>
      <c r="O2409" s="31" t="str">
        <f>Def_Sistemas_Conectores_Cabos!$B$7</f>
        <v>SMA 50-ohm</v>
      </c>
      <c r="P2409" s="19" t="str">
        <f>Def_Sistemas_Conectores_Cabos!$B$7</f>
        <v>SMA 50-ohm</v>
      </c>
      <c r="Q2409" s="27" t="str">
        <f t="shared" si="31"/>
        <v>SI-04SB:DI-BPMSigPatch-2/BI_OUT
SI-04SB:DI-BPMRFFE-2/BI_IN</v>
      </c>
      <c r="R2409" s="46" t="s">
        <v>25</v>
      </c>
      <c r="S2409" s="46" t="s">
        <v>25</v>
      </c>
      <c r="T2409" s="47" t="str">
        <f>Def_Sistemas_Conectores_Cabos!$C$14</f>
        <v>Datalink Extrudado</v>
      </c>
      <c r="U2409" s="45" t="s">
        <v>46</v>
      </c>
      <c r="V2409" s="33"/>
      <c r="W2409" s="33"/>
      <c r="X2409" s="33"/>
    </row>
    <row r="2410" ht="15.75" customHeight="1">
      <c r="A2410" s="19" t="str">
        <f>Def_Sistemas_Conectores_Cabos!$A$22</f>
        <v>BPM de elétrons</v>
      </c>
      <c r="B2410" s="22" t="str">
        <f>Datas_Entregas!$A$3</f>
        <v>BTS/Anel</v>
      </c>
      <c r="C2410" s="25">
        <f t="array" ref="C2410">INDEX(Datas_Entregas!$B$2:$B$100, MATCH(B2410, Datas_Entregas!$A$2:$A$100, 0), 1)</f>
        <v>43296</v>
      </c>
      <c r="D2410" s="22" t="str">
        <f>Def_Status_Montagem!$A$2</f>
        <v>A verificar</v>
      </c>
      <c r="E2410" s="35" t="str">
        <f>Def_Status_Montagem!$B$4</f>
        <v>Contratada (inclui etiqueta)</v>
      </c>
      <c r="F2410" s="214" t="str">
        <f t="array" ref="F2410">INDEX(Def_Instancias_Equipamentos!$F$2:$F$5135, MATCH(K2410, Def_Instancias_Equipamentos!$D$2:$D$5135, 0), 1)</f>
        <v>Túnel (Anel)</v>
      </c>
      <c r="G2410" s="215" t="str">
        <f t="array" ref="G2410">INDEX(Def_Instancias_Equipamentos!$F$2:$F$5135, MATCH(L2410, Def_Instancias_Equipamentos!$D$2:$D$5135, 0), 1)</f>
        <v>Sala Racks 5</v>
      </c>
      <c r="H2410" s="26" t="str">
        <f t="array" ref="H2410">INDEX(Def_Instancias_Equipamentos!$E$2:$E$5135, MATCH(K2410, Def_Instancias_Equipamentos!$D$2:$D$5135, 0), 1)</f>
        <v>SI-05C1</v>
      </c>
      <c r="I2410" s="27" t="str">
        <f t="array" ref="I2410">INDEX(Def_Instancias_Equipamentos!$E$2:$E$5135, MATCH(L2410, Def_Instancias_Equipamentos!$D$2:$D$5135, 0), 1)</f>
        <v>IA-05RaBPM</v>
      </c>
      <c r="J2410" s="27" t="str">
        <f t="shared" si="26"/>
        <v>EXTERNO</v>
      </c>
      <c r="K2410" s="28" t="str">
        <f>Def_Instancias_Equipamentos!$D$1073</f>
        <v>SI-05C1:DI-BPMSigPatch-1</v>
      </c>
      <c r="L2410" s="19" t="str">
        <f>Def_Instancias_Equipamentos!$D$823</f>
        <v>SI-05C1:DI-BPMRFFE-1</v>
      </c>
      <c r="M2410" s="44" t="s">
        <v>44</v>
      </c>
      <c r="N2410" s="45" t="s">
        <v>45</v>
      </c>
      <c r="O2410" s="31" t="str">
        <f>Def_Sistemas_Conectores_Cabos!$B$7</f>
        <v>SMA 50-ohm</v>
      </c>
      <c r="P2410" s="19" t="str">
        <f>Def_Sistemas_Conectores_Cabos!$B$7</f>
        <v>SMA 50-ohm</v>
      </c>
      <c r="Q2410" s="27" t="str">
        <f t="shared" si="31"/>
        <v>SI-05C1:DI-BPMSigPatch-1/BI_OUT
SI-05C1:DI-BPMRFFE-1/BI_IN</v>
      </c>
      <c r="R2410" s="46" t="s">
        <v>25</v>
      </c>
      <c r="S2410" s="46" t="s">
        <v>25</v>
      </c>
      <c r="T2410" s="47" t="str">
        <f>Def_Sistemas_Conectores_Cabos!$C$14</f>
        <v>Datalink Extrudado</v>
      </c>
      <c r="U2410" s="45" t="s">
        <v>46</v>
      </c>
      <c r="V2410" s="33"/>
      <c r="W2410" s="33"/>
      <c r="X2410" s="33"/>
    </row>
    <row r="2411" ht="15.75" customHeight="1">
      <c r="A2411" s="19" t="str">
        <f>Def_Sistemas_Conectores_Cabos!$A$22</f>
        <v>BPM de elétrons</v>
      </c>
      <c r="B2411" s="22" t="str">
        <f>Datas_Entregas!$A$3</f>
        <v>BTS/Anel</v>
      </c>
      <c r="C2411" s="25">
        <f t="array" ref="C2411">INDEX(Datas_Entregas!$B$2:$B$100, MATCH(B2411, Datas_Entregas!$A$2:$A$100, 0), 1)</f>
        <v>43296</v>
      </c>
      <c r="D2411" s="22" t="str">
        <f>Def_Status_Montagem!$A$2</f>
        <v>A verificar</v>
      </c>
      <c r="E2411" s="35" t="str">
        <f>Def_Status_Montagem!$B$4</f>
        <v>Contratada (inclui etiqueta)</v>
      </c>
      <c r="F2411" s="214" t="str">
        <f t="array" ref="F2411">INDEX(Def_Instancias_Equipamentos!$F$2:$F$5135, MATCH(K2411, Def_Instancias_Equipamentos!$D$2:$D$5135, 0), 1)</f>
        <v>Túnel (Anel)</v>
      </c>
      <c r="G2411" s="215" t="str">
        <f t="array" ref="G2411">INDEX(Def_Instancias_Equipamentos!$F$2:$F$5135, MATCH(L2411, Def_Instancias_Equipamentos!$D$2:$D$5135, 0), 1)</f>
        <v>Sala Racks 5</v>
      </c>
      <c r="H2411" s="26" t="str">
        <f t="array" ref="H2411">INDEX(Def_Instancias_Equipamentos!$E$2:$E$5135, MATCH(K2411, Def_Instancias_Equipamentos!$D$2:$D$5135, 0), 1)</f>
        <v>SI-05C1</v>
      </c>
      <c r="I2411" s="27" t="str">
        <f t="array" ref="I2411">INDEX(Def_Instancias_Equipamentos!$E$2:$E$5135, MATCH(L2411, Def_Instancias_Equipamentos!$D$2:$D$5135, 0), 1)</f>
        <v>IA-05RaBPM</v>
      </c>
      <c r="J2411" s="27" t="str">
        <f t="shared" si="26"/>
        <v>EXTERNO</v>
      </c>
      <c r="K2411" s="28" t="str">
        <f>Def_Instancias_Equipamentos!$D$1074</f>
        <v>SI-05C1:DI-BPMSigPatch-2</v>
      </c>
      <c r="L2411" s="19" t="str">
        <f>Def_Instancias_Equipamentos!$D$824</f>
        <v>SI-05C1:DI-BPMRFFE-2</v>
      </c>
      <c r="M2411" s="44" t="s">
        <v>44</v>
      </c>
      <c r="N2411" s="45" t="s">
        <v>45</v>
      </c>
      <c r="O2411" s="31" t="str">
        <f>Def_Sistemas_Conectores_Cabos!$B$7</f>
        <v>SMA 50-ohm</v>
      </c>
      <c r="P2411" s="19" t="str">
        <f>Def_Sistemas_Conectores_Cabos!$B$7</f>
        <v>SMA 50-ohm</v>
      </c>
      <c r="Q2411" s="27" t="str">
        <f t="shared" si="31"/>
        <v>SI-05C1:DI-BPMSigPatch-2/BI_OUT
SI-05C1:DI-BPMRFFE-2/BI_IN</v>
      </c>
      <c r="R2411" s="46" t="s">
        <v>25</v>
      </c>
      <c r="S2411" s="46" t="s">
        <v>25</v>
      </c>
      <c r="T2411" s="47" t="str">
        <f>Def_Sistemas_Conectores_Cabos!$C$14</f>
        <v>Datalink Extrudado</v>
      </c>
      <c r="U2411" s="45" t="s">
        <v>46</v>
      </c>
      <c r="V2411" s="33"/>
      <c r="W2411" s="33"/>
      <c r="X2411" s="33"/>
    </row>
    <row r="2412" ht="15.75" customHeight="1">
      <c r="A2412" s="19" t="str">
        <f>Def_Sistemas_Conectores_Cabos!$A$22</f>
        <v>BPM de elétrons</v>
      </c>
      <c r="B2412" s="22" t="str">
        <f>Datas_Entregas!$A$3</f>
        <v>BTS/Anel</v>
      </c>
      <c r="C2412" s="25">
        <f t="array" ref="C2412">INDEX(Datas_Entregas!$B$2:$B$100, MATCH(B2412, Datas_Entregas!$A$2:$A$100, 0), 1)</f>
        <v>43296</v>
      </c>
      <c r="D2412" s="22" t="str">
        <f>Def_Status_Montagem!$A$2</f>
        <v>A verificar</v>
      </c>
      <c r="E2412" s="35" t="str">
        <f>Def_Status_Montagem!$B$4</f>
        <v>Contratada (inclui etiqueta)</v>
      </c>
      <c r="F2412" s="214" t="str">
        <f t="array" ref="F2412">INDEX(Def_Instancias_Equipamentos!$F$2:$F$5135, MATCH(K2412, Def_Instancias_Equipamentos!$D$2:$D$5135, 0), 1)</f>
        <v>Túnel (Anel)</v>
      </c>
      <c r="G2412" s="215" t="str">
        <f t="array" ref="G2412">INDEX(Def_Instancias_Equipamentos!$F$2:$F$5135, MATCH(L2412, Def_Instancias_Equipamentos!$D$2:$D$5135, 0), 1)</f>
        <v>Sala Racks 5</v>
      </c>
      <c r="H2412" s="26" t="str">
        <f t="array" ref="H2412">INDEX(Def_Instancias_Equipamentos!$E$2:$E$5135, MATCH(K2412, Def_Instancias_Equipamentos!$D$2:$D$5135, 0), 1)</f>
        <v>SI-05C2</v>
      </c>
      <c r="I2412" s="27" t="str">
        <f t="array" ref="I2412">INDEX(Def_Instancias_Equipamentos!$E$2:$E$5135, MATCH(L2412, Def_Instancias_Equipamentos!$D$2:$D$5135, 0), 1)</f>
        <v>IA-05RaBPM</v>
      </c>
      <c r="J2412" s="27" t="str">
        <f t="shared" si="26"/>
        <v>EXTERNO</v>
      </c>
      <c r="K2412" s="28" t="str">
        <f>Def_Instancias_Equipamentos!$D$1075</f>
        <v>SI-05C2:DI-BPMSigPatch</v>
      </c>
      <c r="L2412" s="19" t="str">
        <f>Def_Instancias_Equipamentos!$D$825</f>
        <v>SI-05C2:DI-BPMRFFE</v>
      </c>
      <c r="M2412" s="44" t="s">
        <v>44</v>
      </c>
      <c r="N2412" s="45" t="s">
        <v>45</v>
      </c>
      <c r="O2412" s="31" t="str">
        <f>Def_Sistemas_Conectores_Cabos!$B$7</f>
        <v>SMA 50-ohm</v>
      </c>
      <c r="P2412" s="19" t="str">
        <f>Def_Sistemas_Conectores_Cabos!$B$7</f>
        <v>SMA 50-ohm</v>
      </c>
      <c r="Q2412" s="27" t="str">
        <f t="shared" si="31"/>
        <v>SI-05C2:DI-BPMSigPatch/BI_OUT
SI-05C2:DI-BPMRFFE/BI_IN</v>
      </c>
      <c r="R2412" s="46" t="s">
        <v>25</v>
      </c>
      <c r="S2412" s="46" t="s">
        <v>25</v>
      </c>
      <c r="T2412" s="47" t="str">
        <f>Def_Sistemas_Conectores_Cabos!$C$14</f>
        <v>Datalink Extrudado</v>
      </c>
      <c r="U2412" s="45" t="s">
        <v>46</v>
      </c>
      <c r="V2412" s="33"/>
      <c r="W2412" s="33"/>
      <c r="X2412" s="33"/>
    </row>
    <row r="2413" ht="15.75" customHeight="1">
      <c r="A2413" s="19" t="str">
        <f>Def_Sistemas_Conectores_Cabos!$A$22</f>
        <v>BPM de elétrons</v>
      </c>
      <c r="B2413" s="22" t="str">
        <f>Datas_Entregas!$A$3</f>
        <v>BTS/Anel</v>
      </c>
      <c r="C2413" s="25">
        <f t="array" ref="C2413">INDEX(Datas_Entregas!$B$2:$B$100, MATCH(B2413, Datas_Entregas!$A$2:$A$100, 0), 1)</f>
        <v>43296</v>
      </c>
      <c r="D2413" s="22" t="str">
        <f>Def_Status_Montagem!$A$2</f>
        <v>A verificar</v>
      </c>
      <c r="E2413" s="35" t="str">
        <f>Def_Status_Montagem!$B$4</f>
        <v>Contratada (inclui etiqueta)</v>
      </c>
      <c r="F2413" s="214" t="str">
        <f t="array" ref="F2413">INDEX(Def_Instancias_Equipamentos!$F$2:$F$5135, MATCH(K2413, Def_Instancias_Equipamentos!$D$2:$D$5135, 0), 1)</f>
        <v>Túnel (Anel)</v>
      </c>
      <c r="G2413" s="215" t="str">
        <f t="array" ref="G2413">INDEX(Def_Instancias_Equipamentos!$F$2:$F$5135, MATCH(L2413, Def_Instancias_Equipamentos!$D$2:$D$5135, 0), 1)</f>
        <v>Sala Racks 5</v>
      </c>
      <c r="H2413" s="26" t="str">
        <f t="array" ref="H2413">INDEX(Def_Instancias_Equipamentos!$E$2:$E$5135, MATCH(K2413, Def_Instancias_Equipamentos!$D$2:$D$5135, 0), 1)</f>
        <v>SI-05C3</v>
      </c>
      <c r="I2413" s="27" t="str">
        <f t="array" ref="I2413">INDEX(Def_Instancias_Equipamentos!$E$2:$E$5135, MATCH(L2413, Def_Instancias_Equipamentos!$D$2:$D$5135, 0), 1)</f>
        <v>IA-05RaBPM</v>
      </c>
      <c r="J2413" s="27" t="str">
        <f t="shared" si="26"/>
        <v>EXTERNO</v>
      </c>
      <c r="K2413" s="28" t="str">
        <f>Def_Instancias_Equipamentos!$D$1076</f>
        <v>SI-05C3:DI-BPMSigPatch-1</v>
      </c>
      <c r="L2413" s="19" t="str">
        <f>Def_Instancias_Equipamentos!$D$826</f>
        <v>SI-05C3:DI-BPMRFFE-1</v>
      </c>
      <c r="M2413" s="44" t="s">
        <v>44</v>
      </c>
      <c r="N2413" s="45" t="s">
        <v>45</v>
      </c>
      <c r="O2413" s="31" t="str">
        <f>Def_Sistemas_Conectores_Cabos!$B$7</f>
        <v>SMA 50-ohm</v>
      </c>
      <c r="P2413" s="19" t="str">
        <f>Def_Sistemas_Conectores_Cabos!$B$7</f>
        <v>SMA 50-ohm</v>
      </c>
      <c r="Q2413" s="27" t="str">
        <f t="shared" si="31"/>
        <v>SI-05C3:DI-BPMSigPatch-1/BI_OUT
SI-05C3:DI-BPMRFFE-1/BI_IN</v>
      </c>
      <c r="R2413" s="46" t="s">
        <v>25</v>
      </c>
      <c r="S2413" s="46" t="s">
        <v>25</v>
      </c>
      <c r="T2413" s="47" t="str">
        <f>Def_Sistemas_Conectores_Cabos!$C$14</f>
        <v>Datalink Extrudado</v>
      </c>
      <c r="U2413" s="45" t="s">
        <v>46</v>
      </c>
      <c r="V2413" s="33"/>
      <c r="W2413" s="33"/>
      <c r="X2413" s="33"/>
    </row>
    <row r="2414" ht="15.75" customHeight="1">
      <c r="A2414" s="19" t="str">
        <f>Def_Sistemas_Conectores_Cabos!$A$22</f>
        <v>BPM de elétrons</v>
      </c>
      <c r="B2414" s="22" t="str">
        <f>Datas_Entregas!$A$3</f>
        <v>BTS/Anel</v>
      </c>
      <c r="C2414" s="25">
        <f t="array" ref="C2414">INDEX(Datas_Entregas!$B$2:$B$100, MATCH(B2414, Datas_Entregas!$A$2:$A$100, 0), 1)</f>
        <v>43296</v>
      </c>
      <c r="D2414" s="22" t="str">
        <f>Def_Status_Montagem!$A$2</f>
        <v>A verificar</v>
      </c>
      <c r="E2414" s="35" t="str">
        <f>Def_Status_Montagem!$B$4</f>
        <v>Contratada (inclui etiqueta)</v>
      </c>
      <c r="F2414" s="214" t="str">
        <f t="array" ref="F2414">INDEX(Def_Instancias_Equipamentos!$F$2:$F$5135, MATCH(K2414, Def_Instancias_Equipamentos!$D$2:$D$5135, 0), 1)</f>
        <v>Túnel (Anel)</v>
      </c>
      <c r="G2414" s="215" t="str">
        <f t="array" ref="G2414">INDEX(Def_Instancias_Equipamentos!$F$2:$F$5135, MATCH(L2414, Def_Instancias_Equipamentos!$D$2:$D$5135, 0), 1)</f>
        <v>Sala Racks 5</v>
      </c>
      <c r="H2414" s="26" t="str">
        <f t="array" ref="H2414">INDEX(Def_Instancias_Equipamentos!$E$2:$E$5135, MATCH(K2414, Def_Instancias_Equipamentos!$D$2:$D$5135, 0), 1)</f>
        <v>SI-05C3</v>
      </c>
      <c r="I2414" s="27" t="str">
        <f t="array" ref="I2414">INDEX(Def_Instancias_Equipamentos!$E$2:$E$5135, MATCH(L2414, Def_Instancias_Equipamentos!$D$2:$D$5135, 0), 1)</f>
        <v>IA-05RaBPM</v>
      </c>
      <c r="J2414" s="27" t="str">
        <f t="shared" si="26"/>
        <v>EXTERNO</v>
      </c>
      <c r="K2414" s="28" t="str">
        <f>Def_Instancias_Equipamentos!$D$1077</f>
        <v>SI-05C3:DI-BPMSigPatch-2</v>
      </c>
      <c r="L2414" s="19" t="str">
        <f>Def_Instancias_Equipamentos!$D$827</f>
        <v>SI-05C3:DI-BPMRFFE-2</v>
      </c>
      <c r="M2414" s="44" t="s">
        <v>44</v>
      </c>
      <c r="N2414" s="45" t="s">
        <v>45</v>
      </c>
      <c r="O2414" s="31" t="str">
        <f>Def_Sistemas_Conectores_Cabos!$B$7</f>
        <v>SMA 50-ohm</v>
      </c>
      <c r="P2414" s="19" t="str">
        <f>Def_Sistemas_Conectores_Cabos!$B$7</f>
        <v>SMA 50-ohm</v>
      </c>
      <c r="Q2414" s="27" t="str">
        <f t="shared" si="31"/>
        <v>SI-05C3:DI-BPMSigPatch-2/BI_OUT
SI-05C3:DI-BPMRFFE-2/BI_IN</v>
      </c>
      <c r="R2414" s="46" t="s">
        <v>25</v>
      </c>
      <c r="S2414" s="46" t="s">
        <v>25</v>
      </c>
      <c r="T2414" s="47" t="str">
        <f>Def_Sistemas_Conectores_Cabos!$C$14</f>
        <v>Datalink Extrudado</v>
      </c>
      <c r="U2414" s="45" t="s">
        <v>46</v>
      </c>
      <c r="V2414" s="33"/>
      <c r="W2414" s="33"/>
      <c r="X2414" s="33"/>
    </row>
    <row r="2415" ht="15.75" customHeight="1">
      <c r="A2415" s="19" t="str">
        <f>Def_Sistemas_Conectores_Cabos!$A$17</f>
        <v>Genérico</v>
      </c>
      <c r="B2415" s="22" t="str">
        <f>Datas_Entregas!$A$3</f>
        <v>BTS/Anel</v>
      </c>
      <c r="C2415" s="25">
        <f t="array" ref="C2415">INDEX(Datas_Entregas!$B$2:$B$100, MATCH(B2415, Datas_Entregas!$A$2:$A$100, 0), 1)</f>
        <v>43296</v>
      </c>
      <c r="D2415" s="22" t="str">
        <f>Def_Status_Montagem!$A$5</f>
        <v>Pronto para instalar</v>
      </c>
      <c r="E2415" s="35" t="str">
        <f>Def_Status_Montagem!$B$6</f>
        <v>DIG (montagem em campo)</v>
      </c>
      <c r="F2415" s="214" t="str">
        <f t="array" ref="F2415">INDEX(Def_Instancias_Equipamentos!$F$2:$F$5135, MATCH(K2415, Def_Instancias_Equipamentos!$D$2:$D$5135, 0), 1)</f>
        <v>Túnel (Anel)</v>
      </c>
      <c r="G2415" s="215" t="str">
        <f t="array" ref="G2415">INDEX(Def_Instancias_Equipamentos!$F$2:$F$5135, MATCH(L2415, Def_Instancias_Equipamentos!$D$2:$D$5135, 0), 1)</f>
        <v>Sala Racks 19&amp;20</v>
      </c>
      <c r="H2415" s="26" t="str">
        <f t="array" ref="H2415">INDEX(Def_Instancias_Equipamentos!$E$2:$E$5135, MATCH(K2415, Def_Instancias_Equipamentos!$D$2:$D$5135, 0), 1)</f>
        <v>SI-19SP</v>
      </c>
      <c r="I2415" s="27" t="str">
        <f t="array" ref="I2415">INDEX(Def_Instancias_Equipamentos!$E$2:$E$5135, MATCH(L2415, Def_Instancias_Equipamentos!$D$2:$D$5135, 0), 1)</f>
        <v>IA-20RaDiag02</v>
      </c>
      <c r="J2415" s="27" t="str">
        <f t="shared" si="26"/>
        <v>EXTERNO</v>
      </c>
      <c r="K2415" s="28" t="str">
        <f>Def_Instancias_Equipamentos!$D$429</f>
        <v>SI-19SP:DI-GSL15Hyb</v>
      </c>
      <c r="L2415" s="50" t="str">
        <f>Def_Instancias_Equipamentos!$D$441</f>
        <v>IA-20RaDiag02:DI-GDev</v>
      </c>
      <c r="M2415" s="29" t="s">
        <v>72</v>
      </c>
      <c r="N2415" s="87" t="s">
        <v>1258</v>
      </c>
      <c r="O2415" s="28" t="str">
        <f>Def_Sistemas_Conectores_Cabos!$B$10</f>
        <v>N 50-ohm</v>
      </c>
      <c r="P2415" s="19" t="str">
        <f>Def_Sistemas_Conectores_Cabos!$B$11</f>
        <v>N 90-deg 50-ohm</v>
      </c>
      <c r="Q2415" s="27" t="str">
        <f t="shared" si="31"/>
        <v>SI-19SP:DI-GSL15Hyb/Sigma
IA-20RaDiag02:DI-GDev/GPort</v>
      </c>
      <c r="R2415" s="32">
        <v>60.0</v>
      </c>
      <c r="S2415" s="32">
        <v>60.0</v>
      </c>
      <c r="T2415" s="19" t="str">
        <f>Def_Sistemas_Conectores_Cabos!$C$12</f>
        <v>Datalink DLC R12</v>
      </c>
      <c r="U2415" s="32"/>
      <c r="V2415" s="33"/>
      <c r="W2415" s="33"/>
      <c r="X2415" s="33"/>
    </row>
    <row r="2416" ht="15.75" customHeight="1">
      <c r="A2416" s="19" t="str">
        <f>Def_Sistemas_Conectores_Cabos!$A$17</f>
        <v>Genérico</v>
      </c>
      <c r="B2416" s="22" t="str">
        <f>Datas_Entregas!$A$3</f>
        <v>BTS/Anel</v>
      </c>
      <c r="C2416" s="25">
        <f t="array" ref="C2416">INDEX(Datas_Entregas!$B$2:$B$100, MATCH(B2416, Datas_Entregas!$A$2:$A$100, 0), 1)</f>
        <v>43296</v>
      </c>
      <c r="D2416" s="22" t="str">
        <f>Def_Status_Montagem!$A$5</f>
        <v>Pronto para instalar</v>
      </c>
      <c r="E2416" s="35" t="str">
        <f>Def_Status_Montagem!$B$6</f>
        <v>DIG (montagem em campo)</v>
      </c>
      <c r="F2416" s="214" t="str">
        <f t="array" ref="F2416">INDEX(Def_Instancias_Equipamentos!$F$2:$F$5135, MATCH(K2416, Def_Instancias_Equipamentos!$D$2:$D$5135, 0), 1)</f>
        <v>Túnel (Anel)</v>
      </c>
      <c r="G2416" s="215" t="str">
        <f t="array" ref="G2416">INDEX(Def_Instancias_Equipamentos!$F$2:$F$5135, MATCH(L2416, Def_Instancias_Equipamentos!$D$2:$D$5135, 0), 1)</f>
        <v>Sala Racks 19&amp;20</v>
      </c>
      <c r="H2416" s="26" t="str">
        <f t="array" ref="H2416">INDEX(Def_Instancias_Equipamentos!$E$2:$E$5135, MATCH(K2416, Def_Instancias_Equipamentos!$D$2:$D$5135, 0), 1)</f>
        <v>SI-20SB</v>
      </c>
      <c r="I2416" s="27" t="str">
        <f t="array" ref="I2416">INDEX(Def_Instancias_Equipamentos!$E$2:$E$5135, MATCH(L2416, Def_Instancias_Equipamentos!$D$2:$D$5135, 0), 1)</f>
        <v>IA-20RaDiag02</v>
      </c>
      <c r="J2416" s="27" t="str">
        <f t="shared" si="26"/>
        <v>EXTERNO</v>
      </c>
      <c r="K2416" s="28" t="str">
        <f>Def_Instancias_Equipamentos!$D$428</f>
        <v>SI-20SB:DI-GSL07Hyb</v>
      </c>
      <c r="L2416" s="19" t="str">
        <f>Def_Instancias_Equipamentos!$D$441</f>
        <v>IA-20RaDiag02:DI-GDev</v>
      </c>
      <c r="M2416" s="29" t="s">
        <v>55</v>
      </c>
      <c r="N2416" s="87" t="s">
        <v>1258</v>
      </c>
      <c r="O2416" s="28" t="str">
        <f>Def_Sistemas_Conectores_Cabos!$B$10</f>
        <v>N 50-ohm</v>
      </c>
      <c r="P2416" s="19" t="str">
        <f>Def_Sistemas_Conectores_Cabos!$B$11</f>
        <v>N 90-deg 50-ohm</v>
      </c>
      <c r="Q2416" s="27" t="str">
        <f t="shared" si="31"/>
        <v>SI-20SB:DI-GSL07Hyb/DeltaX
IA-20RaDiag02:DI-GDev/GPort</v>
      </c>
      <c r="R2416" s="32">
        <v>150.0</v>
      </c>
      <c r="S2416" s="32">
        <v>150.0</v>
      </c>
      <c r="T2416" s="19" t="str">
        <f>Def_Sistemas_Conectores_Cabos!$C$12</f>
        <v>Datalink DLC R12</v>
      </c>
      <c r="U2416" s="32"/>
      <c r="V2416" s="33"/>
      <c r="W2416" s="33"/>
      <c r="X2416" s="33"/>
    </row>
    <row r="2417" ht="15.75" customHeight="1">
      <c r="A2417" s="19" t="str">
        <f>Def_Sistemas_Conectores_Cabos!$A$17</f>
        <v>Genérico</v>
      </c>
      <c r="B2417" s="22" t="str">
        <f>Datas_Entregas!$A$3</f>
        <v>BTS/Anel</v>
      </c>
      <c r="C2417" s="25">
        <f t="array" ref="C2417">INDEX(Datas_Entregas!$B$2:$B$100, MATCH(B2417, Datas_Entregas!$A$2:$A$100, 0), 1)</f>
        <v>43296</v>
      </c>
      <c r="D2417" s="22" t="str">
        <f>Def_Status_Montagem!$A$5</f>
        <v>Pronto para instalar</v>
      </c>
      <c r="E2417" s="35" t="str">
        <f>Def_Status_Montagem!$B$6</f>
        <v>DIG (montagem em campo)</v>
      </c>
      <c r="F2417" s="214" t="str">
        <f t="array" ref="F2417">INDEX(Def_Instancias_Equipamentos!$F$2:$F$5135, MATCH(K2417, Def_Instancias_Equipamentos!$D$2:$D$5135, 0), 1)</f>
        <v>Túnel (Anel)</v>
      </c>
      <c r="G2417" s="215" t="str">
        <f t="array" ref="G2417">INDEX(Def_Instancias_Equipamentos!$F$2:$F$5135, MATCH(L2417, Def_Instancias_Equipamentos!$D$2:$D$5135, 0), 1)</f>
        <v>Sala Racks 19&amp;20</v>
      </c>
      <c r="H2417" s="26" t="str">
        <f t="array" ref="H2417">INDEX(Def_Instancias_Equipamentos!$E$2:$E$5135, MATCH(K2417, Def_Instancias_Equipamentos!$D$2:$D$5135, 0), 1)</f>
        <v>SI-20SB</v>
      </c>
      <c r="I2417" s="27" t="str">
        <f t="array" ref="I2417">INDEX(Def_Instancias_Equipamentos!$E$2:$E$5135, MATCH(L2417, Def_Instancias_Equipamentos!$D$2:$D$5135, 0), 1)</f>
        <v>IA-20RaDiag02</v>
      </c>
      <c r="J2417" s="27" t="str">
        <f t="shared" si="26"/>
        <v>EXTERNO</v>
      </c>
      <c r="K2417" s="28" t="str">
        <f>Def_Instancias_Equipamentos!$D$428</f>
        <v>SI-20SB:DI-GSL07Hyb</v>
      </c>
      <c r="L2417" s="19" t="str">
        <f>Def_Instancias_Equipamentos!$D$441</f>
        <v>IA-20RaDiag02:DI-GDev</v>
      </c>
      <c r="M2417" s="29" t="s">
        <v>70</v>
      </c>
      <c r="N2417" s="87" t="s">
        <v>1258</v>
      </c>
      <c r="O2417" s="28" t="str">
        <f>Def_Sistemas_Conectores_Cabos!$B$10</f>
        <v>N 50-ohm</v>
      </c>
      <c r="P2417" s="19" t="str">
        <f>Def_Sistemas_Conectores_Cabos!$B$11</f>
        <v>N 90-deg 50-ohm</v>
      </c>
      <c r="Q2417" s="27" t="str">
        <f t="shared" si="31"/>
        <v>SI-20SB:DI-GSL07Hyb/DeltaY
IA-20RaDiag02:DI-GDev/GPort</v>
      </c>
      <c r="R2417" s="32">
        <v>150.0</v>
      </c>
      <c r="S2417" s="32">
        <v>150.0</v>
      </c>
      <c r="T2417" s="19" t="str">
        <f>Def_Sistemas_Conectores_Cabos!$C$12</f>
        <v>Datalink DLC R12</v>
      </c>
      <c r="U2417" s="32"/>
      <c r="V2417" s="33"/>
      <c r="W2417" s="33"/>
      <c r="X2417" s="33"/>
    </row>
    <row r="2418" ht="15.75" customHeight="1">
      <c r="A2418" s="19" t="str">
        <f>Def_Sistemas_Conectores_Cabos!$A$17</f>
        <v>Genérico</v>
      </c>
      <c r="B2418" s="22" t="str">
        <f>Datas_Entregas!$A$3</f>
        <v>BTS/Anel</v>
      </c>
      <c r="C2418" s="25">
        <f t="array" ref="C2418">INDEX(Datas_Entregas!$B$2:$B$100, MATCH(B2418, Datas_Entregas!$A$2:$A$100, 0), 1)</f>
        <v>43296</v>
      </c>
      <c r="D2418" s="22" t="str">
        <f>Def_Status_Montagem!$A$5</f>
        <v>Pronto para instalar</v>
      </c>
      <c r="E2418" s="35" t="str">
        <f>Def_Status_Montagem!$B$6</f>
        <v>DIG (montagem em campo)</v>
      </c>
      <c r="F2418" s="214" t="str">
        <f t="array" ref="F2418">INDEX(Def_Instancias_Equipamentos!$F$2:$F$5135, MATCH(K2418, Def_Instancias_Equipamentos!$D$2:$D$5135, 0), 1)</f>
        <v>Túnel (Anel)</v>
      </c>
      <c r="G2418" s="215" t="str">
        <f t="array" ref="G2418">INDEX(Def_Instancias_Equipamentos!$F$2:$F$5135, MATCH(L2418, Def_Instancias_Equipamentos!$D$2:$D$5135, 0), 1)</f>
        <v>Sala Racks 19&amp;20</v>
      </c>
      <c r="H2418" s="26" t="str">
        <f t="array" ref="H2418">INDEX(Def_Instancias_Equipamentos!$E$2:$E$5135, MATCH(K2418, Def_Instancias_Equipamentos!$D$2:$D$5135, 0), 1)</f>
        <v>SI-20SB</v>
      </c>
      <c r="I2418" s="27" t="str">
        <f t="array" ref="I2418">INDEX(Def_Instancias_Equipamentos!$E$2:$E$5135, MATCH(L2418, Def_Instancias_Equipamentos!$D$2:$D$5135, 0), 1)</f>
        <v>IA-20RaDiag02</v>
      </c>
      <c r="J2418" s="27" t="str">
        <f t="shared" si="26"/>
        <v>EXTERNO</v>
      </c>
      <c r="K2418" s="28" t="str">
        <f>Def_Instancias_Equipamentos!$D$428</f>
        <v>SI-20SB:DI-GSL07Hyb</v>
      </c>
      <c r="L2418" s="50" t="str">
        <f>Def_Instancias_Equipamentos!$D$441</f>
        <v>IA-20RaDiag02:DI-GDev</v>
      </c>
      <c r="M2418" s="29" t="s">
        <v>72</v>
      </c>
      <c r="N2418" s="87" t="s">
        <v>1258</v>
      </c>
      <c r="O2418" s="28" t="str">
        <f>Def_Sistemas_Conectores_Cabos!$B$10</f>
        <v>N 50-ohm</v>
      </c>
      <c r="P2418" s="19" t="str">
        <f>Def_Sistemas_Conectores_Cabos!$B$11</f>
        <v>N 90-deg 50-ohm</v>
      </c>
      <c r="Q2418" s="27" t="str">
        <f t="shared" si="31"/>
        <v>SI-20SB:DI-GSL07Hyb/Sigma
IA-20RaDiag02:DI-GDev/GPort</v>
      </c>
      <c r="R2418" s="32">
        <v>60.0</v>
      </c>
      <c r="S2418" s="32">
        <v>60.0</v>
      </c>
      <c r="T2418" s="19" t="str">
        <f>Def_Sistemas_Conectores_Cabos!$C$12</f>
        <v>Datalink DLC R12</v>
      </c>
      <c r="U2418" s="32"/>
      <c r="V2418" s="33"/>
      <c r="W2418" s="33"/>
      <c r="X2418" s="33"/>
    </row>
    <row r="2419" ht="15.75" customHeight="1">
      <c r="A2419" s="19" t="str">
        <f>Def_Sistemas_Conectores_Cabos!$A$22</f>
        <v>BPM de elétrons</v>
      </c>
      <c r="B2419" s="22" t="str">
        <f>Datas_Entregas!$A$3</f>
        <v>BTS/Anel</v>
      </c>
      <c r="C2419" s="25">
        <f t="array" ref="C2419">INDEX(Datas_Entregas!$B$2:$B$100, MATCH(B2419, Datas_Entregas!$A$2:$A$100, 0), 1)</f>
        <v>43296</v>
      </c>
      <c r="D2419" s="22" t="str">
        <f>Def_Status_Montagem!$A$2</f>
        <v>A verificar</v>
      </c>
      <c r="E2419" s="35" t="str">
        <f>Def_Status_Montagem!$B$4</f>
        <v>Contratada (inclui etiqueta)</v>
      </c>
      <c r="F2419" s="214" t="str">
        <f t="array" ref="F2419">INDEX(Def_Instancias_Equipamentos!$F$2:$F$5135, MATCH(K2419, Def_Instancias_Equipamentos!$D$2:$D$5135, 0), 1)</f>
        <v>Túnel (Anel)</v>
      </c>
      <c r="G2419" s="215" t="str">
        <f t="array" ref="G2419">INDEX(Def_Instancias_Equipamentos!$F$2:$F$5135, MATCH(L2419, Def_Instancias_Equipamentos!$D$2:$D$5135, 0), 1)</f>
        <v>Sala Racks 5</v>
      </c>
      <c r="H2419" s="26" t="str">
        <f t="array" ref="H2419">INDEX(Def_Instancias_Equipamentos!$E$2:$E$5135, MATCH(K2419, Def_Instancias_Equipamentos!$D$2:$D$5135, 0), 1)</f>
        <v>SI-05C4</v>
      </c>
      <c r="I2419" s="27" t="str">
        <f t="array" ref="I2419">INDEX(Def_Instancias_Equipamentos!$E$2:$E$5135, MATCH(L2419, Def_Instancias_Equipamentos!$D$2:$D$5135, 0), 1)</f>
        <v>IA-05RaBPM</v>
      </c>
      <c r="J2419" s="27" t="str">
        <f t="shared" si="26"/>
        <v>EXTERNO</v>
      </c>
      <c r="K2419" s="28" t="str">
        <f>Def_Instancias_Equipamentos!$D$1078</f>
        <v>SI-05C4:DI-BPMSigPatch</v>
      </c>
      <c r="L2419" s="19" t="str">
        <f>Def_Instancias_Equipamentos!$D$828</f>
        <v>SI-05C4:DI-BPMRFFE</v>
      </c>
      <c r="M2419" s="44" t="s">
        <v>44</v>
      </c>
      <c r="N2419" s="45" t="s">
        <v>45</v>
      </c>
      <c r="O2419" s="31" t="str">
        <f>Def_Sistemas_Conectores_Cabos!$B$7</f>
        <v>SMA 50-ohm</v>
      </c>
      <c r="P2419" s="19" t="str">
        <f>Def_Sistemas_Conectores_Cabos!$B$7</f>
        <v>SMA 50-ohm</v>
      </c>
      <c r="Q2419" s="27" t="str">
        <f t="shared" si="31"/>
        <v>SI-05C4:DI-BPMSigPatch/BI_OUT
SI-05C4:DI-BPMRFFE/BI_IN</v>
      </c>
      <c r="R2419" s="46" t="s">
        <v>25</v>
      </c>
      <c r="S2419" s="46" t="s">
        <v>25</v>
      </c>
      <c r="T2419" s="47" t="str">
        <f>Def_Sistemas_Conectores_Cabos!$C$14</f>
        <v>Datalink Extrudado</v>
      </c>
      <c r="U2419" s="45" t="s">
        <v>46</v>
      </c>
      <c r="V2419" s="33"/>
      <c r="W2419" s="33"/>
      <c r="X2419" s="33"/>
    </row>
    <row r="2420" ht="15.75" customHeight="1">
      <c r="A2420" s="19" t="str">
        <f>Def_Sistemas_Conectores_Cabos!$A$22</f>
        <v>BPM de elétrons</v>
      </c>
      <c r="B2420" s="22" t="str">
        <f>Datas_Entregas!$A$3</f>
        <v>BTS/Anel</v>
      </c>
      <c r="C2420" s="25">
        <f t="array" ref="C2420">INDEX(Datas_Entregas!$B$2:$B$100, MATCH(B2420, Datas_Entregas!$A$2:$A$100, 0), 1)</f>
        <v>43296</v>
      </c>
      <c r="D2420" s="22" t="str">
        <f>Def_Status_Montagem!$A$2</f>
        <v>A verificar</v>
      </c>
      <c r="E2420" s="35" t="str">
        <f>Def_Status_Montagem!$B$4</f>
        <v>Contratada (inclui etiqueta)</v>
      </c>
      <c r="F2420" s="214" t="str">
        <f t="array" ref="F2420">INDEX(Def_Instancias_Equipamentos!$F$2:$F$5135, MATCH(K2420, Def_Instancias_Equipamentos!$D$2:$D$5135, 0), 1)</f>
        <v>Túnel (Anel)</v>
      </c>
      <c r="G2420" s="215" t="str">
        <f t="array" ref="G2420">INDEX(Def_Instancias_Equipamentos!$F$2:$F$5135, MATCH(L2420, Def_Instancias_Equipamentos!$D$2:$D$5135, 0), 1)</f>
        <v>Sala Racks 5</v>
      </c>
      <c r="H2420" s="26" t="str">
        <f t="array" ref="H2420">INDEX(Def_Instancias_Equipamentos!$E$2:$E$5135, MATCH(K2420, Def_Instancias_Equipamentos!$D$2:$D$5135, 0), 1)</f>
        <v>SI-05M1</v>
      </c>
      <c r="I2420" s="27" t="str">
        <f t="array" ref="I2420">INDEX(Def_Instancias_Equipamentos!$E$2:$E$5135, MATCH(L2420, Def_Instancias_Equipamentos!$D$2:$D$5135, 0), 1)</f>
        <v>IA-05RaBPM</v>
      </c>
      <c r="J2420" s="27" t="str">
        <f t="shared" si="26"/>
        <v>EXTERNO</v>
      </c>
      <c r="K2420" s="28" t="str">
        <f>Def_Instancias_Equipamentos!$D$1079</f>
        <v>SI-05M1:DI-BPMSigPatch</v>
      </c>
      <c r="L2420" s="19" t="str">
        <f>Def_Instancias_Equipamentos!$D$829</f>
        <v>SI-05M1:DI-BPMRFFE</v>
      </c>
      <c r="M2420" s="44" t="s">
        <v>44</v>
      </c>
      <c r="N2420" s="45" t="s">
        <v>45</v>
      </c>
      <c r="O2420" s="31" t="str">
        <f>Def_Sistemas_Conectores_Cabos!$B$7</f>
        <v>SMA 50-ohm</v>
      </c>
      <c r="P2420" s="19" t="str">
        <f>Def_Sistemas_Conectores_Cabos!$B$7</f>
        <v>SMA 50-ohm</v>
      </c>
      <c r="Q2420" s="27" t="str">
        <f t="shared" si="31"/>
        <v>SI-05M1:DI-BPMSigPatch/BI_OUT
SI-05M1:DI-BPMRFFE/BI_IN</v>
      </c>
      <c r="R2420" s="46" t="s">
        <v>25</v>
      </c>
      <c r="S2420" s="46" t="s">
        <v>25</v>
      </c>
      <c r="T2420" s="47" t="str">
        <f>Def_Sistemas_Conectores_Cabos!$C$14</f>
        <v>Datalink Extrudado</v>
      </c>
      <c r="U2420" s="45" t="s">
        <v>46</v>
      </c>
      <c r="V2420" s="33"/>
      <c r="W2420" s="33"/>
      <c r="X2420" s="33"/>
    </row>
    <row r="2421" ht="15.75" customHeight="1">
      <c r="A2421" s="19" t="str">
        <f>Def_Sistemas_Conectores_Cabos!$A$22</f>
        <v>BPM de elétrons</v>
      </c>
      <c r="B2421" s="22" t="str">
        <f>Datas_Entregas!$A$3</f>
        <v>BTS/Anel</v>
      </c>
      <c r="C2421" s="25">
        <f t="array" ref="C2421">INDEX(Datas_Entregas!$B$2:$B$100, MATCH(B2421, Datas_Entregas!$A$2:$A$100, 0), 1)</f>
        <v>43296</v>
      </c>
      <c r="D2421" s="22" t="str">
        <f>Def_Status_Montagem!$A$2</f>
        <v>A verificar</v>
      </c>
      <c r="E2421" s="35" t="str">
        <f>Def_Status_Montagem!$B$4</f>
        <v>Contratada (inclui etiqueta)</v>
      </c>
      <c r="F2421" s="214" t="str">
        <f t="array" ref="F2421">INDEX(Def_Instancias_Equipamentos!$F$2:$F$5135, MATCH(K2421, Def_Instancias_Equipamentos!$D$2:$D$5135, 0), 1)</f>
        <v>Túnel (Anel)</v>
      </c>
      <c r="G2421" s="215" t="str">
        <f t="array" ref="G2421">INDEX(Def_Instancias_Equipamentos!$F$2:$F$5135, MATCH(L2421, Def_Instancias_Equipamentos!$D$2:$D$5135, 0), 1)</f>
        <v>Sala Racks 5</v>
      </c>
      <c r="H2421" s="26" t="str">
        <f t="array" ref="H2421">INDEX(Def_Instancias_Equipamentos!$E$2:$E$5135, MATCH(K2421, Def_Instancias_Equipamentos!$D$2:$D$5135, 0), 1)</f>
        <v>SI-05M2</v>
      </c>
      <c r="I2421" s="27" t="str">
        <f t="array" ref="I2421">INDEX(Def_Instancias_Equipamentos!$E$2:$E$5135, MATCH(L2421, Def_Instancias_Equipamentos!$D$2:$D$5135, 0), 1)</f>
        <v>IA-05RaBPM</v>
      </c>
      <c r="J2421" s="27" t="str">
        <f t="shared" si="26"/>
        <v>EXTERNO</v>
      </c>
      <c r="K2421" s="28" t="str">
        <f>Def_Instancias_Equipamentos!$D$1080</f>
        <v>SI-05M2:DI-BPMSigPatch</v>
      </c>
      <c r="L2421" s="19" t="str">
        <f>Def_Instancias_Equipamentos!$D$830</f>
        <v>SI-05M2:DI-BPMRFFE</v>
      </c>
      <c r="M2421" s="44" t="s">
        <v>44</v>
      </c>
      <c r="N2421" s="45" t="s">
        <v>45</v>
      </c>
      <c r="O2421" s="31" t="str">
        <f>Def_Sistemas_Conectores_Cabos!$B$7</f>
        <v>SMA 50-ohm</v>
      </c>
      <c r="P2421" s="19" t="str">
        <f>Def_Sistemas_Conectores_Cabos!$B$7</f>
        <v>SMA 50-ohm</v>
      </c>
      <c r="Q2421" s="27" t="str">
        <f t="shared" si="31"/>
        <v>SI-05M2:DI-BPMSigPatch/BI_OUT
SI-05M2:DI-BPMRFFE/BI_IN</v>
      </c>
      <c r="R2421" s="46" t="s">
        <v>25</v>
      </c>
      <c r="S2421" s="46" t="s">
        <v>25</v>
      </c>
      <c r="T2421" s="47" t="str">
        <f>Def_Sistemas_Conectores_Cabos!$C$14</f>
        <v>Datalink Extrudado</v>
      </c>
      <c r="U2421" s="45" t="s">
        <v>46</v>
      </c>
      <c r="V2421" s="33"/>
      <c r="W2421" s="33"/>
      <c r="X2421" s="33"/>
    </row>
    <row r="2422" ht="15.75" customHeight="1">
      <c r="A2422" s="19" t="str">
        <f>Def_Sistemas_Conectores_Cabos!$A$22</f>
        <v>BPM de elétrons</v>
      </c>
      <c r="B2422" s="22" t="str">
        <f>Datas_Entregas!$A$6</f>
        <v>Linhas de Luz (fases I-A e II)</v>
      </c>
      <c r="C2422" s="25">
        <f t="array" ref="C2422">INDEX(Datas_Entregas!$B$2:$B$100, MATCH(B2422, Datas_Entregas!$A$2:$A$100, 0), 1)</f>
        <v>43374</v>
      </c>
      <c r="D2422" s="22" t="str">
        <f>Def_Status_Montagem!$A$2</f>
        <v>A verificar</v>
      </c>
      <c r="E2422" s="35" t="str">
        <f>Def_Status_Montagem!$B$4</f>
        <v>Contratada (inclui etiqueta)</v>
      </c>
      <c r="F2422" s="214" t="str">
        <f t="array" ref="F2422">INDEX(Def_Instancias_Equipamentos!$F$2:$F$5135, MATCH(K2422, Def_Instancias_Equipamentos!$D$2:$D$5135, 0), 1)</f>
        <v>Túnel (Anel)</v>
      </c>
      <c r="G2422" s="215" t="str">
        <f t="array" ref="G2422">INDEX(Def_Instancias_Equipamentos!$F$2:$F$5135, MATCH(L2422, Def_Instancias_Equipamentos!$D$2:$D$5135, 0), 1)</f>
        <v>Sala Racks 5</v>
      </c>
      <c r="H2422" s="26" t="str">
        <f t="array" ref="H2422">INDEX(Def_Instancias_Equipamentos!$E$2:$E$5135, MATCH(K2422, Def_Instancias_Equipamentos!$D$2:$D$5135, 0), 1)</f>
        <v>SI-05SA</v>
      </c>
      <c r="I2422" s="27" t="str">
        <f t="array" ref="I2422">INDEX(Def_Instancias_Equipamentos!$E$2:$E$5135, MATCH(L2422, Def_Instancias_Equipamentos!$D$2:$D$5135, 0), 1)</f>
        <v>IA-05RaBPM</v>
      </c>
      <c r="J2422" s="27" t="str">
        <f t="shared" si="26"/>
        <v>EXTERNO</v>
      </c>
      <c r="K2422" s="28" t="str">
        <f>Def_Instancias_Equipamentos!$D$1209</f>
        <v>SI-05SA:DI-BPMSigPatch-1</v>
      </c>
      <c r="L2422" s="19" t="str">
        <f>Def_Instancias_Equipamentos!$D$959</f>
        <v>SI-05SA:DI-BPMRFFE-1</v>
      </c>
      <c r="M2422" s="44" t="s">
        <v>44</v>
      </c>
      <c r="N2422" s="45" t="s">
        <v>45</v>
      </c>
      <c r="O2422" s="31" t="str">
        <f>Def_Sistemas_Conectores_Cabos!$B$7</f>
        <v>SMA 50-ohm</v>
      </c>
      <c r="P2422" s="19" t="str">
        <f>Def_Sistemas_Conectores_Cabos!$B$7</f>
        <v>SMA 50-ohm</v>
      </c>
      <c r="Q2422" s="27" t="str">
        <f t="shared" si="31"/>
        <v>SI-05SA:DI-BPMSigPatch-1/BI_OUT
SI-05SA:DI-BPMRFFE-1/BI_IN</v>
      </c>
      <c r="R2422" s="46" t="s">
        <v>25</v>
      </c>
      <c r="S2422" s="46" t="s">
        <v>25</v>
      </c>
      <c r="T2422" s="47" t="str">
        <f>Def_Sistemas_Conectores_Cabos!$C$14</f>
        <v>Datalink Extrudado</v>
      </c>
      <c r="U2422" s="45" t="s">
        <v>46</v>
      </c>
      <c r="V2422" s="33"/>
      <c r="W2422" s="33"/>
      <c r="X2422" s="33"/>
    </row>
    <row r="2423" ht="15.75" customHeight="1">
      <c r="A2423" s="19" t="str">
        <f>Def_Sistemas_Conectores_Cabos!$A$22</f>
        <v>BPM de elétrons</v>
      </c>
      <c r="B2423" s="22" t="str">
        <f>Datas_Entregas!$A$6</f>
        <v>Linhas de Luz (fases I-A e II)</v>
      </c>
      <c r="C2423" s="25">
        <f t="array" ref="C2423">INDEX(Datas_Entregas!$B$2:$B$100, MATCH(B2423, Datas_Entregas!$A$2:$A$100, 0), 1)</f>
        <v>43374</v>
      </c>
      <c r="D2423" s="22" t="str">
        <f>Def_Status_Montagem!$A$2</f>
        <v>A verificar</v>
      </c>
      <c r="E2423" s="35" t="str">
        <f>Def_Status_Montagem!$B$4</f>
        <v>Contratada (inclui etiqueta)</v>
      </c>
      <c r="F2423" s="214" t="str">
        <f t="array" ref="F2423">INDEX(Def_Instancias_Equipamentos!$F$2:$F$5135, MATCH(K2423, Def_Instancias_Equipamentos!$D$2:$D$5135, 0), 1)</f>
        <v>Túnel (Anel)</v>
      </c>
      <c r="G2423" s="215" t="str">
        <f t="array" ref="G2423">INDEX(Def_Instancias_Equipamentos!$F$2:$F$5135, MATCH(L2423, Def_Instancias_Equipamentos!$D$2:$D$5135, 0), 1)</f>
        <v>Sala Racks 5</v>
      </c>
      <c r="H2423" s="26" t="str">
        <f t="array" ref="H2423">INDEX(Def_Instancias_Equipamentos!$E$2:$E$5135, MATCH(K2423, Def_Instancias_Equipamentos!$D$2:$D$5135, 0), 1)</f>
        <v>SI-05SA</v>
      </c>
      <c r="I2423" s="27" t="str">
        <f t="array" ref="I2423">INDEX(Def_Instancias_Equipamentos!$E$2:$E$5135, MATCH(L2423, Def_Instancias_Equipamentos!$D$2:$D$5135, 0), 1)</f>
        <v>IA-05RaBPM</v>
      </c>
      <c r="J2423" s="27" t="str">
        <f t="shared" si="26"/>
        <v>EXTERNO</v>
      </c>
      <c r="K2423" s="28" t="str">
        <f>Def_Instancias_Equipamentos!$D$1210</f>
        <v>SI-05SA:DI-BPMSigPatch-2</v>
      </c>
      <c r="L2423" s="19" t="str">
        <f>Def_Instancias_Equipamentos!$D$960</f>
        <v>SI-05SA:DI-BPMRFFE-2</v>
      </c>
      <c r="M2423" s="44" t="s">
        <v>44</v>
      </c>
      <c r="N2423" s="45" t="s">
        <v>45</v>
      </c>
      <c r="O2423" s="31" t="str">
        <f>Def_Sistemas_Conectores_Cabos!$B$7</f>
        <v>SMA 50-ohm</v>
      </c>
      <c r="P2423" s="19" t="str">
        <f>Def_Sistemas_Conectores_Cabos!$B$7</f>
        <v>SMA 50-ohm</v>
      </c>
      <c r="Q2423" s="27" t="str">
        <f t="shared" si="31"/>
        <v>SI-05SA:DI-BPMSigPatch-2/BI_OUT
SI-05SA:DI-BPMRFFE-2/BI_IN</v>
      </c>
      <c r="R2423" s="46" t="s">
        <v>25</v>
      </c>
      <c r="S2423" s="46" t="s">
        <v>25</v>
      </c>
      <c r="T2423" s="47" t="str">
        <f>Def_Sistemas_Conectores_Cabos!$C$14</f>
        <v>Datalink Extrudado</v>
      </c>
      <c r="U2423" s="45" t="s">
        <v>46</v>
      </c>
      <c r="V2423" s="33"/>
      <c r="W2423" s="33"/>
      <c r="X2423" s="33"/>
    </row>
    <row r="2424" ht="15.75" customHeight="1">
      <c r="A2424" s="19" t="str">
        <f>Def_Sistemas_Conectores_Cabos!$A$22</f>
        <v>BPM de elétrons</v>
      </c>
      <c r="B2424" s="22" t="str">
        <f>Datas_Entregas!$A$3</f>
        <v>BTS/Anel</v>
      </c>
      <c r="C2424" s="25">
        <f t="array" ref="C2424">INDEX(Datas_Entregas!$B$2:$B$100, MATCH(B2424, Datas_Entregas!$A$2:$A$100, 0), 1)</f>
        <v>43296</v>
      </c>
      <c r="D2424" s="22" t="str">
        <f>Def_Status_Montagem!$A$2</f>
        <v>A verificar</v>
      </c>
      <c r="E2424" s="35" t="str">
        <f>Def_Status_Montagem!$B$4</f>
        <v>Contratada (inclui etiqueta)</v>
      </c>
      <c r="F2424" s="214" t="str">
        <f t="array" ref="F2424">INDEX(Def_Instancias_Equipamentos!$F$2:$F$5135, MATCH(K2424, Def_Instancias_Equipamentos!$D$2:$D$5135, 0), 1)</f>
        <v>Túnel (Anel)</v>
      </c>
      <c r="G2424" s="215" t="str">
        <f t="array" ref="G2424">INDEX(Def_Instancias_Equipamentos!$F$2:$F$5135, MATCH(L2424, Def_Instancias_Equipamentos!$D$2:$D$5135, 0), 1)</f>
        <v>Sala Racks 6</v>
      </c>
      <c r="H2424" s="26" t="str">
        <f t="array" ref="H2424">INDEX(Def_Instancias_Equipamentos!$E$2:$E$5135, MATCH(K2424, Def_Instancias_Equipamentos!$D$2:$D$5135, 0), 1)</f>
        <v>SI-06C1</v>
      </c>
      <c r="I2424" s="27" t="str">
        <f t="array" ref="I2424">INDEX(Def_Instancias_Equipamentos!$E$2:$E$5135, MATCH(L2424, Def_Instancias_Equipamentos!$D$2:$D$5135, 0), 1)</f>
        <v>IA-06RaBPM</v>
      </c>
      <c r="J2424" s="27" t="str">
        <f t="shared" si="26"/>
        <v>EXTERNO</v>
      </c>
      <c r="K2424" s="28" t="str">
        <f>Def_Instancias_Equipamentos!$D$1081</f>
        <v>SI-06C1:DI-BPMSigPatch-1</v>
      </c>
      <c r="L2424" s="19" t="str">
        <f>Def_Instancias_Equipamentos!$D$831</f>
        <v>SI-06C1:DI-BPMRFFE-1</v>
      </c>
      <c r="M2424" s="44" t="s">
        <v>44</v>
      </c>
      <c r="N2424" s="45" t="s">
        <v>45</v>
      </c>
      <c r="O2424" s="31" t="str">
        <f>Def_Sistemas_Conectores_Cabos!$B$7</f>
        <v>SMA 50-ohm</v>
      </c>
      <c r="P2424" s="19" t="str">
        <f>Def_Sistemas_Conectores_Cabos!$B$7</f>
        <v>SMA 50-ohm</v>
      </c>
      <c r="Q2424" s="27" t="str">
        <f t="shared" si="31"/>
        <v>SI-06C1:DI-BPMSigPatch-1/BI_OUT
SI-06C1:DI-BPMRFFE-1/BI_IN</v>
      </c>
      <c r="R2424" s="46" t="s">
        <v>25</v>
      </c>
      <c r="S2424" s="46" t="s">
        <v>25</v>
      </c>
      <c r="T2424" s="47" t="str">
        <f>Def_Sistemas_Conectores_Cabos!$C$14</f>
        <v>Datalink Extrudado</v>
      </c>
      <c r="U2424" s="45" t="s">
        <v>46</v>
      </c>
      <c r="V2424" s="33"/>
      <c r="W2424" s="33"/>
      <c r="X2424" s="33"/>
    </row>
    <row r="2425" ht="15.75" customHeight="1">
      <c r="A2425" s="19" t="str">
        <f>Def_Sistemas_Conectores_Cabos!$A$22</f>
        <v>BPM de elétrons</v>
      </c>
      <c r="B2425" s="22" t="str">
        <f>Datas_Entregas!$A$3</f>
        <v>BTS/Anel</v>
      </c>
      <c r="C2425" s="25">
        <f t="array" ref="C2425">INDEX(Datas_Entregas!$B$2:$B$100, MATCH(B2425, Datas_Entregas!$A$2:$A$100, 0), 1)</f>
        <v>43296</v>
      </c>
      <c r="D2425" s="22" t="str">
        <f>Def_Status_Montagem!$A$2</f>
        <v>A verificar</v>
      </c>
      <c r="E2425" s="35" t="str">
        <f>Def_Status_Montagem!$B$4</f>
        <v>Contratada (inclui etiqueta)</v>
      </c>
      <c r="F2425" s="214" t="str">
        <f t="array" ref="F2425">INDEX(Def_Instancias_Equipamentos!$F$2:$F$5135, MATCH(K2425, Def_Instancias_Equipamentos!$D$2:$D$5135, 0), 1)</f>
        <v>Túnel (Anel)</v>
      </c>
      <c r="G2425" s="215" t="str">
        <f t="array" ref="G2425">INDEX(Def_Instancias_Equipamentos!$F$2:$F$5135, MATCH(L2425, Def_Instancias_Equipamentos!$D$2:$D$5135, 0), 1)</f>
        <v>Sala Racks 6</v>
      </c>
      <c r="H2425" s="26" t="str">
        <f t="array" ref="H2425">INDEX(Def_Instancias_Equipamentos!$E$2:$E$5135, MATCH(K2425, Def_Instancias_Equipamentos!$D$2:$D$5135, 0), 1)</f>
        <v>SI-06C1</v>
      </c>
      <c r="I2425" s="27" t="str">
        <f t="array" ref="I2425">INDEX(Def_Instancias_Equipamentos!$E$2:$E$5135, MATCH(L2425, Def_Instancias_Equipamentos!$D$2:$D$5135, 0), 1)</f>
        <v>IA-06RaBPM</v>
      </c>
      <c r="J2425" s="27" t="str">
        <f t="shared" si="26"/>
        <v>EXTERNO</v>
      </c>
      <c r="K2425" s="28" t="str">
        <f>Def_Instancias_Equipamentos!$D$1082</f>
        <v>SI-06C1:DI-BPMSigPatch-2</v>
      </c>
      <c r="L2425" s="19" t="str">
        <f>Def_Instancias_Equipamentos!$D$832</f>
        <v>SI-06C1:DI-BPMRFFE-2</v>
      </c>
      <c r="M2425" s="44" t="s">
        <v>44</v>
      </c>
      <c r="N2425" s="45" t="s">
        <v>45</v>
      </c>
      <c r="O2425" s="31" t="str">
        <f>Def_Sistemas_Conectores_Cabos!$B$7</f>
        <v>SMA 50-ohm</v>
      </c>
      <c r="P2425" s="19" t="str">
        <f>Def_Sistemas_Conectores_Cabos!$B$7</f>
        <v>SMA 50-ohm</v>
      </c>
      <c r="Q2425" s="27" t="str">
        <f t="shared" si="31"/>
        <v>SI-06C1:DI-BPMSigPatch-2/BI_OUT
SI-06C1:DI-BPMRFFE-2/BI_IN</v>
      </c>
      <c r="R2425" s="46" t="s">
        <v>25</v>
      </c>
      <c r="S2425" s="46" t="s">
        <v>25</v>
      </c>
      <c r="T2425" s="47" t="str">
        <f>Def_Sistemas_Conectores_Cabos!$C$14</f>
        <v>Datalink Extrudado</v>
      </c>
      <c r="U2425" s="45" t="s">
        <v>46</v>
      </c>
      <c r="V2425" s="33"/>
      <c r="W2425" s="33"/>
      <c r="X2425" s="33"/>
    </row>
    <row r="2426" ht="15.75" customHeight="1">
      <c r="A2426" s="19" t="str">
        <f>Def_Sistemas_Conectores_Cabos!$A$22</f>
        <v>BPM de elétrons</v>
      </c>
      <c r="B2426" s="22" t="str">
        <f>Datas_Entregas!$A$3</f>
        <v>BTS/Anel</v>
      </c>
      <c r="C2426" s="25">
        <f t="array" ref="C2426">INDEX(Datas_Entregas!$B$2:$B$100, MATCH(B2426, Datas_Entregas!$A$2:$A$100, 0), 1)</f>
        <v>43296</v>
      </c>
      <c r="D2426" s="22" t="str">
        <f>Def_Status_Montagem!$A$2</f>
        <v>A verificar</v>
      </c>
      <c r="E2426" s="35" t="str">
        <f>Def_Status_Montagem!$B$4</f>
        <v>Contratada (inclui etiqueta)</v>
      </c>
      <c r="F2426" s="214" t="str">
        <f t="array" ref="F2426">INDEX(Def_Instancias_Equipamentos!$F$2:$F$5135, MATCH(K2426, Def_Instancias_Equipamentos!$D$2:$D$5135, 0), 1)</f>
        <v>Túnel (Anel)</v>
      </c>
      <c r="G2426" s="215" t="str">
        <f t="array" ref="G2426">INDEX(Def_Instancias_Equipamentos!$F$2:$F$5135, MATCH(L2426, Def_Instancias_Equipamentos!$D$2:$D$5135, 0), 1)</f>
        <v>Sala Racks 6</v>
      </c>
      <c r="H2426" s="26" t="str">
        <f t="array" ref="H2426">INDEX(Def_Instancias_Equipamentos!$E$2:$E$5135, MATCH(K2426, Def_Instancias_Equipamentos!$D$2:$D$5135, 0), 1)</f>
        <v>SI-06C2</v>
      </c>
      <c r="I2426" s="27" t="str">
        <f t="array" ref="I2426">INDEX(Def_Instancias_Equipamentos!$E$2:$E$5135, MATCH(L2426, Def_Instancias_Equipamentos!$D$2:$D$5135, 0), 1)</f>
        <v>IA-06RaBPM</v>
      </c>
      <c r="J2426" s="27" t="str">
        <f t="shared" si="26"/>
        <v>EXTERNO</v>
      </c>
      <c r="K2426" s="28" t="str">
        <f>Def_Instancias_Equipamentos!$D$1083</f>
        <v>SI-06C2:DI-BPMSigPatch</v>
      </c>
      <c r="L2426" s="19" t="str">
        <f>Def_Instancias_Equipamentos!$D$833</f>
        <v>SI-06C2:DI-BPMRFFE</v>
      </c>
      <c r="M2426" s="44" t="s">
        <v>44</v>
      </c>
      <c r="N2426" s="45" t="s">
        <v>45</v>
      </c>
      <c r="O2426" s="31" t="str">
        <f>Def_Sistemas_Conectores_Cabos!$B$7</f>
        <v>SMA 50-ohm</v>
      </c>
      <c r="P2426" s="19" t="str">
        <f>Def_Sistemas_Conectores_Cabos!$B$7</f>
        <v>SMA 50-ohm</v>
      </c>
      <c r="Q2426" s="27" t="str">
        <f t="shared" si="31"/>
        <v>SI-06C2:DI-BPMSigPatch/BI_OUT
SI-06C2:DI-BPMRFFE/BI_IN</v>
      </c>
      <c r="R2426" s="46" t="s">
        <v>25</v>
      </c>
      <c r="S2426" s="46" t="s">
        <v>25</v>
      </c>
      <c r="T2426" s="47" t="str">
        <f>Def_Sistemas_Conectores_Cabos!$C$14</f>
        <v>Datalink Extrudado</v>
      </c>
      <c r="U2426" s="45" t="s">
        <v>46</v>
      </c>
      <c r="V2426" s="33"/>
      <c r="W2426" s="33"/>
      <c r="X2426" s="33"/>
    </row>
    <row r="2427" ht="15.75" customHeight="1">
      <c r="A2427" s="19" t="str">
        <f>Def_Sistemas_Conectores_Cabos!$A$22</f>
        <v>BPM de elétrons</v>
      </c>
      <c r="B2427" s="22" t="str">
        <f>Datas_Entregas!$A$3</f>
        <v>BTS/Anel</v>
      </c>
      <c r="C2427" s="25">
        <f t="array" ref="C2427">INDEX(Datas_Entregas!$B$2:$B$100, MATCH(B2427, Datas_Entregas!$A$2:$A$100, 0), 1)</f>
        <v>43296</v>
      </c>
      <c r="D2427" s="22" t="str">
        <f>Def_Status_Montagem!$A$2</f>
        <v>A verificar</v>
      </c>
      <c r="E2427" s="35" t="str">
        <f>Def_Status_Montagem!$B$4</f>
        <v>Contratada (inclui etiqueta)</v>
      </c>
      <c r="F2427" s="214" t="str">
        <f t="array" ref="F2427">INDEX(Def_Instancias_Equipamentos!$F$2:$F$5135, MATCH(K2427, Def_Instancias_Equipamentos!$D$2:$D$5135, 0), 1)</f>
        <v>Túnel (Anel)</v>
      </c>
      <c r="G2427" s="215" t="str">
        <f t="array" ref="G2427">INDEX(Def_Instancias_Equipamentos!$F$2:$F$5135, MATCH(L2427, Def_Instancias_Equipamentos!$D$2:$D$5135, 0), 1)</f>
        <v>Sala Racks 6</v>
      </c>
      <c r="H2427" s="26" t="str">
        <f t="array" ref="H2427">INDEX(Def_Instancias_Equipamentos!$E$2:$E$5135, MATCH(K2427, Def_Instancias_Equipamentos!$D$2:$D$5135, 0), 1)</f>
        <v>SI-06C3</v>
      </c>
      <c r="I2427" s="27" t="str">
        <f t="array" ref="I2427">INDEX(Def_Instancias_Equipamentos!$E$2:$E$5135, MATCH(L2427, Def_Instancias_Equipamentos!$D$2:$D$5135, 0), 1)</f>
        <v>IA-06RaBPM</v>
      </c>
      <c r="J2427" s="27" t="str">
        <f t="shared" si="26"/>
        <v>EXTERNO</v>
      </c>
      <c r="K2427" s="28" t="str">
        <f>Def_Instancias_Equipamentos!$D$1084</f>
        <v>SI-06C3:DI-BPMSigPatch-1</v>
      </c>
      <c r="L2427" s="19" t="str">
        <f>Def_Instancias_Equipamentos!$D$834</f>
        <v>SI-06C3:DI-BPMRFFE-1</v>
      </c>
      <c r="M2427" s="44" t="s">
        <v>44</v>
      </c>
      <c r="N2427" s="45" t="s">
        <v>45</v>
      </c>
      <c r="O2427" s="31" t="str">
        <f>Def_Sistemas_Conectores_Cabos!$B$7</f>
        <v>SMA 50-ohm</v>
      </c>
      <c r="P2427" s="19" t="str">
        <f>Def_Sistemas_Conectores_Cabos!$B$7</f>
        <v>SMA 50-ohm</v>
      </c>
      <c r="Q2427" s="27" t="str">
        <f t="shared" si="31"/>
        <v>SI-06C3:DI-BPMSigPatch-1/BI_OUT
SI-06C3:DI-BPMRFFE-1/BI_IN</v>
      </c>
      <c r="R2427" s="46" t="s">
        <v>25</v>
      </c>
      <c r="S2427" s="46" t="s">
        <v>25</v>
      </c>
      <c r="T2427" s="47" t="str">
        <f>Def_Sistemas_Conectores_Cabos!$C$14</f>
        <v>Datalink Extrudado</v>
      </c>
      <c r="U2427" s="45" t="s">
        <v>46</v>
      </c>
      <c r="V2427" s="33"/>
      <c r="W2427" s="33"/>
      <c r="X2427" s="33"/>
    </row>
    <row r="2428" ht="15.75" customHeight="1">
      <c r="A2428" s="19" t="str">
        <f>Def_Sistemas_Conectores_Cabos!$A$22</f>
        <v>BPM de elétrons</v>
      </c>
      <c r="B2428" s="22" t="str">
        <f>Datas_Entregas!$A$3</f>
        <v>BTS/Anel</v>
      </c>
      <c r="C2428" s="25">
        <f t="array" ref="C2428">INDEX(Datas_Entregas!$B$2:$B$100, MATCH(B2428, Datas_Entregas!$A$2:$A$100, 0), 1)</f>
        <v>43296</v>
      </c>
      <c r="D2428" s="22" t="str">
        <f>Def_Status_Montagem!$A$2</f>
        <v>A verificar</v>
      </c>
      <c r="E2428" s="35" t="str">
        <f>Def_Status_Montagem!$B$4</f>
        <v>Contratada (inclui etiqueta)</v>
      </c>
      <c r="F2428" s="214" t="str">
        <f t="array" ref="F2428">INDEX(Def_Instancias_Equipamentos!$F$2:$F$5135, MATCH(K2428, Def_Instancias_Equipamentos!$D$2:$D$5135, 0), 1)</f>
        <v>Túnel (Anel)</v>
      </c>
      <c r="G2428" s="215" t="str">
        <f t="array" ref="G2428">INDEX(Def_Instancias_Equipamentos!$F$2:$F$5135, MATCH(L2428, Def_Instancias_Equipamentos!$D$2:$D$5135, 0), 1)</f>
        <v>Sala Racks 6</v>
      </c>
      <c r="H2428" s="26" t="str">
        <f t="array" ref="H2428">INDEX(Def_Instancias_Equipamentos!$E$2:$E$5135, MATCH(K2428, Def_Instancias_Equipamentos!$D$2:$D$5135, 0), 1)</f>
        <v>SI-06C3</v>
      </c>
      <c r="I2428" s="27" t="str">
        <f t="array" ref="I2428">INDEX(Def_Instancias_Equipamentos!$E$2:$E$5135, MATCH(L2428, Def_Instancias_Equipamentos!$D$2:$D$5135, 0), 1)</f>
        <v>IA-06RaBPM</v>
      </c>
      <c r="J2428" s="27" t="str">
        <f t="shared" si="26"/>
        <v>EXTERNO</v>
      </c>
      <c r="K2428" s="28" t="str">
        <f>Def_Instancias_Equipamentos!$D$1085</f>
        <v>SI-06C3:DI-BPMSigPatch-2</v>
      </c>
      <c r="L2428" s="19" t="str">
        <f>Def_Instancias_Equipamentos!$D$835</f>
        <v>SI-06C3:DI-BPMRFFE-2</v>
      </c>
      <c r="M2428" s="44" t="s">
        <v>44</v>
      </c>
      <c r="N2428" s="45" t="s">
        <v>45</v>
      </c>
      <c r="O2428" s="31" t="str">
        <f>Def_Sistemas_Conectores_Cabos!$B$7</f>
        <v>SMA 50-ohm</v>
      </c>
      <c r="P2428" s="19" t="str">
        <f>Def_Sistemas_Conectores_Cabos!$B$7</f>
        <v>SMA 50-ohm</v>
      </c>
      <c r="Q2428" s="27" t="str">
        <f t="shared" si="31"/>
        <v>SI-06C3:DI-BPMSigPatch-2/BI_OUT
SI-06C3:DI-BPMRFFE-2/BI_IN</v>
      </c>
      <c r="R2428" s="46" t="s">
        <v>25</v>
      </c>
      <c r="S2428" s="46" t="s">
        <v>25</v>
      </c>
      <c r="T2428" s="47" t="str">
        <f>Def_Sistemas_Conectores_Cabos!$C$14</f>
        <v>Datalink Extrudado</v>
      </c>
      <c r="U2428" s="45" t="s">
        <v>46</v>
      </c>
      <c r="V2428" s="33"/>
      <c r="W2428" s="33"/>
      <c r="X2428" s="33"/>
    </row>
    <row r="2429" ht="15.75" customHeight="1">
      <c r="A2429" s="19" t="str">
        <f>Def_Sistemas_Conectores_Cabos!$A$22</f>
        <v>BPM de elétrons</v>
      </c>
      <c r="B2429" s="22" t="str">
        <f>Datas_Entregas!$A$3</f>
        <v>BTS/Anel</v>
      </c>
      <c r="C2429" s="25">
        <f t="array" ref="C2429">INDEX(Datas_Entregas!$B$2:$B$100, MATCH(B2429, Datas_Entregas!$A$2:$A$100, 0), 1)</f>
        <v>43296</v>
      </c>
      <c r="D2429" s="22" t="str">
        <f>Def_Status_Montagem!$A$2</f>
        <v>A verificar</v>
      </c>
      <c r="E2429" s="35" t="str">
        <f>Def_Status_Montagem!$B$4</f>
        <v>Contratada (inclui etiqueta)</v>
      </c>
      <c r="F2429" s="214" t="str">
        <f t="array" ref="F2429">INDEX(Def_Instancias_Equipamentos!$F$2:$F$5135, MATCH(K2429, Def_Instancias_Equipamentos!$D$2:$D$5135, 0), 1)</f>
        <v>Túnel (Anel)</v>
      </c>
      <c r="G2429" s="215" t="str">
        <f t="array" ref="G2429">INDEX(Def_Instancias_Equipamentos!$F$2:$F$5135, MATCH(L2429, Def_Instancias_Equipamentos!$D$2:$D$5135, 0), 1)</f>
        <v>Sala Racks 6</v>
      </c>
      <c r="H2429" s="26" t="str">
        <f t="array" ref="H2429">INDEX(Def_Instancias_Equipamentos!$E$2:$E$5135, MATCH(K2429, Def_Instancias_Equipamentos!$D$2:$D$5135, 0), 1)</f>
        <v>SI-06C4</v>
      </c>
      <c r="I2429" s="27" t="str">
        <f t="array" ref="I2429">INDEX(Def_Instancias_Equipamentos!$E$2:$E$5135, MATCH(L2429, Def_Instancias_Equipamentos!$D$2:$D$5135, 0), 1)</f>
        <v>IA-06RaBPM</v>
      </c>
      <c r="J2429" s="27" t="str">
        <f t="shared" si="26"/>
        <v>EXTERNO</v>
      </c>
      <c r="K2429" s="28" t="str">
        <f>Def_Instancias_Equipamentos!$D$1086</f>
        <v>SI-06C4:DI-BPMSigPatch</v>
      </c>
      <c r="L2429" s="19" t="str">
        <f>Def_Instancias_Equipamentos!$D$836</f>
        <v>SI-06C4:DI-BPMRFFE</v>
      </c>
      <c r="M2429" s="44" t="s">
        <v>44</v>
      </c>
      <c r="N2429" s="45" t="s">
        <v>45</v>
      </c>
      <c r="O2429" s="31" t="str">
        <f>Def_Sistemas_Conectores_Cabos!$B$7</f>
        <v>SMA 50-ohm</v>
      </c>
      <c r="P2429" s="19" t="str">
        <f>Def_Sistemas_Conectores_Cabos!$B$7</f>
        <v>SMA 50-ohm</v>
      </c>
      <c r="Q2429" s="27" t="str">
        <f t="shared" si="31"/>
        <v>SI-06C4:DI-BPMSigPatch/BI_OUT
SI-06C4:DI-BPMRFFE/BI_IN</v>
      </c>
      <c r="R2429" s="46" t="s">
        <v>25</v>
      </c>
      <c r="S2429" s="46" t="s">
        <v>25</v>
      </c>
      <c r="T2429" s="47" t="str">
        <f>Def_Sistemas_Conectores_Cabos!$C$14</f>
        <v>Datalink Extrudado</v>
      </c>
      <c r="U2429" s="45" t="s">
        <v>46</v>
      </c>
      <c r="V2429" s="33"/>
      <c r="W2429" s="33"/>
      <c r="X2429" s="33"/>
    </row>
    <row r="2430" ht="15.75" customHeight="1">
      <c r="A2430" s="19" t="str">
        <f>Def_Sistemas_Conectores_Cabos!$A$22</f>
        <v>BPM de elétrons</v>
      </c>
      <c r="B2430" s="22" t="str">
        <f>Datas_Entregas!$A$3</f>
        <v>BTS/Anel</v>
      </c>
      <c r="C2430" s="25">
        <f t="array" ref="C2430">INDEX(Datas_Entregas!$B$2:$B$100, MATCH(B2430, Datas_Entregas!$A$2:$A$100, 0), 1)</f>
        <v>43296</v>
      </c>
      <c r="D2430" s="22" t="str">
        <f>Def_Status_Montagem!$A$2</f>
        <v>A verificar</v>
      </c>
      <c r="E2430" s="35" t="str">
        <f>Def_Status_Montagem!$B$4</f>
        <v>Contratada (inclui etiqueta)</v>
      </c>
      <c r="F2430" s="214" t="str">
        <f t="array" ref="F2430">INDEX(Def_Instancias_Equipamentos!$F$2:$F$5135, MATCH(K2430, Def_Instancias_Equipamentos!$D$2:$D$5135, 0), 1)</f>
        <v>Túnel (Anel)</v>
      </c>
      <c r="G2430" s="215" t="str">
        <f t="array" ref="G2430">INDEX(Def_Instancias_Equipamentos!$F$2:$F$5135, MATCH(L2430, Def_Instancias_Equipamentos!$D$2:$D$5135, 0), 1)</f>
        <v>Sala Racks 6</v>
      </c>
      <c r="H2430" s="26" t="str">
        <f t="array" ref="H2430">INDEX(Def_Instancias_Equipamentos!$E$2:$E$5135, MATCH(K2430, Def_Instancias_Equipamentos!$D$2:$D$5135, 0), 1)</f>
        <v>SI-06M1</v>
      </c>
      <c r="I2430" s="27" t="str">
        <f t="array" ref="I2430">INDEX(Def_Instancias_Equipamentos!$E$2:$E$5135, MATCH(L2430, Def_Instancias_Equipamentos!$D$2:$D$5135, 0), 1)</f>
        <v>IA-06RaBPM</v>
      </c>
      <c r="J2430" s="27" t="str">
        <f t="shared" si="26"/>
        <v>EXTERNO</v>
      </c>
      <c r="K2430" s="28" t="str">
        <f>Def_Instancias_Equipamentos!$D$1087</f>
        <v>SI-06M1:DI-BPMSigPatch</v>
      </c>
      <c r="L2430" s="19" t="str">
        <f>Def_Instancias_Equipamentos!$D$837</f>
        <v>SI-06M1:DI-BPMRFFE</v>
      </c>
      <c r="M2430" s="44" t="s">
        <v>44</v>
      </c>
      <c r="N2430" s="45" t="s">
        <v>45</v>
      </c>
      <c r="O2430" s="31" t="str">
        <f>Def_Sistemas_Conectores_Cabos!$B$7</f>
        <v>SMA 50-ohm</v>
      </c>
      <c r="P2430" s="19" t="str">
        <f>Def_Sistemas_Conectores_Cabos!$B$7</f>
        <v>SMA 50-ohm</v>
      </c>
      <c r="Q2430" s="27" t="str">
        <f t="shared" si="31"/>
        <v>SI-06M1:DI-BPMSigPatch/BI_OUT
SI-06M1:DI-BPMRFFE/BI_IN</v>
      </c>
      <c r="R2430" s="46" t="s">
        <v>25</v>
      </c>
      <c r="S2430" s="46" t="s">
        <v>25</v>
      </c>
      <c r="T2430" s="47" t="str">
        <f>Def_Sistemas_Conectores_Cabos!$C$14</f>
        <v>Datalink Extrudado</v>
      </c>
      <c r="U2430" s="45" t="s">
        <v>46</v>
      </c>
      <c r="V2430" s="33"/>
      <c r="W2430" s="33"/>
      <c r="X2430" s="33"/>
    </row>
    <row r="2431" ht="15.75" customHeight="1">
      <c r="A2431" s="19" t="str">
        <f>Def_Sistemas_Conectores_Cabos!$A$22</f>
        <v>BPM de elétrons</v>
      </c>
      <c r="B2431" s="22" t="str">
        <f>Datas_Entregas!$A$3</f>
        <v>BTS/Anel</v>
      </c>
      <c r="C2431" s="25">
        <f t="array" ref="C2431">INDEX(Datas_Entregas!$B$2:$B$100, MATCH(B2431, Datas_Entregas!$A$2:$A$100, 0), 1)</f>
        <v>43296</v>
      </c>
      <c r="D2431" s="22" t="str">
        <f>Def_Status_Montagem!$A$2</f>
        <v>A verificar</v>
      </c>
      <c r="E2431" s="35" t="str">
        <f>Def_Status_Montagem!$B$4</f>
        <v>Contratada (inclui etiqueta)</v>
      </c>
      <c r="F2431" s="214" t="str">
        <f t="array" ref="F2431">INDEX(Def_Instancias_Equipamentos!$F$2:$F$5135, MATCH(K2431, Def_Instancias_Equipamentos!$D$2:$D$5135, 0), 1)</f>
        <v>Túnel (Anel)</v>
      </c>
      <c r="G2431" s="215" t="str">
        <f t="array" ref="G2431">INDEX(Def_Instancias_Equipamentos!$F$2:$F$5135, MATCH(L2431, Def_Instancias_Equipamentos!$D$2:$D$5135, 0), 1)</f>
        <v>Sala Racks 6</v>
      </c>
      <c r="H2431" s="26" t="str">
        <f t="array" ref="H2431">INDEX(Def_Instancias_Equipamentos!$E$2:$E$5135, MATCH(K2431, Def_Instancias_Equipamentos!$D$2:$D$5135, 0), 1)</f>
        <v>SI-06M2</v>
      </c>
      <c r="I2431" s="27" t="str">
        <f t="array" ref="I2431">INDEX(Def_Instancias_Equipamentos!$E$2:$E$5135, MATCH(L2431, Def_Instancias_Equipamentos!$D$2:$D$5135, 0), 1)</f>
        <v>IA-06RaBPM</v>
      </c>
      <c r="J2431" s="27" t="str">
        <f t="shared" si="26"/>
        <v>EXTERNO</v>
      </c>
      <c r="K2431" s="28" t="str">
        <f>Def_Instancias_Equipamentos!$D$1088</f>
        <v>SI-06M2:DI-BPMSigPatch</v>
      </c>
      <c r="L2431" s="19" t="str">
        <f>Def_Instancias_Equipamentos!$D$838</f>
        <v>SI-06M2:DI-BPMRFFE</v>
      </c>
      <c r="M2431" s="44" t="s">
        <v>44</v>
      </c>
      <c r="N2431" s="45" t="s">
        <v>45</v>
      </c>
      <c r="O2431" s="31" t="str">
        <f>Def_Sistemas_Conectores_Cabos!$B$7</f>
        <v>SMA 50-ohm</v>
      </c>
      <c r="P2431" s="19" t="str">
        <f>Def_Sistemas_Conectores_Cabos!$B$7</f>
        <v>SMA 50-ohm</v>
      </c>
      <c r="Q2431" s="27" t="str">
        <f t="shared" si="31"/>
        <v>SI-06M2:DI-BPMSigPatch/BI_OUT
SI-06M2:DI-BPMRFFE/BI_IN</v>
      </c>
      <c r="R2431" s="46" t="s">
        <v>25</v>
      </c>
      <c r="S2431" s="46" t="s">
        <v>25</v>
      </c>
      <c r="T2431" s="47" t="str">
        <f>Def_Sistemas_Conectores_Cabos!$C$14</f>
        <v>Datalink Extrudado</v>
      </c>
      <c r="U2431" s="45" t="s">
        <v>46</v>
      </c>
      <c r="V2431" s="33"/>
      <c r="W2431" s="33"/>
      <c r="X2431" s="33"/>
    </row>
    <row r="2432" ht="15.75" customHeight="1">
      <c r="A2432" s="19" t="str">
        <f>Def_Sistemas_Conectores_Cabos!$A$22</f>
        <v>BPM de elétrons</v>
      </c>
      <c r="B2432" s="22" t="str">
        <f>Datas_Entregas!$A$3</f>
        <v>BTS/Anel</v>
      </c>
      <c r="C2432" s="25">
        <f t="array" ref="C2432">INDEX(Datas_Entregas!$B$2:$B$100, MATCH(B2432, Datas_Entregas!$A$2:$A$100, 0), 1)</f>
        <v>43296</v>
      </c>
      <c r="D2432" s="22" t="str">
        <f>Def_Status_Montagem!$A$2</f>
        <v>A verificar</v>
      </c>
      <c r="E2432" s="35" t="str">
        <f>Def_Status_Montagem!$B$4</f>
        <v>Contratada (inclui etiqueta)</v>
      </c>
      <c r="F2432" s="214" t="str">
        <f t="array" ref="F2432">INDEX(Def_Instancias_Equipamentos!$F$2:$F$5135, MATCH(K2432, Def_Instancias_Equipamentos!$D$2:$D$5135, 0), 1)</f>
        <v>Túnel (Anel)</v>
      </c>
      <c r="G2432" s="215" t="str">
        <f t="array" ref="G2432">INDEX(Def_Instancias_Equipamentos!$F$2:$F$5135, MATCH(L2432, Def_Instancias_Equipamentos!$D$2:$D$5135, 0), 1)</f>
        <v>Sala Racks 6</v>
      </c>
      <c r="H2432" s="26" t="str">
        <f t="array" ref="H2432">INDEX(Def_Instancias_Equipamentos!$E$2:$E$5135, MATCH(K2432, Def_Instancias_Equipamentos!$D$2:$D$5135, 0), 1)</f>
        <v>SI-06SB</v>
      </c>
      <c r="I2432" s="27" t="str">
        <f t="array" ref="I2432">INDEX(Def_Instancias_Equipamentos!$E$2:$E$5135, MATCH(L2432, Def_Instancias_Equipamentos!$D$2:$D$5135, 0), 1)</f>
        <v>IA-06RaBPM</v>
      </c>
      <c r="J2432" s="27" t="str">
        <f t="shared" si="26"/>
        <v>EXTERNO</v>
      </c>
      <c r="K2432" s="28" t="str">
        <f>Def_Instancias_Equipamentos!$D$1211</f>
        <v>SI-06SB:DI-BPMSigPatch-1</v>
      </c>
      <c r="L2432" s="19" t="str">
        <f>Def_Instancias_Equipamentos!$D$961</f>
        <v>SI-06SB:DI-BPMRFFE-1</v>
      </c>
      <c r="M2432" s="44" t="s">
        <v>44</v>
      </c>
      <c r="N2432" s="45" t="s">
        <v>45</v>
      </c>
      <c r="O2432" s="31" t="str">
        <f>Def_Sistemas_Conectores_Cabos!$B$7</f>
        <v>SMA 50-ohm</v>
      </c>
      <c r="P2432" s="19" t="str">
        <f>Def_Sistemas_Conectores_Cabos!$B$7</f>
        <v>SMA 50-ohm</v>
      </c>
      <c r="Q2432" s="27" t="str">
        <f t="shared" si="31"/>
        <v>SI-06SB:DI-BPMSigPatch-1/BI_OUT
SI-06SB:DI-BPMRFFE-1/BI_IN</v>
      </c>
      <c r="R2432" s="46" t="s">
        <v>25</v>
      </c>
      <c r="S2432" s="46" t="s">
        <v>25</v>
      </c>
      <c r="T2432" s="47" t="str">
        <f>Def_Sistemas_Conectores_Cabos!$C$14</f>
        <v>Datalink Extrudado</v>
      </c>
      <c r="U2432" s="45" t="s">
        <v>46</v>
      </c>
      <c r="V2432" s="33"/>
      <c r="W2432" s="33"/>
      <c r="X2432" s="33"/>
    </row>
    <row r="2433" ht="15.75" customHeight="1">
      <c r="A2433" s="19" t="str">
        <f>Def_Sistemas_Conectores_Cabos!$A$22</f>
        <v>BPM de elétrons</v>
      </c>
      <c r="B2433" s="22" t="str">
        <f>Datas_Entregas!$A$3</f>
        <v>BTS/Anel</v>
      </c>
      <c r="C2433" s="25">
        <f t="array" ref="C2433">INDEX(Datas_Entregas!$B$2:$B$100, MATCH(B2433, Datas_Entregas!$A$2:$A$100, 0), 1)</f>
        <v>43296</v>
      </c>
      <c r="D2433" s="22" t="str">
        <f>Def_Status_Montagem!$A$2</f>
        <v>A verificar</v>
      </c>
      <c r="E2433" s="35" t="str">
        <f>Def_Status_Montagem!$B$4</f>
        <v>Contratada (inclui etiqueta)</v>
      </c>
      <c r="F2433" s="214" t="str">
        <f t="array" ref="F2433">INDEX(Def_Instancias_Equipamentos!$F$2:$F$5135, MATCH(K2433, Def_Instancias_Equipamentos!$D$2:$D$5135, 0), 1)</f>
        <v>Túnel (Anel)</v>
      </c>
      <c r="G2433" s="215" t="str">
        <f t="array" ref="G2433">INDEX(Def_Instancias_Equipamentos!$F$2:$F$5135, MATCH(L2433, Def_Instancias_Equipamentos!$D$2:$D$5135, 0), 1)</f>
        <v>Sala Racks 6</v>
      </c>
      <c r="H2433" s="26" t="str">
        <f t="array" ref="H2433">INDEX(Def_Instancias_Equipamentos!$E$2:$E$5135, MATCH(K2433, Def_Instancias_Equipamentos!$D$2:$D$5135, 0), 1)</f>
        <v>SI-06SB</v>
      </c>
      <c r="I2433" s="27" t="str">
        <f t="array" ref="I2433">INDEX(Def_Instancias_Equipamentos!$E$2:$E$5135, MATCH(L2433, Def_Instancias_Equipamentos!$D$2:$D$5135, 0), 1)</f>
        <v>IA-06RaBPM</v>
      </c>
      <c r="J2433" s="27" t="str">
        <f t="shared" si="26"/>
        <v>EXTERNO</v>
      </c>
      <c r="K2433" s="28" t="str">
        <f>Def_Instancias_Equipamentos!$D$1212</f>
        <v>SI-06SB:DI-BPMSigPatch-2</v>
      </c>
      <c r="L2433" s="19" t="str">
        <f>Def_Instancias_Equipamentos!$D$962</f>
        <v>SI-06SB:DI-BPMRFFE-2</v>
      </c>
      <c r="M2433" s="44" t="s">
        <v>44</v>
      </c>
      <c r="N2433" s="45" t="s">
        <v>45</v>
      </c>
      <c r="O2433" s="31" t="str">
        <f>Def_Sistemas_Conectores_Cabos!$B$7</f>
        <v>SMA 50-ohm</v>
      </c>
      <c r="P2433" s="19" t="str">
        <f>Def_Sistemas_Conectores_Cabos!$B$7</f>
        <v>SMA 50-ohm</v>
      </c>
      <c r="Q2433" s="27" t="str">
        <f t="shared" si="31"/>
        <v>SI-06SB:DI-BPMSigPatch-2/BI_OUT
SI-06SB:DI-BPMRFFE-2/BI_IN</v>
      </c>
      <c r="R2433" s="46" t="s">
        <v>25</v>
      </c>
      <c r="S2433" s="46" t="s">
        <v>25</v>
      </c>
      <c r="T2433" s="47" t="str">
        <f>Def_Sistemas_Conectores_Cabos!$C$14</f>
        <v>Datalink Extrudado</v>
      </c>
      <c r="U2433" s="45" t="s">
        <v>46</v>
      </c>
      <c r="V2433" s="33"/>
      <c r="W2433" s="33"/>
      <c r="X2433" s="33"/>
    </row>
    <row r="2434" ht="15.75" customHeight="1">
      <c r="A2434" s="19" t="str">
        <f>Def_Sistemas_Conectores_Cabos!$A$22</f>
        <v>BPM de elétrons</v>
      </c>
      <c r="B2434" s="22" t="str">
        <f>Datas_Entregas!$A$3</f>
        <v>BTS/Anel</v>
      </c>
      <c r="C2434" s="25">
        <f t="array" ref="C2434">INDEX(Datas_Entregas!$B$2:$B$100, MATCH(B2434, Datas_Entregas!$A$2:$A$100, 0), 1)</f>
        <v>43296</v>
      </c>
      <c r="D2434" s="22" t="str">
        <f>Def_Status_Montagem!$A$2</f>
        <v>A verificar</v>
      </c>
      <c r="E2434" s="35" t="str">
        <f>Def_Status_Montagem!$B$4</f>
        <v>Contratada (inclui etiqueta)</v>
      </c>
      <c r="F2434" s="214" t="str">
        <f t="array" ref="F2434">INDEX(Def_Instancias_Equipamentos!$F$2:$F$5135, MATCH(K2434, Def_Instancias_Equipamentos!$D$2:$D$5135, 0), 1)</f>
        <v>Túnel (Anel)</v>
      </c>
      <c r="G2434" s="215" t="str">
        <f t="array" ref="G2434">INDEX(Def_Instancias_Equipamentos!$F$2:$F$5135, MATCH(L2434, Def_Instancias_Equipamentos!$D$2:$D$5135, 0), 1)</f>
        <v>Sala Racks 7</v>
      </c>
      <c r="H2434" s="26" t="str">
        <f t="array" ref="H2434">INDEX(Def_Instancias_Equipamentos!$E$2:$E$5135, MATCH(K2434, Def_Instancias_Equipamentos!$D$2:$D$5135, 0), 1)</f>
        <v>SI-07C1</v>
      </c>
      <c r="I2434" s="27" t="str">
        <f t="array" ref="I2434">INDEX(Def_Instancias_Equipamentos!$E$2:$E$5135, MATCH(L2434, Def_Instancias_Equipamentos!$D$2:$D$5135, 0), 1)</f>
        <v>IA-07RaBPM</v>
      </c>
      <c r="J2434" s="27" t="str">
        <f t="shared" si="26"/>
        <v>EXTERNO</v>
      </c>
      <c r="K2434" s="28" t="str">
        <f>Def_Instancias_Equipamentos!$D$1089</f>
        <v>SI-07C1:DI-BPMSigPatch-1</v>
      </c>
      <c r="L2434" s="19" t="str">
        <f>Def_Instancias_Equipamentos!$D$839</f>
        <v>SI-07C1:DI-BPMRFFE-1</v>
      </c>
      <c r="M2434" s="44" t="s">
        <v>44</v>
      </c>
      <c r="N2434" s="45" t="s">
        <v>45</v>
      </c>
      <c r="O2434" s="31" t="str">
        <f>Def_Sistemas_Conectores_Cabos!$B$7</f>
        <v>SMA 50-ohm</v>
      </c>
      <c r="P2434" s="19" t="str">
        <f>Def_Sistemas_Conectores_Cabos!$B$7</f>
        <v>SMA 50-ohm</v>
      </c>
      <c r="Q2434" s="27" t="str">
        <f t="shared" si="31"/>
        <v>SI-07C1:DI-BPMSigPatch-1/BI_OUT
SI-07C1:DI-BPMRFFE-1/BI_IN</v>
      </c>
      <c r="R2434" s="46" t="s">
        <v>25</v>
      </c>
      <c r="S2434" s="46" t="s">
        <v>25</v>
      </c>
      <c r="T2434" s="47" t="str">
        <f>Def_Sistemas_Conectores_Cabos!$C$14</f>
        <v>Datalink Extrudado</v>
      </c>
      <c r="U2434" s="45" t="s">
        <v>46</v>
      </c>
      <c r="V2434" s="33"/>
      <c r="W2434" s="33"/>
      <c r="X2434" s="33"/>
    </row>
    <row r="2435" ht="15.75" customHeight="1">
      <c r="A2435" s="19" t="str">
        <f>Def_Sistemas_Conectores_Cabos!$A$22</f>
        <v>BPM de elétrons</v>
      </c>
      <c r="B2435" s="22" t="str">
        <f>Datas_Entregas!$A$3</f>
        <v>BTS/Anel</v>
      </c>
      <c r="C2435" s="25">
        <f t="array" ref="C2435">INDEX(Datas_Entregas!$B$2:$B$100, MATCH(B2435, Datas_Entregas!$A$2:$A$100, 0), 1)</f>
        <v>43296</v>
      </c>
      <c r="D2435" s="22" t="str">
        <f>Def_Status_Montagem!$A$2</f>
        <v>A verificar</v>
      </c>
      <c r="E2435" s="35" t="str">
        <f>Def_Status_Montagem!$B$4</f>
        <v>Contratada (inclui etiqueta)</v>
      </c>
      <c r="F2435" s="214" t="str">
        <f t="array" ref="F2435">INDEX(Def_Instancias_Equipamentos!$F$2:$F$5135, MATCH(K2435, Def_Instancias_Equipamentos!$D$2:$D$5135, 0), 1)</f>
        <v>Túnel (Anel)</v>
      </c>
      <c r="G2435" s="215" t="str">
        <f t="array" ref="G2435">INDEX(Def_Instancias_Equipamentos!$F$2:$F$5135, MATCH(L2435, Def_Instancias_Equipamentos!$D$2:$D$5135, 0), 1)</f>
        <v>Sala Racks 7</v>
      </c>
      <c r="H2435" s="26" t="str">
        <f t="array" ref="H2435">INDEX(Def_Instancias_Equipamentos!$E$2:$E$5135, MATCH(K2435, Def_Instancias_Equipamentos!$D$2:$D$5135, 0), 1)</f>
        <v>SI-07C1</v>
      </c>
      <c r="I2435" s="27" t="str">
        <f t="array" ref="I2435">INDEX(Def_Instancias_Equipamentos!$E$2:$E$5135, MATCH(L2435, Def_Instancias_Equipamentos!$D$2:$D$5135, 0), 1)</f>
        <v>IA-07RaBPM</v>
      </c>
      <c r="J2435" s="27" t="str">
        <f t="shared" si="26"/>
        <v>EXTERNO</v>
      </c>
      <c r="K2435" s="28" t="str">
        <f>Def_Instancias_Equipamentos!$D$1090</f>
        <v>SI-07C1:DI-BPMSigPatch-2</v>
      </c>
      <c r="L2435" s="19" t="str">
        <f>Def_Instancias_Equipamentos!$D$840</f>
        <v>SI-07C1:DI-BPMRFFE-2</v>
      </c>
      <c r="M2435" s="44" t="s">
        <v>44</v>
      </c>
      <c r="N2435" s="45" t="s">
        <v>45</v>
      </c>
      <c r="O2435" s="31" t="str">
        <f>Def_Sistemas_Conectores_Cabos!$B$7</f>
        <v>SMA 50-ohm</v>
      </c>
      <c r="P2435" s="19" t="str">
        <f>Def_Sistemas_Conectores_Cabos!$B$7</f>
        <v>SMA 50-ohm</v>
      </c>
      <c r="Q2435" s="27" t="str">
        <f t="shared" si="31"/>
        <v>SI-07C1:DI-BPMSigPatch-2/BI_OUT
SI-07C1:DI-BPMRFFE-2/BI_IN</v>
      </c>
      <c r="R2435" s="46" t="s">
        <v>25</v>
      </c>
      <c r="S2435" s="46" t="s">
        <v>25</v>
      </c>
      <c r="T2435" s="47" t="str">
        <f>Def_Sistemas_Conectores_Cabos!$C$14</f>
        <v>Datalink Extrudado</v>
      </c>
      <c r="U2435" s="45" t="s">
        <v>46</v>
      </c>
      <c r="V2435" s="33"/>
      <c r="W2435" s="33"/>
      <c r="X2435" s="33"/>
    </row>
    <row r="2436" ht="15.75" customHeight="1">
      <c r="A2436" s="19" t="str">
        <f>Def_Sistemas_Conectores_Cabos!$A$22</f>
        <v>BPM de elétrons</v>
      </c>
      <c r="B2436" s="22" t="str">
        <f>Datas_Entregas!$A$3</f>
        <v>BTS/Anel</v>
      </c>
      <c r="C2436" s="25">
        <f t="array" ref="C2436">INDEX(Datas_Entregas!$B$2:$B$100, MATCH(B2436, Datas_Entregas!$A$2:$A$100, 0), 1)</f>
        <v>43296</v>
      </c>
      <c r="D2436" s="22" t="str">
        <f>Def_Status_Montagem!$A$2</f>
        <v>A verificar</v>
      </c>
      <c r="E2436" s="35" t="str">
        <f>Def_Status_Montagem!$B$4</f>
        <v>Contratada (inclui etiqueta)</v>
      </c>
      <c r="F2436" s="214" t="str">
        <f t="array" ref="F2436">INDEX(Def_Instancias_Equipamentos!$F$2:$F$5135, MATCH(K2436, Def_Instancias_Equipamentos!$D$2:$D$5135, 0), 1)</f>
        <v>Túnel (Anel)</v>
      </c>
      <c r="G2436" s="215" t="str">
        <f t="array" ref="G2436">INDEX(Def_Instancias_Equipamentos!$F$2:$F$5135, MATCH(L2436, Def_Instancias_Equipamentos!$D$2:$D$5135, 0), 1)</f>
        <v>Sala Racks 7</v>
      </c>
      <c r="H2436" s="26" t="str">
        <f t="array" ref="H2436">INDEX(Def_Instancias_Equipamentos!$E$2:$E$5135, MATCH(K2436, Def_Instancias_Equipamentos!$D$2:$D$5135, 0), 1)</f>
        <v>SI-07C2</v>
      </c>
      <c r="I2436" s="27" t="str">
        <f t="array" ref="I2436">INDEX(Def_Instancias_Equipamentos!$E$2:$E$5135, MATCH(L2436, Def_Instancias_Equipamentos!$D$2:$D$5135, 0), 1)</f>
        <v>IA-07RaBPM</v>
      </c>
      <c r="J2436" s="27" t="str">
        <f t="shared" si="26"/>
        <v>EXTERNO</v>
      </c>
      <c r="K2436" s="28" t="str">
        <f>Def_Instancias_Equipamentos!$D$1091</f>
        <v>SI-07C2:DI-BPMSigPatch</v>
      </c>
      <c r="L2436" s="19" t="str">
        <f>Def_Instancias_Equipamentos!$D$841</f>
        <v>SI-07C2:DI-BPMRFFE</v>
      </c>
      <c r="M2436" s="44" t="s">
        <v>44</v>
      </c>
      <c r="N2436" s="45" t="s">
        <v>45</v>
      </c>
      <c r="O2436" s="31" t="str">
        <f>Def_Sistemas_Conectores_Cabos!$B$7</f>
        <v>SMA 50-ohm</v>
      </c>
      <c r="P2436" s="19" t="str">
        <f>Def_Sistemas_Conectores_Cabos!$B$7</f>
        <v>SMA 50-ohm</v>
      </c>
      <c r="Q2436" s="27" t="str">
        <f t="shared" si="31"/>
        <v>SI-07C2:DI-BPMSigPatch/BI_OUT
SI-07C2:DI-BPMRFFE/BI_IN</v>
      </c>
      <c r="R2436" s="46" t="s">
        <v>25</v>
      </c>
      <c r="S2436" s="46" t="s">
        <v>25</v>
      </c>
      <c r="T2436" s="47" t="str">
        <f>Def_Sistemas_Conectores_Cabos!$C$14</f>
        <v>Datalink Extrudado</v>
      </c>
      <c r="U2436" s="45" t="s">
        <v>46</v>
      </c>
      <c r="V2436" s="33"/>
      <c r="W2436" s="33"/>
      <c r="X2436" s="33"/>
    </row>
    <row r="2437" ht="15.75" customHeight="1">
      <c r="A2437" s="19" t="str">
        <f>Def_Sistemas_Conectores_Cabos!$A$22</f>
        <v>BPM de elétrons</v>
      </c>
      <c r="B2437" s="22" t="str">
        <f>Datas_Entregas!$A$3</f>
        <v>BTS/Anel</v>
      </c>
      <c r="C2437" s="25">
        <f t="array" ref="C2437">INDEX(Datas_Entregas!$B$2:$B$100, MATCH(B2437, Datas_Entregas!$A$2:$A$100, 0), 1)</f>
        <v>43296</v>
      </c>
      <c r="D2437" s="22" t="str">
        <f>Def_Status_Montagem!$A$2</f>
        <v>A verificar</v>
      </c>
      <c r="E2437" s="35" t="str">
        <f>Def_Status_Montagem!$B$4</f>
        <v>Contratada (inclui etiqueta)</v>
      </c>
      <c r="F2437" s="214" t="str">
        <f t="array" ref="F2437">INDEX(Def_Instancias_Equipamentos!$F$2:$F$5135, MATCH(K2437, Def_Instancias_Equipamentos!$D$2:$D$5135, 0), 1)</f>
        <v>Túnel (Anel)</v>
      </c>
      <c r="G2437" s="215" t="str">
        <f t="array" ref="G2437">INDEX(Def_Instancias_Equipamentos!$F$2:$F$5135, MATCH(L2437, Def_Instancias_Equipamentos!$D$2:$D$5135, 0), 1)</f>
        <v>Sala Racks 7</v>
      </c>
      <c r="H2437" s="26" t="str">
        <f t="array" ref="H2437">INDEX(Def_Instancias_Equipamentos!$E$2:$E$5135, MATCH(K2437, Def_Instancias_Equipamentos!$D$2:$D$5135, 0), 1)</f>
        <v>SI-07C3</v>
      </c>
      <c r="I2437" s="27" t="str">
        <f t="array" ref="I2437">INDEX(Def_Instancias_Equipamentos!$E$2:$E$5135, MATCH(L2437, Def_Instancias_Equipamentos!$D$2:$D$5135, 0), 1)</f>
        <v>IA-07RaBPM</v>
      </c>
      <c r="J2437" s="27" t="str">
        <f t="shared" si="26"/>
        <v>EXTERNO</v>
      </c>
      <c r="K2437" s="28" t="str">
        <f>Def_Instancias_Equipamentos!$D$1092</f>
        <v>SI-07C3:DI-BPMSigPatch-1</v>
      </c>
      <c r="L2437" s="19" t="str">
        <f>Def_Instancias_Equipamentos!$D$842</f>
        <v>SI-07C3:DI-BPMRFFE-1</v>
      </c>
      <c r="M2437" s="44" t="s">
        <v>44</v>
      </c>
      <c r="N2437" s="45" t="s">
        <v>45</v>
      </c>
      <c r="O2437" s="31" t="str">
        <f>Def_Sistemas_Conectores_Cabos!$B$7</f>
        <v>SMA 50-ohm</v>
      </c>
      <c r="P2437" s="19" t="str">
        <f>Def_Sistemas_Conectores_Cabos!$B$7</f>
        <v>SMA 50-ohm</v>
      </c>
      <c r="Q2437" s="27" t="str">
        <f t="shared" si="31"/>
        <v>SI-07C3:DI-BPMSigPatch-1/BI_OUT
SI-07C3:DI-BPMRFFE-1/BI_IN</v>
      </c>
      <c r="R2437" s="46" t="s">
        <v>25</v>
      </c>
      <c r="S2437" s="46" t="s">
        <v>25</v>
      </c>
      <c r="T2437" s="47" t="str">
        <f>Def_Sistemas_Conectores_Cabos!$C$14</f>
        <v>Datalink Extrudado</v>
      </c>
      <c r="U2437" s="45" t="s">
        <v>46</v>
      </c>
      <c r="V2437" s="33"/>
      <c r="W2437" s="33"/>
      <c r="X2437" s="33"/>
    </row>
    <row r="2438" ht="15.75" customHeight="1">
      <c r="A2438" s="19" t="str">
        <f>Def_Sistemas_Conectores_Cabos!$A$22</f>
        <v>BPM de elétrons</v>
      </c>
      <c r="B2438" s="22" t="str">
        <f>Datas_Entregas!$A$3</f>
        <v>BTS/Anel</v>
      </c>
      <c r="C2438" s="25">
        <f t="array" ref="C2438">INDEX(Datas_Entregas!$B$2:$B$100, MATCH(B2438, Datas_Entregas!$A$2:$A$100, 0), 1)</f>
        <v>43296</v>
      </c>
      <c r="D2438" s="22" t="str">
        <f>Def_Status_Montagem!$A$2</f>
        <v>A verificar</v>
      </c>
      <c r="E2438" s="35" t="str">
        <f>Def_Status_Montagem!$B$4</f>
        <v>Contratada (inclui etiqueta)</v>
      </c>
      <c r="F2438" s="214" t="str">
        <f t="array" ref="F2438">INDEX(Def_Instancias_Equipamentos!$F$2:$F$5135, MATCH(K2438, Def_Instancias_Equipamentos!$D$2:$D$5135, 0), 1)</f>
        <v>Túnel (Anel)</v>
      </c>
      <c r="G2438" s="215" t="str">
        <f t="array" ref="G2438">INDEX(Def_Instancias_Equipamentos!$F$2:$F$5135, MATCH(L2438, Def_Instancias_Equipamentos!$D$2:$D$5135, 0), 1)</f>
        <v>Sala Racks 7</v>
      </c>
      <c r="H2438" s="26" t="str">
        <f t="array" ref="H2438">INDEX(Def_Instancias_Equipamentos!$E$2:$E$5135, MATCH(K2438, Def_Instancias_Equipamentos!$D$2:$D$5135, 0), 1)</f>
        <v>SI-07C3</v>
      </c>
      <c r="I2438" s="27" t="str">
        <f t="array" ref="I2438">INDEX(Def_Instancias_Equipamentos!$E$2:$E$5135, MATCH(L2438, Def_Instancias_Equipamentos!$D$2:$D$5135, 0), 1)</f>
        <v>IA-07RaBPM</v>
      </c>
      <c r="J2438" s="27" t="str">
        <f t="shared" si="26"/>
        <v>EXTERNO</v>
      </c>
      <c r="K2438" s="28" t="str">
        <f>Def_Instancias_Equipamentos!$D$1093</f>
        <v>SI-07C3:DI-BPMSigPatch-2</v>
      </c>
      <c r="L2438" s="19" t="str">
        <f>Def_Instancias_Equipamentos!$D$843</f>
        <v>SI-07C3:DI-BPMRFFE-2</v>
      </c>
      <c r="M2438" s="44" t="s">
        <v>44</v>
      </c>
      <c r="N2438" s="45" t="s">
        <v>45</v>
      </c>
      <c r="O2438" s="31" t="str">
        <f>Def_Sistemas_Conectores_Cabos!$B$7</f>
        <v>SMA 50-ohm</v>
      </c>
      <c r="P2438" s="19" t="str">
        <f>Def_Sistemas_Conectores_Cabos!$B$7</f>
        <v>SMA 50-ohm</v>
      </c>
      <c r="Q2438" s="27" t="str">
        <f t="shared" si="31"/>
        <v>SI-07C3:DI-BPMSigPatch-2/BI_OUT
SI-07C3:DI-BPMRFFE-2/BI_IN</v>
      </c>
      <c r="R2438" s="46" t="s">
        <v>25</v>
      </c>
      <c r="S2438" s="46" t="s">
        <v>25</v>
      </c>
      <c r="T2438" s="47" t="str">
        <f>Def_Sistemas_Conectores_Cabos!$C$14</f>
        <v>Datalink Extrudado</v>
      </c>
      <c r="U2438" s="45" t="s">
        <v>46</v>
      </c>
      <c r="V2438" s="33"/>
      <c r="W2438" s="33"/>
      <c r="X2438" s="33"/>
    </row>
    <row r="2439" ht="15.75" customHeight="1">
      <c r="A2439" s="19" t="str">
        <f>Def_Sistemas_Conectores_Cabos!$A$22</f>
        <v>BPM de elétrons</v>
      </c>
      <c r="B2439" s="22" t="str">
        <f>Datas_Entregas!$A$3</f>
        <v>BTS/Anel</v>
      </c>
      <c r="C2439" s="25">
        <f t="array" ref="C2439">INDEX(Datas_Entregas!$B$2:$B$100, MATCH(B2439, Datas_Entregas!$A$2:$A$100, 0), 1)</f>
        <v>43296</v>
      </c>
      <c r="D2439" s="22" t="str">
        <f>Def_Status_Montagem!$A$2</f>
        <v>A verificar</v>
      </c>
      <c r="E2439" s="35" t="str">
        <f>Def_Status_Montagem!$B$4</f>
        <v>Contratada (inclui etiqueta)</v>
      </c>
      <c r="F2439" s="214" t="str">
        <f t="array" ref="F2439">INDEX(Def_Instancias_Equipamentos!$F$2:$F$5135, MATCH(K2439, Def_Instancias_Equipamentos!$D$2:$D$5135, 0), 1)</f>
        <v>Túnel (Anel)</v>
      </c>
      <c r="G2439" s="215" t="str">
        <f t="array" ref="G2439">INDEX(Def_Instancias_Equipamentos!$F$2:$F$5135, MATCH(L2439, Def_Instancias_Equipamentos!$D$2:$D$5135, 0), 1)</f>
        <v>Sala Racks 7</v>
      </c>
      <c r="H2439" s="26" t="str">
        <f t="array" ref="H2439">INDEX(Def_Instancias_Equipamentos!$E$2:$E$5135, MATCH(K2439, Def_Instancias_Equipamentos!$D$2:$D$5135, 0), 1)</f>
        <v>SI-07C4</v>
      </c>
      <c r="I2439" s="27" t="str">
        <f t="array" ref="I2439">INDEX(Def_Instancias_Equipamentos!$E$2:$E$5135, MATCH(L2439, Def_Instancias_Equipamentos!$D$2:$D$5135, 0), 1)</f>
        <v>IA-07RaBPM</v>
      </c>
      <c r="J2439" s="27" t="str">
        <f t="shared" si="26"/>
        <v>EXTERNO</v>
      </c>
      <c r="K2439" s="28" t="str">
        <f>Def_Instancias_Equipamentos!$D$1094</f>
        <v>SI-07C4:DI-BPMSigPatch</v>
      </c>
      <c r="L2439" s="19" t="str">
        <f>Def_Instancias_Equipamentos!$D$844</f>
        <v>SI-07C4:DI-BPMRFFE</v>
      </c>
      <c r="M2439" s="44" t="s">
        <v>44</v>
      </c>
      <c r="N2439" s="45" t="s">
        <v>45</v>
      </c>
      <c r="O2439" s="31" t="str">
        <f>Def_Sistemas_Conectores_Cabos!$B$7</f>
        <v>SMA 50-ohm</v>
      </c>
      <c r="P2439" s="19" t="str">
        <f>Def_Sistemas_Conectores_Cabos!$B$7</f>
        <v>SMA 50-ohm</v>
      </c>
      <c r="Q2439" s="27" t="str">
        <f t="shared" si="31"/>
        <v>SI-07C4:DI-BPMSigPatch/BI_OUT
SI-07C4:DI-BPMRFFE/BI_IN</v>
      </c>
      <c r="R2439" s="46" t="s">
        <v>25</v>
      </c>
      <c r="S2439" s="46" t="s">
        <v>25</v>
      </c>
      <c r="T2439" s="47" t="str">
        <f>Def_Sistemas_Conectores_Cabos!$C$14</f>
        <v>Datalink Extrudado</v>
      </c>
      <c r="U2439" s="45" t="s">
        <v>46</v>
      </c>
      <c r="V2439" s="33"/>
      <c r="W2439" s="33"/>
      <c r="X2439" s="33"/>
    </row>
    <row r="2440" ht="15.75" customHeight="1">
      <c r="A2440" s="19" t="str">
        <f>Def_Sistemas_Conectores_Cabos!$A$22</f>
        <v>BPM de elétrons</v>
      </c>
      <c r="B2440" s="22" t="str">
        <f>Datas_Entregas!$A$3</f>
        <v>BTS/Anel</v>
      </c>
      <c r="C2440" s="25">
        <f t="array" ref="C2440">INDEX(Datas_Entregas!$B$2:$B$100, MATCH(B2440, Datas_Entregas!$A$2:$A$100, 0), 1)</f>
        <v>43296</v>
      </c>
      <c r="D2440" s="22" t="str">
        <f>Def_Status_Montagem!$A$2</f>
        <v>A verificar</v>
      </c>
      <c r="E2440" s="35" t="str">
        <f>Def_Status_Montagem!$B$4</f>
        <v>Contratada (inclui etiqueta)</v>
      </c>
      <c r="F2440" s="214" t="str">
        <f t="array" ref="F2440">INDEX(Def_Instancias_Equipamentos!$F$2:$F$5135, MATCH(K2440, Def_Instancias_Equipamentos!$D$2:$D$5135, 0), 1)</f>
        <v>Túnel (Anel)</v>
      </c>
      <c r="G2440" s="215" t="str">
        <f t="array" ref="G2440">INDEX(Def_Instancias_Equipamentos!$F$2:$F$5135, MATCH(L2440, Def_Instancias_Equipamentos!$D$2:$D$5135, 0), 1)</f>
        <v>Sala Racks 7</v>
      </c>
      <c r="H2440" s="26" t="str">
        <f t="array" ref="H2440">INDEX(Def_Instancias_Equipamentos!$E$2:$E$5135, MATCH(K2440, Def_Instancias_Equipamentos!$D$2:$D$5135, 0), 1)</f>
        <v>SI-07M1</v>
      </c>
      <c r="I2440" s="27" t="str">
        <f t="array" ref="I2440">INDEX(Def_Instancias_Equipamentos!$E$2:$E$5135, MATCH(L2440, Def_Instancias_Equipamentos!$D$2:$D$5135, 0), 1)</f>
        <v>IA-07RaBPM</v>
      </c>
      <c r="J2440" s="27" t="str">
        <f t="shared" si="26"/>
        <v>EXTERNO</v>
      </c>
      <c r="K2440" s="28" t="str">
        <f>Def_Instancias_Equipamentos!$D$1095</f>
        <v>SI-07M1:DI-BPMSigPatch</v>
      </c>
      <c r="L2440" s="19" t="str">
        <f>Def_Instancias_Equipamentos!$D$845</f>
        <v>SI-07M1:DI-BPMRFFE</v>
      </c>
      <c r="M2440" s="44" t="s">
        <v>44</v>
      </c>
      <c r="N2440" s="45" t="s">
        <v>45</v>
      </c>
      <c r="O2440" s="31" t="str">
        <f>Def_Sistemas_Conectores_Cabos!$B$7</f>
        <v>SMA 50-ohm</v>
      </c>
      <c r="P2440" s="19" t="str">
        <f>Def_Sistemas_Conectores_Cabos!$B$7</f>
        <v>SMA 50-ohm</v>
      </c>
      <c r="Q2440" s="27" t="str">
        <f t="shared" si="31"/>
        <v>SI-07M1:DI-BPMSigPatch/BI_OUT
SI-07M1:DI-BPMRFFE/BI_IN</v>
      </c>
      <c r="R2440" s="46" t="s">
        <v>25</v>
      </c>
      <c r="S2440" s="46" t="s">
        <v>25</v>
      </c>
      <c r="T2440" s="47" t="str">
        <f>Def_Sistemas_Conectores_Cabos!$C$14</f>
        <v>Datalink Extrudado</v>
      </c>
      <c r="U2440" s="45" t="s">
        <v>46</v>
      </c>
      <c r="V2440" s="33"/>
      <c r="W2440" s="33"/>
      <c r="X2440" s="33"/>
    </row>
    <row r="2441" ht="15.75" customHeight="1">
      <c r="A2441" s="19" t="str">
        <f>Def_Sistemas_Conectores_Cabos!$A$22</f>
        <v>BPM de elétrons</v>
      </c>
      <c r="B2441" s="22" t="str">
        <f>Datas_Entregas!$A$3</f>
        <v>BTS/Anel</v>
      </c>
      <c r="C2441" s="25">
        <f t="array" ref="C2441">INDEX(Datas_Entregas!$B$2:$B$100, MATCH(B2441, Datas_Entregas!$A$2:$A$100, 0), 1)</f>
        <v>43296</v>
      </c>
      <c r="D2441" s="22" t="str">
        <f>Def_Status_Montagem!$A$2</f>
        <v>A verificar</v>
      </c>
      <c r="E2441" s="35" t="str">
        <f>Def_Status_Montagem!$B$4</f>
        <v>Contratada (inclui etiqueta)</v>
      </c>
      <c r="F2441" s="214" t="str">
        <f t="array" ref="F2441">INDEX(Def_Instancias_Equipamentos!$F$2:$F$5135, MATCH(K2441, Def_Instancias_Equipamentos!$D$2:$D$5135, 0), 1)</f>
        <v>Túnel (Anel)</v>
      </c>
      <c r="G2441" s="215" t="str">
        <f t="array" ref="G2441">INDEX(Def_Instancias_Equipamentos!$F$2:$F$5135, MATCH(L2441, Def_Instancias_Equipamentos!$D$2:$D$5135, 0), 1)</f>
        <v>Sala Racks 7</v>
      </c>
      <c r="H2441" s="26" t="str">
        <f t="array" ref="H2441">INDEX(Def_Instancias_Equipamentos!$E$2:$E$5135, MATCH(K2441, Def_Instancias_Equipamentos!$D$2:$D$5135, 0), 1)</f>
        <v>SI-07M2</v>
      </c>
      <c r="I2441" s="27" t="str">
        <f t="array" ref="I2441">INDEX(Def_Instancias_Equipamentos!$E$2:$E$5135, MATCH(L2441, Def_Instancias_Equipamentos!$D$2:$D$5135, 0), 1)</f>
        <v>IA-07RaBPM</v>
      </c>
      <c r="J2441" s="27" t="str">
        <f t="shared" si="26"/>
        <v>EXTERNO</v>
      </c>
      <c r="K2441" s="28" t="str">
        <f>Def_Instancias_Equipamentos!$D$1096</f>
        <v>SI-07M2:DI-BPMSigPatch</v>
      </c>
      <c r="L2441" s="19" t="str">
        <f>Def_Instancias_Equipamentos!$D$846</f>
        <v>SI-07M2:DI-BPMRFFE</v>
      </c>
      <c r="M2441" s="44" t="s">
        <v>44</v>
      </c>
      <c r="N2441" s="45" t="s">
        <v>45</v>
      </c>
      <c r="O2441" s="31" t="str">
        <f>Def_Sistemas_Conectores_Cabos!$B$7</f>
        <v>SMA 50-ohm</v>
      </c>
      <c r="P2441" s="19" t="str">
        <f>Def_Sistemas_Conectores_Cabos!$B$7</f>
        <v>SMA 50-ohm</v>
      </c>
      <c r="Q2441" s="27" t="str">
        <f t="shared" si="31"/>
        <v>SI-07M2:DI-BPMSigPatch/BI_OUT
SI-07M2:DI-BPMRFFE/BI_IN</v>
      </c>
      <c r="R2441" s="46" t="s">
        <v>25</v>
      </c>
      <c r="S2441" s="46" t="s">
        <v>25</v>
      </c>
      <c r="T2441" s="47" t="str">
        <f>Def_Sistemas_Conectores_Cabos!$C$14</f>
        <v>Datalink Extrudado</v>
      </c>
      <c r="U2441" s="45" t="s">
        <v>46</v>
      </c>
      <c r="V2441" s="33"/>
      <c r="W2441" s="33"/>
      <c r="X2441" s="33"/>
    </row>
    <row r="2442" ht="15.75" customHeight="1">
      <c r="A2442" s="19" t="str">
        <f>Def_Sistemas_Conectores_Cabos!$A$22</f>
        <v>BPM de elétrons</v>
      </c>
      <c r="B2442" s="22" t="str">
        <f>Datas_Entregas!$A$3</f>
        <v>BTS/Anel</v>
      </c>
      <c r="C2442" s="25">
        <f t="array" ref="C2442">INDEX(Datas_Entregas!$B$2:$B$100, MATCH(B2442, Datas_Entregas!$A$2:$A$100, 0), 1)</f>
        <v>43296</v>
      </c>
      <c r="D2442" s="22" t="str">
        <f>Def_Status_Montagem!$A$2</f>
        <v>A verificar</v>
      </c>
      <c r="E2442" s="35" t="str">
        <f>Def_Status_Montagem!$B$4</f>
        <v>Contratada (inclui etiqueta)</v>
      </c>
      <c r="F2442" s="214" t="str">
        <f t="array" ref="F2442">INDEX(Def_Instancias_Equipamentos!$F$2:$F$5135, MATCH(K2442, Def_Instancias_Equipamentos!$D$2:$D$5135, 0), 1)</f>
        <v>Túnel (Anel)</v>
      </c>
      <c r="G2442" s="215" t="str">
        <f t="array" ref="G2442">INDEX(Def_Instancias_Equipamentos!$F$2:$F$5135, MATCH(L2442, Def_Instancias_Equipamentos!$D$2:$D$5135, 0), 1)</f>
        <v>Sala Racks 7</v>
      </c>
      <c r="H2442" s="26" t="str">
        <f t="array" ref="H2442">INDEX(Def_Instancias_Equipamentos!$E$2:$E$5135, MATCH(K2442, Def_Instancias_Equipamentos!$D$2:$D$5135, 0), 1)</f>
        <v>SI-07SP</v>
      </c>
      <c r="I2442" s="27" t="str">
        <f t="array" ref="I2442">INDEX(Def_Instancias_Equipamentos!$E$2:$E$5135, MATCH(L2442, Def_Instancias_Equipamentos!$D$2:$D$5135, 0), 1)</f>
        <v>IA-07RaBPM</v>
      </c>
      <c r="J2442" s="27" t="str">
        <f t="shared" si="26"/>
        <v>EXTERNO</v>
      </c>
      <c r="K2442" s="28" t="str">
        <f>Def_Instancias_Equipamentos!$D$1213</f>
        <v>SI-07SP:DI-BPMSigPatch-1</v>
      </c>
      <c r="L2442" s="19" t="str">
        <f>Def_Instancias_Equipamentos!$D$963</f>
        <v>SI-07SP:DI-BPMRFFE-1</v>
      </c>
      <c r="M2442" s="44" t="s">
        <v>44</v>
      </c>
      <c r="N2442" s="45" t="s">
        <v>45</v>
      </c>
      <c r="O2442" s="31" t="str">
        <f>Def_Sistemas_Conectores_Cabos!$B$7</f>
        <v>SMA 50-ohm</v>
      </c>
      <c r="P2442" s="19" t="str">
        <f>Def_Sistemas_Conectores_Cabos!$B$7</f>
        <v>SMA 50-ohm</v>
      </c>
      <c r="Q2442" s="27" t="str">
        <f t="shared" si="31"/>
        <v>SI-07SP:DI-BPMSigPatch-1/BI_OUT
SI-07SP:DI-BPMRFFE-1/BI_IN</v>
      </c>
      <c r="R2442" s="46" t="s">
        <v>25</v>
      </c>
      <c r="S2442" s="46" t="s">
        <v>25</v>
      </c>
      <c r="T2442" s="47" t="str">
        <f>Def_Sistemas_Conectores_Cabos!$C$14</f>
        <v>Datalink Extrudado</v>
      </c>
      <c r="U2442" s="45" t="s">
        <v>46</v>
      </c>
      <c r="V2442" s="33"/>
      <c r="W2442" s="33"/>
      <c r="X2442" s="33"/>
    </row>
    <row r="2443" ht="15.75" customHeight="1">
      <c r="A2443" s="19" t="str">
        <f>Def_Sistemas_Conectores_Cabos!$A$22</f>
        <v>BPM de elétrons</v>
      </c>
      <c r="B2443" s="22" t="str">
        <f>Datas_Entregas!$A$3</f>
        <v>BTS/Anel</v>
      </c>
      <c r="C2443" s="25">
        <f t="array" ref="C2443">INDEX(Datas_Entregas!$B$2:$B$100, MATCH(B2443, Datas_Entregas!$A$2:$A$100, 0), 1)</f>
        <v>43296</v>
      </c>
      <c r="D2443" s="22" t="str">
        <f>Def_Status_Montagem!$A$2</f>
        <v>A verificar</v>
      </c>
      <c r="E2443" s="35" t="str">
        <f>Def_Status_Montagem!$B$4</f>
        <v>Contratada (inclui etiqueta)</v>
      </c>
      <c r="F2443" s="214" t="str">
        <f t="array" ref="F2443">INDEX(Def_Instancias_Equipamentos!$F$2:$F$5135, MATCH(K2443, Def_Instancias_Equipamentos!$D$2:$D$5135, 0), 1)</f>
        <v>Túnel (Anel)</v>
      </c>
      <c r="G2443" s="215" t="str">
        <f t="array" ref="G2443">INDEX(Def_Instancias_Equipamentos!$F$2:$F$5135, MATCH(L2443, Def_Instancias_Equipamentos!$D$2:$D$5135, 0), 1)</f>
        <v>Sala Racks 7</v>
      </c>
      <c r="H2443" s="26" t="str">
        <f t="array" ref="H2443">INDEX(Def_Instancias_Equipamentos!$E$2:$E$5135, MATCH(K2443, Def_Instancias_Equipamentos!$D$2:$D$5135, 0), 1)</f>
        <v>SI-07SP</v>
      </c>
      <c r="I2443" s="27" t="str">
        <f t="array" ref="I2443">INDEX(Def_Instancias_Equipamentos!$E$2:$E$5135, MATCH(L2443, Def_Instancias_Equipamentos!$D$2:$D$5135, 0), 1)</f>
        <v>IA-07RaBPM</v>
      </c>
      <c r="J2443" s="27" t="str">
        <f t="shared" si="26"/>
        <v>EXTERNO</v>
      </c>
      <c r="K2443" s="28" t="str">
        <f>Def_Instancias_Equipamentos!$D$1214</f>
        <v>SI-07SP:DI-BPMSigPatch-2</v>
      </c>
      <c r="L2443" s="19" t="str">
        <f>Def_Instancias_Equipamentos!$D$964</f>
        <v>SI-07SP:DI-BPMRFFE-2</v>
      </c>
      <c r="M2443" s="44" t="s">
        <v>44</v>
      </c>
      <c r="N2443" s="45" t="s">
        <v>45</v>
      </c>
      <c r="O2443" s="31" t="str">
        <f>Def_Sistemas_Conectores_Cabos!$B$7</f>
        <v>SMA 50-ohm</v>
      </c>
      <c r="P2443" s="19" t="str">
        <f>Def_Sistemas_Conectores_Cabos!$B$7</f>
        <v>SMA 50-ohm</v>
      </c>
      <c r="Q2443" s="27" t="str">
        <f t="shared" si="31"/>
        <v>SI-07SP:DI-BPMSigPatch-2/BI_OUT
SI-07SP:DI-BPMRFFE-2/BI_IN</v>
      </c>
      <c r="R2443" s="46" t="s">
        <v>25</v>
      </c>
      <c r="S2443" s="46" t="s">
        <v>25</v>
      </c>
      <c r="T2443" s="47" t="str">
        <f>Def_Sistemas_Conectores_Cabos!$C$14</f>
        <v>Datalink Extrudado</v>
      </c>
      <c r="U2443" s="45" t="s">
        <v>46</v>
      </c>
      <c r="V2443" s="33"/>
      <c r="W2443" s="33"/>
      <c r="X2443" s="33"/>
    </row>
    <row r="2444" ht="15.75" customHeight="1">
      <c r="A2444" s="19" t="str">
        <f>Def_Sistemas_Conectores_Cabos!$A$22</f>
        <v>BPM de elétrons</v>
      </c>
      <c r="B2444" s="22" t="str">
        <f>Datas_Entregas!$A$3</f>
        <v>BTS/Anel</v>
      </c>
      <c r="C2444" s="25">
        <f t="array" ref="C2444">INDEX(Datas_Entregas!$B$2:$B$100, MATCH(B2444, Datas_Entregas!$A$2:$A$100, 0), 1)</f>
        <v>43296</v>
      </c>
      <c r="D2444" s="22" t="str">
        <f>Def_Status_Montagem!$A$2</f>
        <v>A verificar</v>
      </c>
      <c r="E2444" s="35" t="str">
        <f>Def_Status_Montagem!$B$4</f>
        <v>Contratada (inclui etiqueta)</v>
      </c>
      <c r="F2444" s="214" t="str">
        <f t="array" ref="F2444">INDEX(Def_Instancias_Equipamentos!$F$2:$F$5135, MATCH(K2444, Def_Instancias_Equipamentos!$D$2:$D$5135, 0), 1)</f>
        <v>Túnel (Anel)</v>
      </c>
      <c r="G2444" s="215" t="str">
        <f t="array" ref="G2444">INDEX(Def_Instancias_Equipamentos!$F$2:$F$5135, MATCH(L2444, Def_Instancias_Equipamentos!$D$2:$D$5135, 0), 1)</f>
        <v>Sala Racks 8</v>
      </c>
      <c r="H2444" s="26" t="str">
        <f t="array" ref="H2444">INDEX(Def_Instancias_Equipamentos!$E$2:$E$5135, MATCH(K2444, Def_Instancias_Equipamentos!$D$2:$D$5135, 0), 1)</f>
        <v>SI-08C1</v>
      </c>
      <c r="I2444" s="27" t="str">
        <f t="array" ref="I2444">INDEX(Def_Instancias_Equipamentos!$E$2:$E$5135, MATCH(L2444, Def_Instancias_Equipamentos!$D$2:$D$5135, 0), 1)</f>
        <v>IA-08RaBPM</v>
      </c>
      <c r="J2444" s="27" t="str">
        <f t="shared" si="26"/>
        <v>EXTERNO</v>
      </c>
      <c r="K2444" s="28" t="str">
        <f>Def_Instancias_Equipamentos!$D$1097</f>
        <v>SI-08C1:DI-BPMSigPatch-1</v>
      </c>
      <c r="L2444" s="19" t="str">
        <f>Def_Instancias_Equipamentos!$D$847</f>
        <v>SI-08C1:DI-BPMRFFE-1</v>
      </c>
      <c r="M2444" s="44" t="s">
        <v>44</v>
      </c>
      <c r="N2444" s="45" t="s">
        <v>45</v>
      </c>
      <c r="O2444" s="31" t="str">
        <f>Def_Sistemas_Conectores_Cabos!$B$7</f>
        <v>SMA 50-ohm</v>
      </c>
      <c r="P2444" s="19" t="str">
        <f>Def_Sistemas_Conectores_Cabos!$B$7</f>
        <v>SMA 50-ohm</v>
      </c>
      <c r="Q2444" s="27" t="str">
        <f t="shared" si="31"/>
        <v>SI-08C1:DI-BPMSigPatch-1/BI_OUT
SI-08C1:DI-BPMRFFE-1/BI_IN</v>
      </c>
      <c r="R2444" s="46" t="s">
        <v>25</v>
      </c>
      <c r="S2444" s="46" t="s">
        <v>25</v>
      </c>
      <c r="T2444" s="47" t="str">
        <f>Def_Sistemas_Conectores_Cabos!$C$14</f>
        <v>Datalink Extrudado</v>
      </c>
      <c r="U2444" s="45" t="s">
        <v>46</v>
      </c>
      <c r="V2444" s="33"/>
      <c r="W2444" s="33"/>
      <c r="X2444" s="33"/>
    </row>
    <row r="2445" ht="15.75" customHeight="1">
      <c r="A2445" s="19" t="str">
        <f>Def_Sistemas_Conectores_Cabos!$A$22</f>
        <v>BPM de elétrons</v>
      </c>
      <c r="B2445" s="22" t="str">
        <f>Datas_Entregas!$A$3</f>
        <v>BTS/Anel</v>
      </c>
      <c r="C2445" s="25">
        <f t="array" ref="C2445">INDEX(Datas_Entregas!$B$2:$B$100, MATCH(B2445, Datas_Entregas!$A$2:$A$100, 0), 1)</f>
        <v>43296</v>
      </c>
      <c r="D2445" s="22" t="str">
        <f>Def_Status_Montagem!$A$2</f>
        <v>A verificar</v>
      </c>
      <c r="E2445" s="35" t="str">
        <f>Def_Status_Montagem!$B$4</f>
        <v>Contratada (inclui etiqueta)</v>
      </c>
      <c r="F2445" s="214" t="str">
        <f t="array" ref="F2445">INDEX(Def_Instancias_Equipamentos!$F$2:$F$5135, MATCH(K2445, Def_Instancias_Equipamentos!$D$2:$D$5135, 0), 1)</f>
        <v>Túnel (Anel)</v>
      </c>
      <c r="G2445" s="215" t="str">
        <f t="array" ref="G2445">INDEX(Def_Instancias_Equipamentos!$F$2:$F$5135, MATCH(L2445, Def_Instancias_Equipamentos!$D$2:$D$5135, 0), 1)</f>
        <v>Sala Racks 8</v>
      </c>
      <c r="H2445" s="26" t="str">
        <f t="array" ref="H2445">INDEX(Def_Instancias_Equipamentos!$E$2:$E$5135, MATCH(K2445, Def_Instancias_Equipamentos!$D$2:$D$5135, 0), 1)</f>
        <v>SI-08C1</v>
      </c>
      <c r="I2445" s="27" t="str">
        <f t="array" ref="I2445">INDEX(Def_Instancias_Equipamentos!$E$2:$E$5135, MATCH(L2445, Def_Instancias_Equipamentos!$D$2:$D$5135, 0), 1)</f>
        <v>IA-08RaBPM</v>
      </c>
      <c r="J2445" s="27" t="str">
        <f t="shared" si="26"/>
        <v>EXTERNO</v>
      </c>
      <c r="K2445" s="28" t="str">
        <f>Def_Instancias_Equipamentos!$D$1098</f>
        <v>SI-08C1:DI-BPMSigPatch-2</v>
      </c>
      <c r="L2445" s="19" t="str">
        <f>Def_Instancias_Equipamentos!$D$848</f>
        <v>SI-08C1:DI-BPMRFFE-2</v>
      </c>
      <c r="M2445" s="44" t="s">
        <v>44</v>
      </c>
      <c r="N2445" s="45" t="s">
        <v>45</v>
      </c>
      <c r="O2445" s="31" t="str">
        <f>Def_Sistemas_Conectores_Cabos!$B$7</f>
        <v>SMA 50-ohm</v>
      </c>
      <c r="P2445" s="19" t="str">
        <f>Def_Sistemas_Conectores_Cabos!$B$7</f>
        <v>SMA 50-ohm</v>
      </c>
      <c r="Q2445" s="27" t="str">
        <f t="shared" si="31"/>
        <v>SI-08C1:DI-BPMSigPatch-2/BI_OUT
SI-08C1:DI-BPMRFFE-2/BI_IN</v>
      </c>
      <c r="R2445" s="46" t="s">
        <v>25</v>
      </c>
      <c r="S2445" s="46" t="s">
        <v>25</v>
      </c>
      <c r="T2445" s="47" t="str">
        <f>Def_Sistemas_Conectores_Cabos!$C$14</f>
        <v>Datalink Extrudado</v>
      </c>
      <c r="U2445" s="45" t="s">
        <v>46</v>
      </c>
      <c r="V2445" s="33"/>
      <c r="W2445" s="33"/>
      <c r="X2445" s="33"/>
    </row>
    <row r="2446" ht="15.75" customHeight="1">
      <c r="A2446" s="19" t="str">
        <f>Def_Sistemas_Conectores_Cabos!$A$22</f>
        <v>BPM de elétrons</v>
      </c>
      <c r="B2446" s="22" t="str">
        <f>Datas_Entregas!$A$3</f>
        <v>BTS/Anel</v>
      </c>
      <c r="C2446" s="25">
        <f t="array" ref="C2446">INDEX(Datas_Entregas!$B$2:$B$100, MATCH(B2446, Datas_Entregas!$A$2:$A$100, 0), 1)</f>
        <v>43296</v>
      </c>
      <c r="D2446" s="22" t="str">
        <f>Def_Status_Montagem!$A$2</f>
        <v>A verificar</v>
      </c>
      <c r="E2446" s="35" t="str">
        <f>Def_Status_Montagem!$B$4</f>
        <v>Contratada (inclui etiqueta)</v>
      </c>
      <c r="F2446" s="214" t="str">
        <f t="array" ref="F2446">INDEX(Def_Instancias_Equipamentos!$F$2:$F$5135, MATCH(K2446, Def_Instancias_Equipamentos!$D$2:$D$5135, 0), 1)</f>
        <v>Túnel (Anel)</v>
      </c>
      <c r="G2446" s="215" t="str">
        <f t="array" ref="G2446">INDEX(Def_Instancias_Equipamentos!$F$2:$F$5135, MATCH(L2446, Def_Instancias_Equipamentos!$D$2:$D$5135, 0), 1)</f>
        <v>Sala Racks 8</v>
      </c>
      <c r="H2446" s="26" t="str">
        <f t="array" ref="H2446">INDEX(Def_Instancias_Equipamentos!$E$2:$E$5135, MATCH(K2446, Def_Instancias_Equipamentos!$D$2:$D$5135, 0), 1)</f>
        <v>SI-08C2</v>
      </c>
      <c r="I2446" s="27" t="str">
        <f t="array" ref="I2446">INDEX(Def_Instancias_Equipamentos!$E$2:$E$5135, MATCH(L2446, Def_Instancias_Equipamentos!$D$2:$D$5135, 0), 1)</f>
        <v>IA-08RaBPM</v>
      </c>
      <c r="J2446" s="27" t="str">
        <f t="shared" si="26"/>
        <v>EXTERNO</v>
      </c>
      <c r="K2446" s="28" t="str">
        <f>Def_Instancias_Equipamentos!$D$1099</f>
        <v>SI-08C2:DI-BPMSigPatch</v>
      </c>
      <c r="L2446" s="19" t="str">
        <f>Def_Instancias_Equipamentos!$D$849</f>
        <v>SI-08C2:DI-BPMRFFE</v>
      </c>
      <c r="M2446" s="44" t="s">
        <v>44</v>
      </c>
      <c r="N2446" s="45" t="s">
        <v>45</v>
      </c>
      <c r="O2446" s="31" t="str">
        <f>Def_Sistemas_Conectores_Cabos!$B$7</f>
        <v>SMA 50-ohm</v>
      </c>
      <c r="P2446" s="19" t="str">
        <f>Def_Sistemas_Conectores_Cabos!$B$7</f>
        <v>SMA 50-ohm</v>
      </c>
      <c r="Q2446" s="27" t="str">
        <f t="shared" si="31"/>
        <v>SI-08C2:DI-BPMSigPatch/BI_OUT
SI-08C2:DI-BPMRFFE/BI_IN</v>
      </c>
      <c r="R2446" s="46" t="s">
        <v>25</v>
      </c>
      <c r="S2446" s="46" t="s">
        <v>25</v>
      </c>
      <c r="T2446" s="47" t="str">
        <f>Def_Sistemas_Conectores_Cabos!$C$14</f>
        <v>Datalink Extrudado</v>
      </c>
      <c r="U2446" s="45" t="s">
        <v>46</v>
      </c>
      <c r="V2446" s="33"/>
      <c r="W2446" s="33"/>
      <c r="X2446" s="33"/>
    </row>
    <row r="2447" ht="15.75" customHeight="1">
      <c r="A2447" s="19" t="str">
        <f>Def_Sistemas_Conectores_Cabos!$A$22</f>
        <v>BPM de elétrons</v>
      </c>
      <c r="B2447" s="22" t="str">
        <f>Datas_Entregas!$A$3</f>
        <v>BTS/Anel</v>
      </c>
      <c r="C2447" s="25">
        <f t="array" ref="C2447">INDEX(Datas_Entregas!$B$2:$B$100, MATCH(B2447, Datas_Entregas!$A$2:$A$100, 0), 1)</f>
        <v>43296</v>
      </c>
      <c r="D2447" s="22" t="str">
        <f>Def_Status_Montagem!$A$2</f>
        <v>A verificar</v>
      </c>
      <c r="E2447" s="35" t="str">
        <f>Def_Status_Montagem!$B$4</f>
        <v>Contratada (inclui etiqueta)</v>
      </c>
      <c r="F2447" s="214" t="str">
        <f t="array" ref="F2447">INDEX(Def_Instancias_Equipamentos!$F$2:$F$5135, MATCH(K2447, Def_Instancias_Equipamentos!$D$2:$D$5135, 0), 1)</f>
        <v>Túnel (Anel)</v>
      </c>
      <c r="G2447" s="215" t="str">
        <f t="array" ref="G2447">INDEX(Def_Instancias_Equipamentos!$F$2:$F$5135, MATCH(L2447, Def_Instancias_Equipamentos!$D$2:$D$5135, 0), 1)</f>
        <v>Sala Racks 8</v>
      </c>
      <c r="H2447" s="26" t="str">
        <f t="array" ref="H2447">INDEX(Def_Instancias_Equipamentos!$E$2:$E$5135, MATCH(K2447, Def_Instancias_Equipamentos!$D$2:$D$5135, 0), 1)</f>
        <v>SI-08C3</v>
      </c>
      <c r="I2447" s="27" t="str">
        <f t="array" ref="I2447">INDEX(Def_Instancias_Equipamentos!$E$2:$E$5135, MATCH(L2447, Def_Instancias_Equipamentos!$D$2:$D$5135, 0), 1)</f>
        <v>IA-08RaBPM</v>
      </c>
      <c r="J2447" s="27" t="str">
        <f t="shared" si="26"/>
        <v>EXTERNO</v>
      </c>
      <c r="K2447" s="28" t="str">
        <f>Def_Instancias_Equipamentos!$D$1100</f>
        <v>SI-08C3:DI-BPMSigPatch-1</v>
      </c>
      <c r="L2447" s="19" t="str">
        <f>Def_Instancias_Equipamentos!$D$850</f>
        <v>SI-08C3:DI-BPMRFFE-1</v>
      </c>
      <c r="M2447" s="44" t="s">
        <v>44</v>
      </c>
      <c r="N2447" s="45" t="s">
        <v>45</v>
      </c>
      <c r="O2447" s="31" t="str">
        <f>Def_Sistemas_Conectores_Cabos!$B$7</f>
        <v>SMA 50-ohm</v>
      </c>
      <c r="P2447" s="19" t="str">
        <f>Def_Sistemas_Conectores_Cabos!$B$7</f>
        <v>SMA 50-ohm</v>
      </c>
      <c r="Q2447" s="27" t="str">
        <f t="shared" si="31"/>
        <v>SI-08C3:DI-BPMSigPatch-1/BI_OUT
SI-08C3:DI-BPMRFFE-1/BI_IN</v>
      </c>
      <c r="R2447" s="46" t="s">
        <v>25</v>
      </c>
      <c r="S2447" s="46" t="s">
        <v>25</v>
      </c>
      <c r="T2447" s="47" t="str">
        <f>Def_Sistemas_Conectores_Cabos!$C$14</f>
        <v>Datalink Extrudado</v>
      </c>
      <c r="U2447" s="45" t="s">
        <v>46</v>
      </c>
      <c r="V2447" s="33"/>
      <c r="W2447" s="33"/>
      <c r="X2447" s="33"/>
    </row>
    <row r="2448" ht="15.75" customHeight="1">
      <c r="A2448" s="19" t="str">
        <f>Def_Sistemas_Conectores_Cabos!$A$22</f>
        <v>BPM de elétrons</v>
      </c>
      <c r="B2448" s="22" t="str">
        <f>Datas_Entregas!$A$3</f>
        <v>BTS/Anel</v>
      </c>
      <c r="C2448" s="25">
        <f t="array" ref="C2448">INDEX(Datas_Entregas!$B$2:$B$100, MATCH(B2448, Datas_Entregas!$A$2:$A$100, 0), 1)</f>
        <v>43296</v>
      </c>
      <c r="D2448" s="22" t="str">
        <f>Def_Status_Montagem!$A$2</f>
        <v>A verificar</v>
      </c>
      <c r="E2448" s="35" t="str">
        <f>Def_Status_Montagem!$B$4</f>
        <v>Contratada (inclui etiqueta)</v>
      </c>
      <c r="F2448" s="214" t="str">
        <f t="array" ref="F2448">INDEX(Def_Instancias_Equipamentos!$F$2:$F$5135, MATCH(K2448, Def_Instancias_Equipamentos!$D$2:$D$5135, 0), 1)</f>
        <v>Túnel (Anel)</v>
      </c>
      <c r="G2448" s="215" t="str">
        <f t="array" ref="G2448">INDEX(Def_Instancias_Equipamentos!$F$2:$F$5135, MATCH(L2448, Def_Instancias_Equipamentos!$D$2:$D$5135, 0), 1)</f>
        <v>Sala Racks 8</v>
      </c>
      <c r="H2448" s="26" t="str">
        <f t="array" ref="H2448">INDEX(Def_Instancias_Equipamentos!$E$2:$E$5135, MATCH(K2448, Def_Instancias_Equipamentos!$D$2:$D$5135, 0), 1)</f>
        <v>SI-08C3</v>
      </c>
      <c r="I2448" s="27" t="str">
        <f t="array" ref="I2448">INDEX(Def_Instancias_Equipamentos!$E$2:$E$5135, MATCH(L2448, Def_Instancias_Equipamentos!$D$2:$D$5135, 0), 1)</f>
        <v>IA-08RaBPM</v>
      </c>
      <c r="J2448" s="27" t="str">
        <f t="shared" si="26"/>
        <v>EXTERNO</v>
      </c>
      <c r="K2448" s="28" t="str">
        <f>Def_Instancias_Equipamentos!$D$1101</f>
        <v>SI-08C3:DI-BPMSigPatch-2</v>
      </c>
      <c r="L2448" s="19" t="str">
        <f>Def_Instancias_Equipamentos!$D$851</f>
        <v>SI-08C3:DI-BPMRFFE-2</v>
      </c>
      <c r="M2448" s="44" t="s">
        <v>44</v>
      </c>
      <c r="N2448" s="45" t="s">
        <v>45</v>
      </c>
      <c r="O2448" s="31" t="str">
        <f>Def_Sistemas_Conectores_Cabos!$B$7</f>
        <v>SMA 50-ohm</v>
      </c>
      <c r="P2448" s="19" t="str">
        <f>Def_Sistemas_Conectores_Cabos!$B$7</f>
        <v>SMA 50-ohm</v>
      </c>
      <c r="Q2448" s="27" t="str">
        <f t="shared" si="31"/>
        <v>SI-08C3:DI-BPMSigPatch-2/BI_OUT
SI-08C3:DI-BPMRFFE-2/BI_IN</v>
      </c>
      <c r="R2448" s="46" t="s">
        <v>25</v>
      </c>
      <c r="S2448" s="46" t="s">
        <v>25</v>
      </c>
      <c r="T2448" s="47" t="str">
        <f>Def_Sistemas_Conectores_Cabos!$C$14</f>
        <v>Datalink Extrudado</v>
      </c>
      <c r="U2448" s="45" t="s">
        <v>46</v>
      </c>
      <c r="V2448" s="33"/>
      <c r="W2448" s="33"/>
      <c r="X2448" s="33"/>
    </row>
    <row r="2449" ht="15.75" customHeight="1">
      <c r="A2449" s="19" t="str">
        <f>Def_Sistemas_Conectores_Cabos!$A$22</f>
        <v>BPM de elétrons</v>
      </c>
      <c r="B2449" s="22" t="str">
        <f>Datas_Entregas!$A$3</f>
        <v>BTS/Anel</v>
      </c>
      <c r="C2449" s="25">
        <f t="array" ref="C2449">INDEX(Datas_Entregas!$B$2:$B$100, MATCH(B2449, Datas_Entregas!$A$2:$A$100, 0), 1)</f>
        <v>43296</v>
      </c>
      <c r="D2449" s="22" t="str">
        <f>Def_Status_Montagem!$A$2</f>
        <v>A verificar</v>
      </c>
      <c r="E2449" s="35" t="str">
        <f>Def_Status_Montagem!$B$4</f>
        <v>Contratada (inclui etiqueta)</v>
      </c>
      <c r="F2449" s="214" t="str">
        <f t="array" ref="F2449">INDEX(Def_Instancias_Equipamentos!$F$2:$F$5135, MATCH(K2449, Def_Instancias_Equipamentos!$D$2:$D$5135, 0), 1)</f>
        <v>Túnel (Anel)</v>
      </c>
      <c r="G2449" s="215" t="str">
        <f t="array" ref="G2449">INDEX(Def_Instancias_Equipamentos!$F$2:$F$5135, MATCH(L2449, Def_Instancias_Equipamentos!$D$2:$D$5135, 0), 1)</f>
        <v>Sala Racks 8</v>
      </c>
      <c r="H2449" s="26" t="str">
        <f t="array" ref="H2449">INDEX(Def_Instancias_Equipamentos!$E$2:$E$5135, MATCH(K2449, Def_Instancias_Equipamentos!$D$2:$D$5135, 0), 1)</f>
        <v>SI-08C4</v>
      </c>
      <c r="I2449" s="27" t="str">
        <f t="array" ref="I2449">INDEX(Def_Instancias_Equipamentos!$E$2:$E$5135, MATCH(L2449, Def_Instancias_Equipamentos!$D$2:$D$5135, 0), 1)</f>
        <v>IA-08RaBPM</v>
      </c>
      <c r="J2449" s="27" t="str">
        <f t="shared" si="26"/>
        <v>EXTERNO</v>
      </c>
      <c r="K2449" s="28" t="str">
        <f>Def_Instancias_Equipamentos!$D$1102</f>
        <v>SI-08C4:DI-BPMSigPatch</v>
      </c>
      <c r="L2449" s="19" t="str">
        <f>Def_Instancias_Equipamentos!$D$852</f>
        <v>SI-08C4:DI-BPMRFFE</v>
      </c>
      <c r="M2449" s="44" t="s">
        <v>44</v>
      </c>
      <c r="N2449" s="45" t="s">
        <v>45</v>
      </c>
      <c r="O2449" s="31" t="str">
        <f>Def_Sistemas_Conectores_Cabos!$B$7</f>
        <v>SMA 50-ohm</v>
      </c>
      <c r="P2449" s="19" t="str">
        <f>Def_Sistemas_Conectores_Cabos!$B$7</f>
        <v>SMA 50-ohm</v>
      </c>
      <c r="Q2449" s="27" t="str">
        <f t="shared" si="31"/>
        <v>SI-08C4:DI-BPMSigPatch/BI_OUT
SI-08C4:DI-BPMRFFE/BI_IN</v>
      </c>
      <c r="R2449" s="46" t="s">
        <v>25</v>
      </c>
      <c r="S2449" s="46" t="s">
        <v>25</v>
      </c>
      <c r="T2449" s="47" t="str">
        <f>Def_Sistemas_Conectores_Cabos!$C$14</f>
        <v>Datalink Extrudado</v>
      </c>
      <c r="U2449" s="45" t="s">
        <v>46</v>
      </c>
      <c r="V2449" s="33"/>
      <c r="W2449" s="33"/>
      <c r="X2449" s="33"/>
    </row>
    <row r="2450" ht="15.75" customHeight="1">
      <c r="A2450" s="19" t="str">
        <f>Def_Sistemas_Conectores_Cabos!$A$22</f>
        <v>BPM de elétrons</v>
      </c>
      <c r="B2450" s="22" t="str">
        <f>Datas_Entregas!$A$3</f>
        <v>BTS/Anel</v>
      </c>
      <c r="C2450" s="25">
        <f t="array" ref="C2450">INDEX(Datas_Entregas!$B$2:$B$100, MATCH(B2450, Datas_Entregas!$A$2:$A$100, 0), 1)</f>
        <v>43296</v>
      </c>
      <c r="D2450" s="22" t="str">
        <f>Def_Status_Montagem!$A$2</f>
        <v>A verificar</v>
      </c>
      <c r="E2450" s="35" t="str">
        <f>Def_Status_Montagem!$B$4</f>
        <v>Contratada (inclui etiqueta)</v>
      </c>
      <c r="F2450" s="214" t="str">
        <f t="array" ref="F2450">INDEX(Def_Instancias_Equipamentos!$F$2:$F$5135, MATCH(K2450, Def_Instancias_Equipamentos!$D$2:$D$5135, 0), 1)</f>
        <v>Túnel (Anel)</v>
      </c>
      <c r="G2450" s="215" t="str">
        <f t="array" ref="G2450">INDEX(Def_Instancias_Equipamentos!$F$2:$F$5135, MATCH(L2450, Def_Instancias_Equipamentos!$D$2:$D$5135, 0), 1)</f>
        <v>Sala Racks 8</v>
      </c>
      <c r="H2450" s="26" t="str">
        <f t="array" ref="H2450">INDEX(Def_Instancias_Equipamentos!$E$2:$E$5135, MATCH(K2450, Def_Instancias_Equipamentos!$D$2:$D$5135, 0), 1)</f>
        <v>SI-08M1</v>
      </c>
      <c r="I2450" s="27" t="str">
        <f t="array" ref="I2450">INDEX(Def_Instancias_Equipamentos!$E$2:$E$5135, MATCH(L2450, Def_Instancias_Equipamentos!$D$2:$D$5135, 0), 1)</f>
        <v>IA-08RaBPM</v>
      </c>
      <c r="J2450" s="27" t="str">
        <f t="shared" si="26"/>
        <v>EXTERNO</v>
      </c>
      <c r="K2450" s="28" t="str">
        <f>Def_Instancias_Equipamentos!$D$1103</f>
        <v>SI-08M1:DI-BPMSigPatch</v>
      </c>
      <c r="L2450" s="19" t="str">
        <f>Def_Instancias_Equipamentos!$D$853</f>
        <v>SI-08M1:DI-BPMRFFE</v>
      </c>
      <c r="M2450" s="44" t="s">
        <v>44</v>
      </c>
      <c r="N2450" s="45" t="s">
        <v>45</v>
      </c>
      <c r="O2450" s="31" t="str">
        <f>Def_Sistemas_Conectores_Cabos!$B$7</f>
        <v>SMA 50-ohm</v>
      </c>
      <c r="P2450" s="19" t="str">
        <f>Def_Sistemas_Conectores_Cabos!$B$7</f>
        <v>SMA 50-ohm</v>
      </c>
      <c r="Q2450" s="27" t="str">
        <f t="shared" si="31"/>
        <v>SI-08M1:DI-BPMSigPatch/BI_OUT
SI-08M1:DI-BPMRFFE/BI_IN</v>
      </c>
      <c r="R2450" s="46" t="s">
        <v>25</v>
      </c>
      <c r="S2450" s="46" t="s">
        <v>25</v>
      </c>
      <c r="T2450" s="47" t="str">
        <f>Def_Sistemas_Conectores_Cabos!$C$14</f>
        <v>Datalink Extrudado</v>
      </c>
      <c r="U2450" s="45" t="s">
        <v>46</v>
      </c>
      <c r="V2450" s="33"/>
      <c r="W2450" s="33"/>
      <c r="X2450" s="33"/>
    </row>
    <row r="2451" ht="15.75" customHeight="1">
      <c r="A2451" s="19" t="str">
        <f>Def_Sistemas_Conectores_Cabos!$A$22</f>
        <v>BPM de elétrons</v>
      </c>
      <c r="B2451" s="22" t="str">
        <f>Datas_Entregas!$A$3</f>
        <v>BTS/Anel</v>
      </c>
      <c r="C2451" s="25">
        <f t="array" ref="C2451">INDEX(Datas_Entregas!$B$2:$B$100, MATCH(B2451, Datas_Entregas!$A$2:$A$100, 0), 1)</f>
        <v>43296</v>
      </c>
      <c r="D2451" s="22" t="str">
        <f>Def_Status_Montagem!$A$2</f>
        <v>A verificar</v>
      </c>
      <c r="E2451" s="35" t="str">
        <f>Def_Status_Montagem!$B$4</f>
        <v>Contratada (inclui etiqueta)</v>
      </c>
      <c r="F2451" s="214" t="str">
        <f t="array" ref="F2451">INDEX(Def_Instancias_Equipamentos!$F$2:$F$5135, MATCH(K2451, Def_Instancias_Equipamentos!$D$2:$D$5135, 0), 1)</f>
        <v>Túnel (Anel)</v>
      </c>
      <c r="G2451" s="215" t="str">
        <f t="array" ref="G2451">INDEX(Def_Instancias_Equipamentos!$F$2:$F$5135, MATCH(L2451, Def_Instancias_Equipamentos!$D$2:$D$5135, 0), 1)</f>
        <v>Sala Racks 8</v>
      </c>
      <c r="H2451" s="26" t="str">
        <f t="array" ref="H2451">INDEX(Def_Instancias_Equipamentos!$E$2:$E$5135, MATCH(K2451, Def_Instancias_Equipamentos!$D$2:$D$5135, 0), 1)</f>
        <v>SI-08M2</v>
      </c>
      <c r="I2451" s="27" t="str">
        <f t="array" ref="I2451">INDEX(Def_Instancias_Equipamentos!$E$2:$E$5135, MATCH(L2451, Def_Instancias_Equipamentos!$D$2:$D$5135, 0), 1)</f>
        <v>IA-08RaBPM</v>
      </c>
      <c r="J2451" s="27" t="str">
        <f t="shared" si="26"/>
        <v>EXTERNO</v>
      </c>
      <c r="K2451" s="28" t="str">
        <f>Def_Instancias_Equipamentos!$D$1104</f>
        <v>SI-08M2:DI-BPMSigPatch</v>
      </c>
      <c r="L2451" s="19" t="str">
        <f>Def_Instancias_Equipamentos!$D$854</f>
        <v>SI-08M2:DI-BPMRFFE</v>
      </c>
      <c r="M2451" s="44" t="s">
        <v>44</v>
      </c>
      <c r="N2451" s="45" t="s">
        <v>45</v>
      </c>
      <c r="O2451" s="31" t="str">
        <f>Def_Sistemas_Conectores_Cabos!$B$7</f>
        <v>SMA 50-ohm</v>
      </c>
      <c r="P2451" s="19" t="str">
        <f>Def_Sistemas_Conectores_Cabos!$B$7</f>
        <v>SMA 50-ohm</v>
      </c>
      <c r="Q2451" s="27" t="str">
        <f t="shared" si="31"/>
        <v>SI-08M2:DI-BPMSigPatch/BI_OUT
SI-08M2:DI-BPMRFFE/BI_IN</v>
      </c>
      <c r="R2451" s="46" t="s">
        <v>25</v>
      </c>
      <c r="S2451" s="46" t="s">
        <v>25</v>
      </c>
      <c r="T2451" s="47" t="str">
        <f>Def_Sistemas_Conectores_Cabos!$C$14</f>
        <v>Datalink Extrudado</v>
      </c>
      <c r="U2451" s="45" t="s">
        <v>46</v>
      </c>
      <c r="V2451" s="33"/>
      <c r="W2451" s="33"/>
      <c r="X2451" s="33"/>
    </row>
    <row r="2452" ht="15.75" customHeight="1">
      <c r="A2452" s="19" t="str">
        <f>Def_Sistemas_Conectores_Cabos!$A$22</f>
        <v>BPM de elétrons</v>
      </c>
      <c r="B2452" s="22" t="str">
        <f>Datas_Entregas!$A$3</f>
        <v>BTS/Anel</v>
      </c>
      <c r="C2452" s="25">
        <f t="array" ref="C2452">INDEX(Datas_Entregas!$B$2:$B$100, MATCH(B2452, Datas_Entregas!$A$2:$A$100, 0), 1)</f>
        <v>43296</v>
      </c>
      <c r="D2452" s="22" t="str">
        <f>Def_Status_Montagem!$A$2</f>
        <v>A verificar</v>
      </c>
      <c r="E2452" s="35" t="str">
        <f>Def_Status_Montagem!$B$4</f>
        <v>Contratada (inclui etiqueta)</v>
      </c>
      <c r="F2452" s="214" t="str">
        <f t="array" ref="F2452">INDEX(Def_Instancias_Equipamentos!$F$2:$F$5135, MATCH(K2452, Def_Instancias_Equipamentos!$D$2:$D$5135, 0), 1)</f>
        <v>Túnel (Anel)</v>
      </c>
      <c r="G2452" s="215" t="str">
        <f t="array" ref="G2452">INDEX(Def_Instancias_Equipamentos!$F$2:$F$5135, MATCH(L2452, Def_Instancias_Equipamentos!$D$2:$D$5135, 0), 1)</f>
        <v>Sala Racks 8</v>
      </c>
      <c r="H2452" s="26" t="str">
        <f t="array" ref="H2452">INDEX(Def_Instancias_Equipamentos!$E$2:$E$5135, MATCH(K2452, Def_Instancias_Equipamentos!$D$2:$D$5135, 0), 1)</f>
        <v>SI-08SB</v>
      </c>
      <c r="I2452" s="27" t="str">
        <f t="array" ref="I2452">INDEX(Def_Instancias_Equipamentos!$E$2:$E$5135, MATCH(L2452, Def_Instancias_Equipamentos!$D$2:$D$5135, 0), 1)</f>
        <v>IA-08RaBPM</v>
      </c>
      <c r="J2452" s="27" t="str">
        <f t="shared" si="26"/>
        <v>EXTERNO</v>
      </c>
      <c r="K2452" s="28" t="str">
        <f>Def_Instancias_Equipamentos!$D$1215</f>
        <v>SI-08SB:DI-BPMSigPatch-1</v>
      </c>
      <c r="L2452" s="19" t="str">
        <f>Def_Instancias_Equipamentos!$D$965</f>
        <v>SI-08SB:DI-BPMRFFE-1</v>
      </c>
      <c r="M2452" s="44" t="s">
        <v>44</v>
      </c>
      <c r="N2452" s="45" t="s">
        <v>45</v>
      </c>
      <c r="O2452" s="31" t="str">
        <f>Def_Sistemas_Conectores_Cabos!$B$7</f>
        <v>SMA 50-ohm</v>
      </c>
      <c r="P2452" s="19" t="str">
        <f>Def_Sistemas_Conectores_Cabos!$B$7</f>
        <v>SMA 50-ohm</v>
      </c>
      <c r="Q2452" s="27" t="str">
        <f t="shared" si="31"/>
        <v>SI-08SB:DI-BPMSigPatch-1/BI_OUT
SI-08SB:DI-BPMRFFE-1/BI_IN</v>
      </c>
      <c r="R2452" s="46" t="s">
        <v>25</v>
      </c>
      <c r="S2452" s="46" t="s">
        <v>25</v>
      </c>
      <c r="T2452" s="47" t="str">
        <f>Def_Sistemas_Conectores_Cabos!$C$14</f>
        <v>Datalink Extrudado</v>
      </c>
      <c r="U2452" s="45" t="s">
        <v>46</v>
      </c>
      <c r="V2452" s="33"/>
      <c r="W2452" s="33"/>
      <c r="X2452" s="33"/>
    </row>
    <row r="2453" ht="15.75" customHeight="1">
      <c r="A2453" s="19" t="str">
        <f>Def_Sistemas_Conectores_Cabos!$A$22</f>
        <v>BPM de elétrons</v>
      </c>
      <c r="B2453" s="22" t="str">
        <f>Datas_Entregas!$A$3</f>
        <v>BTS/Anel</v>
      </c>
      <c r="C2453" s="25">
        <f t="array" ref="C2453">INDEX(Datas_Entregas!$B$2:$B$100, MATCH(B2453, Datas_Entregas!$A$2:$A$100, 0), 1)</f>
        <v>43296</v>
      </c>
      <c r="D2453" s="22" t="str">
        <f>Def_Status_Montagem!$A$2</f>
        <v>A verificar</v>
      </c>
      <c r="E2453" s="35" t="str">
        <f>Def_Status_Montagem!$B$4</f>
        <v>Contratada (inclui etiqueta)</v>
      </c>
      <c r="F2453" s="214" t="str">
        <f t="array" ref="F2453">INDEX(Def_Instancias_Equipamentos!$F$2:$F$5135, MATCH(K2453, Def_Instancias_Equipamentos!$D$2:$D$5135, 0), 1)</f>
        <v>Túnel (Anel)</v>
      </c>
      <c r="G2453" s="215" t="str">
        <f t="array" ref="G2453">INDEX(Def_Instancias_Equipamentos!$F$2:$F$5135, MATCH(L2453, Def_Instancias_Equipamentos!$D$2:$D$5135, 0), 1)</f>
        <v>Sala Racks 8</v>
      </c>
      <c r="H2453" s="26" t="str">
        <f t="array" ref="H2453">INDEX(Def_Instancias_Equipamentos!$E$2:$E$5135, MATCH(K2453, Def_Instancias_Equipamentos!$D$2:$D$5135, 0), 1)</f>
        <v>SI-08SB</v>
      </c>
      <c r="I2453" s="27" t="str">
        <f t="array" ref="I2453">INDEX(Def_Instancias_Equipamentos!$E$2:$E$5135, MATCH(L2453, Def_Instancias_Equipamentos!$D$2:$D$5135, 0), 1)</f>
        <v>IA-08RaBPM</v>
      </c>
      <c r="J2453" s="27" t="str">
        <f t="shared" si="26"/>
        <v>EXTERNO</v>
      </c>
      <c r="K2453" s="28" t="str">
        <f>Def_Instancias_Equipamentos!$D$1216</f>
        <v>SI-08SB:DI-BPMSigPatch-2</v>
      </c>
      <c r="L2453" s="19" t="str">
        <f>Def_Instancias_Equipamentos!$D$966</f>
        <v>SI-08SB:DI-BPMRFFE-2</v>
      </c>
      <c r="M2453" s="44" t="s">
        <v>44</v>
      </c>
      <c r="N2453" s="45" t="s">
        <v>45</v>
      </c>
      <c r="O2453" s="31" t="str">
        <f>Def_Sistemas_Conectores_Cabos!$B$7</f>
        <v>SMA 50-ohm</v>
      </c>
      <c r="P2453" s="19" t="str">
        <f>Def_Sistemas_Conectores_Cabos!$B$7</f>
        <v>SMA 50-ohm</v>
      </c>
      <c r="Q2453" s="27" t="str">
        <f t="shared" si="31"/>
        <v>SI-08SB:DI-BPMSigPatch-2/BI_OUT
SI-08SB:DI-BPMRFFE-2/BI_IN</v>
      </c>
      <c r="R2453" s="46" t="s">
        <v>25</v>
      </c>
      <c r="S2453" s="46" t="s">
        <v>25</v>
      </c>
      <c r="T2453" s="47" t="str">
        <f>Def_Sistemas_Conectores_Cabos!$C$14</f>
        <v>Datalink Extrudado</v>
      </c>
      <c r="U2453" s="45" t="s">
        <v>46</v>
      </c>
      <c r="V2453" s="33"/>
      <c r="W2453" s="33"/>
      <c r="X2453" s="33"/>
    </row>
    <row r="2454" ht="15.75" customHeight="1">
      <c r="A2454" s="19" t="str">
        <f>Def_Sistemas_Conectores_Cabos!$A$22</f>
        <v>BPM de elétrons</v>
      </c>
      <c r="B2454" s="22" t="str">
        <f>Datas_Entregas!$A$3</f>
        <v>BTS/Anel</v>
      </c>
      <c r="C2454" s="25">
        <f t="array" ref="C2454">INDEX(Datas_Entregas!$B$2:$B$100, MATCH(B2454, Datas_Entregas!$A$2:$A$100, 0), 1)</f>
        <v>43296</v>
      </c>
      <c r="D2454" s="22" t="str">
        <f>Def_Status_Montagem!$A$2</f>
        <v>A verificar</v>
      </c>
      <c r="E2454" s="35" t="str">
        <f>Def_Status_Montagem!$B$4</f>
        <v>Contratada (inclui etiqueta)</v>
      </c>
      <c r="F2454" s="214" t="str">
        <f t="array" ref="F2454">INDEX(Def_Instancias_Equipamentos!$F$2:$F$5135, MATCH(K2454, Def_Instancias_Equipamentos!$D$2:$D$5135, 0), 1)</f>
        <v>Túnel (Anel)</v>
      </c>
      <c r="G2454" s="215" t="str">
        <f t="array" ref="G2454">INDEX(Def_Instancias_Equipamentos!$F$2:$F$5135, MATCH(L2454, Def_Instancias_Equipamentos!$D$2:$D$5135, 0), 1)</f>
        <v>Sala Racks 9</v>
      </c>
      <c r="H2454" s="26" t="str">
        <f t="array" ref="H2454">INDEX(Def_Instancias_Equipamentos!$E$2:$E$5135, MATCH(K2454, Def_Instancias_Equipamentos!$D$2:$D$5135, 0), 1)</f>
        <v>SI-09C1</v>
      </c>
      <c r="I2454" s="27" t="str">
        <f t="array" ref="I2454">INDEX(Def_Instancias_Equipamentos!$E$2:$E$5135, MATCH(L2454, Def_Instancias_Equipamentos!$D$2:$D$5135, 0), 1)</f>
        <v>IA-09RaBPM</v>
      </c>
      <c r="J2454" s="27" t="str">
        <f t="shared" si="26"/>
        <v>EXTERNO</v>
      </c>
      <c r="K2454" s="28" t="str">
        <f>Def_Instancias_Equipamentos!$D$1105</f>
        <v>SI-09C1:DI-BPMSigPatch-1</v>
      </c>
      <c r="L2454" s="19" t="str">
        <f>Def_Instancias_Equipamentos!$D$855</f>
        <v>SI-09C1:DI-BPMRFFE-1</v>
      </c>
      <c r="M2454" s="44" t="s">
        <v>44</v>
      </c>
      <c r="N2454" s="45" t="s">
        <v>45</v>
      </c>
      <c r="O2454" s="31" t="str">
        <f>Def_Sistemas_Conectores_Cabos!$B$7</f>
        <v>SMA 50-ohm</v>
      </c>
      <c r="P2454" s="19" t="str">
        <f>Def_Sistemas_Conectores_Cabos!$B$7</f>
        <v>SMA 50-ohm</v>
      </c>
      <c r="Q2454" s="27" t="str">
        <f t="shared" si="31"/>
        <v>SI-09C1:DI-BPMSigPatch-1/BI_OUT
SI-09C1:DI-BPMRFFE-1/BI_IN</v>
      </c>
      <c r="R2454" s="46" t="s">
        <v>25</v>
      </c>
      <c r="S2454" s="46" t="s">
        <v>25</v>
      </c>
      <c r="T2454" s="47" t="str">
        <f>Def_Sistemas_Conectores_Cabos!$C$14</f>
        <v>Datalink Extrudado</v>
      </c>
      <c r="U2454" s="45" t="s">
        <v>46</v>
      </c>
      <c r="V2454" s="33"/>
      <c r="W2454" s="33"/>
      <c r="X2454" s="33"/>
    </row>
    <row r="2455" ht="15.75" customHeight="1">
      <c r="A2455" s="19" t="str">
        <f>Def_Sistemas_Conectores_Cabos!$A$22</f>
        <v>BPM de elétrons</v>
      </c>
      <c r="B2455" s="22" t="str">
        <f>Datas_Entregas!$A$3</f>
        <v>BTS/Anel</v>
      </c>
      <c r="C2455" s="25">
        <f t="array" ref="C2455">INDEX(Datas_Entregas!$B$2:$B$100, MATCH(B2455, Datas_Entregas!$A$2:$A$100, 0), 1)</f>
        <v>43296</v>
      </c>
      <c r="D2455" s="22" t="str">
        <f>Def_Status_Montagem!$A$2</f>
        <v>A verificar</v>
      </c>
      <c r="E2455" s="35" t="str">
        <f>Def_Status_Montagem!$B$4</f>
        <v>Contratada (inclui etiqueta)</v>
      </c>
      <c r="F2455" s="214" t="str">
        <f t="array" ref="F2455">INDEX(Def_Instancias_Equipamentos!$F$2:$F$5135, MATCH(K2455, Def_Instancias_Equipamentos!$D$2:$D$5135, 0), 1)</f>
        <v>Túnel (Anel)</v>
      </c>
      <c r="G2455" s="215" t="str">
        <f t="array" ref="G2455">INDEX(Def_Instancias_Equipamentos!$F$2:$F$5135, MATCH(L2455, Def_Instancias_Equipamentos!$D$2:$D$5135, 0), 1)</f>
        <v>Sala Racks 9</v>
      </c>
      <c r="H2455" s="26" t="str">
        <f t="array" ref="H2455">INDEX(Def_Instancias_Equipamentos!$E$2:$E$5135, MATCH(K2455, Def_Instancias_Equipamentos!$D$2:$D$5135, 0), 1)</f>
        <v>SI-09C1</v>
      </c>
      <c r="I2455" s="27" t="str">
        <f t="array" ref="I2455">INDEX(Def_Instancias_Equipamentos!$E$2:$E$5135, MATCH(L2455, Def_Instancias_Equipamentos!$D$2:$D$5135, 0), 1)</f>
        <v>IA-09RaBPM</v>
      </c>
      <c r="J2455" s="27" t="str">
        <f t="shared" si="26"/>
        <v>EXTERNO</v>
      </c>
      <c r="K2455" s="28" t="str">
        <f>Def_Instancias_Equipamentos!$D$1106</f>
        <v>SI-09C1:DI-BPMSigPatch-2</v>
      </c>
      <c r="L2455" s="19" t="str">
        <f>Def_Instancias_Equipamentos!$D$856</f>
        <v>SI-09C1:DI-BPMRFFE-2</v>
      </c>
      <c r="M2455" s="44" t="s">
        <v>44</v>
      </c>
      <c r="N2455" s="45" t="s">
        <v>45</v>
      </c>
      <c r="O2455" s="31" t="str">
        <f>Def_Sistemas_Conectores_Cabos!$B$7</f>
        <v>SMA 50-ohm</v>
      </c>
      <c r="P2455" s="19" t="str">
        <f>Def_Sistemas_Conectores_Cabos!$B$7</f>
        <v>SMA 50-ohm</v>
      </c>
      <c r="Q2455" s="27" t="str">
        <f t="shared" si="31"/>
        <v>SI-09C1:DI-BPMSigPatch-2/BI_OUT
SI-09C1:DI-BPMRFFE-2/BI_IN</v>
      </c>
      <c r="R2455" s="46" t="s">
        <v>25</v>
      </c>
      <c r="S2455" s="46" t="s">
        <v>25</v>
      </c>
      <c r="T2455" s="47" t="str">
        <f>Def_Sistemas_Conectores_Cabos!$C$14</f>
        <v>Datalink Extrudado</v>
      </c>
      <c r="U2455" s="45" t="s">
        <v>46</v>
      </c>
      <c r="V2455" s="33"/>
      <c r="W2455" s="33"/>
      <c r="X2455" s="33"/>
    </row>
    <row r="2456" ht="15.75" customHeight="1">
      <c r="A2456" s="19" t="str">
        <f>Def_Sistemas_Conectores_Cabos!$A$22</f>
        <v>BPM de elétrons</v>
      </c>
      <c r="B2456" s="22" t="str">
        <f>Datas_Entregas!$A$3</f>
        <v>BTS/Anel</v>
      </c>
      <c r="C2456" s="25">
        <f t="array" ref="C2456">INDEX(Datas_Entregas!$B$2:$B$100, MATCH(B2456, Datas_Entregas!$A$2:$A$100, 0), 1)</f>
        <v>43296</v>
      </c>
      <c r="D2456" s="22" t="str">
        <f>Def_Status_Montagem!$A$2</f>
        <v>A verificar</v>
      </c>
      <c r="E2456" s="35" t="str">
        <f>Def_Status_Montagem!$B$4</f>
        <v>Contratada (inclui etiqueta)</v>
      </c>
      <c r="F2456" s="214" t="str">
        <f t="array" ref="F2456">INDEX(Def_Instancias_Equipamentos!$F$2:$F$5135, MATCH(K2456, Def_Instancias_Equipamentos!$D$2:$D$5135, 0), 1)</f>
        <v>Túnel (Anel)</v>
      </c>
      <c r="G2456" s="215" t="str">
        <f t="array" ref="G2456">INDEX(Def_Instancias_Equipamentos!$F$2:$F$5135, MATCH(L2456, Def_Instancias_Equipamentos!$D$2:$D$5135, 0), 1)</f>
        <v>Sala Racks 9</v>
      </c>
      <c r="H2456" s="26" t="str">
        <f t="array" ref="H2456">INDEX(Def_Instancias_Equipamentos!$E$2:$E$5135, MATCH(K2456, Def_Instancias_Equipamentos!$D$2:$D$5135, 0), 1)</f>
        <v>SI-09C2</v>
      </c>
      <c r="I2456" s="27" t="str">
        <f t="array" ref="I2456">INDEX(Def_Instancias_Equipamentos!$E$2:$E$5135, MATCH(L2456, Def_Instancias_Equipamentos!$D$2:$D$5135, 0), 1)</f>
        <v>IA-09RaBPM</v>
      </c>
      <c r="J2456" s="27" t="str">
        <f t="shared" si="26"/>
        <v>EXTERNO</v>
      </c>
      <c r="K2456" s="28" t="str">
        <f>Def_Instancias_Equipamentos!$D$1107</f>
        <v>SI-09C2:DI-BPMSigPatch</v>
      </c>
      <c r="L2456" s="19" t="str">
        <f>Def_Instancias_Equipamentos!$D$857</f>
        <v>SI-09C2:DI-BPMRFFE</v>
      </c>
      <c r="M2456" s="44" t="s">
        <v>44</v>
      </c>
      <c r="N2456" s="45" t="s">
        <v>45</v>
      </c>
      <c r="O2456" s="31" t="str">
        <f>Def_Sistemas_Conectores_Cabos!$B$7</f>
        <v>SMA 50-ohm</v>
      </c>
      <c r="P2456" s="19" t="str">
        <f>Def_Sistemas_Conectores_Cabos!$B$7</f>
        <v>SMA 50-ohm</v>
      </c>
      <c r="Q2456" s="27" t="str">
        <f t="shared" si="31"/>
        <v>SI-09C2:DI-BPMSigPatch/BI_OUT
SI-09C2:DI-BPMRFFE/BI_IN</v>
      </c>
      <c r="R2456" s="46" t="s">
        <v>25</v>
      </c>
      <c r="S2456" s="46" t="s">
        <v>25</v>
      </c>
      <c r="T2456" s="47" t="str">
        <f>Def_Sistemas_Conectores_Cabos!$C$14</f>
        <v>Datalink Extrudado</v>
      </c>
      <c r="U2456" s="45" t="s">
        <v>46</v>
      </c>
      <c r="V2456" s="33"/>
      <c r="W2456" s="33"/>
      <c r="X2456" s="33"/>
    </row>
    <row r="2457" ht="15.75" customHeight="1">
      <c r="A2457" s="19" t="str">
        <f>Def_Sistemas_Conectores_Cabos!$A$22</f>
        <v>BPM de elétrons</v>
      </c>
      <c r="B2457" s="22" t="str">
        <f>Datas_Entregas!$A$3</f>
        <v>BTS/Anel</v>
      </c>
      <c r="C2457" s="25">
        <f t="array" ref="C2457">INDEX(Datas_Entregas!$B$2:$B$100, MATCH(B2457, Datas_Entregas!$A$2:$A$100, 0), 1)</f>
        <v>43296</v>
      </c>
      <c r="D2457" s="22" t="str">
        <f>Def_Status_Montagem!$A$2</f>
        <v>A verificar</v>
      </c>
      <c r="E2457" s="35" t="str">
        <f>Def_Status_Montagem!$B$4</f>
        <v>Contratada (inclui etiqueta)</v>
      </c>
      <c r="F2457" s="214" t="str">
        <f t="array" ref="F2457">INDEX(Def_Instancias_Equipamentos!$F$2:$F$5135, MATCH(K2457, Def_Instancias_Equipamentos!$D$2:$D$5135, 0), 1)</f>
        <v>Túnel (Anel)</v>
      </c>
      <c r="G2457" s="215" t="str">
        <f t="array" ref="G2457">INDEX(Def_Instancias_Equipamentos!$F$2:$F$5135, MATCH(L2457, Def_Instancias_Equipamentos!$D$2:$D$5135, 0), 1)</f>
        <v>Sala Racks 9</v>
      </c>
      <c r="H2457" s="26" t="str">
        <f t="array" ref="H2457">INDEX(Def_Instancias_Equipamentos!$E$2:$E$5135, MATCH(K2457, Def_Instancias_Equipamentos!$D$2:$D$5135, 0), 1)</f>
        <v>SI-09C3</v>
      </c>
      <c r="I2457" s="27" t="str">
        <f t="array" ref="I2457">INDEX(Def_Instancias_Equipamentos!$E$2:$E$5135, MATCH(L2457, Def_Instancias_Equipamentos!$D$2:$D$5135, 0), 1)</f>
        <v>IA-09RaBPM</v>
      </c>
      <c r="J2457" s="27" t="str">
        <f t="shared" si="26"/>
        <v>EXTERNO</v>
      </c>
      <c r="K2457" s="28" t="str">
        <f>Def_Instancias_Equipamentos!$D$1108</f>
        <v>SI-09C3:DI-BPMSigPatch-1</v>
      </c>
      <c r="L2457" s="19" t="str">
        <f>Def_Instancias_Equipamentos!$D$858</f>
        <v>SI-09C3:DI-BPMRFFE-1</v>
      </c>
      <c r="M2457" s="44" t="s">
        <v>44</v>
      </c>
      <c r="N2457" s="45" t="s">
        <v>45</v>
      </c>
      <c r="O2457" s="31" t="str">
        <f>Def_Sistemas_Conectores_Cabos!$B$7</f>
        <v>SMA 50-ohm</v>
      </c>
      <c r="P2457" s="19" t="str">
        <f>Def_Sistemas_Conectores_Cabos!$B$7</f>
        <v>SMA 50-ohm</v>
      </c>
      <c r="Q2457" s="27" t="str">
        <f t="shared" si="31"/>
        <v>SI-09C3:DI-BPMSigPatch-1/BI_OUT
SI-09C3:DI-BPMRFFE-1/BI_IN</v>
      </c>
      <c r="R2457" s="46" t="s">
        <v>25</v>
      </c>
      <c r="S2457" s="46" t="s">
        <v>25</v>
      </c>
      <c r="T2457" s="47" t="str">
        <f>Def_Sistemas_Conectores_Cabos!$C$14</f>
        <v>Datalink Extrudado</v>
      </c>
      <c r="U2457" s="45" t="s">
        <v>46</v>
      </c>
      <c r="V2457" s="33"/>
      <c r="W2457" s="33"/>
      <c r="X2457" s="33"/>
    </row>
    <row r="2458" ht="15.75" customHeight="1">
      <c r="A2458" s="19" t="str">
        <f>Def_Sistemas_Conectores_Cabos!$A$22</f>
        <v>BPM de elétrons</v>
      </c>
      <c r="B2458" s="22" t="str">
        <f>Datas_Entregas!$A$3</f>
        <v>BTS/Anel</v>
      </c>
      <c r="C2458" s="25">
        <f t="array" ref="C2458">INDEX(Datas_Entregas!$B$2:$B$100, MATCH(B2458, Datas_Entregas!$A$2:$A$100, 0), 1)</f>
        <v>43296</v>
      </c>
      <c r="D2458" s="22" t="str">
        <f>Def_Status_Montagem!$A$2</f>
        <v>A verificar</v>
      </c>
      <c r="E2458" s="35" t="str">
        <f>Def_Status_Montagem!$B$4</f>
        <v>Contratada (inclui etiqueta)</v>
      </c>
      <c r="F2458" s="214" t="str">
        <f t="array" ref="F2458">INDEX(Def_Instancias_Equipamentos!$F$2:$F$5135, MATCH(K2458, Def_Instancias_Equipamentos!$D$2:$D$5135, 0), 1)</f>
        <v>Túnel (Anel)</v>
      </c>
      <c r="G2458" s="215" t="str">
        <f t="array" ref="G2458">INDEX(Def_Instancias_Equipamentos!$F$2:$F$5135, MATCH(L2458, Def_Instancias_Equipamentos!$D$2:$D$5135, 0), 1)</f>
        <v>Sala Racks 9</v>
      </c>
      <c r="H2458" s="26" t="str">
        <f t="array" ref="H2458">INDEX(Def_Instancias_Equipamentos!$E$2:$E$5135, MATCH(K2458, Def_Instancias_Equipamentos!$D$2:$D$5135, 0), 1)</f>
        <v>SI-09C3</v>
      </c>
      <c r="I2458" s="27" t="str">
        <f t="array" ref="I2458">INDEX(Def_Instancias_Equipamentos!$E$2:$E$5135, MATCH(L2458, Def_Instancias_Equipamentos!$D$2:$D$5135, 0), 1)</f>
        <v>IA-09RaBPM</v>
      </c>
      <c r="J2458" s="27" t="str">
        <f t="shared" si="26"/>
        <v>EXTERNO</v>
      </c>
      <c r="K2458" s="28" t="str">
        <f>Def_Instancias_Equipamentos!$D$1109</f>
        <v>SI-09C3:DI-BPMSigPatch-2</v>
      </c>
      <c r="L2458" s="19" t="str">
        <f>Def_Instancias_Equipamentos!$D$859</f>
        <v>SI-09C3:DI-BPMRFFE-2</v>
      </c>
      <c r="M2458" s="44" t="s">
        <v>44</v>
      </c>
      <c r="N2458" s="45" t="s">
        <v>45</v>
      </c>
      <c r="O2458" s="31" t="str">
        <f>Def_Sistemas_Conectores_Cabos!$B$7</f>
        <v>SMA 50-ohm</v>
      </c>
      <c r="P2458" s="19" t="str">
        <f>Def_Sistemas_Conectores_Cabos!$B$7</f>
        <v>SMA 50-ohm</v>
      </c>
      <c r="Q2458" s="27" t="str">
        <f t="shared" si="31"/>
        <v>SI-09C3:DI-BPMSigPatch-2/BI_OUT
SI-09C3:DI-BPMRFFE-2/BI_IN</v>
      </c>
      <c r="R2458" s="46" t="s">
        <v>25</v>
      </c>
      <c r="S2458" s="46" t="s">
        <v>25</v>
      </c>
      <c r="T2458" s="47" t="str">
        <f>Def_Sistemas_Conectores_Cabos!$C$14</f>
        <v>Datalink Extrudado</v>
      </c>
      <c r="U2458" s="45" t="s">
        <v>46</v>
      </c>
      <c r="V2458" s="33"/>
      <c r="W2458" s="33"/>
      <c r="X2458" s="33"/>
    </row>
    <row r="2459" ht="15.75" customHeight="1">
      <c r="A2459" s="19" t="str">
        <f>Def_Sistemas_Conectores_Cabos!$A$22</f>
        <v>BPM de elétrons</v>
      </c>
      <c r="B2459" s="22" t="str">
        <f>Datas_Entregas!$A$3</f>
        <v>BTS/Anel</v>
      </c>
      <c r="C2459" s="25">
        <f t="array" ref="C2459">INDEX(Datas_Entregas!$B$2:$B$100, MATCH(B2459, Datas_Entregas!$A$2:$A$100, 0), 1)</f>
        <v>43296</v>
      </c>
      <c r="D2459" s="22" t="str">
        <f>Def_Status_Montagem!$A$2</f>
        <v>A verificar</v>
      </c>
      <c r="E2459" s="35" t="str">
        <f>Def_Status_Montagem!$B$4</f>
        <v>Contratada (inclui etiqueta)</v>
      </c>
      <c r="F2459" s="214" t="str">
        <f t="array" ref="F2459">INDEX(Def_Instancias_Equipamentos!$F$2:$F$5135, MATCH(K2459, Def_Instancias_Equipamentos!$D$2:$D$5135, 0), 1)</f>
        <v>Túnel (Anel)</v>
      </c>
      <c r="G2459" s="215" t="str">
        <f t="array" ref="G2459">INDEX(Def_Instancias_Equipamentos!$F$2:$F$5135, MATCH(L2459, Def_Instancias_Equipamentos!$D$2:$D$5135, 0), 1)</f>
        <v>Sala Racks 9</v>
      </c>
      <c r="H2459" s="26" t="str">
        <f t="array" ref="H2459">INDEX(Def_Instancias_Equipamentos!$E$2:$E$5135, MATCH(K2459, Def_Instancias_Equipamentos!$D$2:$D$5135, 0), 1)</f>
        <v>SI-09C4</v>
      </c>
      <c r="I2459" s="27" t="str">
        <f t="array" ref="I2459">INDEX(Def_Instancias_Equipamentos!$E$2:$E$5135, MATCH(L2459, Def_Instancias_Equipamentos!$D$2:$D$5135, 0), 1)</f>
        <v>IA-09RaBPM</v>
      </c>
      <c r="J2459" s="27" t="str">
        <f t="shared" si="26"/>
        <v>EXTERNO</v>
      </c>
      <c r="K2459" s="28" t="str">
        <f>Def_Instancias_Equipamentos!$D$1110</f>
        <v>SI-09C4:DI-BPMSigPatch</v>
      </c>
      <c r="L2459" s="19" t="str">
        <f>Def_Instancias_Equipamentos!$D$860</f>
        <v>SI-09C4:DI-BPMRFFE</v>
      </c>
      <c r="M2459" s="44" t="s">
        <v>44</v>
      </c>
      <c r="N2459" s="45" t="s">
        <v>45</v>
      </c>
      <c r="O2459" s="31" t="str">
        <f>Def_Sistemas_Conectores_Cabos!$B$7</f>
        <v>SMA 50-ohm</v>
      </c>
      <c r="P2459" s="19" t="str">
        <f>Def_Sistemas_Conectores_Cabos!$B$7</f>
        <v>SMA 50-ohm</v>
      </c>
      <c r="Q2459" s="27" t="str">
        <f t="shared" si="31"/>
        <v>SI-09C4:DI-BPMSigPatch/BI_OUT
SI-09C4:DI-BPMRFFE/BI_IN</v>
      </c>
      <c r="R2459" s="46" t="s">
        <v>25</v>
      </c>
      <c r="S2459" s="46" t="s">
        <v>25</v>
      </c>
      <c r="T2459" s="47" t="str">
        <f>Def_Sistemas_Conectores_Cabos!$C$14</f>
        <v>Datalink Extrudado</v>
      </c>
      <c r="U2459" s="45" t="s">
        <v>46</v>
      </c>
      <c r="V2459" s="33"/>
      <c r="W2459" s="33"/>
      <c r="X2459" s="33"/>
    </row>
    <row r="2460" ht="15.75" customHeight="1">
      <c r="A2460" s="19" t="str">
        <f>Def_Sistemas_Conectores_Cabos!$A$22</f>
        <v>BPM de elétrons</v>
      </c>
      <c r="B2460" s="22" t="str">
        <f>Datas_Entregas!$A$3</f>
        <v>BTS/Anel</v>
      </c>
      <c r="C2460" s="25">
        <f t="array" ref="C2460">INDEX(Datas_Entregas!$B$2:$B$100, MATCH(B2460, Datas_Entregas!$A$2:$A$100, 0), 1)</f>
        <v>43296</v>
      </c>
      <c r="D2460" s="22" t="str">
        <f>Def_Status_Montagem!$A$2</f>
        <v>A verificar</v>
      </c>
      <c r="E2460" s="35" t="str">
        <f>Def_Status_Montagem!$B$4</f>
        <v>Contratada (inclui etiqueta)</v>
      </c>
      <c r="F2460" s="214" t="str">
        <f t="array" ref="F2460">INDEX(Def_Instancias_Equipamentos!$F$2:$F$5135, MATCH(K2460, Def_Instancias_Equipamentos!$D$2:$D$5135, 0), 1)</f>
        <v>Túnel (Anel)</v>
      </c>
      <c r="G2460" s="215" t="str">
        <f t="array" ref="G2460">INDEX(Def_Instancias_Equipamentos!$F$2:$F$5135, MATCH(L2460, Def_Instancias_Equipamentos!$D$2:$D$5135, 0), 1)</f>
        <v>Sala Racks 9</v>
      </c>
      <c r="H2460" s="26" t="str">
        <f t="array" ref="H2460">INDEX(Def_Instancias_Equipamentos!$E$2:$E$5135, MATCH(K2460, Def_Instancias_Equipamentos!$D$2:$D$5135, 0), 1)</f>
        <v>SI-09M1</v>
      </c>
      <c r="I2460" s="27" t="str">
        <f t="array" ref="I2460">INDEX(Def_Instancias_Equipamentos!$E$2:$E$5135, MATCH(L2460, Def_Instancias_Equipamentos!$D$2:$D$5135, 0), 1)</f>
        <v>IA-09RaBPM</v>
      </c>
      <c r="J2460" s="27" t="str">
        <f t="shared" si="26"/>
        <v>EXTERNO</v>
      </c>
      <c r="K2460" s="28" t="str">
        <f>Def_Instancias_Equipamentos!$D$1111</f>
        <v>SI-09M1:DI-BPMSigPatch</v>
      </c>
      <c r="L2460" s="19" t="str">
        <f>Def_Instancias_Equipamentos!$D$861</f>
        <v>SI-09M1:DI-BPMRFFE</v>
      </c>
      <c r="M2460" s="44" t="s">
        <v>44</v>
      </c>
      <c r="N2460" s="45" t="s">
        <v>45</v>
      </c>
      <c r="O2460" s="31" t="str">
        <f>Def_Sistemas_Conectores_Cabos!$B$7</f>
        <v>SMA 50-ohm</v>
      </c>
      <c r="P2460" s="19" t="str">
        <f>Def_Sistemas_Conectores_Cabos!$B$7</f>
        <v>SMA 50-ohm</v>
      </c>
      <c r="Q2460" s="27" t="str">
        <f t="shared" si="31"/>
        <v>SI-09M1:DI-BPMSigPatch/BI_OUT
SI-09M1:DI-BPMRFFE/BI_IN</v>
      </c>
      <c r="R2460" s="46" t="s">
        <v>25</v>
      </c>
      <c r="S2460" s="46" t="s">
        <v>25</v>
      </c>
      <c r="T2460" s="47" t="str">
        <f>Def_Sistemas_Conectores_Cabos!$C$14</f>
        <v>Datalink Extrudado</v>
      </c>
      <c r="U2460" s="45" t="s">
        <v>46</v>
      </c>
      <c r="V2460" s="33"/>
      <c r="W2460" s="33"/>
      <c r="X2460" s="33"/>
    </row>
    <row r="2461" ht="15.75" customHeight="1">
      <c r="A2461" s="19" t="str">
        <f>Def_Sistemas_Conectores_Cabos!$A$22</f>
        <v>BPM de elétrons</v>
      </c>
      <c r="B2461" s="22" t="str">
        <f>Datas_Entregas!$A$3</f>
        <v>BTS/Anel</v>
      </c>
      <c r="C2461" s="25">
        <f t="array" ref="C2461">INDEX(Datas_Entregas!$B$2:$B$100, MATCH(B2461, Datas_Entregas!$A$2:$A$100, 0), 1)</f>
        <v>43296</v>
      </c>
      <c r="D2461" s="22" t="str">
        <f>Def_Status_Montagem!$A$2</f>
        <v>A verificar</v>
      </c>
      <c r="E2461" s="35" t="str">
        <f>Def_Status_Montagem!$B$4</f>
        <v>Contratada (inclui etiqueta)</v>
      </c>
      <c r="F2461" s="214" t="str">
        <f t="array" ref="F2461">INDEX(Def_Instancias_Equipamentos!$F$2:$F$5135, MATCH(K2461, Def_Instancias_Equipamentos!$D$2:$D$5135, 0), 1)</f>
        <v>Túnel (Anel)</v>
      </c>
      <c r="G2461" s="215" t="str">
        <f t="array" ref="G2461">INDEX(Def_Instancias_Equipamentos!$F$2:$F$5135, MATCH(L2461, Def_Instancias_Equipamentos!$D$2:$D$5135, 0), 1)</f>
        <v>Sala Racks 9</v>
      </c>
      <c r="H2461" s="26" t="str">
        <f t="array" ref="H2461">INDEX(Def_Instancias_Equipamentos!$E$2:$E$5135, MATCH(K2461, Def_Instancias_Equipamentos!$D$2:$D$5135, 0), 1)</f>
        <v>SI-09M2</v>
      </c>
      <c r="I2461" s="27" t="str">
        <f t="array" ref="I2461">INDEX(Def_Instancias_Equipamentos!$E$2:$E$5135, MATCH(L2461, Def_Instancias_Equipamentos!$D$2:$D$5135, 0), 1)</f>
        <v>IA-09RaBPM</v>
      </c>
      <c r="J2461" s="27" t="str">
        <f t="shared" si="26"/>
        <v>EXTERNO</v>
      </c>
      <c r="K2461" s="28" t="str">
        <f>Def_Instancias_Equipamentos!$D$1112</f>
        <v>SI-09M2:DI-BPMSigPatch</v>
      </c>
      <c r="L2461" s="19" t="str">
        <f>Def_Instancias_Equipamentos!$D$862</f>
        <v>SI-09M2:DI-BPMRFFE</v>
      </c>
      <c r="M2461" s="44" t="s">
        <v>44</v>
      </c>
      <c r="N2461" s="45" t="s">
        <v>45</v>
      </c>
      <c r="O2461" s="31" t="str">
        <f>Def_Sistemas_Conectores_Cabos!$B$7</f>
        <v>SMA 50-ohm</v>
      </c>
      <c r="P2461" s="19" t="str">
        <f>Def_Sistemas_Conectores_Cabos!$B$7</f>
        <v>SMA 50-ohm</v>
      </c>
      <c r="Q2461" s="27" t="str">
        <f t="shared" si="31"/>
        <v>SI-09M2:DI-BPMSigPatch/BI_OUT
SI-09M2:DI-BPMRFFE/BI_IN</v>
      </c>
      <c r="R2461" s="46" t="s">
        <v>25</v>
      </c>
      <c r="S2461" s="46" t="s">
        <v>25</v>
      </c>
      <c r="T2461" s="47" t="str">
        <f>Def_Sistemas_Conectores_Cabos!$C$14</f>
        <v>Datalink Extrudado</v>
      </c>
      <c r="U2461" s="45" t="s">
        <v>46</v>
      </c>
      <c r="V2461" s="33"/>
      <c r="W2461" s="33"/>
      <c r="X2461" s="33"/>
    </row>
    <row r="2462" ht="15.75" customHeight="1">
      <c r="A2462" s="19" t="str">
        <f>Def_Sistemas_Conectores_Cabos!$A$22</f>
        <v>BPM de elétrons</v>
      </c>
      <c r="B2462" s="22" t="str">
        <f>Datas_Entregas!$A$3</f>
        <v>BTS/Anel</v>
      </c>
      <c r="C2462" s="25">
        <f t="array" ref="C2462">INDEX(Datas_Entregas!$B$2:$B$100, MATCH(B2462, Datas_Entregas!$A$2:$A$100, 0), 1)</f>
        <v>43296</v>
      </c>
      <c r="D2462" s="22" t="str">
        <f>Def_Status_Montagem!$A$2</f>
        <v>A verificar</v>
      </c>
      <c r="E2462" s="35" t="str">
        <f>Def_Status_Montagem!$B$4</f>
        <v>Contratada (inclui etiqueta)</v>
      </c>
      <c r="F2462" s="214" t="str">
        <f t="array" ref="F2462">INDEX(Def_Instancias_Equipamentos!$F$2:$F$5135, MATCH(K2462, Def_Instancias_Equipamentos!$D$2:$D$5135, 0), 1)</f>
        <v>Túnel (Anel)</v>
      </c>
      <c r="G2462" s="215" t="str">
        <f t="array" ref="G2462">INDEX(Def_Instancias_Equipamentos!$F$2:$F$5135, MATCH(L2462, Def_Instancias_Equipamentos!$D$2:$D$5135, 0), 1)</f>
        <v>Sala Racks 9</v>
      </c>
      <c r="H2462" s="26" t="str">
        <f t="array" ref="H2462">INDEX(Def_Instancias_Equipamentos!$E$2:$E$5135, MATCH(K2462, Def_Instancias_Equipamentos!$D$2:$D$5135, 0), 1)</f>
        <v>SI-09SA</v>
      </c>
      <c r="I2462" s="27" t="str">
        <f t="array" ref="I2462">INDEX(Def_Instancias_Equipamentos!$E$2:$E$5135, MATCH(L2462, Def_Instancias_Equipamentos!$D$2:$D$5135, 0), 1)</f>
        <v>IA-09RaBPM</v>
      </c>
      <c r="J2462" s="27" t="str">
        <f t="shared" si="26"/>
        <v>EXTERNO</v>
      </c>
      <c r="K2462" s="28" t="str">
        <f>Def_Instancias_Equipamentos!$D$1217</f>
        <v>SI-09SA:DI-BPMSigPatch-1</v>
      </c>
      <c r="L2462" s="19" t="str">
        <f>Def_Instancias_Equipamentos!$D$967</f>
        <v>SI-09SA:DI-BPMRFFE-1</v>
      </c>
      <c r="M2462" s="44" t="s">
        <v>44</v>
      </c>
      <c r="N2462" s="45" t="s">
        <v>45</v>
      </c>
      <c r="O2462" s="31" t="str">
        <f>Def_Sistemas_Conectores_Cabos!$B$7</f>
        <v>SMA 50-ohm</v>
      </c>
      <c r="P2462" s="19" t="str">
        <f>Def_Sistemas_Conectores_Cabos!$B$7</f>
        <v>SMA 50-ohm</v>
      </c>
      <c r="Q2462" s="27" t="str">
        <f t="shared" si="31"/>
        <v>SI-09SA:DI-BPMSigPatch-1/BI_OUT
SI-09SA:DI-BPMRFFE-1/BI_IN</v>
      </c>
      <c r="R2462" s="46" t="s">
        <v>25</v>
      </c>
      <c r="S2462" s="46" t="s">
        <v>25</v>
      </c>
      <c r="T2462" s="47" t="str">
        <f>Def_Sistemas_Conectores_Cabos!$C$14</f>
        <v>Datalink Extrudado</v>
      </c>
      <c r="U2462" s="45" t="s">
        <v>46</v>
      </c>
      <c r="V2462" s="33"/>
      <c r="W2462" s="33"/>
      <c r="X2462" s="33"/>
    </row>
    <row r="2463" ht="15.75" customHeight="1">
      <c r="A2463" s="19" t="str">
        <f>Def_Sistemas_Conectores_Cabos!$A$22</f>
        <v>BPM de elétrons</v>
      </c>
      <c r="B2463" s="22" t="str">
        <f>Datas_Entregas!$A$3</f>
        <v>BTS/Anel</v>
      </c>
      <c r="C2463" s="25">
        <f t="array" ref="C2463">INDEX(Datas_Entregas!$B$2:$B$100, MATCH(B2463, Datas_Entregas!$A$2:$A$100, 0), 1)</f>
        <v>43296</v>
      </c>
      <c r="D2463" s="22" t="str">
        <f>Def_Status_Montagem!$A$2</f>
        <v>A verificar</v>
      </c>
      <c r="E2463" s="35" t="str">
        <f>Def_Status_Montagem!$B$4</f>
        <v>Contratada (inclui etiqueta)</v>
      </c>
      <c r="F2463" s="214" t="str">
        <f t="array" ref="F2463">INDEX(Def_Instancias_Equipamentos!$F$2:$F$5135, MATCH(K2463, Def_Instancias_Equipamentos!$D$2:$D$5135, 0), 1)</f>
        <v>Túnel (Anel)</v>
      </c>
      <c r="G2463" s="215" t="str">
        <f t="array" ref="G2463">INDEX(Def_Instancias_Equipamentos!$F$2:$F$5135, MATCH(L2463, Def_Instancias_Equipamentos!$D$2:$D$5135, 0), 1)</f>
        <v>Sala Racks 9</v>
      </c>
      <c r="H2463" s="26" t="str">
        <f t="array" ref="H2463">INDEX(Def_Instancias_Equipamentos!$E$2:$E$5135, MATCH(K2463, Def_Instancias_Equipamentos!$D$2:$D$5135, 0), 1)</f>
        <v>SI-09SA</v>
      </c>
      <c r="I2463" s="27" t="str">
        <f t="array" ref="I2463">INDEX(Def_Instancias_Equipamentos!$E$2:$E$5135, MATCH(L2463, Def_Instancias_Equipamentos!$D$2:$D$5135, 0), 1)</f>
        <v>IA-09RaBPM</v>
      </c>
      <c r="J2463" s="27" t="str">
        <f t="shared" si="26"/>
        <v>EXTERNO</v>
      </c>
      <c r="K2463" s="28" t="str">
        <f>Def_Instancias_Equipamentos!$D$1218</f>
        <v>SI-09SA:DI-BPMSigPatch-2</v>
      </c>
      <c r="L2463" s="19" t="str">
        <f>Def_Instancias_Equipamentos!$D$968</f>
        <v>SI-09SA:DI-BPMRFFE-2</v>
      </c>
      <c r="M2463" s="44" t="s">
        <v>44</v>
      </c>
      <c r="N2463" s="45" t="s">
        <v>45</v>
      </c>
      <c r="O2463" s="31" t="str">
        <f>Def_Sistemas_Conectores_Cabos!$B$7</f>
        <v>SMA 50-ohm</v>
      </c>
      <c r="P2463" s="19" t="str">
        <f>Def_Sistemas_Conectores_Cabos!$B$7</f>
        <v>SMA 50-ohm</v>
      </c>
      <c r="Q2463" s="27" t="str">
        <f t="shared" si="31"/>
        <v>SI-09SA:DI-BPMSigPatch-2/BI_OUT
SI-09SA:DI-BPMRFFE-2/BI_IN</v>
      </c>
      <c r="R2463" s="46" t="s">
        <v>25</v>
      </c>
      <c r="S2463" s="46" t="s">
        <v>25</v>
      </c>
      <c r="T2463" s="47" t="str">
        <f>Def_Sistemas_Conectores_Cabos!$C$14</f>
        <v>Datalink Extrudado</v>
      </c>
      <c r="U2463" s="45" t="s">
        <v>46</v>
      </c>
      <c r="V2463" s="33"/>
      <c r="W2463" s="33"/>
      <c r="X2463" s="33"/>
    </row>
    <row r="2464" ht="15.75" customHeight="1">
      <c r="A2464" s="19" t="str">
        <f>Def_Sistemas_Conectores_Cabos!$A$22</f>
        <v>BPM de elétrons</v>
      </c>
      <c r="B2464" s="22" t="str">
        <f>Datas_Entregas!$A$3</f>
        <v>BTS/Anel</v>
      </c>
      <c r="C2464" s="25">
        <f t="array" ref="C2464">INDEX(Datas_Entregas!$B$2:$B$100, MATCH(B2464, Datas_Entregas!$A$2:$A$100, 0), 1)</f>
        <v>43296</v>
      </c>
      <c r="D2464" s="22" t="str">
        <f>Def_Status_Montagem!$A$2</f>
        <v>A verificar</v>
      </c>
      <c r="E2464" s="35" t="str">
        <f>Def_Status_Montagem!$B$4</f>
        <v>Contratada (inclui etiqueta)</v>
      </c>
      <c r="F2464" s="214" t="str">
        <f t="array" ref="F2464">INDEX(Def_Instancias_Equipamentos!$F$2:$F$5135, MATCH(K2464, Def_Instancias_Equipamentos!$D$2:$D$5135, 0), 1)</f>
        <v>Túnel (Anel)</v>
      </c>
      <c r="G2464" s="215" t="str">
        <f t="array" ref="G2464">INDEX(Def_Instancias_Equipamentos!$F$2:$F$5135, MATCH(L2464, Def_Instancias_Equipamentos!$D$2:$D$5135, 0), 1)</f>
        <v>Sala Racks 10</v>
      </c>
      <c r="H2464" s="26" t="str">
        <f t="array" ref="H2464">INDEX(Def_Instancias_Equipamentos!$E$2:$E$5135, MATCH(K2464, Def_Instancias_Equipamentos!$D$2:$D$5135, 0), 1)</f>
        <v>SI-10C1</v>
      </c>
      <c r="I2464" s="27" t="str">
        <f t="array" ref="I2464">INDEX(Def_Instancias_Equipamentos!$E$2:$E$5135, MATCH(L2464, Def_Instancias_Equipamentos!$D$2:$D$5135, 0), 1)</f>
        <v>IA-10RaBPM</v>
      </c>
      <c r="J2464" s="27" t="str">
        <f t="shared" si="26"/>
        <v>EXTERNO</v>
      </c>
      <c r="K2464" s="28" t="str">
        <f>Def_Instancias_Equipamentos!$D$1113</f>
        <v>SI-10C1:DI-BPMSigPatch-1</v>
      </c>
      <c r="L2464" s="19" t="str">
        <f>Def_Instancias_Equipamentos!$D$863</f>
        <v>SI-10C1:DI-BPMRFFE-1</v>
      </c>
      <c r="M2464" s="44" t="s">
        <v>44</v>
      </c>
      <c r="N2464" s="45" t="s">
        <v>45</v>
      </c>
      <c r="O2464" s="31" t="str">
        <f>Def_Sistemas_Conectores_Cabos!$B$7</f>
        <v>SMA 50-ohm</v>
      </c>
      <c r="P2464" s="19" t="str">
        <f>Def_Sistemas_Conectores_Cabos!$B$7</f>
        <v>SMA 50-ohm</v>
      </c>
      <c r="Q2464" s="27" t="str">
        <f t="shared" si="31"/>
        <v>SI-10C1:DI-BPMSigPatch-1/BI_OUT
SI-10C1:DI-BPMRFFE-1/BI_IN</v>
      </c>
      <c r="R2464" s="46" t="s">
        <v>25</v>
      </c>
      <c r="S2464" s="46" t="s">
        <v>25</v>
      </c>
      <c r="T2464" s="47" t="str">
        <f>Def_Sistemas_Conectores_Cabos!$C$14</f>
        <v>Datalink Extrudado</v>
      </c>
      <c r="U2464" s="45" t="s">
        <v>46</v>
      </c>
      <c r="V2464" s="33"/>
      <c r="W2464" s="33"/>
      <c r="X2464" s="33"/>
    </row>
    <row r="2465" ht="15.75" customHeight="1">
      <c r="A2465" s="19" t="str">
        <f>Def_Sistemas_Conectores_Cabos!$A$22</f>
        <v>BPM de elétrons</v>
      </c>
      <c r="B2465" s="22" t="str">
        <f>Datas_Entregas!$A$3</f>
        <v>BTS/Anel</v>
      </c>
      <c r="C2465" s="25">
        <f t="array" ref="C2465">INDEX(Datas_Entregas!$B$2:$B$100, MATCH(B2465, Datas_Entregas!$A$2:$A$100, 0), 1)</f>
        <v>43296</v>
      </c>
      <c r="D2465" s="22" t="str">
        <f>Def_Status_Montagem!$A$2</f>
        <v>A verificar</v>
      </c>
      <c r="E2465" s="35" t="str">
        <f>Def_Status_Montagem!$B$4</f>
        <v>Contratada (inclui etiqueta)</v>
      </c>
      <c r="F2465" s="214" t="str">
        <f t="array" ref="F2465">INDEX(Def_Instancias_Equipamentos!$F$2:$F$5135, MATCH(K2465, Def_Instancias_Equipamentos!$D$2:$D$5135, 0), 1)</f>
        <v>Túnel (Anel)</v>
      </c>
      <c r="G2465" s="215" t="str">
        <f t="array" ref="G2465">INDEX(Def_Instancias_Equipamentos!$F$2:$F$5135, MATCH(L2465, Def_Instancias_Equipamentos!$D$2:$D$5135, 0), 1)</f>
        <v>Sala Racks 10</v>
      </c>
      <c r="H2465" s="26" t="str">
        <f t="array" ref="H2465">INDEX(Def_Instancias_Equipamentos!$E$2:$E$5135, MATCH(K2465, Def_Instancias_Equipamentos!$D$2:$D$5135, 0), 1)</f>
        <v>SI-10C1</v>
      </c>
      <c r="I2465" s="27" t="str">
        <f t="array" ref="I2465">INDEX(Def_Instancias_Equipamentos!$E$2:$E$5135, MATCH(L2465, Def_Instancias_Equipamentos!$D$2:$D$5135, 0), 1)</f>
        <v>IA-10RaBPM</v>
      </c>
      <c r="J2465" s="27" t="str">
        <f t="shared" si="26"/>
        <v>EXTERNO</v>
      </c>
      <c r="K2465" s="28" t="str">
        <f>Def_Instancias_Equipamentos!$D$1114</f>
        <v>SI-10C1:DI-BPMSigPatch-2</v>
      </c>
      <c r="L2465" s="19" t="str">
        <f>Def_Instancias_Equipamentos!$D$864</f>
        <v>SI-10C1:DI-BPMRFFE-2</v>
      </c>
      <c r="M2465" s="44" t="s">
        <v>44</v>
      </c>
      <c r="N2465" s="45" t="s">
        <v>45</v>
      </c>
      <c r="O2465" s="31" t="str">
        <f>Def_Sistemas_Conectores_Cabos!$B$7</f>
        <v>SMA 50-ohm</v>
      </c>
      <c r="P2465" s="19" t="str">
        <f>Def_Sistemas_Conectores_Cabos!$B$7</f>
        <v>SMA 50-ohm</v>
      </c>
      <c r="Q2465" s="27" t="str">
        <f t="shared" si="31"/>
        <v>SI-10C1:DI-BPMSigPatch-2/BI_OUT
SI-10C1:DI-BPMRFFE-2/BI_IN</v>
      </c>
      <c r="R2465" s="46" t="s">
        <v>25</v>
      </c>
      <c r="S2465" s="46" t="s">
        <v>25</v>
      </c>
      <c r="T2465" s="47" t="str">
        <f>Def_Sistemas_Conectores_Cabos!$C$14</f>
        <v>Datalink Extrudado</v>
      </c>
      <c r="U2465" s="45" t="s">
        <v>46</v>
      </c>
      <c r="V2465" s="33"/>
      <c r="W2465" s="33"/>
      <c r="X2465" s="33"/>
    </row>
    <row r="2466" ht="15.75" customHeight="1">
      <c r="A2466" s="19" t="str">
        <f>Def_Sistemas_Conectores_Cabos!$A$22</f>
        <v>BPM de elétrons</v>
      </c>
      <c r="B2466" s="22" t="str">
        <f>Datas_Entregas!$A$3</f>
        <v>BTS/Anel</v>
      </c>
      <c r="C2466" s="25">
        <f t="array" ref="C2466">INDEX(Datas_Entregas!$B$2:$B$100, MATCH(B2466, Datas_Entregas!$A$2:$A$100, 0), 1)</f>
        <v>43296</v>
      </c>
      <c r="D2466" s="22" t="str">
        <f>Def_Status_Montagem!$A$2</f>
        <v>A verificar</v>
      </c>
      <c r="E2466" s="35" t="str">
        <f>Def_Status_Montagem!$B$4</f>
        <v>Contratada (inclui etiqueta)</v>
      </c>
      <c r="F2466" s="214" t="str">
        <f t="array" ref="F2466">INDEX(Def_Instancias_Equipamentos!$F$2:$F$5135, MATCH(K2466, Def_Instancias_Equipamentos!$D$2:$D$5135, 0), 1)</f>
        <v>Túnel (Anel)</v>
      </c>
      <c r="G2466" s="215" t="str">
        <f t="array" ref="G2466">INDEX(Def_Instancias_Equipamentos!$F$2:$F$5135, MATCH(L2466, Def_Instancias_Equipamentos!$D$2:$D$5135, 0), 1)</f>
        <v>Sala Racks 10</v>
      </c>
      <c r="H2466" s="26" t="str">
        <f t="array" ref="H2466">INDEX(Def_Instancias_Equipamentos!$E$2:$E$5135, MATCH(K2466, Def_Instancias_Equipamentos!$D$2:$D$5135, 0), 1)</f>
        <v>SI-10C2</v>
      </c>
      <c r="I2466" s="27" t="str">
        <f t="array" ref="I2466">INDEX(Def_Instancias_Equipamentos!$E$2:$E$5135, MATCH(L2466, Def_Instancias_Equipamentos!$D$2:$D$5135, 0), 1)</f>
        <v>IA-10RaBPM</v>
      </c>
      <c r="J2466" s="27" t="str">
        <f t="shared" si="26"/>
        <v>EXTERNO</v>
      </c>
      <c r="K2466" s="28" t="str">
        <f>Def_Instancias_Equipamentos!$D$1115</f>
        <v>SI-10C2:DI-BPMSigPatch</v>
      </c>
      <c r="L2466" s="19" t="str">
        <f>Def_Instancias_Equipamentos!$D$865</f>
        <v>SI-10C2:DI-BPMRFFE</v>
      </c>
      <c r="M2466" s="44" t="s">
        <v>44</v>
      </c>
      <c r="N2466" s="45" t="s">
        <v>45</v>
      </c>
      <c r="O2466" s="31" t="str">
        <f>Def_Sistemas_Conectores_Cabos!$B$7</f>
        <v>SMA 50-ohm</v>
      </c>
      <c r="P2466" s="19" t="str">
        <f>Def_Sistemas_Conectores_Cabos!$B$7</f>
        <v>SMA 50-ohm</v>
      </c>
      <c r="Q2466" s="27" t="str">
        <f t="shared" si="31"/>
        <v>SI-10C2:DI-BPMSigPatch/BI_OUT
SI-10C2:DI-BPMRFFE/BI_IN</v>
      </c>
      <c r="R2466" s="46" t="s">
        <v>25</v>
      </c>
      <c r="S2466" s="46" t="s">
        <v>25</v>
      </c>
      <c r="T2466" s="47" t="str">
        <f>Def_Sistemas_Conectores_Cabos!$C$14</f>
        <v>Datalink Extrudado</v>
      </c>
      <c r="U2466" s="45" t="s">
        <v>46</v>
      </c>
      <c r="V2466" s="33"/>
      <c r="W2466" s="33"/>
      <c r="X2466" s="33"/>
    </row>
    <row r="2467" ht="15.75" customHeight="1">
      <c r="A2467" s="19" t="str">
        <f>Def_Sistemas_Conectores_Cabos!$A$22</f>
        <v>BPM de elétrons</v>
      </c>
      <c r="B2467" s="22" t="str">
        <f>Datas_Entregas!$A$3</f>
        <v>BTS/Anel</v>
      </c>
      <c r="C2467" s="25">
        <f t="array" ref="C2467">INDEX(Datas_Entregas!$B$2:$B$100, MATCH(B2467, Datas_Entregas!$A$2:$A$100, 0), 1)</f>
        <v>43296</v>
      </c>
      <c r="D2467" s="22" t="str">
        <f>Def_Status_Montagem!$A$2</f>
        <v>A verificar</v>
      </c>
      <c r="E2467" s="35" t="str">
        <f>Def_Status_Montagem!$B$4</f>
        <v>Contratada (inclui etiqueta)</v>
      </c>
      <c r="F2467" s="214" t="str">
        <f t="array" ref="F2467">INDEX(Def_Instancias_Equipamentos!$F$2:$F$5135, MATCH(K2467, Def_Instancias_Equipamentos!$D$2:$D$5135, 0), 1)</f>
        <v>Túnel (Anel)</v>
      </c>
      <c r="G2467" s="215" t="str">
        <f t="array" ref="G2467">INDEX(Def_Instancias_Equipamentos!$F$2:$F$5135, MATCH(L2467, Def_Instancias_Equipamentos!$D$2:$D$5135, 0), 1)</f>
        <v>Sala Racks 10</v>
      </c>
      <c r="H2467" s="26" t="str">
        <f t="array" ref="H2467">INDEX(Def_Instancias_Equipamentos!$E$2:$E$5135, MATCH(K2467, Def_Instancias_Equipamentos!$D$2:$D$5135, 0), 1)</f>
        <v>SI-10C3</v>
      </c>
      <c r="I2467" s="27" t="str">
        <f t="array" ref="I2467">INDEX(Def_Instancias_Equipamentos!$E$2:$E$5135, MATCH(L2467, Def_Instancias_Equipamentos!$D$2:$D$5135, 0), 1)</f>
        <v>IA-10RaBPM</v>
      </c>
      <c r="J2467" s="27" t="str">
        <f t="shared" si="26"/>
        <v>EXTERNO</v>
      </c>
      <c r="K2467" s="28" t="str">
        <f>Def_Instancias_Equipamentos!$D$1116</f>
        <v>SI-10C3:DI-BPMSigPatch-1</v>
      </c>
      <c r="L2467" s="19" t="str">
        <f>Def_Instancias_Equipamentos!$D$866</f>
        <v>SI-10C3:DI-BPMRFFE-1</v>
      </c>
      <c r="M2467" s="44" t="s">
        <v>44</v>
      </c>
      <c r="N2467" s="45" t="s">
        <v>45</v>
      </c>
      <c r="O2467" s="31" t="str">
        <f>Def_Sistemas_Conectores_Cabos!$B$7</f>
        <v>SMA 50-ohm</v>
      </c>
      <c r="P2467" s="19" t="str">
        <f>Def_Sistemas_Conectores_Cabos!$B$7</f>
        <v>SMA 50-ohm</v>
      </c>
      <c r="Q2467" s="27" t="str">
        <f t="shared" si="31"/>
        <v>SI-10C3:DI-BPMSigPatch-1/BI_OUT
SI-10C3:DI-BPMRFFE-1/BI_IN</v>
      </c>
      <c r="R2467" s="46" t="s">
        <v>25</v>
      </c>
      <c r="S2467" s="46" t="s">
        <v>25</v>
      </c>
      <c r="T2467" s="47" t="str">
        <f>Def_Sistemas_Conectores_Cabos!$C$14</f>
        <v>Datalink Extrudado</v>
      </c>
      <c r="U2467" s="45" t="s">
        <v>46</v>
      </c>
      <c r="V2467" s="33"/>
      <c r="W2467" s="33"/>
      <c r="X2467" s="33"/>
    </row>
    <row r="2468" ht="15.75" customHeight="1">
      <c r="A2468" s="19" t="str">
        <f>Def_Sistemas_Conectores_Cabos!$A$22</f>
        <v>BPM de elétrons</v>
      </c>
      <c r="B2468" s="22" t="str">
        <f>Datas_Entregas!$A$3</f>
        <v>BTS/Anel</v>
      </c>
      <c r="C2468" s="25">
        <f t="array" ref="C2468">INDEX(Datas_Entregas!$B$2:$B$100, MATCH(B2468, Datas_Entregas!$A$2:$A$100, 0), 1)</f>
        <v>43296</v>
      </c>
      <c r="D2468" s="22" t="str">
        <f>Def_Status_Montagem!$A$2</f>
        <v>A verificar</v>
      </c>
      <c r="E2468" s="35" t="str">
        <f>Def_Status_Montagem!$B$4</f>
        <v>Contratada (inclui etiqueta)</v>
      </c>
      <c r="F2468" s="214" t="str">
        <f t="array" ref="F2468">INDEX(Def_Instancias_Equipamentos!$F$2:$F$5135, MATCH(K2468, Def_Instancias_Equipamentos!$D$2:$D$5135, 0), 1)</f>
        <v>Túnel (Anel)</v>
      </c>
      <c r="G2468" s="215" t="str">
        <f t="array" ref="G2468">INDEX(Def_Instancias_Equipamentos!$F$2:$F$5135, MATCH(L2468, Def_Instancias_Equipamentos!$D$2:$D$5135, 0), 1)</f>
        <v>Sala Racks 10</v>
      </c>
      <c r="H2468" s="26" t="str">
        <f t="array" ref="H2468">INDEX(Def_Instancias_Equipamentos!$E$2:$E$5135, MATCH(K2468, Def_Instancias_Equipamentos!$D$2:$D$5135, 0), 1)</f>
        <v>SI-10C3</v>
      </c>
      <c r="I2468" s="27" t="str">
        <f t="array" ref="I2468">INDEX(Def_Instancias_Equipamentos!$E$2:$E$5135, MATCH(L2468, Def_Instancias_Equipamentos!$D$2:$D$5135, 0), 1)</f>
        <v>IA-10RaBPM</v>
      </c>
      <c r="J2468" s="27" t="str">
        <f t="shared" si="26"/>
        <v>EXTERNO</v>
      </c>
      <c r="K2468" s="28" t="str">
        <f>Def_Instancias_Equipamentos!$D$1117</f>
        <v>SI-10C3:DI-BPMSigPatch-2</v>
      </c>
      <c r="L2468" s="19" t="str">
        <f>Def_Instancias_Equipamentos!$D$867</f>
        <v>SI-10C3:DI-BPMRFFE-2</v>
      </c>
      <c r="M2468" s="44" t="s">
        <v>44</v>
      </c>
      <c r="N2468" s="45" t="s">
        <v>45</v>
      </c>
      <c r="O2468" s="31" t="str">
        <f>Def_Sistemas_Conectores_Cabos!$B$7</f>
        <v>SMA 50-ohm</v>
      </c>
      <c r="P2468" s="19" t="str">
        <f>Def_Sistemas_Conectores_Cabos!$B$7</f>
        <v>SMA 50-ohm</v>
      </c>
      <c r="Q2468" s="27" t="str">
        <f t="shared" si="31"/>
        <v>SI-10C3:DI-BPMSigPatch-2/BI_OUT
SI-10C3:DI-BPMRFFE-2/BI_IN</v>
      </c>
      <c r="R2468" s="46" t="s">
        <v>25</v>
      </c>
      <c r="S2468" s="46" t="s">
        <v>25</v>
      </c>
      <c r="T2468" s="47" t="str">
        <f>Def_Sistemas_Conectores_Cabos!$C$14</f>
        <v>Datalink Extrudado</v>
      </c>
      <c r="U2468" s="45" t="s">
        <v>46</v>
      </c>
      <c r="V2468" s="33"/>
      <c r="W2468" s="33"/>
      <c r="X2468" s="33"/>
    </row>
    <row r="2469" ht="15.75" customHeight="1">
      <c r="A2469" s="19" t="str">
        <f>Def_Sistemas_Conectores_Cabos!$A$22</f>
        <v>BPM de elétrons</v>
      </c>
      <c r="B2469" s="22" t="str">
        <f>Datas_Entregas!$A$3</f>
        <v>BTS/Anel</v>
      </c>
      <c r="C2469" s="25">
        <f t="array" ref="C2469">INDEX(Datas_Entregas!$B$2:$B$100, MATCH(B2469, Datas_Entregas!$A$2:$A$100, 0), 1)</f>
        <v>43296</v>
      </c>
      <c r="D2469" s="22" t="str">
        <f>Def_Status_Montagem!$A$2</f>
        <v>A verificar</v>
      </c>
      <c r="E2469" s="35" t="str">
        <f>Def_Status_Montagem!$B$4</f>
        <v>Contratada (inclui etiqueta)</v>
      </c>
      <c r="F2469" s="214" t="str">
        <f t="array" ref="F2469">INDEX(Def_Instancias_Equipamentos!$F$2:$F$5135, MATCH(K2469, Def_Instancias_Equipamentos!$D$2:$D$5135, 0), 1)</f>
        <v>Túnel (Anel)</v>
      </c>
      <c r="G2469" s="215" t="str">
        <f t="array" ref="G2469">INDEX(Def_Instancias_Equipamentos!$F$2:$F$5135, MATCH(L2469, Def_Instancias_Equipamentos!$D$2:$D$5135, 0), 1)</f>
        <v>Sala Racks 10</v>
      </c>
      <c r="H2469" s="26" t="str">
        <f t="array" ref="H2469">INDEX(Def_Instancias_Equipamentos!$E$2:$E$5135, MATCH(K2469, Def_Instancias_Equipamentos!$D$2:$D$5135, 0), 1)</f>
        <v>SI-10C4</v>
      </c>
      <c r="I2469" s="27" t="str">
        <f t="array" ref="I2469">INDEX(Def_Instancias_Equipamentos!$E$2:$E$5135, MATCH(L2469, Def_Instancias_Equipamentos!$D$2:$D$5135, 0), 1)</f>
        <v>IA-10RaBPM</v>
      </c>
      <c r="J2469" s="27" t="str">
        <f t="shared" si="26"/>
        <v>EXTERNO</v>
      </c>
      <c r="K2469" s="28" t="str">
        <f>Def_Instancias_Equipamentos!$D$1118</f>
        <v>SI-10C4:DI-BPMSigPatch</v>
      </c>
      <c r="L2469" s="19" t="str">
        <f>Def_Instancias_Equipamentos!$D$868</f>
        <v>SI-10C4:DI-BPMRFFE</v>
      </c>
      <c r="M2469" s="44" t="s">
        <v>44</v>
      </c>
      <c r="N2469" s="45" t="s">
        <v>45</v>
      </c>
      <c r="O2469" s="31" t="str">
        <f>Def_Sistemas_Conectores_Cabos!$B$7</f>
        <v>SMA 50-ohm</v>
      </c>
      <c r="P2469" s="19" t="str">
        <f>Def_Sistemas_Conectores_Cabos!$B$7</f>
        <v>SMA 50-ohm</v>
      </c>
      <c r="Q2469" s="27" t="str">
        <f t="shared" si="31"/>
        <v>SI-10C4:DI-BPMSigPatch/BI_OUT
SI-10C4:DI-BPMRFFE/BI_IN</v>
      </c>
      <c r="R2469" s="46" t="s">
        <v>25</v>
      </c>
      <c r="S2469" s="46" t="s">
        <v>25</v>
      </c>
      <c r="T2469" s="47" t="str">
        <f>Def_Sistemas_Conectores_Cabos!$C$14</f>
        <v>Datalink Extrudado</v>
      </c>
      <c r="U2469" s="45" t="s">
        <v>46</v>
      </c>
      <c r="V2469" s="33"/>
      <c r="W2469" s="33"/>
      <c r="X2469" s="33"/>
    </row>
    <row r="2470" ht="15.75" customHeight="1">
      <c r="A2470" s="19" t="str">
        <f>Def_Sistemas_Conectores_Cabos!$A$22</f>
        <v>BPM de elétrons</v>
      </c>
      <c r="B2470" s="22" t="str">
        <f>Datas_Entregas!$A$3</f>
        <v>BTS/Anel</v>
      </c>
      <c r="C2470" s="25">
        <f t="array" ref="C2470">INDEX(Datas_Entregas!$B$2:$B$100, MATCH(B2470, Datas_Entregas!$A$2:$A$100, 0), 1)</f>
        <v>43296</v>
      </c>
      <c r="D2470" s="22" t="str">
        <f>Def_Status_Montagem!$A$2</f>
        <v>A verificar</v>
      </c>
      <c r="E2470" s="35" t="str">
        <f>Def_Status_Montagem!$B$4</f>
        <v>Contratada (inclui etiqueta)</v>
      </c>
      <c r="F2470" s="214" t="str">
        <f t="array" ref="F2470">INDEX(Def_Instancias_Equipamentos!$F$2:$F$5135, MATCH(K2470, Def_Instancias_Equipamentos!$D$2:$D$5135, 0), 1)</f>
        <v>Túnel (Anel)</v>
      </c>
      <c r="G2470" s="215" t="str">
        <f t="array" ref="G2470">INDEX(Def_Instancias_Equipamentos!$F$2:$F$5135, MATCH(L2470, Def_Instancias_Equipamentos!$D$2:$D$5135, 0), 1)</f>
        <v>Sala Racks 10</v>
      </c>
      <c r="H2470" s="26" t="str">
        <f t="array" ref="H2470">INDEX(Def_Instancias_Equipamentos!$E$2:$E$5135, MATCH(K2470, Def_Instancias_Equipamentos!$D$2:$D$5135, 0), 1)</f>
        <v>SI-10M1</v>
      </c>
      <c r="I2470" s="27" t="str">
        <f t="array" ref="I2470">INDEX(Def_Instancias_Equipamentos!$E$2:$E$5135, MATCH(L2470, Def_Instancias_Equipamentos!$D$2:$D$5135, 0), 1)</f>
        <v>IA-10RaBPM</v>
      </c>
      <c r="J2470" s="27" t="str">
        <f t="shared" si="26"/>
        <v>EXTERNO</v>
      </c>
      <c r="K2470" s="28" t="str">
        <f>Def_Instancias_Equipamentos!$D$1119</f>
        <v>SI-10M1:DI-BPMSigPatch</v>
      </c>
      <c r="L2470" s="19" t="str">
        <f>Def_Instancias_Equipamentos!$D$869</f>
        <v>SI-10M1:DI-BPMRFFE</v>
      </c>
      <c r="M2470" s="44" t="s">
        <v>44</v>
      </c>
      <c r="N2470" s="45" t="s">
        <v>45</v>
      </c>
      <c r="O2470" s="31" t="str">
        <f>Def_Sistemas_Conectores_Cabos!$B$7</f>
        <v>SMA 50-ohm</v>
      </c>
      <c r="P2470" s="19" t="str">
        <f>Def_Sistemas_Conectores_Cabos!$B$7</f>
        <v>SMA 50-ohm</v>
      </c>
      <c r="Q2470" s="27" t="str">
        <f t="shared" si="31"/>
        <v>SI-10M1:DI-BPMSigPatch/BI_OUT
SI-10M1:DI-BPMRFFE/BI_IN</v>
      </c>
      <c r="R2470" s="46" t="s">
        <v>25</v>
      </c>
      <c r="S2470" s="46" t="s">
        <v>25</v>
      </c>
      <c r="T2470" s="47" t="str">
        <f>Def_Sistemas_Conectores_Cabos!$C$14</f>
        <v>Datalink Extrudado</v>
      </c>
      <c r="U2470" s="45" t="s">
        <v>46</v>
      </c>
      <c r="V2470" s="33"/>
      <c r="W2470" s="33"/>
      <c r="X2470" s="33"/>
    </row>
    <row r="2471" ht="15.75" customHeight="1">
      <c r="A2471" s="19" t="str">
        <f>Def_Sistemas_Conectores_Cabos!$A$22</f>
        <v>BPM de elétrons</v>
      </c>
      <c r="B2471" s="22" t="str">
        <f>Datas_Entregas!$A$3</f>
        <v>BTS/Anel</v>
      </c>
      <c r="C2471" s="25">
        <f t="array" ref="C2471">INDEX(Datas_Entregas!$B$2:$B$100, MATCH(B2471, Datas_Entregas!$A$2:$A$100, 0), 1)</f>
        <v>43296</v>
      </c>
      <c r="D2471" s="22" t="str">
        <f>Def_Status_Montagem!$A$2</f>
        <v>A verificar</v>
      </c>
      <c r="E2471" s="35" t="str">
        <f>Def_Status_Montagem!$B$4</f>
        <v>Contratada (inclui etiqueta)</v>
      </c>
      <c r="F2471" s="214" t="str">
        <f t="array" ref="F2471">INDEX(Def_Instancias_Equipamentos!$F$2:$F$5135, MATCH(K2471, Def_Instancias_Equipamentos!$D$2:$D$5135, 0), 1)</f>
        <v>Túnel (Anel)</v>
      </c>
      <c r="G2471" s="215" t="str">
        <f t="array" ref="G2471">INDEX(Def_Instancias_Equipamentos!$F$2:$F$5135, MATCH(L2471, Def_Instancias_Equipamentos!$D$2:$D$5135, 0), 1)</f>
        <v>Sala Racks 10</v>
      </c>
      <c r="H2471" s="26" t="str">
        <f t="array" ref="H2471">INDEX(Def_Instancias_Equipamentos!$E$2:$E$5135, MATCH(K2471, Def_Instancias_Equipamentos!$D$2:$D$5135, 0), 1)</f>
        <v>SI-10M2</v>
      </c>
      <c r="I2471" s="27" t="str">
        <f t="array" ref="I2471">INDEX(Def_Instancias_Equipamentos!$E$2:$E$5135, MATCH(L2471, Def_Instancias_Equipamentos!$D$2:$D$5135, 0), 1)</f>
        <v>IA-10RaBPM</v>
      </c>
      <c r="J2471" s="27" t="str">
        <f t="shared" si="26"/>
        <v>EXTERNO</v>
      </c>
      <c r="K2471" s="28" t="str">
        <f>Def_Instancias_Equipamentos!$D$1120</f>
        <v>SI-10M2:DI-BPMSigPatch</v>
      </c>
      <c r="L2471" s="19" t="str">
        <f>Def_Instancias_Equipamentos!$D$870</f>
        <v>SI-10M2:DI-BPMRFFE</v>
      </c>
      <c r="M2471" s="44" t="s">
        <v>44</v>
      </c>
      <c r="N2471" s="45" t="s">
        <v>45</v>
      </c>
      <c r="O2471" s="31" t="str">
        <f>Def_Sistemas_Conectores_Cabos!$B$7</f>
        <v>SMA 50-ohm</v>
      </c>
      <c r="P2471" s="19" t="str">
        <f>Def_Sistemas_Conectores_Cabos!$B$7</f>
        <v>SMA 50-ohm</v>
      </c>
      <c r="Q2471" s="27" t="str">
        <f t="shared" si="31"/>
        <v>SI-10M2:DI-BPMSigPatch/BI_OUT
SI-10M2:DI-BPMRFFE/BI_IN</v>
      </c>
      <c r="R2471" s="46" t="s">
        <v>25</v>
      </c>
      <c r="S2471" s="46" t="s">
        <v>25</v>
      </c>
      <c r="T2471" s="47" t="str">
        <f>Def_Sistemas_Conectores_Cabos!$C$14</f>
        <v>Datalink Extrudado</v>
      </c>
      <c r="U2471" s="45" t="s">
        <v>46</v>
      </c>
      <c r="V2471" s="33"/>
      <c r="W2471" s="33"/>
      <c r="X2471" s="33"/>
    </row>
    <row r="2472" ht="15.75" customHeight="1">
      <c r="A2472" s="19" t="str">
        <f>Def_Sistemas_Conectores_Cabos!$A$22</f>
        <v>BPM de elétrons</v>
      </c>
      <c r="B2472" s="22" t="str">
        <f>Datas_Entregas!$A$6</f>
        <v>Linhas de Luz (fases I-A e II)</v>
      </c>
      <c r="C2472" s="25">
        <f t="array" ref="C2472">INDEX(Datas_Entregas!$B$2:$B$100, MATCH(B2472, Datas_Entregas!$A$2:$A$100, 0), 1)</f>
        <v>43374</v>
      </c>
      <c r="D2472" s="22" t="str">
        <f>Def_Status_Montagem!$A$2</f>
        <v>A verificar</v>
      </c>
      <c r="E2472" s="35" t="str">
        <f>Def_Status_Montagem!$B$4</f>
        <v>Contratada (inclui etiqueta)</v>
      </c>
      <c r="F2472" s="214" t="str">
        <f t="array" ref="F2472">INDEX(Def_Instancias_Equipamentos!$F$2:$F$5135, MATCH(K2472, Def_Instancias_Equipamentos!$D$2:$D$5135, 0), 1)</f>
        <v>Túnel (Anel)</v>
      </c>
      <c r="G2472" s="215" t="str">
        <f t="array" ref="G2472">INDEX(Def_Instancias_Equipamentos!$F$2:$F$5135, MATCH(L2472, Def_Instancias_Equipamentos!$D$2:$D$5135, 0), 1)</f>
        <v>Sala Racks 10</v>
      </c>
      <c r="H2472" s="26" t="str">
        <f t="array" ref="H2472">INDEX(Def_Instancias_Equipamentos!$E$2:$E$5135, MATCH(K2472, Def_Instancias_Equipamentos!$D$2:$D$5135, 0), 1)</f>
        <v>SI-10SB</v>
      </c>
      <c r="I2472" s="27" t="str">
        <f t="array" ref="I2472">INDEX(Def_Instancias_Equipamentos!$E$2:$E$5135, MATCH(L2472, Def_Instancias_Equipamentos!$D$2:$D$5135, 0), 1)</f>
        <v>IA-10RaBPM</v>
      </c>
      <c r="J2472" s="27" t="str">
        <f t="shared" si="26"/>
        <v>EXTERNO</v>
      </c>
      <c r="K2472" s="28" t="str">
        <f>Def_Instancias_Equipamentos!$D$1219</f>
        <v>SI-10SB:DI-BPMSigPatch-1</v>
      </c>
      <c r="L2472" s="19" t="str">
        <f>Def_Instancias_Equipamentos!$D$969</f>
        <v>SI-10SB:DI-BPMRFFE-1</v>
      </c>
      <c r="M2472" s="44" t="s">
        <v>44</v>
      </c>
      <c r="N2472" s="45" t="s">
        <v>45</v>
      </c>
      <c r="O2472" s="31" t="str">
        <f>Def_Sistemas_Conectores_Cabos!$B$7</f>
        <v>SMA 50-ohm</v>
      </c>
      <c r="P2472" s="19" t="str">
        <f>Def_Sistemas_Conectores_Cabos!$B$7</f>
        <v>SMA 50-ohm</v>
      </c>
      <c r="Q2472" s="27" t="str">
        <f t="shared" si="31"/>
        <v>SI-10SB:DI-BPMSigPatch-1/BI_OUT
SI-10SB:DI-BPMRFFE-1/BI_IN</v>
      </c>
      <c r="R2472" s="46" t="s">
        <v>25</v>
      </c>
      <c r="S2472" s="46" t="s">
        <v>25</v>
      </c>
      <c r="T2472" s="47" t="str">
        <f>Def_Sistemas_Conectores_Cabos!$C$14</f>
        <v>Datalink Extrudado</v>
      </c>
      <c r="U2472" s="45" t="s">
        <v>46</v>
      </c>
      <c r="V2472" s="33"/>
      <c r="W2472" s="33"/>
      <c r="X2472" s="33"/>
    </row>
    <row r="2473" ht="15.75" customHeight="1">
      <c r="A2473" s="19" t="str">
        <f>Def_Sistemas_Conectores_Cabos!$A$22</f>
        <v>BPM de elétrons</v>
      </c>
      <c r="B2473" s="22" t="str">
        <f>Datas_Entregas!$A$6</f>
        <v>Linhas de Luz (fases I-A e II)</v>
      </c>
      <c r="C2473" s="25">
        <f t="array" ref="C2473">INDEX(Datas_Entregas!$B$2:$B$100, MATCH(B2473, Datas_Entregas!$A$2:$A$100, 0), 1)</f>
        <v>43374</v>
      </c>
      <c r="D2473" s="22" t="str">
        <f>Def_Status_Montagem!$A$2</f>
        <v>A verificar</v>
      </c>
      <c r="E2473" s="35" t="str">
        <f>Def_Status_Montagem!$B$4</f>
        <v>Contratada (inclui etiqueta)</v>
      </c>
      <c r="F2473" s="214" t="str">
        <f t="array" ref="F2473">INDEX(Def_Instancias_Equipamentos!$F$2:$F$5135, MATCH(K2473, Def_Instancias_Equipamentos!$D$2:$D$5135, 0), 1)</f>
        <v>Túnel (Anel)</v>
      </c>
      <c r="G2473" s="215" t="str">
        <f t="array" ref="G2473">INDEX(Def_Instancias_Equipamentos!$F$2:$F$5135, MATCH(L2473, Def_Instancias_Equipamentos!$D$2:$D$5135, 0), 1)</f>
        <v>Sala Racks 10</v>
      </c>
      <c r="H2473" s="26" t="str">
        <f t="array" ref="H2473">INDEX(Def_Instancias_Equipamentos!$E$2:$E$5135, MATCH(K2473, Def_Instancias_Equipamentos!$D$2:$D$5135, 0), 1)</f>
        <v>SI-10SB</v>
      </c>
      <c r="I2473" s="27" t="str">
        <f t="array" ref="I2473">INDEX(Def_Instancias_Equipamentos!$E$2:$E$5135, MATCH(L2473, Def_Instancias_Equipamentos!$D$2:$D$5135, 0), 1)</f>
        <v>IA-10RaBPM</v>
      </c>
      <c r="J2473" s="27" t="str">
        <f t="shared" si="26"/>
        <v>EXTERNO</v>
      </c>
      <c r="K2473" s="28" t="str">
        <f>Def_Instancias_Equipamentos!$D$1220</f>
        <v>SI-10SB:DI-BPMSigPatch-2</v>
      </c>
      <c r="L2473" s="19" t="str">
        <f>Def_Instancias_Equipamentos!$D$970</f>
        <v>SI-10SB:DI-BPMRFFE-2</v>
      </c>
      <c r="M2473" s="44" t="s">
        <v>44</v>
      </c>
      <c r="N2473" s="45" t="s">
        <v>45</v>
      </c>
      <c r="O2473" s="31" t="str">
        <f>Def_Sistemas_Conectores_Cabos!$B$7</f>
        <v>SMA 50-ohm</v>
      </c>
      <c r="P2473" s="19" t="str">
        <f>Def_Sistemas_Conectores_Cabos!$B$7</f>
        <v>SMA 50-ohm</v>
      </c>
      <c r="Q2473" s="27" t="str">
        <f t="shared" si="31"/>
        <v>SI-10SB:DI-BPMSigPatch-2/BI_OUT
SI-10SB:DI-BPMRFFE-2/BI_IN</v>
      </c>
      <c r="R2473" s="46" t="s">
        <v>25</v>
      </c>
      <c r="S2473" s="46" t="s">
        <v>25</v>
      </c>
      <c r="T2473" s="47" t="str">
        <f>Def_Sistemas_Conectores_Cabos!$C$14</f>
        <v>Datalink Extrudado</v>
      </c>
      <c r="U2473" s="45" t="s">
        <v>46</v>
      </c>
      <c r="V2473" s="33"/>
      <c r="W2473" s="33"/>
      <c r="X2473" s="33"/>
    </row>
    <row r="2474" ht="15.75" customHeight="1">
      <c r="A2474" s="19" t="str">
        <f>Def_Sistemas_Conectores_Cabos!$A$22</f>
        <v>BPM de elétrons</v>
      </c>
      <c r="B2474" s="22" t="str">
        <f>Datas_Entregas!$A$3</f>
        <v>BTS/Anel</v>
      </c>
      <c r="C2474" s="25">
        <f t="array" ref="C2474">INDEX(Datas_Entregas!$B$2:$B$100, MATCH(B2474, Datas_Entregas!$A$2:$A$100, 0), 1)</f>
        <v>43296</v>
      </c>
      <c r="D2474" s="22" t="str">
        <f>Def_Status_Montagem!$A$2</f>
        <v>A verificar</v>
      </c>
      <c r="E2474" s="35" t="str">
        <f>Def_Status_Montagem!$B$4</f>
        <v>Contratada (inclui etiqueta)</v>
      </c>
      <c r="F2474" s="214" t="str">
        <f t="array" ref="F2474">INDEX(Def_Instancias_Equipamentos!$F$2:$F$5135, MATCH(K2474, Def_Instancias_Equipamentos!$D$2:$D$5135, 0), 1)</f>
        <v>Túnel (Anel)</v>
      </c>
      <c r="G2474" s="215" t="str">
        <f t="array" ref="G2474">INDEX(Def_Instancias_Equipamentos!$F$2:$F$5135, MATCH(L2474, Def_Instancias_Equipamentos!$D$2:$D$5135, 0), 1)</f>
        <v>Sala Racks 11</v>
      </c>
      <c r="H2474" s="26" t="str">
        <f t="array" ref="H2474">INDEX(Def_Instancias_Equipamentos!$E$2:$E$5135, MATCH(K2474, Def_Instancias_Equipamentos!$D$2:$D$5135, 0), 1)</f>
        <v>SI-11C1</v>
      </c>
      <c r="I2474" s="27" t="str">
        <f t="array" ref="I2474">INDEX(Def_Instancias_Equipamentos!$E$2:$E$5135, MATCH(L2474, Def_Instancias_Equipamentos!$D$2:$D$5135, 0), 1)</f>
        <v>IA-11RaBPM</v>
      </c>
      <c r="J2474" s="27" t="str">
        <f t="shared" si="26"/>
        <v>EXTERNO</v>
      </c>
      <c r="K2474" s="28" t="str">
        <f>Def_Instancias_Equipamentos!$D$1121</f>
        <v>SI-11C1:DI-BPMSigPatch-1</v>
      </c>
      <c r="L2474" s="19" t="str">
        <f>Def_Instancias_Equipamentos!$D$871</f>
        <v>SI-11C1:DI-BPMRFFE-1</v>
      </c>
      <c r="M2474" s="44" t="s">
        <v>44</v>
      </c>
      <c r="N2474" s="45" t="s">
        <v>45</v>
      </c>
      <c r="O2474" s="31" t="str">
        <f>Def_Sistemas_Conectores_Cabos!$B$7</f>
        <v>SMA 50-ohm</v>
      </c>
      <c r="P2474" s="19" t="str">
        <f>Def_Sistemas_Conectores_Cabos!$B$7</f>
        <v>SMA 50-ohm</v>
      </c>
      <c r="Q2474" s="27" t="str">
        <f t="shared" si="31"/>
        <v>SI-11C1:DI-BPMSigPatch-1/BI_OUT
SI-11C1:DI-BPMRFFE-1/BI_IN</v>
      </c>
      <c r="R2474" s="46" t="s">
        <v>25</v>
      </c>
      <c r="S2474" s="46" t="s">
        <v>25</v>
      </c>
      <c r="T2474" s="47" t="str">
        <f>Def_Sistemas_Conectores_Cabos!$C$14</f>
        <v>Datalink Extrudado</v>
      </c>
      <c r="U2474" s="45" t="s">
        <v>46</v>
      </c>
      <c r="V2474" s="33"/>
      <c r="W2474" s="33"/>
      <c r="X2474" s="33"/>
    </row>
    <row r="2475" ht="15.75" customHeight="1">
      <c r="A2475" s="19" t="str">
        <f>Def_Sistemas_Conectores_Cabos!$A$22</f>
        <v>BPM de elétrons</v>
      </c>
      <c r="B2475" s="22" t="str">
        <f>Datas_Entregas!$A$3</f>
        <v>BTS/Anel</v>
      </c>
      <c r="C2475" s="25">
        <f t="array" ref="C2475">INDEX(Datas_Entregas!$B$2:$B$100, MATCH(B2475, Datas_Entregas!$A$2:$A$100, 0), 1)</f>
        <v>43296</v>
      </c>
      <c r="D2475" s="22" t="str">
        <f>Def_Status_Montagem!$A$2</f>
        <v>A verificar</v>
      </c>
      <c r="E2475" s="35" t="str">
        <f>Def_Status_Montagem!$B$4</f>
        <v>Contratada (inclui etiqueta)</v>
      </c>
      <c r="F2475" s="214" t="str">
        <f t="array" ref="F2475">INDEX(Def_Instancias_Equipamentos!$F$2:$F$5135, MATCH(K2475, Def_Instancias_Equipamentos!$D$2:$D$5135, 0), 1)</f>
        <v>Túnel (Anel)</v>
      </c>
      <c r="G2475" s="215" t="str">
        <f t="array" ref="G2475">INDEX(Def_Instancias_Equipamentos!$F$2:$F$5135, MATCH(L2475, Def_Instancias_Equipamentos!$D$2:$D$5135, 0), 1)</f>
        <v>Sala Racks 11</v>
      </c>
      <c r="H2475" s="26" t="str">
        <f t="array" ref="H2475">INDEX(Def_Instancias_Equipamentos!$E$2:$E$5135, MATCH(K2475, Def_Instancias_Equipamentos!$D$2:$D$5135, 0), 1)</f>
        <v>SI-11C1</v>
      </c>
      <c r="I2475" s="27" t="str">
        <f t="array" ref="I2475">INDEX(Def_Instancias_Equipamentos!$E$2:$E$5135, MATCH(L2475, Def_Instancias_Equipamentos!$D$2:$D$5135, 0), 1)</f>
        <v>IA-11RaBPM</v>
      </c>
      <c r="J2475" s="27" t="str">
        <f t="shared" si="26"/>
        <v>EXTERNO</v>
      </c>
      <c r="K2475" s="28" t="str">
        <f>Def_Instancias_Equipamentos!$D$1122</f>
        <v>SI-11C1:DI-BPMSigPatch-2</v>
      </c>
      <c r="L2475" s="19" t="str">
        <f>Def_Instancias_Equipamentos!$D$872</f>
        <v>SI-11C1:DI-BPMRFFE-2</v>
      </c>
      <c r="M2475" s="44" t="s">
        <v>44</v>
      </c>
      <c r="N2475" s="45" t="s">
        <v>45</v>
      </c>
      <c r="O2475" s="31" t="str">
        <f>Def_Sistemas_Conectores_Cabos!$B$7</f>
        <v>SMA 50-ohm</v>
      </c>
      <c r="P2475" s="19" t="str">
        <f>Def_Sistemas_Conectores_Cabos!$B$7</f>
        <v>SMA 50-ohm</v>
      </c>
      <c r="Q2475" s="27" t="str">
        <f t="shared" si="31"/>
        <v>SI-11C1:DI-BPMSigPatch-2/BI_OUT
SI-11C1:DI-BPMRFFE-2/BI_IN</v>
      </c>
      <c r="R2475" s="46" t="s">
        <v>25</v>
      </c>
      <c r="S2475" s="46" t="s">
        <v>25</v>
      </c>
      <c r="T2475" s="47" t="str">
        <f>Def_Sistemas_Conectores_Cabos!$C$14</f>
        <v>Datalink Extrudado</v>
      </c>
      <c r="U2475" s="45" t="s">
        <v>46</v>
      </c>
      <c r="V2475" s="33"/>
      <c r="W2475" s="33"/>
      <c r="X2475" s="33"/>
    </row>
    <row r="2476" ht="15.75" customHeight="1">
      <c r="A2476" s="19" t="str">
        <f>Def_Sistemas_Conectores_Cabos!$A$22</f>
        <v>BPM de elétrons</v>
      </c>
      <c r="B2476" s="22" t="str">
        <f>Datas_Entregas!$A$3</f>
        <v>BTS/Anel</v>
      </c>
      <c r="C2476" s="25">
        <f t="array" ref="C2476">INDEX(Datas_Entregas!$B$2:$B$100, MATCH(B2476, Datas_Entregas!$A$2:$A$100, 0), 1)</f>
        <v>43296</v>
      </c>
      <c r="D2476" s="22" t="str">
        <f>Def_Status_Montagem!$A$2</f>
        <v>A verificar</v>
      </c>
      <c r="E2476" s="35" t="str">
        <f>Def_Status_Montagem!$B$4</f>
        <v>Contratada (inclui etiqueta)</v>
      </c>
      <c r="F2476" s="214" t="str">
        <f t="array" ref="F2476">INDEX(Def_Instancias_Equipamentos!$F$2:$F$5135, MATCH(K2476, Def_Instancias_Equipamentos!$D$2:$D$5135, 0), 1)</f>
        <v>Túnel (Anel)</v>
      </c>
      <c r="G2476" s="215" t="str">
        <f t="array" ref="G2476">INDEX(Def_Instancias_Equipamentos!$F$2:$F$5135, MATCH(L2476, Def_Instancias_Equipamentos!$D$2:$D$5135, 0), 1)</f>
        <v>Sala Racks 11</v>
      </c>
      <c r="H2476" s="26" t="str">
        <f t="array" ref="H2476">INDEX(Def_Instancias_Equipamentos!$E$2:$E$5135, MATCH(K2476, Def_Instancias_Equipamentos!$D$2:$D$5135, 0), 1)</f>
        <v>SI-11C2</v>
      </c>
      <c r="I2476" s="27" t="str">
        <f t="array" ref="I2476">INDEX(Def_Instancias_Equipamentos!$E$2:$E$5135, MATCH(L2476, Def_Instancias_Equipamentos!$D$2:$D$5135, 0), 1)</f>
        <v>IA-11RaBPM</v>
      </c>
      <c r="J2476" s="27" t="str">
        <f t="shared" si="26"/>
        <v>EXTERNO</v>
      </c>
      <c r="K2476" s="28" t="str">
        <f>Def_Instancias_Equipamentos!$D$1123</f>
        <v>SI-11C2:DI-BPMSigPatch</v>
      </c>
      <c r="L2476" s="19" t="str">
        <f>Def_Instancias_Equipamentos!$D$873</f>
        <v>SI-11C2:DI-BPMRFFE</v>
      </c>
      <c r="M2476" s="44" t="s">
        <v>44</v>
      </c>
      <c r="N2476" s="45" t="s">
        <v>45</v>
      </c>
      <c r="O2476" s="31" t="str">
        <f>Def_Sistemas_Conectores_Cabos!$B$7</f>
        <v>SMA 50-ohm</v>
      </c>
      <c r="P2476" s="19" t="str">
        <f>Def_Sistemas_Conectores_Cabos!$B$7</f>
        <v>SMA 50-ohm</v>
      </c>
      <c r="Q2476" s="27" t="str">
        <f t="shared" si="31"/>
        <v>SI-11C2:DI-BPMSigPatch/BI_OUT
SI-11C2:DI-BPMRFFE/BI_IN</v>
      </c>
      <c r="R2476" s="46" t="s">
        <v>25</v>
      </c>
      <c r="S2476" s="46" t="s">
        <v>25</v>
      </c>
      <c r="T2476" s="47" t="str">
        <f>Def_Sistemas_Conectores_Cabos!$C$14</f>
        <v>Datalink Extrudado</v>
      </c>
      <c r="U2476" s="45" t="s">
        <v>46</v>
      </c>
      <c r="V2476" s="33"/>
      <c r="W2476" s="33"/>
      <c r="X2476" s="33"/>
    </row>
    <row r="2477" ht="15.75" customHeight="1">
      <c r="A2477" s="19" t="str">
        <f>Def_Sistemas_Conectores_Cabos!$A$22</f>
        <v>BPM de elétrons</v>
      </c>
      <c r="B2477" s="22" t="str">
        <f>Datas_Entregas!$A$3</f>
        <v>BTS/Anel</v>
      </c>
      <c r="C2477" s="25">
        <f t="array" ref="C2477">INDEX(Datas_Entregas!$B$2:$B$100, MATCH(B2477, Datas_Entregas!$A$2:$A$100, 0), 1)</f>
        <v>43296</v>
      </c>
      <c r="D2477" s="22" t="str">
        <f>Def_Status_Montagem!$A$2</f>
        <v>A verificar</v>
      </c>
      <c r="E2477" s="35" t="str">
        <f>Def_Status_Montagem!$B$4</f>
        <v>Contratada (inclui etiqueta)</v>
      </c>
      <c r="F2477" s="214" t="str">
        <f t="array" ref="F2477">INDEX(Def_Instancias_Equipamentos!$F$2:$F$5135, MATCH(K2477, Def_Instancias_Equipamentos!$D$2:$D$5135, 0), 1)</f>
        <v>Túnel (Anel)</v>
      </c>
      <c r="G2477" s="215" t="str">
        <f t="array" ref="G2477">INDEX(Def_Instancias_Equipamentos!$F$2:$F$5135, MATCH(L2477, Def_Instancias_Equipamentos!$D$2:$D$5135, 0), 1)</f>
        <v>Sala Racks 11</v>
      </c>
      <c r="H2477" s="26" t="str">
        <f t="array" ref="H2477">INDEX(Def_Instancias_Equipamentos!$E$2:$E$5135, MATCH(K2477, Def_Instancias_Equipamentos!$D$2:$D$5135, 0), 1)</f>
        <v>SI-11C3</v>
      </c>
      <c r="I2477" s="27" t="str">
        <f t="array" ref="I2477">INDEX(Def_Instancias_Equipamentos!$E$2:$E$5135, MATCH(L2477, Def_Instancias_Equipamentos!$D$2:$D$5135, 0), 1)</f>
        <v>IA-11RaBPM</v>
      </c>
      <c r="J2477" s="27" t="str">
        <f t="shared" si="26"/>
        <v>EXTERNO</v>
      </c>
      <c r="K2477" s="28" t="str">
        <f>Def_Instancias_Equipamentos!$D$1124</f>
        <v>SI-11C3:DI-BPMSigPatch-1</v>
      </c>
      <c r="L2477" s="19" t="str">
        <f>Def_Instancias_Equipamentos!$D$874</f>
        <v>SI-11C3:DI-BPMRFFE-1</v>
      </c>
      <c r="M2477" s="44" t="s">
        <v>44</v>
      </c>
      <c r="N2477" s="45" t="s">
        <v>45</v>
      </c>
      <c r="O2477" s="31" t="str">
        <f>Def_Sistemas_Conectores_Cabos!$B$7</f>
        <v>SMA 50-ohm</v>
      </c>
      <c r="P2477" s="19" t="str">
        <f>Def_Sistemas_Conectores_Cabos!$B$7</f>
        <v>SMA 50-ohm</v>
      </c>
      <c r="Q2477" s="27" t="str">
        <f t="shared" si="31"/>
        <v>SI-11C3:DI-BPMSigPatch-1/BI_OUT
SI-11C3:DI-BPMRFFE-1/BI_IN</v>
      </c>
      <c r="R2477" s="46" t="s">
        <v>25</v>
      </c>
      <c r="S2477" s="46" t="s">
        <v>25</v>
      </c>
      <c r="T2477" s="47" t="str">
        <f>Def_Sistemas_Conectores_Cabos!$C$14</f>
        <v>Datalink Extrudado</v>
      </c>
      <c r="U2477" s="45" t="s">
        <v>46</v>
      </c>
      <c r="V2477" s="33"/>
      <c r="W2477" s="33"/>
      <c r="X2477" s="33"/>
    </row>
    <row r="2478" ht="15.75" customHeight="1">
      <c r="A2478" s="19" t="str">
        <f>Def_Sistemas_Conectores_Cabos!$A$22</f>
        <v>BPM de elétrons</v>
      </c>
      <c r="B2478" s="22" t="str">
        <f>Datas_Entregas!$A$3</f>
        <v>BTS/Anel</v>
      </c>
      <c r="C2478" s="25">
        <f t="array" ref="C2478">INDEX(Datas_Entregas!$B$2:$B$100, MATCH(B2478, Datas_Entregas!$A$2:$A$100, 0), 1)</f>
        <v>43296</v>
      </c>
      <c r="D2478" s="22" t="str">
        <f>Def_Status_Montagem!$A$2</f>
        <v>A verificar</v>
      </c>
      <c r="E2478" s="35" t="str">
        <f>Def_Status_Montagem!$B$4</f>
        <v>Contratada (inclui etiqueta)</v>
      </c>
      <c r="F2478" s="214" t="str">
        <f t="array" ref="F2478">INDEX(Def_Instancias_Equipamentos!$F$2:$F$5135, MATCH(K2478, Def_Instancias_Equipamentos!$D$2:$D$5135, 0), 1)</f>
        <v>Túnel (Anel)</v>
      </c>
      <c r="G2478" s="215" t="str">
        <f t="array" ref="G2478">INDEX(Def_Instancias_Equipamentos!$F$2:$F$5135, MATCH(L2478, Def_Instancias_Equipamentos!$D$2:$D$5135, 0), 1)</f>
        <v>Sala Racks 11</v>
      </c>
      <c r="H2478" s="26" t="str">
        <f t="array" ref="H2478">INDEX(Def_Instancias_Equipamentos!$E$2:$E$5135, MATCH(K2478, Def_Instancias_Equipamentos!$D$2:$D$5135, 0), 1)</f>
        <v>SI-11C3</v>
      </c>
      <c r="I2478" s="27" t="str">
        <f t="array" ref="I2478">INDEX(Def_Instancias_Equipamentos!$E$2:$E$5135, MATCH(L2478, Def_Instancias_Equipamentos!$D$2:$D$5135, 0), 1)</f>
        <v>IA-11RaBPM</v>
      </c>
      <c r="J2478" s="27" t="str">
        <f t="shared" si="26"/>
        <v>EXTERNO</v>
      </c>
      <c r="K2478" s="28" t="str">
        <f>Def_Instancias_Equipamentos!$D$1125</f>
        <v>SI-11C3:DI-BPMSigPatch-2</v>
      </c>
      <c r="L2478" s="19" t="str">
        <f>Def_Instancias_Equipamentos!$D$875</f>
        <v>SI-11C3:DI-BPMRFFE-2</v>
      </c>
      <c r="M2478" s="44" t="s">
        <v>44</v>
      </c>
      <c r="N2478" s="45" t="s">
        <v>45</v>
      </c>
      <c r="O2478" s="31" t="str">
        <f>Def_Sistemas_Conectores_Cabos!$B$7</f>
        <v>SMA 50-ohm</v>
      </c>
      <c r="P2478" s="19" t="str">
        <f>Def_Sistemas_Conectores_Cabos!$B$7</f>
        <v>SMA 50-ohm</v>
      </c>
      <c r="Q2478" s="27" t="str">
        <f t="shared" si="31"/>
        <v>SI-11C3:DI-BPMSigPatch-2/BI_OUT
SI-11C3:DI-BPMRFFE-2/BI_IN</v>
      </c>
      <c r="R2478" s="46" t="s">
        <v>25</v>
      </c>
      <c r="S2478" s="46" t="s">
        <v>25</v>
      </c>
      <c r="T2478" s="47" t="str">
        <f>Def_Sistemas_Conectores_Cabos!$C$14</f>
        <v>Datalink Extrudado</v>
      </c>
      <c r="U2478" s="45" t="s">
        <v>46</v>
      </c>
      <c r="V2478" s="33"/>
      <c r="W2478" s="33"/>
      <c r="X2478" s="33"/>
    </row>
    <row r="2479" ht="15.75" customHeight="1">
      <c r="A2479" s="19" t="str">
        <f>Def_Sistemas_Conectores_Cabos!$A$22</f>
        <v>BPM de elétrons</v>
      </c>
      <c r="B2479" s="22" t="str">
        <f>Datas_Entregas!$A$3</f>
        <v>BTS/Anel</v>
      </c>
      <c r="C2479" s="25">
        <f t="array" ref="C2479">INDEX(Datas_Entregas!$B$2:$B$100, MATCH(B2479, Datas_Entregas!$A$2:$A$100, 0), 1)</f>
        <v>43296</v>
      </c>
      <c r="D2479" s="22" t="str">
        <f>Def_Status_Montagem!$A$2</f>
        <v>A verificar</v>
      </c>
      <c r="E2479" s="35" t="str">
        <f>Def_Status_Montagem!$B$4</f>
        <v>Contratada (inclui etiqueta)</v>
      </c>
      <c r="F2479" s="214" t="str">
        <f t="array" ref="F2479">INDEX(Def_Instancias_Equipamentos!$F$2:$F$5135, MATCH(K2479, Def_Instancias_Equipamentos!$D$2:$D$5135, 0), 1)</f>
        <v>Túnel (Anel)</v>
      </c>
      <c r="G2479" s="215" t="str">
        <f t="array" ref="G2479">INDEX(Def_Instancias_Equipamentos!$F$2:$F$5135, MATCH(L2479, Def_Instancias_Equipamentos!$D$2:$D$5135, 0), 1)</f>
        <v>Sala Racks 11</v>
      </c>
      <c r="H2479" s="26" t="str">
        <f t="array" ref="H2479">INDEX(Def_Instancias_Equipamentos!$E$2:$E$5135, MATCH(K2479, Def_Instancias_Equipamentos!$D$2:$D$5135, 0), 1)</f>
        <v>SI-11C4</v>
      </c>
      <c r="I2479" s="27" t="str">
        <f t="array" ref="I2479">INDEX(Def_Instancias_Equipamentos!$E$2:$E$5135, MATCH(L2479, Def_Instancias_Equipamentos!$D$2:$D$5135, 0), 1)</f>
        <v>IA-11RaBPM</v>
      </c>
      <c r="J2479" s="27" t="str">
        <f t="shared" si="26"/>
        <v>EXTERNO</v>
      </c>
      <c r="K2479" s="28" t="str">
        <f>Def_Instancias_Equipamentos!$D$1126</f>
        <v>SI-11C4:DI-BPMSigPatch</v>
      </c>
      <c r="L2479" s="19" t="str">
        <f>Def_Instancias_Equipamentos!$D$876</f>
        <v>SI-11C4:DI-BPMRFFE</v>
      </c>
      <c r="M2479" s="44" t="s">
        <v>44</v>
      </c>
      <c r="N2479" s="45" t="s">
        <v>45</v>
      </c>
      <c r="O2479" s="31" t="str">
        <f>Def_Sistemas_Conectores_Cabos!$B$7</f>
        <v>SMA 50-ohm</v>
      </c>
      <c r="P2479" s="19" t="str">
        <f>Def_Sistemas_Conectores_Cabos!$B$7</f>
        <v>SMA 50-ohm</v>
      </c>
      <c r="Q2479" s="27" t="str">
        <f t="shared" si="31"/>
        <v>SI-11C4:DI-BPMSigPatch/BI_OUT
SI-11C4:DI-BPMRFFE/BI_IN</v>
      </c>
      <c r="R2479" s="46" t="s">
        <v>25</v>
      </c>
      <c r="S2479" s="46" t="s">
        <v>25</v>
      </c>
      <c r="T2479" s="47" t="str">
        <f>Def_Sistemas_Conectores_Cabos!$C$14</f>
        <v>Datalink Extrudado</v>
      </c>
      <c r="U2479" s="45" t="s">
        <v>46</v>
      </c>
      <c r="V2479" s="33"/>
      <c r="W2479" s="33"/>
      <c r="X2479" s="33"/>
    </row>
    <row r="2480" ht="15.75" customHeight="1">
      <c r="A2480" s="19" t="str">
        <f>Def_Sistemas_Conectores_Cabos!$A$22</f>
        <v>BPM de elétrons</v>
      </c>
      <c r="B2480" s="22" t="str">
        <f>Datas_Entregas!$A$3</f>
        <v>BTS/Anel</v>
      </c>
      <c r="C2480" s="25">
        <f t="array" ref="C2480">INDEX(Datas_Entregas!$B$2:$B$100, MATCH(B2480, Datas_Entregas!$A$2:$A$100, 0), 1)</f>
        <v>43296</v>
      </c>
      <c r="D2480" s="22" t="str">
        <f>Def_Status_Montagem!$A$2</f>
        <v>A verificar</v>
      </c>
      <c r="E2480" s="35" t="str">
        <f>Def_Status_Montagem!$B$4</f>
        <v>Contratada (inclui etiqueta)</v>
      </c>
      <c r="F2480" s="214" t="str">
        <f t="array" ref="F2480">INDEX(Def_Instancias_Equipamentos!$F$2:$F$5135, MATCH(K2480, Def_Instancias_Equipamentos!$D$2:$D$5135, 0), 1)</f>
        <v>Túnel (Anel)</v>
      </c>
      <c r="G2480" s="215" t="str">
        <f t="array" ref="G2480">INDEX(Def_Instancias_Equipamentos!$F$2:$F$5135, MATCH(L2480, Def_Instancias_Equipamentos!$D$2:$D$5135, 0), 1)</f>
        <v>Sala Racks 11</v>
      </c>
      <c r="H2480" s="26" t="str">
        <f t="array" ref="H2480">INDEX(Def_Instancias_Equipamentos!$E$2:$E$5135, MATCH(K2480, Def_Instancias_Equipamentos!$D$2:$D$5135, 0), 1)</f>
        <v>SI-11M1</v>
      </c>
      <c r="I2480" s="27" t="str">
        <f t="array" ref="I2480">INDEX(Def_Instancias_Equipamentos!$E$2:$E$5135, MATCH(L2480, Def_Instancias_Equipamentos!$D$2:$D$5135, 0), 1)</f>
        <v>IA-11RaBPM</v>
      </c>
      <c r="J2480" s="27" t="str">
        <f t="shared" si="26"/>
        <v>EXTERNO</v>
      </c>
      <c r="K2480" s="28" t="str">
        <f>Def_Instancias_Equipamentos!$D$1127</f>
        <v>SI-11M1:DI-BPMSigPatch</v>
      </c>
      <c r="L2480" s="19" t="str">
        <f>Def_Instancias_Equipamentos!$D$877</f>
        <v>SI-11M1:DI-BPMRFFE</v>
      </c>
      <c r="M2480" s="44" t="s">
        <v>44</v>
      </c>
      <c r="N2480" s="45" t="s">
        <v>45</v>
      </c>
      <c r="O2480" s="31" t="str">
        <f>Def_Sistemas_Conectores_Cabos!$B$7</f>
        <v>SMA 50-ohm</v>
      </c>
      <c r="P2480" s="19" t="str">
        <f>Def_Sistemas_Conectores_Cabos!$B$7</f>
        <v>SMA 50-ohm</v>
      </c>
      <c r="Q2480" s="27" t="str">
        <f t="shared" si="31"/>
        <v>SI-11M1:DI-BPMSigPatch/BI_OUT
SI-11M1:DI-BPMRFFE/BI_IN</v>
      </c>
      <c r="R2480" s="46" t="s">
        <v>25</v>
      </c>
      <c r="S2480" s="46" t="s">
        <v>25</v>
      </c>
      <c r="T2480" s="47" t="str">
        <f>Def_Sistemas_Conectores_Cabos!$C$14</f>
        <v>Datalink Extrudado</v>
      </c>
      <c r="U2480" s="45" t="s">
        <v>46</v>
      </c>
      <c r="V2480" s="33"/>
      <c r="W2480" s="33"/>
      <c r="X2480" s="33"/>
    </row>
    <row r="2481" ht="15.75" customHeight="1">
      <c r="A2481" s="19" t="str">
        <f>Def_Sistemas_Conectores_Cabos!$A$22</f>
        <v>BPM de elétrons</v>
      </c>
      <c r="B2481" s="22" t="str">
        <f>Datas_Entregas!$A$3</f>
        <v>BTS/Anel</v>
      </c>
      <c r="C2481" s="25">
        <f t="array" ref="C2481">INDEX(Datas_Entregas!$B$2:$B$100, MATCH(B2481, Datas_Entregas!$A$2:$A$100, 0), 1)</f>
        <v>43296</v>
      </c>
      <c r="D2481" s="22" t="str">
        <f>Def_Status_Montagem!$A$2</f>
        <v>A verificar</v>
      </c>
      <c r="E2481" s="35" t="str">
        <f>Def_Status_Montagem!$B$4</f>
        <v>Contratada (inclui etiqueta)</v>
      </c>
      <c r="F2481" s="214" t="str">
        <f t="array" ref="F2481">INDEX(Def_Instancias_Equipamentos!$F$2:$F$5135, MATCH(K2481, Def_Instancias_Equipamentos!$D$2:$D$5135, 0), 1)</f>
        <v>Túnel (Anel)</v>
      </c>
      <c r="G2481" s="215" t="str">
        <f t="array" ref="G2481">INDEX(Def_Instancias_Equipamentos!$F$2:$F$5135, MATCH(L2481, Def_Instancias_Equipamentos!$D$2:$D$5135, 0), 1)</f>
        <v>Sala Racks 11</v>
      </c>
      <c r="H2481" s="26" t="str">
        <f t="array" ref="H2481">INDEX(Def_Instancias_Equipamentos!$E$2:$E$5135, MATCH(K2481, Def_Instancias_Equipamentos!$D$2:$D$5135, 0), 1)</f>
        <v>SI-11M2</v>
      </c>
      <c r="I2481" s="27" t="str">
        <f t="array" ref="I2481">INDEX(Def_Instancias_Equipamentos!$E$2:$E$5135, MATCH(L2481, Def_Instancias_Equipamentos!$D$2:$D$5135, 0), 1)</f>
        <v>IA-11RaBPM</v>
      </c>
      <c r="J2481" s="27" t="str">
        <f t="shared" si="26"/>
        <v>EXTERNO</v>
      </c>
      <c r="K2481" s="28" t="str">
        <f>Def_Instancias_Equipamentos!$D$1128</f>
        <v>SI-11M2:DI-BPMSigPatch</v>
      </c>
      <c r="L2481" s="19" t="str">
        <f>Def_Instancias_Equipamentos!$D$878</f>
        <v>SI-11M2:DI-BPMRFFE</v>
      </c>
      <c r="M2481" s="44" t="s">
        <v>44</v>
      </c>
      <c r="N2481" s="45" t="s">
        <v>45</v>
      </c>
      <c r="O2481" s="31" t="str">
        <f>Def_Sistemas_Conectores_Cabos!$B$7</f>
        <v>SMA 50-ohm</v>
      </c>
      <c r="P2481" s="19" t="str">
        <f>Def_Sistemas_Conectores_Cabos!$B$7</f>
        <v>SMA 50-ohm</v>
      </c>
      <c r="Q2481" s="27" t="str">
        <f t="shared" si="31"/>
        <v>SI-11M2:DI-BPMSigPatch/BI_OUT
SI-11M2:DI-BPMRFFE/BI_IN</v>
      </c>
      <c r="R2481" s="46" t="s">
        <v>25</v>
      </c>
      <c r="S2481" s="46" t="s">
        <v>25</v>
      </c>
      <c r="T2481" s="47" t="str">
        <f>Def_Sistemas_Conectores_Cabos!$C$14</f>
        <v>Datalink Extrudado</v>
      </c>
      <c r="U2481" s="45" t="s">
        <v>46</v>
      </c>
      <c r="V2481" s="33"/>
      <c r="W2481" s="33"/>
      <c r="X2481" s="33"/>
    </row>
    <row r="2482" ht="15.75" customHeight="1">
      <c r="A2482" s="19" t="str">
        <f>Def_Sistemas_Conectores_Cabos!$A$22</f>
        <v>BPM de elétrons</v>
      </c>
      <c r="B2482" s="22" t="str">
        <f>Datas_Entregas!$A$3</f>
        <v>BTS/Anel</v>
      </c>
      <c r="C2482" s="25">
        <f t="array" ref="C2482">INDEX(Datas_Entregas!$B$2:$B$100, MATCH(B2482, Datas_Entregas!$A$2:$A$100, 0), 1)</f>
        <v>43296</v>
      </c>
      <c r="D2482" s="22" t="str">
        <f>Def_Status_Montagem!$A$2</f>
        <v>A verificar</v>
      </c>
      <c r="E2482" s="35" t="str">
        <f>Def_Status_Montagem!$B$4</f>
        <v>Contratada (inclui etiqueta)</v>
      </c>
      <c r="F2482" s="214" t="str">
        <f t="array" ref="F2482">INDEX(Def_Instancias_Equipamentos!$F$2:$F$5135, MATCH(K2482, Def_Instancias_Equipamentos!$D$2:$D$5135, 0), 1)</f>
        <v>Túnel (Anel)</v>
      </c>
      <c r="G2482" s="215" t="str">
        <f t="array" ref="G2482">INDEX(Def_Instancias_Equipamentos!$F$2:$F$5135, MATCH(L2482, Def_Instancias_Equipamentos!$D$2:$D$5135, 0), 1)</f>
        <v>Sala Racks 11</v>
      </c>
      <c r="H2482" s="26" t="str">
        <f t="array" ref="H2482">INDEX(Def_Instancias_Equipamentos!$E$2:$E$5135, MATCH(K2482, Def_Instancias_Equipamentos!$D$2:$D$5135, 0), 1)</f>
        <v>SI-11SP</v>
      </c>
      <c r="I2482" s="27" t="str">
        <f t="array" ref="I2482">INDEX(Def_Instancias_Equipamentos!$E$2:$E$5135, MATCH(L2482, Def_Instancias_Equipamentos!$D$2:$D$5135, 0), 1)</f>
        <v>IA-11RaBPM</v>
      </c>
      <c r="J2482" s="27" t="str">
        <f t="shared" si="26"/>
        <v>EXTERNO</v>
      </c>
      <c r="K2482" s="28" t="str">
        <f>Def_Instancias_Equipamentos!$D$1221</f>
        <v>SI-11SP:DI-BPMSigPatch-1</v>
      </c>
      <c r="L2482" s="19" t="str">
        <f>Def_Instancias_Equipamentos!$D$971</f>
        <v>SI-11SP:DI-BPMRFFE-1</v>
      </c>
      <c r="M2482" s="44" t="s">
        <v>44</v>
      </c>
      <c r="N2482" s="45" t="s">
        <v>45</v>
      </c>
      <c r="O2482" s="31" t="str">
        <f>Def_Sistemas_Conectores_Cabos!$B$7</f>
        <v>SMA 50-ohm</v>
      </c>
      <c r="P2482" s="19" t="str">
        <f>Def_Sistemas_Conectores_Cabos!$B$7</f>
        <v>SMA 50-ohm</v>
      </c>
      <c r="Q2482" s="27" t="str">
        <f t="shared" si="31"/>
        <v>SI-11SP:DI-BPMSigPatch-1/BI_OUT
SI-11SP:DI-BPMRFFE-1/BI_IN</v>
      </c>
      <c r="R2482" s="46" t="s">
        <v>25</v>
      </c>
      <c r="S2482" s="46" t="s">
        <v>25</v>
      </c>
      <c r="T2482" s="47" t="str">
        <f>Def_Sistemas_Conectores_Cabos!$C$14</f>
        <v>Datalink Extrudado</v>
      </c>
      <c r="U2482" s="45" t="s">
        <v>46</v>
      </c>
      <c r="V2482" s="33"/>
      <c r="W2482" s="33"/>
      <c r="X2482" s="33"/>
    </row>
    <row r="2483" ht="15.75" customHeight="1">
      <c r="A2483" s="19" t="str">
        <f>Def_Sistemas_Conectores_Cabos!$A$22</f>
        <v>BPM de elétrons</v>
      </c>
      <c r="B2483" s="22" t="str">
        <f>Datas_Entregas!$A$3</f>
        <v>BTS/Anel</v>
      </c>
      <c r="C2483" s="25">
        <f t="array" ref="C2483">INDEX(Datas_Entregas!$B$2:$B$100, MATCH(B2483, Datas_Entregas!$A$2:$A$100, 0), 1)</f>
        <v>43296</v>
      </c>
      <c r="D2483" s="22" t="str">
        <f>Def_Status_Montagem!$A$2</f>
        <v>A verificar</v>
      </c>
      <c r="E2483" s="35" t="str">
        <f>Def_Status_Montagem!$B$4</f>
        <v>Contratada (inclui etiqueta)</v>
      </c>
      <c r="F2483" s="214" t="str">
        <f t="array" ref="F2483">INDEX(Def_Instancias_Equipamentos!$F$2:$F$5135, MATCH(K2483, Def_Instancias_Equipamentos!$D$2:$D$5135, 0), 1)</f>
        <v>Túnel (Anel)</v>
      </c>
      <c r="G2483" s="215" t="str">
        <f t="array" ref="G2483">INDEX(Def_Instancias_Equipamentos!$F$2:$F$5135, MATCH(L2483, Def_Instancias_Equipamentos!$D$2:$D$5135, 0), 1)</f>
        <v>Sala Racks 11</v>
      </c>
      <c r="H2483" s="26" t="str">
        <f t="array" ref="H2483">INDEX(Def_Instancias_Equipamentos!$E$2:$E$5135, MATCH(K2483, Def_Instancias_Equipamentos!$D$2:$D$5135, 0), 1)</f>
        <v>SI-11SP</v>
      </c>
      <c r="I2483" s="27" t="str">
        <f t="array" ref="I2483">INDEX(Def_Instancias_Equipamentos!$E$2:$E$5135, MATCH(L2483, Def_Instancias_Equipamentos!$D$2:$D$5135, 0), 1)</f>
        <v>IA-11RaBPM</v>
      </c>
      <c r="J2483" s="27" t="str">
        <f t="shared" si="26"/>
        <v>EXTERNO</v>
      </c>
      <c r="K2483" s="28" t="str">
        <f>Def_Instancias_Equipamentos!$D$1222</f>
        <v>SI-11SP:DI-BPMSigPatch-2</v>
      </c>
      <c r="L2483" s="19" t="str">
        <f>Def_Instancias_Equipamentos!$D$972</f>
        <v>SI-11SP:DI-BPMRFFE-2</v>
      </c>
      <c r="M2483" s="44" t="s">
        <v>44</v>
      </c>
      <c r="N2483" s="45" t="s">
        <v>45</v>
      </c>
      <c r="O2483" s="31" t="str">
        <f>Def_Sistemas_Conectores_Cabos!$B$7</f>
        <v>SMA 50-ohm</v>
      </c>
      <c r="P2483" s="19" t="str">
        <f>Def_Sistemas_Conectores_Cabos!$B$7</f>
        <v>SMA 50-ohm</v>
      </c>
      <c r="Q2483" s="27" t="str">
        <f t="shared" si="31"/>
        <v>SI-11SP:DI-BPMSigPatch-2/BI_OUT
SI-11SP:DI-BPMRFFE-2/BI_IN</v>
      </c>
      <c r="R2483" s="46" t="s">
        <v>25</v>
      </c>
      <c r="S2483" s="46" t="s">
        <v>25</v>
      </c>
      <c r="T2483" s="47" t="str">
        <f>Def_Sistemas_Conectores_Cabos!$C$14</f>
        <v>Datalink Extrudado</v>
      </c>
      <c r="U2483" s="45" t="s">
        <v>46</v>
      </c>
      <c r="V2483" s="33"/>
      <c r="W2483" s="33"/>
      <c r="X2483" s="33"/>
    </row>
    <row r="2484" ht="15.75" customHeight="1">
      <c r="A2484" s="19" t="str">
        <f>Def_Sistemas_Conectores_Cabos!$A$22</f>
        <v>BPM de elétrons</v>
      </c>
      <c r="B2484" s="22" t="str">
        <f>Datas_Entregas!$A$3</f>
        <v>BTS/Anel</v>
      </c>
      <c r="C2484" s="25">
        <f t="array" ref="C2484">INDEX(Datas_Entregas!$B$2:$B$100, MATCH(B2484, Datas_Entregas!$A$2:$A$100, 0), 1)</f>
        <v>43296</v>
      </c>
      <c r="D2484" s="22" t="str">
        <f>Def_Status_Montagem!$A$2</f>
        <v>A verificar</v>
      </c>
      <c r="E2484" s="35" t="str">
        <f>Def_Status_Montagem!$B$4</f>
        <v>Contratada (inclui etiqueta)</v>
      </c>
      <c r="F2484" s="214" t="str">
        <f t="array" ref="F2484">INDEX(Def_Instancias_Equipamentos!$F$2:$F$5135, MATCH(K2484, Def_Instancias_Equipamentos!$D$2:$D$5135, 0), 1)</f>
        <v>Túnel (Anel)</v>
      </c>
      <c r="G2484" s="215" t="str">
        <f t="array" ref="G2484">INDEX(Def_Instancias_Equipamentos!$F$2:$F$5135, MATCH(L2484, Def_Instancias_Equipamentos!$D$2:$D$5135, 0), 1)</f>
        <v>Sala Racks 12</v>
      </c>
      <c r="H2484" s="26" t="str">
        <f t="array" ref="H2484">INDEX(Def_Instancias_Equipamentos!$E$2:$E$5135, MATCH(K2484, Def_Instancias_Equipamentos!$D$2:$D$5135, 0), 1)</f>
        <v>SI-12C1</v>
      </c>
      <c r="I2484" s="27" t="str">
        <f t="array" ref="I2484">INDEX(Def_Instancias_Equipamentos!$E$2:$E$5135, MATCH(L2484, Def_Instancias_Equipamentos!$D$2:$D$5135, 0), 1)</f>
        <v>IA-12RaBPM</v>
      </c>
      <c r="J2484" s="27" t="str">
        <f t="shared" si="26"/>
        <v>EXTERNO</v>
      </c>
      <c r="K2484" s="28" t="str">
        <f>Def_Instancias_Equipamentos!$D$1129</f>
        <v>SI-12C1:DI-BPMSigPatch-1</v>
      </c>
      <c r="L2484" s="19" t="str">
        <f>Def_Instancias_Equipamentos!$D$879</f>
        <v>SI-12C1:DI-BPMRFFE-1</v>
      </c>
      <c r="M2484" s="44" t="s">
        <v>44</v>
      </c>
      <c r="N2484" s="45" t="s">
        <v>45</v>
      </c>
      <c r="O2484" s="31" t="str">
        <f>Def_Sistemas_Conectores_Cabos!$B$7</f>
        <v>SMA 50-ohm</v>
      </c>
      <c r="P2484" s="19" t="str">
        <f>Def_Sistemas_Conectores_Cabos!$B$7</f>
        <v>SMA 50-ohm</v>
      </c>
      <c r="Q2484" s="27" t="str">
        <f t="shared" si="31"/>
        <v>SI-12C1:DI-BPMSigPatch-1/BI_OUT
SI-12C1:DI-BPMRFFE-1/BI_IN</v>
      </c>
      <c r="R2484" s="46" t="s">
        <v>25</v>
      </c>
      <c r="S2484" s="46" t="s">
        <v>25</v>
      </c>
      <c r="T2484" s="47" t="str">
        <f>Def_Sistemas_Conectores_Cabos!$C$14</f>
        <v>Datalink Extrudado</v>
      </c>
      <c r="U2484" s="45" t="s">
        <v>46</v>
      </c>
      <c r="V2484" s="33"/>
      <c r="W2484" s="33"/>
      <c r="X2484" s="33"/>
    </row>
    <row r="2485" ht="15.75" customHeight="1">
      <c r="A2485" s="19" t="str">
        <f>Def_Sistemas_Conectores_Cabos!$A$22</f>
        <v>BPM de elétrons</v>
      </c>
      <c r="B2485" s="22" t="str">
        <f>Datas_Entregas!$A$3</f>
        <v>BTS/Anel</v>
      </c>
      <c r="C2485" s="25">
        <f t="array" ref="C2485">INDEX(Datas_Entregas!$B$2:$B$100, MATCH(B2485, Datas_Entregas!$A$2:$A$100, 0), 1)</f>
        <v>43296</v>
      </c>
      <c r="D2485" s="22" t="str">
        <f>Def_Status_Montagem!$A$2</f>
        <v>A verificar</v>
      </c>
      <c r="E2485" s="35" t="str">
        <f>Def_Status_Montagem!$B$4</f>
        <v>Contratada (inclui etiqueta)</v>
      </c>
      <c r="F2485" s="214" t="str">
        <f t="array" ref="F2485">INDEX(Def_Instancias_Equipamentos!$F$2:$F$5135, MATCH(K2485, Def_Instancias_Equipamentos!$D$2:$D$5135, 0), 1)</f>
        <v>Túnel (Anel)</v>
      </c>
      <c r="G2485" s="215" t="str">
        <f t="array" ref="G2485">INDEX(Def_Instancias_Equipamentos!$F$2:$F$5135, MATCH(L2485, Def_Instancias_Equipamentos!$D$2:$D$5135, 0), 1)</f>
        <v>Sala Racks 12</v>
      </c>
      <c r="H2485" s="26" t="str">
        <f t="array" ref="H2485">INDEX(Def_Instancias_Equipamentos!$E$2:$E$5135, MATCH(K2485, Def_Instancias_Equipamentos!$D$2:$D$5135, 0), 1)</f>
        <v>SI-12C1</v>
      </c>
      <c r="I2485" s="27" t="str">
        <f t="array" ref="I2485">INDEX(Def_Instancias_Equipamentos!$E$2:$E$5135, MATCH(L2485, Def_Instancias_Equipamentos!$D$2:$D$5135, 0), 1)</f>
        <v>IA-12RaBPM</v>
      </c>
      <c r="J2485" s="27" t="str">
        <f t="shared" si="26"/>
        <v>EXTERNO</v>
      </c>
      <c r="K2485" s="28" t="str">
        <f>Def_Instancias_Equipamentos!$D$1130</f>
        <v>SI-12C1:DI-BPMSigPatch-2</v>
      </c>
      <c r="L2485" s="19" t="str">
        <f>Def_Instancias_Equipamentos!$D$880</f>
        <v>SI-12C1:DI-BPMRFFE-2</v>
      </c>
      <c r="M2485" s="44" t="s">
        <v>44</v>
      </c>
      <c r="N2485" s="45" t="s">
        <v>45</v>
      </c>
      <c r="O2485" s="31" t="str">
        <f>Def_Sistemas_Conectores_Cabos!$B$7</f>
        <v>SMA 50-ohm</v>
      </c>
      <c r="P2485" s="19" t="str">
        <f>Def_Sistemas_Conectores_Cabos!$B$7</f>
        <v>SMA 50-ohm</v>
      </c>
      <c r="Q2485" s="27" t="str">
        <f t="shared" si="31"/>
        <v>SI-12C1:DI-BPMSigPatch-2/BI_OUT
SI-12C1:DI-BPMRFFE-2/BI_IN</v>
      </c>
      <c r="R2485" s="46" t="s">
        <v>25</v>
      </c>
      <c r="S2485" s="46" t="s">
        <v>25</v>
      </c>
      <c r="T2485" s="47" t="str">
        <f>Def_Sistemas_Conectores_Cabos!$C$14</f>
        <v>Datalink Extrudado</v>
      </c>
      <c r="U2485" s="45" t="s">
        <v>46</v>
      </c>
      <c r="V2485" s="33"/>
      <c r="W2485" s="33"/>
      <c r="X2485" s="33"/>
    </row>
    <row r="2486" ht="15.75" customHeight="1">
      <c r="A2486" s="19" t="str">
        <f>Def_Sistemas_Conectores_Cabos!$A$22</f>
        <v>BPM de elétrons</v>
      </c>
      <c r="B2486" s="22" t="str">
        <f>Datas_Entregas!$A$3</f>
        <v>BTS/Anel</v>
      </c>
      <c r="C2486" s="25">
        <f t="array" ref="C2486">INDEX(Datas_Entregas!$B$2:$B$100, MATCH(B2486, Datas_Entregas!$A$2:$A$100, 0), 1)</f>
        <v>43296</v>
      </c>
      <c r="D2486" s="22" t="str">
        <f>Def_Status_Montagem!$A$2</f>
        <v>A verificar</v>
      </c>
      <c r="E2486" s="35" t="str">
        <f>Def_Status_Montagem!$B$4</f>
        <v>Contratada (inclui etiqueta)</v>
      </c>
      <c r="F2486" s="214" t="str">
        <f t="array" ref="F2486">INDEX(Def_Instancias_Equipamentos!$F$2:$F$5135, MATCH(K2486, Def_Instancias_Equipamentos!$D$2:$D$5135, 0), 1)</f>
        <v>Túnel (Anel)</v>
      </c>
      <c r="G2486" s="215" t="str">
        <f t="array" ref="G2486">INDEX(Def_Instancias_Equipamentos!$F$2:$F$5135, MATCH(L2486, Def_Instancias_Equipamentos!$D$2:$D$5135, 0), 1)</f>
        <v>Sala Racks 12</v>
      </c>
      <c r="H2486" s="26" t="str">
        <f t="array" ref="H2486">INDEX(Def_Instancias_Equipamentos!$E$2:$E$5135, MATCH(K2486, Def_Instancias_Equipamentos!$D$2:$D$5135, 0), 1)</f>
        <v>SI-12C2</v>
      </c>
      <c r="I2486" s="27" t="str">
        <f t="array" ref="I2486">INDEX(Def_Instancias_Equipamentos!$E$2:$E$5135, MATCH(L2486, Def_Instancias_Equipamentos!$D$2:$D$5135, 0), 1)</f>
        <v>IA-12RaBPM</v>
      </c>
      <c r="J2486" s="27" t="str">
        <f t="shared" si="26"/>
        <v>EXTERNO</v>
      </c>
      <c r="K2486" s="28" t="str">
        <f>Def_Instancias_Equipamentos!$D$1131</f>
        <v>SI-12C2:DI-BPMSigPatch</v>
      </c>
      <c r="L2486" s="19" t="str">
        <f>Def_Instancias_Equipamentos!$D$881</f>
        <v>SI-12C2:DI-BPMRFFE</v>
      </c>
      <c r="M2486" s="44" t="s">
        <v>44</v>
      </c>
      <c r="N2486" s="45" t="s">
        <v>45</v>
      </c>
      <c r="O2486" s="31" t="str">
        <f>Def_Sistemas_Conectores_Cabos!$B$7</f>
        <v>SMA 50-ohm</v>
      </c>
      <c r="P2486" s="19" t="str">
        <f>Def_Sistemas_Conectores_Cabos!$B$7</f>
        <v>SMA 50-ohm</v>
      </c>
      <c r="Q2486" s="27" t="str">
        <f t="shared" si="31"/>
        <v>SI-12C2:DI-BPMSigPatch/BI_OUT
SI-12C2:DI-BPMRFFE/BI_IN</v>
      </c>
      <c r="R2486" s="46" t="s">
        <v>25</v>
      </c>
      <c r="S2486" s="46" t="s">
        <v>25</v>
      </c>
      <c r="T2486" s="47" t="str">
        <f>Def_Sistemas_Conectores_Cabos!$C$14</f>
        <v>Datalink Extrudado</v>
      </c>
      <c r="U2486" s="45" t="s">
        <v>46</v>
      </c>
      <c r="V2486" s="33"/>
      <c r="W2486" s="33"/>
      <c r="X2486" s="33"/>
    </row>
    <row r="2487" ht="15.75" customHeight="1">
      <c r="A2487" s="19" t="str">
        <f>Def_Sistemas_Conectores_Cabos!$A$22</f>
        <v>BPM de elétrons</v>
      </c>
      <c r="B2487" s="22" t="str">
        <f>Datas_Entregas!$A$3</f>
        <v>BTS/Anel</v>
      </c>
      <c r="C2487" s="25">
        <f t="array" ref="C2487">INDEX(Datas_Entregas!$B$2:$B$100, MATCH(B2487, Datas_Entregas!$A$2:$A$100, 0), 1)</f>
        <v>43296</v>
      </c>
      <c r="D2487" s="22" t="str">
        <f>Def_Status_Montagem!$A$2</f>
        <v>A verificar</v>
      </c>
      <c r="E2487" s="35" t="str">
        <f>Def_Status_Montagem!$B$4</f>
        <v>Contratada (inclui etiqueta)</v>
      </c>
      <c r="F2487" s="214" t="str">
        <f t="array" ref="F2487">INDEX(Def_Instancias_Equipamentos!$F$2:$F$5135, MATCH(K2487, Def_Instancias_Equipamentos!$D$2:$D$5135, 0), 1)</f>
        <v>Túnel (Anel)</v>
      </c>
      <c r="G2487" s="215" t="str">
        <f t="array" ref="G2487">INDEX(Def_Instancias_Equipamentos!$F$2:$F$5135, MATCH(L2487, Def_Instancias_Equipamentos!$D$2:$D$5135, 0), 1)</f>
        <v>Sala Racks 12</v>
      </c>
      <c r="H2487" s="26" t="str">
        <f t="array" ref="H2487">INDEX(Def_Instancias_Equipamentos!$E$2:$E$5135, MATCH(K2487, Def_Instancias_Equipamentos!$D$2:$D$5135, 0), 1)</f>
        <v>SI-12C3</v>
      </c>
      <c r="I2487" s="27" t="str">
        <f t="array" ref="I2487">INDEX(Def_Instancias_Equipamentos!$E$2:$E$5135, MATCH(L2487, Def_Instancias_Equipamentos!$D$2:$D$5135, 0), 1)</f>
        <v>IA-12RaBPM</v>
      </c>
      <c r="J2487" s="27" t="str">
        <f t="shared" si="26"/>
        <v>EXTERNO</v>
      </c>
      <c r="K2487" s="28" t="str">
        <f>Def_Instancias_Equipamentos!$D$1132</f>
        <v>SI-12C3:DI-BPMSigPatch-1</v>
      </c>
      <c r="L2487" s="19" t="str">
        <f>Def_Instancias_Equipamentos!$D$882</f>
        <v>SI-12C3:DI-BPMRFFE-1</v>
      </c>
      <c r="M2487" s="44" t="s">
        <v>44</v>
      </c>
      <c r="N2487" s="45" t="s">
        <v>45</v>
      </c>
      <c r="O2487" s="31" t="str">
        <f>Def_Sistemas_Conectores_Cabos!$B$7</f>
        <v>SMA 50-ohm</v>
      </c>
      <c r="P2487" s="19" t="str">
        <f>Def_Sistemas_Conectores_Cabos!$B$7</f>
        <v>SMA 50-ohm</v>
      </c>
      <c r="Q2487" s="27" t="str">
        <f t="shared" si="31"/>
        <v>SI-12C3:DI-BPMSigPatch-1/BI_OUT
SI-12C3:DI-BPMRFFE-1/BI_IN</v>
      </c>
      <c r="R2487" s="46" t="s">
        <v>25</v>
      </c>
      <c r="S2487" s="46" t="s">
        <v>25</v>
      </c>
      <c r="T2487" s="47" t="str">
        <f>Def_Sistemas_Conectores_Cabos!$C$14</f>
        <v>Datalink Extrudado</v>
      </c>
      <c r="U2487" s="45" t="s">
        <v>46</v>
      </c>
      <c r="V2487" s="33"/>
      <c r="W2487" s="33"/>
      <c r="X2487" s="33"/>
    </row>
    <row r="2488" ht="15.75" customHeight="1">
      <c r="A2488" s="19" t="str">
        <f>Def_Sistemas_Conectores_Cabos!$A$22</f>
        <v>BPM de elétrons</v>
      </c>
      <c r="B2488" s="22" t="str">
        <f>Datas_Entregas!$A$3</f>
        <v>BTS/Anel</v>
      </c>
      <c r="C2488" s="25">
        <f t="array" ref="C2488">INDEX(Datas_Entregas!$B$2:$B$100, MATCH(B2488, Datas_Entregas!$A$2:$A$100, 0), 1)</f>
        <v>43296</v>
      </c>
      <c r="D2488" s="22" t="str">
        <f>Def_Status_Montagem!$A$2</f>
        <v>A verificar</v>
      </c>
      <c r="E2488" s="35" t="str">
        <f>Def_Status_Montagem!$B$4</f>
        <v>Contratada (inclui etiqueta)</v>
      </c>
      <c r="F2488" s="214" t="str">
        <f t="array" ref="F2488">INDEX(Def_Instancias_Equipamentos!$F$2:$F$5135, MATCH(K2488, Def_Instancias_Equipamentos!$D$2:$D$5135, 0), 1)</f>
        <v>Túnel (Anel)</v>
      </c>
      <c r="G2488" s="215" t="str">
        <f t="array" ref="G2488">INDEX(Def_Instancias_Equipamentos!$F$2:$F$5135, MATCH(L2488, Def_Instancias_Equipamentos!$D$2:$D$5135, 0), 1)</f>
        <v>Sala Racks 12</v>
      </c>
      <c r="H2488" s="26" t="str">
        <f t="array" ref="H2488">INDEX(Def_Instancias_Equipamentos!$E$2:$E$5135, MATCH(K2488, Def_Instancias_Equipamentos!$D$2:$D$5135, 0), 1)</f>
        <v>SI-12C3</v>
      </c>
      <c r="I2488" s="27" t="str">
        <f t="array" ref="I2488">INDEX(Def_Instancias_Equipamentos!$E$2:$E$5135, MATCH(L2488, Def_Instancias_Equipamentos!$D$2:$D$5135, 0), 1)</f>
        <v>IA-12RaBPM</v>
      </c>
      <c r="J2488" s="27" t="str">
        <f t="shared" si="26"/>
        <v>EXTERNO</v>
      </c>
      <c r="K2488" s="28" t="str">
        <f>Def_Instancias_Equipamentos!$D$1133</f>
        <v>SI-12C3:DI-BPMSigPatch-2</v>
      </c>
      <c r="L2488" s="19" t="str">
        <f>Def_Instancias_Equipamentos!$D$883</f>
        <v>SI-12C3:DI-BPMRFFE-2</v>
      </c>
      <c r="M2488" s="44" t="s">
        <v>44</v>
      </c>
      <c r="N2488" s="45" t="s">
        <v>45</v>
      </c>
      <c r="O2488" s="31" t="str">
        <f>Def_Sistemas_Conectores_Cabos!$B$7</f>
        <v>SMA 50-ohm</v>
      </c>
      <c r="P2488" s="19" t="str">
        <f>Def_Sistemas_Conectores_Cabos!$B$7</f>
        <v>SMA 50-ohm</v>
      </c>
      <c r="Q2488" s="27" t="str">
        <f t="shared" si="31"/>
        <v>SI-12C3:DI-BPMSigPatch-2/BI_OUT
SI-12C3:DI-BPMRFFE-2/BI_IN</v>
      </c>
      <c r="R2488" s="46" t="s">
        <v>25</v>
      </c>
      <c r="S2488" s="46" t="s">
        <v>25</v>
      </c>
      <c r="T2488" s="47" t="str">
        <f>Def_Sistemas_Conectores_Cabos!$C$14</f>
        <v>Datalink Extrudado</v>
      </c>
      <c r="U2488" s="45" t="s">
        <v>46</v>
      </c>
      <c r="V2488" s="33"/>
      <c r="W2488" s="33"/>
      <c r="X2488" s="33"/>
    </row>
    <row r="2489" ht="15.75" customHeight="1">
      <c r="A2489" s="19" t="str">
        <f>Def_Sistemas_Conectores_Cabos!$A$22</f>
        <v>BPM de elétrons</v>
      </c>
      <c r="B2489" s="22" t="str">
        <f>Datas_Entregas!$A$3</f>
        <v>BTS/Anel</v>
      </c>
      <c r="C2489" s="25">
        <f t="array" ref="C2489">INDEX(Datas_Entregas!$B$2:$B$100, MATCH(B2489, Datas_Entregas!$A$2:$A$100, 0), 1)</f>
        <v>43296</v>
      </c>
      <c r="D2489" s="22" t="str">
        <f>Def_Status_Montagem!$A$2</f>
        <v>A verificar</v>
      </c>
      <c r="E2489" s="35" t="str">
        <f>Def_Status_Montagem!$B$4</f>
        <v>Contratada (inclui etiqueta)</v>
      </c>
      <c r="F2489" s="214" t="str">
        <f t="array" ref="F2489">INDEX(Def_Instancias_Equipamentos!$F$2:$F$5135, MATCH(K2489, Def_Instancias_Equipamentos!$D$2:$D$5135, 0), 1)</f>
        <v>Túnel (Anel)</v>
      </c>
      <c r="G2489" s="215" t="str">
        <f t="array" ref="G2489">INDEX(Def_Instancias_Equipamentos!$F$2:$F$5135, MATCH(L2489, Def_Instancias_Equipamentos!$D$2:$D$5135, 0), 1)</f>
        <v>Sala Racks 12</v>
      </c>
      <c r="H2489" s="26" t="str">
        <f t="array" ref="H2489">INDEX(Def_Instancias_Equipamentos!$E$2:$E$5135, MATCH(K2489, Def_Instancias_Equipamentos!$D$2:$D$5135, 0), 1)</f>
        <v>SI-12C4</v>
      </c>
      <c r="I2489" s="27" t="str">
        <f t="array" ref="I2489">INDEX(Def_Instancias_Equipamentos!$E$2:$E$5135, MATCH(L2489, Def_Instancias_Equipamentos!$D$2:$D$5135, 0), 1)</f>
        <v>IA-12RaBPM</v>
      </c>
      <c r="J2489" s="27" t="str">
        <f t="shared" si="26"/>
        <v>EXTERNO</v>
      </c>
      <c r="K2489" s="28" t="str">
        <f>Def_Instancias_Equipamentos!$D$1134</f>
        <v>SI-12C4:DI-BPMSigPatch</v>
      </c>
      <c r="L2489" s="19" t="str">
        <f>Def_Instancias_Equipamentos!$D$884</f>
        <v>SI-12C4:DI-BPMRFFE</v>
      </c>
      <c r="M2489" s="44" t="s">
        <v>44</v>
      </c>
      <c r="N2489" s="45" t="s">
        <v>45</v>
      </c>
      <c r="O2489" s="31" t="str">
        <f>Def_Sistemas_Conectores_Cabos!$B$7</f>
        <v>SMA 50-ohm</v>
      </c>
      <c r="P2489" s="19" t="str">
        <f>Def_Sistemas_Conectores_Cabos!$B$7</f>
        <v>SMA 50-ohm</v>
      </c>
      <c r="Q2489" s="27" t="str">
        <f t="shared" si="31"/>
        <v>SI-12C4:DI-BPMSigPatch/BI_OUT
SI-12C4:DI-BPMRFFE/BI_IN</v>
      </c>
      <c r="R2489" s="46" t="s">
        <v>25</v>
      </c>
      <c r="S2489" s="46" t="s">
        <v>25</v>
      </c>
      <c r="T2489" s="47" t="str">
        <f>Def_Sistemas_Conectores_Cabos!$C$14</f>
        <v>Datalink Extrudado</v>
      </c>
      <c r="U2489" s="45" t="s">
        <v>46</v>
      </c>
      <c r="V2489" s="33"/>
      <c r="W2489" s="33"/>
      <c r="X2489" s="33"/>
    </row>
    <row r="2490" ht="15.75" customHeight="1">
      <c r="A2490" s="19" t="str">
        <f>Def_Sistemas_Conectores_Cabos!$A$22</f>
        <v>BPM de elétrons</v>
      </c>
      <c r="B2490" s="22" t="str">
        <f>Datas_Entregas!$A$3</f>
        <v>BTS/Anel</v>
      </c>
      <c r="C2490" s="25">
        <f t="array" ref="C2490">INDEX(Datas_Entregas!$B$2:$B$100, MATCH(B2490, Datas_Entregas!$A$2:$A$100, 0), 1)</f>
        <v>43296</v>
      </c>
      <c r="D2490" s="22" t="str">
        <f>Def_Status_Montagem!$A$2</f>
        <v>A verificar</v>
      </c>
      <c r="E2490" s="35" t="str">
        <f>Def_Status_Montagem!$B$4</f>
        <v>Contratada (inclui etiqueta)</v>
      </c>
      <c r="F2490" s="214" t="str">
        <f t="array" ref="F2490">INDEX(Def_Instancias_Equipamentos!$F$2:$F$5135, MATCH(K2490, Def_Instancias_Equipamentos!$D$2:$D$5135, 0), 1)</f>
        <v>Túnel (Anel)</v>
      </c>
      <c r="G2490" s="215" t="str">
        <f t="array" ref="G2490">INDEX(Def_Instancias_Equipamentos!$F$2:$F$5135, MATCH(L2490, Def_Instancias_Equipamentos!$D$2:$D$5135, 0), 1)</f>
        <v>Sala Racks 12</v>
      </c>
      <c r="H2490" s="26" t="str">
        <f t="array" ref="H2490">INDEX(Def_Instancias_Equipamentos!$E$2:$E$5135, MATCH(K2490, Def_Instancias_Equipamentos!$D$2:$D$5135, 0), 1)</f>
        <v>SI-12M1</v>
      </c>
      <c r="I2490" s="27" t="str">
        <f t="array" ref="I2490">INDEX(Def_Instancias_Equipamentos!$E$2:$E$5135, MATCH(L2490, Def_Instancias_Equipamentos!$D$2:$D$5135, 0), 1)</f>
        <v>IA-12RaBPM</v>
      </c>
      <c r="J2490" s="27" t="str">
        <f t="shared" si="26"/>
        <v>EXTERNO</v>
      </c>
      <c r="K2490" s="28" t="str">
        <f>Def_Instancias_Equipamentos!$D$1135</f>
        <v>SI-12M1:DI-BPMSigPatch</v>
      </c>
      <c r="L2490" s="19" t="str">
        <f>Def_Instancias_Equipamentos!$D$885</f>
        <v>SI-12M1:DI-BPMRFFE</v>
      </c>
      <c r="M2490" s="44" t="s">
        <v>44</v>
      </c>
      <c r="N2490" s="45" t="s">
        <v>45</v>
      </c>
      <c r="O2490" s="31" t="str">
        <f>Def_Sistemas_Conectores_Cabos!$B$7</f>
        <v>SMA 50-ohm</v>
      </c>
      <c r="P2490" s="19" t="str">
        <f>Def_Sistemas_Conectores_Cabos!$B$7</f>
        <v>SMA 50-ohm</v>
      </c>
      <c r="Q2490" s="27" t="str">
        <f t="shared" si="31"/>
        <v>SI-12M1:DI-BPMSigPatch/BI_OUT
SI-12M1:DI-BPMRFFE/BI_IN</v>
      </c>
      <c r="R2490" s="46" t="s">
        <v>25</v>
      </c>
      <c r="S2490" s="46" t="s">
        <v>25</v>
      </c>
      <c r="T2490" s="47" t="str">
        <f>Def_Sistemas_Conectores_Cabos!$C$14</f>
        <v>Datalink Extrudado</v>
      </c>
      <c r="U2490" s="45" t="s">
        <v>46</v>
      </c>
      <c r="V2490" s="33"/>
      <c r="W2490" s="33"/>
      <c r="X2490" s="33"/>
    </row>
    <row r="2491" ht="15.75" customHeight="1">
      <c r="A2491" s="19" t="str">
        <f>Def_Sistemas_Conectores_Cabos!$A$22</f>
        <v>BPM de elétrons</v>
      </c>
      <c r="B2491" s="22" t="str">
        <f>Datas_Entregas!$A$3</f>
        <v>BTS/Anel</v>
      </c>
      <c r="C2491" s="25">
        <f t="array" ref="C2491">INDEX(Datas_Entregas!$B$2:$B$100, MATCH(B2491, Datas_Entregas!$A$2:$A$100, 0), 1)</f>
        <v>43296</v>
      </c>
      <c r="D2491" s="22" t="str">
        <f>Def_Status_Montagem!$A$2</f>
        <v>A verificar</v>
      </c>
      <c r="E2491" s="35" t="str">
        <f>Def_Status_Montagem!$B$4</f>
        <v>Contratada (inclui etiqueta)</v>
      </c>
      <c r="F2491" s="214" t="str">
        <f t="array" ref="F2491">INDEX(Def_Instancias_Equipamentos!$F$2:$F$5135, MATCH(K2491, Def_Instancias_Equipamentos!$D$2:$D$5135, 0), 1)</f>
        <v>Túnel (Anel)</v>
      </c>
      <c r="G2491" s="215" t="str">
        <f t="array" ref="G2491">INDEX(Def_Instancias_Equipamentos!$F$2:$F$5135, MATCH(L2491, Def_Instancias_Equipamentos!$D$2:$D$5135, 0), 1)</f>
        <v>Sala Racks 12</v>
      </c>
      <c r="H2491" s="26" t="str">
        <f t="array" ref="H2491">INDEX(Def_Instancias_Equipamentos!$E$2:$E$5135, MATCH(K2491, Def_Instancias_Equipamentos!$D$2:$D$5135, 0), 1)</f>
        <v>SI-12M2</v>
      </c>
      <c r="I2491" s="27" t="str">
        <f t="array" ref="I2491">INDEX(Def_Instancias_Equipamentos!$E$2:$E$5135, MATCH(L2491, Def_Instancias_Equipamentos!$D$2:$D$5135, 0), 1)</f>
        <v>IA-12RaBPM</v>
      </c>
      <c r="J2491" s="27" t="str">
        <f t="shared" si="26"/>
        <v>EXTERNO</v>
      </c>
      <c r="K2491" s="28" t="str">
        <f>Def_Instancias_Equipamentos!$D$1136</f>
        <v>SI-12M2:DI-BPMSigPatch</v>
      </c>
      <c r="L2491" s="19" t="str">
        <f>Def_Instancias_Equipamentos!$D$886</f>
        <v>SI-12M2:DI-BPMRFFE</v>
      </c>
      <c r="M2491" s="44" t="s">
        <v>44</v>
      </c>
      <c r="N2491" s="45" t="s">
        <v>45</v>
      </c>
      <c r="O2491" s="31" t="str">
        <f>Def_Sistemas_Conectores_Cabos!$B$7</f>
        <v>SMA 50-ohm</v>
      </c>
      <c r="P2491" s="19" t="str">
        <f>Def_Sistemas_Conectores_Cabos!$B$7</f>
        <v>SMA 50-ohm</v>
      </c>
      <c r="Q2491" s="27" t="str">
        <f t="shared" si="31"/>
        <v>SI-12M2:DI-BPMSigPatch/BI_OUT
SI-12M2:DI-BPMRFFE/BI_IN</v>
      </c>
      <c r="R2491" s="46" t="s">
        <v>25</v>
      </c>
      <c r="S2491" s="46" t="s">
        <v>25</v>
      </c>
      <c r="T2491" s="47" t="str">
        <f>Def_Sistemas_Conectores_Cabos!$C$14</f>
        <v>Datalink Extrudado</v>
      </c>
      <c r="U2491" s="45" t="s">
        <v>46</v>
      </c>
      <c r="V2491" s="33"/>
      <c r="W2491" s="33"/>
      <c r="X2491" s="33"/>
    </row>
    <row r="2492" ht="15.75" customHeight="1">
      <c r="A2492" s="19" t="str">
        <f>Def_Sistemas_Conectores_Cabos!$A$22</f>
        <v>BPM de elétrons</v>
      </c>
      <c r="B2492" s="22" t="str">
        <f>Datas_Entregas!$A$3</f>
        <v>BTS/Anel</v>
      </c>
      <c r="C2492" s="25">
        <f t="array" ref="C2492">INDEX(Datas_Entregas!$B$2:$B$100, MATCH(B2492, Datas_Entregas!$A$2:$A$100, 0), 1)</f>
        <v>43296</v>
      </c>
      <c r="D2492" s="22" t="str">
        <f>Def_Status_Montagem!$A$2</f>
        <v>A verificar</v>
      </c>
      <c r="E2492" s="35" t="str">
        <f>Def_Status_Montagem!$B$4</f>
        <v>Contratada (inclui etiqueta)</v>
      </c>
      <c r="F2492" s="214" t="str">
        <f t="array" ref="F2492">INDEX(Def_Instancias_Equipamentos!$F$2:$F$5135, MATCH(K2492, Def_Instancias_Equipamentos!$D$2:$D$5135, 0), 1)</f>
        <v>Túnel (Anel)</v>
      </c>
      <c r="G2492" s="215" t="str">
        <f t="array" ref="G2492">INDEX(Def_Instancias_Equipamentos!$F$2:$F$5135, MATCH(L2492, Def_Instancias_Equipamentos!$D$2:$D$5135, 0), 1)</f>
        <v>Sala Racks 12</v>
      </c>
      <c r="H2492" s="26" t="str">
        <f t="array" ref="H2492">INDEX(Def_Instancias_Equipamentos!$E$2:$E$5135, MATCH(K2492, Def_Instancias_Equipamentos!$D$2:$D$5135, 0), 1)</f>
        <v>SI-12SB</v>
      </c>
      <c r="I2492" s="27" t="str">
        <f t="array" ref="I2492">INDEX(Def_Instancias_Equipamentos!$E$2:$E$5135, MATCH(L2492, Def_Instancias_Equipamentos!$D$2:$D$5135, 0), 1)</f>
        <v>IA-12RaBPM</v>
      </c>
      <c r="J2492" s="27" t="str">
        <f t="shared" si="26"/>
        <v>EXTERNO</v>
      </c>
      <c r="K2492" s="28" t="str">
        <f>Def_Instancias_Equipamentos!$D$1223</f>
        <v>SI-12SB:DI-BPMSigPatch-1</v>
      </c>
      <c r="L2492" s="19" t="str">
        <f>Def_Instancias_Equipamentos!$D$973</f>
        <v>SI-12SB:DI-BPMRFFE-1</v>
      </c>
      <c r="M2492" s="44" t="s">
        <v>44</v>
      </c>
      <c r="N2492" s="45" t="s">
        <v>45</v>
      </c>
      <c r="O2492" s="31" t="str">
        <f>Def_Sistemas_Conectores_Cabos!$B$7</f>
        <v>SMA 50-ohm</v>
      </c>
      <c r="P2492" s="19" t="str">
        <f>Def_Sistemas_Conectores_Cabos!$B$7</f>
        <v>SMA 50-ohm</v>
      </c>
      <c r="Q2492" s="27" t="str">
        <f t="shared" si="31"/>
        <v>SI-12SB:DI-BPMSigPatch-1/BI_OUT
SI-12SB:DI-BPMRFFE-1/BI_IN</v>
      </c>
      <c r="R2492" s="46" t="s">
        <v>25</v>
      </c>
      <c r="S2492" s="46" t="s">
        <v>25</v>
      </c>
      <c r="T2492" s="47" t="str">
        <f>Def_Sistemas_Conectores_Cabos!$C$14</f>
        <v>Datalink Extrudado</v>
      </c>
      <c r="U2492" s="45" t="s">
        <v>46</v>
      </c>
      <c r="V2492" s="33"/>
      <c r="W2492" s="33"/>
      <c r="X2492" s="33"/>
    </row>
    <row r="2493" ht="15.75" customHeight="1">
      <c r="A2493" s="19" t="str">
        <f>Def_Sistemas_Conectores_Cabos!$A$22</f>
        <v>BPM de elétrons</v>
      </c>
      <c r="B2493" s="22" t="str">
        <f>Datas_Entregas!$A$3</f>
        <v>BTS/Anel</v>
      </c>
      <c r="C2493" s="25">
        <f t="array" ref="C2493">INDEX(Datas_Entregas!$B$2:$B$100, MATCH(B2493, Datas_Entregas!$A$2:$A$100, 0), 1)</f>
        <v>43296</v>
      </c>
      <c r="D2493" s="22" t="str">
        <f>Def_Status_Montagem!$A$2</f>
        <v>A verificar</v>
      </c>
      <c r="E2493" s="35" t="str">
        <f>Def_Status_Montagem!$B$4</f>
        <v>Contratada (inclui etiqueta)</v>
      </c>
      <c r="F2493" s="214" t="str">
        <f t="array" ref="F2493">INDEX(Def_Instancias_Equipamentos!$F$2:$F$5135, MATCH(K2493, Def_Instancias_Equipamentos!$D$2:$D$5135, 0), 1)</f>
        <v>Túnel (Anel)</v>
      </c>
      <c r="G2493" s="215" t="str">
        <f t="array" ref="G2493">INDEX(Def_Instancias_Equipamentos!$F$2:$F$5135, MATCH(L2493, Def_Instancias_Equipamentos!$D$2:$D$5135, 0), 1)</f>
        <v>Sala Racks 12</v>
      </c>
      <c r="H2493" s="26" t="str">
        <f t="array" ref="H2493">INDEX(Def_Instancias_Equipamentos!$E$2:$E$5135, MATCH(K2493, Def_Instancias_Equipamentos!$D$2:$D$5135, 0), 1)</f>
        <v>SI-12SB</v>
      </c>
      <c r="I2493" s="27" t="str">
        <f t="array" ref="I2493">INDEX(Def_Instancias_Equipamentos!$E$2:$E$5135, MATCH(L2493, Def_Instancias_Equipamentos!$D$2:$D$5135, 0), 1)</f>
        <v>IA-12RaBPM</v>
      </c>
      <c r="J2493" s="27" t="str">
        <f t="shared" si="26"/>
        <v>EXTERNO</v>
      </c>
      <c r="K2493" s="28" t="str">
        <f>Def_Instancias_Equipamentos!$D$1224</f>
        <v>SI-12SB:DI-BPMSigPatch-2</v>
      </c>
      <c r="L2493" s="19" t="str">
        <f>Def_Instancias_Equipamentos!$D$974</f>
        <v>SI-12SB:DI-BPMRFFE-2</v>
      </c>
      <c r="M2493" s="44" t="s">
        <v>44</v>
      </c>
      <c r="N2493" s="45" t="s">
        <v>45</v>
      </c>
      <c r="O2493" s="31" t="str">
        <f>Def_Sistemas_Conectores_Cabos!$B$7</f>
        <v>SMA 50-ohm</v>
      </c>
      <c r="P2493" s="19" t="str">
        <f>Def_Sistemas_Conectores_Cabos!$B$7</f>
        <v>SMA 50-ohm</v>
      </c>
      <c r="Q2493" s="27" t="str">
        <f t="shared" si="31"/>
        <v>SI-12SB:DI-BPMSigPatch-2/BI_OUT
SI-12SB:DI-BPMRFFE-2/BI_IN</v>
      </c>
      <c r="R2493" s="46" t="s">
        <v>25</v>
      </c>
      <c r="S2493" s="46" t="s">
        <v>25</v>
      </c>
      <c r="T2493" s="47" t="str">
        <f>Def_Sistemas_Conectores_Cabos!$C$14</f>
        <v>Datalink Extrudado</v>
      </c>
      <c r="U2493" s="45" t="s">
        <v>46</v>
      </c>
      <c r="V2493" s="33"/>
      <c r="W2493" s="33"/>
      <c r="X2493" s="33"/>
    </row>
    <row r="2494" ht="15.75" customHeight="1">
      <c r="A2494" s="19" t="str">
        <f>Def_Sistemas_Conectores_Cabos!$A$22</f>
        <v>BPM de elétrons</v>
      </c>
      <c r="B2494" s="22" t="str">
        <f>Datas_Entregas!$A$3</f>
        <v>BTS/Anel</v>
      </c>
      <c r="C2494" s="25">
        <f t="array" ref="C2494">INDEX(Datas_Entregas!$B$2:$B$100, MATCH(B2494, Datas_Entregas!$A$2:$A$100, 0), 1)</f>
        <v>43296</v>
      </c>
      <c r="D2494" s="22" t="str">
        <f>Def_Status_Montagem!$A$2</f>
        <v>A verificar</v>
      </c>
      <c r="E2494" s="35" t="str">
        <f>Def_Status_Montagem!$B$4</f>
        <v>Contratada (inclui etiqueta)</v>
      </c>
      <c r="F2494" s="214" t="str">
        <f t="array" ref="F2494">INDEX(Def_Instancias_Equipamentos!$F$2:$F$5135, MATCH(K2494, Def_Instancias_Equipamentos!$D$2:$D$5135, 0), 1)</f>
        <v>Túnel (Anel)</v>
      </c>
      <c r="G2494" s="215" t="str">
        <f t="array" ref="G2494">INDEX(Def_Instancias_Equipamentos!$F$2:$F$5135, MATCH(L2494, Def_Instancias_Equipamentos!$D$2:$D$5135, 0), 1)</f>
        <v>Sala Racks 13</v>
      </c>
      <c r="H2494" s="26" t="str">
        <f t="array" ref="H2494">INDEX(Def_Instancias_Equipamentos!$E$2:$E$5135, MATCH(K2494, Def_Instancias_Equipamentos!$D$2:$D$5135, 0), 1)</f>
        <v>SI-13C1</v>
      </c>
      <c r="I2494" s="27" t="str">
        <f t="array" ref="I2494">INDEX(Def_Instancias_Equipamentos!$E$2:$E$5135, MATCH(L2494, Def_Instancias_Equipamentos!$D$2:$D$5135, 0), 1)</f>
        <v>IA-13RaBPM</v>
      </c>
      <c r="J2494" s="27" t="str">
        <f t="shared" si="26"/>
        <v>EXTERNO</v>
      </c>
      <c r="K2494" s="28" t="str">
        <f>Def_Instancias_Equipamentos!$D$1137</f>
        <v>SI-13C1:DI-BPMSigPatch-1</v>
      </c>
      <c r="L2494" s="19" t="str">
        <f>Def_Instancias_Equipamentos!$D$887</f>
        <v>SI-13C1:DI-BPMRFFE-1</v>
      </c>
      <c r="M2494" s="44" t="s">
        <v>44</v>
      </c>
      <c r="N2494" s="45" t="s">
        <v>45</v>
      </c>
      <c r="O2494" s="31" t="str">
        <f>Def_Sistemas_Conectores_Cabos!$B$7</f>
        <v>SMA 50-ohm</v>
      </c>
      <c r="P2494" s="19" t="str">
        <f>Def_Sistemas_Conectores_Cabos!$B$7</f>
        <v>SMA 50-ohm</v>
      </c>
      <c r="Q2494" s="27" t="str">
        <f t="shared" si="31"/>
        <v>SI-13C1:DI-BPMSigPatch-1/BI_OUT
SI-13C1:DI-BPMRFFE-1/BI_IN</v>
      </c>
      <c r="R2494" s="46" t="s">
        <v>25</v>
      </c>
      <c r="S2494" s="46" t="s">
        <v>25</v>
      </c>
      <c r="T2494" s="47" t="str">
        <f>Def_Sistemas_Conectores_Cabos!$C$14</f>
        <v>Datalink Extrudado</v>
      </c>
      <c r="U2494" s="45" t="s">
        <v>46</v>
      </c>
      <c r="V2494" s="33"/>
      <c r="W2494" s="33"/>
      <c r="X2494" s="33"/>
    </row>
    <row r="2495" ht="15.75" customHeight="1">
      <c r="A2495" s="19" t="str">
        <f>Def_Sistemas_Conectores_Cabos!$A$22</f>
        <v>BPM de elétrons</v>
      </c>
      <c r="B2495" s="22" t="str">
        <f>Datas_Entregas!$A$3</f>
        <v>BTS/Anel</v>
      </c>
      <c r="C2495" s="25">
        <f t="array" ref="C2495">INDEX(Datas_Entregas!$B$2:$B$100, MATCH(B2495, Datas_Entregas!$A$2:$A$100, 0), 1)</f>
        <v>43296</v>
      </c>
      <c r="D2495" s="22" t="str">
        <f>Def_Status_Montagem!$A$2</f>
        <v>A verificar</v>
      </c>
      <c r="E2495" s="35" t="str">
        <f>Def_Status_Montagem!$B$4</f>
        <v>Contratada (inclui etiqueta)</v>
      </c>
      <c r="F2495" s="214" t="str">
        <f t="array" ref="F2495">INDEX(Def_Instancias_Equipamentos!$F$2:$F$5135, MATCH(K2495, Def_Instancias_Equipamentos!$D$2:$D$5135, 0), 1)</f>
        <v>Túnel (Anel)</v>
      </c>
      <c r="G2495" s="215" t="str">
        <f t="array" ref="G2495">INDEX(Def_Instancias_Equipamentos!$F$2:$F$5135, MATCH(L2495, Def_Instancias_Equipamentos!$D$2:$D$5135, 0), 1)</f>
        <v>Sala Racks 13</v>
      </c>
      <c r="H2495" s="26" t="str">
        <f t="array" ref="H2495">INDEX(Def_Instancias_Equipamentos!$E$2:$E$5135, MATCH(K2495, Def_Instancias_Equipamentos!$D$2:$D$5135, 0), 1)</f>
        <v>SI-13C1</v>
      </c>
      <c r="I2495" s="27" t="str">
        <f t="array" ref="I2495">INDEX(Def_Instancias_Equipamentos!$E$2:$E$5135, MATCH(L2495, Def_Instancias_Equipamentos!$D$2:$D$5135, 0), 1)</f>
        <v>IA-13RaBPM</v>
      </c>
      <c r="J2495" s="27" t="str">
        <f t="shared" si="26"/>
        <v>EXTERNO</v>
      </c>
      <c r="K2495" s="28" t="str">
        <f>Def_Instancias_Equipamentos!$D$1138</f>
        <v>SI-13C1:DI-BPMSigPatch-2</v>
      </c>
      <c r="L2495" s="19" t="str">
        <f>Def_Instancias_Equipamentos!$D$888</f>
        <v>SI-13C1:DI-BPMRFFE-2</v>
      </c>
      <c r="M2495" s="44" t="s">
        <v>44</v>
      </c>
      <c r="N2495" s="45" t="s">
        <v>45</v>
      </c>
      <c r="O2495" s="31" t="str">
        <f>Def_Sistemas_Conectores_Cabos!$B$7</f>
        <v>SMA 50-ohm</v>
      </c>
      <c r="P2495" s="19" t="str">
        <f>Def_Sistemas_Conectores_Cabos!$B$7</f>
        <v>SMA 50-ohm</v>
      </c>
      <c r="Q2495" s="27" t="str">
        <f t="shared" si="31"/>
        <v>SI-13C1:DI-BPMSigPatch-2/BI_OUT
SI-13C1:DI-BPMRFFE-2/BI_IN</v>
      </c>
      <c r="R2495" s="46" t="s">
        <v>25</v>
      </c>
      <c r="S2495" s="46" t="s">
        <v>25</v>
      </c>
      <c r="T2495" s="47" t="str">
        <f>Def_Sistemas_Conectores_Cabos!$C$14</f>
        <v>Datalink Extrudado</v>
      </c>
      <c r="U2495" s="45" t="s">
        <v>46</v>
      </c>
      <c r="V2495" s="33"/>
      <c r="W2495" s="33"/>
      <c r="X2495" s="33"/>
    </row>
    <row r="2496" ht="15.75" customHeight="1">
      <c r="A2496" s="19" t="str">
        <f>Def_Sistemas_Conectores_Cabos!$A$22</f>
        <v>BPM de elétrons</v>
      </c>
      <c r="B2496" s="22" t="str">
        <f>Datas_Entregas!$A$3</f>
        <v>BTS/Anel</v>
      </c>
      <c r="C2496" s="25">
        <f t="array" ref="C2496">INDEX(Datas_Entregas!$B$2:$B$100, MATCH(B2496, Datas_Entregas!$A$2:$A$100, 0), 1)</f>
        <v>43296</v>
      </c>
      <c r="D2496" s="22" t="str">
        <f>Def_Status_Montagem!$A$2</f>
        <v>A verificar</v>
      </c>
      <c r="E2496" s="35" t="str">
        <f>Def_Status_Montagem!$B$4</f>
        <v>Contratada (inclui etiqueta)</v>
      </c>
      <c r="F2496" s="214" t="str">
        <f t="array" ref="F2496">INDEX(Def_Instancias_Equipamentos!$F$2:$F$5135, MATCH(K2496, Def_Instancias_Equipamentos!$D$2:$D$5135, 0), 1)</f>
        <v>Túnel (Anel)</v>
      </c>
      <c r="G2496" s="215" t="str">
        <f t="array" ref="G2496">INDEX(Def_Instancias_Equipamentos!$F$2:$F$5135, MATCH(L2496, Def_Instancias_Equipamentos!$D$2:$D$5135, 0), 1)</f>
        <v>Sala Racks 13</v>
      </c>
      <c r="H2496" s="26" t="str">
        <f t="array" ref="H2496">INDEX(Def_Instancias_Equipamentos!$E$2:$E$5135, MATCH(K2496, Def_Instancias_Equipamentos!$D$2:$D$5135, 0), 1)</f>
        <v>SI-13C2</v>
      </c>
      <c r="I2496" s="27" t="str">
        <f t="array" ref="I2496">INDEX(Def_Instancias_Equipamentos!$E$2:$E$5135, MATCH(L2496, Def_Instancias_Equipamentos!$D$2:$D$5135, 0), 1)</f>
        <v>IA-13RaBPM</v>
      </c>
      <c r="J2496" s="27" t="str">
        <f t="shared" si="26"/>
        <v>EXTERNO</v>
      </c>
      <c r="K2496" s="28" t="str">
        <f>Def_Instancias_Equipamentos!$D$1139</f>
        <v>SI-13C2:DI-BPMSigPatch</v>
      </c>
      <c r="L2496" s="19" t="str">
        <f>Def_Instancias_Equipamentos!$D$889</f>
        <v>SI-13C2:DI-BPMRFFE</v>
      </c>
      <c r="M2496" s="44" t="s">
        <v>44</v>
      </c>
      <c r="N2496" s="45" t="s">
        <v>45</v>
      </c>
      <c r="O2496" s="31" t="str">
        <f>Def_Sistemas_Conectores_Cabos!$B$7</f>
        <v>SMA 50-ohm</v>
      </c>
      <c r="P2496" s="19" t="str">
        <f>Def_Sistemas_Conectores_Cabos!$B$7</f>
        <v>SMA 50-ohm</v>
      </c>
      <c r="Q2496" s="27" t="str">
        <f t="shared" si="31"/>
        <v>SI-13C2:DI-BPMSigPatch/BI_OUT
SI-13C2:DI-BPMRFFE/BI_IN</v>
      </c>
      <c r="R2496" s="46" t="s">
        <v>25</v>
      </c>
      <c r="S2496" s="46" t="s">
        <v>25</v>
      </c>
      <c r="T2496" s="47" t="str">
        <f>Def_Sistemas_Conectores_Cabos!$C$14</f>
        <v>Datalink Extrudado</v>
      </c>
      <c r="U2496" s="45" t="s">
        <v>46</v>
      </c>
      <c r="V2496" s="33"/>
      <c r="W2496" s="33"/>
      <c r="X2496" s="33"/>
    </row>
    <row r="2497" ht="15.75" customHeight="1">
      <c r="A2497" s="19" t="str">
        <f>Def_Sistemas_Conectores_Cabos!$A$22</f>
        <v>BPM de elétrons</v>
      </c>
      <c r="B2497" s="22" t="str">
        <f>Datas_Entregas!$A$3</f>
        <v>BTS/Anel</v>
      </c>
      <c r="C2497" s="25">
        <f t="array" ref="C2497">INDEX(Datas_Entregas!$B$2:$B$100, MATCH(B2497, Datas_Entregas!$A$2:$A$100, 0), 1)</f>
        <v>43296</v>
      </c>
      <c r="D2497" s="22" t="str">
        <f>Def_Status_Montagem!$A$2</f>
        <v>A verificar</v>
      </c>
      <c r="E2497" s="35" t="str">
        <f>Def_Status_Montagem!$B$4</f>
        <v>Contratada (inclui etiqueta)</v>
      </c>
      <c r="F2497" s="214" t="str">
        <f t="array" ref="F2497">INDEX(Def_Instancias_Equipamentos!$F$2:$F$5135, MATCH(K2497, Def_Instancias_Equipamentos!$D$2:$D$5135, 0), 1)</f>
        <v>Túnel (Anel)</v>
      </c>
      <c r="G2497" s="215" t="str">
        <f t="array" ref="G2497">INDEX(Def_Instancias_Equipamentos!$F$2:$F$5135, MATCH(L2497, Def_Instancias_Equipamentos!$D$2:$D$5135, 0), 1)</f>
        <v>Sala Racks 13</v>
      </c>
      <c r="H2497" s="26" t="str">
        <f t="array" ref="H2497">INDEX(Def_Instancias_Equipamentos!$E$2:$E$5135, MATCH(K2497, Def_Instancias_Equipamentos!$D$2:$D$5135, 0), 1)</f>
        <v>SI-13C3</v>
      </c>
      <c r="I2497" s="27" t="str">
        <f t="array" ref="I2497">INDEX(Def_Instancias_Equipamentos!$E$2:$E$5135, MATCH(L2497, Def_Instancias_Equipamentos!$D$2:$D$5135, 0), 1)</f>
        <v>IA-13RaBPM</v>
      </c>
      <c r="J2497" s="27" t="str">
        <f t="shared" si="26"/>
        <v>EXTERNO</v>
      </c>
      <c r="K2497" s="28" t="str">
        <f>Def_Instancias_Equipamentos!$D$1140</f>
        <v>SI-13C3:DI-BPMSigPatch-1</v>
      </c>
      <c r="L2497" s="19" t="str">
        <f>Def_Instancias_Equipamentos!$D$890</f>
        <v>SI-13C3:DI-BPMRFFE-1</v>
      </c>
      <c r="M2497" s="44" t="s">
        <v>44</v>
      </c>
      <c r="N2497" s="45" t="s">
        <v>45</v>
      </c>
      <c r="O2497" s="31" t="str">
        <f>Def_Sistemas_Conectores_Cabos!$B$7</f>
        <v>SMA 50-ohm</v>
      </c>
      <c r="P2497" s="19" t="str">
        <f>Def_Sistemas_Conectores_Cabos!$B$7</f>
        <v>SMA 50-ohm</v>
      </c>
      <c r="Q2497" s="27" t="str">
        <f t="shared" si="31"/>
        <v>SI-13C3:DI-BPMSigPatch-1/BI_OUT
SI-13C3:DI-BPMRFFE-1/BI_IN</v>
      </c>
      <c r="R2497" s="46" t="s">
        <v>25</v>
      </c>
      <c r="S2497" s="46" t="s">
        <v>25</v>
      </c>
      <c r="T2497" s="47" t="str">
        <f>Def_Sistemas_Conectores_Cabos!$C$14</f>
        <v>Datalink Extrudado</v>
      </c>
      <c r="U2497" s="45" t="s">
        <v>46</v>
      </c>
      <c r="V2497" s="33"/>
      <c r="W2497" s="33"/>
      <c r="X2497" s="33"/>
    </row>
    <row r="2498" ht="15.75" customHeight="1">
      <c r="A2498" s="19" t="str">
        <f>Def_Sistemas_Conectores_Cabos!$A$22</f>
        <v>BPM de elétrons</v>
      </c>
      <c r="B2498" s="22" t="str">
        <f>Datas_Entregas!$A$3</f>
        <v>BTS/Anel</v>
      </c>
      <c r="C2498" s="25">
        <f t="array" ref="C2498">INDEX(Datas_Entregas!$B$2:$B$100, MATCH(B2498, Datas_Entregas!$A$2:$A$100, 0), 1)</f>
        <v>43296</v>
      </c>
      <c r="D2498" s="22" t="str">
        <f>Def_Status_Montagem!$A$2</f>
        <v>A verificar</v>
      </c>
      <c r="E2498" s="35" t="str">
        <f>Def_Status_Montagem!$B$4</f>
        <v>Contratada (inclui etiqueta)</v>
      </c>
      <c r="F2498" s="214" t="str">
        <f t="array" ref="F2498">INDEX(Def_Instancias_Equipamentos!$F$2:$F$5135, MATCH(K2498, Def_Instancias_Equipamentos!$D$2:$D$5135, 0), 1)</f>
        <v>Túnel (Anel)</v>
      </c>
      <c r="G2498" s="215" t="str">
        <f t="array" ref="G2498">INDEX(Def_Instancias_Equipamentos!$F$2:$F$5135, MATCH(L2498, Def_Instancias_Equipamentos!$D$2:$D$5135, 0), 1)</f>
        <v>Sala Racks 13</v>
      </c>
      <c r="H2498" s="26" t="str">
        <f t="array" ref="H2498">INDEX(Def_Instancias_Equipamentos!$E$2:$E$5135, MATCH(K2498, Def_Instancias_Equipamentos!$D$2:$D$5135, 0), 1)</f>
        <v>SI-13C3</v>
      </c>
      <c r="I2498" s="27" t="str">
        <f t="array" ref="I2498">INDEX(Def_Instancias_Equipamentos!$E$2:$E$5135, MATCH(L2498, Def_Instancias_Equipamentos!$D$2:$D$5135, 0), 1)</f>
        <v>IA-13RaBPM</v>
      </c>
      <c r="J2498" s="27" t="str">
        <f t="shared" si="26"/>
        <v>EXTERNO</v>
      </c>
      <c r="K2498" s="28" t="str">
        <f>Def_Instancias_Equipamentos!$D$1141</f>
        <v>SI-13C3:DI-BPMSigPatch-2</v>
      </c>
      <c r="L2498" s="19" t="str">
        <f>Def_Instancias_Equipamentos!$D$891</f>
        <v>SI-13C3:DI-BPMRFFE-2</v>
      </c>
      <c r="M2498" s="44" t="s">
        <v>44</v>
      </c>
      <c r="N2498" s="45" t="s">
        <v>45</v>
      </c>
      <c r="O2498" s="31" t="str">
        <f>Def_Sistemas_Conectores_Cabos!$B$7</f>
        <v>SMA 50-ohm</v>
      </c>
      <c r="P2498" s="19" t="str">
        <f>Def_Sistemas_Conectores_Cabos!$B$7</f>
        <v>SMA 50-ohm</v>
      </c>
      <c r="Q2498" s="27" t="str">
        <f t="shared" si="31"/>
        <v>SI-13C3:DI-BPMSigPatch-2/BI_OUT
SI-13C3:DI-BPMRFFE-2/BI_IN</v>
      </c>
      <c r="R2498" s="46" t="s">
        <v>25</v>
      </c>
      <c r="S2498" s="46" t="s">
        <v>25</v>
      </c>
      <c r="T2498" s="47" t="str">
        <f>Def_Sistemas_Conectores_Cabos!$C$14</f>
        <v>Datalink Extrudado</v>
      </c>
      <c r="U2498" s="45" t="s">
        <v>46</v>
      </c>
      <c r="V2498" s="33"/>
      <c r="W2498" s="33"/>
      <c r="X2498" s="33"/>
    </row>
    <row r="2499" ht="15.75" customHeight="1">
      <c r="A2499" s="19" t="str">
        <f>Def_Sistemas_Conectores_Cabos!$A$22</f>
        <v>BPM de elétrons</v>
      </c>
      <c r="B2499" s="22" t="str">
        <f>Datas_Entregas!$A$3</f>
        <v>BTS/Anel</v>
      </c>
      <c r="C2499" s="25">
        <f t="array" ref="C2499">INDEX(Datas_Entregas!$B$2:$B$100, MATCH(B2499, Datas_Entregas!$A$2:$A$100, 0), 1)</f>
        <v>43296</v>
      </c>
      <c r="D2499" s="22" t="str">
        <f>Def_Status_Montagem!$A$2</f>
        <v>A verificar</v>
      </c>
      <c r="E2499" s="35" t="str">
        <f>Def_Status_Montagem!$B$4</f>
        <v>Contratada (inclui etiqueta)</v>
      </c>
      <c r="F2499" s="214" t="str">
        <f t="array" ref="F2499">INDEX(Def_Instancias_Equipamentos!$F$2:$F$5135, MATCH(K2499, Def_Instancias_Equipamentos!$D$2:$D$5135, 0), 1)</f>
        <v>Túnel (Anel)</v>
      </c>
      <c r="G2499" s="215" t="str">
        <f t="array" ref="G2499">INDEX(Def_Instancias_Equipamentos!$F$2:$F$5135, MATCH(L2499, Def_Instancias_Equipamentos!$D$2:$D$5135, 0), 1)</f>
        <v>Sala Racks 13</v>
      </c>
      <c r="H2499" s="26" t="str">
        <f t="array" ref="H2499">INDEX(Def_Instancias_Equipamentos!$E$2:$E$5135, MATCH(K2499, Def_Instancias_Equipamentos!$D$2:$D$5135, 0), 1)</f>
        <v>SI-13C4</v>
      </c>
      <c r="I2499" s="27" t="str">
        <f t="array" ref="I2499">INDEX(Def_Instancias_Equipamentos!$E$2:$E$5135, MATCH(L2499, Def_Instancias_Equipamentos!$D$2:$D$5135, 0), 1)</f>
        <v>IA-13RaBPM</v>
      </c>
      <c r="J2499" s="27" t="str">
        <f t="shared" si="26"/>
        <v>EXTERNO</v>
      </c>
      <c r="K2499" s="28" t="str">
        <f>Def_Instancias_Equipamentos!$D$1142</f>
        <v>SI-13C4:DI-BPMSigPatch</v>
      </c>
      <c r="L2499" s="19" t="str">
        <f>Def_Instancias_Equipamentos!$D$892</f>
        <v>SI-13C4:DI-BPMRFFE</v>
      </c>
      <c r="M2499" s="44" t="s">
        <v>44</v>
      </c>
      <c r="N2499" s="45" t="s">
        <v>45</v>
      </c>
      <c r="O2499" s="31" t="str">
        <f>Def_Sistemas_Conectores_Cabos!$B$7</f>
        <v>SMA 50-ohm</v>
      </c>
      <c r="P2499" s="19" t="str">
        <f>Def_Sistemas_Conectores_Cabos!$B$7</f>
        <v>SMA 50-ohm</v>
      </c>
      <c r="Q2499" s="27" t="str">
        <f t="shared" si="31"/>
        <v>SI-13C4:DI-BPMSigPatch/BI_OUT
SI-13C4:DI-BPMRFFE/BI_IN</v>
      </c>
      <c r="R2499" s="46" t="s">
        <v>25</v>
      </c>
      <c r="S2499" s="46" t="s">
        <v>25</v>
      </c>
      <c r="T2499" s="47" t="str">
        <f>Def_Sistemas_Conectores_Cabos!$C$14</f>
        <v>Datalink Extrudado</v>
      </c>
      <c r="U2499" s="45" t="s">
        <v>46</v>
      </c>
      <c r="V2499" s="33"/>
      <c r="W2499" s="33"/>
      <c r="X2499" s="33"/>
    </row>
    <row r="2500" ht="15.75" customHeight="1">
      <c r="A2500" s="19" t="str">
        <f>Def_Sistemas_Conectores_Cabos!$A$22</f>
        <v>BPM de elétrons</v>
      </c>
      <c r="B2500" s="22" t="str">
        <f>Datas_Entregas!$A$3</f>
        <v>BTS/Anel</v>
      </c>
      <c r="C2500" s="25">
        <f t="array" ref="C2500">INDEX(Datas_Entregas!$B$2:$B$100, MATCH(B2500, Datas_Entregas!$A$2:$A$100, 0), 1)</f>
        <v>43296</v>
      </c>
      <c r="D2500" s="22" t="str">
        <f>Def_Status_Montagem!$A$2</f>
        <v>A verificar</v>
      </c>
      <c r="E2500" s="35" t="str">
        <f>Def_Status_Montagem!$B$4</f>
        <v>Contratada (inclui etiqueta)</v>
      </c>
      <c r="F2500" s="214" t="str">
        <f t="array" ref="F2500">INDEX(Def_Instancias_Equipamentos!$F$2:$F$5135, MATCH(K2500, Def_Instancias_Equipamentos!$D$2:$D$5135, 0), 1)</f>
        <v>Túnel (Anel)</v>
      </c>
      <c r="G2500" s="215" t="str">
        <f t="array" ref="G2500">INDEX(Def_Instancias_Equipamentos!$F$2:$F$5135, MATCH(L2500, Def_Instancias_Equipamentos!$D$2:$D$5135, 0), 1)</f>
        <v>Sala Racks 13</v>
      </c>
      <c r="H2500" s="26" t="str">
        <f t="array" ref="H2500">INDEX(Def_Instancias_Equipamentos!$E$2:$E$5135, MATCH(K2500, Def_Instancias_Equipamentos!$D$2:$D$5135, 0), 1)</f>
        <v>SI-13M1</v>
      </c>
      <c r="I2500" s="27" t="str">
        <f t="array" ref="I2500">INDEX(Def_Instancias_Equipamentos!$E$2:$E$5135, MATCH(L2500, Def_Instancias_Equipamentos!$D$2:$D$5135, 0), 1)</f>
        <v>IA-13RaBPM</v>
      </c>
      <c r="J2500" s="27" t="str">
        <f t="shared" si="26"/>
        <v>EXTERNO</v>
      </c>
      <c r="K2500" s="28" t="str">
        <f>Def_Instancias_Equipamentos!$D$1143</f>
        <v>SI-13M1:DI-BPMSigPatch</v>
      </c>
      <c r="L2500" s="19" t="str">
        <f>Def_Instancias_Equipamentos!$D$893</f>
        <v>SI-13M1:DI-BPMRFFE</v>
      </c>
      <c r="M2500" s="44" t="s">
        <v>44</v>
      </c>
      <c r="N2500" s="45" t="s">
        <v>45</v>
      </c>
      <c r="O2500" s="31" t="str">
        <f>Def_Sistemas_Conectores_Cabos!$B$7</f>
        <v>SMA 50-ohm</v>
      </c>
      <c r="P2500" s="19" t="str">
        <f>Def_Sistemas_Conectores_Cabos!$B$7</f>
        <v>SMA 50-ohm</v>
      </c>
      <c r="Q2500" s="27" t="str">
        <f t="shared" si="31"/>
        <v>SI-13M1:DI-BPMSigPatch/BI_OUT
SI-13M1:DI-BPMRFFE/BI_IN</v>
      </c>
      <c r="R2500" s="46" t="s">
        <v>25</v>
      </c>
      <c r="S2500" s="46" t="s">
        <v>25</v>
      </c>
      <c r="T2500" s="47" t="str">
        <f>Def_Sistemas_Conectores_Cabos!$C$14</f>
        <v>Datalink Extrudado</v>
      </c>
      <c r="U2500" s="45" t="s">
        <v>46</v>
      </c>
      <c r="V2500" s="33"/>
      <c r="W2500" s="33"/>
      <c r="X2500" s="33"/>
    </row>
    <row r="2501" ht="15.75" customHeight="1">
      <c r="A2501" s="19" t="str">
        <f>Def_Sistemas_Conectores_Cabos!$A$22</f>
        <v>BPM de elétrons</v>
      </c>
      <c r="B2501" s="22" t="str">
        <f>Datas_Entregas!$A$3</f>
        <v>BTS/Anel</v>
      </c>
      <c r="C2501" s="25">
        <f t="array" ref="C2501">INDEX(Datas_Entregas!$B$2:$B$100, MATCH(B2501, Datas_Entregas!$A$2:$A$100, 0), 1)</f>
        <v>43296</v>
      </c>
      <c r="D2501" s="22" t="str">
        <f>Def_Status_Montagem!$A$2</f>
        <v>A verificar</v>
      </c>
      <c r="E2501" s="35" t="str">
        <f>Def_Status_Montagem!$B$4</f>
        <v>Contratada (inclui etiqueta)</v>
      </c>
      <c r="F2501" s="214" t="str">
        <f t="array" ref="F2501">INDEX(Def_Instancias_Equipamentos!$F$2:$F$5135, MATCH(K2501, Def_Instancias_Equipamentos!$D$2:$D$5135, 0), 1)</f>
        <v>Túnel (Anel)</v>
      </c>
      <c r="G2501" s="215" t="str">
        <f t="array" ref="G2501">INDEX(Def_Instancias_Equipamentos!$F$2:$F$5135, MATCH(L2501, Def_Instancias_Equipamentos!$D$2:$D$5135, 0), 1)</f>
        <v>Sala Racks 13</v>
      </c>
      <c r="H2501" s="26" t="str">
        <f t="array" ref="H2501">INDEX(Def_Instancias_Equipamentos!$E$2:$E$5135, MATCH(K2501, Def_Instancias_Equipamentos!$D$2:$D$5135, 0), 1)</f>
        <v>SI-13M2</v>
      </c>
      <c r="I2501" s="27" t="str">
        <f t="array" ref="I2501">INDEX(Def_Instancias_Equipamentos!$E$2:$E$5135, MATCH(L2501, Def_Instancias_Equipamentos!$D$2:$D$5135, 0), 1)</f>
        <v>IA-13RaBPM</v>
      </c>
      <c r="J2501" s="27" t="str">
        <f t="shared" si="26"/>
        <v>EXTERNO</v>
      </c>
      <c r="K2501" s="28" t="str">
        <f>Def_Instancias_Equipamentos!$D$1144</f>
        <v>SI-13M2:DI-BPMSigPatch</v>
      </c>
      <c r="L2501" s="19" t="str">
        <f>Def_Instancias_Equipamentos!$D$894</f>
        <v>SI-13M2:DI-BPMRFFE</v>
      </c>
      <c r="M2501" s="44" t="s">
        <v>44</v>
      </c>
      <c r="N2501" s="45" t="s">
        <v>45</v>
      </c>
      <c r="O2501" s="31" t="str">
        <f>Def_Sistemas_Conectores_Cabos!$B$7</f>
        <v>SMA 50-ohm</v>
      </c>
      <c r="P2501" s="19" t="str">
        <f>Def_Sistemas_Conectores_Cabos!$B$7</f>
        <v>SMA 50-ohm</v>
      </c>
      <c r="Q2501" s="27" t="str">
        <f t="shared" si="31"/>
        <v>SI-13M2:DI-BPMSigPatch/BI_OUT
SI-13M2:DI-BPMRFFE/BI_IN</v>
      </c>
      <c r="R2501" s="46" t="s">
        <v>25</v>
      </c>
      <c r="S2501" s="46" t="s">
        <v>25</v>
      </c>
      <c r="T2501" s="47" t="str">
        <f>Def_Sistemas_Conectores_Cabos!$C$14</f>
        <v>Datalink Extrudado</v>
      </c>
      <c r="U2501" s="45" t="s">
        <v>46</v>
      </c>
      <c r="V2501" s="33"/>
      <c r="W2501" s="33"/>
      <c r="X2501" s="33"/>
    </row>
    <row r="2502" ht="15.75" customHeight="1">
      <c r="A2502" s="19" t="str">
        <f>Def_Sistemas_Conectores_Cabos!$A$22</f>
        <v>BPM de elétrons</v>
      </c>
      <c r="B2502" s="22" t="str">
        <f>Datas_Entregas!$A$6</f>
        <v>Linhas de Luz (fases I-A e II)</v>
      </c>
      <c r="C2502" s="25">
        <f t="array" ref="C2502">INDEX(Datas_Entregas!$B$2:$B$100, MATCH(B2502, Datas_Entregas!$A$2:$A$100, 0), 1)</f>
        <v>43374</v>
      </c>
      <c r="D2502" s="22" t="str">
        <f>Def_Status_Montagem!$A$2</f>
        <v>A verificar</v>
      </c>
      <c r="E2502" s="35" t="str">
        <f>Def_Status_Montagem!$B$4</f>
        <v>Contratada (inclui etiqueta)</v>
      </c>
      <c r="F2502" s="214" t="str">
        <f t="array" ref="F2502">INDEX(Def_Instancias_Equipamentos!$F$2:$F$5135, MATCH(K2502, Def_Instancias_Equipamentos!$D$2:$D$5135, 0), 1)</f>
        <v>Túnel (Anel)</v>
      </c>
      <c r="G2502" s="215" t="str">
        <f t="array" ref="G2502">INDEX(Def_Instancias_Equipamentos!$F$2:$F$5135, MATCH(L2502, Def_Instancias_Equipamentos!$D$2:$D$5135, 0), 1)</f>
        <v>Sala Racks 13</v>
      </c>
      <c r="H2502" s="26" t="str">
        <f t="array" ref="H2502">INDEX(Def_Instancias_Equipamentos!$E$2:$E$5135, MATCH(K2502, Def_Instancias_Equipamentos!$D$2:$D$5135, 0), 1)</f>
        <v>SI-13SA</v>
      </c>
      <c r="I2502" s="27" t="str">
        <f t="array" ref="I2502">INDEX(Def_Instancias_Equipamentos!$E$2:$E$5135, MATCH(L2502, Def_Instancias_Equipamentos!$D$2:$D$5135, 0), 1)</f>
        <v>IA-13RaBPM</v>
      </c>
      <c r="J2502" s="27" t="str">
        <f t="shared" si="26"/>
        <v>EXTERNO</v>
      </c>
      <c r="K2502" s="28" t="str">
        <f>Def_Instancias_Equipamentos!$D$1225</f>
        <v>SI-13SA:DI-BPMSigPatch-1</v>
      </c>
      <c r="L2502" s="19" t="str">
        <f>Def_Instancias_Equipamentos!$D$975</f>
        <v>SI-13SA:DI-BPMRFFE-1</v>
      </c>
      <c r="M2502" s="44" t="s">
        <v>44</v>
      </c>
      <c r="N2502" s="45" t="s">
        <v>45</v>
      </c>
      <c r="O2502" s="31" t="str">
        <f>Def_Sistemas_Conectores_Cabos!$B$7</f>
        <v>SMA 50-ohm</v>
      </c>
      <c r="P2502" s="19" t="str">
        <f>Def_Sistemas_Conectores_Cabos!$B$7</f>
        <v>SMA 50-ohm</v>
      </c>
      <c r="Q2502" s="27" t="str">
        <f t="shared" si="31"/>
        <v>SI-13SA:DI-BPMSigPatch-1/BI_OUT
SI-13SA:DI-BPMRFFE-1/BI_IN</v>
      </c>
      <c r="R2502" s="46" t="s">
        <v>25</v>
      </c>
      <c r="S2502" s="46" t="s">
        <v>25</v>
      </c>
      <c r="T2502" s="47" t="str">
        <f>Def_Sistemas_Conectores_Cabos!$C$14</f>
        <v>Datalink Extrudado</v>
      </c>
      <c r="U2502" s="45" t="s">
        <v>46</v>
      </c>
      <c r="V2502" s="33"/>
      <c r="W2502" s="33"/>
      <c r="X2502" s="33"/>
    </row>
    <row r="2503" ht="15.75" customHeight="1">
      <c r="A2503" s="19" t="str">
        <f>Def_Sistemas_Conectores_Cabos!$A$22</f>
        <v>BPM de elétrons</v>
      </c>
      <c r="B2503" s="22" t="str">
        <f>Datas_Entregas!$A$6</f>
        <v>Linhas de Luz (fases I-A e II)</v>
      </c>
      <c r="C2503" s="25">
        <f t="array" ref="C2503">INDEX(Datas_Entregas!$B$2:$B$100, MATCH(B2503, Datas_Entregas!$A$2:$A$100, 0), 1)</f>
        <v>43374</v>
      </c>
      <c r="D2503" s="22" t="str">
        <f>Def_Status_Montagem!$A$2</f>
        <v>A verificar</v>
      </c>
      <c r="E2503" s="35" t="str">
        <f>Def_Status_Montagem!$B$4</f>
        <v>Contratada (inclui etiqueta)</v>
      </c>
      <c r="F2503" s="214" t="str">
        <f t="array" ref="F2503">INDEX(Def_Instancias_Equipamentos!$F$2:$F$5135, MATCH(K2503, Def_Instancias_Equipamentos!$D$2:$D$5135, 0), 1)</f>
        <v>Túnel (Anel)</v>
      </c>
      <c r="G2503" s="215" t="str">
        <f t="array" ref="G2503">INDEX(Def_Instancias_Equipamentos!$F$2:$F$5135, MATCH(L2503, Def_Instancias_Equipamentos!$D$2:$D$5135, 0), 1)</f>
        <v>Sala Racks 13</v>
      </c>
      <c r="H2503" s="26" t="str">
        <f t="array" ref="H2503">INDEX(Def_Instancias_Equipamentos!$E$2:$E$5135, MATCH(K2503, Def_Instancias_Equipamentos!$D$2:$D$5135, 0), 1)</f>
        <v>SI-13SA</v>
      </c>
      <c r="I2503" s="27" t="str">
        <f t="array" ref="I2503">INDEX(Def_Instancias_Equipamentos!$E$2:$E$5135, MATCH(L2503, Def_Instancias_Equipamentos!$D$2:$D$5135, 0), 1)</f>
        <v>IA-13RaBPM</v>
      </c>
      <c r="J2503" s="27" t="str">
        <f t="shared" si="26"/>
        <v>EXTERNO</v>
      </c>
      <c r="K2503" s="28" t="str">
        <f>Def_Instancias_Equipamentos!$D$1226</f>
        <v>SI-13SA:DI-BPMSigPatch-2</v>
      </c>
      <c r="L2503" s="19" t="str">
        <f>Def_Instancias_Equipamentos!$D$976</f>
        <v>SI-13SA:DI-BPMRFFE-2</v>
      </c>
      <c r="M2503" s="44" t="s">
        <v>44</v>
      </c>
      <c r="N2503" s="45" t="s">
        <v>45</v>
      </c>
      <c r="O2503" s="31" t="str">
        <f>Def_Sistemas_Conectores_Cabos!$B$7</f>
        <v>SMA 50-ohm</v>
      </c>
      <c r="P2503" s="19" t="str">
        <f>Def_Sistemas_Conectores_Cabos!$B$7</f>
        <v>SMA 50-ohm</v>
      </c>
      <c r="Q2503" s="27" t="str">
        <f t="shared" si="31"/>
        <v>SI-13SA:DI-BPMSigPatch-2/BI_OUT
SI-13SA:DI-BPMRFFE-2/BI_IN</v>
      </c>
      <c r="R2503" s="46" t="s">
        <v>25</v>
      </c>
      <c r="S2503" s="46" t="s">
        <v>25</v>
      </c>
      <c r="T2503" s="47" t="str">
        <f>Def_Sistemas_Conectores_Cabos!$C$14</f>
        <v>Datalink Extrudado</v>
      </c>
      <c r="U2503" s="45" t="s">
        <v>46</v>
      </c>
      <c r="V2503" s="33"/>
      <c r="W2503" s="33"/>
      <c r="X2503" s="33"/>
    </row>
    <row r="2504" ht="15.75" customHeight="1">
      <c r="A2504" s="19" t="str">
        <f>Def_Sistemas_Conectores_Cabos!$A$22</f>
        <v>BPM de elétrons</v>
      </c>
      <c r="B2504" s="22" t="str">
        <f>Datas_Entregas!$A$3</f>
        <v>BTS/Anel</v>
      </c>
      <c r="C2504" s="25">
        <f t="array" ref="C2504">INDEX(Datas_Entregas!$B$2:$B$100, MATCH(B2504, Datas_Entregas!$A$2:$A$100, 0), 1)</f>
        <v>43296</v>
      </c>
      <c r="D2504" s="22" t="str">
        <f>Def_Status_Montagem!$A$2</f>
        <v>A verificar</v>
      </c>
      <c r="E2504" s="35" t="str">
        <f>Def_Status_Montagem!$B$4</f>
        <v>Contratada (inclui etiqueta)</v>
      </c>
      <c r="F2504" s="214" t="str">
        <f t="array" ref="F2504">INDEX(Def_Instancias_Equipamentos!$F$2:$F$5135, MATCH(K2504, Def_Instancias_Equipamentos!$D$2:$D$5135, 0), 1)</f>
        <v>Túnel (Anel)</v>
      </c>
      <c r="G2504" s="215" t="str">
        <f t="array" ref="G2504">INDEX(Def_Instancias_Equipamentos!$F$2:$F$5135, MATCH(L2504, Def_Instancias_Equipamentos!$D$2:$D$5135, 0), 1)</f>
        <v>Sala Racks 14</v>
      </c>
      <c r="H2504" s="26" t="str">
        <f t="array" ref="H2504">INDEX(Def_Instancias_Equipamentos!$E$2:$E$5135, MATCH(K2504, Def_Instancias_Equipamentos!$D$2:$D$5135, 0), 1)</f>
        <v>SI-14C1</v>
      </c>
      <c r="I2504" s="27" t="str">
        <f t="array" ref="I2504">INDEX(Def_Instancias_Equipamentos!$E$2:$E$5135, MATCH(L2504, Def_Instancias_Equipamentos!$D$2:$D$5135, 0), 1)</f>
        <v>IA-14RaBPM</v>
      </c>
      <c r="J2504" s="27" t="str">
        <f t="shared" si="26"/>
        <v>EXTERNO</v>
      </c>
      <c r="K2504" s="28" t="str">
        <f>Def_Instancias_Equipamentos!$D$1145</f>
        <v>SI-14C1:DI-BPMSigPatch-1</v>
      </c>
      <c r="L2504" s="19" t="str">
        <f>Def_Instancias_Equipamentos!$D$895</f>
        <v>SI-14C1:DI-BPMRFFE-1</v>
      </c>
      <c r="M2504" s="44" t="s">
        <v>44</v>
      </c>
      <c r="N2504" s="45" t="s">
        <v>45</v>
      </c>
      <c r="O2504" s="31" t="str">
        <f>Def_Sistemas_Conectores_Cabos!$B$7</f>
        <v>SMA 50-ohm</v>
      </c>
      <c r="P2504" s="19" t="str">
        <f>Def_Sistemas_Conectores_Cabos!$B$7</f>
        <v>SMA 50-ohm</v>
      </c>
      <c r="Q2504" s="27" t="str">
        <f t="shared" si="31"/>
        <v>SI-14C1:DI-BPMSigPatch-1/BI_OUT
SI-14C1:DI-BPMRFFE-1/BI_IN</v>
      </c>
      <c r="R2504" s="46" t="s">
        <v>25</v>
      </c>
      <c r="S2504" s="46" t="s">
        <v>25</v>
      </c>
      <c r="T2504" s="47" t="str">
        <f>Def_Sistemas_Conectores_Cabos!$C$14</f>
        <v>Datalink Extrudado</v>
      </c>
      <c r="U2504" s="45" t="s">
        <v>46</v>
      </c>
      <c r="V2504" s="33"/>
      <c r="W2504" s="33"/>
      <c r="X2504" s="33"/>
    </row>
    <row r="2505" ht="15.75" customHeight="1">
      <c r="A2505" s="19" t="str">
        <f>Def_Sistemas_Conectores_Cabos!$A$22</f>
        <v>BPM de elétrons</v>
      </c>
      <c r="B2505" s="22" t="str">
        <f>Datas_Entregas!$A$3</f>
        <v>BTS/Anel</v>
      </c>
      <c r="C2505" s="25">
        <f t="array" ref="C2505">INDEX(Datas_Entregas!$B$2:$B$100, MATCH(B2505, Datas_Entregas!$A$2:$A$100, 0), 1)</f>
        <v>43296</v>
      </c>
      <c r="D2505" s="22" t="str">
        <f>Def_Status_Montagem!$A$2</f>
        <v>A verificar</v>
      </c>
      <c r="E2505" s="35" t="str">
        <f>Def_Status_Montagem!$B$4</f>
        <v>Contratada (inclui etiqueta)</v>
      </c>
      <c r="F2505" s="214" t="str">
        <f t="array" ref="F2505">INDEX(Def_Instancias_Equipamentos!$F$2:$F$5135, MATCH(K2505, Def_Instancias_Equipamentos!$D$2:$D$5135, 0), 1)</f>
        <v>Túnel (Anel)</v>
      </c>
      <c r="G2505" s="215" t="str">
        <f t="array" ref="G2505">INDEX(Def_Instancias_Equipamentos!$F$2:$F$5135, MATCH(L2505, Def_Instancias_Equipamentos!$D$2:$D$5135, 0), 1)</f>
        <v>Sala Racks 14</v>
      </c>
      <c r="H2505" s="26" t="str">
        <f t="array" ref="H2505">INDEX(Def_Instancias_Equipamentos!$E$2:$E$5135, MATCH(K2505, Def_Instancias_Equipamentos!$D$2:$D$5135, 0), 1)</f>
        <v>SI-14C1</v>
      </c>
      <c r="I2505" s="27" t="str">
        <f t="array" ref="I2505">INDEX(Def_Instancias_Equipamentos!$E$2:$E$5135, MATCH(L2505, Def_Instancias_Equipamentos!$D$2:$D$5135, 0), 1)</f>
        <v>IA-14RaBPM</v>
      </c>
      <c r="J2505" s="27" t="str">
        <f t="shared" si="26"/>
        <v>EXTERNO</v>
      </c>
      <c r="K2505" s="28" t="str">
        <f>Def_Instancias_Equipamentos!$D$1146</f>
        <v>SI-14C1:DI-BPMSigPatch-2</v>
      </c>
      <c r="L2505" s="19" t="str">
        <f>Def_Instancias_Equipamentos!$D$896</f>
        <v>SI-14C1:DI-BPMRFFE-2</v>
      </c>
      <c r="M2505" s="44" t="s">
        <v>44</v>
      </c>
      <c r="N2505" s="45" t="s">
        <v>45</v>
      </c>
      <c r="O2505" s="31" t="str">
        <f>Def_Sistemas_Conectores_Cabos!$B$7</f>
        <v>SMA 50-ohm</v>
      </c>
      <c r="P2505" s="19" t="str">
        <f>Def_Sistemas_Conectores_Cabos!$B$7</f>
        <v>SMA 50-ohm</v>
      </c>
      <c r="Q2505" s="27" t="str">
        <f t="shared" si="31"/>
        <v>SI-14C1:DI-BPMSigPatch-2/BI_OUT
SI-14C1:DI-BPMRFFE-2/BI_IN</v>
      </c>
      <c r="R2505" s="46" t="s">
        <v>25</v>
      </c>
      <c r="S2505" s="46" t="s">
        <v>25</v>
      </c>
      <c r="T2505" s="47" t="str">
        <f>Def_Sistemas_Conectores_Cabos!$C$14</f>
        <v>Datalink Extrudado</v>
      </c>
      <c r="U2505" s="45" t="s">
        <v>46</v>
      </c>
      <c r="V2505" s="33"/>
      <c r="W2505" s="33"/>
      <c r="X2505" s="33"/>
    </row>
    <row r="2506" ht="15.75" customHeight="1">
      <c r="A2506" s="19" t="str">
        <f>Def_Sistemas_Conectores_Cabos!$A$22</f>
        <v>BPM de elétrons</v>
      </c>
      <c r="B2506" s="22" t="str">
        <f>Datas_Entregas!$A$3</f>
        <v>BTS/Anel</v>
      </c>
      <c r="C2506" s="25">
        <f t="array" ref="C2506">INDEX(Datas_Entregas!$B$2:$B$100, MATCH(B2506, Datas_Entregas!$A$2:$A$100, 0), 1)</f>
        <v>43296</v>
      </c>
      <c r="D2506" s="22" t="str">
        <f>Def_Status_Montagem!$A$2</f>
        <v>A verificar</v>
      </c>
      <c r="E2506" s="35" t="str">
        <f>Def_Status_Montagem!$B$4</f>
        <v>Contratada (inclui etiqueta)</v>
      </c>
      <c r="F2506" s="214" t="str">
        <f t="array" ref="F2506">INDEX(Def_Instancias_Equipamentos!$F$2:$F$5135, MATCH(K2506, Def_Instancias_Equipamentos!$D$2:$D$5135, 0), 1)</f>
        <v>Túnel (Anel)</v>
      </c>
      <c r="G2506" s="215" t="str">
        <f t="array" ref="G2506">INDEX(Def_Instancias_Equipamentos!$F$2:$F$5135, MATCH(L2506, Def_Instancias_Equipamentos!$D$2:$D$5135, 0), 1)</f>
        <v>Sala Racks 14</v>
      </c>
      <c r="H2506" s="26" t="str">
        <f t="array" ref="H2506">INDEX(Def_Instancias_Equipamentos!$E$2:$E$5135, MATCH(K2506, Def_Instancias_Equipamentos!$D$2:$D$5135, 0), 1)</f>
        <v>SI-14C2</v>
      </c>
      <c r="I2506" s="27" t="str">
        <f t="array" ref="I2506">INDEX(Def_Instancias_Equipamentos!$E$2:$E$5135, MATCH(L2506, Def_Instancias_Equipamentos!$D$2:$D$5135, 0), 1)</f>
        <v>IA-14RaBPM</v>
      </c>
      <c r="J2506" s="27" t="str">
        <f t="shared" si="26"/>
        <v>EXTERNO</v>
      </c>
      <c r="K2506" s="28" t="str">
        <f>Def_Instancias_Equipamentos!$D$1147</f>
        <v>SI-14C2:DI-BPMSigPatch</v>
      </c>
      <c r="L2506" s="19" t="str">
        <f>Def_Instancias_Equipamentos!$D$897</f>
        <v>SI-14C2:DI-BPMRFFE</v>
      </c>
      <c r="M2506" s="44" t="s">
        <v>44</v>
      </c>
      <c r="N2506" s="45" t="s">
        <v>45</v>
      </c>
      <c r="O2506" s="31" t="str">
        <f>Def_Sistemas_Conectores_Cabos!$B$7</f>
        <v>SMA 50-ohm</v>
      </c>
      <c r="P2506" s="19" t="str">
        <f>Def_Sistemas_Conectores_Cabos!$B$7</f>
        <v>SMA 50-ohm</v>
      </c>
      <c r="Q2506" s="27" t="str">
        <f t="shared" si="31"/>
        <v>SI-14C2:DI-BPMSigPatch/BI_OUT
SI-14C2:DI-BPMRFFE/BI_IN</v>
      </c>
      <c r="R2506" s="46" t="s">
        <v>25</v>
      </c>
      <c r="S2506" s="46" t="s">
        <v>25</v>
      </c>
      <c r="T2506" s="47" t="str">
        <f>Def_Sistemas_Conectores_Cabos!$C$14</f>
        <v>Datalink Extrudado</v>
      </c>
      <c r="U2506" s="45" t="s">
        <v>46</v>
      </c>
      <c r="V2506" s="33"/>
      <c r="W2506" s="33"/>
      <c r="X2506" s="33"/>
    </row>
    <row r="2507" ht="15.75" customHeight="1">
      <c r="A2507" s="19" t="str">
        <f>Def_Sistemas_Conectores_Cabos!$A$22</f>
        <v>BPM de elétrons</v>
      </c>
      <c r="B2507" s="22" t="str">
        <f>Datas_Entregas!$A$3</f>
        <v>BTS/Anel</v>
      </c>
      <c r="C2507" s="25">
        <f t="array" ref="C2507">INDEX(Datas_Entregas!$B$2:$B$100, MATCH(B2507, Datas_Entregas!$A$2:$A$100, 0), 1)</f>
        <v>43296</v>
      </c>
      <c r="D2507" s="22" t="str">
        <f>Def_Status_Montagem!$A$2</f>
        <v>A verificar</v>
      </c>
      <c r="E2507" s="35" t="str">
        <f>Def_Status_Montagem!$B$4</f>
        <v>Contratada (inclui etiqueta)</v>
      </c>
      <c r="F2507" s="214" t="str">
        <f t="array" ref="F2507">INDEX(Def_Instancias_Equipamentos!$F$2:$F$5135, MATCH(K2507, Def_Instancias_Equipamentos!$D$2:$D$5135, 0), 1)</f>
        <v>Túnel (Anel)</v>
      </c>
      <c r="G2507" s="215" t="str">
        <f t="array" ref="G2507">INDEX(Def_Instancias_Equipamentos!$F$2:$F$5135, MATCH(L2507, Def_Instancias_Equipamentos!$D$2:$D$5135, 0), 1)</f>
        <v>Sala Racks 14</v>
      </c>
      <c r="H2507" s="26" t="str">
        <f t="array" ref="H2507">INDEX(Def_Instancias_Equipamentos!$E$2:$E$5135, MATCH(K2507, Def_Instancias_Equipamentos!$D$2:$D$5135, 0), 1)</f>
        <v>SI-14C3</v>
      </c>
      <c r="I2507" s="27" t="str">
        <f t="array" ref="I2507">INDEX(Def_Instancias_Equipamentos!$E$2:$E$5135, MATCH(L2507, Def_Instancias_Equipamentos!$D$2:$D$5135, 0), 1)</f>
        <v>IA-14RaBPM</v>
      </c>
      <c r="J2507" s="27" t="str">
        <f t="shared" si="26"/>
        <v>EXTERNO</v>
      </c>
      <c r="K2507" s="28" t="str">
        <f>Def_Instancias_Equipamentos!$D$1148</f>
        <v>SI-14C3:DI-BPMSigPatch-1</v>
      </c>
      <c r="L2507" s="19" t="str">
        <f>Def_Instancias_Equipamentos!$D$898</f>
        <v>SI-14C3:DI-BPMRFFE-1</v>
      </c>
      <c r="M2507" s="44" t="s">
        <v>44</v>
      </c>
      <c r="N2507" s="45" t="s">
        <v>45</v>
      </c>
      <c r="O2507" s="31" t="str">
        <f>Def_Sistemas_Conectores_Cabos!$B$7</f>
        <v>SMA 50-ohm</v>
      </c>
      <c r="P2507" s="19" t="str">
        <f>Def_Sistemas_Conectores_Cabos!$B$7</f>
        <v>SMA 50-ohm</v>
      </c>
      <c r="Q2507" s="27" t="str">
        <f t="shared" si="31"/>
        <v>SI-14C3:DI-BPMSigPatch-1/BI_OUT
SI-14C3:DI-BPMRFFE-1/BI_IN</v>
      </c>
      <c r="R2507" s="46" t="s">
        <v>25</v>
      </c>
      <c r="S2507" s="46" t="s">
        <v>25</v>
      </c>
      <c r="T2507" s="47" t="str">
        <f>Def_Sistemas_Conectores_Cabos!$C$14</f>
        <v>Datalink Extrudado</v>
      </c>
      <c r="U2507" s="45" t="s">
        <v>46</v>
      </c>
      <c r="V2507" s="33"/>
      <c r="W2507" s="33"/>
      <c r="X2507" s="33"/>
    </row>
    <row r="2508" ht="15.75" customHeight="1">
      <c r="A2508" s="19" t="str">
        <f>Def_Sistemas_Conectores_Cabos!$A$22</f>
        <v>BPM de elétrons</v>
      </c>
      <c r="B2508" s="22" t="str">
        <f>Datas_Entregas!$A$3</f>
        <v>BTS/Anel</v>
      </c>
      <c r="C2508" s="25">
        <f t="array" ref="C2508">INDEX(Datas_Entregas!$B$2:$B$100, MATCH(B2508, Datas_Entregas!$A$2:$A$100, 0), 1)</f>
        <v>43296</v>
      </c>
      <c r="D2508" s="22" t="str">
        <f>Def_Status_Montagem!$A$2</f>
        <v>A verificar</v>
      </c>
      <c r="E2508" s="35" t="str">
        <f>Def_Status_Montagem!$B$4</f>
        <v>Contratada (inclui etiqueta)</v>
      </c>
      <c r="F2508" s="214" t="str">
        <f t="array" ref="F2508">INDEX(Def_Instancias_Equipamentos!$F$2:$F$5135, MATCH(K2508, Def_Instancias_Equipamentos!$D$2:$D$5135, 0), 1)</f>
        <v>Túnel (Anel)</v>
      </c>
      <c r="G2508" s="215" t="str">
        <f t="array" ref="G2508">INDEX(Def_Instancias_Equipamentos!$F$2:$F$5135, MATCH(L2508, Def_Instancias_Equipamentos!$D$2:$D$5135, 0), 1)</f>
        <v>Sala Racks 14</v>
      </c>
      <c r="H2508" s="26" t="str">
        <f t="array" ref="H2508">INDEX(Def_Instancias_Equipamentos!$E$2:$E$5135, MATCH(K2508, Def_Instancias_Equipamentos!$D$2:$D$5135, 0), 1)</f>
        <v>SI-14C3</v>
      </c>
      <c r="I2508" s="27" t="str">
        <f t="array" ref="I2508">INDEX(Def_Instancias_Equipamentos!$E$2:$E$5135, MATCH(L2508, Def_Instancias_Equipamentos!$D$2:$D$5135, 0), 1)</f>
        <v>IA-14RaBPM</v>
      </c>
      <c r="J2508" s="27" t="str">
        <f t="shared" si="26"/>
        <v>EXTERNO</v>
      </c>
      <c r="K2508" s="28" t="str">
        <f>Def_Instancias_Equipamentos!$D$1149</f>
        <v>SI-14C3:DI-BPMSigPatch-2</v>
      </c>
      <c r="L2508" s="19" t="str">
        <f>Def_Instancias_Equipamentos!$D$899</f>
        <v>SI-14C3:DI-BPMRFFE-2</v>
      </c>
      <c r="M2508" s="44" t="s">
        <v>44</v>
      </c>
      <c r="N2508" s="45" t="s">
        <v>45</v>
      </c>
      <c r="O2508" s="31" t="str">
        <f>Def_Sistemas_Conectores_Cabos!$B$7</f>
        <v>SMA 50-ohm</v>
      </c>
      <c r="P2508" s="19" t="str">
        <f>Def_Sistemas_Conectores_Cabos!$B$7</f>
        <v>SMA 50-ohm</v>
      </c>
      <c r="Q2508" s="27" t="str">
        <f t="shared" si="31"/>
        <v>SI-14C3:DI-BPMSigPatch-2/BI_OUT
SI-14C3:DI-BPMRFFE-2/BI_IN</v>
      </c>
      <c r="R2508" s="46" t="s">
        <v>25</v>
      </c>
      <c r="S2508" s="46" t="s">
        <v>25</v>
      </c>
      <c r="T2508" s="47" t="str">
        <f>Def_Sistemas_Conectores_Cabos!$C$14</f>
        <v>Datalink Extrudado</v>
      </c>
      <c r="U2508" s="45" t="s">
        <v>46</v>
      </c>
      <c r="V2508" s="33"/>
      <c r="W2508" s="33"/>
      <c r="X2508" s="33"/>
    </row>
    <row r="2509" ht="15.75" customHeight="1">
      <c r="A2509" s="19" t="str">
        <f>Def_Sistemas_Conectores_Cabos!$A$22</f>
        <v>BPM de elétrons</v>
      </c>
      <c r="B2509" s="22" t="str">
        <f>Datas_Entregas!$A$3</f>
        <v>BTS/Anel</v>
      </c>
      <c r="C2509" s="25">
        <f t="array" ref="C2509">INDEX(Datas_Entregas!$B$2:$B$100, MATCH(B2509, Datas_Entregas!$A$2:$A$100, 0), 1)</f>
        <v>43296</v>
      </c>
      <c r="D2509" s="22" t="str">
        <f>Def_Status_Montagem!$A$2</f>
        <v>A verificar</v>
      </c>
      <c r="E2509" s="35" t="str">
        <f>Def_Status_Montagem!$B$4</f>
        <v>Contratada (inclui etiqueta)</v>
      </c>
      <c r="F2509" s="214" t="str">
        <f t="array" ref="F2509">INDEX(Def_Instancias_Equipamentos!$F$2:$F$5135, MATCH(K2509, Def_Instancias_Equipamentos!$D$2:$D$5135, 0), 1)</f>
        <v>Túnel (Anel)</v>
      </c>
      <c r="G2509" s="215" t="str">
        <f t="array" ref="G2509">INDEX(Def_Instancias_Equipamentos!$F$2:$F$5135, MATCH(L2509, Def_Instancias_Equipamentos!$D$2:$D$5135, 0), 1)</f>
        <v>Sala Racks 14</v>
      </c>
      <c r="H2509" s="26" t="str">
        <f t="array" ref="H2509">INDEX(Def_Instancias_Equipamentos!$E$2:$E$5135, MATCH(K2509, Def_Instancias_Equipamentos!$D$2:$D$5135, 0), 1)</f>
        <v>SI-14C4</v>
      </c>
      <c r="I2509" s="27" t="str">
        <f t="array" ref="I2509">INDEX(Def_Instancias_Equipamentos!$E$2:$E$5135, MATCH(L2509, Def_Instancias_Equipamentos!$D$2:$D$5135, 0), 1)</f>
        <v>IA-14RaBPM</v>
      </c>
      <c r="J2509" s="27" t="str">
        <f t="shared" si="26"/>
        <v>EXTERNO</v>
      </c>
      <c r="K2509" s="28" t="str">
        <f>Def_Instancias_Equipamentos!$D$1150</f>
        <v>SI-14C4:DI-BPMSigPatch</v>
      </c>
      <c r="L2509" s="19" t="str">
        <f>Def_Instancias_Equipamentos!$D$900</f>
        <v>SI-14C4:DI-BPMRFFE</v>
      </c>
      <c r="M2509" s="44" t="s">
        <v>44</v>
      </c>
      <c r="N2509" s="45" t="s">
        <v>45</v>
      </c>
      <c r="O2509" s="31" t="str">
        <f>Def_Sistemas_Conectores_Cabos!$B$7</f>
        <v>SMA 50-ohm</v>
      </c>
      <c r="P2509" s="19" t="str">
        <f>Def_Sistemas_Conectores_Cabos!$B$7</f>
        <v>SMA 50-ohm</v>
      </c>
      <c r="Q2509" s="27" t="str">
        <f t="shared" si="31"/>
        <v>SI-14C4:DI-BPMSigPatch/BI_OUT
SI-14C4:DI-BPMRFFE/BI_IN</v>
      </c>
      <c r="R2509" s="46" t="s">
        <v>25</v>
      </c>
      <c r="S2509" s="46" t="s">
        <v>25</v>
      </c>
      <c r="T2509" s="47" t="str">
        <f>Def_Sistemas_Conectores_Cabos!$C$14</f>
        <v>Datalink Extrudado</v>
      </c>
      <c r="U2509" s="45" t="s">
        <v>46</v>
      </c>
      <c r="V2509" s="33"/>
      <c r="W2509" s="33"/>
      <c r="X2509" s="33"/>
    </row>
    <row r="2510" ht="15.75" customHeight="1">
      <c r="A2510" s="19" t="str">
        <f>Def_Sistemas_Conectores_Cabos!$A$22</f>
        <v>BPM de elétrons</v>
      </c>
      <c r="B2510" s="22" t="str">
        <f>Datas_Entregas!$A$3</f>
        <v>BTS/Anel</v>
      </c>
      <c r="C2510" s="25">
        <f t="array" ref="C2510">INDEX(Datas_Entregas!$B$2:$B$100, MATCH(B2510, Datas_Entregas!$A$2:$A$100, 0), 1)</f>
        <v>43296</v>
      </c>
      <c r="D2510" s="22" t="str">
        <f>Def_Status_Montagem!$A$2</f>
        <v>A verificar</v>
      </c>
      <c r="E2510" s="35" t="str">
        <f>Def_Status_Montagem!$B$4</f>
        <v>Contratada (inclui etiqueta)</v>
      </c>
      <c r="F2510" s="214" t="str">
        <f t="array" ref="F2510">INDEX(Def_Instancias_Equipamentos!$F$2:$F$5135, MATCH(K2510, Def_Instancias_Equipamentos!$D$2:$D$5135, 0), 1)</f>
        <v>Túnel (Anel)</v>
      </c>
      <c r="G2510" s="215" t="str">
        <f t="array" ref="G2510">INDEX(Def_Instancias_Equipamentos!$F$2:$F$5135, MATCH(L2510, Def_Instancias_Equipamentos!$D$2:$D$5135, 0), 1)</f>
        <v>Sala Racks 14</v>
      </c>
      <c r="H2510" s="26" t="str">
        <f t="array" ref="H2510">INDEX(Def_Instancias_Equipamentos!$E$2:$E$5135, MATCH(K2510, Def_Instancias_Equipamentos!$D$2:$D$5135, 0), 1)</f>
        <v>SI-14M1</v>
      </c>
      <c r="I2510" s="27" t="str">
        <f t="array" ref="I2510">INDEX(Def_Instancias_Equipamentos!$E$2:$E$5135, MATCH(L2510, Def_Instancias_Equipamentos!$D$2:$D$5135, 0), 1)</f>
        <v>IA-14RaBPM</v>
      </c>
      <c r="J2510" s="27" t="str">
        <f t="shared" si="26"/>
        <v>EXTERNO</v>
      </c>
      <c r="K2510" s="28" t="str">
        <f>Def_Instancias_Equipamentos!$D$1151</f>
        <v>SI-14M1:DI-BPMSigPatch</v>
      </c>
      <c r="L2510" s="19" t="str">
        <f>Def_Instancias_Equipamentos!$D$901</f>
        <v>SI-14M1:DI-BPMRFFE</v>
      </c>
      <c r="M2510" s="44" t="s">
        <v>44</v>
      </c>
      <c r="N2510" s="45" t="s">
        <v>45</v>
      </c>
      <c r="O2510" s="31" t="str">
        <f>Def_Sistemas_Conectores_Cabos!$B$7</f>
        <v>SMA 50-ohm</v>
      </c>
      <c r="P2510" s="19" t="str">
        <f>Def_Sistemas_Conectores_Cabos!$B$7</f>
        <v>SMA 50-ohm</v>
      </c>
      <c r="Q2510" s="27" t="str">
        <f t="shared" si="31"/>
        <v>SI-14M1:DI-BPMSigPatch/BI_OUT
SI-14M1:DI-BPMRFFE/BI_IN</v>
      </c>
      <c r="R2510" s="46" t="s">
        <v>25</v>
      </c>
      <c r="S2510" s="46" t="s">
        <v>25</v>
      </c>
      <c r="T2510" s="47" t="str">
        <f>Def_Sistemas_Conectores_Cabos!$C$14</f>
        <v>Datalink Extrudado</v>
      </c>
      <c r="U2510" s="45" t="s">
        <v>46</v>
      </c>
      <c r="V2510" s="33"/>
      <c r="W2510" s="33"/>
      <c r="X2510" s="33"/>
    </row>
    <row r="2511" ht="15.75" customHeight="1">
      <c r="A2511" s="19" t="str">
        <f>Def_Sistemas_Conectores_Cabos!$A$22</f>
        <v>BPM de elétrons</v>
      </c>
      <c r="B2511" s="22" t="str">
        <f>Datas_Entregas!$A$3</f>
        <v>BTS/Anel</v>
      </c>
      <c r="C2511" s="25">
        <f t="array" ref="C2511">INDEX(Datas_Entregas!$B$2:$B$100, MATCH(B2511, Datas_Entregas!$A$2:$A$100, 0), 1)</f>
        <v>43296</v>
      </c>
      <c r="D2511" s="22" t="str">
        <f>Def_Status_Montagem!$A$2</f>
        <v>A verificar</v>
      </c>
      <c r="E2511" s="35" t="str">
        <f>Def_Status_Montagem!$B$4</f>
        <v>Contratada (inclui etiqueta)</v>
      </c>
      <c r="F2511" s="214" t="str">
        <f t="array" ref="F2511">INDEX(Def_Instancias_Equipamentos!$F$2:$F$5135, MATCH(K2511, Def_Instancias_Equipamentos!$D$2:$D$5135, 0), 1)</f>
        <v>Túnel (Anel)</v>
      </c>
      <c r="G2511" s="215" t="str">
        <f t="array" ref="G2511">INDEX(Def_Instancias_Equipamentos!$F$2:$F$5135, MATCH(L2511, Def_Instancias_Equipamentos!$D$2:$D$5135, 0), 1)</f>
        <v>Sala Racks 14</v>
      </c>
      <c r="H2511" s="26" t="str">
        <f t="array" ref="H2511">INDEX(Def_Instancias_Equipamentos!$E$2:$E$5135, MATCH(K2511, Def_Instancias_Equipamentos!$D$2:$D$5135, 0), 1)</f>
        <v>SI-14M2</v>
      </c>
      <c r="I2511" s="27" t="str">
        <f t="array" ref="I2511">INDEX(Def_Instancias_Equipamentos!$E$2:$E$5135, MATCH(L2511, Def_Instancias_Equipamentos!$D$2:$D$5135, 0), 1)</f>
        <v>IA-14RaBPM</v>
      </c>
      <c r="J2511" s="27" t="str">
        <f t="shared" si="26"/>
        <v>EXTERNO</v>
      </c>
      <c r="K2511" s="28" t="str">
        <f>Def_Instancias_Equipamentos!$D$1152</f>
        <v>SI-14M2:DI-BPMSigPatch</v>
      </c>
      <c r="L2511" s="19" t="str">
        <f>Def_Instancias_Equipamentos!$D$902</f>
        <v>SI-14M2:DI-BPMRFFE</v>
      </c>
      <c r="M2511" s="44" t="s">
        <v>44</v>
      </c>
      <c r="N2511" s="45" t="s">
        <v>45</v>
      </c>
      <c r="O2511" s="31" t="str">
        <f>Def_Sistemas_Conectores_Cabos!$B$7</f>
        <v>SMA 50-ohm</v>
      </c>
      <c r="P2511" s="19" t="str">
        <f>Def_Sistemas_Conectores_Cabos!$B$7</f>
        <v>SMA 50-ohm</v>
      </c>
      <c r="Q2511" s="27" t="str">
        <f t="shared" si="31"/>
        <v>SI-14M2:DI-BPMSigPatch/BI_OUT
SI-14M2:DI-BPMRFFE/BI_IN</v>
      </c>
      <c r="R2511" s="46" t="s">
        <v>25</v>
      </c>
      <c r="S2511" s="46" t="s">
        <v>25</v>
      </c>
      <c r="T2511" s="47" t="str">
        <f>Def_Sistemas_Conectores_Cabos!$C$14</f>
        <v>Datalink Extrudado</v>
      </c>
      <c r="U2511" s="45" t="s">
        <v>46</v>
      </c>
      <c r="V2511" s="33"/>
      <c r="W2511" s="33"/>
      <c r="X2511" s="33"/>
    </row>
    <row r="2512" ht="15.75" customHeight="1">
      <c r="A2512" s="19" t="str">
        <f>Def_Sistemas_Conectores_Cabos!$A$22</f>
        <v>BPM de elétrons</v>
      </c>
      <c r="B2512" s="22" t="str">
        <f>Datas_Entregas!$A$3</f>
        <v>BTS/Anel</v>
      </c>
      <c r="C2512" s="25">
        <f t="array" ref="C2512">INDEX(Datas_Entregas!$B$2:$B$100, MATCH(B2512, Datas_Entregas!$A$2:$A$100, 0), 1)</f>
        <v>43296</v>
      </c>
      <c r="D2512" s="22" t="str">
        <f>Def_Status_Montagem!$A$2</f>
        <v>A verificar</v>
      </c>
      <c r="E2512" s="35" t="str">
        <f>Def_Status_Montagem!$B$4</f>
        <v>Contratada (inclui etiqueta)</v>
      </c>
      <c r="F2512" s="214" t="str">
        <f t="array" ref="F2512">INDEX(Def_Instancias_Equipamentos!$F$2:$F$5135, MATCH(K2512, Def_Instancias_Equipamentos!$D$2:$D$5135, 0), 1)</f>
        <v>Túnel (Anel)</v>
      </c>
      <c r="G2512" s="215" t="str">
        <f t="array" ref="G2512">INDEX(Def_Instancias_Equipamentos!$F$2:$F$5135, MATCH(L2512, Def_Instancias_Equipamentos!$D$2:$D$5135, 0), 1)</f>
        <v>Sala Racks 14</v>
      </c>
      <c r="H2512" s="26" t="str">
        <f t="array" ref="H2512">INDEX(Def_Instancias_Equipamentos!$E$2:$E$5135, MATCH(K2512, Def_Instancias_Equipamentos!$D$2:$D$5135, 0), 1)</f>
        <v>SI-14SB</v>
      </c>
      <c r="I2512" s="27" t="str">
        <f t="array" ref="I2512">INDEX(Def_Instancias_Equipamentos!$E$2:$E$5135, MATCH(L2512, Def_Instancias_Equipamentos!$D$2:$D$5135, 0), 1)</f>
        <v>IA-14RaBPM</v>
      </c>
      <c r="J2512" s="27" t="str">
        <f t="shared" si="26"/>
        <v>EXTERNO</v>
      </c>
      <c r="K2512" s="28" t="str">
        <f>Def_Instancias_Equipamentos!$D$1227</f>
        <v>SI-14SB:DI-BPMSigPatch-1</v>
      </c>
      <c r="L2512" s="19" t="str">
        <f>Def_Instancias_Equipamentos!$D$977</f>
        <v>SI-14SB:DI-BPMRFFE-1</v>
      </c>
      <c r="M2512" s="44" t="s">
        <v>44</v>
      </c>
      <c r="N2512" s="45" t="s">
        <v>45</v>
      </c>
      <c r="O2512" s="31" t="str">
        <f>Def_Sistemas_Conectores_Cabos!$B$7</f>
        <v>SMA 50-ohm</v>
      </c>
      <c r="P2512" s="19" t="str">
        <f>Def_Sistemas_Conectores_Cabos!$B$7</f>
        <v>SMA 50-ohm</v>
      </c>
      <c r="Q2512" s="27" t="str">
        <f t="shared" si="31"/>
        <v>SI-14SB:DI-BPMSigPatch-1/BI_OUT
SI-14SB:DI-BPMRFFE-1/BI_IN</v>
      </c>
      <c r="R2512" s="46" t="s">
        <v>25</v>
      </c>
      <c r="S2512" s="46" t="s">
        <v>25</v>
      </c>
      <c r="T2512" s="47" t="str">
        <f>Def_Sistemas_Conectores_Cabos!$C$14</f>
        <v>Datalink Extrudado</v>
      </c>
      <c r="U2512" s="45" t="s">
        <v>46</v>
      </c>
      <c r="V2512" s="33"/>
      <c r="W2512" s="33"/>
      <c r="X2512" s="33"/>
    </row>
    <row r="2513" ht="15.75" customHeight="1">
      <c r="A2513" s="19" t="str">
        <f>Def_Sistemas_Conectores_Cabos!$A$22</f>
        <v>BPM de elétrons</v>
      </c>
      <c r="B2513" s="22" t="str">
        <f>Datas_Entregas!$A$3</f>
        <v>BTS/Anel</v>
      </c>
      <c r="C2513" s="25">
        <f t="array" ref="C2513">INDEX(Datas_Entregas!$B$2:$B$100, MATCH(B2513, Datas_Entregas!$A$2:$A$100, 0), 1)</f>
        <v>43296</v>
      </c>
      <c r="D2513" s="22" t="str">
        <f>Def_Status_Montagem!$A$2</f>
        <v>A verificar</v>
      </c>
      <c r="E2513" s="35" t="str">
        <f>Def_Status_Montagem!$B$4</f>
        <v>Contratada (inclui etiqueta)</v>
      </c>
      <c r="F2513" s="214" t="str">
        <f t="array" ref="F2513">INDEX(Def_Instancias_Equipamentos!$F$2:$F$5135, MATCH(K2513, Def_Instancias_Equipamentos!$D$2:$D$5135, 0), 1)</f>
        <v>Túnel (Anel)</v>
      </c>
      <c r="G2513" s="215" t="str">
        <f t="array" ref="G2513">INDEX(Def_Instancias_Equipamentos!$F$2:$F$5135, MATCH(L2513, Def_Instancias_Equipamentos!$D$2:$D$5135, 0), 1)</f>
        <v>Sala Racks 14</v>
      </c>
      <c r="H2513" s="26" t="str">
        <f t="array" ref="H2513">INDEX(Def_Instancias_Equipamentos!$E$2:$E$5135, MATCH(K2513, Def_Instancias_Equipamentos!$D$2:$D$5135, 0), 1)</f>
        <v>SI-14SB</v>
      </c>
      <c r="I2513" s="27" t="str">
        <f t="array" ref="I2513">INDEX(Def_Instancias_Equipamentos!$E$2:$E$5135, MATCH(L2513, Def_Instancias_Equipamentos!$D$2:$D$5135, 0), 1)</f>
        <v>IA-14RaBPM</v>
      </c>
      <c r="J2513" s="27" t="str">
        <f t="shared" si="26"/>
        <v>EXTERNO</v>
      </c>
      <c r="K2513" s="28" t="str">
        <f>Def_Instancias_Equipamentos!$D$1228</f>
        <v>SI-14SB:DI-BPMSigPatch-2</v>
      </c>
      <c r="L2513" s="19" t="str">
        <f>Def_Instancias_Equipamentos!$D$978</f>
        <v>SI-14SB:DI-BPMRFFE-2</v>
      </c>
      <c r="M2513" s="44" t="s">
        <v>44</v>
      </c>
      <c r="N2513" s="45" t="s">
        <v>45</v>
      </c>
      <c r="O2513" s="31" t="str">
        <f>Def_Sistemas_Conectores_Cabos!$B$7</f>
        <v>SMA 50-ohm</v>
      </c>
      <c r="P2513" s="19" t="str">
        <f>Def_Sistemas_Conectores_Cabos!$B$7</f>
        <v>SMA 50-ohm</v>
      </c>
      <c r="Q2513" s="27" t="str">
        <f t="shared" si="31"/>
        <v>SI-14SB:DI-BPMSigPatch-2/BI_OUT
SI-14SB:DI-BPMRFFE-2/BI_IN</v>
      </c>
      <c r="R2513" s="46" t="s">
        <v>25</v>
      </c>
      <c r="S2513" s="46" t="s">
        <v>25</v>
      </c>
      <c r="T2513" s="47" t="str">
        <f>Def_Sistemas_Conectores_Cabos!$C$14</f>
        <v>Datalink Extrudado</v>
      </c>
      <c r="U2513" s="45" t="s">
        <v>46</v>
      </c>
      <c r="V2513" s="33"/>
      <c r="W2513" s="33"/>
      <c r="X2513" s="33"/>
    </row>
    <row r="2514" ht="15.75" customHeight="1">
      <c r="A2514" s="19" t="str">
        <f>Def_Sistemas_Conectores_Cabos!$A$22</f>
        <v>BPM de elétrons</v>
      </c>
      <c r="B2514" s="22" t="str">
        <f>Datas_Entregas!$A$3</f>
        <v>BTS/Anel</v>
      </c>
      <c r="C2514" s="25">
        <f t="array" ref="C2514">INDEX(Datas_Entregas!$B$2:$B$100, MATCH(B2514, Datas_Entregas!$A$2:$A$100, 0), 1)</f>
        <v>43296</v>
      </c>
      <c r="D2514" s="22" t="str">
        <f>Def_Status_Montagem!$A$2</f>
        <v>A verificar</v>
      </c>
      <c r="E2514" s="35" t="str">
        <f>Def_Status_Montagem!$B$4</f>
        <v>Contratada (inclui etiqueta)</v>
      </c>
      <c r="F2514" s="214" t="str">
        <f t="array" ref="F2514">INDEX(Def_Instancias_Equipamentos!$F$2:$F$5135, MATCH(K2514, Def_Instancias_Equipamentos!$D$2:$D$5135, 0), 1)</f>
        <v>Túnel (Anel)</v>
      </c>
      <c r="G2514" s="215" t="str">
        <f t="array" ref="G2514">INDEX(Def_Instancias_Equipamentos!$F$2:$F$5135, MATCH(L2514, Def_Instancias_Equipamentos!$D$2:$D$5135, 0), 1)</f>
        <v>Sala Racks 15</v>
      </c>
      <c r="H2514" s="26" t="str">
        <f t="array" ref="H2514">INDEX(Def_Instancias_Equipamentos!$E$2:$E$5135, MATCH(K2514, Def_Instancias_Equipamentos!$D$2:$D$5135, 0), 1)</f>
        <v>SI-15C1</v>
      </c>
      <c r="I2514" s="27" t="str">
        <f t="array" ref="I2514">INDEX(Def_Instancias_Equipamentos!$E$2:$E$5135, MATCH(L2514, Def_Instancias_Equipamentos!$D$2:$D$5135, 0), 1)</f>
        <v>IA-15RaBPM</v>
      </c>
      <c r="J2514" s="27" t="str">
        <f t="shared" si="26"/>
        <v>EXTERNO</v>
      </c>
      <c r="K2514" s="28" t="str">
        <f>Def_Instancias_Equipamentos!$D$1153</f>
        <v>SI-15C1:DI-BPMSigPatch-1</v>
      </c>
      <c r="L2514" s="19" t="str">
        <f>Def_Instancias_Equipamentos!$D$903</f>
        <v>SI-15C1:DI-BPMRFFE-1</v>
      </c>
      <c r="M2514" s="44" t="s">
        <v>44</v>
      </c>
      <c r="N2514" s="45" t="s">
        <v>45</v>
      </c>
      <c r="O2514" s="31" t="str">
        <f>Def_Sistemas_Conectores_Cabos!$B$7</f>
        <v>SMA 50-ohm</v>
      </c>
      <c r="P2514" s="19" t="str">
        <f>Def_Sistemas_Conectores_Cabos!$B$7</f>
        <v>SMA 50-ohm</v>
      </c>
      <c r="Q2514" s="27" t="str">
        <f t="shared" si="31"/>
        <v>SI-15C1:DI-BPMSigPatch-1/BI_OUT
SI-15C1:DI-BPMRFFE-1/BI_IN</v>
      </c>
      <c r="R2514" s="46" t="s">
        <v>25</v>
      </c>
      <c r="S2514" s="46" t="s">
        <v>25</v>
      </c>
      <c r="T2514" s="47" t="str">
        <f>Def_Sistemas_Conectores_Cabos!$C$14</f>
        <v>Datalink Extrudado</v>
      </c>
      <c r="U2514" s="45" t="s">
        <v>46</v>
      </c>
      <c r="V2514" s="33"/>
      <c r="W2514" s="33"/>
      <c r="X2514" s="33"/>
    </row>
    <row r="2515" ht="15.75" customHeight="1">
      <c r="A2515" s="19" t="str">
        <f>Def_Sistemas_Conectores_Cabos!$A$22</f>
        <v>BPM de elétrons</v>
      </c>
      <c r="B2515" s="22" t="str">
        <f>Datas_Entregas!$A$3</f>
        <v>BTS/Anel</v>
      </c>
      <c r="C2515" s="25">
        <f t="array" ref="C2515">INDEX(Datas_Entregas!$B$2:$B$100, MATCH(B2515, Datas_Entregas!$A$2:$A$100, 0), 1)</f>
        <v>43296</v>
      </c>
      <c r="D2515" s="22" t="str">
        <f>Def_Status_Montagem!$A$2</f>
        <v>A verificar</v>
      </c>
      <c r="E2515" s="35" t="str">
        <f>Def_Status_Montagem!$B$4</f>
        <v>Contratada (inclui etiqueta)</v>
      </c>
      <c r="F2515" s="214" t="str">
        <f t="array" ref="F2515">INDEX(Def_Instancias_Equipamentos!$F$2:$F$5135, MATCH(K2515, Def_Instancias_Equipamentos!$D$2:$D$5135, 0), 1)</f>
        <v>Túnel (Anel)</v>
      </c>
      <c r="G2515" s="215" t="str">
        <f t="array" ref="G2515">INDEX(Def_Instancias_Equipamentos!$F$2:$F$5135, MATCH(L2515, Def_Instancias_Equipamentos!$D$2:$D$5135, 0), 1)</f>
        <v>Sala Racks 15</v>
      </c>
      <c r="H2515" s="26" t="str">
        <f t="array" ref="H2515">INDEX(Def_Instancias_Equipamentos!$E$2:$E$5135, MATCH(K2515, Def_Instancias_Equipamentos!$D$2:$D$5135, 0), 1)</f>
        <v>SI-15C1</v>
      </c>
      <c r="I2515" s="27" t="str">
        <f t="array" ref="I2515">INDEX(Def_Instancias_Equipamentos!$E$2:$E$5135, MATCH(L2515, Def_Instancias_Equipamentos!$D$2:$D$5135, 0), 1)</f>
        <v>IA-15RaBPM</v>
      </c>
      <c r="J2515" s="27" t="str">
        <f t="shared" si="26"/>
        <v>EXTERNO</v>
      </c>
      <c r="K2515" s="28" t="str">
        <f>Def_Instancias_Equipamentos!$D$1154</f>
        <v>SI-15C1:DI-BPMSigPatch-2</v>
      </c>
      <c r="L2515" s="19" t="str">
        <f>Def_Instancias_Equipamentos!$D$904</f>
        <v>SI-15C1:DI-BPMRFFE-2</v>
      </c>
      <c r="M2515" s="44" t="s">
        <v>44</v>
      </c>
      <c r="N2515" s="45" t="s">
        <v>45</v>
      </c>
      <c r="O2515" s="31" t="str">
        <f>Def_Sistemas_Conectores_Cabos!$B$7</f>
        <v>SMA 50-ohm</v>
      </c>
      <c r="P2515" s="19" t="str">
        <f>Def_Sistemas_Conectores_Cabos!$B$7</f>
        <v>SMA 50-ohm</v>
      </c>
      <c r="Q2515" s="27" t="str">
        <f t="shared" si="31"/>
        <v>SI-15C1:DI-BPMSigPatch-2/BI_OUT
SI-15C1:DI-BPMRFFE-2/BI_IN</v>
      </c>
      <c r="R2515" s="46" t="s">
        <v>25</v>
      </c>
      <c r="S2515" s="46" t="s">
        <v>25</v>
      </c>
      <c r="T2515" s="47" t="str">
        <f>Def_Sistemas_Conectores_Cabos!$C$14</f>
        <v>Datalink Extrudado</v>
      </c>
      <c r="U2515" s="45" t="s">
        <v>46</v>
      </c>
      <c r="V2515" s="33"/>
      <c r="W2515" s="33"/>
      <c r="X2515" s="33"/>
    </row>
    <row r="2516" ht="15.75" customHeight="1">
      <c r="A2516" s="19" t="str">
        <f>Def_Sistemas_Conectores_Cabos!$A$22</f>
        <v>BPM de elétrons</v>
      </c>
      <c r="B2516" s="22" t="str">
        <f>Datas_Entregas!$A$3</f>
        <v>BTS/Anel</v>
      </c>
      <c r="C2516" s="25">
        <f t="array" ref="C2516">INDEX(Datas_Entregas!$B$2:$B$100, MATCH(B2516, Datas_Entregas!$A$2:$A$100, 0), 1)</f>
        <v>43296</v>
      </c>
      <c r="D2516" s="22" t="str">
        <f>Def_Status_Montagem!$A$2</f>
        <v>A verificar</v>
      </c>
      <c r="E2516" s="35" t="str">
        <f>Def_Status_Montagem!$B$4</f>
        <v>Contratada (inclui etiqueta)</v>
      </c>
      <c r="F2516" s="214" t="str">
        <f t="array" ref="F2516">INDEX(Def_Instancias_Equipamentos!$F$2:$F$5135, MATCH(K2516, Def_Instancias_Equipamentos!$D$2:$D$5135, 0), 1)</f>
        <v>Túnel (Anel)</v>
      </c>
      <c r="G2516" s="215" t="str">
        <f t="array" ref="G2516">INDEX(Def_Instancias_Equipamentos!$F$2:$F$5135, MATCH(L2516, Def_Instancias_Equipamentos!$D$2:$D$5135, 0), 1)</f>
        <v>Sala Racks 15</v>
      </c>
      <c r="H2516" s="26" t="str">
        <f t="array" ref="H2516">INDEX(Def_Instancias_Equipamentos!$E$2:$E$5135, MATCH(K2516, Def_Instancias_Equipamentos!$D$2:$D$5135, 0), 1)</f>
        <v>SI-15C2</v>
      </c>
      <c r="I2516" s="27" t="str">
        <f t="array" ref="I2516">INDEX(Def_Instancias_Equipamentos!$E$2:$E$5135, MATCH(L2516, Def_Instancias_Equipamentos!$D$2:$D$5135, 0), 1)</f>
        <v>IA-15RaBPM</v>
      </c>
      <c r="J2516" s="27" t="str">
        <f t="shared" si="26"/>
        <v>EXTERNO</v>
      </c>
      <c r="K2516" s="28" t="str">
        <f>Def_Instancias_Equipamentos!$D$1155</f>
        <v>SI-15C2:DI-BPMSigPatch</v>
      </c>
      <c r="L2516" s="19" t="str">
        <f>Def_Instancias_Equipamentos!$D$905</f>
        <v>SI-15C2:DI-BPMRFFE</v>
      </c>
      <c r="M2516" s="44" t="s">
        <v>44</v>
      </c>
      <c r="N2516" s="45" t="s">
        <v>45</v>
      </c>
      <c r="O2516" s="31" t="str">
        <f>Def_Sistemas_Conectores_Cabos!$B$7</f>
        <v>SMA 50-ohm</v>
      </c>
      <c r="P2516" s="19" t="str">
        <f>Def_Sistemas_Conectores_Cabos!$B$7</f>
        <v>SMA 50-ohm</v>
      </c>
      <c r="Q2516" s="27" t="str">
        <f t="shared" si="31"/>
        <v>SI-15C2:DI-BPMSigPatch/BI_OUT
SI-15C2:DI-BPMRFFE/BI_IN</v>
      </c>
      <c r="R2516" s="46" t="s">
        <v>25</v>
      </c>
      <c r="S2516" s="46" t="s">
        <v>25</v>
      </c>
      <c r="T2516" s="47" t="str">
        <f>Def_Sistemas_Conectores_Cabos!$C$14</f>
        <v>Datalink Extrudado</v>
      </c>
      <c r="U2516" s="45" t="s">
        <v>46</v>
      </c>
      <c r="V2516" s="33"/>
      <c r="W2516" s="33"/>
      <c r="X2516" s="33"/>
    </row>
    <row r="2517" ht="15.75" customHeight="1">
      <c r="A2517" s="19" t="str">
        <f>Def_Sistemas_Conectores_Cabos!$A$22</f>
        <v>BPM de elétrons</v>
      </c>
      <c r="B2517" s="22" t="str">
        <f>Datas_Entregas!$A$3</f>
        <v>BTS/Anel</v>
      </c>
      <c r="C2517" s="25">
        <f t="array" ref="C2517">INDEX(Datas_Entregas!$B$2:$B$100, MATCH(B2517, Datas_Entregas!$A$2:$A$100, 0), 1)</f>
        <v>43296</v>
      </c>
      <c r="D2517" s="22" t="str">
        <f>Def_Status_Montagem!$A$2</f>
        <v>A verificar</v>
      </c>
      <c r="E2517" s="35" t="str">
        <f>Def_Status_Montagem!$B$4</f>
        <v>Contratada (inclui etiqueta)</v>
      </c>
      <c r="F2517" s="214" t="str">
        <f t="array" ref="F2517">INDEX(Def_Instancias_Equipamentos!$F$2:$F$5135, MATCH(K2517, Def_Instancias_Equipamentos!$D$2:$D$5135, 0), 1)</f>
        <v>Túnel (Anel)</v>
      </c>
      <c r="G2517" s="215" t="str">
        <f t="array" ref="G2517">INDEX(Def_Instancias_Equipamentos!$F$2:$F$5135, MATCH(L2517, Def_Instancias_Equipamentos!$D$2:$D$5135, 0), 1)</f>
        <v>Sala Racks 15</v>
      </c>
      <c r="H2517" s="26" t="str">
        <f t="array" ref="H2517">INDEX(Def_Instancias_Equipamentos!$E$2:$E$5135, MATCH(K2517, Def_Instancias_Equipamentos!$D$2:$D$5135, 0), 1)</f>
        <v>SI-15C3</v>
      </c>
      <c r="I2517" s="27" t="str">
        <f t="array" ref="I2517">INDEX(Def_Instancias_Equipamentos!$E$2:$E$5135, MATCH(L2517, Def_Instancias_Equipamentos!$D$2:$D$5135, 0), 1)</f>
        <v>IA-15RaBPM</v>
      </c>
      <c r="J2517" s="27" t="str">
        <f t="shared" si="26"/>
        <v>EXTERNO</v>
      </c>
      <c r="K2517" s="28" t="str">
        <f>Def_Instancias_Equipamentos!$D$1156</f>
        <v>SI-15C3:DI-BPMSigPatch-1</v>
      </c>
      <c r="L2517" s="19" t="str">
        <f>Def_Instancias_Equipamentos!$D$906</f>
        <v>SI-15C3:DI-BPMRFFE-1</v>
      </c>
      <c r="M2517" s="44" t="s">
        <v>44</v>
      </c>
      <c r="N2517" s="45" t="s">
        <v>45</v>
      </c>
      <c r="O2517" s="31" t="str">
        <f>Def_Sistemas_Conectores_Cabos!$B$7</f>
        <v>SMA 50-ohm</v>
      </c>
      <c r="P2517" s="19" t="str">
        <f>Def_Sistemas_Conectores_Cabos!$B$7</f>
        <v>SMA 50-ohm</v>
      </c>
      <c r="Q2517" s="27" t="str">
        <f t="shared" si="31"/>
        <v>SI-15C3:DI-BPMSigPatch-1/BI_OUT
SI-15C3:DI-BPMRFFE-1/BI_IN</v>
      </c>
      <c r="R2517" s="46" t="s">
        <v>25</v>
      </c>
      <c r="S2517" s="46" t="s">
        <v>25</v>
      </c>
      <c r="T2517" s="47" t="str">
        <f>Def_Sistemas_Conectores_Cabos!$C$14</f>
        <v>Datalink Extrudado</v>
      </c>
      <c r="U2517" s="45" t="s">
        <v>46</v>
      </c>
      <c r="V2517" s="33"/>
      <c r="W2517" s="33"/>
      <c r="X2517" s="33"/>
    </row>
    <row r="2518" ht="15.75" customHeight="1">
      <c r="A2518" s="19" t="str">
        <f>Def_Sistemas_Conectores_Cabos!$A$22</f>
        <v>BPM de elétrons</v>
      </c>
      <c r="B2518" s="22" t="str">
        <f>Datas_Entregas!$A$3</f>
        <v>BTS/Anel</v>
      </c>
      <c r="C2518" s="25">
        <f t="array" ref="C2518">INDEX(Datas_Entregas!$B$2:$B$100, MATCH(B2518, Datas_Entregas!$A$2:$A$100, 0), 1)</f>
        <v>43296</v>
      </c>
      <c r="D2518" s="22" t="str">
        <f>Def_Status_Montagem!$A$2</f>
        <v>A verificar</v>
      </c>
      <c r="E2518" s="35" t="str">
        <f>Def_Status_Montagem!$B$4</f>
        <v>Contratada (inclui etiqueta)</v>
      </c>
      <c r="F2518" s="214" t="str">
        <f t="array" ref="F2518">INDEX(Def_Instancias_Equipamentos!$F$2:$F$5135, MATCH(K2518, Def_Instancias_Equipamentos!$D$2:$D$5135, 0), 1)</f>
        <v>Túnel (Anel)</v>
      </c>
      <c r="G2518" s="215" t="str">
        <f t="array" ref="G2518">INDEX(Def_Instancias_Equipamentos!$F$2:$F$5135, MATCH(L2518, Def_Instancias_Equipamentos!$D$2:$D$5135, 0), 1)</f>
        <v>Sala Racks 15</v>
      </c>
      <c r="H2518" s="26" t="str">
        <f t="array" ref="H2518">INDEX(Def_Instancias_Equipamentos!$E$2:$E$5135, MATCH(K2518, Def_Instancias_Equipamentos!$D$2:$D$5135, 0), 1)</f>
        <v>SI-15C3</v>
      </c>
      <c r="I2518" s="27" t="str">
        <f t="array" ref="I2518">INDEX(Def_Instancias_Equipamentos!$E$2:$E$5135, MATCH(L2518, Def_Instancias_Equipamentos!$D$2:$D$5135, 0), 1)</f>
        <v>IA-15RaBPM</v>
      </c>
      <c r="J2518" s="27" t="str">
        <f t="shared" si="26"/>
        <v>EXTERNO</v>
      </c>
      <c r="K2518" s="28" t="str">
        <f>Def_Instancias_Equipamentos!$D$1157</f>
        <v>SI-15C3:DI-BPMSigPatch-2</v>
      </c>
      <c r="L2518" s="19" t="str">
        <f>Def_Instancias_Equipamentos!$D$907</f>
        <v>SI-15C3:DI-BPMRFFE-2</v>
      </c>
      <c r="M2518" s="44" t="s">
        <v>44</v>
      </c>
      <c r="N2518" s="45" t="s">
        <v>45</v>
      </c>
      <c r="O2518" s="31" t="str">
        <f>Def_Sistemas_Conectores_Cabos!$B$7</f>
        <v>SMA 50-ohm</v>
      </c>
      <c r="P2518" s="19" t="str">
        <f>Def_Sistemas_Conectores_Cabos!$B$7</f>
        <v>SMA 50-ohm</v>
      </c>
      <c r="Q2518" s="27" t="str">
        <f t="shared" si="31"/>
        <v>SI-15C3:DI-BPMSigPatch-2/BI_OUT
SI-15C3:DI-BPMRFFE-2/BI_IN</v>
      </c>
      <c r="R2518" s="46" t="s">
        <v>25</v>
      </c>
      <c r="S2518" s="46" t="s">
        <v>25</v>
      </c>
      <c r="T2518" s="47" t="str">
        <f>Def_Sistemas_Conectores_Cabos!$C$14</f>
        <v>Datalink Extrudado</v>
      </c>
      <c r="U2518" s="45" t="s">
        <v>46</v>
      </c>
      <c r="V2518" s="33"/>
      <c r="W2518" s="33"/>
      <c r="X2518" s="33"/>
    </row>
    <row r="2519" ht="15.75" customHeight="1">
      <c r="A2519" s="19" t="str">
        <f>Def_Sistemas_Conectores_Cabos!$A$22</f>
        <v>BPM de elétrons</v>
      </c>
      <c r="B2519" s="22" t="str">
        <f>Datas_Entregas!$A$3</f>
        <v>BTS/Anel</v>
      </c>
      <c r="C2519" s="25">
        <f t="array" ref="C2519">INDEX(Datas_Entregas!$B$2:$B$100, MATCH(B2519, Datas_Entregas!$A$2:$A$100, 0), 1)</f>
        <v>43296</v>
      </c>
      <c r="D2519" s="22" t="str">
        <f>Def_Status_Montagem!$A$2</f>
        <v>A verificar</v>
      </c>
      <c r="E2519" s="35" t="str">
        <f>Def_Status_Montagem!$B$4</f>
        <v>Contratada (inclui etiqueta)</v>
      </c>
      <c r="F2519" s="214" t="str">
        <f t="array" ref="F2519">INDEX(Def_Instancias_Equipamentos!$F$2:$F$5135, MATCH(K2519, Def_Instancias_Equipamentos!$D$2:$D$5135, 0), 1)</f>
        <v>Túnel (Anel)</v>
      </c>
      <c r="G2519" s="215" t="str">
        <f t="array" ref="G2519">INDEX(Def_Instancias_Equipamentos!$F$2:$F$5135, MATCH(L2519, Def_Instancias_Equipamentos!$D$2:$D$5135, 0), 1)</f>
        <v>Sala Racks 15</v>
      </c>
      <c r="H2519" s="26" t="str">
        <f t="array" ref="H2519">INDEX(Def_Instancias_Equipamentos!$E$2:$E$5135, MATCH(K2519, Def_Instancias_Equipamentos!$D$2:$D$5135, 0), 1)</f>
        <v>SI-15C4</v>
      </c>
      <c r="I2519" s="27" t="str">
        <f t="array" ref="I2519">INDEX(Def_Instancias_Equipamentos!$E$2:$E$5135, MATCH(L2519, Def_Instancias_Equipamentos!$D$2:$D$5135, 0), 1)</f>
        <v>IA-15RaBPM</v>
      </c>
      <c r="J2519" s="27" t="str">
        <f t="shared" si="26"/>
        <v>EXTERNO</v>
      </c>
      <c r="K2519" s="28" t="str">
        <f>Def_Instancias_Equipamentos!$D$1158</f>
        <v>SI-15C4:DI-BPMSigPatch</v>
      </c>
      <c r="L2519" s="19" t="str">
        <f>Def_Instancias_Equipamentos!$D$908</f>
        <v>SI-15C4:DI-BPMRFFE</v>
      </c>
      <c r="M2519" s="44" t="s">
        <v>44</v>
      </c>
      <c r="N2519" s="45" t="s">
        <v>45</v>
      </c>
      <c r="O2519" s="31" t="str">
        <f>Def_Sistemas_Conectores_Cabos!$B$7</f>
        <v>SMA 50-ohm</v>
      </c>
      <c r="P2519" s="19" t="str">
        <f>Def_Sistemas_Conectores_Cabos!$B$7</f>
        <v>SMA 50-ohm</v>
      </c>
      <c r="Q2519" s="27" t="str">
        <f t="shared" si="31"/>
        <v>SI-15C4:DI-BPMSigPatch/BI_OUT
SI-15C4:DI-BPMRFFE/BI_IN</v>
      </c>
      <c r="R2519" s="46" t="s">
        <v>25</v>
      </c>
      <c r="S2519" s="46" t="s">
        <v>25</v>
      </c>
      <c r="T2519" s="47" t="str">
        <f>Def_Sistemas_Conectores_Cabos!$C$14</f>
        <v>Datalink Extrudado</v>
      </c>
      <c r="U2519" s="45" t="s">
        <v>46</v>
      </c>
      <c r="V2519" s="33"/>
      <c r="W2519" s="33"/>
      <c r="X2519" s="33"/>
    </row>
    <row r="2520" ht="15.75" customHeight="1">
      <c r="A2520" s="19" t="str">
        <f>Def_Sistemas_Conectores_Cabos!$A$22</f>
        <v>BPM de elétrons</v>
      </c>
      <c r="B2520" s="22" t="str">
        <f>Datas_Entregas!$A$3</f>
        <v>BTS/Anel</v>
      </c>
      <c r="C2520" s="25">
        <f t="array" ref="C2520">INDEX(Datas_Entregas!$B$2:$B$100, MATCH(B2520, Datas_Entregas!$A$2:$A$100, 0), 1)</f>
        <v>43296</v>
      </c>
      <c r="D2520" s="22" t="str">
        <f>Def_Status_Montagem!$A$2</f>
        <v>A verificar</v>
      </c>
      <c r="E2520" s="35" t="str">
        <f>Def_Status_Montagem!$B$4</f>
        <v>Contratada (inclui etiqueta)</v>
      </c>
      <c r="F2520" s="214" t="str">
        <f t="array" ref="F2520">INDEX(Def_Instancias_Equipamentos!$F$2:$F$5135, MATCH(K2520, Def_Instancias_Equipamentos!$D$2:$D$5135, 0), 1)</f>
        <v>Túnel (Anel)</v>
      </c>
      <c r="G2520" s="215" t="str">
        <f t="array" ref="G2520">INDEX(Def_Instancias_Equipamentos!$F$2:$F$5135, MATCH(L2520, Def_Instancias_Equipamentos!$D$2:$D$5135, 0), 1)</f>
        <v>Sala Racks 15</v>
      </c>
      <c r="H2520" s="26" t="str">
        <f t="array" ref="H2520">INDEX(Def_Instancias_Equipamentos!$E$2:$E$5135, MATCH(K2520, Def_Instancias_Equipamentos!$D$2:$D$5135, 0), 1)</f>
        <v>SI-15M1</v>
      </c>
      <c r="I2520" s="27" t="str">
        <f t="array" ref="I2520">INDEX(Def_Instancias_Equipamentos!$E$2:$E$5135, MATCH(L2520, Def_Instancias_Equipamentos!$D$2:$D$5135, 0), 1)</f>
        <v>IA-15RaBPM</v>
      </c>
      <c r="J2520" s="27" t="str">
        <f t="shared" si="26"/>
        <v>EXTERNO</v>
      </c>
      <c r="K2520" s="28" t="str">
        <f>Def_Instancias_Equipamentos!$D$1159</f>
        <v>SI-15M1:DI-BPMSigPatch</v>
      </c>
      <c r="L2520" s="19" t="str">
        <f>Def_Instancias_Equipamentos!$D$909</f>
        <v>SI-15M1:DI-BPMRFFE</v>
      </c>
      <c r="M2520" s="44" t="s">
        <v>44</v>
      </c>
      <c r="N2520" s="45" t="s">
        <v>45</v>
      </c>
      <c r="O2520" s="31" t="str">
        <f>Def_Sistemas_Conectores_Cabos!$B$7</f>
        <v>SMA 50-ohm</v>
      </c>
      <c r="P2520" s="19" t="str">
        <f>Def_Sistemas_Conectores_Cabos!$B$7</f>
        <v>SMA 50-ohm</v>
      </c>
      <c r="Q2520" s="27" t="str">
        <f t="shared" si="31"/>
        <v>SI-15M1:DI-BPMSigPatch/BI_OUT
SI-15M1:DI-BPMRFFE/BI_IN</v>
      </c>
      <c r="R2520" s="46" t="s">
        <v>25</v>
      </c>
      <c r="S2520" s="46" t="s">
        <v>25</v>
      </c>
      <c r="T2520" s="47" t="str">
        <f>Def_Sistemas_Conectores_Cabos!$C$14</f>
        <v>Datalink Extrudado</v>
      </c>
      <c r="U2520" s="45" t="s">
        <v>46</v>
      </c>
      <c r="V2520" s="33"/>
      <c r="W2520" s="33"/>
      <c r="X2520" s="33"/>
    </row>
    <row r="2521" ht="15.75" customHeight="1">
      <c r="A2521" s="19" t="str">
        <f>Def_Sistemas_Conectores_Cabos!$A$22</f>
        <v>BPM de elétrons</v>
      </c>
      <c r="B2521" s="22" t="str">
        <f>Datas_Entregas!$A$3</f>
        <v>BTS/Anel</v>
      </c>
      <c r="C2521" s="25">
        <f t="array" ref="C2521">INDEX(Datas_Entregas!$B$2:$B$100, MATCH(B2521, Datas_Entregas!$A$2:$A$100, 0), 1)</f>
        <v>43296</v>
      </c>
      <c r="D2521" s="22" t="str">
        <f>Def_Status_Montagem!$A$2</f>
        <v>A verificar</v>
      </c>
      <c r="E2521" s="35" t="str">
        <f>Def_Status_Montagem!$B$4</f>
        <v>Contratada (inclui etiqueta)</v>
      </c>
      <c r="F2521" s="214" t="str">
        <f t="array" ref="F2521">INDEX(Def_Instancias_Equipamentos!$F$2:$F$5135, MATCH(K2521, Def_Instancias_Equipamentos!$D$2:$D$5135, 0), 1)</f>
        <v>Túnel (Anel)</v>
      </c>
      <c r="G2521" s="215" t="str">
        <f t="array" ref="G2521">INDEX(Def_Instancias_Equipamentos!$F$2:$F$5135, MATCH(L2521, Def_Instancias_Equipamentos!$D$2:$D$5135, 0), 1)</f>
        <v>Sala Racks 15</v>
      </c>
      <c r="H2521" s="26" t="str">
        <f t="array" ref="H2521">INDEX(Def_Instancias_Equipamentos!$E$2:$E$5135, MATCH(K2521, Def_Instancias_Equipamentos!$D$2:$D$5135, 0), 1)</f>
        <v>SI-15M2</v>
      </c>
      <c r="I2521" s="27" t="str">
        <f t="array" ref="I2521">INDEX(Def_Instancias_Equipamentos!$E$2:$E$5135, MATCH(L2521, Def_Instancias_Equipamentos!$D$2:$D$5135, 0), 1)</f>
        <v>IA-15RaBPM</v>
      </c>
      <c r="J2521" s="27" t="str">
        <f t="shared" si="26"/>
        <v>EXTERNO</v>
      </c>
      <c r="K2521" s="28" t="str">
        <f>Def_Instancias_Equipamentos!$D$1160</f>
        <v>SI-15M2:DI-BPMSigPatch</v>
      </c>
      <c r="L2521" s="19" t="str">
        <f>Def_Instancias_Equipamentos!$D$910</f>
        <v>SI-15M2:DI-BPMRFFE</v>
      </c>
      <c r="M2521" s="44" t="s">
        <v>44</v>
      </c>
      <c r="N2521" s="45" t="s">
        <v>45</v>
      </c>
      <c r="O2521" s="31" t="str">
        <f>Def_Sistemas_Conectores_Cabos!$B$7</f>
        <v>SMA 50-ohm</v>
      </c>
      <c r="P2521" s="19" t="str">
        <f>Def_Sistemas_Conectores_Cabos!$B$7</f>
        <v>SMA 50-ohm</v>
      </c>
      <c r="Q2521" s="27" t="str">
        <f t="shared" si="31"/>
        <v>SI-15M2:DI-BPMSigPatch/BI_OUT
SI-15M2:DI-BPMRFFE/BI_IN</v>
      </c>
      <c r="R2521" s="46" t="s">
        <v>25</v>
      </c>
      <c r="S2521" s="46" t="s">
        <v>25</v>
      </c>
      <c r="T2521" s="47" t="str">
        <f>Def_Sistemas_Conectores_Cabos!$C$14</f>
        <v>Datalink Extrudado</v>
      </c>
      <c r="U2521" s="45" t="s">
        <v>46</v>
      </c>
      <c r="V2521" s="33"/>
      <c r="W2521" s="33"/>
      <c r="X2521" s="33"/>
    </row>
    <row r="2522" ht="15.75" customHeight="1">
      <c r="A2522" s="19" t="str">
        <f>Def_Sistemas_Conectores_Cabos!$A$22</f>
        <v>BPM de elétrons</v>
      </c>
      <c r="B2522" s="22" t="str">
        <f>Datas_Entregas!$A$3</f>
        <v>BTS/Anel</v>
      </c>
      <c r="C2522" s="25">
        <f t="array" ref="C2522">INDEX(Datas_Entregas!$B$2:$B$100, MATCH(B2522, Datas_Entregas!$A$2:$A$100, 0), 1)</f>
        <v>43296</v>
      </c>
      <c r="D2522" s="22" t="str">
        <f>Def_Status_Montagem!$A$2</f>
        <v>A verificar</v>
      </c>
      <c r="E2522" s="35" t="str">
        <f>Def_Status_Montagem!$B$4</f>
        <v>Contratada (inclui etiqueta)</v>
      </c>
      <c r="F2522" s="214" t="str">
        <f t="array" ref="F2522">INDEX(Def_Instancias_Equipamentos!$F$2:$F$5135, MATCH(K2522, Def_Instancias_Equipamentos!$D$2:$D$5135, 0), 1)</f>
        <v>Túnel (Anel)</v>
      </c>
      <c r="G2522" s="215" t="str">
        <f t="array" ref="G2522">INDEX(Def_Instancias_Equipamentos!$F$2:$F$5135, MATCH(L2522, Def_Instancias_Equipamentos!$D$2:$D$5135, 0), 1)</f>
        <v>Sala Racks 15</v>
      </c>
      <c r="H2522" s="26" t="str">
        <f t="array" ref="H2522">INDEX(Def_Instancias_Equipamentos!$E$2:$E$5135, MATCH(K2522, Def_Instancias_Equipamentos!$D$2:$D$5135, 0), 1)</f>
        <v>SI-15SP</v>
      </c>
      <c r="I2522" s="27" t="str">
        <f t="array" ref="I2522">INDEX(Def_Instancias_Equipamentos!$E$2:$E$5135, MATCH(L2522, Def_Instancias_Equipamentos!$D$2:$D$5135, 0), 1)</f>
        <v>IA-15RaBPM</v>
      </c>
      <c r="J2522" s="27" t="str">
        <f t="shared" si="26"/>
        <v>EXTERNO</v>
      </c>
      <c r="K2522" s="28" t="str">
        <f>Def_Instancias_Equipamentos!$D$1229</f>
        <v>SI-15SP:DI-BPMSigPatch-1</v>
      </c>
      <c r="L2522" s="19" t="str">
        <f>Def_Instancias_Equipamentos!$D$979</f>
        <v>SI-15SP:DI-BPMRFFE-1</v>
      </c>
      <c r="M2522" s="44" t="s">
        <v>44</v>
      </c>
      <c r="N2522" s="45" t="s">
        <v>45</v>
      </c>
      <c r="O2522" s="31" t="str">
        <f>Def_Sistemas_Conectores_Cabos!$B$7</f>
        <v>SMA 50-ohm</v>
      </c>
      <c r="P2522" s="19" t="str">
        <f>Def_Sistemas_Conectores_Cabos!$B$7</f>
        <v>SMA 50-ohm</v>
      </c>
      <c r="Q2522" s="27" t="str">
        <f t="shared" si="31"/>
        <v>SI-15SP:DI-BPMSigPatch-1/BI_OUT
SI-15SP:DI-BPMRFFE-1/BI_IN</v>
      </c>
      <c r="R2522" s="46" t="s">
        <v>25</v>
      </c>
      <c r="S2522" s="46" t="s">
        <v>25</v>
      </c>
      <c r="T2522" s="47" t="str">
        <f>Def_Sistemas_Conectores_Cabos!$C$14</f>
        <v>Datalink Extrudado</v>
      </c>
      <c r="U2522" s="45" t="s">
        <v>46</v>
      </c>
      <c r="V2522" s="33"/>
      <c r="W2522" s="33"/>
      <c r="X2522" s="33"/>
    </row>
    <row r="2523" ht="15.75" customHeight="1">
      <c r="A2523" s="19" t="str">
        <f>Def_Sistemas_Conectores_Cabos!$A$22</f>
        <v>BPM de elétrons</v>
      </c>
      <c r="B2523" s="22" t="str">
        <f>Datas_Entregas!$A$3</f>
        <v>BTS/Anel</v>
      </c>
      <c r="C2523" s="25">
        <f t="array" ref="C2523">INDEX(Datas_Entregas!$B$2:$B$100, MATCH(B2523, Datas_Entregas!$A$2:$A$100, 0), 1)</f>
        <v>43296</v>
      </c>
      <c r="D2523" s="22" t="str">
        <f>Def_Status_Montagem!$A$2</f>
        <v>A verificar</v>
      </c>
      <c r="E2523" s="35" t="str">
        <f>Def_Status_Montagem!$B$4</f>
        <v>Contratada (inclui etiqueta)</v>
      </c>
      <c r="F2523" s="214" t="str">
        <f t="array" ref="F2523">INDEX(Def_Instancias_Equipamentos!$F$2:$F$5135, MATCH(K2523, Def_Instancias_Equipamentos!$D$2:$D$5135, 0), 1)</f>
        <v>Túnel (Anel)</v>
      </c>
      <c r="G2523" s="215" t="str">
        <f t="array" ref="G2523">INDEX(Def_Instancias_Equipamentos!$F$2:$F$5135, MATCH(L2523, Def_Instancias_Equipamentos!$D$2:$D$5135, 0), 1)</f>
        <v>Sala Racks 15</v>
      </c>
      <c r="H2523" s="26" t="str">
        <f t="array" ref="H2523">INDEX(Def_Instancias_Equipamentos!$E$2:$E$5135, MATCH(K2523, Def_Instancias_Equipamentos!$D$2:$D$5135, 0), 1)</f>
        <v>SI-15SP</v>
      </c>
      <c r="I2523" s="27" t="str">
        <f t="array" ref="I2523">INDEX(Def_Instancias_Equipamentos!$E$2:$E$5135, MATCH(L2523, Def_Instancias_Equipamentos!$D$2:$D$5135, 0), 1)</f>
        <v>IA-15RaBPM</v>
      </c>
      <c r="J2523" s="27" t="str">
        <f t="shared" si="26"/>
        <v>EXTERNO</v>
      </c>
      <c r="K2523" s="28" t="str">
        <f>Def_Instancias_Equipamentos!$D$1230</f>
        <v>SI-15SP:DI-BPMSigPatch-2</v>
      </c>
      <c r="L2523" s="19" t="str">
        <f>Def_Instancias_Equipamentos!$D$980</f>
        <v>SI-15SP:DI-BPMRFFE-2</v>
      </c>
      <c r="M2523" s="44" t="s">
        <v>44</v>
      </c>
      <c r="N2523" s="45" t="s">
        <v>45</v>
      </c>
      <c r="O2523" s="31" t="str">
        <f>Def_Sistemas_Conectores_Cabos!$B$7</f>
        <v>SMA 50-ohm</v>
      </c>
      <c r="P2523" s="19" t="str">
        <f>Def_Sistemas_Conectores_Cabos!$B$7</f>
        <v>SMA 50-ohm</v>
      </c>
      <c r="Q2523" s="27" t="str">
        <f t="shared" si="31"/>
        <v>SI-15SP:DI-BPMSigPatch-2/BI_OUT
SI-15SP:DI-BPMRFFE-2/BI_IN</v>
      </c>
      <c r="R2523" s="46" t="s">
        <v>25</v>
      </c>
      <c r="S2523" s="46" t="s">
        <v>25</v>
      </c>
      <c r="T2523" s="47" t="str">
        <f>Def_Sistemas_Conectores_Cabos!$C$14</f>
        <v>Datalink Extrudado</v>
      </c>
      <c r="U2523" s="45" t="s">
        <v>46</v>
      </c>
      <c r="V2523" s="33"/>
      <c r="W2523" s="33"/>
      <c r="X2523" s="33"/>
    </row>
    <row r="2524" ht="15.75" customHeight="1">
      <c r="A2524" s="19" t="str">
        <f>Def_Sistemas_Conectores_Cabos!$A$22</f>
        <v>BPM de elétrons</v>
      </c>
      <c r="B2524" s="22" t="str">
        <f>Datas_Entregas!$A$3</f>
        <v>BTS/Anel</v>
      </c>
      <c r="C2524" s="25">
        <f t="array" ref="C2524">INDEX(Datas_Entregas!$B$2:$B$100, MATCH(B2524, Datas_Entregas!$A$2:$A$100, 0), 1)</f>
        <v>43296</v>
      </c>
      <c r="D2524" s="22" t="str">
        <f>Def_Status_Montagem!$A$2</f>
        <v>A verificar</v>
      </c>
      <c r="E2524" s="35" t="str">
        <f>Def_Status_Montagem!$B$4</f>
        <v>Contratada (inclui etiqueta)</v>
      </c>
      <c r="F2524" s="214" t="str">
        <f t="array" ref="F2524">INDEX(Def_Instancias_Equipamentos!$F$2:$F$5135, MATCH(K2524, Def_Instancias_Equipamentos!$D$2:$D$5135, 0), 1)</f>
        <v>Túnel (Anel)</v>
      </c>
      <c r="G2524" s="215" t="str">
        <f t="array" ref="G2524">INDEX(Def_Instancias_Equipamentos!$F$2:$F$5135, MATCH(L2524, Def_Instancias_Equipamentos!$D$2:$D$5135, 0), 1)</f>
        <v>Sala Racks 16</v>
      </c>
      <c r="H2524" s="26" t="str">
        <f t="array" ref="H2524">INDEX(Def_Instancias_Equipamentos!$E$2:$E$5135, MATCH(K2524, Def_Instancias_Equipamentos!$D$2:$D$5135, 0), 1)</f>
        <v>SI-16C1</v>
      </c>
      <c r="I2524" s="27" t="str">
        <f t="array" ref="I2524">INDEX(Def_Instancias_Equipamentos!$E$2:$E$5135, MATCH(L2524, Def_Instancias_Equipamentos!$D$2:$D$5135, 0), 1)</f>
        <v>IA-16RaBPM</v>
      </c>
      <c r="J2524" s="27" t="str">
        <f t="shared" si="26"/>
        <v>EXTERNO</v>
      </c>
      <c r="K2524" s="28" t="str">
        <f>Def_Instancias_Equipamentos!$D$1161</f>
        <v>SI-16C1:DI-BPMSigPatch-1</v>
      </c>
      <c r="L2524" s="19" t="str">
        <f>Def_Instancias_Equipamentos!$D$911</f>
        <v>SI-16C1:DI-BPMRFFE-1</v>
      </c>
      <c r="M2524" s="44" t="s">
        <v>44</v>
      </c>
      <c r="N2524" s="45" t="s">
        <v>45</v>
      </c>
      <c r="O2524" s="31" t="str">
        <f>Def_Sistemas_Conectores_Cabos!$B$7</f>
        <v>SMA 50-ohm</v>
      </c>
      <c r="P2524" s="19" t="str">
        <f>Def_Sistemas_Conectores_Cabos!$B$7</f>
        <v>SMA 50-ohm</v>
      </c>
      <c r="Q2524" s="27" t="str">
        <f t="shared" si="31"/>
        <v>SI-16C1:DI-BPMSigPatch-1/BI_OUT
SI-16C1:DI-BPMRFFE-1/BI_IN</v>
      </c>
      <c r="R2524" s="46" t="s">
        <v>25</v>
      </c>
      <c r="S2524" s="46" t="s">
        <v>25</v>
      </c>
      <c r="T2524" s="47" t="str">
        <f>Def_Sistemas_Conectores_Cabos!$C$14</f>
        <v>Datalink Extrudado</v>
      </c>
      <c r="U2524" s="45" t="s">
        <v>46</v>
      </c>
      <c r="V2524" s="33"/>
      <c r="W2524" s="33"/>
      <c r="X2524" s="33"/>
    </row>
    <row r="2525" ht="15.75" customHeight="1">
      <c r="A2525" s="19" t="str">
        <f>Def_Sistemas_Conectores_Cabos!$A$22</f>
        <v>BPM de elétrons</v>
      </c>
      <c r="B2525" s="22" t="str">
        <f>Datas_Entregas!$A$3</f>
        <v>BTS/Anel</v>
      </c>
      <c r="C2525" s="25">
        <f t="array" ref="C2525">INDEX(Datas_Entregas!$B$2:$B$100, MATCH(B2525, Datas_Entregas!$A$2:$A$100, 0), 1)</f>
        <v>43296</v>
      </c>
      <c r="D2525" s="22" t="str">
        <f>Def_Status_Montagem!$A$2</f>
        <v>A verificar</v>
      </c>
      <c r="E2525" s="35" t="str">
        <f>Def_Status_Montagem!$B$4</f>
        <v>Contratada (inclui etiqueta)</v>
      </c>
      <c r="F2525" s="214" t="str">
        <f t="array" ref="F2525">INDEX(Def_Instancias_Equipamentos!$F$2:$F$5135, MATCH(K2525, Def_Instancias_Equipamentos!$D$2:$D$5135, 0), 1)</f>
        <v>Túnel (Anel)</v>
      </c>
      <c r="G2525" s="215" t="str">
        <f t="array" ref="G2525">INDEX(Def_Instancias_Equipamentos!$F$2:$F$5135, MATCH(L2525, Def_Instancias_Equipamentos!$D$2:$D$5135, 0), 1)</f>
        <v>Sala Racks 16</v>
      </c>
      <c r="H2525" s="26" t="str">
        <f t="array" ref="H2525">INDEX(Def_Instancias_Equipamentos!$E$2:$E$5135, MATCH(K2525, Def_Instancias_Equipamentos!$D$2:$D$5135, 0), 1)</f>
        <v>SI-16C1</v>
      </c>
      <c r="I2525" s="27" t="str">
        <f t="array" ref="I2525">INDEX(Def_Instancias_Equipamentos!$E$2:$E$5135, MATCH(L2525, Def_Instancias_Equipamentos!$D$2:$D$5135, 0), 1)</f>
        <v>IA-16RaBPM</v>
      </c>
      <c r="J2525" s="27" t="str">
        <f t="shared" si="26"/>
        <v>EXTERNO</v>
      </c>
      <c r="K2525" s="28" t="str">
        <f>Def_Instancias_Equipamentos!$D$1162</f>
        <v>SI-16C1:DI-BPMSigPatch-2</v>
      </c>
      <c r="L2525" s="19" t="str">
        <f>Def_Instancias_Equipamentos!$D$912</f>
        <v>SI-16C1:DI-BPMRFFE-2</v>
      </c>
      <c r="M2525" s="44" t="s">
        <v>44</v>
      </c>
      <c r="N2525" s="45" t="s">
        <v>45</v>
      </c>
      <c r="O2525" s="31" t="str">
        <f>Def_Sistemas_Conectores_Cabos!$B$7</f>
        <v>SMA 50-ohm</v>
      </c>
      <c r="P2525" s="19" t="str">
        <f>Def_Sistemas_Conectores_Cabos!$B$7</f>
        <v>SMA 50-ohm</v>
      </c>
      <c r="Q2525" s="27" t="str">
        <f t="shared" si="31"/>
        <v>SI-16C1:DI-BPMSigPatch-2/BI_OUT
SI-16C1:DI-BPMRFFE-2/BI_IN</v>
      </c>
      <c r="R2525" s="46" t="s">
        <v>25</v>
      </c>
      <c r="S2525" s="46" t="s">
        <v>25</v>
      </c>
      <c r="T2525" s="47" t="str">
        <f>Def_Sistemas_Conectores_Cabos!$C$14</f>
        <v>Datalink Extrudado</v>
      </c>
      <c r="U2525" s="45" t="s">
        <v>46</v>
      </c>
      <c r="V2525" s="33"/>
      <c r="W2525" s="33"/>
      <c r="X2525" s="33"/>
    </row>
    <row r="2526" ht="15.75" customHeight="1">
      <c r="A2526" s="19" t="str">
        <f>Def_Sistemas_Conectores_Cabos!$A$22</f>
        <v>BPM de elétrons</v>
      </c>
      <c r="B2526" s="22" t="str">
        <f>Datas_Entregas!$A$3</f>
        <v>BTS/Anel</v>
      </c>
      <c r="C2526" s="25">
        <f t="array" ref="C2526">INDEX(Datas_Entregas!$B$2:$B$100, MATCH(B2526, Datas_Entregas!$A$2:$A$100, 0), 1)</f>
        <v>43296</v>
      </c>
      <c r="D2526" s="22" t="str">
        <f>Def_Status_Montagem!$A$2</f>
        <v>A verificar</v>
      </c>
      <c r="E2526" s="35" t="str">
        <f>Def_Status_Montagem!$B$4</f>
        <v>Contratada (inclui etiqueta)</v>
      </c>
      <c r="F2526" s="214" t="str">
        <f t="array" ref="F2526">INDEX(Def_Instancias_Equipamentos!$F$2:$F$5135, MATCH(K2526, Def_Instancias_Equipamentos!$D$2:$D$5135, 0), 1)</f>
        <v>Túnel (Anel)</v>
      </c>
      <c r="G2526" s="215" t="str">
        <f t="array" ref="G2526">INDEX(Def_Instancias_Equipamentos!$F$2:$F$5135, MATCH(L2526, Def_Instancias_Equipamentos!$D$2:$D$5135, 0), 1)</f>
        <v>Sala Racks 16</v>
      </c>
      <c r="H2526" s="26" t="str">
        <f t="array" ref="H2526">INDEX(Def_Instancias_Equipamentos!$E$2:$E$5135, MATCH(K2526, Def_Instancias_Equipamentos!$D$2:$D$5135, 0), 1)</f>
        <v>SI-16C2</v>
      </c>
      <c r="I2526" s="27" t="str">
        <f t="array" ref="I2526">INDEX(Def_Instancias_Equipamentos!$E$2:$E$5135, MATCH(L2526, Def_Instancias_Equipamentos!$D$2:$D$5135, 0), 1)</f>
        <v>IA-16RaBPM</v>
      </c>
      <c r="J2526" s="27" t="str">
        <f t="shared" si="26"/>
        <v>EXTERNO</v>
      </c>
      <c r="K2526" s="28" t="str">
        <f>Def_Instancias_Equipamentos!$D$1163</f>
        <v>SI-16C2:DI-BPMSigPatch</v>
      </c>
      <c r="L2526" s="19" t="str">
        <f>Def_Instancias_Equipamentos!$D$913</f>
        <v>SI-16C2:DI-BPMRFFE</v>
      </c>
      <c r="M2526" s="44" t="s">
        <v>44</v>
      </c>
      <c r="N2526" s="45" t="s">
        <v>45</v>
      </c>
      <c r="O2526" s="31" t="str">
        <f>Def_Sistemas_Conectores_Cabos!$B$7</f>
        <v>SMA 50-ohm</v>
      </c>
      <c r="P2526" s="19" t="str">
        <f>Def_Sistemas_Conectores_Cabos!$B$7</f>
        <v>SMA 50-ohm</v>
      </c>
      <c r="Q2526" s="27" t="str">
        <f t="shared" si="31"/>
        <v>SI-16C2:DI-BPMSigPatch/BI_OUT
SI-16C2:DI-BPMRFFE/BI_IN</v>
      </c>
      <c r="R2526" s="46" t="s">
        <v>25</v>
      </c>
      <c r="S2526" s="46" t="s">
        <v>25</v>
      </c>
      <c r="T2526" s="47" t="str">
        <f>Def_Sistemas_Conectores_Cabos!$C$14</f>
        <v>Datalink Extrudado</v>
      </c>
      <c r="U2526" s="45" t="s">
        <v>46</v>
      </c>
      <c r="V2526" s="33"/>
      <c r="W2526" s="33"/>
      <c r="X2526" s="33"/>
    </row>
    <row r="2527" ht="15.75" customHeight="1">
      <c r="A2527" s="19" t="str">
        <f>Def_Sistemas_Conectores_Cabos!$A$22</f>
        <v>BPM de elétrons</v>
      </c>
      <c r="B2527" s="22" t="str">
        <f>Datas_Entregas!$A$3</f>
        <v>BTS/Anel</v>
      </c>
      <c r="C2527" s="25">
        <f t="array" ref="C2527">INDEX(Datas_Entregas!$B$2:$B$100, MATCH(B2527, Datas_Entregas!$A$2:$A$100, 0), 1)</f>
        <v>43296</v>
      </c>
      <c r="D2527" s="22" t="str">
        <f>Def_Status_Montagem!$A$2</f>
        <v>A verificar</v>
      </c>
      <c r="E2527" s="35" t="str">
        <f>Def_Status_Montagem!$B$4</f>
        <v>Contratada (inclui etiqueta)</v>
      </c>
      <c r="F2527" s="214" t="str">
        <f t="array" ref="F2527">INDEX(Def_Instancias_Equipamentos!$F$2:$F$5135, MATCH(K2527, Def_Instancias_Equipamentos!$D$2:$D$5135, 0), 1)</f>
        <v>Túnel (Anel)</v>
      </c>
      <c r="G2527" s="215" t="str">
        <f t="array" ref="G2527">INDEX(Def_Instancias_Equipamentos!$F$2:$F$5135, MATCH(L2527, Def_Instancias_Equipamentos!$D$2:$D$5135, 0), 1)</f>
        <v>Sala Racks 16</v>
      </c>
      <c r="H2527" s="26" t="str">
        <f t="array" ref="H2527">INDEX(Def_Instancias_Equipamentos!$E$2:$E$5135, MATCH(K2527, Def_Instancias_Equipamentos!$D$2:$D$5135, 0), 1)</f>
        <v>SI-16C3</v>
      </c>
      <c r="I2527" s="27" t="str">
        <f t="array" ref="I2527">INDEX(Def_Instancias_Equipamentos!$E$2:$E$5135, MATCH(L2527, Def_Instancias_Equipamentos!$D$2:$D$5135, 0), 1)</f>
        <v>IA-16RaBPM</v>
      </c>
      <c r="J2527" s="27" t="str">
        <f t="shared" si="26"/>
        <v>EXTERNO</v>
      </c>
      <c r="K2527" s="28" t="str">
        <f>Def_Instancias_Equipamentos!$D$1164</f>
        <v>SI-16C3:DI-BPMSigPatch-1</v>
      </c>
      <c r="L2527" s="19" t="str">
        <f>Def_Instancias_Equipamentos!$D$914</f>
        <v>SI-16C3:DI-BPMRFFE-1</v>
      </c>
      <c r="M2527" s="44" t="s">
        <v>44</v>
      </c>
      <c r="N2527" s="45" t="s">
        <v>45</v>
      </c>
      <c r="O2527" s="31" t="str">
        <f>Def_Sistemas_Conectores_Cabos!$B$7</f>
        <v>SMA 50-ohm</v>
      </c>
      <c r="P2527" s="19" t="str">
        <f>Def_Sistemas_Conectores_Cabos!$B$7</f>
        <v>SMA 50-ohm</v>
      </c>
      <c r="Q2527" s="27" t="str">
        <f t="shared" si="31"/>
        <v>SI-16C3:DI-BPMSigPatch-1/BI_OUT
SI-16C3:DI-BPMRFFE-1/BI_IN</v>
      </c>
      <c r="R2527" s="46" t="s">
        <v>25</v>
      </c>
      <c r="S2527" s="46" t="s">
        <v>25</v>
      </c>
      <c r="T2527" s="47" t="str">
        <f>Def_Sistemas_Conectores_Cabos!$C$14</f>
        <v>Datalink Extrudado</v>
      </c>
      <c r="U2527" s="45" t="s">
        <v>46</v>
      </c>
      <c r="V2527" s="33"/>
      <c r="W2527" s="33"/>
      <c r="X2527" s="33"/>
    </row>
    <row r="2528" ht="15.75" customHeight="1">
      <c r="A2528" s="19" t="str">
        <f>Def_Sistemas_Conectores_Cabos!$A$22</f>
        <v>BPM de elétrons</v>
      </c>
      <c r="B2528" s="22" t="str">
        <f>Datas_Entregas!$A$3</f>
        <v>BTS/Anel</v>
      </c>
      <c r="C2528" s="25">
        <f t="array" ref="C2528">INDEX(Datas_Entregas!$B$2:$B$100, MATCH(B2528, Datas_Entregas!$A$2:$A$100, 0), 1)</f>
        <v>43296</v>
      </c>
      <c r="D2528" s="22" t="str">
        <f>Def_Status_Montagem!$A$2</f>
        <v>A verificar</v>
      </c>
      <c r="E2528" s="35" t="str">
        <f>Def_Status_Montagem!$B$4</f>
        <v>Contratada (inclui etiqueta)</v>
      </c>
      <c r="F2528" s="214" t="str">
        <f t="array" ref="F2528">INDEX(Def_Instancias_Equipamentos!$F$2:$F$5135, MATCH(K2528, Def_Instancias_Equipamentos!$D$2:$D$5135, 0), 1)</f>
        <v>Túnel (Anel)</v>
      </c>
      <c r="G2528" s="215" t="str">
        <f t="array" ref="G2528">INDEX(Def_Instancias_Equipamentos!$F$2:$F$5135, MATCH(L2528, Def_Instancias_Equipamentos!$D$2:$D$5135, 0), 1)</f>
        <v>Sala Racks 16</v>
      </c>
      <c r="H2528" s="26" t="str">
        <f t="array" ref="H2528">INDEX(Def_Instancias_Equipamentos!$E$2:$E$5135, MATCH(K2528, Def_Instancias_Equipamentos!$D$2:$D$5135, 0), 1)</f>
        <v>SI-16C3</v>
      </c>
      <c r="I2528" s="27" t="str">
        <f t="array" ref="I2528">INDEX(Def_Instancias_Equipamentos!$E$2:$E$5135, MATCH(L2528, Def_Instancias_Equipamentos!$D$2:$D$5135, 0), 1)</f>
        <v>IA-16RaBPM</v>
      </c>
      <c r="J2528" s="27" t="str">
        <f t="shared" si="26"/>
        <v>EXTERNO</v>
      </c>
      <c r="K2528" s="28" t="str">
        <f>Def_Instancias_Equipamentos!$D$1165</f>
        <v>SI-16C3:DI-BPMSigPatch-2</v>
      </c>
      <c r="L2528" s="19" t="str">
        <f>Def_Instancias_Equipamentos!$D$915</f>
        <v>SI-16C3:DI-BPMRFFE-2</v>
      </c>
      <c r="M2528" s="44" t="s">
        <v>44</v>
      </c>
      <c r="N2528" s="45" t="s">
        <v>45</v>
      </c>
      <c r="O2528" s="31" t="str">
        <f>Def_Sistemas_Conectores_Cabos!$B$7</f>
        <v>SMA 50-ohm</v>
      </c>
      <c r="P2528" s="19" t="str">
        <f>Def_Sistemas_Conectores_Cabos!$B$7</f>
        <v>SMA 50-ohm</v>
      </c>
      <c r="Q2528" s="27" t="str">
        <f t="shared" si="31"/>
        <v>SI-16C3:DI-BPMSigPatch-2/BI_OUT
SI-16C3:DI-BPMRFFE-2/BI_IN</v>
      </c>
      <c r="R2528" s="46" t="s">
        <v>25</v>
      </c>
      <c r="S2528" s="46" t="s">
        <v>25</v>
      </c>
      <c r="T2528" s="47" t="str">
        <f>Def_Sistemas_Conectores_Cabos!$C$14</f>
        <v>Datalink Extrudado</v>
      </c>
      <c r="U2528" s="45" t="s">
        <v>46</v>
      </c>
      <c r="V2528" s="33"/>
      <c r="W2528" s="33"/>
      <c r="X2528" s="33"/>
    </row>
    <row r="2529" ht="15.75" customHeight="1">
      <c r="A2529" s="19" t="str">
        <f>Def_Sistemas_Conectores_Cabos!$A$22</f>
        <v>BPM de elétrons</v>
      </c>
      <c r="B2529" s="22" t="str">
        <f>Datas_Entregas!$A$3</f>
        <v>BTS/Anel</v>
      </c>
      <c r="C2529" s="25">
        <f t="array" ref="C2529">INDEX(Datas_Entregas!$B$2:$B$100, MATCH(B2529, Datas_Entregas!$A$2:$A$100, 0), 1)</f>
        <v>43296</v>
      </c>
      <c r="D2529" s="22" t="str">
        <f>Def_Status_Montagem!$A$2</f>
        <v>A verificar</v>
      </c>
      <c r="E2529" s="35" t="str">
        <f>Def_Status_Montagem!$B$4</f>
        <v>Contratada (inclui etiqueta)</v>
      </c>
      <c r="F2529" s="214" t="str">
        <f t="array" ref="F2529">INDEX(Def_Instancias_Equipamentos!$F$2:$F$5135, MATCH(K2529, Def_Instancias_Equipamentos!$D$2:$D$5135, 0), 1)</f>
        <v>Túnel (Anel)</v>
      </c>
      <c r="G2529" s="215" t="str">
        <f t="array" ref="G2529">INDEX(Def_Instancias_Equipamentos!$F$2:$F$5135, MATCH(L2529, Def_Instancias_Equipamentos!$D$2:$D$5135, 0), 1)</f>
        <v>Sala Racks 16</v>
      </c>
      <c r="H2529" s="26" t="str">
        <f t="array" ref="H2529">INDEX(Def_Instancias_Equipamentos!$E$2:$E$5135, MATCH(K2529, Def_Instancias_Equipamentos!$D$2:$D$5135, 0), 1)</f>
        <v>SI-16C4</v>
      </c>
      <c r="I2529" s="27" t="str">
        <f t="array" ref="I2529">INDEX(Def_Instancias_Equipamentos!$E$2:$E$5135, MATCH(L2529, Def_Instancias_Equipamentos!$D$2:$D$5135, 0), 1)</f>
        <v>IA-16RaBPM</v>
      </c>
      <c r="J2529" s="27" t="str">
        <f t="shared" si="26"/>
        <v>EXTERNO</v>
      </c>
      <c r="K2529" s="28" t="str">
        <f>Def_Instancias_Equipamentos!$D$1166</f>
        <v>SI-16C4:DI-BPMSigPatch</v>
      </c>
      <c r="L2529" s="19" t="str">
        <f>Def_Instancias_Equipamentos!$D$916</f>
        <v>SI-16C4:DI-BPMRFFE</v>
      </c>
      <c r="M2529" s="44" t="s">
        <v>44</v>
      </c>
      <c r="N2529" s="45" t="s">
        <v>45</v>
      </c>
      <c r="O2529" s="31" t="str">
        <f>Def_Sistemas_Conectores_Cabos!$B$7</f>
        <v>SMA 50-ohm</v>
      </c>
      <c r="P2529" s="19" t="str">
        <f>Def_Sistemas_Conectores_Cabos!$B$7</f>
        <v>SMA 50-ohm</v>
      </c>
      <c r="Q2529" s="27" t="str">
        <f t="shared" si="31"/>
        <v>SI-16C4:DI-BPMSigPatch/BI_OUT
SI-16C4:DI-BPMRFFE/BI_IN</v>
      </c>
      <c r="R2529" s="46" t="s">
        <v>25</v>
      </c>
      <c r="S2529" s="46" t="s">
        <v>25</v>
      </c>
      <c r="T2529" s="47" t="str">
        <f>Def_Sistemas_Conectores_Cabos!$C$14</f>
        <v>Datalink Extrudado</v>
      </c>
      <c r="U2529" s="45" t="s">
        <v>46</v>
      </c>
      <c r="V2529" s="33"/>
      <c r="W2529" s="33"/>
      <c r="X2529" s="33"/>
    </row>
    <row r="2530" ht="15.75" customHeight="1">
      <c r="A2530" s="19" t="str">
        <f>Def_Sistemas_Conectores_Cabos!$A$22</f>
        <v>BPM de elétrons</v>
      </c>
      <c r="B2530" s="22" t="str">
        <f>Datas_Entregas!$A$3</f>
        <v>BTS/Anel</v>
      </c>
      <c r="C2530" s="25">
        <f t="array" ref="C2530">INDEX(Datas_Entregas!$B$2:$B$100, MATCH(B2530, Datas_Entregas!$A$2:$A$100, 0), 1)</f>
        <v>43296</v>
      </c>
      <c r="D2530" s="22" t="str">
        <f>Def_Status_Montagem!$A$2</f>
        <v>A verificar</v>
      </c>
      <c r="E2530" s="35" t="str">
        <f>Def_Status_Montagem!$B$4</f>
        <v>Contratada (inclui etiqueta)</v>
      </c>
      <c r="F2530" s="214" t="str">
        <f t="array" ref="F2530">INDEX(Def_Instancias_Equipamentos!$F$2:$F$5135, MATCH(K2530, Def_Instancias_Equipamentos!$D$2:$D$5135, 0), 1)</f>
        <v>Túnel (Anel)</v>
      </c>
      <c r="G2530" s="215" t="str">
        <f t="array" ref="G2530">INDEX(Def_Instancias_Equipamentos!$F$2:$F$5135, MATCH(L2530, Def_Instancias_Equipamentos!$D$2:$D$5135, 0), 1)</f>
        <v>Sala Racks 16</v>
      </c>
      <c r="H2530" s="26" t="str">
        <f t="array" ref="H2530">INDEX(Def_Instancias_Equipamentos!$E$2:$E$5135, MATCH(K2530, Def_Instancias_Equipamentos!$D$2:$D$5135, 0), 1)</f>
        <v>SI-16M1</v>
      </c>
      <c r="I2530" s="27" t="str">
        <f t="array" ref="I2530">INDEX(Def_Instancias_Equipamentos!$E$2:$E$5135, MATCH(L2530, Def_Instancias_Equipamentos!$D$2:$D$5135, 0), 1)</f>
        <v>IA-16RaBPM</v>
      </c>
      <c r="J2530" s="27" t="str">
        <f t="shared" si="26"/>
        <v>EXTERNO</v>
      </c>
      <c r="K2530" s="28" t="str">
        <f>Def_Instancias_Equipamentos!$D$1167</f>
        <v>SI-16M1:DI-BPMSigPatch</v>
      </c>
      <c r="L2530" s="19" t="str">
        <f>Def_Instancias_Equipamentos!$D$917</f>
        <v>SI-16M1:DI-BPMRFFE</v>
      </c>
      <c r="M2530" s="44" t="s">
        <v>44</v>
      </c>
      <c r="N2530" s="45" t="s">
        <v>45</v>
      </c>
      <c r="O2530" s="31" t="str">
        <f>Def_Sistemas_Conectores_Cabos!$B$7</f>
        <v>SMA 50-ohm</v>
      </c>
      <c r="P2530" s="19" t="str">
        <f>Def_Sistemas_Conectores_Cabos!$B$7</f>
        <v>SMA 50-ohm</v>
      </c>
      <c r="Q2530" s="27" t="str">
        <f t="shared" si="31"/>
        <v>SI-16M1:DI-BPMSigPatch/BI_OUT
SI-16M1:DI-BPMRFFE/BI_IN</v>
      </c>
      <c r="R2530" s="46" t="s">
        <v>25</v>
      </c>
      <c r="S2530" s="46" t="s">
        <v>25</v>
      </c>
      <c r="T2530" s="47" t="str">
        <f>Def_Sistemas_Conectores_Cabos!$C$14</f>
        <v>Datalink Extrudado</v>
      </c>
      <c r="U2530" s="45" t="s">
        <v>46</v>
      </c>
      <c r="V2530" s="33"/>
      <c r="W2530" s="33"/>
      <c r="X2530" s="33"/>
    </row>
    <row r="2531" ht="15.75" customHeight="1">
      <c r="A2531" s="19" t="str">
        <f>Def_Sistemas_Conectores_Cabos!$A$22</f>
        <v>BPM de elétrons</v>
      </c>
      <c r="B2531" s="22" t="str">
        <f>Datas_Entregas!$A$3</f>
        <v>BTS/Anel</v>
      </c>
      <c r="C2531" s="25">
        <f t="array" ref="C2531">INDEX(Datas_Entregas!$B$2:$B$100, MATCH(B2531, Datas_Entregas!$A$2:$A$100, 0), 1)</f>
        <v>43296</v>
      </c>
      <c r="D2531" s="22" t="str">
        <f>Def_Status_Montagem!$A$2</f>
        <v>A verificar</v>
      </c>
      <c r="E2531" s="35" t="str">
        <f>Def_Status_Montagem!$B$4</f>
        <v>Contratada (inclui etiqueta)</v>
      </c>
      <c r="F2531" s="214" t="str">
        <f t="array" ref="F2531">INDEX(Def_Instancias_Equipamentos!$F$2:$F$5135, MATCH(K2531, Def_Instancias_Equipamentos!$D$2:$D$5135, 0), 1)</f>
        <v>Túnel (Anel)</v>
      </c>
      <c r="G2531" s="215" t="str">
        <f t="array" ref="G2531">INDEX(Def_Instancias_Equipamentos!$F$2:$F$5135, MATCH(L2531, Def_Instancias_Equipamentos!$D$2:$D$5135, 0), 1)</f>
        <v>Sala Racks 16</v>
      </c>
      <c r="H2531" s="26" t="str">
        <f t="array" ref="H2531">INDEX(Def_Instancias_Equipamentos!$E$2:$E$5135, MATCH(K2531, Def_Instancias_Equipamentos!$D$2:$D$5135, 0), 1)</f>
        <v>SI-16M2</v>
      </c>
      <c r="I2531" s="27" t="str">
        <f t="array" ref="I2531">INDEX(Def_Instancias_Equipamentos!$E$2:$E$5135, MATCH(L2531, Def_Instancias_Equipamentos!$D$2:$D$5135, 0), 1)</f>
        <v>IA-16RaBPM</v>
      </c>
      <c r="J2531" s="27" t="str">
        <f t="shared" si="26"/>
        <v>EXTERNO</v>
      </c>
      <c r="K2531" s="28" t="str">
        <f>Def_Instancias_Equipamentos!$D$1168</f>
        <v>SI-16M2:DI-BPMSigPatch</v>
      </c>
      <c r="L2531" s="19" t="str">
        <f>Def_Instancias_Equipamentos!$D$918</f>
        <v>SI-16M2:DI-BPMRFFE</v>
      </c>
      <c r="M2531" s="44" t="s">
        <v>44</v>
      </c>
      <c r="N2531" s="45" t="s">
        <v>45</v>
      </c>
      <c r="O2531" s="31" t="str">
        <f>Def_Sistemas_Conectores_Cabos!$B$7</f>
        <v>SMA 50-ohm</v>
      </c>
      <c r="P2531" s="19" t="str">
        <f>Def_Sistemas_Conectores_Cabos!$B$7</f>
        <v>SMA 50-ohm</v>
      </c>
      <c r="Q2531" s="27" t="str">
        <f t="shared" si="31"/>
        <v>SI-16M2:DI-BPMSigPatch/BI_OUT
SI-16M2:DI-BPMRFFE/BI_IN</v>
      </c>
      <c r="R2531" s="46" t="s">
        <v>25</v>
      </c>
      <c r="S2531" s="46" t="s">
        <v>25</v>
      </c>
      <c r="T2531" s="47" t="str">
        <f>Def_Sistemas_Conectores_Cabos!$C$14</f>
        <v>Datalink Extrudado</v>
      </c>
      <c r="U2531" s="45" t="s">
        <v>46</v>
      </c>
      <c r="V2531" s="33"/>
      <c r="W2531" s="33"/>
      <c r="X2531" s="33"/>
    </row>
    <row r="2532" ht="15.75" customHeight="1">
      <c r="A2532" s="19" t="str">
        <f>Def_Sistemas_Conectores_Cabos!$A$22</f>
        <v>BPM de elétrons</v>
      </c>
      <c r="B2532" s="22" t="str">
        <f>Datas_Entregas!$A$6</f>
        <v>Linhas de Luz (fases I-A e II)</v>
      </c>
      <c r="C2532" s="25">
        <f t="array" ref="C2532">INDEX(Datas_Entregas!$B$2:$B$100, MATCH(B2532, Datas_Entregas!$A$2:$A$100, 0), 1)</f>
        <v>43374</v>
      </c>
      <c r="D2532" s="22" t="str">
        <f>Def_Status_Montagem!$A$2</f>
        <v>A verificar</v>
      </c>
      <c r="E2532" s="35" t="str">
        <f>Def_Status_Montagem!$B$4</f>
        <v>Contratada (inclui etiqueta)</v>
      </c>
      <c r="F2532" s="214" t="str">
        <f t="array" ref="F2532">INDEX(Def_Instancias_Equipamentos!$F$2:$F$5135, MATCH(K2532, Def_Instancias_Equipamentos!$D$2:$D$5135, 0), 1)</f>
        <v>Túnel (Anel)</v>
      </c>
      <c r="G2532" s="215" t="str">
        <f t="array" ref="G2532">INDEX(Def_Instancias_Equipamentos!$F$2:$F$5135, MATCH(L2532, Def_Instancias_Equipamentos!$D$2:$D$5135, 0), 1)</f>
        <v>Sala Racks 16</v>
      </c>
      <c r="H2532" s="26" t="str">
        <f t="array" ref="H2532">INDEX(Def_Instancias_Equipamentos!$E$2:$E$5135, MATCH(K2532, Def_Instancias_Equipamentos!$D$2:$D$5135, 0), 1)</f>
        <v>SI-16SB</v>
      </c>
      <c r="I2532" s="27" t="str">
        <f t="array" ref="I2532">INDEX(Def_Instancias_Equipamentos!$E$2:$E$5135, MATCH(L2532, Def_Instancias_Equipamentos!$D$2:$D$5135, 0), 1)</f>
        <v>IA-16RaBPM</v>
      </c>
      <c r="J2532" s="27" t="str">
        <f t="shared" si="26"/>
        <v>EXTERNO</v>
      </c>
      <c r="K2532" s="28" t="str">
        <f>Def_Instancias_Equipamentos!$D$1231</f>
        <v>SI-16SB:DI-BPMSigPatch-1</v>
      </c>
      <c r="L2532" s="19" t="str">
        <f>Def_Instancias_Equipamentos!$D$981</f>
        <v>SI-16SB:DI-BPMRFFE-1</v>
      </c>
      <c r="M2532" s="44" t="s">
        <v>44</v>
      </c>
      <c r="N2532" s="45" t="s">
        <v>45</v>
      </c>
      <c r="O2532" s="31" t="str">
        <f>Def_Sistemas_Conectores_Cabos!$B$7</f>
        <v>SMA 50-ohm</v>
      </c>
      <c r="P2532" s="19" t="str">
        <f>Def_Sistemas_Conectores_Cabos!$B$7</f>
        <v>SMA 50-ohm</v>
      </c>
      <c r="Q2532" s="27" t="str">
        <f t="shared" si="31"/>
        <v>SI-16SB:DI-BPMSigPatch-1/BI_OUT
SI-16SB:DI-BPMRFFE-1/BI_IN</v>
      </c>
      <c r="R2532" s="46" t="s">
        <v>25</v>
      </c>
      <c r="S2532" s="46" t="s">
        <v>25</v>
      </c>
      <c r="T2532" s="47" t="str">
        <f>Def_Sistemas_Conectores_Cabos!$C$14</f>
        <v>Datalink Extrudado</v>
      </c>
      <c r="U2532" s="45" t="s">
        <v>46</v>
      </c>
      <c r="V2532" s="33"/>
      <c r="W2532" s="33"/>
      <c r="X2532" s="33"/>
    </row>
    <row r="2533" ht="15.75" customHeight="1">
      <c r="A2533" s="19" t="str">
        <f>Def_Sistemas_Conectores_Cabos!$A$22</f>
        <v>BPM de elétrons</v>
      </c>
      <c r="B2533" s="22" t="str">
        <f>Datas_Entregas!$A$6</f>
        <v>Linhas de Luz (fases I-A e II)</v>
      </c>
      <c r="C2533" s="25">
        <f t="array" ref="C2533">INDEX(Datas_Entregas!$B$2:$B$100, MATCH(B2533, Datas_Entregas!$A$2:$A$100, 0), 1)</f>
        <v>43374</v>
      </c>
      <c r="D2533" s="22" t="str">
        <f>Def_Status_Montagem!$A$2</f>
        <v>A verificar</v>
      </c>
      <c r="E2533" s="35" t="str">
        <f>Def_Status_Montagem!$B$4</f>
        <v>Contratada (inclui etiqueta)</v>
      </c>
      <c r="F2533" s="214" t="str">
        <f t="array" ref="F2533">INDEX(Def_Instancias_Equipamentos!$F$2:$F$5135, MATCH(K2533, Def_Instancias_Equipamentos!$D$2:$D$5135, 0), 1)</f>
        <v>Túnel (Anel)</v>
      </c>
      <c r="G2533" s="215" t="str">
        <f t="array" ref="G2533">INDEX(Def_Instancias_Equipamentos!$F$2:$F$5135, MATCH(L2533, Def_Instancias_Equipamentos!$D$2:$D$5135, 0), 1)</f>
        <v>Sala Racks 16</v>
      </c>
      <c r="H2533" s="26" t="str">
        <f t="array" ref="H2533">INDEX(Def_Instancias_Equipamentos!$E$2:$E$5135, MATCH(K2533, Def_Instancias_Equipamentos!$D$2:$D$5135, 0), 1)</f>
        <v>SI-16SB</v>
      </c>
      <c r="I2533" s="27" t="str">
        <f t="array" ref="I2533">INDEX(Def_Instancias_Equipamentos!$E$2:$E$5135, MATCH(L2533, Def_Instancias_Equipamentos!$D$2:$D$5135, 0), 1)</f>
        <v>IA-16RaBPM</v>
      </c>
      <c r="J2533" s="27" t="str">
        <f t="shared" si="26"/>
        <v>EXTERNO</v>
      </c>
      <c r="K2533" s="28" t="str">
        <f>Def_Instancias_Equipamentos!$D$1232</f>
        <v>SI-16SB:DI-BPMSigPatch-2</v>
      </c>
      <c r="L2533" s="19" t="str">
        <f>Def_Instancias_Equipamentos!$D$982</f>
        <v>SI-16SB:DI-BPMRFFE-2</v>
      </c>
      <c r="M2533" s="44" t="s">
        <v>44</v>
      </c>
      <c r="N2533" s="45" t="s">
        <v>45</v>
      </c>
      <c r="O2533" s="31" t="str">
        <f>Def_Sistemas_Conectores_Cabos!$B$7</f>
        <v>SMA 50-ohm</v>
      </c>
      <c r="P2533" s="19" t="str">
        <f>Def_Sistemas_Conectores_Cabos!$B$7</f>
        <v>SMA 50-ohm</v>
      </c>
      <c r="Q2533" s="27" t="str">
        <f t="shared" si="31"/>
        <v>SI-16SB:DI-BPMSigPatch-2/BI_OUT
SI-16SB:DI-BPMRFFE-2/BI_IN</v>
      </c>
      <c r="R2533" s="46" t="s">
        <v>25</v>
      </c>
      <c r="S2533" s="46" t="s">
        <v>25</v>
      </c>
      <c r="T2533" s="47" t="str">
        <f>Def_Sistemas_Conectores_Cabos!$C$14</f>
        <v>Datalink Extrudado</v>
      </c>
      <c r="U2533" s="45" t="s">
        <v>46</v>
      </c>
      <c r="V2533" s="33"/>
      <c r="W2533" s="33"/>
      <c r="X2533" s="33"/>
    </row>
    <row r="2534" ht="15.75" customHeight="1">
      <c r="A2534" s="19" t="str">
        <f>Def_Sistemas_Conectores_Cabos!$A$22</f>
        <v>BPM de elétrons</v>
      </c>
      <c r="B2534" s="22" t="str">
        <f>Datas_Entregas!$A$3</f>
        <v>BTS/Anel</v>
      </c>
      <c r="C2534" s="25">
        <f t="array" ref="C2534">INDEX(Datas_Entregas!$B$2:$B$100, MATCH(B2534, Datas_Entregas!$A$2:$A$100, 0), 1)</f>
        <v>43296</v>
      </c>
      <c r="D2534" s="22" t="str">
        <f>Def_Status_Montagem!$A$2</f>
        <v>A verificar</v>
      </c>
      <c r="E2534" s="35" t="str">
        <f>Def_Status_Montagem!$B$4</f>
        <v>Contratada (inclui etiqueta)</v>
      </c>
      <c r="F2534" s="214" t="str">
        <f t="array" ref="F2534">INDEX(Def_Instancias_Equipamentos!$F$2:$F$5135, MATCH(K2534, Def_Instancias_Equipamentos!$D$2:$D$5135, 0), 1)</f>
        <v>Túnel (Anel)</v>
      </c>
      <c r="G2534" s="215" t="str">
        <f t="array" ref="G2534">INDEX(Def_Instancias_Equipamentos!$F$2:$F$5135, MATCH(L2534, Def_Instancias_Equipamentos!$D$2:$D$5135, 0), 1)</f>
        <v>Sala Racks 17</v>
      </c>
      <c r="H2534" s="26" t="str">
        <f t="array" ref="H2534">INDEX(Def_Instancias_Equipamentos!$E$2:$E$5135, MATCH(K2534, Def_Instancias_Equipamentos!$D$2:$D$5135, 0), 1)</f>
        <v>SI-17C1</v>
      </c>
      <c r="I2534" s="27" t="str">
        <f t="array" ref="I2534">INDEX(Def_Instancias_Equipamentos!$E$2:$E$5135, MATCH(L2534, Def_Instancias_Equipamentos!$D$2:$D$5135, 0), 1)</f>
        <v>IA-17RaBPM</v>
      </c>
      <c r="J2534" s="27" t="str">
        <f t="shared" si="26"/>
        <v>EXTERNO</v>
      </c>
      <c r="K2534" s="28" t="str">
        <f>Def_Instancias_Equipamentos!$D$1169</f>
        <v>SI-17C1:DI-BPMSigPatch-1</v>
      </c>
      <c r="L2534" s="19" t="str">
        <f>Def_Instancias_Equipamentos!$D$919</f>
        <v>SI-17C1:DI-BPMRFFE-1</v>
      </c>
      <c r="M2534" s="44" t="s">
        <v>44</v>
      </c>
      <c r="N2534" s="45" t="s">
        <v>45</v>
      </c>
      <c r="O2534" s="31" t="str">
        <f>Def_Sistemas_Conectores_Cabos!$B$7</f>
        <v>SMA 50-ohm</v>
      </c>
      <c r="P2534" s="19" t="str">
        <f>Def_Sistemas_Conectores_Cabos!$B$7</f>
        <v>SMA 50-ohm</v>
      </c>
      <c r="Q2534" s="27" t="str">
        <f t="shared" si="31"/>
        <v>SI-17C1:DI-BPMSigPatch-1/BI_OUT
SI-17C1:DI-BPMRFFE-1/BI_IN</v>
      </c>
      <c r="R2534" s="46" t="s">
        <v>25</v>
      </c>
      <c r="S2534" s="46" t="s">
        <v>25</v>
      </c>
      <c r="T2534" s="47" t="str">
        <f>Def_Sistemas_Conectores_Cabos!$C$14</f>
        <v>Datalink Extrudado</v>
      </c>
      <c r="U2534" s="45" t="s">
        <v>46</v>
      </c>
      <c r="V2534" s="33"/>
      <c r="W2534" s="33"/>
      <c r="X2534" s="33"/>
    </row>
    <row r="2535" ht="15.75" customHeight="1">
      <c r="A2535" s="19" t="str">
        <f>Def_Sistemas_Conectores_Cabos!$A$22</f>
        <v>BPM de elétrons</v>
      </c>
      <c r="B2535" s="22" t="str">
        <f>Datas_Entregas!$A$3</f>
        <v>BTS/Anel</v>
      </c>
      <c r="C2535" s="25">
        <f t="array" ref="C2535">INDEX(Datas_Entregas!$B$2:$B$100, MATCH(B2535, Datas_Entregas!$A$2:$A$100, 0), 1)</f>
        <v>43296</v>
      </c>
      <c r="D2535" s="22" t="str">
        <f>Def_Status_Montagem!$A$2</f>
        <v>A verificar</v>
      </c>
      <c r="E2535" s="35" t="str">
        <f>Def_Status_Montagem!$B$4</f>
        <v>Contratada (inclui etiqueta)</v>
      </c>
      <c r="F2535" s="214" t="str">
        <f t="array" ref="F2535">INDEX(Def_Instancias_Equipamentos!$F$2:$F$5135, MATCH(K2535, Def_Instancias_Equipamentos!$D$2:$D$5135, 0), 1)</f>
        <v>Túnel (Anel)</v>
      </c>
      <c r="G2535" s="215" t="str">
        <f t="array" ref="G2535">INDEX(Def_Instancias_Equipamentos!$F$2:$F$5135, MATCH(L2535, Def_Instancias_Equipamentos!$D$2:$D$5135, 0), 1)</f>
        <v>Sala Racks 17</v>
      </c>
      <c r="H2535" s="26" t="str">
        <f t="array" ref="H2535">INDEX(Def_Instancias_Equipamentos!$E$2:$E$5135, MATCH(K2535, Def_Instancias_Equipamentos!$D$2:$D$5135, 0), 1)</f>
        <v>SI-17C1</v>
      </c>
      <c r="I2535" s="27" t="str">
        <f t="array" ref="I2535">INDEX(Def_Instancias_Equipamentos!$E$2:$E$5135, MATCH(L2535, Def_Instancias_Equipamentos!$D$2:$D$5135, 0), 1)</f>
        <v>IA-17RaBPM</v>
      </c>
      <c r="J2535" s="27" t="str">
        <f t="shared" si="26"/>
        <v>EXTERNO</v>
      </c>
      <c r="K2535" s="28" t="str">
        <f>Def_Instancias_Equipamentos!$D$1170</f>
        <v>SI-17C1:DI-BPMSigPatch-2</v>
      </c>
      <c r="L2535" s="19" t="str">
        <f>Def_Instancias_Equipamentos!$D$920</f>
        <v>SI-17C1:DI-BPMRFFE-2</v>
      </c>
      <c r="M2535" s="44" t="s">
        <v>44</v>
      </c>
      <c r="N2535" s="45" t="s">
        <v>45</v>
      </c>
      <c r="O2535" s="31" t="str">
        <f>Def_Sistemas_Conectores_Cabos!$B$7</f>
        <v>SMA 50-ohm</v>
      </c>
      <c r="P2535" s="19" t="str">
        <f>Def_Sistemas_Conectores_Cabos!$B$7</f>
        <v>SMA 50-ohm</v>
      </c>
      <c r="Q2535" s="27" t="str">
        <f t="shared" si="31"/>
        <v>SI-17C1:DI-BPMSigPatch-2/BI_OUT
SI-17C1:DI-BPMRFFE-2/BI_IN</v>
      </c>
      <c r="R2535" s="46" t="s">
        <v>25</v>
      </c>
      <c r="S2535" s="46" t="s">
        <v>25</v>
      </c>
      <c r="T2535" s="47" t="str">
        <f>Def_Sistemas_Conectores_Cabos!$C$14</f>
        <v>Datalink Extrudado</v>
      </c>
      <c r="U2535" s="45" t="s">
        <v>46</v>
      </c>
      <c r="V2535" s="33"/>
      <c r="W2535" s="33"/>
      <c r="X2535" s="33"/>
    </row>
    <row r="2536" ht="15.75" customHeight="1">
      <c r="A2536" s="19" t="str">
        <f>Def_Sistemas_Conectores_Cabos!$A$22</f>
        <v>BPM de elétrons</v>
      </c>
      <c r="B2536" s="22" t="str">
        <f>Datas_Entregas!$A$3</f>
        <v>BTS/Anel</v>
      </c>
      <c r="C2536" s="25">
        <f t="array" ref="C2536">INDEX(Datas_Entregas!$B$2:$B$100, MATCH(B2536, Datas_Entregas!$A$2:$A$100, 0), 1)</f>
        <v>43296</v>
      </c>
      <c r="D2536" s="22" t="str">
        <f>Def_Status_Montagem!$A$2</f>
        <v>A verificar</v>
      </c>
      <c r="E2536" s="35" t="str">
        <f>Def_Status_Montagem!$B$4</f>
        <v>Contratada (inclui etiqueta)</v>
      </c>
      <c r="F2536" s="214" t="str">
        <f t="array" ref="F2536">INDEX(Def_Instancias_Equipamentos!$F$2:$F$5135, MATCH(K2536, Def_Instancias_Equipamentos!$D$2:$D$5135, 0), 1)</f>
        <v>Túnel (Anel)</v>
      </c>
      <c r="G2536" s="215" t="str">
        <f t="array" ref="G2536">INDEX(Def_Instancias_Equipamentos!$F$2:$F$5135, MATCH(L2536, Def_Instancias_Equipamentos!$D$2:$D$5135, 0), 1)</f>
        <v>Sala Racks 17</v>
      </c>
      <c r="H2536" s="26" t="str">
        <f t="array" ref="H2536">INDEX(Def_Instancias_Equipamentos!$E$2:$E$5135, MATCH(K2536, Def_Instancias_Equipamentos!$D$2:$D$5135, 0), 1)</f>
        <v>SI-17C2</v>
      </c>
      <c r="I2536" s="27" t="str">
        <f t="array" ref="I2536">INDEX(Def_Instancias_Equipamentos!$E$2:$E$5135, MATCH(L2536, Def_Instancias_Equipamentos!$D$2:$D$5135, 0), 1)</f>
        <v>IA-17RaBPM</v>
      </c>
      <c r="J2536" s="27" t="str">
        <f t="shared" si="26"/>
        <v>EXTERNO</v>
      </c>
      <c r="K2536" s="28" t="str">
        <f>Def_Instancias_Equipamentos!$D$1171</f>
        <v>SI-17C2:DI-BPMSigPatch</v>
      </c>
      <c r="L2536" s="19" t="str">
        <f>Def_Instancias_Equipamentos!$D$921</f>
        <v>SI-17C2:DI-BPMRFFE</v>
      </c>
      <c r="M2536" s="44" t="s">
        <v>44</v>
      </c>
      <c r="N2536" s="45" t="s">
        <v>45</v>
      </c>
      <c r="O2536" s="31" t="str">
        <f>Def_Sistemas_Conectores_Cabos!$B$7</f>
        <v>SMA 50-ohm</v>
      </c>
      <c r="P2536" s="19" t="str">
        <f>Def_Sistemas_Conectores_Cabos!$B$7</f>
        <v>SMA 50-ohm</v>
      </c>
      <c r="Q2536" s="27" t="str">
        <f t="shared" si="31"/>
        <v>SI-17C2:DI-BPMSigPatch/BI_OUT
SI-17C2:DI-BPMRFFE/BI_IN</v>
      </c>
      <c r="R2536" s="46" t="s">
        <v>25</v>
      </c>
      <c r="S2536" s="46" t="s">
        <v>25</v>
      </c>
      <c r="T2536" s="47" t="str">
        <f>Def_Sistemas_Conectores_Cabos!$C$14</f>
        <v>Datalink Extrudado</v>
      </c>
      <c r="U2536" s="45" t="s">
        <v>46</v>
      </c>
      <c r="V2536" s="33"/>
      <c r="W2536" s="33"/>
      <c r="X2536" s="33"/>
    </row>
    <row r="2537" ht="15.75" customHeight="1">
      <c r="A2537" s="19" t="str">
        <f>Def_Sistemas_Conectores_Cabos!$A$22</f>
        <v>BPM de elétrons</v>
      </c>
      <c r="B2537" s="22" t="str">
        <f>Datas_Entregas!$A$3</f>
        <v>BTS/Anel</v>
      </c>
      <c r="C2537" s="25">
        <f t="array" ref="C2537">INDEX(Datas_Entregas!$B$2:$B$100, MATCH(B2537, Datas_Entregas!$A$2:$A$100, 0), 1)</f>
        <v>43296</v>
      </c>
      <c r="D2537" s="22" t="str">
        <f>Def_Status_Montagem!$A$2</f>
        <v>A verificar</v>
      </c>
      <c r="E2537" s="35" t="str">
        <f>Def_Status_Montagem!$B$4</f>
        <v>Contratada (inclui etiqueta)</v>
      </c>
      <c r="F2537" s="214" t="str">
        <f t="array" ref="F2537">INDEX(Def_Instancias_Equipamentos!$F$2:$F$5135, MATCH(K2537, Def_Instancias_Equipamentos!$D$2:$D$5135, 0), 1)</f>
        <v>Túnel (Anel)</v>
      </c>
      <c r="G2537" s="215" t="str">
        <f t="array" ref="G2537">INDEX(Def_Instancias_Equipamentos!$F$2:$F$5135, MATCH(L2537, Def_Instancias_Equipamentos!$D$2:$D$5135, 0), 1)</f>
        <v>Sala Racks 17</v>
      </c>
      <c r="H2537" s="26" t="str">
        <f t="array" ref="H2537">INDEX(Def_Instancias_Equipamentos!$E$2:$E$5135, MATCH(K2537, Def_Instancias_Equipamentos!$D$2:$D$5135, 0), 1)</f>
        <v>SI-17C3</v>
      </c>
      <c r="I2537" s="27" t="str">
        <f t="array" ref="I2537">INDEX(Def_Instancias_Equipamentos!$E$2:$E$5135, MATCH(L2537, Def_Instancias_Equipamentos!$D$2:$D$5135, 0), 1)</f>
        <v>IA-17RaBPM</v>
      </c>
      <c r="J2537" s="27" t="str">
        <f t="shared" si="26"/>
        <v>EXTERNO</v>
      </c>
      <c r="K2537" s="28" t="str">
        <f>Def_Instancias_Equipamentos!$D$1172</f>
        <v>SI-17C3:DI-BPMSigPatch-1</v>
      </c>
      <c r="L2537" s="19" t="str">
        <f>Def_Instancias_Equipamentos!$D$922</f>
        <v>SI-17C3:DI-BPMRFFE-1</v>
      </c>
      <c r="M2537" s="44" t="s">
        <v>44</v>
      </c>
      <c r="N2537" s="45" t="s">
        <v>45</v>
      </c>
      <c r="O2537" s="31" t="str">
        <f>Def_Sistemas_Conectores_Cabos!$B$7</f>
        <v>SMA 50-ohm</v>
      </c>
      <c r="P2537" s="19" t="str">
        <f>Def_Sistemas_Conectores_Cabos!$B$7</f>
        <v>SMA 50-ohm</v>
      </c>
      <c r="Q2537" s="27" t="str">
        <f t="shared" si="31"/>
        <v>SI-17C3:DI-BPMSigPatch-1/BI_OUT
SI-17C3:DI-BPMRFFE-1/BI_IN</v>
      </c>
      <c r="R2537" s="46" t="s">
        <v>25</v>
      </c>
      <c r="S2537" s="46" t="s">
        <v>25</v>
      </c>
      <c r="T2537" s="47" t="str">
        <f>Def_Sistemas_Conectores_Cabos!$C$14</f>
        <v>Datalink Extrudado</v>
      </c>
      <c r="U2537" s="45" t="s">
        <v>46</v>
      </c>
      <c r="V2537" s="33"/>
      <c r="W2537" s="33"/>
      <c r="X2537" s="33"/>
    </row>
    <row r="2538" ht="15.75" customHeight="1">
      <c r="A2538" s="19" t="str">
        <f>Def_Sistemas_Conectores_Cabos!$A$22</f>
        <v>BPM de elétrons</v>
      </c>
      <c r="B2538" s="22" t="str">
        <f>Datas_Entregas!$A$3</f>
        <v>BTS/Anel</v>
      </c>
      <c r="C2538" s="25">
        <f t="array" ref="C2538">INDEX(Datas_Entregas!$B$2:$B$100, MATCH(B2538, Datas_Entregas!$A$2:$A$100, 0), 1)</f>
        <v>43296</v>
      </c>
      <c r="D2538" s="22" t="str">
        <f>Def_Status_Montagem!$A$2</f>
        <v>A verificar</v>
      </c>
      <c r="E2538" s="35" t="str">
        <f>Def_Status_Montagem!$B$4</f>
        <v>Contratada (inclui etiqueta)</v>
      </c>
      <c r="F2538" s="214" t="str">
        <f t="array" ref="F2538">INDEX(Def_Instancias_Equipamentos!$F$2:$F$5135, MATCH(K2538, Def_Instancias_Equipamentos!$D$2:$D$5135, 0), 1)</f>
        <v>Túnel (Anel)</v>
      </c>
      <c r="G2538" s="215" t="str">
        <f t="array" ref="G2538">INDEX(Def_Instancias_Equipamentos!$F$2:$F$5135, MATCH(L2538, Def_Instancias_Equipamentos!$D$2:$D$5135, 0), 1)</f>
        <v>Sala Racks 17</v>
      </c>
      <c r="H2538" s="26" t="str">
        <f t="array" ref="H2538">INDEX(Def_Instancias_Equipamentos!$E$2:$E$5135, MATCH(K2538, Def_Instancias_Equipamentos!$D$2:$D$5135, 0), 1)</f>
        <v>SI-17C3</v>
      </c>
      <c r="I2538" s="27" t="str">
        <f t="array" ref="I2538">INDEX(Def_Instancias_Equipamentos!$E$2:$E$5135, MATCH(L2538, Def_Instancias_Equipamentos!$D$2:$D$5135, 0), 1)</f>
        <v>IA-17RaBPM</v>
      </c>
      <c r="J2538" s="27" t="str">
        <f t="shared" si="26"/>
        <v>EXTERNO</v>
      </c>
      <c r="K2538" s="28" t="str">
        <f>Def_Instancias_Equipamentos!$D$1173</f>
        <v>SI-17C3:DI-BPMSigPatch-2</v>
      </c>
      <c r="L2538" s="19" t="str">
        <f>Def_Instancias_Equipamentos!$D$923</f>
        <v>SI-17C3:DI-BPMRFFE-2</v>
      </c>
      <c r="M2538" s="44" t="s">
        <v>44</v>
      </c>
      <c r="N2538" s="45" t="s">
        <v>45</v>
      </c>
      <c r="O2538" s="31" t="str">
        <f>Def_Sistemas_Conectores_Cabos!$B$7</f>
        <v>SMA 50-ohm</v>
      </c>
      <c r="P2538" s="19" t="str">
        <f>Def_Sistemas_Conectores_Cabos!$B$7</f>
        <v>SMA 50-ohm</v>
      </c>
      <c r="Q2538" s="27" t="str">
        <f t="shared" si="31"/>
        <v>SI-17C3:DI-BPMSigPatch-2/BI_OUT
SI-17C3:DI-BPMRFFE-2/BI_IN</v>
      </c>
      <c r="R2538" s="46" t="s">
        <v>25</v>
      </c>
      <c r="S2538" s="46" t="s">
        <v>25</v>
      </c>
      <c r="T2538" s="47" t="str">
        <f>Def_Sistemas_Conectores_Cabos!$C$14</f>
        <v>Datalink Extrudado</v>
      </c>
      <c r="U2538" s="45" t="s">
        <v>46</v>
      </c>
      <c r="V2538" s="33"/>
      <c r="W2538" s="33"/>
      <c r="X2538" s="33"/>
    </row>
    <row r="2539" ht="15.75" customHeight="1">
      <c r="A2539" s="19" t="str">
        <f>Def_Sistemas_Conectores_Cabos!$A$22</f>
        <v>BPM de elétrons</v>
      </c>
      <c r="B2539" s="22" t="str">
        <f>Datas_Entregas!$A$3</f>
        <v>BTS/Anel</v>
      </c>
      <c r="C2539" s="25">
        <f t="array" ref="C2539">INDEX(Datas_Entregas!$B$2:$B$100, MATCH(B2539, Datas_Entregas!$A$2:$A$100, 0), 1)</f>
        <v>43296</v>
      </c>
      <c r="D2539" s="22" t="str">
        <f>Def_Status_Montagem!$A$2</f>
        <v>A verificar</v>
      </c>
      <c r="E2539" s="35" t="str">
        <f>Def_Status_Montagem!$B$4</f>
        <v>Contratada (inclui etiqueta)</v>
      </c>
      <c r="F2539" s="214" t="str">
        <f t="array" ref="F2539">INDEX(Def_Instancias_Equipamentos!$F$2:$F$5135, MATCH(K2539, Def_Instancias_Equipamentos!$D$2:$D$5135, 0), 1)</f>
        <v>Túnel (Anel)</v>
      </c>
      <c r="G2539" s="215" t="str">
        <f t="array" ref="G2539">INDEX(Def_Instancias_Equipamentos!$F$2:$F$5135, MATCH(L2539, Def_Instancias_Equipamentos!$D$2:$D$5135, 0), 1)</f>
        <v>Sala Racks 17</v>
      </c>
      <c r="H2539" s="26" t="str">
        <f t="array" ref="H2539">INDEX(Def_Instancias_Equipamentos!$E$2:$E$5135, MATCH(K2539, Def_Instancias_Equipamentos!$D$2:$D$5135, 0), 1)</f>
        <v>SI-17C4</v>
      </c>
      <c r="I2539" s="27" t="str">
        <f t="array" ref="I2539">INDEX(Def_Instancias_Equipamentos!$E$2:$E$5135, MATCH(L2539, Def_Instancias_Equipamentos!$D$2:$D$5135, 0), 1)</f>
        <v>IA-17RaBPM</v>
      </c>
      <c r="J2539" s="27" t="str">
        <f t="shared" si="26"/>
        <v>EXTERNO</v>
      </c>
      <c r="K2539" s="28" t="str">
        <f>Def_Instancias_Equipamentos!$D$1174</f>
        <v>SI-17C4:DI-BPMSigPatch</v>
      </c>
      <c r="L2539" s="19" t="str">
        <f>Def_Instancias_Equipamentos!$D$924</f>
        <v>SI-17C4:DI-BPMRFFE</v>
      </c>
      <c r="M2539" s="44" t="s">
        <v>44</v>
      </c>
      <c r="N2539" s="45" t="s">
        <v>45</v>
      </c>
      <c r="O2539" s="31" t="str">
        <f>Def_Sistemas_Conectores_Cabos!$B$7</f>
        <v>SMA 50-ohm</v>
      </c>
      <c r="P2539" s="19" t="str">
        <f>Def_Sistemas_Conectores_Cabos!$B$7</f>
        <v>SMA 50-ohm</v>
      </c>
      <c r="Q2539" s="27" t="str">
        <f t="shared" si="31"/>
        <v>SI-17C4:DI-BPMSigPatch/BI_OUT
SI-17C4:DI-BPMRFFE/BI_IN</v>
      </c>
      <c r="R2539" s="46" t="s">
        <v>25</v>
      </c>
      <c r="S2539" s="46" t="s">
        <v>25</v>
      </c>
      <c r="T2539" s="47" t="str">
        <f>Def_Sistemas_Conectores_Cabos!$C$14</f>
        <v>Datalink Extrudado</v>
      </c>
      <c r="U2539" s="45" t="s">
        <v>46</v>
      </c>
      <c r="V2539" s="33"/>
      <c r="W2539" s="33"/>
      <c r="X2539" s="33"/>
    </row>
    <row r="2540" ht="15.75" customHeight="1">
      <c r="A2540" s="19" t="str">
        <f>Def_Sistemas_Conectores_Cabos!$A$22</f>
        <v>BPM de elétrons</v>
      </c>
      <c r="B2540" s="22" t="str">
        <f>Datas_Entregas!$A$3</f>
        <v>BTS/Anel</v>
      </c>
      <c r="C2540" s="25">
        <f t="array" ref="C2540">INDEX(Datas_Entregas!$B$2:$B$100, MATCH(B2540, Datas_Entregas!$A$2:$A$100, 0), 1)</f>
        <v>43296</v>
      </c>
      <c r="D2540" s="22" t="str">
        <f>Def_Status_Montagem!$A$2</f>
        <v>A verificar</v>
      </c>
      <c r="E2540" s="35" t="str">
        <f>Def_Status_Montagem!$B$4</f>
        <v>Contratada (inclui etiqueta)</v>
      </c>
      <c r="F2540" s="214" t="str">
        <f t="array" ref="F2540">INDEX(Def_Instancias_Equipamentos!$F$2:$F$5135, MATCH(K2540, Def_Instancias_Equipamentos!$D$2:$D$5135, 0), 1)</f>
        <v>Túnel (Anel)</v>
      </c>
      <c r="G2540" s="215" t="str">
        <f t="array" ref="G2540">INDEX(Def_Instancias_Equipamentos!$F$2:$F$5135, MATCH(L2540, Def_Instancias_Equipamentos!$D$2:$D$5135, 0), 1)</f>
        <v>Sala Racks 17</v>
      </c>
      <c r="H2540" s="26" t="str">
        <f t="array" ref="H2540">INDEX(Def_Instancias_Equipamentos!$E$2:$E$5135, MATCH(K2540, Def_Instancias_Equipamentos!$D$2:$D$5135, 0), 1)</f>
        <v>SI-17M1</v>
      </c>
      <c r="I2540" s="27" t="str">
        <f t="array" ref="I2540">INDEX(Def_Instancias_Equipamentos!$E$2:$E$5135, MATCH(L2540, Def_Instancias_Equipamentos!$D$2:$D$5135, 0), 1)</f>
        <v>IA-17RaBPM</v>
      </c>
      <c r="J2540" s="27" t="str">
        <f t="shared" si="26"/>
        <v>EXTERNO</v>
      </c>
      <c r="K2540" s="28" t="str">
        <f>Def_Instancias_Equipamentos!$D$1175</f>
        <v>SI-17M1:DI-BPMSigPatch</v>
      </c>
      <c r="L2540" s="19" t="str">
        <f>Def_Instancias_Equipamentos!$D$925</f>
        <v>SI-17M1:DI-BPMRFFE</v>
      </c>
      <c r="M2540" s="44" t="s">
        <v>44</v>
      </c>
      <c r="N2540" s="45" t="s">
        <v>45</v>
      </c>
      <c r="O2540" s="31" t="str">
        <f>Def_Sistemas_Conectores_Cabos!$B$7</f>
        <v>SMA 50-ohm</v>
      </c>
      <c r="P2540" s="19" t="str">
        <f>Def_Sistemas_Conectores_Cabos!$B$7</f>
        <v>SMA 50-ohm</v>
      </c>
      <c r="Q2540" s="27" t="str">
        <f t="shared" si="31"/>
        <v>SI-17M1:DI-BPMSigPatch/BI_OUT
SI-17M1:DI-BPMRFFE/BI_IN</v>
      </c>
      <c r="R2540" s="46" t="s">
        <v>25</v>
      </c>
      <c r="S2540" s="46" t="s">
        <v>25</v>
      </c>
      <c r="T2540" s="47" t="str">
        <f>Def_Sistemas_Conectores_Cabos!$C$14</f>
        <v>Datalink Extrudado</v>
      </c>
      <c r="U2540" s="45" t="s">
        <v>46</v>
      </c>
      <c r="V2540" s="33"/>
      <c r="W2540" s="33"/>
      <c r="X2540" s="33"/>
    </row>
    <row r="2541" ht="15.75" customHeight="1">
      <c r="A2541" s="19" t="str">
        <f>Def_Sistemas_Conectores_Cabos!$A$22</f>
        <v>BPM de elétrons</v>
      </c>
      <c r="B2541" s="22" t="str">
        <f>Datas_Entregas!$A$3</f>
        <v>BTS/Anel</v>
      </c>
      <c r="C2541" s="25">
        <f t="array" ref="C2541">INDEX(Datas_Entregas!$B$2:$B$100, MATCH(B2541, Datas_Entregas!$A$2:$A$100, 0), 1)</f>
        <v>43296</v>
      </c>
      <c r="D2541" s="22" t="str">
        <f>Def_Status_Montagem!$A$2</f>
        <v>A verificar</v>
      </c>
      <c r="E2541" s="35" t="str">
        <f>Def_Status_Montagem!$B$4</f>
        <v>Contratada (inclui etiqueta)</v>
      </c>
      <c r="F2541" s="214" t="str">
        <f t="array" ref="F2541">INDEX(Def_Instancias_Equipamentos!$F$2:$F$5135, MATCH(K2541, Def_Instancias_Equipamentos!$D$2:$D$5135, 0), 1)</f>
        <v>Túnel (Anel)</v>
      </c>
      <c r="G2541" s="215" t="str">
        <f t="array" ref="G2541">INDEX(Def_Instancias_Equipamentos!$F$2:$F$5135, MATCH(L2541, Def_Instancias_Equipamentos!$D$2:$D$5135, 0), 1)</f>
        <v>Sala Racks 17</v>
      </c>
      <c r="H2541" s="26" t="str">
        <f t="array" ref="H2541">INDEX(Def_Instancias_Equipamentos!$E$2:$E$5135, MATCH(K2541, Def_Instancias_Equipamentos!$D$2:$D$5135, 0), 1)</f>
        <v>SI-17M2</v>
      </c>
      <c r="I2541" s="27" t="str">
        <f t="array" ref="I2541">INDEX(Def_Instancias_Equipamentos!$E$2:$E$5135, MATCH(L2541, Def_Instancias_Equipamentos!$D$2:$D$5135, 0), 1)</f>
        <v>IA-17RaBPM</v>
      </c>
      <c r="J2541" s="27" t="str">
        <f t="shared" si="26"/>
        <v>EXTERNO</v>
      </c>
      <c r="K2541" s="28" t="str">
        <f>Def_Instancias_Equipamentos!$D$1176</f>
        <v>SI-17M2:DI-BPMSigPatch</v>
      </c>
      <c r="L2541" s="19" t="str">
        <f>Def_Instancias_Equipamentos!$D$926</f>
        <v>SI-17M2:DI-BPMRFFE</v>
      </c>
      <c r="M2541" s="44" t="s">
        <v>44</v>
      </c>
      <c r="N2541" s="45" t="s">
        <v>45</v>
      </c>
      <c r="O2541" s="31" t="str">
        <f>Def_Sistemas_Conectores_Cabos!$B$7</f>
        <v>SMA 50-ohm</v>
      </c>
      <c r="P2541" s="19" t="str">
        <f>Def_Sistemas_Conectores_Cabos!$B$7</f>
        <v>SMA 50-ohm</v>
      </c>
      <c r="Q2541" s="27" t="str">
        <f t="shared" si="31"/>
        <v>SI-17M2:DI-BPMSigPatch/BI_OUT
SI-17M2:DI-BPMRFFE/BI_IN</v>
      </c>
      <c r="R2541" s="46" t="s">
        <v>25</v>
      </c>
      <c r="S2541" s="46" t="s">
        <v>25</v>
      </c>
      <c r="T2541" s="47" t="str">
        <f>Def_Sistemas_Conectores_Cabos!$C$14</f>
        <v>Datalink Extrudado</v>
      </c>
      <c r="U2541" s="45" t="s">
        <v>46</v>
      </c>
      <c r="V2541" s="33"/>
      <c r="W2541" s="33"/>
      <c r="X2541" s="33"/>
    </row>
    <row r="2542" ht="15.75" customHeight="1">
      <c r="A2542" s="19" t="str">
        <f>Def_Sistemas_Conectores_Cabos!$A$22</f>
        <v>BPM de elétrons</v>
      </c>
      <c r="B2542" s="22" t="str">
        <f>Datas_Entregas!$A$6</f>
        <v>Linhas de Luz (fases I-A e II)</v>
      </c>
      <c r="C2542" s="25">
        <f t="array" ref="C2542">INDEX(Datas_Entregas!$B$2:$B$100, MATCH(B2542, Datas_Entregas!$A$2:$A$100, 0), 1)</f>
        <v>43374</v>
      </c>
      <c r="D2542" s="22" t="str">
        <f>Def_Status_Montagem!$A$2</f>
        <v>A verificar</v>
      </c>
      <c r="E2542" s="35" t="str">
        <f>Def_Status_Montagem!$B$4</f>
        <v>Contratada (inclui etiqueta)</v>
      </c>
      <c r="F2542" s="214" t="str">
        <f t="array" ref="F2542">INDEX(Def_Instancias_Equipamentos!$F$2:$F$5135, MATCH(K2542, Def_Instancias_Equipamentos!$D$2:$D$5135, 0), 1)</f>
        <v>Túnel (Anel)</v>
      </c>
      <c r="G2542" s="215" t="str">
        <f t="array" ref="G2542">INDEX(Def_Instancias_Equipamentos!$F$2:$F$5135, MATCH(L2542, Def_Instancias_Equipamentos!$D$2:$D$5135, 0), 1)</f>
        <v>Sala Racks 17</v>
      </c>
      <c r="H2542" s="26" t="str">
        <f t="array" ref="H2542">INDEX(Def_Instancias_Equipamentos!$E$2:$E$5135, MATCH(K2542, Def_Instancias_Equipamentos!$D$2:$D$5135, 0), 1)</f>
        <v>SI-17SA</v>
      </c>
      <c r="I2542" s="27" t="str">
        <f t="array" ref="I2542">INDEX(Def_Instancias_Equipamentos!$E$2:$E$5135, MATCH(L2542, Def_Instancias_Equipamentos!$D$2:$D$5135, 0), 1)</f>
        <v>IA-17RaBPM</v>
      </c>
      <c r="J2542" s="27" t="str">
        <f t="shared" si="26"/>
        <v>EXTERNO</v>
      </c>
      <c r="K2542" s="28" t="str">
        <f>Def_Instancias_Equipamentos!$D$1233</f>
        <v>SI-17SA:DI-BPMSigPatch-1</v>
      </c>
      <c r="L2542" s="19" t="str">
        <f>Def_Instancias_Equipamentos!$D$983</f>
        <v>SI-17SA:DI-BPMRFFE-1</v>
      </c>
      <c r="M2542" s="44" t="s">
        <v>44</v>
      </c>
      <c r="N2542" s="45" t="s">
        <v>45</v>
      </c>
      <c r="O2542" s="31" t="str">
        <f>Def_Sistemas_Conectores_Cabos!$B$7</f>
        <v>SMA 50-ohm</v>
      </c>
      <c r="P2542" s="19" t="str">
        <f>Def_Sistemas_Conectores_Cabos!$B$7</f>
        <v>SMA 50-ohm</v>
      </c>
      <c r="Q2542" s="27" t="str">
        <f t="shared" si="31"/>
        <v>SI-17SA:DI-BPMSigPatch-1/BI_OUT
SI-17SA:DI-BPMRFFE-1/BI_IN</v>
      </c>
      <c r="R2542" s="46" t="s">
        <v>25</v>
      </c>
      <c r="S2542" s="46" t="s">
        <v>25</v>
      </c>
      <c r="T2542" s="47" t="str">
        <f>Def_Sistemas_Conectores_Cabos!$C$14</f>
        <v>Datalink Extrudado</v>
      </c>
      <c r="U2542" s="45" t="s">
        <v>46</v>
      </c>
      <c r="V2542" s="33"/>
      <c r="W2542" s="33"/>
      <c r="X2542" s="33"/>
    </row>
    <row r="2543" ht="15.75" customHeight="1">
      <c r="A2543" s="19" t="str">
        <f>Def_Sistemas_Conectores_Cabos!$A$22</f>
        <v>BPM de elétrons</v>
      </c>
      <c r="B2543" s="22" t="str">
        <f>Datas_Entregas!$A$6</f>
        <v>Linhas de Luz (fases I-A e II)</v>
      </c>
      <c r="C2543" s="25">
        <f t="array" ref="C2543">INDEX(Datas_Entregas!$B$2:$B$100, MATCH(B2543, Datas_Entregas!$A$2:$A$100, 0), 1)</f>
        <v>43374</v>
      </c>
      <c r="D2543" s="22" t="str">
        <f>Def_Status_Montagem!$A$2</f>
        <v>A verificar</v>
      </c>
      <c r="E2543" s="35" t="str">
        <f>Def_Status_Montagem!$B$4</f>
        <v>Contratada (inclui etiqueta)</v>
      </c>
      <c r="F2543" s="214" t="str">
        <f t="array" ref="F2543">INDEX(Def_Instancias_Equipamentos!$F$2:$F$5135, MATCH(K2543, Def_Instancias_Equipamentos!$D$2:$D$5135, 0), 1)</f>
        <v>Túnel (Anel)</v>
      </c>
      <c r="G2543" s="215" t="str">
        <f t="array" ref="G2543">INDEX(Def_Instancias_Equipamentos!$F$2:$F$5135, MATCH(L2543, Def_Instancias_Equipamentos!$D$2:$D$5135, 0), 1)</f>
        <v>Sala Racks 17</v>
      </c>
      <c r="H2543" s="26" t="str">
        <f t="array" ref="H2543">INDEX(Def_Instancias_Equipamentos!$E$2:$E$5135, MATCH(K2543, Def_Instancias_Equipamentos!$D$2:$D$5135, 0), 1)</f>
        <v>SI-17SA</v>
      </c>
      <c r="I2543" s="27" t="str">
        <f t="array" ref="I2543">INDEX(Def_Instancias_Equipamentos!$E$2:$E$5135, MATCH(L2543, Def_Instancias_Equipamentos!$D$2:$D$5135, 0), 1)</f>
        <v>IA-17RaBPM</v>
      </c>
      <c r="J2543" s="27" t="str">
        <f t="shared" si="26"/>
        <v>EXTERNO</v>
      </c>
      <c r="K2543" s="28" t="str">
        <f>Def_Instancias_Equipamentos!$D$1234</f>
        <v>SI-17SA:DI-BPMSigPatch-2</v>
      </c>
      <c r="L2543" s="19" t="str">
        <f>Def_Instancias_Equipamentos!$D$984</f>
        <v>SI-17SA:DI-BPMRFFE-2</v>
      </c>
      <c r="M2543" s="44" t="s">
        <v>44</v>
      </c>
      <c r="N2543" s="45" t="s">
        <v>45</v>
      </c>
      <c r="O2543" s="31" t="str">
        <f>Def_Sistemas_Conectores_Cabos!$B$7</f>
        <v>SMA 50-ohm</v>
      </c>
      <c r="P2543" s="19" t="str">
        <f>Def_Sistemas_Conectores_Cabos!$B$7</f>
        <v>SMA 50-ohm</v>
      </c>
      <c r="Q2543" s="27" t="str">
        <f t="shared" si="31"/>
        <v>SI-17SA:DI-BPMSigPatch-2/BI_OUT
SI-17SA:DI-BPMRFFE-2/BI_IN</v>
      </c>
      <c r="R2543" s="46" t="s">
        <v>25</v>
      </c>
      <c r="S2543" s="46" t="s">
        <v>25</v>
      </c>
      <c r="T2543" s="47" t="str">
        <f>Def_Sistemas_Conectores_Cabos!$C$14</f>
        <v>Datalink Extrudado</v>
      </c>
      <c r="U2543" s="45" t="s">
        <v>46</v>
      </c>
      <c r="V2543" s="33"/>
      <c r="W2543" s="33"/>
      <c r="X2543" s="33"/>
    </row>
    <row r="2544" ht="15.75" customHeight="1">
      <c r="A2544" s="19" t="str">
        <f>Def_Sistemas_Conectores_Cabos!$A$22</f>
        <v>BPM de elétrons</v>
      </c>
      <c r="B2544" s="22" t="str">
        <f>Datas_Entregas!$A$3</f>
        <v>BTS/Anel</v>
      </c>
      <c r="C2544" s="25">
        <f t="array" ref="C2544">INDEX(Datas_Entregas!$B$2:$B$100, MATCH(B2544, Datas_Entregas!$A$2:$A$100, 0), 1)</f>
        <v>43296</v>
      </c>
      <c r="D2544" s="22" t="str">
        <f>Def_Status_Montagem!$A$2</f>
        <v>A verificar</v>
      </c>
      <c r="E2544" s="35" t="str">
        <f>Def_Status_Montagem!$B$4</f>
        <v>Contratada (inclui etiqueta)</v>
      </c>
      <c r="F2544" s="214" t="str">
        <f t="array" ref="F2544">INDEX(Def_Instancias_Equipamentos!$F$2:$F$5135, MATCH(K2544, Def_Instancias_Equipamentos!$D$2:$D$5135, 0), 1)</f>
        <v>Túnel (Anel)</v>
      </c>
      <c r="G2544" s="215" t="str">
        <f t="array" ref="G2544">INDEX(Def_Instancias_Equipamentos!$F$2:$F$5135, MATCH(L2544, Def_Instancias_Equipamentos!$D$2:$D$5135, 0), 1)</f>
        <v>Sala Racks 18 parte 1</v>
      </c>
      <c r="H2544" s="26" t="str">
        <f t="array" ref="H2544">INDEX(Def_Instancias_Equipamentos!$E$2:$E$5135, MATCH(K2544, Def_Instancias_Equipamentos!$D$2:$D$5135, 0), 1)</f>
        <v>SI-18C3</v>
      </c>
      <c r="I2544" s="27" t="str">
        <f t="array" ref="I2544">INDEX(Def_Instancias_Equipamentos!$E$2:$E$5135, MATCH(L2544, Def_Instancias_Equipamentos!$D$2:$D$5135, 0), 1)</f>
        <v>IA-18RaBPM</v>
      </c>
      <c r="J2544" s="27" t="str">
        <f t="shared" si="26"/>
        <v>EXTERNO</v>
      </c>
      <c r="K2544" s="28" t="str">
        <f>Def_Instancias_Equipamentos!$D$1180</f>
        <v>SI-18C3:DI-BPMSigPatch-1</v>
      </c>
      <c r="L2544" s="19" t="str">
        <f>Def_Instancias_Equipamentos!$D$930</f>
        <v>SI-18C3:DI-BPMRFFE-1</v>
      </c>
      <c r="M2544" s="44" t="s">
        <v>47</v>
      </c>
      <c r="N2544" s="45" t="s">
        <v>48</v>
      </c>
      <c r="O2544" s="31" t="str">
        <f>Def_Sistemas_Conectores_Cabos!$B$7</f>
        <v>SMA 50-ohm</v>
      </c>
      <c r="P2544" s="19" t="str">
        <f>Def_Sistemas_Conectores_Cabos!$B$7</f>
        <v>SMA 50-ohm</v>
      </c>
      <c r="Q2544" s="27" t="str">
        <f t="shared" si="31"/>
        <v>SI-18C3:DI-BPMSigPatch-1/BO_OUT
SI-18C3:DI-BPMRFFE-1/BO_IN</v>
      </c>
      <c r="R2544" s="46" t="s">
        <v>25</v>
      </c>
      <c r="S2544" s="46" t="s">
        <v>25</v>
      </c>
      <c r="T2544" s="47" t="str">
        <f>Def_Sistemas_Conectores_Cabos!$C$14</f>
        <v>Datalink Extrudado</v>
      </c>
      <c r="U2544" s="45" t="s">
        <v>46</v>
      </c>
      <c r="V2544" s="33"/>
      <c r="W2544" s="33"/>
      <c r="X2544" s="33"/>
    </row>
    <row r="2545" ht="15.75" customHeight="1">
      <c r="A2545" s="19" t="str">
        <f>Def_Sistemas_Conectores_Cabos!$A$22</f>
        <v>BPM de elétrons</v>
      </c>
      <c r="B2545" s="22" t="str">
        <f>Datas_Entregas!$A$3</f>
        <v>BTS/Anel</v>
      </c>
      <c r="C2545" s="25">
        <f t="array" ref="C2545">INDEX(Datas_Entregas!$B$2:$B$100, MATCH(B2545, Datas_Entregas!$A$2:$A$100, 0), 1)</f>
        <v>43296</v>
      </c>
      <c r="D2545" s="22" t="str">
        <f>Def_Status_Montagem!$A$2</f>
        <v>A verificar</v>
      </c>
      <c r="E2545" s="35" t="str">
        <f>Def_Status_Montagem!$B$4</f>
        <v>Contratada (inclui etiqueta)</v>
      </c>
      <c r="F2545" s="214" t="str">
        <f t="array" ref="F2545">INDEX(Def_Instancias_Equipamentos!$F$2:$F$5135, MATCH(K2545, Def_Instancias_Equipamentos!$D$2:$D$5135, 0), 1)</f>
        <v>Túnel (Anel)</v>
      </c>
      <c r="G2545" s="215" t="str">
        <f t="array" ref="G2545">INDEX(Def_Instancias_Equipamentos!$F$2:$F$5135, MATCH(L2545, Def_Instancias_Equipamentos!$D$2:$D$5135, 0), 1)</f>
        <v>Sala Racks 18 parte 1</v>
      </c>
      <c r="H2545" s="26" t="str">
        <f t="array" ref="H2545">INDEX(Def_Instancias_Equipamentos!$E$2:$E$5135, MATCH(K2545, Def_Instancias_Equipamentos!$D$2:$D$5135, 0), 1)</f>
        <v>SI-18C3</v>
      </c>
      <c r="I2545" s="27" t="str">
        <f t="array" ref="I2545">INDEX(Def_Instancias_Equipamentos!$E$2:$E$5135, MATCH(L2545, Def_Instancias_Equipamentos!$D$2:$D$5135, 0), 1)</f>
        <v>IA-18RaBPM</v>
      </c>
      <c r="J2545" s="27" t="str">
        <f t="shared" si="26"/>
        <v>EXTERNO</v>
      </c>
      <c r="K2545" s="28" t="str">
        <f>Def_Instancias_Equipamentos!$D$1181</f>
        <v>SI-18C3:DI-BPMSigPatch-2</v>
      </c>
      <c r="L2545" s="19" t="str">
        <f>Def_Instancias_Equipamentos!$D$931</f>
        <v>SI-18C3:DI-BPMRFFE-2</v>
      </c>
      <c r="M2545" s="44" t="s">
        <v>47</v>
      </c>
      <c r="N2545" s="45" t="s">
        <v>48</v>
      </c>
      <c r="O2545" s="31" t="str">
        <f>Def_Sistemas_Conectores_Cabos!$B$7</f>
        <v>SMA 50-ohm</v>
      </c>
      <c r="P2545" s="19" t="str">
        <f>Def_Sistemas_Conectores_Cabos!$B$7</f>
        <v>SMA 50-ohm</v>
      </c>
      <c r="Q2545" s="27" t="str">
        <f t="shared" si="31"/>
        <v>SI-18C3:DI-BPMSigPatch-2/BO_OUT
SI-18C3:DI-BPMRFFE-2/BO_IN</v>
      </c>
      <c r="R2545" s="46" t="s">
        <v>25</v>
      </c>
      <c r="S2545" s="46" t="s">
        <v>25</v>
      </c>
      <c r="T2545" s="47" t="str">
        <f>Def_Sistemas_Conectores_Cabos!$C$14</f>
        <v>Datalink Extrudado</v>
      </c>
      <c r="U2545" s="45" t="s">
        <v>46</v>
      </c>
      <c r="V2545" s="33"/>
      <c r="W2545" s="33"/>
      <c r="X2545" s="33"/>
    </row>
    <row r="2546" ht="15.75" customHeight="1">
      <c r="A2546" s="19" t="str">
        <f>Def_Sistemas_Conectores_Cabos!$A$22</f>
        <v>BPM de elétrons</v>
      </c>
      <c r="B2546" s="22" t="str">
        <f>Datas_Entregas!$A$3</f>
        <v>BTS/Anel</v>
      </c>
      <c r="C2546" s="25">
        <f t="array" ref="C2546">INDEX(Datas_Entregas!$B$2:$B$100, MATCH(B2546, Datas_Entregas!$A$2:$A$100, 0), 1)</f>
        <v>43296</v>
      </c>
      <c r="D2546" s="22" t="str">
        <f>Def_Status_Montagem!$A$2</f>
        <v>A verificar</v>
      </c>
      <c r="E2546" s="35" t="str">
        <f>Def_Status_Montagem!$B$4</f>
        <v>Contratada (inclui etiqueta)</v>
      </c>
      <c r="F2546" s="214" t="str">
        <f t="array" ref="F2546">INDEX(Def_Instancias_Equipamentos!$F$2:$F$5135, MATCH(K2546, Def_Instancias_Equipamentos!$D$2:$D$5135, 0), 1)</f>
        <v>Túnel (Anel)</v>
      </c>
      <c r="G2546" s="215" t="str">
        <f t="array" ref="G2546">INDEX(Def_Instancias_Equipamentos!$F$2:$F$5135, MATCH(L2546, Def_Instancias_Equipamentos!$D$2:$D$5135, 0), 1)</f>
        <v>Sala Racks 18 parte 1</v>
      </c>
      <c r="H2546" s="26" t="str">
        <f t="array" ref="H2546">INDEX(Def_Instancias_Equipamentos!$E$2:$E$5135, MATCH(K2546, Def_Instancias_Equipamentos!$D$2:$D$5135, 0), 1)</f>
        <v>SI-18C4</v>
      </c>
      <c r="I2546" s="27" t="str">
        <f t="array" ref="I2546">INDEX(Def_Instancias_Equipamentos!$E$2:$E$5135, MATCH(L2546, Def_Instancias_Equipamentos!$D$2:$D$5135, 0), 1)</f>
        <v>IA-18RaBPM</v>
      </c>
      <c r="J2546" s="27" t="str">
        <f t="shared" si="26"/>
        <v>EXTERNO</v>
      </c>
      <c r="K2546" s="28" t="str">
        <f>Def_Instancias_Equipamentos!$D$1182</f>
        <v>SI-18C4:DI-BPMSigPatch</v>
      </c>
      <c r="L2546" s="19" t="str">
        <f>Def_Instancias_Equipamentos!$D$932</f>
        <v>SI-18C4:DI-BPMRFFE</v>
      </c>
      <c r="M2546" s="44" t="s">
        <v>47</v>
      </c>
      <c r="N2546" s="45" t="s">
        <v>48</v>
      </c>
      <c r="O2546" s="31" t="str">
        <f>Def_Sistemas_Conectores_Cabos!$B$7</f>
        <v>SMA 50-ohm</v>
      </c>
      <c r="P2546" s="19" t="str">
        <f>Def_Sistemas_Conectores_Cabos!$B$7</f>
        <v>SMA 50-ohm</v>
      </c>
      <c r="Q2546" s="27" t="str">
        <f t="shared" si="31"/>
        <v>SI-18C4:DI-BPMSigPatch/BO_OUT
SI-18C4:DI-BPMRFFE/BO_IN</v>
      </c>
      <c r="R2546" s="46" t="s">
        <v>25</v>
      </c>
      <c r="S2546" s="46" t="s">
        <v>25</v>
      </c>
      <c r="T2546" s="47" t="str">
        <f>Def_Sistemas_Conectores_Cabos!$C$14</f>
        <v>Datalink Extrudado</v>
      </c>
      <c r="U2546" s="45" t="s">
        <v>46</v>
      </c>
      <c r="V2546" s="33"/>
      <c r="W2546" s="33"/>
      <c r="X2546" s="33"/>
    </row>
    <row r="2547" ht="15.75" customHeight="1">
      <c r="A2547" s="19" t="str">
        <f>Def_Sistemas_Conectores_Cabos!$A$22</f>
        <v>BPM de elétrons</v>
      </c>
      <c r="B2547" s="22" t="str">
        <f>Datas_Entregas!$A$3</f>
        <v>BTS/Anel</v>
      </c>
      <c r="C2547" s="25">
        <f t="array" ref="C2547">INDEX(Datas_Entregas!$B$2:$B$100, MATCH(B2547, Datas_Entregas!$A$2:$A$100, 0), 1)</f>
        <v>43296</v>
      </c>
      <c r="D2547" s="22" t="str">
        <f>Def_Status_Montagem!$A$2</f>
        <v>A verificar</v>
      </c>
      <c r="E2547" s="35" t="str">
        <f>Def_Status_Montagem!$B$4</f>
        <v>Contratada (inclui etiqueta)</v>
      </c>
      <c r="F2547" s="214" t="str">
        <f t="array" ref="F2547">INDEX(Def_Instancias_Equipamentos!$F$2:$F$5135, MATCH(K2547, Def_Instancias_Equipamentos!$D$2:$D$5135, 0), 1)</f>
        <v>Túnel (Anel)</v>
      </c>
      <c r="G2547" s="215" t="str">
        <f t="array" ref="G2547">INDEX(Def_Instancias_Equipamentos!$F$2:$F$5135, MATCH(L2547, Def_Instancias_Equipamentos!$D$2:$D$5135, 0), 1)</f>
        <v>Sala Racks 18 parte 1</v>
      </c>
      <c r="H2547" s="26" t="str">
        <f t="array" ref="H2547">INDEX(Def_Instancias_Equipamentos!$E$2:$E$5135, MATCH(K2547, Def_Instancias_Equipamentos!$D$2:$D$5135, 0), 1)</f>
        <v>SI-18M1</v>
      </c>
      <c r="I2547" s="27" t="str">
        <f t="array" ref="I2547">INDEX(Def_Instancias_Equipamentos!$E$2:$E$5135, MATCH(L2547, Def_Instancias_Equipamentos!$D$2:$D$5135, 0), 1)</f>
        <v>IA-18RaBPM</v>
      </c>
      <c r="J2547" s="27" t="str">
        <f t="shared" si="26"/>
        <v>EXTERNO</v>
      </c>
      <c r="K2547" s="28" t="str">
        <f>Def_Instancias_Equipamentos!$D$1183</f>
        <v>SI-18M1:DI-BPMSigPatch</v>
      </c>
      <c r="L2547" s="19" t="str">
        <f>Def_Instancias_Equipamentos!$D$933</f>
        <v>SI-18M1:DI-BPMRFFE</v>
      </c>
      <c r="M2547" s="44" t="s">
        <v>47</v>
      </c>
      <c r="N2547" s="45" t="s">
        <v>48</v>
      </c>
      <c r="O2547" s="31" t="str">
        <f>Def_Sistemas_Conectores_Cabos!$B$7</f>
        <v>SMA 50-ohm</v>
      </c>
      <c r="P2547" s="19" t="str">
        <f>Def_Sistemas_Conectores_Cabos!$B$7</f>
        <v>SMA 50-ohm</v>
      </c>
      <c r="Q2547" s="27" t="str">
        <f t="shared" si="31"/>
        <v>SI-18M1:DI-BPMSigPatch/BO_OUT
SI-18M1:DI-BPMRFFE/BO_IN</v>
      </c>
      <c r="R2547" s="46" t="s">
        <v>25</v>
      </c>
      <c r="S2547" s="46" t="s">
        <v>25</v>
      </c>
      <c r="T2547" s="47" t="str">
        <f>Def_Sistemas_Conectores_Cabos!$C$14</f>
        <v>Datalink Extrudado</v>
      </c>
      <c r="U2547" s="45" t="s">
        <v>46</v>
      </c>
      <c r="V2547" s="33"/>
      <c r="W2547" s="33"/>
      <c r="X2547" s="33"/>
    </row>
    <row r="2548" ht="15.75" customHeight="1">
      <c r="A2548" s="19" t="str">
        <f>Def_Sistemas_Conectores_Cabos!$A$22</f>
        <v>BPM de elétrons</v>
      </c>
      <c r="B2548" s="22" t="str">
        <f>Datas_Entregas!$A$3</f>
        <v>BTS/Anel</v>
      </c>
      <c r="C2548" s="25">
        <f t="array" ref="C2548">INDEX(Datas_Entregas!$B$2:$B$100, MATCH(B2548, Datas_Entregas!$A$2:$A$100, 0), 1)</f>
        <v>43296</v>
      </c>
      <c r="D2548" s="22" t="str">
        <f>Def_Status_Montagem!$A$2</f>
        <v>A verificar</v>
      </c>
      <c r="E2548" s="35" t="str">
        <f>Def_Status_Montagem!$B$4</f>
        <v>Contratada (inclui etiqueta)</v>
      </c>
      <c r="F2548" s="214" t="str">
        <f t="array" ref="F2548">INDEX(Def_Instancias_Equipamentos!$F$2:$F$5135, MATCH(K2548, Def_Instancias_Equipamentos!$D$2:$D$5135, 0), 1)</f>
        <v>Túnel (Anel)</v>
      </c>
      <c r="G2548" s="215" t="str">
        <f t="array" ref="G2548">INDEX(Def_Instancias_Equipamentos!$F$2:$F$5135, MATCH(L2548, Def_Instancias_Equipamentos!$D$2:$D$5135, 0), 1)</f>
        <v>Sala Racks 18 parte 1</v>
      </c>
      <c r="H2548" s="26" t="str">
        <f t="array" ref="H2548">INDEX(Def_Instancias_Equipamentos!$E$2:$E$5135, MATCH(K2548, Def_Instancias_Equipamentos!$D$2:$D$5135, 0), 1)</f>
        <v>SI-18M2</v>
      </c>
      <c r="I2548" s="27" t="str">
        <f t="array" ref="I2548">INDEX(Def_Instancias_Equipamentos!$E$2:$E$5135, MATCH(L2548, Def_Instancias_Equipamentos!$D$2:$D$5135, 0), 1)</f>
        <v>IA-18RaBPM</v>
      </c>
      <c r="J2548" s="27" t="str">
        <f t="shared" si="26"/>
        <v>EXTERNO</v>
      </c>
      <c r="K2548" s="28" t="str">
        <f>Def_Instancias_Equipamentos!$D$1184</f>
        <v>SI-18M2:DI-BPMSigPatch</v>
      </c>
      <c r="L2548" s="19" t="str">
        <f>Def_Instancias_Equipamentos!$D$934</f>
        <v>SI-18M2:DI-BPMRFFE</v>
      </c>
      <c r="M2548" s="44" t="s">
        <v>47</v>
      </c>
      <c r="N2548" s="45" t="s">
        <v>48</v>
      </c>
      <c r="O2548" s="31" t="str">
        <f>Def_Sistemas_Conectores_Cabos!$B$7</f>
        <v>SMA 50-ohm</v>
      </c>
      <c r="P2548" s="19" t="str">
        <f>Def_Sistemas_Conectores_Cabos!$B$7</f>
        <v>SMA 50-ohm</v>
      </c>
      <c r="Q2548" s="27" t="str">
        <f t="shared" si="31"/>
        <v>SI-18M2:DI-BPMSigPatch/BO_OUT
SI-18M2:DI-BPMRFFE/BO_IN</v>
      </c>
      <c r="R2548" s="46" t="s">
        <v>25</v>
      </c>
      <c r="S2548" s="46" t="s">
        <v>25</v>
      </c>
      <c r="T2548" s="47" t="str">
        <f>Def_Sistemas_Conectores_Cabos!$C$14</f>
        <v>Datalink Extrudado</v>
      </c>
      <c r="U2548" s="45" t="s">
        <v>46</v>
      </c>
      <c r="V2548" s="33"/>
      <c r="W2548" s="33"/>
      <c r="X2548" s="33"/>
    </row>
    <row r="2549" ht="15.75" customHeight="1">
      <c r="A2549" s="19" t="str">
        <f>Def_Sistemas_Conectores_Cabos!$A$22</f>
        <v>BPM de elétrons</v>
      </c>
      <c r="B2549" s="22" t="str">
        <f>Datas_Entregas!$A$6</f>
        <v>Linhas de Luz (fases I-A e II)</v>
      </c>
      <c r="C2549" s="25">
        <f t="array" ref="C2549">INDEX(Datas_Entregas!$B$2:$B$100, MATCH(B2549, Datas_Entregas!$A$2:$A$100, 0), 1)</f>
        <v>43374</v>
      </c>
      <c r="D2549" s="22" t="str">
        <f>Def_Status_Montagem!$A$2</f>
        <v>A verificar</v>
      </c>
      <c r="E2549" s="35" t="str">
        <f>Def_Status_Montagem!$B$4</f>
        <v>Contratada (inclui etiqueta)</v>
      </c>
      <c r="F2549" s="214" t="str">
        <f t="array" ref="F2549">INDEX(Def_Instancias_Equipamentos!$F$2:$F$5135, MATCH(K2549, Def_Instancias_Equipamentos!$D$2:$D$5135, 0), 1)</f>
        <v>Túnel (Anel)</v>
      </c>
      <c r="G2549" s="215" t="str">
        <f t="array" ref="G2549">INDEX(Def_Instancias_Equipamentos!$F$2:$F$5135, MATCH(L2549, Def_Instancias_Equipamentos!$D$2:$D$5135, 0), 1)</f>
        <v>Sala Racks 18 parte 1</v>
      </c>
      <c r="H2549" s="26" t="str">
        <f t="array" ref="H2549">INDEX(Def_Instancias_Equipamentos!$E$2:$E$5135, MATCH(K2549, Def_Instancias_Equipamentos!$D$2:$D$5135, 0), 1)</f>
        <v>SI-18SB</v>
      </c>
      <c r="I2549" s="27" t="str">
        <f t="array" ref="I2549">INDEX(Def_Instancias_Equipamentos!$E$2:$E$5135, MATCH(L2549, Def_Instancias_Equipamentos!$D$2:$D$5135, 0), 1)</f>
        <v>IA-18RaBPM</v>
      </c>
      <c r="J2549" s="27" t="str">
        <f t="shared" si="26"/>
        <v>EXTERNO</v>
      </c>
      <c r="K2549" s="28" t="str">
        <f>Def_Instancias_Equipamentos!$D$1235</f>
        <v>SI-18SB:DI-BPMSigPatch-1</v>
      </c>
      <c r="L2549" s="19" t="str">
        <f>Def_Instancias_Equipamentos!$D$985</f>
        <v>SI-18SB:DI-BPMRFFE-1</v>
      </c>
      <c r="M2549" s="44" t="s">
        <v>47</v>
      </c>
      <c r="N2549" s="45" t="s">
        <v>48</v>
      </c>
      <c r="O2549" s="31" t="str">
        <f>Def_Sistemas_Conectores_Cabos!$B$7</f>
        <v>SMA 50-ohm</v>
      </c>
      <c r="P2549" s="19" t="str">
        <f>Def_Sistemas_Conectores_Cabos!$B$7</f>
        <v>SMA 50-ohm</v>
      </c>
      <c r="Q2549" s="27" t="str">
        <f t="shared" si="31"/>
        <v>SI-18SB:DI-BPMSigPatch-1/BO_OUT
SI-18SB:DI-BPMRFFE-1/BO_IN</v>
      </c>
      <c r="R2549" s="46" t="s">
        <v>25</v>
      </c>
      <c r="S2549" s="46" t="s">
        <v>25</v>
      </c>
      <c r="T2549" s="47" t="str">
        <f>Def_Sistemas_Conectores_Cabos!$C$14</f>
        <v>Datalink Extrudado</v>
      </c>
      <c r="U2549" s="45" t="s">
        <v>46</v>
      </c>
      <c r="V2549" s="33"/>
      <c r="W2549" s="33"/>
      <c r="X2549" s="33"/>
    </row>
    <row r="2550" ht="15.75" customHeight="1">
      <c r="A2550" s="19" t="str">
        <f>Def_Sistemas_Conectores_Cabos!$A$22</f>
        <v>BPM de elétrons</v>
      </c>
      <c r="B2550" s="22" t="str">
        <f>Datas_Entregas!$A$6</f>
        <v>Linhas de Luz (fases I-A e II)</v>
      </c>
      <c r="C2550" s="25">
        <f t="array" ref="C2550">INDEX(Datas_Entregas!$B$2:$B$100, MATCH(B2550, Datas_Entregas!$A$2:$A$100, 0), 1)</f>
        <v>43374</v>
      </c>
      <c r="D2550" s="22" t="str">
        <f>Def_Status_Montagem!$A$2</f>
        <v>A verificar</v>
      </c>
      <c r="E2550" s="35" t="str">
        <f>Def_Status_Montagem!$B$4</f>
        <v>Contratada (inclui etiqueta)</v>
      </c>
      <c r="F2550" s="214" t="str">
        <f t="array" ref="F2550">INDEX(Def_Instancias_Equipamentos!$F$2:$F$5135, MATCH(K2550, Def_Instancias_Equipamentos!$D$2:$D$5135, 0), 1)</f>
        <v>Túnel (Anel)</v>
      </c>
      <c r="G2550" s="215" t="str">
        <f t="array" ref="G2550">INDEX(Def_Instancias_Equipamentos!$F$2:$F$5135, MATCH(L2550, Def_Instancias_Equipamentos!$D$2:$D$5135, 0), 1)</f>
        <v>Sala Racks 18 parte 1</v>
      </c>
      <c r="H2550" s="26" t="str">
        <f t="array" ref="H2550">INDEX(Def_Instancias_Equipamentos!$E$2:$E$5135, MATCH(K2550, Def_Instancias_Equipamentos!$D$2:$D$5135, 0), 1)</f>
        <v>SI-18SB</v>
      </c>
      <c r="I2550" s="27" t="str">
        <f t="array" ref="I2550">INDEX(Def_Instancias_Equipamentos!$E$2:$E$5135, MATCH(L2550, Def_Instancias_Equipamentos!$D$2:$D$5135, 0), 1)</f>
        <v>IA-18RaBPM</v>
      </c>
      <c r="J2550" s="27" t="str">
        <f t="shared" si="26"/>
        <v>EXTERNO</v>
      </c>
      <c r="K2550" s="28" t="str">
        <f>Def_Instancias_Equipamentos!$D$1236</f>
        <v>SI-18SB:DI-BPMSigPatch-2</v>
      </c>
      <c r="L2550" s="19" t="str">
        <f>Def_Instancias_Equipamentos!$D$986</f>
        <v>SI-18SB:DI-BPMRFFE-2</v>
      </c>
      <c r="M2550" s="44" t="s">
        <v>47</v>
      </c>
      <c r="N2550" s="45" t="s">
        <v>48</v>
      </c>
      <c r="O2550" s="31" t="str">
        <f>Def_Sistemas_Conectores_Cabos!$B$7</f>
        <v>SMA 50-ohm</v>
      </c>
      <c r="P2550" s="19" t="str">
        <f>Def_Sistemas_Conectores_Cabos!$B$7</f>
        <v>SMA 50-ohm</v>
      </c>
      <c r="Q2550" s="27" t="str">
        <f t="shared" si="31"/>
        <v>SI-18SB:DI-BPMSigPatch-2/BO_OUT
SI-18SB:DI-BPMRFFE-2/BO_IN</v>
      </c>
      <c r="R2550" s="46" t="s">
        <v>25</v>
      </c>
      <c r="S2550" s="46" t="s">
        <v>25</v>
      </c>
      <c r="T2550" s="47" t="str">
        <f>Def_Sistemas_Conectores_Cabos!$C$14</f>
        <v>Datalink Extrudado</v>
      </c>
      <c r="U2550" s="45" t="s">
        <v>46</v>
      </c>
      <c r="V2550" s="33"/>
      <c r="W2550" s="33"/>
      <c r="X2550" s="33"/>
    </row>
    <row r="2551" ht="15.75" customHeight="1">
      <c r="A2551" s="19" t="str">
        <f>Def_Sistemas_Conectores_Cabos!$A$22</f>
        <v>BPM de elétrons</v>
      </c>
      <c r="B2551" s="22" t="str">
        <f>Datas_Entregas!$A$3</f>
        <v>BTS/Anel</v>
      </c>
      <c r="C2551" s="25">
        <f t="array" ref="C2551">INDEX(Datas_Entregas!$B$2:$B$100, MATCH(B2551, Datas_Entregas!$A$2:$A$100, 0), 1)</f>
        <v>43296</v>
      </c>
      <c r="D2551" s="22" t="str">
        <f>Def_Status_Montagem!$A$2</f>
        <v>A verificar</v>
      </c>
      <c r="E2551" s="35" t="str">
        <f>Def_Status_Montagem!$B$4</f>
        <v>Contratada (inclui etiqueta)</v>
      </c>
      <c r="F2551" s="214" t="str">
        <f t="array" ref="F2551">INDEX(Def_Instancias_Equipamentos!$F$2:$F$5135, MATCH(K2551, Def_Instancias_Equipamentos!$D$2:$D$5135, 0), 1)</f>
        <v>Túnel (Anel)</v>
      </c>
      <c r="G2551" s="215" t="str">
        <f t="array" ref="G2551">INDEX(Def_Instancias_Equipamentos!$F$2:$F$5135, MATCH(L2551, Def_Instancias_Equipamentos!$D$2:$D$5135, 0), 1)</f>
        <v>Sala Racks 18 parte 1</v>
      </c>
      <c r="H2551" s="26" t="str">
        <f t="array" ref="H2551">INDEX(Def_Instancias_Equipamentos!$E$2:$E$5135, MATCH(K2551, Def_Instancias_Equipamentos!$D$2:$D$5135, 0), 1)</f>
        <v>SI-18C1</v>
      </c>
      <c r="I2551" s="27" t="str">
        <f t="array" ref="I2551">INDEX(Def_Instancias_Equipamentos!$E$2:$E$5135, MATCH(L2551, Def_Instancias_Equipamentos!$D$2:$D$5135, 0), 1)</f>
        <v>IA-18RaBPM</v>
      </c>
      <c r="J2551" s="27" t="str">
        <f t="shared" si="26"/>
        <v>EXTERNO</v>
      </c>
      <c r="K2551" s="28" t="str">
        <f>Def_Instancias_Equipamentos!$D$1177</f>
        <v>SI-18C1:DI-BPMSigPatch-1</v>
      </c>
      <c r="L2551" s="19" t="str">
        <f>Def_Instancias_Equipamentos!$D$927</f>
        <v>SI-18C1:DI-BPMRFFE-1</v>
      </c>
      <c r="M2551" s="44" t="s">
        <v>49</v>
      </c>
      <c r="N2551" s="45" t="s">
        <v>50</v>
      </c>
      <c r="O2551" s="31" t="str">
        <f>Def_Sistemas_Conectores_Cabos!$B$7</f>
        <v>SMA 50-ohm</v>
      </c>
      <c r="P2551" s="19" t="str">
        <f>Def_Sistemas_Conectores_Cabos!$B$7</f>
        <v>SMA 50-ohm</v>
      </c>
      <c r="Q2551" s="27" t="str">
        <f t="shared" si="31"/>
        <v>SI-18C1:DI-BPMSigPatch-1/TI_OUT
SI-18C1:DI-BPMRFFE-1/TI_IN</v>
      </c>
      <c r="R2551" s="46" t="s">
        <v>25</v>
      </c>
      <c r="S2551" s="46" t="s">
        <v>25</v>
      </c>
      <c r="T2551" s="47" t="str">
        <f>Def_Sistemas_Conectores_Cabos!$C$14</f>
        <v>Datalink Extrudado</v>
      </c>
      <c r="U2551" s="45" t="s">
        <v>46</v>
      </c>
      <c r="V2551" s="33"/>
      <c r="W2551" s="33"/>
      <c r="X2551" s="33"/>
    </row>
    <row r="2552" ht="15.75" customHeight="1">
      <c r="A2552" s="19" t="str">
        <f>Def_Sistemas_Conectores_Cabos!$A$22</f>
        <v>BPM de elétrons</v>
      </c>
      <c r="B2552" s="22" t="str">
        <f>Datas_Entregas!$A$3</f>
        <v>BTS/Anel</v>
      </c>
      <c r="C2552" s="25">
        <f t="array" ref="C2552">INDEX(Datas_Entregas!$B$2:$B$100, MATCH(B2552, Datas_Entregas!$A$2:$A$100, 0), 1)</f>
        <v>43296</v>
      </c>
      <c r="D2552" s="22" t="str">
        <f>Def_Status_Montagem!$A$2</f>
        <v>A verificar</v>
      </c>
      <c r="E2552" s="35" t="str">
        <f>Def_Status_Montagem!$B$4</f>
        <v>Contratada (inclui etiqueta)</v>
      </c>
      <c r="F2552" s="214" t="str">
        <f t="array" ref="F2552">INDEX(Def_Instancias_Equipamentos!$F$2:$F$5135, MATCH(K2552, Def_Instancias_Equipamentos!$D$2:$D$5135, 0), 1)</f>
        <v>Túnel (Anel)</v>
      </c>
      <c r="G2552" s="215" t="str">
        <f t="array" ref="G2552">INDEX(Def_Instancias_Equipamentos!$F$2:$F$5135, MATCH(L2552, Def_Instancias_Equipamentos!$D$2:$D$5135, 0), 1)</f>
        <v>Sala Racks 18 parte 1</v>
      </c>
      <c r="H2552" s="26" t="str">
        <f t="array" ref="H2552">INDEX(Def_Instancias_Equipamentos!$E$2:$E$5135, MATCH(K2552, Def_Instancias_Equipamentos!$D$2:$D$5135, 0), 1)</f>
        <v>SI-18C1</v>
      </c>
      <c r="I2552" s="27" t="str">
        <f t="array" ref="I2552">INDEX(Def_Instancias_Equipamentos!$E$2:$E$5135, MATCH(L2552, Def_Instancias_Equipamentos!$D$2:$D$5135, 0), 1)</f>
        <v>IA-18RaBPM</v>
      </c>
      <c r="J2552" s="27" t="str">
        <f t="shared" si="26"/>
        <v>EXTERNO</v>
      </c>
      <c r="K2552" s="28" t="str">
        <f>Def_Instancias_Equipamentos!$D$1178</f>
        <v>SI-18C1:DI-BPMSigPatch-2</v>
      </c>
      <c r="L2552" s="19" t="str">
        <f>Def_Instancias_Equipamentos!$D$928</f>
        <v>SI-18C1:DI-BPMRFFE-2</v>
      </c>
      <c r="M2552" s="44" t="s">
        <v>49</v>
      </c>
      <c r="N2552" s="45" t="s">
        <v>50</v>
      </c>
      <c r="O2552" s="31" t="str">
        <f>Def_Sistemas_Conectores_Cabos!$B$7</f>
        <v>SMA 50-ohm</v>
      </c>
      <c r="P2552" s="19" t="str">
        <f>Def_Sistemas_Conectores_Cabos!$B$7</f>
        <v>SMA 50-ohm</v>
      </c>
      <c r="Q2552" s="27" t="str">
        <f t="shared" si="31"/>
        <v>SI-18C1:DI-BPMSigPatch-2/TI_OUT
SI-18C1:DI-BPMRFFE-2/TI_IN</v>
      </c>
      <c r="R2552" s="46" t="s">
        <v>25</v>
      </c>
      <c r="S2552" s="46" t="s">
        <v>25</v>
      </c>
      <c r="T2552" s="47" t="str">
        <f>Def_Sistemas_Conectores_Cabos!$C$14</f>
        <v>Datalink Extrudado</v>
      </c>
      <c r="U2552" s="45" t="s">
        <v>46</v>
      </c>
      <c r="V2552" s="33"/>
      <c r="W2552" s="33"/>
      <c r="X2552" s="33"/>
    </row>
    <row r="2553" ht="15.75" customHeight="1">
      <c r="A2553" s="19" t="str">
        <f>Def_Sistemas_Conectores_Cabos!$A$22</f>
        <v>BPM de elétrons</v>
      </c>
      <c r="B2553" s="22" t="str">
        <f>Datas_Entregas!$A$3</f>
        <v>BTS/Anel</v>
      </c>
      <c r="C2553" s="25">
        <f t="array" ref="C2553">INDEX(Datas_Entregas!$B$2:$B$100, MATCH(B2553, Datas_Entregas!$A$2:$A$100, 0), 1)</f>
        <v>43296</v>
      </c>
      <c r="D2553" s="22" t="str">
        <f>Def_Status_Montagem!$A$2</f>
        <v>A verificar</v>
      </c>
      <c r="E2553" s="35" t="str">
        <f>Def_Status_Montagem!$B$4</f>
        <v>Contratada (inclui etiqueta)</v>
      </c>
      <c r="F2553" s="214" t="str">
        <f t="array" ref="F2553">INDEX(Def_Instancias_Equipamentos!$F$2:$F$5135, MATCH(K2553, Def_Instancias_Equipamentos!$D$2:$D$5135, 0), 1)</f>
        <v>Túnel (Anel)</v>
      </c>
      <c r="G2553" s="215" t="str">
        <f t="array" ref="G2553">INDEX(Def_Instancias_Equipamentos!$F$2:$F$5135, MATCH(L2553, Def_Instancias_Equipamentos!$D$2:$D$5135, 0), 1)</f>
        <v>Sala Racks 18 parte 1</v>
      </c>
      <c r="H2553" s="26" t="str">
        <f t="array" ref="H2553">INDEX(Def_Instancias_Equipamentos!$E$2:$E$5135, MATCH(K2553, Def_Instancias_Equipamentos!$D$2:$D$5135, 0), 1)</f>
        <v>SI-18C2</v>
      </c>
      <c r="I2553" s="27" t="str">
        <f t="array" ref="I2553">INDEX(Def_Instancias_Equipamentos!$E$2:$E$5135, MATCH(L2553, Def_Instancias_Equipamentos!$D$2:$D$5135, 0), 1)</f>
        <v>IA-18RaBPM</v>
      </c>
      <c r="J2553" s="27" t="str">
        <f t="shared" si="26"/>
        <v>EXTERNO</v>
      </c>
      <c r="K2553" s="28" t="str">
        <f>Def_Instancias_Equipamentos!$D$1179</f>
        <v>SI-18C2:DI-BPMSigPatch</v>
      </c>
      <c r="L2553" s="19" t="str">
        <f>Def_Instancias_Equipamentos!$D$929</f>
        <v>SI-18C2:DI-BPMRFFE</v>
      </c>
      <c r="M2553" s="44" t="s">
        <v>49</v>
      </c>
      <c r="N2553" s="45" t="s">
        <v>50</v>
      </c>
      <c r="O2553" s="31" t="str">
        <f>Def_Sistemas_Conectores_Cabos!$B$7</f>
        <v>SMA 50-ohm</v>
      </c>
      <c r="P2553" s="19" t="str">
        <f>Def_Sistemas_Conectores_Cabos!$B$7</f>
        <v>SMA 50-ohm</v>
      </c>
      <c r="Q2553" s="27" t="str">
        <f t="shared" si="31"/>
        <v>SI-18C2:DI-BPMSigPatch/TI_OUT
SI-18C2:DI-BPMRFFE/TI_IN</v>
      </c>
      <c r="R2553" s="46" t="s">
        <v>25</v>
      </c>
      <c r="S2553" s="46" t="s">
        <v>25</v>
      </c>
      <c r="T2553" s="47" t="str">
        <f>Def_Sistemas_Conectores_Cabos!$C$14</f>
        <v>Datalink Extrudado</v>
      </c>
      <c r="U2553" s="45" t="s">
        <v>46</v>
      </c>
      <c r="V2553" s="33"/>
      <c r="W2553" s="33"/>
      <c r="X2553" s="33"/>
    </row>
    <row r="2554" ht="15.75" customHeight="1">
      <c r="A2554" s="19" t="str">
        <f>Def_Sistemas_Conectores_Cabos!$A$22</f>
        <v>BPM de elétrons</v>
      </c>
      <c r="B2554" s="22" t="str">
        <f>Datas_Entregas!$A$3</f>
        <v>BTS/Anel</v>
      </c>
      <c r="C2554" s="25">
        <f t="array" ref="C2554">INDEX(Datas_Entregas!$B$2:$B$100, MATCH(B2554, Datas_Entregas!$A$2:$A$100, 0), 1)</f>
        <v>43296</v>
      </c>
      <c r="D2554" s="22" t="str">
        <f>Def_Status_Montagem!$A$2</f>
        <v>A verificar</v>
      </c>
      <c r="E2554" s="35" t="str">
        <f>Def_Status_Montagem!$B$4</f>
        <v>Contratada (inclui etiqueta)</v>
      </c>
      <c r="F2554" s="214" t="str">
        <f t="array" ref="F2554">INDEX(Def_Instancias_Equipamentos!$F$2:$F$5135, MATCH(K2554, Def_Instancias_Equipamentos!$D$2:$D$5135, 0), 1)</f>
        <v>Túnel (Anel)</v>
      </c>
      <c r="G2554" s="215" t="str">
        <f t="array" ref="G2554">INDEX(Def_Instancias_Equipamentos!$F$2:$F$5135, MATCH(L2554, Def_Instancias_Equipamentos!$D$2:$D$5135, 0), 1)</f>
        <v>Sala Racks 18 parte 2</v>
      </c>
      <c r="H2554" s="26" t="str">
        <f t="array" ref="H2554">INDEX(Def_Instancias_Equipamentos!$E$2:$E$5135, MATCH(K2554, Def_Instancias_Equipamentos!$D$2:$D$5135, 0), 1)</f>
        <v>SI-19C1</v>
      </c>
      <c r="I2554" s="27" t="str">
        <f t="array" ref="I2554">INDEX(Def_Instancias_Equipamentos!$E$2:$E$5135, MATCH(L2554, Def_Instancias_Equipamentos!$D$2:$D$5135, 0), 1)</f>
        <v>IA-19RaBPM</v>
      </c>
      <c r="J2554" s="27" t="str">
        <f t="shared" si="26"/>
        <v>EXTERNO</v>
      </c>
      <c r="K2554" s="28" t="str">
        <f>Def_Instancias_Equipamentos!$D$1185</f>
        <v>SI-19C1:DI-BPMSigPatch-1</v>
      </c>
      <c r="L2554" s="19" t="str">
        <f>Def_Instancias_Equipamentos!$D$935</f>
        <v>SI-19C1:DI-BPMRFFE-1</v>
      </c>
      <c r="M2554" s="44" t="s">
        <v>44</v>
      </c>
      <c r="N2554" s="45" t="s">
        <v>45</v>
      </c>
      <c r="O2554" s="31" t="str">
        <f>Def_Sistemas_Conectores_Cabos!$B$7</f>
        <v>SMA 50-ohm</v>
      </c>
      <c r="P2554" s="19" t="str">
        <f>Def_Sistemas_Conectores_Cabos!$B$7</f>
        <v>SMA 50-ohm</v>
      </c>
      <c r="Q2554" s="27" t="str">
        <f t="shared" si="31"/>
        <v>SI-19C1:DI-BPMSigPatch-1/BI_OUT
SI-19C1:DI-BPMRFFE-1/BI_IN</v>
      </c>
      <c r="R2554" s="46" t="s">
        <v>25</v>
      </c>
      <c r="S2554" s="46" t="s">
        <v>25</v>
      </c>
      <c r="T2554" s="47" t="str">
        <f>Def_Sistemas_Conectores_Cabos!$C$14</f>
        <v>Datalink Extrudado</v>
      </c>
      <c r="U2554" s="45" t="s">
        <v>46</v>
      </c>
      <c r="V2554" s="33"/>
      <c r="W2554" s="33"/>
      <c r="X2554" s="33"/>
    </row>
    <row r="2555" ht="15.75" customHeight="1">
      <c r="A2555" s="19" t="str">
        <f>Def_Sistemas_Conectores_Cabos!$A$22</f>
        <v>BPM de elétrons</v>
      </c>
      <c r="B2555" s="22" t="str">
        <f>Datas_Entregas!$A$3</f>
        <v>BTS/Anel</v>
      </c>
      <c r="C2555" s="25">
        <f t="array" ref="C2555">INDEX(Datas_Entregas!$B$2:$B$100, MATCH(B2555, Datas_Entregas!$A$2:$A$100, 0), 1)</f>
        <v>43296</v>
      </c>
      <c r="D2555" s="22" t="str">
        <f>Def_Status_Montagem!$A$2</f>
        <v>A verificar</v>
      </c>
      <c r="E2555" s="35" t="str">
        <f>Def_Status_Montagem!$B$4</f>
        <v>Contratada (inclui etiqueta)</v>
      </c>
      <c r="F2555" s="214" t="str">
        <f t="array" ref="F2555">INDEX(Def_Instancias_Equipamentos!$F$2:$F$5135, MATCH(K2555, Def_Instancias_Equipamentos!$D$2:$D$5135, 0), 1)</f>
        <v>Túnel (Anel)</v>
      </c>
      <c r="G2555" s="215" t="str">
        <f t="array" ref="G2555">INDEX(Def_Instancias_Equipamentos!$F$2:$F$5135, MATCH(L2555, Def_Instancias_Equipamentos!$D$2:$D$5135, 0), 1)</f>
        <v>Sala Racks 18 parte 2</v>
      </c>
      <c r="H2555" s="26" t="str">
        <f t="array" ref="H2555">INDEX(Def_Instancias_Equipamentos!$E$2:$E$5135, MATCH(K2555, Def_Instancias_Equipamentos!$D$2:$D$5135, 0), 1)</f>
        <v>SI-19C1</v>
      </c>
      <c r="I2555" s="27" t="str">
        <f t="array" ref="I2555">INDEX(Def_Instancias_Equipamentos!$E$2:$E$5135, MATCH(L2555, Def_Instancias_Equipamentos!$D$2:$D$5135, 0), 1)</f>
        <v>IA-19RaBPM</v>
      </c>
      <c r="J2555" s="27" t="str">
        <f t="shared" si="26"/>
        <v>EXTERNO</v>
      </c>
      <c r="K2555" s="28" t="str">
        <f>Def_Instancias_Equipamentos!$D$1186</f>
        <v>SI-19C1:DI-BPMSigPatch-2</v>
      </c>
      <c r="L2555" s="19" t="str">
        <f>Def_Instancias_Equipamentos!$D$936</f>
        <v>SI-19C1:DI-BPMRFFE-2</v>
      </c>
      <c r="M2555" s="44" t="s">
        <v>44</v>
      </c>
      <c r="N2555" s="45" t="s">
        <v>45</v>
      </c>
      <c r="O2555" s="31" t="str">
        <f>Def_Sistemas_Conectores_Cabos!$B$7</f>
        <v>SMA 50-ohm</v>
      </c>
      <c r="P2555" s="19" t="str">
        <f>Def_Sistemas_Conectores_Cabos!$B$7</f>
        <v>SMA 50-ohm</v>
      </c>
      <c r="Q2555" s="27" t="str">
        <f t="shared" si="31"/>
        <v>SI-19C1:DI-BPMSigPatch-2/BI_OUT
SI-19C1:DI-BPMRFFE-2/BI_IN</v>
      </c>
      <c r="R2555" s="46" t="s">
        <v>25</v>
      </c>
      <c r="S2555" s="46" t="s">
        <v>25</v>
      </c>
      <c r="T2555" s="47" t="str">
        <f>Def_Sistemas_Conectores_Cabos!$C$14</f>
        <v>Datalink Extrudado</v>
      </c>
      <c r="U2555" s="45" t="s">
        <v>46</v>
      </c>
      <c r="V2555" s="33"/>
      <c r="W2555" s="33"/>
      <c r="X2555" s="33"/>
    </row>
    <row r="2556" ht="15.75" customHeight="1">
      <c r="A2556" s="19" t="str">
        <f>Def_Sistemas_Conectores_Cabos!$A$22</f>
        <v>BPM de elétrons</v>
      </c>
      <c r="B2556" s="22" t="str">
        <f>Datas_Entregas!$A$3</f>
        <v>BTS/Anel</v>
      </c>
      <c r="C2556" s="25">
        <f t="array" ref="C2556">INDEX(Datas_Entregas!$B$2:$B$100, MATCH(B2556, Datas_Entregas!$A$2:$A$100, 0), 1)</f>
        <v>43296</v>
      </c>
      <c r="D2556" s="22" t="str">
        <f>Def_Status_Montagem!$A$2</f>
        <v>A verificar</v>
      </c>
      <c r="E2556" s="35" t="str">
        <f>Def_Status_Montagem!$B$4</f>
        <v>Contratada (inclui etiqueta)</v>
      </c>
      <c r="F2556" s="214" t="str">
        <f t="array" ref="F2556">INDEX(Def_Instancias_Equipamentos!$F$2:$F$5135, MATCH(K2556, Def_Instancias_Equipamentos!$D$2:$D$5135, 0), 1)</f>
        <v>Túnel (Anel)</v>
      </c>
      <c r="G2556" s="215" t="str">
        <f t="array" ref="G2556">INDEX(Def_Instancias_Equipamentos!$F$2:$F$5135, MATCH(L2556, Def_Instancias_Equipamentos!$D$2:$D$5135, 0), 1)</f>
        <v>Sala Racks 18 parte 2</v>
      </c>
      <c r="H2556" s="26" t="str">
        <f t="array" ref="H2556">INDEX(Def_Instancias_Equipamentos!$E$2:$E$5135, MATCH(K2556, Def_Instancias_Equipamentos!$D$2:$D$5135, 0), 1)</f>
        <v>SI-19C2</v>
      </c>
      <c r="I2556" s="27" t="str">
        <f t="array" ref="I2556">INDEX(Def_Instancias_Equipamentos!$E$2:$E$5135, MATCH(L2556, Def_Instancias_Equipamentos!$D$2:$D$5135, 0), 1)</f>
        <v>IA-19RaBPM</v>
      </c>
      <c r="J2556" s="27" t="str">
        <f t="shared" si="26"/>
        <v>EXTERNO</v>
      </c>
      <c r="K2556" s="28" t="str">
        <f>Def_Instancias_Equipamentos!$D$1187</f>
        <v>SI-19C2:DI-BPMSigPatch</v>
      </c>
      <c r="L2556" s="19" t="str">
        <f>Def_Instancias_Equipamentos!$D$937</f>
        <v>SI-19C2:DI-BPMRFFE</v>
      </c>
      <c r="M2556" s="44" t="s">
        <v>44</v>
      </c>
      <c r="N2556" s="45" t="s">
        <v>45</v>
      </c>
      <c r="O2556" s="31" t="str">
        <f>Def_Sistemas_Conectores_Cabos!$B$7</f>
        <v>SMA 50-ohm</v>
      </c>
      <c r="P2556" s="19" t="str">
        <f>Def_Sistemas_Conectores_Cabos!$B$7</f>
        <v>SMA 50-ohm</v>
      </c>
      <c r="Q2556" s="27" t="str">
        <f t="shared" si="31"/>
        <v>SI-19C2:DI-BPMSigPatch/BI_OUT
SI-19C2:DI-BPMRFFE/BI_IN</v>
      </c>
      <c r="R2556" s="46" t="s">
        <v>25</v>
      </c>
      <c r="S2556" s="46" t="s">
        <v>25</v>
      </c>
      <c r="T2556" s="47" t="str">
        <f>Def_Sistemas_Conectores_Cabos!$C$14</f>
        <v>Datalink Extrudado</v>
      </c>
      <c r="U2556" s="45" t="s">
        <v>46</v>
      </c>
      <c r="V2556" s="33"/>
      <c r="W2556" s="33"/>
      <c r="X2556" s="33"/>
    </row>
    <row r="2557" ht="15.75" customHeight="1">
      <c r="A2557" s="19" t="str">
        <f>Def_Sistemas_Conectores_Cabos!$A$22</f>
        <v>BPM de elétrons</v>
      </c>
      <c r="B2557" s="22" t="str">
        <f>Datas_Entregas!$A$3</f>
        <v>BTS/Anel</v>
      </c>
      <c r="C2557" s="25">
        <f t="array" ref="C2557">INDEX(Datas_Entregas!$B$2:$B$100, MATCH(B2557, Datas_Entregas!$A$2:$A$100, 0), 1)</f>
        <v>43296</v>
      </c>
      <c r="D2557" s="22" t="str">
        <f>Def_Status_Montagem!$A$2</f>
        <v>A verificar</v>
      </c>
      <c r="E2557" s="35" t="str">
        <f>Def_Status_Montagem!$B$4</f>
        <v>Contratada (inclui etiqueta)</v>
      </c>
      <c r="F2557" s="214" t="str">
        <f t="array" ref="F2557">INDEX(Def_Instancias_Equipamentos!$F$2:$F$5135, MATCH(K2557, Def_Instancias_Equipamentos!$D$2:$D$5135, 0), 1)</f>
        <v>Túnel (Anel)</v>
      </c>
      <c r="G2557" s="215" t="str">
        <f t="array" ref="G2557">INDEX(Def_Instancias_Equipamentos!$F$2:$F$5135, MATCH(L2557, Def_Instancias_Equipamentos!$D$2:$D$5135, 0), 1)</f>
        <v>Sala Racks 18 parte 2</v>
      </c>
      <c r="H2557" s="26" t="str">
        <f t="array" ref="H2557">INDEX(Def_Instancias_Equipamentos!$E$2:$E$5135, MATCH(K2557, Def_Instancias_Equipamentos!$D$2:$D$5135, 0), 1)</f>
        <v>SI-19C3</v>
      </c>
      <c r="I2557" s="27" t="str">
        <f t="array" ref="I2557">INDEX(Def_Instancias_Equipamentos!$E$2:$E$5135, MATCH(L2557, Def_Instancias_Equipamentos!$D$2:$D$5135, 0), 1)</f>
        <v>IA-19RaBPM</v>
      </c>
      <c r="J2557" s="27" t="str">
        <f t="shared" si="26"/>
        <v>EXTERNO</v>
      </c>
      <c r="K2557" s="28" t="str">
        <f>Def_Instancias_Equipamentos!$D$1188</f>
        <v>SI-19C3:DI-BPMSigPatch-1</v>
      </c>
      <c r="L2557" s="19" t="str">
        <f>Def_Instancias_Equipamentos!$D$938</f>
        <v>SI-19C3:DI-BPMRFFE-1</v>
      </c>
      <c r="M2557" s="44" t="s">
        <v>44</v>
      </c>
      <c r="N2557" s="45" t="s">
        <v>45</v>
      </c>
      <c r="O2557" s="31" t="str">
        <f>Def_Sistemas_Conectores_Cabos!$B$7</f>
        <v>SMA 50-ohm</v>
      </c>
      <c r="P2557" s="19" t="str">
        <f>Def_Sistemas_Conectores_Cabos!$B$7</f>
        <v>SMA 50-ohm</v>
      </c>
      <c r="Q2557" s="27" t="str">
        <f t="shared" si="31"/>
        <v>SI-19C3:DI-BPMSigPatch-1/BI_OUT
SI-19C3:DI-BPMRFFE-1/BI_IN</v>
      </c>
      <c r="R2557" s="46" t="s">
        <v>25</v>
      </c>
      <c r="S2557" s="46" t="s">
        <v>25</v>
      </c>
      <c r="T2557" s="47" t="str">
        <f>Def_Sistemas_Conectores_Cabos!$C$14</f>
        <v>Datalink Extrudado</v>
      </c>
      <c r="U2557" s="45" t="s">
        <v>46</v>
      </c>
      <c r="V2557" s="33"/>
      <c r="W2557" s="33"/>
      <c r="X2557" s="33"/>
    </row>
    <row r="2558" ht="15.75" customHeight="1">
      <c r="A2558" s="19" t="str">
        <f>Def_Sistemas_Conectores_Cabos!$A$22</f>
        <v>BPM de elétrons</v>
      </c>
      <c r="B2558" s="22" t="str">
        <f>Datas_Entregas!$A$3</f>
        <v>BTS/Anel</v>
      </c>
      <c r="C2558" s="25">
        <f t="array" ref="C2558">INDEX(Datas_Entregas!$B$2:$B$100, MATCH(B2558, Datas_Entregas!$A$2:$A$100, 0), 1)</f>
        <v>43296</v>
      </c>
      <c r="D2558" s="22" t="str">
        <f>Def_Status_Montagem!$A$2</f>
        <v>A verificar</v>
      </c>
      <c r="E2558" s="35" t="str">
        <f>Def_Status_Montagem!$B$4</f>
        <v>Contratada (inclui etiqueta)</v>
      </c>
      <c r="F2558" s="214" t="str">
        <f t="array" ref="F2558">INDEX(Def_Instancias_Equipamentos!$F$2:$F$5135, MATCH(K2558, Def_Instancias_Equipamentos!$D$2:$D$5135, 0), 1)</f>
        <v>Túnel (Anel)</v>
      </c>
      <c r="G2558" s="215" t="str">
        <f t="array" ref="G2558">INDEX(Def_Instancias_Equipamentos!$F$2:$F$5135, MATCH(L2558, Def_Instancias_Equipamentos!$D$2:$D$5135, 0), 1)</f>
        <v>Sala Racks 18 parte 2</v>
      </c>
      <c r="H2558" s="26" t="str">
        <f t="array" ref="H2558">INDEX(Def_Instancias_Equipamentos!$E$2:$E$5135, MATCH(K2558, Def_Instancias_Equipamentos!$D$2:$D$5135, 0), 1)</f>
        <v>SI-19C3</v>
      </c>
      <c r="I2558" s="27" t="str">
        <f t="array" ref="I2558">INDEX(Def_Instancias_Equipamentos!$E$2:$E$5135, MATCH(L2558, Def_Instancias_Equipamentos!$D$2:$D$5135, 0), 1)</f>
        <v>IA-19RaBPM</v>
      </c>
      <c r="J2558" s="27" t="str">
        <f t="shared" si="26"/>
        <v>EXTERNO</v>
      </c>
      <c r="K2558" s="28" t="str">
        <f>Def_Instancias_Equipamentos!$D$1189</f>
        <v>SI-19C3:DI-BPMSigPatch-2</v>
      </c>
      <c r="L2558" s="19" t="str">
        <f>Def_Instancias_Equipamentos!$D$939</f>
        <v>SI-19C3:DI-BPMRFFE-2</v>
      </c>
      <c r="M2558" s="44" t="s">
        <v>44</v>
      </c>
      <c r="N2558" s="45" t="s">
        <v>45</v>
      </c>
      <c r="O2558" s="31" t="str">
        <f>Def_Sistemas_Conectores_Cabos!$B$7</f>
        <v>SMA 50-ohm</v>
      </c>
      <c r="P2558" s="19" t="str">
        <f>Def_Sistemas_Conectores_Cabos!$B$7</f>
        <v>SMA 50-ohm</v>
      </c>
      <c r="Q2558" s="27" t="str">
        <f t="shared" si="31"/>
        <v>SI-19C3:DI-BPMSigPatch-2/BI_OUT
SI-19C3:DI-BPMRFFE-2/BI_IN</v>
      </c>
      <c r="R2558" s="46" t="s">
        <v>25</v>
      </c>
      <c r="S2558" s="46" t="s">
        <v>25</v>
      </c>
      <c r="T2558" s="47" t="str">
        <f>Def_Sistemas_Conectores_Cabos!$C$14</f>
        <v>Datalink Extrudado</v>
      </c>
      <c r="U2558" s="45" t="s">
        <v>46</v>
      </c>
      <c r="V2558" s="33"/>
      <c r="W2558" s="33"/>
      <c r="X2558" s="33"/>
    </row>
    <row r="2559" ht="15.75" customHeight="1">
      <c r="A2559" s="19" t="str">
        <f>Def_Sistemas_Conectores_Cabos!$A$22</f>
        <v>BPM de elétrons</v>
      </c>
      <c r="B2559" s="22" t="str">
        <f>Datas_Entregas!$A$3</f>
        <v>BTS/Anel</v>
      </c>
      <c r="C2559" s="25">
        <f t="array" ref="C2559">INDEX(Datas_Entregas!$B$2:$B$100, MATCH(B2559, Datas_Entregas!$A$2:$A$100, 0), 1)</f>
        <v>43296</v>
      </c>
      <c r="D2559" s="22" t="str">
        <f>Def_Status_Montagem!$A$2</f>
        <v>A verificar</v>
      </c>
      <c r="E2559" s="35" t="str">
        <f>Def_Status_Montagem!$B$4</f>
        <v>Contratada (inclui etiqueta)</v>
      </c>
      <c r="F2559" s="214" t="str">
        <f t="array" ref="F2559">INDEX(Def_Instancias_Equipamentos!$F$2:$F$5135, MATCH(K2559, Def_Instancias_Equipamentos!$D$2:$D$5135, 0), 1)</f>
        <v>Túnel (Anel)</v>
      </c>
      <c r="G2559" s="215" t="str">
        <f t="array" ref="G2559">INDEX(Def_Instancias_Equipamentos!$F$2:$F$5135, MATCH(L2559, Def_Instancias_Equipamentos!$D$2:$D$5135, 0), 1)</f>
        <v>Sala Racks 18 parte 2</v>
      </c>
      <c r="H2559" s="26" t="str">
        <f t="array" ref="H2559">INDEX(Def_Instancias_Equipamentos!$E$2:$E$5135, MATCH(K2559, Def_Instancias_Equipamentos!$D$2:$D$5135, 0), 1)</f>
        <v>SI-19C4</v>
      </c>
      <c r="I2559" s="27" t="str">
        <f t="array" ref="I2559">INDEX(Def_Instancias_Equipamentos!$E$2:$E$5135, MATCH(L2559, Def_Instancias_Equipamentos!$D$2:$D$5135, 0), 1)</f>
        <v>IA-19RaBPM</v>
      </c>
      <c r="J2559" s="27" t="str">
        <f t="shared" si="26"/>
        <v>EXTERNO</v>
      </c>
      <c r="K2559" s="28" t="str">
        <f>Def_Instancias_Equipamentos!$D$1190</f>
        <v>SI-19C4:DI-BPMSigPatch</v>
      </c>
      <c r="L2559" s="19" t="str">
        <f>Def_Instancias_Equipamentos!$D$940</f>
        <v>SI-19C4:DI-BPMRFFE</v>
      </c>
      <c r="M2559" s="44" t="s">
        <v>44</v>
      </c>
      <c r="N2559" s="45" t="s">
        <v>45</v>
      </c>
      <c r="O2559" s="31" t="str">
        <f>Def_Sistemas_Conectores_Cabos!$B$7</f>
        <v>SMA 50-ohm</v>
      </c>
      <c r="P2559" s="19" t="str">
        <f>Def_Sistemas_Conectores_Cabos!$B$7</f>
        <v>SMA 50-ohm</v>
      </c>
      <c r="Q2559" s="27" t="str">
        <f t="shared" si="31"/>
        <v>SI-19C4:DI-BPMSigPatch/BI_OUT
SI-19C4:DI-BPMRFFE/BI_IN</v>
      </c>
      <c r="R2559" s="46" t="s">
        <v>25</v>
      </c>
      <c r="S2559" s="46" t="s">
        <v>25</v>
      </c>
      <c r="T2559" s="47" t="str">
        <f>Def_Sistemas_Conectores_Cabos!$C$14</f>
        <v>Datalink Extrudado</v>
      </c>
      <c r="U2559" s="45" t="s">
        <v>46</v>
      </c>
      <c r="V2559" s="33"/>
      <c r="W2559" s="33"/>
      <c r="X2559" s="33"/>
    </row>
    <row r="2560" ht="15.75" customHeight="1">
      <c r="A2560" s="19" t="str">
        <f>Def_Sistemas_Conectores_Cabos!$A$22</f>
        <v>BPM de elétrons</v>
      </c>
      <c r="B2560" s="22" t="str">
        <f>Datas_Entregas!$A$3</f>
        <v>BTS/Anel</v>
      </c>
      <c r="C2560" s="25">
        <f t="array" ref="C2560">INDEX(Datas_Entregas!$B$2:$B$100, MATCH(B2560, Datas_Entregas!$A$2:$A$100, 0), 1)</f>
        <v>43296</v>
      </c>
      <c r="D2560" s="22" t="str">
        <f>Def_Status_Montagem!$A$2</f>
        <v>A verificar</v>
      </c>
      <c r="E2560" s="35" t="str">
        <f>Def_Status_Montagem!$B$4</f>
        <v>Contratada (inclui etiqueta)</v>
      </c>
      <c r="F2560" s="214" t="str">
        <f t="array" ref="F2560">INDEX(Def_Instancias_Equipamentos!$F$2:$F$5135, MATCH(K2560, Def_Instancias_Equipamentos!$D$2:$D$5135, 0), 1)</f>
        <v>Túnel (Anel)</v>
      </c>
      <c r="G2560" s="215" t="str">
        <f t="array" ref="G2560">INDEX(Def_Instancias_Equipamentos!$F$2:$F$5135, MATCH(L2560, Def_Instancias_Equipamentos!$D$2:$D$5135, 0), 1)</f>
        <v>Sala Racks 18 parte 2</v>
      </c>
      <c r="H2560" s="26" t="str">
        <f t="array" ref="H2560">INDEX(Def_Instancias_Equipamentos!$E$2:$E$5135, MATCH(K2560, Def_Instancias_Equipamentos!$D$2:$D$5135, 0), 1)</f>
        <v>SI-19M1</v>
      </c>
      <c r="I2560" s="27" t="str">
        <f t="array" ref="I2560">INDEX(Def_Instancias_Equipamentos!$E$2:$E$5135, MATCH(L2560, Def_Instancias_Equipamentos!$D$2:$D$5135, 0), 1)</f>
        <v>IA-19RaBPM</v>
      </c>
      <c r="J2560" s="27" t="str">
        <f t="shared" si="26"/>
        <v>EXTERNO</v>
      </c>
      <c r="K2560" s="28" t="str">
        <f>Def_Instancias_Equipamentos!$D$1191</f>
        <v>SI-19M1:DI-BPMSigPatch</v>
      </c>
      <c r="L2560" s="19" t="str">
        <f>Def_Instancias_Equipamentos!$D$941</f>
        <v>SI-19M1:DI-BPMRFFE</v>
      </c>
      <c r="M2560" s="44" t="s">
        <v>44</v>
      </c>
      <c r="N2560" s="45" t="s">
        <v>45</v>
      </c>
      <c r="O2560" s="31" t="str">
        <f>Def_Sistemas_Conectores_Cabos!$B$7</f>
        <v>SMA 50-ohm</v>
      </c>
      <c r="P2560" s="19" t="str">
        <f>Def_Sistemas_Conectores_Cabos!$B$7</f>
        <v>SMA 50-ohm</v>
      </c>
      <c r="Q2560" s="27" t="str">
        <f t="shared" si="31"/>
        <v>SI-19M1:DI-BPMSigPatch/BI_OUT
SI-19M1:DI-BPMRFFE/BI_IN</v>
      </c>
      <c r="R2560" s="46" t="s">
        <v>25</v>
      </c>
      <c r="S2560" s="46" t="s">
        <v>25</v>
      </c>
      <c r="T2560" s="47" t="str">
        <f>Def_Sistemas_Conectores_Cabos!$C$14</f>
        <v>Datalink Extrudado</v>
      </c>
      <c r="U2560" s="45" t="s">
        <v>46</v>
      </c>
      <c r="V2560" s="33"/>
      <c r="W2560" s="33"/>
      <c r="X2560" s="33"/>
    </row>
    <row r="2561" ht="15.75" customHeight="1">
      <c r="A2561" s="19" t="str">
        <f>Def_Sistemas_Conectores_Cabos!$A$22</f>
        <v>BPM de elétrons</v>
      </c>
      <c r="B2561" s="22" t="str">
        <f>Datas_Entregas!$A$3</f>
        <v>BTS/Anel</v>
      </c>
      <c r="C2561" s="25">
        <f t="array" ref="C2561">INDEX(Datas_Entregas!$B$2:$B$100, MATCH(B2561, Datas_Entregas!$A$2:$A$100, 0), 1)</f>
        <v>43296</v>
      </c>
      <c r="D2561" s="22" t="str">
        <f>Def_Status_Montagem!$A$2</f>
        <v>A verificar</v>
      </c>
      <c r="E2561" s="35" t="str">
        <f>Def_Status_Montagem!$B$4</f>
        <v>Contratada (inclui etiqueta)</v>
      </c>
      <c r="F2561" s="214" t="str">
        <f t="array" ref="F2561">INDEX(Def_Instancias_Equipamentos!$F$2:$F$5135, MATCH(K2561, Def_Instancias_Equipamentos!$D$2:$D$5135, 0), 1)</f>
        <v>Túnel (Anel)</v>
      </c>
      <c r="G2561" s="215" t="str">
        <f t="array" ref="G2561">INDEX(Def_Instancias_Equipamentos!$F$2:$F$5135, MATCH(L2561, Def_Instancias_Equipamentos!$D$2:$D$5135, 0), 1)</f>
        <v>Sala Racks 18 parte 2</v>
      </c>
      <c r="H2561" s="26" t="str">
        <f t="array" ref="H2561">INDEX(Def_Instancias_Equipamentos!$E$2:$E$5135, MATCH(K2561, Def_Instancias_Equipamentos!$D$2:$D$5135, 0), 1)</f>
        <v>SI-19M2</v>
      </c>
      <c r="I2561" s="27" t="str">
        <f t="array" ref="I2561">INDEX(Def_Instancias_Equipamentos!$E$2:$E$5135, MATCH(L2561, Def_Instancias_Equipamentos!$D$2:$D$5135, 0), 1)</f>
        <v>IA-19RaBPM</v>
      </c>
      <c r="J2561" s="27" t="str">
        <f t="shared" si="26"/>
        <v>EXTERNO</v>
      </c>
      <c r="K2561" s="28" t="str">
        <f>Def_Instancias_Equipamentos!$D$1192</f>
        <v>SI-19M2:DI-BPMSigPatch</v>
      </c>
      <c r="L2561" s="19" t="str">
        <f>Def_Instancias_Equipamentos!$D$942</f>
        <v>SI-19M2:DI-BPMRFFE</v>
      </c>
      <c r="M2561" s="44" t="s">
        <v>44</v>
      </c>
      <c r="N2561" s="45" t="s">
        <v>45</v>
      </c>
      <c r="O2561" s="31" t="str">
        <f>Def_Sistemas_Conectores_Cabos!$B$7</f>
        <v>SMA 50-ohm</v>
      </c>
      <c r="P2561" s="19" t="str">
        <f>Def_Sistemas_Conectores_Cabos!$B$7</f>
        <v>SMA 50-ohm</v>
      </c>
      <c r="Q2561" s="27" t="str">
        <f t="shared" si="31"/>
        <v>SI-19M2:DI-BPMSigPatch/BI_OUT
SI-19M2:DI-BPMRFFE/BI_IN</v>
      </c>
      <c r="R2561" s="46" t="s">
        <v>25</v>
      </c>
      <c r="S2561" s="46" t="s">
        <v>25</v>
      </c>
      <c r="T2561" s="47" t="str">
        <f>Def_Sistemas_Conectores_Cabos!$C$14</f>
        <v>Datalink Extrudado</v>
      </c>
      <c r="U2561" s="45" t="s">
        <v>46</v>
      </c>
      <c r="V2561" s="33"/>
      <c r="W2561" s="33"/>
      <c r="X2561" s="33"/>
    </row>
    <row r="2562" ht="15.75" customHeight="1">
      <c r="A2562" s="19" t="str">
        <f>Def_Sistemas_Conectores_Cabos!$A$22</f>
        <v>BPM de elétrons</v>
      </c>
      <c r="B2562" s="22" t="str">
        <f>Datas_Entregas!$A$6</f>
        <v>Linhas de Luz (fases I-A e II)</v>
      </c>
      <c r="C2562" s="25">
        <f t="array" ref="C2562">INDEX(Datas_Entregas!$B$2:$B$100, MATCH(B2562, Datas_Entregas!$A$2:$A$100, 0), 1)</f>
        <v>43374</v>
      </c>
      <c r="D2562" s="22" t="str">
        <f>Def_Status_Montagem!$A$2</f>
        <v>A verificar</v>
      </c>
      <c r="E2562" s="35" t="str">
        <f>Def_Status_Montagem!$B$4</f>
        <v>Contratada (inclui etiqueta)</v>
      </c>
      <c r="F2562" s="214" t="str">
        <f t="array" ref="F2562">INDEX(Def_Instancias_Equipamentos!$F$2:$F$5135, MATCH(K2562, Def_Instancias_Equipamentos!$D$2:$D$5135, 0), 1)</f>
        <v>Túnel (Anel)</v>
      </c>
      <c r="G2562" s="215" t="str">
        <f t="array" ref="G2562">INDEX(Def_Instancias_Equipamentos!$F$2:$F$5135, MATCH(L2562, Def_Instancias_Equipamentos!$D$2:$D$5135, 0), 1)</f>
        <v>Sala Racks 18 parte 2</v>
      </c>
      <c r="H2562" s="26" t="str">
        <f t="array" ref="H2562">INDEX(Def_Instancias_Equipamentos!$E$2:$E$5135, MATCH(K2562, Def_Instancias_Equipamentos!$D$2:$D$5135, 0), 1)</f>
        <v>SI-19SP</v>
      </c>
      <c r="I2562" s="27" t="str">
        <f t="array" ref="I2562">INDEX(Def_Instancias_Equipamentos!$E$2:$E$5135, MATCH(L2562, Def_Instancias_Equipamentos!$D$2:$D$5135, 0), 1)</f>
        <v>IA-19RaBPM</v>
      </c>
      <c r="J2562" s="27" t="str">
        <f t="shared" si="26"/>
        <v>EXTERNO</v>
      </c>
      <c r="K2562" s="28" t="str">
        <f>Def_Instancias_Equipamentos!$D$1237</f>
        <v>SI-19SP:DI-BPMSigPatch-1</v>
      </c>
      <c r="L2562" s="19" t="str">
        <f>Def_Instancias_Equipamentos!$D$987</f>
        <v>SI-19SP:DI-BPMRFFE-1</v>
      </c>
      <c r="M2562" s="44" t="s">
        <v>44</v>
      </c>
      <c r="N2562" s="45" t="s">
        <v>45</v>
      </c>
      <c r="O2562" s="31" t="str">
        <f>Def_Sistemas_Conectores_Cabos!$B$7</f>
        <v>SMA 50-ohm</v>
      </c>
      <c r="P2562" s="19" t="str">
        <f>Def_Sistemas_Conectores_Cabos!$B$7</f>
        <v>SMA 50-ohm</v>
      </c>
      <c r="Q2562" s="27" t="str">
        <f t="shared" si="31"/>
        <v>SI-19SP:DI-BPMSigPatch-1/BI_OUT
SI-19SP:DI-BPMRFFE-1/BI_IN</v>
      </c>
      <c r="R2562" s="46" t="s">
        <v>25</v>
      </c>
      <c r="S2562" s="46" t="s">
        <v>25</v>
      </c>
      <c r="T2562" s="47" t="str">
        <f>Def_Sistemas_Conectores_Cabos!$C$14</f>
        <v>Datalink Extrudado</v>
      </c>
      <c r="U2562" s="45" t="s">
        <v>46</v>
      </c>
      <c r="V2562" s="33"/>
      <c r="W2562" s="33"/>
      <c r="X2562" s="33"/>
    </row>
    <row r="2563" ht="15.75" customHeight="1">
      <c r="A2563" s="19" t="str">
        <f>Def_Sistemas_Conectores_Cabos!$A$22</f>
        <v>BPM de elétrons</v>
      </c>
      <c r="B2563" s="22" t="str">
        <f>Datas_Entregas!$A$6</f>
        <v>Linhas de Luz (fases I-A e II)</v>
      </c>
      <c r="C2563" s="25">
        <f t="array" ref="C2563">INDEX(Datas_Entregas!$B$2:$B$100, MATCH(B2563, Datas_Entregas!$A$2:$A$100, 0), 1)</f>
        <v>43374</v>
      </c>
      <c r="D2563" s="22" t="str">
        <f>Def_Status_Montagem!$A$2</f>
        <v>A verificar</v>
      </c>
      <c r="E2563" s="35" t="str">
        <f>Def_Status_Montagem!$B$4</f>
        <v>Contratada (inclui etiqueta)</v>
      </c>
      <c r="F2563" s="214" t="str">
        <f t="array" ref="F2563">INDEX(Def_Instancias_Equipamentos!$F$2:$F$5135, MATCH(K2563, Def_Instancias_Equipamentos!$D$2:$D$5135, 0), 1)</f>
        <v>Túnel (Anel)</v>
      </c>
      <c r="G2563" s="215" t="str">
        <f t="array" ref="G2563">INDEX(Def_Instancias_Equipamentos!$F$2:$F$5135, MATCH(L2563, Def_Instancias_Equipamentos!$D$2:$D$5135, 0), 1)</f>
        <v>Sala Racks 18 parte 2</v>
      </c>
      <c r="H2563" s="26" t="str">
        <f t="array" ref="H2563">INDEX(Def_Instancias_Equipamentos!$E$2:$E$5135, MATCH(K2563, Def_Instancias_Equipamentos!$D$2:$D$5135, 0), 1)</f>
        <v>SI-19SP</v>
      </c>
      <c r="I2563" s="27" t="str">
        <f t="array" ref="I2563">INDEX(Def_Instancias_Equipamentos!$E$2:$E$5135, MATCH(L2563, Def_Instancias_Equipamentos!$D$2:$D$5135, 0), 1)</f>
        <v>IA-19RaBPM</v>
      </c>
      <c r="J2563" s="27" t="str">
        <f t="shared" si="26"/>
        <v>EXTERNO</v>
      </c>
      <c r="K2563" s="28" t="str">
        <f>Def_Instancias_Equipamentos!$D$1238</f>
        <v>SI-19SP:DI-BPMSigPatch-2</v>
      </c>
      <c r="L2563" s="19" t="str">
        <f>Def_Instancias_Equipamentos!$D$988</f>
        <v>SI-19SP:DI-BPMRFFE-2</v>
      </c>
      <c r="M2563" s="44" t="s">
        <v>44</v>
      </c>
      <c r="N2563" s="45" t="s">
        <v>45</v>
      </c>
      <c r="O2563" s="31" t="str">
        <f>Def_Sistemas_Conectores_Cabos!$B$7</f>
        <v>SMA 50-ohm</v>
      </c>
      <c r="P2563" s="19" t="str">
        <f>Def_Sistemas_Conectores_Cabos!$B$7</f>
        <v>SMA 50-ohm</v>
      </c>
      <c r="Q2563" s="27" t="str">
        <f t="shared" si="31"/>
        <v>SI-19SP:DI-BPMSigPatch-2/BI_OUT
SI-19SP:DI-BPMRFFE-2/BI_IN</v>
      </c>
      <c r="R2563" s="46" t="s">
        <v>25</v>
      </c>
      <c r="S2563" s="46" t="s">
        <v>25</v>
      </c>
      <c r="T2563" s="47" t="str">
        <f>Def_Sistemas_Conectores_Cabos!$C$14</f>
        <v>Datalink Extrudado</v>
      </c>
      <c r="U2563" s="45" t="s">
        <v>46</v>
      </c>
      <c r="V2563" s="33"/>
      <c r="W2563" s="33"/>
      <c r="X2563" s="33"/>
    </row>
    <row r="2564" ht="15.75" customHeight="1">
      <c r="A2564" s="19" t="str">
        <f>Def_Sistemas_Conectores_Cabos!$A$22</f>
        <v>BPM de elétrons</v>
      </c>
      <c r="B2564" s="22" t="str">
        <f>Datas_Entregas!$A$3</f>
        <v>BTS/Anel</v>
      </c>
      <c r="C2564" s="25">
        <f t="array" ref="C2564">INDEX(Datas_Entregas!$B$2:$B$100, MATCH(B2564, Datas_Entregas!$A$2:$A$100, 0), 1)</f>
        <v>43296</v>
      </c>
      <c r="D2564" s="22" t="str">
        <f>Def_Status_Montagem!$A$2</f>
        <v>A verificar</v>
      </c>
      <c r="E2564" s="35" t="str">
        <f>Def_Status_Montagem!$B$4</f>
        <v>Contratada (inclui etiqueta)</v>
      </c>
      <c r="F2564" s="214" t="str">
        <f t="array" ref="F2564">INDEX(Def_Instancias_Equipamentos!$F$2:$F$5135, MATCH(K2564, Def_Instancias_Equipamentos!$D$2:$D$5135, 0), 1)</f>
        <v>Túnel (Anel)</v>
      </c>
      <c r="G2564" s="215" t="str">
        <f t="array" ref="G2564">INDEX(Def_Instancias_Equipamentos!$F$2:$F$5135, MATCH(L2564, Def_Instancias_Equipamentos!$D$2:$D$5135, 0), 1)</f>
        <v>Sala Racks 19&amp;20</v>
      </c>
      <c r="H2564" s="26" t="str">
        <f t="array" ref="H2564">INDEX(Def_Instancias_Equipamentos!$E$2:$E$5135, MATCH(K2564, Def_Instancias_Equipamentos!$D$2:$D$5135, 0), 1)</f>
        <v>SI-20C1</v>
      </c>
      <c r="I2564" s="27" t="str">
        <f t="array" ref="I2564">INDEX(Def_Instancias_Equipamentos!$E$2:$E$5135, MATCH(L2564, Def_Instancias_Equipamentos!$D$2:$D$5135, 0), 1)</f>
        <v>IA-20RaBPM</v>
      </c>
      <c r="J2564" s="27" t="str">
        <f t="shared" si="26"/>
        <v>EXTERNO</v>
      </c>
      <c r="K2564" s="28" t="str">
        <f>Def_Instancias_Equipamentos!$D$1193</f>
        <v>SI-20C1:DI-BPMSigPatch-1</v>
      </c>
      <c r="L2564" s="19" t="str">
        <f>Def_Instancias_Equipamentos!$D$943</f>
        <v>SI-20C1:DI-BPMRFFE-1</v>
      </c>
      <c r="M2564" s="44" t="s">
        <v>44</v>
      </c>
      <c r="N2564" s="45" t="s">
        <v>45</v>
      </c>
      <c r="O2564" s="31" t="str">
        <f>Def_Sistemas_Conectores_Cabos!$B$7</f>
        <v>SMA 50-ohm</v>
      </c>
      <c r="P2564" s="19" t="str">
        <f>Def_Sistemas_Conectores_Cabos!$B$7</f>
        <v>SMA 50-ohm</v>
      </c>
      <c r="Q2564" s="27" t="str">
        <f t="shared" si="31"/>
        <v>SI-20C1:DI-BPMSigPatch-1/BI_OUT
SI-20C1:DI-BPMRFFE-1/BI_IN</v>
      </c>
      <c r="R2564" s="46" t="s">
        <v>25</v>
      </c>
      <c r="S2564" s="46" t="s">
        <v>25</v>
      </c>
      <c r="T2564" s="47" t="str">
        <f>Def_Sistemas_Conectores_Cabos!$C$14</f>
        <v>Datalink Extrudado</v>
      </c>
      <c r="U2564" s="45" t="s">
        <v>46</v>
      </c>
      <c r="V2564" s="33"/>
      <c r="W2564" s="33"/>
      <c r="X2564" s="33"/>
    </row>
    <row r="2565" ht="15.75" customHeight="1">
      <c r="A2565" s="19" t="str">
        <f>Def_Sistemas_Conectores_Cabos!$A$22</f>
        <v>BPM de elétrons</v>
      </c>
      <c r="B2565" s="22" t="str">
        <f>Datas_Entregas!$A$3</f>
        <v>BTS/Anel</v>
      </c>
      <c r="C2565" s="25">
        <f t="array" ref="C2565">INDEX(Datas_Entregas!$B$2:$B$100, MATCH(B2565, Datas_Entregas!$A$2:$A$100, 0), 1)</f>
        <v>43296</v>
      </c>
      <c r="D2565" s="22" t="str">
        <f>Def_Status_Montagem!$A$2</f>
        <v>A verificar</v>
      </c>
      <c r="E2565" s="35" t="str">
        <f>Def_Status_Montagem!$B$4</f>
        <v>Contratada (inclui etiqueta)</v>
      </c>
      <c r="F2565" s="214" t="str">
        <f t="array" ref="F2565">INDEX(Def_Instancias_Equipamentos!$F$2:$F$5135, MATCH(K2565, Def_Instancias_Equipamentos!$D$2:$D$5135, 0), 1)</f>
        <v>Túnel (Anel)</v>
      </c>
      <c r="G2565" s="215" t="str">
        <f t="array" ref="G2565">INDEX(Def_Instancias_Equipamentos!$F$2:$F$5135, MATCH(L2565, Def_Instancias_Equipamentos!$D$2:$D$5135, 0), 1)</f>
        <v>Sala Racks 19&amp;20</v>
      </c>
      <c r="H2565" s="26" t="str">
        <f t="array" ref="H2565">INDEX(Def_Instancias_Equipamentos!$E$2:$E$5135, MATCH(K2565, Def_Instancias_Equipamentos!$D$2:$D$5135, 0), 1)</f>
        <v>SI-20C1</v>
      </c>
      <c r="I2565" s="27" t="str">
        <f t="array" ref="I2565">INDEX(Def_Instancias_Equipamentos!$E$2:$E$5135, MATCH(L2565, Def_Instancias_Equipamentos!$D$2:$D$5135, 0), 1)</f>
        <v>IA-20RaBPM</v>
      </c>
      <c r="J2565" s="27" t="str">
        <f t="shared" si="26"/>
        <v>EXTERNO</v>
      </c>
      <c r="K2565" s="28" t="str">
        <f>Def_Instancias_Equipamentos!$D$1194</f>
        <v>SI-20C1:DI-BPMSigPatch-2</v>
      </c>
      <c r="L2565" s="19" t="str">
        <f>Def_Instancias_Equipamentos!$D$944</f>
        <v>SI-20C1:DI-BPMRFFE-2</v>
      </c>
      <c r="M2565" s="44" t="s">
        <v>44</v>
      </c>
      <c r="N2565" s="45" t="s">
        <v>45</v>
      </c>
      <c r="O2565" s="31" t="str">
        <f>Def_Sistemas_Conectores_Cabos!$B$7</f>
        <v>SMA 50-ohm</v>
      </c>
      <c r="P2565" s="19" t="str">
        <f>Def_Sistemas_Conectores_Cabos!$B$7</f>
        <v>SMA 50-ohm</v>
      </c>
      <c r="Q2565" s="27" t="str">
        <f t="shared" si="31"/>
        <v>SI-20C1:DI-BPMSigPatch-2/BI_OUT
SI-20C1:DI-BPMRFFE-2/BI_IN</v>
      </c>
      <c r="R2565" s="46" t="s">
        <v>25</v>
      </c>
      <c r="S2565" s="46" t="s">
        <v>25</v>
      </c>
      <c r="T2565" s="47" t="str">
        <f>Def_Sistemas_Conectores_Cabos!$C$14</f>
        <v>Datalink Extrudado</v>
      </c>
      <c r="U2565" s="45" t="s">
        <v>46</v>
      </c>
      <c r="V2565" s="33"/>
      <c r="W2565" s="33"/>
      <c r="X2565" s="33"/>
    </row>
    <row r="2566" ht="15.75" customHeight="1">
      <c r="A2566" s="19" t="str">
        <f>Def_Sistemas_Conectores_Cabos!$A$22</f>
        <v>BPM de elétrons</v>
      </c>
      <c r="B2566" s="22" t="str">
        <f>Datas_Entregas!$A$3</f>
        <v>BTS/Anel</v>
      </c>
      <c r="C2566" s="25">
        <f t="array" ref="C2566">INDEX(Datas_Entregas!$B$2:$B$100, MATCH(B2566, Datas_Entregas!$A$2:$A$100, 0), 1)</f>
        <v>43296</v>
      </c>
      <c r="D2566" s="22" t="str">
        <f>Def_Status_Montagem!$A$2</f>
        <v>A verificar</v>
      </c>
      <c r="E2566" s="35" t="str">
        <f>Def_Status_Montagem!$B$4</f>
        <v>Contratada (inclui etiqueta)</v>
      </c>
      <c r="F2566" s="214" t="str">
        <f t="array" ref="F2566">INDEX(Def_Instancias_Equipamentos!$F$2:$F$5135, MATCH(K2566, Def_Instancias_Equipamentos!$D$2:$D$5135, 0), 1)</f>
        <v>Túnel (Anel)</v>
      </c>
      <c r="G2566" s="215" t="str">
        <f t="array" ref="G2566">INDEX(Def_Instancias_Equipamentos!$F$2:$F$5135, MATCH(L2566, Def_Instancias_Equipamentos!$D$2:$D$5135, 0), 1)</f>
        <v>Sala Racks 19&amp;20</v>
      </c>
      <c r="H2566" s="26" t="str">
        <f t="array" ref="H2566">INDEX(Def_Instancias_Equipamentos!$E$2:$E$5135, MATCH(K2566, Def_Instancias_Equipamentos!$D$2:$D$5135, 0), 1)</f>
        <v>SI-20C2</v>
      </c>
      <c r="I2566" s="27" t="str">
        <f t="array" ref="I2566">INDEX(Def_Instancias_Equipamentos!$E$2:$E$5135, MATCH(L2566, Def_Instancias_Equipamentos!$D$2:$D$5135, 0), 1)</f>
        <v>IA-20RaBPM</v>
      </c>
      <c r="J2566" s="27" t="str">
        <f t="shared" si="26"/>
        <v>EXTERNO</v>
      </c>
      <c r="K2566" s="28" t="str">
        <f>Def_Instancias_Equipamentos!$D$1195</f>
        <v>SI-20C2:DI-BPMSigPatch</v>
      </c>
      <c r="L2566" s="19" t="str">
        <f>Def_Instancias_Equipamentos!$D$945</f>
        <v>SI-20C2:DI-BPMRFFE</v>
      </c>
      <c r="M2566" s="44" t="s">
        <v>44</v>
      </c>
      <c r="N2566" s="45" t="s">
        <v>45</v>
      </c>
      <c r="O2566" s="31" t="str">
        <f>Def_Sistemas_Conectores_Cabos!$B$7</f>
        <v>SMA 50-ohm</v>
      </c>
      <c r="P2566" s="19" t="str">
        <f>Def_Sistemas_Conectores_Cabos!$B$7</f>
        <v>SMA 50-ohm</v>
      </c>
      <c r="Q2566" s="27" t="str">
        <f t="shared" si="31"/>
        <v>SI-20C2:DI-BPMSigPatch/BI_OUT
SI-20C2:DI-BPMRFFE/BI_IN</v>
      </c>
      <c r="R2566" s="46" t="s">
        <v>25</v>
      </c>
      <c r="S2566" s="46" t="s">
        <v>25</v>
      </c>
      <c r="T2566" s="47" t="str">
        <f>Def_Sistemas_Conectores_Cabos!$C$14</f>
        <v>Datalink Extrudado</v>
      </c>
      <c r="U2566" s="45" t="s">
        <v>46</v>
      </c>
      <c r="V2566" s="33"/>
      <c r="W2566" s="33"/>
      <c r="X2566" s="33"/>
    </row>
    <row r="2567" ht="15.75" customHeight="1">
      <c r="A2567" s="19" t="str">
        <f>Def_Sistemas_Conectores_Cabos!$A$22</f>
        <v>BPM de elétrons</v>
      </c>
      <c r="B2567" s="22" t="str">
        <f>Datas_Entregas!$A$3</f>
        <v>BTS/Anel</v>
      </c>
      <c r="C2567" s="25">
        <f t="array" ref="C2567">INDEX(Datas_Entregas!$B$2:$B$100, MATCH(B2567, Datas_Entregas!$A$2:$A$100, 0), 1)</f>
        <v>43296</v>
      </c>
      <c r="D2567" s="22" t="str">
        <f>Def_Status_Montagem!$A$2</f>
        <v>A verificar</v>
      </c>
      <c r="E2567" s="35" t="str">
        <f>Def_Status_Montagem!$B$4</f>
        <v>Contratada (inclui etiqueta)</v>
      </c>
      <c r="F2567" s="214" t="str">
        <f t="array" ref="F2567">INDEX(Def_Instancias_Equipamentos!$F$2:$F$5135, MATCH(K2567, Def_Instancias_Equipamentos!$D$2:$D$5135, 0), 1)</f>
        <v>Túnel (Anel)</v>
      </c>
      <c r="G2567" s="215" t="str">
        <f t="array" ref="G2567">INDEX(Def_Instancias_Equipamentos!$F$2:$F$5135, MATCH(L2567, Def_Instancias_Equipamentos!$D$2:$D$5135, 0), 1)</f>
        <v>Sala Racks 19&amp;20</v>
      </c>
      <c r="H2567" s="26" t="str">
        <f t="array" ref="H2567">INDEX(Def_Instancias_Equipamentos!$E$2:$E$5135, MATCH(K2567, Def_Instancias_Equipamentos!$D$2:$D$5135, 0), 1)</f>
        <v>SI-20C3</v>
      </c>
      <c r="I2567" s="27" t="str">
        <f t="array" ref="I2567">INDEX(Def_Instancias_Equipamentos!$E$2:$E$5135, MATCH(L2567, Def_Instancias_Equipamentos!$D$2:$D$5135, 0), 1)</f>
        <v>IA-20RaBPM</v>
      </c>
      <c r="J2567" s="27" t="str">
        <f t="shared" si="26"/>
        <v>EXTERNO</v>
      </c>
      <c r="K2567" s="28" t="str">
        <f>Def_Instancias_Equipamentos!$D$1196</f>
        <v>SI-20C3:DI-BPMSigPatch-1</v>
      </c>
      <c r="L2567" s="19" t="str">
        <f>Def_Instancias_Equipamentos!$D$946</f>
        <v>SI-20C3:DI-BPMRFFE-1</v>
      </c>
      <c r="M2567" s="44" t="s">
        <v>44</v>
      </c>
      <c r="N2567" s="45" t="s">
        <v>45</v>
      </c>
      <c r="O2567" s="31" t="str">
        <f>Def_Sistemas_Conectores_Cabos!$B$7</f>
        <v>SMA 50-ohm</v>
      </c>
      <c r="P2567" s="19" t="str">
        <f>Def_Sistemas_Conectores_Cabos!$B$7</f>
        <v>SMA 50-ohm</v>
      </c>
      <c r="Q2567" s="27" t="str">
        <f t="shared" si="31"/>
        <v>SI-20C3:DI-BPMSigPatch-1/BI_OUT
SI-20C3:DI-BPMRFFE-1/BI_IN</v>
      </c>
      <c r="R2567" s="46" t="s">
        <v>25</v>
      </c>
      <c r="S2567" s="46" t="s">
        <v>25</v>
      </c>
      <c r="T2567" s="47" t="str">
        <f>Def_Sistemas_Conectores_Cabos!$C$14</f>
        <v>Datalink Extrudado</v>
      </c>
      <c r="U2567" s="45" t="s">
        <v>46</v>
      </c>
      <c r="V2567" s="33"/>
      <c r="W2567" s="33"/>
      <c r="X2567" s="33"/>
    </row>
    <row r="2568" ht="15.75" customHeight="1">
      <c r="A2568" s="19" t="str">
        <f>Def_Sistemas_Conectores_Cabos!$A$22</f>
        <v>BPM de elétrons</v>
      </c>
      <c r="B2568" s="22" t="str">
        <f>Datas_Entregas!$A$3</f>
        <v>BTS/Anel</v>
      </c>
      <c r="C2568" s="25">
        <f t="array" ref="C2568">INDEX(Datas_Entregas!$B$2:$B$100, MATCH(B2568, Datas_Entregas!$A$2:$A$100, 0), 1)</f>
        <v>43296</v>
      </c>
      <c r="D2568" s="22" t="str">
        <f>Def_Status_Montagem!$A$2</f>
        <v>A verificar</v>
      </c>
      <c r="E2568" s="35" t="str">
        <f>Def_Status_Montagem!$B$4</f>
        <v>Contratada (inclui etiqueta)</v>
      </c>
      <c r="F2568" s="214" t="str">
        <f t="array" ref="F2568">INDEX(Def_Instancias_Equipamentos!$F$2:$F$5135, MATCH(K2568, Def_Instancias_Equipamentos!$D$2:$D$5135, 0), 1)</f>
        <v>Túnel (Anel)</v>
      </c>
      <c r="G2568" s="215" t="str">
        <f t="array" ref="G2568">INDEX(Def_Instancias_Equipamentos!$F$2:$F$5135, MATCH(L2568, Def_Instancias_Equipamentos!$D$2:$D$5135, 0), 1)</f>
        <v>Sala Racks 19&amp;20</v>
      </c>
      <c r="H2568" s="26" t="str">
        <f t="array" ref="H2568">INDEX(Def_Instancias_Equipamentos!$E$2:$E$5135, MATCH(K2568, Def_Instancias_Equipamentos!$D$2:$D$5135, 0), 1)</f>
        <v>SI-20C3</v>
      </c>
      <c r="I2568" s="27" t="str">
        <f t="array" ref="I2568">INDEX(Def_Instancias_Equipamentos!$E$2:$E$5135, MATCH(L2568, Def_Instancias_Equipamentos!$D$2:$D$5135, 0), 1)</f>
        <v>IA-20RaBPM</v>
      </c>
      <c r="J2568" s="27" t="str">
        <f t="shared" si="26"/>
        <v>EXTERNO</v>
      </c>
      <c r="K2568" s="28" t="str">
        <f>Def_Instancias_Equipamentos!$D$1197</f>
        <v>SI-20C3:DI-BPMSigPatch-2</v>
      </c>
      <c r="L2568" s="19" t="str">
        <f>Def_Instancias_Equipamentos!$D$947</f>
        <v>SI-20C3:DI-BPMRFFE-2</v>
      </c>
      <c r="M2568" s="44" t="s">
        <v>44</v>
      </c>
      <c r="N2568" s="45" t="s">
        <v>45</v>
      </c>
      <c r="O2568" s="31" t="str">
        <f>Def_Sistemas_Conectores_Cabos!$B$7</f>
        <v>SMA 50-ohm</v>
      </c>
      <c r="P2568" s="19" t="str">
        <f>Def_Sistemas_Conectores_Cabos!$B$7</f>
        <v>SMA 50-ohm</v>
      </c>
      <c r="Q2568" s="27" t="str">
        <f t="shared" si="31"/>
        <v>SI-20C3:DI-BPMSigPatch-2/BI_OUT
SI-20C3:DI-BPMRFFE-2/BI_IN</v>
      </c>
      <c r="R2568" s="46" t="s">
        <v>25</v>
      </c>
      <c r="S2568" s="46" t="s">
        <v>25</v>
      </c>
      <c r="T2568" s="47" t="str">
        <f>Def_Sistemas_Conectores_Cabos!$C$14</f>
        <v>Datalink Extrudado</v>
      </c>
      <c r="U2568" s="45" t="s">
        <v>46</v>
      </c>
      <c r="V2568" s="33"/>
      <c r="W2568" s="33"/>
      <c r="X2568" s="33"/>
    </row>
    <row r="2569" ht="15.75" customHeight="1">
      <c r="A2569" s="19" t="str">
        <f>Def_Sistemas_Conectores_Cabos!$A$22</f>
        <v>BPM de elétrons</v>
      </c>
      <c r="B2569" s="22" t="str">
        <f>Datas_Entregas!$A$3</f>
        <v>BTS/Anel</v>
      </c>
      <c r="C2569" s="25">
        <f t="array" ref="C2569">INDEX(Datas_Entregas!$B$2:$B$100, MATCH(B2569, Datas_Entregas!$A$2:$A$100, 0), 1)</f>
        <v>43296</v>
      </c>
      <c r="D2569" s="22" t="str">
        <f>Def_Status_Montagem!$A$2</f>
        <v>A verificar</v>
      </c>
      <c r="E2569" s="35" t="str">
        <f>Def_Status_Montagem!$B$4</f>
        <v>Contratada (inclui etiqueta)</v>
      </c>
      <c r="F2569" s="214" t="str">
        <f t="array" ref="F2569">INDEX(Def_Instancias_Equipamentos!$F$2:$F$5135, MATCH(K2569, Def_Instancias_Equipamentos!$D$2:$D$5135, 0), 1)</f>
        <v>Túnel (Anel)</v>
      </c>
      <c r="G2569" s="215" t="str">
        <f t="array" ref="G2569">INDEX(Def_Instancias_Equipamentos!$F$2:$F$5135, MATCH(L2569, Def_Instancias_Equipamentos!$D$2:$D$5135, 0), 1)</f>
        <v>Sala Racks 19&amp;20</v>
      </c>
      <c r="H2569" s="26" t="str">
        <f t="array" ref="H2569">INDEX(Def_Instancias_Equipamentos!$E$2:$E$5135, MATCH(K2569, Def_Instancias_Equipamentos!$D$2:$D$5135, 0), 1)</f>
        <v>SI-20C4</v>
      </c>
      <c r="I2569" s="27" t="str">
        <f t="array" ref="I2569">INDEX(Def_Instancias_Equipamentos!$E$2:$E$5135, MATCH(L2569, Def_Instancias_Equipamentos!$D$2:$D$5135, 0), 1)</f>
        <v>IA-20RaBPM</v>
      </c>
      <c r="J2569" s="27" t="str">
        <f t="shared" si="26"/>
        <v>EXTERNO</v>
      </c>
      <c r="K2569" s="28" t="str">
        <f>Def_Instancias_Equipamentos!$D$1198</f>
        <v>SI-20C4:DI-BPMSigPatch</v>
      </c>
      <c r="L2569" s="19" t="str">
        <f>Def_Instancias_Equipamentos!$D$948</f>
        <v>SI-20C4:DI-BPMRFFE</v>
      </c>
      <c r="M2569" s="44" t="s">
        <v>44</v>
      </c>
      <c r="N2569" s="45" t="s">
        <v>45</v>
      </c>
      <c r="O2569" s="31" t="str">
        <f>Def_Sistemas_Conectores_Cabos!$B$7</f>
        <v>SMA 50-ohm</v>
      </c>
      <c r="P2569" s="19" t="str">
        <f>Def_Sistemas_Conectores_Cabos!$B$7</f>
        <v>SMA 50-ohm</v>
      </c>
      <c r="Q2569" s="27" t="str">
        <f t="shared" si="31"/>
        <v>SI-20C4:DI-BPMSigPatch/BI_OUT
SI-20C4:DI-BPMRFFE/BI_IN</v>
      </c>
      <c r="R2569" s="46" t="s">
        <v>25</v>
      </c>
      <c r="S2569" s="46" t="s">
        <v>25</v>
      </c>
      <c r="T2569" s="47" t="str">
        <f>Def_Sistemas_Conectores_Cabos!$C$14</f>
        <v>Datalink Extrudado</v>
      </c>
      <c r="U2569" s="45" t="s">
        <v>46</v>
      </c>
      <c r="V2569" s="33"/>
      <c r="W2569" s="33"/>
      <c r="X2569" s="33"/>
    </row>
    <row r="2570" ht="15.75" customHeight="1">
      <c r="A2570" s="19" t="str">
        <f>Def_Sistemas_Conectores_Cabos!$A$22</f>
        <v>BPM de elétrons</v>
      </c>
      <c r="B2570" s="22" t="str">
        <f>Datas_Entregas!$A$3</f>
        <v>BTS/Anel</v>
      </c>
      <c r="C2570" s="25">
        <f t="array" ref="C2570">INDEX(Datas_Entregas!$B$2:$B$100, MATCH(B2570, Datas_Entregas!$A$2:$A$100, 0), 1)</f>
        <v>43296</v>
      </c>
      <c r="D2570" s="22" t="str">
        <f>Def_Status_Montagem!$A$2</f>
        <v>A verificar</v>
      </c>
      <c r="E2570" s="35" t="str">
        <f>Def_Status_Montagem!$B$4</f>
        <v>Contratada (inclui etiqueta)</v>
      </c>
      <c r="F2570" s="214" t="str">
        <f t="array" ref="F2570">INDEX(Def_Instancias_Equipamentos!$F$2:$F$5135, MATCH(K2570, Def_Instancias_Equipamentos!$D$2:$D$5135, 0), 1)</f>
        <v>Túnel (Anel)</v>
      </c>
      <c r="G2570" s="215" t="str">
        <f t="array" ref="G2570">INDEX(Def_Instancias_Equipamentos!$F$2:$F$5135, MATCH(L2570, Def_Instancias_Equipamentos!$D$2:$D$5135, 0), 1)</f>
        <v>Sala Racks 19&amp;20</v>
      </c>
      <c r="H2570" s="26" t="str">
        <f t="array" ref="H2570">INDEX(Def_Instancias_Equipamentos!$E$2:$E$5135, MATCH(K2570, Def_Instancias_Equipamentos!$D$2:$D$5135, 0), 1)</f>
        <v>SI-20M1</v>
      </c>
      <c r="I2570" s="27" t="str">
        <f t="array" ref="I2570">INDEX(Def_Instancias_Equipamentos!$E$2:$E$5135, MATCH(L2570, Def_Instancias_Equipamentos!$D$2:$D$5135, 0), 1)</f>
        <v>IA-20RaBPM</v>
      </c>
      <c r="J2570" s="27" t="str">
        <f t="shared" si="26"/>
        <v>EXTERNO</v>
      </c>
      <c r="K2570" s="28" t="str">
        <f>Def_Instancias_Equipamentos!$D$1199</f>
        <v>SI-20M1:DI-BPMSigPatch</v>
      </c>
      <c r="L2570" s="19" t="str">
        <f>Def_Instancias_Equipamentos!$D$949</f>
        <v>SI-20M1:DI-BPMRFFE</v>
      </c>
      <c r="M2570" s="44" t="s">
        <v>44</v>
      </c>
      <c r="N2570" s="45" t="s">
        <v>45</v>
      </c>
      <c r="O2570" s="31" t="str">
        <f>Def_Sistemas_Conectores_Cabos!$B$7</f>
        <v>SMA 50-ohm</v>
      </c>
      <c r="P2570" s="19" t="str">
        <f>Def_Sistemas_Conectores_Cabos!$B$7</f>
        <v>SMA 50-ohm</v>
      </c>
      <c r="Q2570" s="27" t="str">
        <f t="shared" si="31"/>
        <v>SI-20M1:DI-BPMSigPatch/BI_OUT
SI-20M1:DI-BPMRFFE/BI_IN</v>
      </c>
      <c r="R2570" s="46" t="s">
        <v>25</v>
      </c>
      <c r="S2570" s="46" t="s">
        <v>25</v>
      </c>
      <c r="T2570" s="47" t="str">
        <f>Def_Sistemas_Conectores_Cabos!$C$14</f>
        <v>Datalink Extrudado</v>
      </c>
      <c r="U2570" s="45" t="s">
        <v>46</v>
      </c>
      <c r="V2570" s="33"/>
      <c r="W2570" s="33"/>
      <c r="X2570" s="33"/>
    </row>
    <row r="2571" ht="15.75" customHeight="1">
      <c r="A2571" s="19" t="str">
        <f>Def_Sistemas_Conectores_Cabos!$A$22</f>
        <v>BPM de elétrons</v>
      </c>
      <c r="B2571" s="22" t="str">
        <f>Datas_Entregas!$A$3</f>
        <v>BTS/Anel</v>
      </c>
      <c r="C2571" s="25">
        <f t="array" ref="C2571">INDEX(Datas_Entregas!$B$2:$B$100, MATCH(B2571, Datas_Entregas!$A$2:$A$100, 0), 1)</f>
        <v>43296</v>
      </c>
      <c r="D2571" s="22" t="str">
        <f>Def_Status_Montagem!$A$2</f>
        <v>A verificar</v>
      </c>
      <c r="E2571" s="35" t="str">
        <f>Def_Status_Montagem!$B$4</f>
        <v>Contratada (inclui etiqueta)</v>
      </c>
      <c r="F2571" s="214" t="str">
        <f t="array" ref="F2571">INDEX(Def_Instancias_Equipamentos!$F$2:$F$5135, MATCH(K2571, Def_Instancias_Equipamentos!$D$2:$D$5135, 0), 1)</f>
        <v>Túnel (Anel)</v>
      </c>
      <c r="G2571" s="215" t="str">
        <f t="array" ref="G2571">INDEX(Def_Instancias_Equipamentos!$F$2:$F$5135, MATCH(L2571, Def_Instancias_Equipamentos!$D$2:$D$5135, 0), 1)</f>
        <v>Sala Racks 19&amp;20</v>
      </c>
      <c r="H2571" s="26" t="str">
        <f t="array" ref="H2571">INDEX(Def_Instancias_Equipamentos!$E$2:$E$5135, MATCH(K2571, Def_Instancias_Equipamentos!$D$2:$D$5135, 0), 1)</f>
        <v>SI-20M2</v>
      </c>
      <c r="I2571" s="27" t="str">
        <f t="array" ref="I2571">INDEX(Def_Instancias_Equipamentos!$E$2:$E$5135, MATCH(L2571, Def_Instancias_Equipamentos!$D$2:$D$5135, 0), 1)</f>
        <v>IA-20RaBPM</v>
      </c>
      <c r="J2571" s="27" t="str">
        <f t="shared" si="26"/>
        <v>EXTERNO</v>
      </c>
      <c r="K2571" s="28" t="str">
        <f>Def_Instancias_Equipamentos!$D$1200</f>
        <v>SI-20M2:DI-BPMSigPatch</v>
      </c>
      <c r="L2571" s="19" t="str">
        <f>Def_Instancias_Equipamentos!$D$950</f>
        <v>SI-20M2:DI-BPMRFFE</v>
      </c>
      <c r="M2571" s="44" t="s">
        <v>44</v>
      </c>
      <c r="N2571" s="45" t="s">
        <v>45</v>
      </c>
      <c r="O2571" s="31" t="str">
        <f>Def_Sistemas_Conectores_Cabos!$B$7</f>
        <v>SMA 50-ohm</v>
      </c>
      <c r="P2571" s="19" t="str">
        <f>Def_Sistemas_Conectores_Cabos!$B$7</f>
        <v>SMA 50-ohm</v>
      </c>
      <c r="Q2571" s="27" t="str">
        <f t="shared" si="31"/>
        <v>SI-20M2:DI-BPMSigPatch/BI_OUT
SI-20M2:DI-BPMRFFE/BI_IN</v>
      </c>
      <c r="R2571" s="46" t="s">
        <v>25</v>
      </c>
      <c r="S2571" s="46" t="s">
        <v>25</v>
      </c>
      <c r="T2571" s="47" t="str">
        <f>Def_Sistemas_Conectores_Cabos!$C$14</f>
        <v>Datalink Extrudado</v>
      </c>
      <c r="U2571" s="45" t="s">
        <v>46</v>
      </c>
      <c r="V2571" s="33"/>
      <c r="W2571" s="33"/>
      <c r="X2571" s="33"/>
    </row>
    <row r="2572" ht="15.75" customHeight="1">
      <c r="A2572" s="19" t="str">
        <f>Def_Sistemas_Conectores_Cabos!$A$22</f>
        <v>BPM de elétrons</v>
      </c>
      <c r="B2572" s="22" t="str">
        <f>Datas_Entregas!$A$6</f>
        <v>Linhas de Luz (fases I-A e II)</v>
      </c>
      <c r="C2572" s="25">
        <f t="array" ref="C2572">INDEX(Datas_Entregas!$B$2:$B$100, MATCH(B2572, Datas_Entregas!$A$2:$A$100, 0), 1)</f>
        <v>43374</v>
      </c>
      <c r="D2572" s="22" t="str">
        <f>Def_Status_Montagem!$A$2</f>
        <v>A verificar</v>
      </c>
      <c r="E2572" s="35" t="str">
        <f>Def_Status_Montagem!$B$4</f>
        <v>Contratada (inclui etiqueta)</v>
      </c>
      <c r="F2572" s="214" t="str">
        <f t="array" ref="F2572">INDEX(Def_Instancias_Equipamentos!$F$2:$F$5135, MATCH(K2572, Def_Instancias_Equipamentos!$D$2:$D$5135, 0), 1)</f>
        <v>Túnel (Anel)</v>
      </c>
      <c r="G2572" s="215" t="str">
        <f t="array" ref="G2572">INDEX(Def_Instancias_Equipamentos!$F$2:$F$5135, MATCH(L2572, Def_Instancias_Equipamentos!$D$2:$D$5135, 0), 1)</f>
        <v>Sala Racks 19&amp;20</v>
      </c>
      <c r="H2572" s="26" t="str">
        <f t="array" ref="H2572">INDEX(Def_Instancias_Equipamentos!$E$2:$E$5135, MATCH(K2572, Def_Instancias_Equipamentos!$D$2:$D$5135, 0), 1)</f>
        <v>SI-20SB</v>
      </c>
      <c r="I2572" s="27" t="str">
        <f t="array" ref="I2572">INDEX(Def_Instancias_Equipamentos!$E$2:$E$5135, MATCH(L2572, Def_Instancias_Equipamentos!$D$2:$D$5135, 0), 1)</f>
        <v>IA-20RaBPM</v>
      </c>
      <c r="J2572" s="27" t="str">
        <f t="shared" si="26"/>
        <v>EXTERNO</v>
      </c>
      <c r="K2572" s="28" t="str">
        <f>Def_Instancias_Equipamentos!$D$1239</f>
        <v>SI-20SB:DI-BPMSigPatch-1</v>
      </c>
      <c r="L2572" s="19" t="str">
        <f>Def_Instancias_Equipamentos!$D$989</f>
        <v>SI-20SB:DI-BPMRFFE-1</v>
      </c>
      <c r="M2572" s="44" t="s">
        <v>44</v>
      </c>
      <c r="N2572" s="45" t="s">
        <v>45</v>
      </c>
      <c r="O2572" s="31" t="str">
        <f>Def_Sistemas_Conectores_Cabos!$B$7</f>
        <v>SMA 50-ohm</v>
      </c>
      <c r="P2572" s="19" t="str">
        <f>Def_Sistemas_Conectores_Cabos!$B$7</f>
        <v>SMA 50-ohm</v>
      </c>
      <c r="Q2572" s="27" t="str">
        <f t="shared" si="31"/>
        <v>SI-20SB:DI-BPMSigPatch-1/BI_OUT
SI-20SB:DI-BPMRFFE-1/BI_IN</v>
      </c>
      <c r="R2572" s="46" t="s">
        <v>25</v>
      </c>
      <c r="S2572" s="46" t="s">
        <v>25</v>
      </c>
      <c r="T2572" s="47" t="str">
        <f>Def_Sistemas_Conectores_Cabos!$C$14</f>
        <v>Datalink Extrudado</v>
      </c>
      <c r="U2572" s="45" t="s">
        <v>46</v>
      </c>
      <c r="V2572" s="33"/>
      <c r="W2572" s="33"/>
      <c r="X2572" s="33"/>
    </row>
    <row r="2573" ht="15.75" customHeight="1">
      <c r="A2573" s="19" t="str">
        <f>Def_Sistemas_Conectores_Cabos!$A$22</f>
        <v>BPM de elétrons</v>
      </c>
      <c r="B2573" s="22" t="str">
        <f>Datas_Entregas!$A$6</f>
        <v>Linhas de Luz (fases I-A e II)</v>
      </c>
      <c r="C2573" s="25">
        <f t="array" ref="C2573">INDEX(Datas_Entregas!$B$2:$B$100, MATCH(B2573, Datas_Entregas!$A$2:$A$100, 0), 1)</f>
        <v>43374</v>
      </c>
      <c r="D2573" s="22" t="str">
        <f>Def_Status_Montagem!$A$2</f>
        <v>A verificar</v>
      </c>
      <c r="E2573" s="35" t="str">
        <f>Def_Status_Montagem!$B$4</f>
        <v>Contratada (inclui etiqueta)</v>
      </c>
      <c r="F2573" s="214" t="str">
        <f t="array" ref="F2573">INDEX(Def_Instancias_Equipamentos!$F$2:$F$5135, MATCH(K2573, Def_Instancias_Equipamentos!$D$2:$D$5135, 0), 1)</f>
        <v>Túnel (Anel)</v>
      </c>
      <c r="G2573" s="215" t="str">
        <f t="array" ref="G2573">INDEX(Def_Instancias_Equipamentos!$F$2:$F$5135, MATCH(L2573, Def_Instancias_Equipamentos!$D$2:$D$5135, 0), 1)</f>
        <v>Sala Racks 19&amp;20</v>
      </c>
      <c r="H2573" s="26" t="str">
        <f t="array" ref="H2573">INDEX(Def_Instancias_Equipamentos!$E$2:$E$5135, MATCH(K2573, Def_Instancias_Equipamentos!$D$2:$D$5135, 0), 1)</f>
        <v>SI-20SB</v>
      </c>
      <c r="I2573" s="27" t="str">
        <f t="array" ref="I2573">INDEX(Def_Instancias_Equipamentos!$E$2:$E$5135, MATCH(L2573, Def_Instancias_Equipamentos!$D$2:$D$5135, 0), 1)</f>
        <v>IA-20RaBPM</v>
      </c>
      <c r="J2573" s="27" t="str">
        <f t="shared" si="26"/>
        <v>EXTERNO</v>
      </c>
      <c r="K2573" s="28" t="str">
        <f>Def_Instancias_Equipamentos!$D$1240</f>
        <v>SI-20SB:DI-BPMSigPatch-2</v>
      </c>
      <c r="L2573" s="19" t="str">
        <f>Def_Instancias_Equipamentos!$D$990</f>
        <v>SI-20SB:DI-BPMRFFE-2</v>
      </c>
      <c r="M2573" s="44" t="s">
        <v>44</v>
      </c>
      <c r="N2573" s="45" t="s">
        <v>45</v>
      </c>
      <c r="O2573" s="31" t="str">
        <f>Def_Sistemas_Conectores_Cabos!$B$7</f>
        <v>SMA 50-ohm</v>
      </c>
      <c r="P2573" s="19" t="str">
        <f>Def_Sistemas_Conectores_Cabos!$B$7</f>
        <v>SMA 50-ohm</v>
      </c>
      <c r="Q2573" s="27" t="str">
        <f t="shared" si="31"/>
        <v>SI-20SB:DI-BPMSigPatch-2/BI_OUT
SI-20SB:DI-BPMRFFE-2/BI_IN</v>
      </c>
      <c r="R2573" s="46" t="s">
        <v>25</v>
      </c>
      <c r="S2573" s="46" t="s">
        <v>25</v>
      </c>
      <c r="T2573" s="47" t="str">
        <f>Def_Sistemas_Conectores_Cabos!$C$14</f>
        <v>Datalink Extrudado</v>
      </c>
      <c r="U2573" s="45" t="s">
        <v>46</v>
      </c>
      <c r="V2573" s="33"/>
      <c r="W2573" s="33"/>
      <c r="X2573" s="33"/>
    </row>
    <row r="2574" ht="15.75" customHeight="1">
      <c r="A2574" s="19" t="str">
        <f>Def_Sistemas_Conectores_Cabos!$A$22</f>
        <v>BPM de elétrons</v>
      </c>
      <c r="B2574" s="22" t="str">
        <f>Datas_Entregas!$A$2</f>
        <v>Booster/LTB</v>
      </c>
      <c r="C2574" s="25">
        <f t="array" ref="C2574">INDEX(Datas_Entregas!$B$2:$B$100, MATCH(B2574, Datas_Entregas!$A$2:$A$100, 0), 1)</f>
        <v>43266</v>
      </c>
      <c r="D2574" s="22" t="str">
        <f>Def_Status_Montagem!$A$2</f>
        <v>A verificar</v>
      </c>
      <c r="E2574" s="35" t="str">
        <f>Def_Status_Montagem!$B$4</f>
        <v>Contratada (inclui etiqueta)</v>
      </c>
      <c r="F2574" s="214" t="str">
        <f t="array" ref="F2574">INDEX(Def_Instancias_Equipamentos!$F$2:$F$5135, MATCH(K2574, Def_Instancias_Equipamentos!$D$2:$D$5135, 0), 1)</f>
        <v>Túnel (Booster)</v>
      </c>
      <c r="G2574" s="215" t="str">
        <f t="array" ref="G2574">INDEX(Def_Instancias_Equipamentos!$F$2:$F$5135, MATCH(L2574, Def_Instancias_Equipamentos!$D$2:$D$5135, 0), 1)</f>
        <v>Sala Racks 6</v>
      </c>
      <c r="H2574" s="26" t="str">
        <f t="array" ref="H2574">INDEX(Def_Instancias_Equipamentos!$E$2:$E$5135, MATCH(K2574, Def_Instancias_Equipamentos!$D$2:$D$5135, 0), 1)</f>
        <v>BO-13U</v>
      </c>
      <c r="I2574" s="27" t="str">
        <f t="array" ref="I2574">INDEX(Def_Instancias_Equipamentos!$E$2:$E$5135, MATCH(L2574, Def_Instancias_Equipamentos!$D$2:$D$5135, 0), 1)</f>
        <v>IA-06RaBPM</v>
      </c>
      <c r="J2574" s="27" t="str">
        <f t="shared" si="26"/>
        <v>EXTERNO</v>
      </c>
      <c r="K2574" s="28" t="str">
        <f>Def_Instancias_Equipamentos!$D$1003</f>
        <v>BO-13U:DI-BPMSigPatch</v>
      </c>
      <c r="L2574" s="19" t="str">
        <f>Def_Instancias_Equipamentos!$D$753</f>
        <v>BO-13U:DI-BPMRFFE</v>
      </c>
      <c r="M2574" s="44" t="s">
        <v>49</v>
      </c>
      <c r="N2574" s="45" t="s">
        <v>50</v>
      </c>
      <c r="O2574" s="31" t="str">
        <f>Def_Sistemas_Conectores_Cabos!$B$7</f>
        <v>SMA 50-ohm</v>
      </c>
      <c r="P2574" s="19" t="str">
        <f>Def_Sistemas_Conectores_Cabos!$B$7</f>
        <v>SMA 50-ohm</v>
      </c>
      <c r="Q2574" s="27" t="str">
        <f t="shared" si="31"/>
        <v>BO-13U:DI-BPMSigPatch/TI_OUT
BO-13U:DI-BPMRFFE/TI_IN</v>
      </c>
      <c r="R2574" s="46" t="s">
        <v>25</v>
      </c>
      <c r="S2574" s="46" t="s">
        <v>25</v>
      </c>
      <c r="T2574" s="47" t="str">
        <f>Def_Sistemas_Conectores_Cabos!$C$14</f>
        <v>Datalink Extrudado</v>
      </c>
      <c r="U2574" s="45" t="s">
        <v>46</v>
      </c>
      <c r="V2574" s="33"/>
      <c r="W2574" s="33"/>
      <c r="X2574" s="33"/>
    </row>
    <row r="2575" ht="15.75" customHeight="1">
      <c r="A2575" s="19" t="str">
        <f>Def_Sistemas_Conectores_Cabos!$A$22</f>
        <v>BPM de elétrons</v>
      </c>
      <c r="B2575" s="22" t="str">
        <f>Datas_Entregas!$A$2</f>
        <v>Booster/LTB</v>
      </c>
      <c r="C2575" s="25">
        <f t="array" ref="C2575">INDEX(Datas_Entregas!$B$2:$B$100, MATCH(B2575, Datas_Entregas!$A$2:$A$100, 0), 1)</f>
        <v>43266</v>
      </c>
      <c r="D2575" s="22" t="str">
        <f>Def_Status_Montagem!$A$2</f>
        <v>A verificar</v>
      </c>
      <c r="E2575" s="35" t="str">
        <f>Def_Status_Montagem!$B$4</f>
        <v>Contratada (inclui etiqueta)</v>
      </c>
      <c r="F2575" s="214" t="str">
        <f t="array" ref="F2575">INDEX(Def_Instancias_Equipamentos!$F$2:$F$5135, MATCH(K2575, Def_Instancias_Equipamentos!$D$2:$D$5135, 0), 1)</f>
        <v>Túnel (Booster)</v>
      </c>
      <c r="G2575" s="215" t="str">
        <f t="array" ref="G2575">INDEX(Def_Instancias_Equipamentos!$F$2:$F$5135, MATCH(L2575, Def_Instancias_Equipamentos!$D$2:$D$5135, 0), 1)</f>
        <v>Sala Racks 6</v>
      </c>
      <c r="H2575" s="26" t="str">
        <f t="array" ref="H2575">INDEX(Def_Instancias_Equipamentos!$E$2:$E$5135, MATCH(K2575, Def_Instancias_Equipamentos!$D$2:$D$5135, 0), 1)</f>
        <v>BO-13U</v>
      </c>
      <c r="I2575" s="27" t="str">
        <f t="array" ref="I2575">INDEX(Def_Instancias_Equipamentos!$E$2:$E$5135, MATCH(L2575, Def_Instancias_Equipamentos!$D$2:$D$5135, 0), 1)</f>
        <v>IA-06RaBPM</v>
      </c>
      <c r="J2575" s="27" t="str">
        <f t="shared" si="26"/>
        <v>EXTERNO</v>
      </c>
      <c r="K2575" s="28" t="str">
        <f>Def_Instancias_Equipamentos!$D$1003</f>
        <v>BO-13U:DI-BPMSigPatch</v>
      </c>
      <c r="L2575" s="19" t="str">
        <f>Def_Instancias_Equipamentos!$D$753</f>
        <v>BO-13U:DI-BPMRFFE</v>
      </c>
      <c r="M2575" s="44" t="s">
        <v>51</v>
      </c>
      <c r="N2575" s="45" t="s">
        <v>52</v>
      </c>
      <c r="O2575" s="31" t="str">
        <f>Def_Sistemas_Conectores_Cabos!$B$7</f>
        <v>SMA 50-ohm</v>
      </c>
      <c r="P2575" s="19" t="str">
        <f>Def_Sistemas_Conectores_Cabos!$B$7</f>
        <v>SMA 50-ohm</v>
      </c>
      <c r="Q2575" s="27" t="str">
        <f t="shared" si="31"/>
        <v>BO-13U:DI-BPMSigPatch/TO_OUT
BO-13U:DI-BPMRFFE/TO_IN</v>
      </c>
      <c r="R2575" s="46" t="s">
        <v>25</v>
      </c>
      <c r="S2575" s="46" t="s">
        <v>25</v>
      </c>
      <c r="T2575" s="47" t="str">
        <f>Def_Sistemas_Conectores_Cabos!$C$14</f>
        <v>Datalink Extrudado</v>
      </c>
      <c r="U2575" s="45" t="s">
        <v>46</v>
      </c>
      <c r="V2575" s="33"/>
      <c r="W2575" s="33"/>
      <c r="X2575" s="33"/>
    </row>
    <row r="2576" ht="15.75" customHeight="1">
      <c r="A2576" s="19" t="str">
        <f>Def_Sistemas_Conectores_Cabos!$A$22</f>
        <v>BPM de elétrons</v>
      </c>
      <c r="B2576" s="22" t="str">
        <f>Datas_Entregas!$A$2</f>
        <v>Booster/LTB</v>
      </c>
      <c r="C2576" s="25">
        <f t="array" ref="C2576">INDEX(Datas_Entregas!$B$2:$B$100, MATCH(B2576, Datas_Entregas!$A$2:$A$100, 0), 1)</f>
        <v>43266</v>
      </c>
      <c r="D2576" s="22" t="str">
        <f>Def_Status_Montagem!$A$2</f>
        <v>A verificar</v>
      </c>
      <c r="E2576" s="35" t="str">
        <f>Def_Status_Montagem!$B$4</f>
        <v>Contratada (inclui etiqueta)</v>
      </c>
      <c r="F2576" s="214" t="str">
        <f t="array" ref="F2576">INDEX(Def_Instancias_Equipamentos!$F$2:$F$5135, MATCH(K2576, Def_Instancias_Equipamentos!$D$2:$D$5135, 0), 1)</f>
        <v>Túnel (Booster)</v>
      </c>
      <c r="G2576" s="215" t="str">
        <f t="array" ref="G2576">INDEX(Def_Instancias_Equipamentos!$F$2:$F$5135, MATCH(L2576, Def_Instancias_Equipamentos!$D$2:$D$5135, 0), 1)</f>
        <v>Sala Racks 6</v>
      </c>
      <c r="H2576" s="26" t="str">
        <f t="array" ref="H2576">INDEX(Def_Instancias_Equipamentos!$E$2:$E$5135, MATCH(K2576, Def_Instancias_Equipamentos!$D$2:$D$5135, 0), 1)</f>
        <v>BO-14U</v>
      </c>
      <c r="I2576" s="27" t="str">
        <f t="array" ref="I2576">INDEX(Def_Instancias_Equipamentos!$E$2:$E$5135, MATCH(L2576, Def_Instancias_Equipamentos!$D$2:$D$5135, 0), 1)</f>
        <v>IA-06RaBPM</v>
      </c>
      <c r="J2576" s="27" t="str">
        <f t="shared" si="26"/>
        <v>EXTERNO</v>
      </c>
      <c r="K2576" s="28" t="str">
        <f>Def_Instancias_Equipamentos!$D$1004</f>
        <v>BO-14U:DI-BPMSigPatch</v>
      </c>
      <c r="L2576" s="19" t="str">
        <f>Def_Instancias_Equipamentos!$D$754</f>
        <v>BO-14U:DI-BPMRFFE</v>
      </c>
      <c r="M2576" s="44" t="s">
        <v>44</v>
      </c>
      <c r="N2576" s="45" t="s">
        <v>45</v>
      </c>
      <c r="O2576" s="31" t="str">
        <f>Def_Sistemas_Conectores_Cabos!$B$7</f>
        <v>SMA 50-ohm</v>
      </c>
      <c r="P2576" s="19" t="str">
        <f>Def_Sistemas_Conectores_Cabos!$B$7</f>
        <v>SMA 50-ohm</v>
      </c>
      <c r="Q2576" s="27" t="str">
        <f t="shared" si="31"/>
        <v>BO-14U:DI-BPMSigPatch/BI_OUT
BO-14U:DI-BPMRFFE/BI_IN</v>
      </c>
      <c r="R2576" s="46" t="s">
        <v>25</v>
      </c>
      <c r="S2576" s="46" t="s">
        <v>25</v>
      </c>
      <c r="T2576" s="47" t="str">
        <f>Def_Sistemas_Conectores_Cabos!$C$14</f>
        <v>Datalink Extrudado</v>
      </c>
      <c r="U2576" s="45" t="s">
        <v>46</v>
      </c>
      <c r="V2576" s="33"/>
      <c r="W2576" s="33"/>
      <c r="X2576" s="33"/>
    </row>
    <row r="2577" ht="15.75" customHeight="1">
      <c r="A2577" s="19" t="str">
        <f>Def_Sistemas_Conectores_Cabos!$A$22</f>
        <v>BPM de elétrons</v>
      </c>
      <c r="B2577" s="22" t="str">
        <f>Datas_Entregas!$A$2</f>
        <v>Booster/LTB</v>
      </c>
      <c r="C2577" s="25">
        <f t="array" ref="C2577">INDEX(Datas_Entregas!$B$2:$B$100, MATCH(B2577, Datas_Entregas!$A$2:$A$100, 0), 1)</f>
        <v>43266</v>
      </c>
      <c r="D2577" s="22" t="str">
        <f>Def_Status_Montagem!$A$2</f>
        <v>A verificar</v>
      </c>
      <c r="E2577" s="35" t="str">
        <f>Def_Status_Montagem!$B$4</f>
        <v>Contratada (inclui etiqueta)</v>
      </c>
      <c r="F2577" s="214" t="str">
        <f t="array" ref="F2577">INDEX(Def_Instancias_Equipamentos!$F$2:$F$5135, MATCH(K2577, Def_Instancias_Equipamentos!$D$2:$D$5135, 0), 1)</f>
        <v>Túnel (Booster)</v>
      </c>
      <c r="G2577" s="215" t="str">
        <f t="array" ref="G2577">INDEX(Def_Instancias_Equipamentos!$F$2:$F$5135, MATCH(L2577, Def_Instancias_Equipamentos!$D$2:$D$5135, 0), 1)</f>
        <v>Sala Racks 6</v>
      </c>
      <c r="H2577" s="26" t="str">
        <f t="array" ref="H2577">INDEX(Def_Instancias_Equipamentos!$E$2:$E$5135, MATCH(K2577, Def_Instancias_Equipamentos!$D$2:$D$5135, 0), 1)</f>
        <v>BO-14U</v>
      </c>
      <c r="I2577" s="27" t="str">
        <f t="array" ref="I2577">INDEX(Def_Instancias_Equipamentos!$E$2:$E$5135, MATCH(L2577, Def_Instancias_Equipamentos!$D$2:$D$5135, 0), 1)</f>
        <v>IA-06RaBPM</v>
      </c>
      <c r="J2577" s="27" t="str">
        <f t="shared" si="26"/>
        <v>EXTERNO</v>
      </c>
      <c r="K2577" s="28" t="str">
        <f>Def_Instancias_Equipamentos!$D$1004</f>
        <v>BO-14U:DI-BPMSigPatch</v>
      </c>
      <c r="L2577" s="19" t="str">
        <f>Def_Instancias_Equipamentos!$D$754</f>
        <v>BO-14U:DI-BPMRFFE</v>
      </c>
      <c r="M2577" s="44" t="s">
        <v>47</v>
      </c>
      <c r="N2577" s="45" t="s">
        <v>48</v>
      </c>
      <c r="O2577" s="31" t="str">
        <f>Def_Sistemas_Conectores_Cabos!$B$7</f>
        <v>SMA 50-ohm</v>
      </c>
      <c r="P2577" s="19" t="str">
        <f>Def_Sistemas_Conectores_Cabos!$B$7</f>
        <v>SMA 50-ohm</v>
      </c>
      <c r="Q2577" s="27" t="str">
        <f t="shared" si="31"/>
        <v>BO-14U:DI-BPMSigPatch/BO_OUT
BO-14U:DI-BPMRFFE/BO_IN</v>
      </c>
      <c r="R2577" s="46" t="s">
        <v>25</v>
      </c>
      <c r="S2577" s="46" t="s">
        <v>25</v>
      </c>
      <c r="T2577" s="47" t="str">
        <f>Def_Sistemas_Conectores_Cabos!$C$14</f>
        <v>Datalink Extrudado</v>
      </c>
      <c r="U2577" s="45" t="s">
        <v>46</v>
      </c>
      <c r="V2577" s="33"/>
      <c r="W2577" s="33"/>
      <c r="X2577" s="33"/>
    </row>
    <row r="2578" ht="15.75" customHeight="1">
      <c r="A2578" s="19" t="str">
        <f>Def_Sistemas_Conectores_Cabos!$A$22</f>
        <v>BPM de elétrons</v>
      </c>
      <c r="B2578" s="22" t="str">
        <f>Datas_Entregas!$A$2</f>
        <v>Booster/LTB</v>
      </c>
      <c r="C2578" s="25">
        <f t="array" ref="C2578">INDEX(Datas_Entregas!$B$2:$B$100, MATCH(B2578, Datas_Entregas!$A$2:$A$100, 0), 1)</f>
        <v>43266</v>
      </c>
      <c r="D2578" s="22" t="str">
        <f>Def_Status_Montagem!$A$2</f>
        <v>A verificar</v>
      </c>
      <c r="E2578" s="35" t="str">
        <f>Def_Status_Montagem!$B$4</f>
        <v>Contratada (inclui etiqueta)</v>
      </c>
      <c r="F2578" s="214" t="str">
        <f t="array" ref="F2578">INDEX(Def_Instancias_Equipamentos!$F$2:$F$5135, MATCH(K2578, Def_Instancias_Equipamentos!$D$2:$D$5135, 0), 1)</f>
        <v>Túnel (Booster)</v>
      </c>
      <c r="G2578" s="215" t="str">
        <f t="array" ref="G2578">INDEX(Def_Instancias_Equipamentos!$F$2:$F$5135, MATCH(L2578, Def_Instancias_Equipamentos!$D$2:$D$5135, 0), 1)</f>
        <v>Sala Racks 6</v>
      </c>
      <c r="H2578" s="26" t="str">
        <f t="array" ref="H2578">INDEX(Def_Instancias_Equipamentos!$E$2:$E$5135, MATCH(K2578, Def_Instancias_Equipamentos!$D$2:$D$5135, 0), 1)</f>
        <v>BO-14U</v>
      </c>
      <c r="I2578" s="27" t="str">
        <f t="array" ref="I2578">INDEX(Def_Instancias_Equipamentos!$E$2:$E$5135, MATCH(L2578, Def_Instancias_Equipamentos!$D$2:$D$5135, 0), 1)</f>
        <v>IA-06RaBPM</v>
      </c>
      <c r="J2578" s="27" t="str">
        <f t="shared" si="26"/>
        <v>EXTERNO</v>
      </c>
      <c r="K2578" s="28" t="str">
        <f>Def_Instancias_Equipamentos!$D$1004</f>
        <v>BO-14U:DI-BPMSigPatch</v>
      </c>
      <c r="L2578" s="19" t="str">
        <f>Def_Instancias_Equipamentos!$D$754</f>
        <v>BO-14U:DI-BPMRFFE</v>
      </c>
      <c r="M2578" s="44" t="s">
        <v>49</v>
      </c>
      <c r="N2578" s="45" t="s">
        <v>50</v>
      </c>
      <c r="O2578" s="31" t="str">
        <f>Def_Sistemas_Conectores_Cabos!$B$7</f>
        <v>SMA 50-ohm</v>
      </c>
      <c r="P2578" s="19" t="str">
        <f>Def_Sistemas_Conectores_Cabos!$B$7</f>
        <v>SMA 50-ohm</v>
      </c>
      <c r="Q2578" s="27" t="str">
        <f t="shared" si="31"/>
        <v>BO-14U:DI-BPMSigPatch/TI_OUT
BO-14U:DI-BPMRFFE/TI_IN</v>
      </c>
      <c r="R2578" s="46" t="s">
        <v>25</v>
      </c>
      <c r="S2578" s="46" t="s">
        <v>25</v>
      </c>
      <c r="T2578" s="47" t="str">
        <f>Def_Sistemas_Conectores_Cabos!$C$14</f>
        <v>Datalink Extrudado</v>
      </c>
      <c r="U2578" s="45" t="s">
        <v>46</v>
      </c>
      <c r="V2578" s="33"/>
      <c r="W2578" s="33"/>
      <c r="X2578" s="33"/>
    </row>
    <row r="2579" ht="15.75" customHeight="1">
      <c r="A2579" s="19" t="str">
        <f>Def_Sistemas_Conectores_Cabos!$A$22</f>
        <v>BPM de elétrons</v>
      </c>
      <c r="B2579" s="22" t="str">
        <f>Datas_Entregas!$A$2</f>
        <v>Booster/LTB</v>
      </c>
      <c r="C2579" s="25">
        <f t="array" ref="C2579">INDEX(Datas_Entregas!$B$2:$B$100, MATCH(B2579, Datas_Entregas!$A$2:$A$100, 0), 1)</f>
        <v>43266</v>
      </c>
      <c r="D2579" s="22" t="str">
        <f>Def_Status_Montagem!$A$2</f>
        <v>A verificar</v>
      </c>
      <c r="E2579" s="35" t="str">
        <f>Def_Status_Montagem!$B$4</f>
        <v>Contratada (inclui etiqueta)</v>
      </c>
      <c r="F2579" s="214" t="str">
        <f t="array" ref="F2579">INDEX(Def_Instancias_Equipamentos!$F$2:$F$5135, MATCH(K2579, Def_Instancias_Equipamentos!$D$2:$D$5135, 0), 1)</f>
        <v>Túnel (Booster)</v>
      </c>
      <c r="G2579" s="215" t="str">
        <f t="array" ref="G2579">INDEX(Def_Instancias_Equipamentos!$F$2:$F$5135, MATCH(L2579, Def_Instancias_Equipamentos!$D$2:$D$5135, 0), 1)</f>
        <v>Sala Racks 6</v>
      </c>
      <c r="H2579" s="26" t="str">
        <f t="array" ref="H2579">INDEX(Def_Instancias_Equipamentos!$E$2:$E$5135, MATCH(K2579, Def_Instancias_Equipamentos!$D$2:$D$5135, 0), 1)</f>
        <v>BO-14U</v>
      </c>
      <c r="I2579" s="27" t="str">
        <f t="array" ref="I2579">INDEX(Def_Instancias_Equipamentos!$E$2:$E$5135, MATCH(L2579, Def_Instancias_Equipamentos!$D$2:$D$5135, 0), 1)</f>
        <v>IA-06RaBPM</v>
      </c>
      <c r="J2579" s="27" t="str">
        <f t="shared" si="26"/>
        <v>EXTERNO</v>
      </c>
      <c r="K2579" s="28" t="str">
        <f>Def_Instancias_Equipamentos!$D$1004</f>
        <v>BO-14U:DI-BPMSigPatch</v>
      </c>
      <c r="L2579" s="19" t="str">
        <f>Def_Instancias_Equipamentos!$D$754</f>
        <v>BO-14U:DI-BPMRFFE</v>
      </c>
      <c r="M2579" s="44" t="s">
        <v>51</v>
      </c>
      <c r="N2579" s="45" t="s">
        <v>52</v>
      </c>
      <c r="O2579" s="31" t="str">
        <f>Def_Sistemas_Conectores_Cabos!$B$7</f>
        <v>SMA 50-ohm</v>
      </c>
      <c r="P2579" s="19" t="str">
        <f>Def_Sistemas_Conectores_Cabos!$B$7</f>
        <v>SMA 50-ohm</v>
      </c>
      <c r="Q2579" s="27" t="str">
        <f t="shared" si="31"/>
        <v>BO-14U:DI-BPMSigPatch/TO_OUT
BO-14U:DI-BPMRFFE/TO_IN</v>
      </c>
      <c r="R2579" s="46" t="s">
        <v>25</v>
      </c>
      <c r="S2579" s="46" t="s">
        <v>25</v>
      </c>
      <c r="T2579" s="47" t="str">
        <f>Def_Sistemas_Conectores_Cabos!$C$14</f>
        <v>Datalink Extrudado</v>
      </c>
      <c r="U2579" s="45" t="s">
        <v>46</v>
      </c>
      <c r="V2579" s="33"/>
      <c r="W2579" s="33"/>
      <c r="X2579" s="33"/>
    </row>
    <row r="2580" ht="15.75" customHeight="1">
      <c r="A2580" s="19" t="str">
        <f>Def_Sistemas_Conectores_Cabos!$A$22</f>
        <v>BPM de elétrons</v>
      </c>
      <c r="B2580" s="22" t="str">
        <f>Datas_Entregas!$A$2</f>
        <v>Booster/LTB</v>
      </c>
      <c r="C2580" s="25">
        <f t="array" ref="C2580">INDEX(Datas_Entregas!$B$2:$B$100, MATCH(B2580, Datas_Entregas!$A$2:$A$100, 0), 1)</f>
        <v>43266</v>
      </c>
      <c r="D2580" s="22" t="str">
        <f>Def_Status_Montagem!$A$4</f>
        <v>Comprado / Esperando entrega</v>
      </c>
      <c r="E2580" s="35" t="str">
        <f>Def_Status_Montagem!$B$4</f>
        <v>Contratada (inclui etiqueta)</v>
      </c>
      <c r="F2580" s="214"/>
      <c r="G2580" s="215"/>
      <c r="H2580" s="26" t="str">
        <f t="array" ref="H2580">INDEX(Def_Instancias_Equipamentos!$E$2:$E$5135, MATCH(K2580, Def_Instancias_Equipamentos!$D$2:$D$5135, 0), 1)</f>
        <v>TB-01</v>
      </c>
      <c r="I2580" s="27" t="str">
        <f t="array" ref="I2580">INDEX(Def_Instancias_Equipamentos!$E$2:$E$5135, MATCH(L2580, Def_Instancias_Equipamentos!$D$2:$D$5135, 0), 1)</f>
        <v>IA-20RaBPMTL</v>
      </c>
      <c r="J2580" s="27" t="str">
        <f t="shared" si="26"/>
        <v>EXTERNO</v>
      </c>
      <c r="K2580" s="28" t="str">
        <f>Def_Instancias_Equipamentos!$D$469</f>
        <v>TB-01:DI-BPMPkup-1</v>
      </c>
      <c r="L2580" s="19" t="str">
        <f>Def_Instancias_Equipamentos!$D$730</f>
        <v>TB-01:DI-BPMRFFE-1</v>
      </c>
      <c r="M2580" s="44" t="s">
        <v>74</v>
      </c>
      <c r="N2580" s="30" t="s">
        <v>45</v>
      </c>
      <c r="O2580" s="28" t="str">
        <f>Def_Sistemas_Conectores_Cabos!$B$7</f>
        <v>SMA 50-ohm</v>
      </c>
      <c r="P2580" s="19" t="str">
        <f>Def_Sistemas_Conectores_Cabos!$B$7</f>
        <v>SMA 50-ohm</v>
      </c>
      <c r="Q2580" s="27" t="str">
        <f t="shared" si="31"/>
        <v>TB-01:DI-BPMPkup-1/BI
TB-01:DI-BPMRFFE-1/BI_IN</v>
      </c>
      <c r="R2580" s="45"/>
      <c r="S2580" s="45"/>
      <c r="T2580" s="19" t="str">
        <f>Def_Sistemas_Conectores_Cabos!$C$14</f>
        <v>Datalink Extrudado</v>
      </c>
      <c r="U2580" s="56"/>
      <c r="V2580" s="33"/>
      <c r="W2580" s="33"/>
      <c r="X2580" s="33"/>
    </row>
    <row r="2581" ht="15.75" customHeight="1">
      <c r="A2581" s="19" t="str">
        <f>Def_Sistemas_Conectores_Cabos!$A$22</f>
        <v>BPM de elétrons</v>
      </c>
      <c r="B2581" s="22" t="str">
        <f>Datas_Entregas!$A$2</f>
        <v>Booster/LTB</v>
      </c>
      <c r="C2581" s="25">
        <f t="array" ref="C2581">INDEX(Datas_Entregas!$B$2:$B$100, MATCH(B2581, Datas_Entregas!$A$2:$A$100, 0), 1)</f>
        <v>43266</v>
      </c>
      <c r="D2581" s="22" t="str">
        <f>Def_Status_Montagem!$A$4</f>
        <v>Comprado / Esperando entrega</v>
      </c>
      <c r="E2581" s="35" t="str">
        <f>Def_Status_Montagem!$B$4</f>
        <v>Contratada (inclui etiqueta)</v>
      </c>
      <c r="F2581" s="214"/>
      <c r="G2581" s="215"/>
      <c r="H2581" s="26" t="str">
        <f t="array" ref="H2581">INDEX(Def_Instancias_Equipamentos!$E$2:$E$5135, MATCH(K2581, Def_Instancias_Equipamentos!$D$2:$D$5135, 0), 1)</f>
        <v>TB-01</v>
      </c>
      <c r="I2581" s="27" t="str">
        <f t="array" ref="I2581">INDEX(Def_Instancias_Equipamentos!$E$2:$E$5135, MATCH(L2581, Def_Instancias_Equipamentos!$D$2:$D$5135, 0), 1)</f>
        <v>IA-20RaBPMTL</v>
      </c>
      <c r="J2581" s="27" t="str">
        <f t="shared" si="26"/>
        <v>EXTERNO</v>
      </c>
      <c r="K2581" s="28" t="str">
        <f>Def_Instancias_Equipamentos!$D$469</f>
        <v>TB-01:DI-BPMPkup-1</v>
      </c>
      <c r="L2581" s="19" t="str">
        <f>Def_Instancias_Equipamentos!$D$730</f>
        <v>TB-01:DI-BPMRFFE-1</v>
      </c>
      <c r="M2581" s="44" t="s">
        <v>77</v>
      </c>
      <c r="N2581" s="30" t="s">
        <v>48</v>
      </c>
      <c r="O2581" s="28" t="str">
        <f>Def_Sistemas_Conectores_Cabos!$B$7</f>
        <v>SMA 50-ohm</v>
      </c>
      <c r="P2581" s="19" t="str">
        <f>Def_Sistemas_Conectores_Cabos!$B$7</f>
        <v>SMA 50-ohm</v>
      </c>
      <c r="Q2581" s="27" t="str">
        <f t="shared" si="31"/>
        <v>TB-01:DI-BPMPkup-1/BO
TB-01:DI-BPMRFFE-1/BO_IN</v>
      </c>
      <c r="R2581" s="45"/>
      <c r="S2581" s="45"/>
      <c r="T2581" s="19" t="str">
        <f>Def_Sistemas_Conectores_Cabos!$C$14</f>
        <v>Datalink Extrudado</v>
      </c>
      <c r="U2581" s="56"/>
      <c r="V2581" s="33"/>
      <c r="W2581" s="33"/>
      <c r="X2581" s="33"/>
    </row>
    <row r="2582" ht="15.75" customHeight="1">
      <c r="A2582" s="19" t="str">
        <f>Def_Sistemas_Conectores_Cabos!$A$22</f>
        <v>BPM de elétrons</v>
      </c>
      <c r="B2582" s="22" t="str">
        <f>Datas_Entregas!$A$2</f>
        <v>Booster/LTB</v>
      </c>
      <c r="C2582" s="25">
        <f t="array" ref="C2582">INDEX(Datas_Entregas!$B$2:$B$100, MATCH(B2582, Datas_Entregas!$A$2:$A$100, 0), 1)</f>
        <v>43266</v>
      </c>
      <c r="D2582" s="22" t="str">
        <f>Def_Status_Montagem!$A$4</f>
        <v>Comprado / Esperando entrega</v>
      </c>
      <c r="E2582" s="35" t="str">
        <f>Def_Status_Montagem!$B$4</f>
        <v>Contratada (inclui etiqueta)</v>
      </c>
      <c r="F2582" s="214"/>
      <c r="G2582" s="215"/>
      <c r="H2582" s="26" t="str">
        <f t="array" ref="H2582">INDEX(Def_Instancias_Equipamentos!$E$2:$E$5135, MATCH(K2582, Def_Instancias_Equipamentos!$D$2:$D$5135, 0), 1)</f>
        <v>TB-01</v>
      </c>
      <c r="I2582" s="27" t="str">
        <f t="array" ref="I2582">INDEX(Def_Instancias_Equipamentos!$E$2:$E$5135, MATCH(L2582, Def_Instancias_Equipamentos!$D$2:$D$5135, 0), 1)</f>
        <v>IA-20RaBPMTL</v>
      </c>
      <c r="J2582" s="27" t="str">
        <f t="shared" si="26"/>
        <v>EXTERNO</v>
      </c>
      <c r="K2582" s="28" t="str">
        <f>Def_Instancias_Equipamentos!$D$469</f>
        <v>TB-01:DI-BPMPkup-1</v>
      </c>
      <c r="L2582" s="19" t="str">
        <f>Def_Instancias_Equipamentos!$D$730</f>
        <v>TB-01:DI-BPMRFFE-1</v>
      </c>
      <c r="M2582" s="44" t="s">
        <v>80</v>
      </c>
      <c r="N2582" s="30" t="s">
        <v>50</v>
      </c>
      <c r="O2582" s="28" t="str">
        <f>Def_Sistemas_Conectores_Cabos!$B$7</f>
        <v>SMA 50-ohm</v>
      </c>
      <c r="P2582" s="19" t="str">
        <f>Def_Sistemas_Conectores_Cabos!$B$7</f>
        <v>SMA 50-ohm</v>
      </c>
      <c r="Q2582" s="27" t="str">
        <f t="shared" si="31"/>
        <v>TB-01:DI-BPMPkup-1/TI
TB-01:DI-BPMRFFE-1/TI_IN</v>
      </c>
      <c r="R2582" s="45"/>
      <c r="S2582" s="45"/>
      <c r="T2582" s="19" t="str">
        <f>Def_Sistemas_Conectores_Cabos!$C$14</f>
        <v>Datalink Extrudado</v>
      </c>
      <c r="U2582" s="56"/>
      <c r="V2582" s="33"/>
      <c r="W2582" s="33"/>
      <c r="X2582" s="33"/>
    </row>
    <row r="2583" ht="15.75" customHeight="1">
      <c r="A2583" s="19" t="str">
        <f>Def_Sistemas_Conectores_Cabos!$A$22</f>
        <v>BPM de elétrons</v>
      </c>
      <c r="B2583" s="22" t="str">
        <f>Datas_Entregas!$A$2</f>
        <v>Booster/LTB</v>
      </c>
      <c r="C2583" s="25">
        <f t="array" ref="C2583">INDEX(Datas_Entregas!$B$2:$B$100, MATCH(B2583, Datas_Entregas!$A$2:$A$100, 0), 1)</f>
        <v>43266</v>
      </c>
      <c r="D2583" s="22" t="str">
        <f>Def_Status_Montagem!$A$4</f>
        <v>Comprado / Esperando entrega</v>
      </c>
      <c r="E2583" s="35" t="str">
        <f>Def_Status_Montagem!$B$4</f>
        <v>Contratada (inclui etiqueta)</v>
      </c>
      <c r="F2583" s="214"/>
      <c r="G2583" s="215"/>
      <c r="H2583" s="26" t="str">
        <f t="array" ref="H2583">INDEX(Def_Instancias_Equipamentos!$E$2:$E$5135, MATCH(K2583, Def_Instancias_Equipamentos!$D$2:$D$5135, 0), 1)</f>
        <v>TB-01</v>
      </c>
      <c r="I2583" s="27" t="str">
        <f t="array" ref="I2583">INDEX(Def_Instancias_Equipamentos!$E$2:$E$5135, MATCH(L2583, Def_Instancias_Equipamentos!$D$2:$D$5135, 0), 1)</f>
        <v>IA-20RaBPMTL</v>
      </c>
      <c r="J2583" s="27" t="str">
        <f t="shared" si="26"/>
        <v>EXTERNO</v>
      </c>
      <c r="K2583" s="28" t="str">
        <f>Def_Instancias_Equipamentos!$D$469</f>
        <v>TB-01:DI-BPMPkup-1</v>
      </c>
      <c r="L2583" s="19" t="str">
        <f>Def_Instancias_Equipamentos!$D$730</f>
        <v>TB-01:DI-BPMRFFE-1</v>
      </c>
      <c r="M2583" s="44" t="s">
        <v>89</v>
      </c>
      <c r="N2583" s="30" t="s">
        <v>52</v>
      </c>
      <c r="O2583" s="28" t="str">
        <f>Def_Sistemas_Conectores_Cabos!$B$7</f>
        <v>SMA 50-ohm</v>
      </c>
      <c r="P2583" s="19" t="str">
        <f>Def_Sistemas_Conectores_Cabos!$B$7</f>
        <v>SMA 50-ohm</v>
      </c>
      <c r="Q2583" s="27" t="str">
        <f t="shared" si="31"/>
        <v>TB-01:DI-BPMPkup-1/TO
TB-01:DI-BPMRFFE-1/TO_IN</v>
      </c>
      <c r="R2583" s="45"/>
      <c r="S2583" s="45"/>
      <c r="T2583" s="19" t="str">
        <f>Def_Sistemas_Conectores_Cabos!$C$14</f>
        <v>Datalink Extrudado</v>
      </c>
      <c r="U2583" s="56"/>
      <c r="V2583" s="33"/>
      <c r="W2583" s="33"/>
      <c r="X2583" s="33"/>
    </row>
    <row r="2584" ht="15.75" customHeight="1">
      <c r="A2584" s="19" t="str">
        <f>Def_Sistemas_Conectores_Cabos!$A$22</f>
        <v>BPM de elétrons</v>
      </c>
      <c r="B2584" s="22" t="str">
        <f>Datas_Entregas!$A$2</f>
        <v>Booster/LTB</v>
      </c>
      <c r="C2584" s="25">
        <f t="array" ref="C2584">INDEX(Datas_Entregas!$B$2:$B$100, MATCH(B2584, Datas_Entregas!$A$2:$A$100, 0), 1)</f>
        <v>43266</v>
      </c>
      <c r="D2584" s="22" t="str">
        <f>Def_Status_Montagem!$A$4</f>
        <v>Comprado / Esperando entrega</v>
      </c>
      <c r="E2584" s="35" t="str">
        <f>Def_Status_Montagem!$B$4</f>
        <v>Contratada (inclui etiqueta)</v>
      </c>
      <c r="F2584" s="214"/>
      <c r="G2584" s="215"/>
      <c r="H2584" s="26" t="str">
        <f t="array" ref="H2584">INDEX(Def_Instancias_Equipamentos!$E$2:$E$5135, MATCH(K2584, Def_Instancias_Equipamentos!$D$2:$D$5135, 0), 1)</f>
        <v>TB-01</v>
      </c>
      <c r="I2584" s="27" t="str">
        <f t="array" ref="I2584">INDEX(Def_Instancias_Equipamentos!$E$2:$E$5135, MATCH(L2584, Def_Instancias_Equipamentos!$D$2:$D$5135, 0), 1)</f>
        <v>IA-20RaBPMTL</v>
      </c>
      <c r="J2584" s="27" t="str">
        <f t="shared" si="26"/>
        <v>EXTERNO</v>
      </c>
      <c r="K2584" s="28" t="str">
        <f>Def_Instancias_Equipamentos!$D$470</f>
        <v>TB-01:DI-BPMPkup-2</v>
      </c>
      <c r="L2584" s="19" t="str">
        <f>Def_Instancias_Equipamentos!$D$731</f>
        <v>TB-01:DI-BPMRFFE-2</v>
      </c>
      <c r="M2584" s="44" t="s">
        <v>74</v>
      </c>
      <c r="N2584" s="30" t="s">
        <v>45</v>
      </c>
      <c r="O2584" s="28" t="str">
        <f>Def_Sistemas_Conectores_Cabos!$B$7</f>
        <v>SMA 50-ohm</v>
      </c>
      <c r="P2584" s="19" t="str">
        <f>Def_Sistemas_Conectores_Cabos!$B$7</f>
        <v>SMA 50-ohm</v>
      </c>
      <c r="Q2584" s="27" t="str">
        <f t="shared" si="31"/>
        <v>TB-01:DI-BPMPkup-2/BI
TB-01:DI-BPMRFFE-2/BI_IN</v>
      </c>
      <c r="R2584" s="45"/>
      <c r="S2584" s="45"/>
      <c r="T2584" s="19" t="str">
        <f>Def_Sistemas_Conectores_Cabos!$C$14</f>
        <v>Datalink Extrudado</v>
      </c>
      <c r="U2584" s="56"/>
      <c r="V2584" s="33"/>
      <c r="W2584" s="33"/>
      <c r="X2584" s="33"/>
    </row>
    <row r="2585" ht="15.75" customHeight="1">
      <c r="A2585" s="19" t="str">
        <f>Def_Sistemas_Conectores_Cabos!$A$22</f>
        <v>BPM de elétrons</v>
      </c>
      <c r="B2585" s="22" t="str">
        <f>Datas_Entregas!$A$2</f>
        <v>Booster/LTB</v>
      </c>
      <c r="C2585" s="25">
        <f t="array" ref="C2585">INDEX(Datas_Entregas!$B$2:$B$100, MATCH(B2585, Datas_Entregas!$A$2:$A$100, 0), 1)</f>
        <v>43266</v>
      </c>
      <c r="D2585" s="22" t="str">
        <f>Def_Status_Montagem!$A$2</f>
        <v>A verificar</v>
      </c>
      <c r="E2585" s="35" t="str">
        <f>Def_Status_Montagem!$B$4</f>
        <v>Contratada (inclui etiqueta)</v>
      </c>
      <c r="F2585" s="214" t="str">
        <f t="array" ref="F2585">INDEX(Def_Instancias_Equipamentos!$F$2:$F$5135, MATCH(K2585, Def_Instancias_Equipamentos!$D$2:$D$5135, 0), 1)</f>
        <v>Túnel (Booster)</v>
      </c>
      <c r="G2585" s="215" t="str">
        <f t="array" ref="G2585">INDEX(Def_Instancias_Equipamentos!$F$2:$F$5135, MATCH(L2585, Def_Instancias_Equipamentos!$D$2:$D$5135, 0), 1)</f>
        <v>Sala Racks 6</v>
      </c>
      <c r="H2585" s="26" t="str">
        <f t="array" ref="H2585">INDEX(Def_Instancias_Equipamentos!$E$2:$E$5135, MATCH(K2585, Def_Instancias_Equipamentos!$D$2:$D$5135, 0), 1)</f>
        <v>BO-15U</v>
      </c>
      <c r="I2585" s="27" t="str">
        <f t="array" ref="I2585">INDEX(Def_Instancias_Equipamentos!$E$2:$E$5135, MATCH(L2585, Def_Instancias_Equipamentos!$D$2:$D$5135, 0), 1)</f>
        <v>IA-06RaBPM</v>
      </c>
      <c r="J2585" s="27" t="str">
        <f t="shared" si="26"/>
        <v>EXTERNO</v>
      </c>
      <c r="K2585" s="28" t="str">
        <f>Def_Instancias_Equipamentos!$D$1005</f>
        <v>BO-15U:DI-BPMSigPatch</v>
      </c>
      <c r="L2585" s="19" t="str">
        <f>Def_Instancias_Equipamentos!$D$755</f>
        <v>BO-15U:DI-BPMRFFE</v>
      </c>
      <c r="M2585" s="44" t="s">
        <v>44</v>
      </c>
      <c r="N2585" s="45" t="s">
        <v>45</v>
      </c>
      <c r="O2585" s="31" t="str">
        <f>Def_Sistemas_Conectores_Cabos!$B$7</f>
        <v>SMA 50-ohm</v>
      </c>
      <c r="P2585" s="19" t="str">
        <f>Def_Sistemas_Conectores_Cabos!$B$7</f>
        <v>SMA 50-ohm</v>
      </c>
      <c r="Q2585" s="27" t="str">
        <f t="shared" si="31"/>
        <v>BO-15U:DI-BPMSigPatch/BI_OUT
BO-15U:DI-BPMRFFE/BI_IN</v>
      </c>
      <c r="R2585" s="46" t="s">
        <v>25</v>
      </c>
      <c r="S2585" s="46" t="s">
        <v>25</v>
      </c>
      <c r="T2585" s="47" t="str">
        <f>Def_Sistemas_Conectores_Cabos!$C$14</f>
        <v>Datalink Extrudado</v>
      </c>
      <c r="U2585" s="45" t="s">
        <v>46</v>
      </c>
      <c r="V2585" s="33"/>
      <c r="W2585" s="33"/>
      <c r="X2585" s="33"/>
    </row>
    <row r="2586" ht="15.75" customHeight="1">
      <c r="A2586" s="19" t="str">
        <f>Def_Sistemas_Conectores_Cabos!$A$22</f>
        <v>BPM de elétrons</v>
      </c>
      <c r="B2586" s="22" t="str">
        <f>Datas_Entregas!$A$2</f>
        <v>Booster/LTB</v>
      </c>
      <c r="C2586" s="25">
        <f t="array" ref="C2586">INDEX(Datas_Entregas!$B$2:$B$100, MATCH(B2586, Datas_Entregas!$A$2:$A$100, 0), 1)</f>
        <v>43266</v>
      </c>
      <c r="D2586" s="22" t="str">
        <f>Def_Status_Montagem!$A$2</f>
        <v>A verificar</v>
      </c>
      <c r="E2586" s="35" t="str">
        <f>Def_Status_Montagem!$B$4</f>
        <v>Contratada (inclui etiqueta)</v>
      </c>
      <c r="F2586" s="214" t="str">
        <f t="array" ref="F2586">INDEX(Def_Instancias_Equipamentos!$F$2:$F$5135, MATCH(K2586, Def_Instancias_Equipamentos!$D$2:$D$5135, 0), 1)</f>
        <v>Túnel (Booster)</v>
      </c>
      <c r="G2586" s="215" t="str">
        <f t="array" ref="G2586">INDEX(Def_Instancias_Equipamentos!$F$2:$F$5135, MATCH(L2586, Def_Instancias_Equipamentos!$D$2:$D$5135, 0), 1)</f>
        <v>Sala Racks 6</v>
      </c>
      <c r="H2586" s="26" t="str">
        <f t="array" ref="H2586">INDEX(Def_Instancias_Equipamentos!$E$2:$E$5135, MATCH(K2586, Def_Instancias_Equipamentos!$D$2:$D$5135, 0), 1)</f>
        <v>BO-15U</v>
      </c>
      <c r="I2586" s="27" t="str">
        <f t="array" ref="I2586">INDEX(Def_Instancias_Equipamentos!$E$2:$E$5135, MATCH(L2586, Def_Instancias_Equipamentos!$D$2:$D$5135, 0), 1)</f>
        <v>IA-06RaBPM</v>
      </c>
      <c r="J2586" s="27" t="str">
        <f t="shared" si="26"/>
        <v>EXTERNO</v>
      </c>
      <c r="K2586" s="28" t="str">
        <f>Def_Instancias_Equipamentos!$D$1005</f>
        <v>BO-15U:DI-BPMSigPatch</v>
      </c>
      <c r="L2586" s="19" t="str">
        <f>Def_Instancias_Equipamentos!$D$755</f>
        <v>BO-15U:DI-BPMRFFE</v>
      </c>
      <c r="M2586" s="44" t="s">
        <v>47</v>
      </c>
      <c r="N2586" s="45" t="s">
        <v>48</v>
      </c>
      <c r="O2586" s="31" t="str">
        <f>Def_Sistemas_Conectores_Cabos!$B$7</f>
        <v>SMA 50-ohm</v>
      </c>
      <c r="P2586" s="19" t="str">
        <f>Def_Sistemas_Conectores_Cabos!$B$7</f>
        <v>SMA 50-ohm</v>
      </c>
      <c r="Q2586" s="27" t="str">
        <f t="shared" si="31"/>
        <v>BO-15U:DI-BPMSigPatch/BO_OUT
BO-15U:DI-BPMRFFE/BO_IN</v>
      </c>
      <c r="R2586" s="46" t="s">
        <v>25</v>
      </c>
      <c r="S2586" s="46" t="s">
        <v>25</v>
      </c>
      <c r="T2586" s="47" t="str">
        <f>Def_Sistemas_Conectores_Cabos!$C$14</f>
        <v>Datalink Extrudado</v>
      </c>
      <c r="U2586" s="45" t="s">
        <v>46</v>
      </c>
      <c r="V2586" s="33"/>
      <c r="W2586" s="33"/>
      <c r="X2586" s="33"/>
    </row>
    <row r="2587" ht="15.75" customHeight="1">
      <c r="A2587" s="19" t="str">
        <f>Def_Sistemas_Conectores_Cabos!$A$22</f>
        <v>BPM de elétrons</v>
      </c>
      <c r="B2587" s="22" t="str">
        <f>Datas_Entregas!$A$2</f>
        <v>Booster/LTB</v>
      </c>
      <c r="C2587" s="25">
        <f t="array" ref="C2587">INDEX(Datas_Entregas!$B$2:$B$100, MATCH(B2587, Datas_Entregas!$A$2:$A$100, 0), 1)</f>
        <v>43266</v>
      </c>
      <c r="D2587" s="22" t="str">
        <f>Def_Status_Montagem!$A$2</f>
        <v>A verificar</v>
      </c>
      <c r="E2587" s="35" t="str">
        <f>Def_Status_Montagem!$B$4</f>
        <v>Contratada (inclui etiqueta)</v>
      </c>
      <c r="F2587" s="214" t="str">
        <f t="array" ref="F2587">INDEX(Def_Instancias_Equipamentos!$F$2:$F$5135, MATCH(K2587, Def_Instancias_Equipamentos!$D$2:$D$5135, 0), 1)</f>
        <v>Túnel (Booster)</v>
      </c>
      <c r="G2587" s="215" t="str">
        <f t="array" ref="G2587">INDEX(Def_Instancias_Equipamentos!$F$2:$F$5135, MATCH(L2587, Def_Instancias_Equipamentos!$D$2:$D$5135, 0), 1)</f>
        <v>Sala Racks 6</v>
      </c>
      <c r="H2587" s="26" t="str">
        <f t="array" ref="H2587">INDEX(Def_Instancias_Equipamentos!$E$2:$E$5135, MATCH(K2587, Def_Instancias_Equipamentos!$D$2:$D$5135, 0), 1)</f>
        <v>BO-15U</v>
      </c>
      <c r="I2587" s="27" t="str">
        <f t="array" ref="I2587">INDEX(Def_Instancias_Equipamentos!$E$2:$E$5135, MATCH(L2587, Def_Instancias_Equipamentos!$D$2:$D$5135, 0), 1)</f>
        <v>IA-06RaBPM</v>
      </c>
      <c r="J2587" s="27" t="str">
        <f t="shared" si="26"/>
        <v>EXTERNO</v>
      </c>
      <c r="K2587" s="28" t="str">
        <f>Def_Instancias_Equipamentos!$D$1005</f>
        <v>BO-15U:DI-BPMSigPatch</v>
      </c>
      <c r="L2587" s="19" t="str">
        <f>Def_Instancias_Equipamentos!$D$755</f>
        <v>BO-15U:DI-BPMRFFE</v>
      </c>
      <c r="M2587" s="44" t="s">
        <v>49</v>
      </c>
      <c r="N2587" s="45" t="s">
        <v>50</v>
      </c>
      <c r="O2587" s="31" t="str">
        <f>Def_Sistemas_Conectores_Cabos!$B$7</f>
        <v>SMA 50-ohm</v>
      </c>
      <c r="P2587" s="19" t="str">
        <f>Def_Sistemas_Conectores_Cabos!$B$7</f>
        <v>SMA 50-ohm</v>
      </c>
      <c r="Q2587" s="27" t="str">
        <f t="shared" si="31"/>
        <v>BO-15U:DI-BPMSigPatch/TI_OUT
BO-15U:DI-BPMRFFE/TI_IN</v>
      </c>
      <c r="R2587" s="46" t="s">
        <v>25</v>
      </c>
      <c r="S2587" s="46" t="s">
        <v>25</v>
      </c>
      <c r="T2587" s="47" t="str">
        <f>Def_Sistemas_Conectores_Cabos!$C$14</f>
        <v>Datalink Extrudado</v>
      </c>
      <c r="U2587" s="45" t="s">
        <v>46</v>
      </c>
      <c r="V2587" s="33"/>
      <c r="W2587" s="33"/>
      <c r="X2587" s="33"/>
    </row>
    <row r="2588" ht="15.75" customHeight="1">
      <c r="A2588" s="19" t="str">
        <f>Def_Sistemas_Conectores_Cabos!$A$22</f>
        <v>BPM de elétrons</v>
      </c>
      <c r="B2588" s="22" t="str">
        <f>Datas_Entregas!$A$2</f>
        <v>Booster/LTB</v>
      </c>
      <c r="C2588" s="25">
        <f t="array" ref="C2588">INDEX(Datas_Entregas!$B$2:$B$100, MATCH(B2588, Datas_Entregas!$A$2:$A$100, 0), 1)</f>
        <v>43266</v>
      </c>
      <c r="D2588" s="22" t="str">
        <f>Def_Status_Montagem!$A$2</f>
        <v>A verificar</v>
      </c>
      <c r="E2588" s="35" t="str">
        <f>Def_Status_Montagem!$B$4</f>
        <v>Contratada (inclui etiqueta)</v>
      </c>
      <c r="F2588" s="214" t="str">
        <f t="array" ref="F2588">INDEX(Def_Instancias_Equipamentos!$F$2:$F$5135, MATCH(K2588, Def_Instancias_Equipamentos!$D$2:$D$5135, 0), 1)</f>
        <v>Túnel (Booster)</v>
      </c>
      <c r="G2588" s="215" t="str">
        <f t="array" ref="G2588">INDEX(Def_Instancias_Equipamentos!$F$2:$F$5135, MATCH(L2588, Def_Instancias_Equipamentos!$D$2:$D$5135, 0), 1)</f>
        <v>Sala Racks 6</v>
      </c>
      <c r="H2588" s="26" t="str">
        <f t="array" ref="H2588">INDEX(Def_Instancias_Equipamentos!$E$2:$E$5135, MATCH(K2588, Def_Instancias_Equipamentos!$D$2:$D$5135, 0), 1)</f>
        <v>BO-15U</v>
      </c>
      <c r="I2588" s="27" t="str">
        <f t="array" ref="I2588">INDEX(Def_Instancias_Equipamentos!$E$2:$E$5135, MATCH(L2588, Def_Instancias_Equipamentos!$D$2:$D$5135, 0), 1)</f>
        <v>IA-06RaBPM</v>
      </c>
      <c r="J2588" s="27" t="str">
        <f t="shared" si="26"/>
        <v>EXTERNO</v>
      </c>
      <c r="K2588" s="28" t="str">
        <f>Def_Instancias_Equipamentos!$D$1005</f>
        <v>BO-15U:DI-BPMSigPatch</v>
      </c>
      <c r="L2588" s="19" t="str">
        <f>Def_Instancias_Equipamentos!$D$755</f>
        <v>BO-15U:DI-BPMRFFE</v>
      </c>
      <c r="M2588" s="44" t="s">
        <v>51</v>
      </c>
      <c r="N2588" s="45" t="s">
        <v>52</v>
      </c>
      <c r="O2588" s="31" t="str">
        <f>Def_Sistemas_Conectores_Cabos!$B$7</f>
        <v>SMA 50-ohm</v>
      </c>
      <c r="P2588" s="19" t="str">
        <f>Def_Sistemas_Conectores_Cabos!$B$7</f>
        <v>SMA 50-ohm</v>
      </c>
      <c r="Q2588" s="27" t="str">
        <f t="shared" si="31"/>
        <v>BO-15U:DI-BPMSigPatch/TO_OUT
BO-15U:DI-BPMRFFE/TO_IN</v>
      </c>
      <c r="R2588" s="46" t="s">
        <v>25</v>
      </c>
      <c r="S2588" s="46" t="s">
        <v>25</v>
      </c>
      <c r="T2588" s="47" t="str">
        <f>Def_Sistemas_Conectores_Cabos!$C$14</f>
        <v>Datalink Extrudado</v>
      </c>
      <c r="U2588" s="45" t="s">
        <v>46</v>
      </c>
      <c r="V2588" s="33"/>
      <c r="W2588" s="33"/>
      <c r="X2588" s="33"/>
    </row>
    <row r="2589" ht="15.75" customHeight="1">
      <c r="A2589" s="19" t="str">
        <f>Def_Sistemas_Conectores_Cabos!$A$22</f>
        <v>BPM de elétrons</v>
      </c>
      <c r="B2589" s="22" t="str">
        <f>Datas_Entregas!$A$2</f>
        <v>Booster/LTB</v>
      </c>
      <c r="C2589" s="25">
        <f t="array" ref="C2589">INDEX(Datas_Entregas!$B$2:$B$100, MATCH(B2589, Datas_Entregas!$A$2:$A$100, 0), 1)</f>
        <v>43266</v>
      </c>
      <c r="D2589" s="22" t="str">
        <f>Def_Status_Montagem!$A$2</f>
        <v>A verificar</v>
      </c>
      <c r="E2589" s="35" t="str">
        <f>Def_Status_Montagem!$B$4</f>
        <v>Contratada (inclui etiqueta)</v>
      </c>
      <c r="F2589" s="214" t="str">
        <f t="array" ref="F2589">INDEX(Def_Instancias_Equipamentos!$F$2:$F$5135, MATCH(K2589, Def_Instancias_Equipamentos!$D$2:$D$5135, 0), 1)</f>
        <v>Túnel (Booster)</v>
      </c>
      <c r="G2589" s="215" t="str">
        <f t="array" ref="G2589">INDEX(Def_Instancias_Equipamentos!$F$2:$F$5135, MATCH(L2589, Def_Instancias_Equipamentos!$D$2:$D$5135, 0), 1)</f>
        <v>Sala Racks 7</v>
      </c>
      <c r="H2589" s="26" t="str">
        <f t="array" ref="H2589">INDEX(Def_Instancias_Equipamentos!$E$2:$E$5135, MATCH(K2589, Def_Instancias_Equipamentos!$D$2:$D$5135, 0), 1)</f>
        <v>BO-16U</v>
      </c>
      <c r="I2589" s="27" t="str">
        <f t="array" ref="I2589">INDEX(Def_Instancias_Equipamentos!$E$2:$E$5135, MATCH(L2589, Def_Instancias_Equipamentos!$D$2:$D$5135, 0), 1)</f>
        <v>IA-07RaBPM</v>
      </c>
      <c r="J2589" s="27" t="str">
        <f t="shared" si="26"/>
        <v>EXTERNO</v>
      </c>
      <c r="K2589" s="28" t="str">
        <f>Def_Instancias_Equipamentos!$D$1006</f>
        <v>BO-16U:DI-BPMSigPatch</v>
      </c>
      <c r="L2589" s="19" t="str">
        <f>Def_Instancias_Equipamentos!$D$756</f>
        <v>BO-16U:DI-BPMRFFE</v>
      </c>
      <c r="M2589" s="44" t="s">
        <v>44</v>
      </c>
      <c r="N2589" s="45" t="s">
        <v>45</v>
      </c>
      <c r="O2589" s="31" t="str">
        <f>Def_Sistemas_Conectores_Cabos!$B$7</f>
        <v>SMA 50-ohm</v>
      </c>
      <c r="P2589" s="19" t="str">
        <f>Def_Sistemas_Conectores_Cabos!$B$7</f>
        <v>SMA 50-ohm</v>
      </c>
      <c r="Q2589" s="27" t="str">
        <f t="shared" si="31"/>
        <v>BO-16U:DI-BPMSigPatch/BI_OUT
BO-16U:DI-BPMRFFE/BI_IN</v>
      </c>
      <c r="R2589" s="46" t="s">
        <v>25</v>
      </c>
      <c r="S2589" s="46" t="s">
        <v>25</v>
      </c>
      <c r="T2589" s="47" t="str">
        <f>Def_Sistemas_Conectores_Cabos!$C$14</f>
        <v>Datalink Extrudado</v>
      </c>
      <c r="U2589" s="45" t="s">
        <v>46</v>
      </c>
      <c r="V2589" s="33"/>
      <c r="W2589" s="33"/>
      <c r="X2589" s="33"/>
    </row>
    <row r="2590" ht="15.75" customHeight="1">
      <c r="A2590" s="19" t="str">
        <f>Def_Sistemas_Conectores_Cabos!$A$22</f>
        <v>BPM de elétrons</v>
      </c>
      <c r="B2590" s="22" t="str">
        <f>Datas_Entregas!$A$2</f>
        <v>Booster/LTB</v>
      </c>
      <c r="C2590" s="25">
        <f t="array" ref="C2590">INDEX(Datas_Entregas!$B$2:$B$100, MATCH(B2590, Datas_Entregas!$A$2:$A$100, 0), 1)</f>
        <v>43266</v>
      </c>
      <c r="D2590" s="22" t="str">
        <f>Def_Status_Montagem!$A$2</f>
        <v>A verificar</v>
      </c>
      <c r="E2590" s="35" t="str">
        <f>Def_Status_Montagem!$B$4</f>
        <v>Contratada (inclui etiqueta)</v>
      </c>
      <c r="F2590" s="214" t="str">
        <f t="array" ref="F2590">INDEX(Def_Instancias_Equipamentos!$F$2:$F$5135, MATCH(K2590, Def_Instancias_Equipamentos!$D$2:$D$5135, 0), 1)</f>
        <v>Túnel (Booster)</v>
      </c>
      <c r="G2590" s="215" t="str">
        <f t="array" ref="G2590">INDEX(Def_Instancias_Equipamentos!$F$2:$F$5135, MATCH(L2590, Def_Instancias_Equipamentos!$D$2:$D$5135, 0), 1)</f>
        <v>Sala Racks 7</v>
      </c>
      <c r="H2590" s="26" t="str">
        <f t="array" ref="H2590">INDEX(Def_Instancias_Equipamentos!$E$2:$E$5135, MATCH(K2590, Def_Instancias_Equipamentos!$D$2:$D$5135, 0), 1)</f>
        <v>BO-16U</v>
      </c>
      <c r="I2590" s="27" t="str">
        <f t="array" ref="I2590">INDEX(Def_Instancias_Equipamentos!$E$2:$E$5135, MATCH(L2590, Def_Instancias_Equipamentos!$D$2:$D$5135, 0), 1)</f>
        <v>IA-07RaBPM</v>
      </c>
      <c r="J2590" s="27" t="str">
        <f t="shared" si="26"/>
        <v>EXTERNO</v>
      </c>
      <c r="K2590" s="28" t="str">
        <f>Def_Instancias_Equipamentos!$D$1006</f>
        <v>BO-16U:DI-BPMSigPatch</v>
      </c>
      <c r="L2590" s="19" t="str">
        <f>Def_Instancias_Equipamentos!$D$756</f>
        <v>BO-16U:DI-BPMRFFE</v>
      </c>
      <c r="M2590" s="44" t="s">
        <v>47</v>
      </c>
      <c r="N2590" s="45" t="s">
        <v>48</v>
      </c>
      <c r="O2590" s="31" t="str">
        <f>Def_Sistemas_Conectores_Cabos!$B$7</f>
        <v>SMA 50-ohm</v>
      </c>
      <c r="P2590" s="19" t="str">
        <f>Def_Sistemas_Conectores_Cabos!$B$7</f>
        <v>SMA 50-ohm</v>
      </c>
      <c r="Q2590" s="27" t="str">
        <f t="shared" si="31"/>
        <v>BO-16U:DI-BPMSigPatch/BO_OUT
BO-16U:DI-BPMRFFE/BO_IN</v>
      </c>
      <c r="R2590" s="46" t="s">
        <v>25</v>
      </c>
      <c r="S2590" s="46" t="s">
        <v>25</v>
      </c>
      <c r="T2590" s="47" t="str">
        <f>Def_Sistemas_Conectores_Cabos!$C$14</f>
        <v>Datalink Extrudado</v>
      </c>
      <c r="U2590" s="45" t="s">
        <v>46</v>
      </c>
      <c r="V2590" s="33"/>
      <c r="W2590" s="33"/>
      <c r="X2590" s="33"/>
    </row>
    <row r="2591" ht="15.75" customHeight="1">
      <c r="A2591" s="19" t="str">
        <f>Def_Sistemas_Conectores_Cabos!$A$22</f>
        <v>BPM de elétrons</v>
      </c>
      <c r="B2591" s="22" t="str">
        <f>Datas_Entregas!$A$2</f>
        <v>Booster/LTB</v>
      </c>
      <c r="C2591" s="25">
        <f t="array" ref="C2591">INDEX(Datas_Entregas!$B$2:$B$100, MATCH(B2591, Datas_Entregas!$A$2:$A$100, 0), 1)</f>
        <v>43266</v>
      </c>
      <c r="D2591" s="22" t="str">
        <f>Def_Status_Montagem!$A$2</f>
        <v>A verificar</v>
      </c>
      <c r="E2591" s="35" t="str">
        <f>Def_Status_Montagem!$B$4</f>
        <v>Contratada (inclui etiqueta)</v>
      </c>
      <c r="F2591" s="214" t="str">
        <f t="array" ref="F2591">INDEX(Def_Instancias_Equipamentos!$F$2:$F$5135, MATCH(K2591, Def_Instancias_Equipamentos!$D$2:$D$5135, 0), 1)</f>
        <v>Túnel (Booster)</v>
      </c>
      <c r="G2591" s="215" t="str">
        <f t="array" ref="G2591">INDEX(Def_Instancias_Equipamentos!$F$2:$F$5135, MATCH(L2591, Def_Instancias_Equipamentos!$D$2:$D$5135, 0), 1)</f>
        <v>Sala Racks 7</v>
      </c>
      <c r="H2591" s="26" t="str">
        <f t="array" ref="H2591">INDEX(Def_Instancias_Equipamentos!$E$2:$E$5135, MATCH(K2591, Def_Instancias_Equipamentos!$D$2:$D$5135, 0), 1)</f>
        <v>BO-16U</v>
      </c>
      <c r="I2591" s="27" t="str">
        <f t="array" ref="I2591">INDEX(Def_Instancias_Equipamentos!$E$2:$E$5135, MATCH(L2591, Def_Instancias_Equipamentos!$D$2:$D$5135, 0), 1)</f>
        <v>IA-07RaBPM</v>
      </c>
      <c r="J2591" s="27" t="str">
        <f t="shared" si="26"/>
        <v>EXTERNO</v>
      </c>
      <c r="K2591" s="28" t="str">
        <f>Def_Instancias_Equipamentos!$D$1006</f>
        <v>BO-16U:DI-BPMSigPatch</v>
      </c>
      <c r="L2591" s="19" t="str">
        <f>Def_Instancias_Equipamentos!$D$756</f>
        <v>BO-16U:DI-BPMRFFE</v>
      </c>
      <c r="M2591" s="44" t="s">
        <v>49</v>
      </c>
      <c r="N2591" s="45" t="s">
        <v>50</v>
      </c>
      <c r="O2591" s="31" t="str">
        <f>Def_Sistemas_Conectores_Cabos!$B$7</f>
        <v>SMA 50-ohm</v>
      </c>
      <c r="P2591" s="19" t="str">
        <f>Def_Sistemas_Conectores_Cabos!$B$7</f>
        <v>SMA 50-ohm</v>
      </c>
      <c r="Q2591" s="27" t="str">
        <f t="shared" si="31"/>
        <v>BO-16U:DI-BPMSigPatch/TI_OUT
BO-16U:DI-BPMRFFE/TI_IN</v>
      </c>
      <c r="R2591" s="46" t="s">
        <v>25</v>
      </c>
      <c r="S2591" s="46" t="s">
        <v>25</v>
      </c>
      <c r="T2591" s="47" t="str">
        <f>Def_Sistemas_Conectores_Cabos!$C$14</f>
        <v>Datalink Extrudado</v>
      </c>
      <c r="U2591" s="45" t="s">
        <v>46</v>
      </c>
      <c r="V2591" s="33"/>
      <c r="W2591" s="33"/>
      <c r="X2591" s="33"/>
    </row>
    <row r="2592" ht="15.75" customHeight="1">
      <c r="A2592" s="19" t="str">
        <f>Def_Sistemas_Conectores_Cabos!$A$22</f>
        <v>BPM de elétrons</v>
      </c>
      <c r="B2592" s="22" t="str">
        <f>Datas_Entregas!$A$2</f>
        <v>Booster/LTB</v>
      </c>
      <c r="C2592" s="25">
        <f t="array" ref="C2592">INDEX(Datas_Entregas!$B$2:$B$100, MATCH(B2592, Datas_Entregas!$A$2:$A$100, 0), 1)</f>
        <v>43266</v>
      </c>
      <c r="D2592" s="22" t="str">
        <f>Def_Status_Montagem!$A$2</f>
        <v>A verificar</v>
      </c>
      <c r="E2592" s="35" t="str">
        <f>Def_Status_Montagem!$B$4</f>
        <v>Contratada (inclui etiqueta)</v>
      </c>
      <c r="F2592" s="214" t="str">
        <f t="array" ref="F2592">INDEX(Def_Instancias_Equipamentos!$F$2:$F$5135, MATCH(K2592, Def_Instancias_Equipamentos!$D$2:$D$5135, 0), 1)</f>
        <v>Túnel (Booster)</v>
      </c>
      <c r="G2592" s="215" t="str">
        <f t="array" ref="G2592">INDEX(Def_Instancias_Equipamentos!$F$2:$F$5135, MATCH(L2592, Def_Instancias_Equipamentos!$D$2:$D$5135, 0), 1)</f>
        <v>Sala Racks 7</v>
      </c>
      <c r="H2592" s="26" t="str">
        <f t="array" ref="H2592">INDEX(Def_Instancias_Equipamentos!$E$2:$E$5135, MATCH(K2592, Def_Instancias_Equipamentos!$D$2:$D$5135, 0), 1)</f>
        <v>BO-16U</v>
      </c>
      <c r="I2592" s="27" t="str">
        <f t="array" ref="I2592">INDEX(Def_Instancias_Equipamentos!$E$2:$E$5135, MATCH(L2592, Def_Instancias_Equipamentos!$D$2:$D$5135, 0), 1)</f>
        <v>IA-07RaBPM</v>
      </c>
      <c r="J2592" s="27" t="str">
        <f t="shared" si="26"/>
        <v>EXTERNO</v>
      </c>
      <c r="K2592" s="28" t="str">
        <f>Def_Instancias_Equipamentos!$D$1006</f>
        <v>BO-16U:DI-BPMSigPatch</v>
      </c>
      <c r="L2592" s="19" t="str">
        <f>Def_Instancias_Equipamentos!$D$756</f>
        <v>BO-16U:DI-BPMRFFE</v>
      </c>
      <c r="M2592" s="44" t="s">
        <v>51</v>
      </c>
      <c r="N2592" s="45" t="s">
        <v>52</v>
      </c>
      <c r="O2592" s="31" t="str">
        <f>Def_Sistemas_Conectores_Cabos!$B$7</f>
        <v>SMA 50-ohm</v>
      </c>
      <c r="P2592" s="19" t="str">
        <f>Def_Sistemas_Conectores_Cabos!$B$7</f>
        <v>SMA 50-ohm</v>
      </c>
      <c r="Q2592" s="27" t="str">
        <f t="shared" si="31"/>
        <v>BO-16U:DI-BPMSigPatch/TO_OUT
BO-16U:DI-BPMRFFE/TO_IN</v>
      </c>
      <c r="R2592" s="46" t="s">
        <v>25</v>
      </c>
      <c r="S2592" s="46" t="s">
        <v>25</v>
      </c>
      <c r="T2592" s="47" t="str">
        <f>Def_Sistemas_Conectores_Cabos!$C$14</f>
        <v>Datalink Extrudado</v>
      </c>
      <c r="U2592" s="45" t="s">
        <v>46</v>
      </c>
      <c r="V2592" s="33"/>
      <c r="W2592" s="33"/>
      <c r="X2592" s="33"/>
    </row>
    <row r="2593" ht="15.75" customHeight="1">
      <c r="A2593" s="19" t="str">
        <f>Def_Sistemas_Conectores_Cabos!$A$22</f>
        <v>BPM de elétrons</v>
      </c>
      <c r="B2593" s="22" t="str">
        <f>Datas_Entregas!$A$2</f>
        <v>Booster/LTB</v>
      </c>
      <c r="C2593" s="25">
        <f t="array" ref="C2593">INDEX(Datas_Entregas!$B$2:$B$100, MATCH(B2593, Datas_Entregas!$A$2:$A$100, 0), 1)</f>
        <v>43266</v>
      </c>
      <c r="D2593" s="22" t="str">
        <f>Def_Status_Montagem!$A$2</f>
        <v>A verificar</v>
      </c>
      <c r="E2593" s="35" t="str">
        <f>Def_Status_Montagem!$B$4</f>
        <v>Contratada (inclui etiqueta)</v>
      </c>
      <c r="F2593" s="214" t="str">
        <f t="array" ref="F2593">INDEX(Def_Instancias_Equipamentos!$F$2:$F$5135, MATCH(K2593, Def_Instancias_Equipamentos!$D$2:$D$5135, 0), 1)</f>
        <v>Túnel (Booster)</v>
      </c>
      <c r="G2593" s="215" t="str">
        <f t="array" ref="G2593">INDEX(Def_Instancias_Equipamentos!$F$2:$F$5135, MATCH(L2593, Def_Instancias_Equipamentos!$D$2:$D$5135, 0), 1)</f>
        <v>Sala Racks 7</v>
      </c>
      <c r="H2593" s="26" t="str">
        <f t="array" ref="H2593">INDEX(Def_Instancias_Equipamentos!$E$2:$E$5135, MATCH(K2593, Def_Instancias_Equipamentos!$D$2:$D$5135, 0), 1)</f>
        <v>BO-17U</v>
      </c>
      <c r="I2593" s="27" t="str">
        <f t="array" ref="I2593">INDEX(Def_Instancias_Equipamentos!$E$2:$E$5135, MATCH(L2593, Def_Instancias_Equipamentos!$D$2:$D$5135, 0), 1)</f>
        <v>IA-07RaBPM</v>
      </c>
      <c r="J2593" s="27" t="str">
        <f t="shared" si="26"/>
        <v>EXTERNO</v>
      </c>
      <c r="K2593" s="28" t="str">
        <f>Def_Instancias_Equipamentos!$D$1007</f>
        <v>BO-17U:DI-BPMSigPatch</v>
      </c>
      <c r="L2593" s="19" t="str">
        <f>Def_Instancias_Equipamentos!$D$757</f>
        <v>BO-17U:DI-BPMRFFE</v>
      </c>
      <c r="M2593" s="44" t="s">
        <v>44</v>
      </c>
      <c r="N2593" s="45" t="s">
        <v>45</v>
      </c>
      <c r="O2593" s="31" t="str">
        <f>Def_Sistemas_Conectores_Cabos!$B$7</f>
        <v>SMA 50-ohm</v>
      </c>
      <c r="P2593" s="19" t="str">
        <f>Def_Sistemas_Conectores_Cabos!$B$7</f>
        <v>SMA 50-ohm</v>
      </c>
      <c r="Q2593" s="27" t="str">
        <f t="shared" si="31"/>
        <v>BO-17U:DI-BPMSigPatch/BI_OUT
BO-17U:DI-BPMRFFE/BI_IN</v>
      </c>
      <c r="R2593" s="46" t="s">
        <v>25</v>
      </c>
      <c r="S2593" s="46" t="s">
        <v>25</v>
      </c>
      <c r="T2593" s="47" t="str">
        <f>Def_Sistemas_Conectores_Cabos!$C$14</f>
        <v>Datalink Extrudado</v>
      </c>
      <c r="U2593" s="45" t="s">
        <v>46</v>
      </c>
      <c r="V2593" s="33"/>
      <c r="W2593" s="33"/>
      <c r="X2593" s="33"/>
    </row>
    <row r="2594" ht="15.75" customHeight="1">
      <c r="A2594" s="19" t="str">
        <f>Def_Sistemas_Conectores_Cabos!$A$22</f>
        <v>BPM de elétrons</v>
      </c>
      <c r="B2594" s="22" t="str">
        <f>Datas_Entregas!$A$2</f>
        <v>Booster/LTB</v>
      </c>
      <c r="C2594" s="25">
        <f t="array" ref="C2594">INDEX(Datas_Entregas!$B$2:$B$100, MATCH(B2594, Datas_Entregas!$A$2:$A$100, 0), 1)</f>
        <v>43266</v>
      </c>
      <c r="D2594" s="22" t="str">
        <f>Def_Status_Montagem!$A$2</f>
        <v>A verificar</v>
      </c>
      <c r="E2594" s="35" t="str">
        <f>Def_Status_Montagem!$B$4</f>
        <v>Contratada (inclui etiqueta)</v>
      </c>
      <c r="F2594" s="214" t="str">
        <f t="array" ref="F2594">INDEX(Def_Instancias_Equipamentos!$F$2:$F$5135, MATCH(K2594, Def_Instancias_Equipamentos!$D$2:$D$5135, 0), 1)</f>
        <v>Túnel (Booster)</v>
      </c>
      <c r="G2594" s="215" t="str">
        <f t="array" ref="G2594">INDEX(Def_Instancias_Equipamentos!$F$2:$F$5135, MATCH(L2594, Def_Instancias_Equipamentos!$D$2:$D$5135, 0), 1)</f>
        <v>Sala Racks 7</v>
      </c>
      <c r="H2594" s="26" t="str">
        <f t="array" ref="H2594">INDEX(Def_Instancias_Equipamentos!$E$2:$E$5135, MATCH(K2594, Def_Instancias_Equipamentos!$D$2:$D$5135, 0), 1)</f>
        <v>BO-17U</v>
      </c>
      <c r="I2594" s="27" t="str">
        <f t="array" ref="I2594">INDEX(Def_Instancias_Equipamentos!$E$2:$E$5135, MATCH(L2594, Def_Instancias_Equipamentos!$D$2:$D$5135, 0), 1)</f>
        <v>IA-07RaBPM</v>
      </c>
      <c r="J2594" s="27" t="str">
        <f t="shared" si="26"/>
        <v>EXTERNO</v>
      </c>
      <c r="K2594" s="28" t="str">
        <f>Def_Instancias_Equipamentos!$D$1007</f>
        <v>BO-17U:DI-BPMSigPatch</v>
      </c>
      <c r="L2594" s="19" t="str">
        <f>Def_Instancias_Equipamentos!$D$757</f>
        <v>BO-17U:DI-BPMRFFE</v>
      </c>
      <c r="M2594" s="44" t="s">
        <v>47</v>
      </c>
      <c r="N2594" s="45" t="s">
        <v>48</v>
      </c>
      <c r="O2594" s="31" t="str">
        <f>Def_Sistemas_Conectores_Cabos!$B$7</f>
        <v>SMA 50-ohm</v>
      </c>
      <c r="P2594" s="19" t="str">
        <f>Def_Sistemas_Conectores_Cabos!$B$7</f>
        <v>SMA 50-ohm</v>
      </c>
      <c r="Q2594" s="27" t="str">
        <f t="shared" si="31"/>
        <v>BO-17U:DI-BPMSigPatch/BO_OUT
BO-17U:DI-BPMRFFE/BO_IN</v>
      </c>
      <c r="R2594" s="46" t="s">
        <v>25</v>
      </c>
      <c r="S2594" s="46" t="s">
        <v>25</v>
      </c>
      <c r="T2594" s="47" t="str">
        <f>Def_Sistemas_Conectores_Cabos!$C$14</f>
        <v>Datalink Extrudado</v>
      </c>
      <c r="U2594" s="45" t="s">
        <v>46</v>
      </c>
      <c r="V2594" s="33"/>
      <c r="W2594" s="33"/>
      <c r="X2594" s="33"/>
    </row>
    <row r="2595" ht="15.75" customHeight="1">
      <c r="A2595" s="19" t="str">
        <f>Def_Sistemas_Conectores_Cabos!$A$22</f>
        <v>BPM de elétrons</v>
      </c>
      <c r="B2595" s="22" t="str">
        <f>Datas_Entregas!$A$2</f>
        <v>Booster/LTB</v>
      </c>
      <c r="C2595" s="25">
        <f t="array" ref="C2595">INDEX(Datas_Entregas!$B$2:$B$100, MATCH(B2595, Datas_Entregas!$A$2:$A$100, 0), 1)</f>
        <v>43266</v>
      </c>
      <c r="D2595" s="22" t="str">
        <f>Def_Status_Montagem!$A$2</f>
        <v>A verificar</v>
      </c>
      <c r="E2595" s="35" t="str">
        <f>Def_Status_Montagem!$B$4</f>
        <v>Contratada (inclui etiqueta)</v>
      </c>
      <c r="F2595" s="214" t="str">
        <f t="array" ref="F2595">INDEX(Def_Instancias_Equipamentos!$F$2:$F$5135, MATCH(K2595, Def_Instancias_Equipamentos!$D$2:$D$5135, 0), 1)</f>
        <v>Túnel (Booster)</v>
      </c>
      <c r="G2595" s="215" t="str">
        <f t="array" ref="G2595">INDEX(Def_Instancias_Equipamentos!$F$2:$F$5135, MATCH(L2595, Def_Instancias_Equipamentos!$D$2:$D$5135, 0), 1)</f>
        <v>Sala Racks 7</v>
      </c>
      <c r="H2595" s="26" t="str">
        <f t="array" ref="H2595">INDEX(Def_Instancias_Equipamentos!$E$2:$E$5135, MATCH(K2595, Def_Instancias_Equipamentos!$D$2:$D$5135, 0), 1)</f>
        <v>BO-17U</v>
      </c>
      <c r="I2595" s="27" t="str">
        <f t="array" ref="I2595">INDEX(Def_Instancias_Equipamentos!$E$2:$E$5135, MATCH(L2595, Def_Instancias_Equipamentos!$D$2:$D$5135, 0), 1)</f>
        <v>IA-07RaBPM</v>
      </c>
      <c r="J2595" s="27" t="str">
        <f t="shared" si="26"/>
        <v>EXTERNO</v>
      </c>
      <c r="K2595" s="28" t="str">
        <f>Def_Instancias_Equipamentos!$D$1007</f>
        <v>BO-17U:DI-BPMSigPatch</v>
      </c>
      <c r="L2595" s="19" t="str">
        <f>Def_Instancias_Equipamentos!$D$757</f>
        <v>BO-17U:DI-BPMRFFE</v>
      </c>
      <c r="M2595" s="44" t="s">
        <v>49</v>
      </c>
      <c r="N2595" s="45" t="s">
        <v>50</v>
      </c>
      <c r="O2595" s="31" t="str">
        <f>Def_Sistemas_Conectores_Cabos!$B$7</f>
        <v>SMA 50-ohm</v>
      </c>
      <c r="P2595" s="19" t="str">
        <f>Def_Sistemas_Conectores_Cabos!$B$7</f>
        <v>SMA 50-ohm</v>
      </c>
      <c r="Q2595" s="27" t="str">
        <f t="shared" si="31"/>
        <v>BO-17U:DI-BPMSigPatch/TI_OUT
BO-17U:DI-BPMRFFE/TI_IN</v>
      </c>
      <c r="R2595" s="46" t="s">
        <v>25</v>
      </c>
      <c r="S2595" s="46" t="s">
        <v>25</v>
      </c>
      <c r="T2595" s="47" t="str">
        <f>Def_Sistemas_Conectores_Cabos!$C$14</f>
        <v>Datalink Extrudado</v>
      </c>
      <c r="U2595" s="45" t="s">
        <v>46</v>
      </c>
      <c r="V2595" s="33"/>
      <c r="W2595" s="33"/>
      <c r="X2595" s="33"/>
    </row>
    <row r="2596" ht="15.75" customHeight="1">
      <c r="A2596" s="19" t="str">
        <f>Def_Sistemas_Conectores_Cabos!$A$22</f>
        <v>BPM de elétrons</v>
      </c>
      <c r="B2596" s="22" t="str">
        <f>Datas_Entregas!$A$2</f>
        <v>Booster/LTB</v>
      </c>
      <c r="C2596" s="25">
        <f t="array" ref="C2596">INDEX(Datas_Entregas!$B$2:$B$100, MATCH(B2596, Datas_Entregas!$A$2:$A$100, 0), 1)</f>
        <v>43266</v>
      </c>
      <c r="D2596" s="22" t="str">
        <f>Def_Status_Montagem!$A$2</f>
        <v>A verificar</v>
      </c>
      <c r="E2596" s="35" t="str">
        <f>Def_Status_Montagem!$B$4</f>
        <v>Contratada (inclui etiqueta)</v>
      </c>
      <c r="F2596" s="214" t="str">
        <f t="array" ref="F2596">INDEX(Def_Instancias_Equipamentos!$F$2:$F$5135, MATCH(K2596, Def_Instancias_Equipamentos!$D$2:$D$5135, 0), 1)</f>
        <v>Túnel (Booster)</v>
      </c>
      <c r="G2596" s="215" t="str">
        <f t="array" ref="G2596">INDEX(Def_Instancias_Equipamentos!$F$2:$F$5135, MATCH(L2596, Def_Instancias_Equipamentos!$D$2:$D$5135, 0), 1)</f>
        <v>Sala Racks 7</v>
      </c>
      <c r="H2596" s="26" t="str">
        <f t="array" ref="H2596">INDEX(Def_Instancias_Equipamentos!$E$2:$E$5135, MATCH(K2596, Def_Instancias_Equipamentos!$D$2:$D$5135, 0), 1)</f>
        <v>BO-17U</v>
      </c>
      <c r="I2596" s="27" t="str">
        <f t="array" ref="I2596">INDEX(Def_Instancias_Equipamentos!$E$2:$E$5135, MATCH(L2596, Def_Instancias_Equipamentos!$D$2:$D$5135, 0), 1)</f>
        <v>IA-07RaBPM</v>
      </c>
      <c r="J2596" s="27" t="str">
        <f t="shared" si="26"/>
        <v>EXTERNO</v>
      </c>
      <c r="K2596" s="28" t="str">
        <f>Def_Instancias_Equipamentos!$D$1007</f>
        <v>BO-17U:DI-BPMSigPatch</v>
      </c>
      <c r="L2596" s="19" t="str">
        <f>Def_Instancias_Equipamentos!$D$757</f>
        <v>BO-17U:DI-BPMRFFE</v>
      </c>
      <c r="M2596" s="44" t="s">
        <v>51</v>
      </c>
      <c r="N2596" s="45" t="s">
        <v>52</v>
      </c>
      <c r="O2596" s="31" t="str">
        <f>Def_Sistemas_Conectores_Cabos!$B$7</f>
        <v>SMA 50-ohm</v>
      </c>
      <c r="P2596" s="19" t="str">
        <f>Def_Sistemas_Conectores_Cabos!$B$7</f>
        <v>SMA 50-ohm</v>
      </c>
      <c r="Q2596" s="27" t="str">
        <f t="shared" si="31"/>
        <v>BO-17U:DI-BPMSigPatch/TO_OUT
BO-17U:DI-BPMRFFE/TO_IN</v>
      </c>
      <c r="R2596" s="46" t="s">
        <v>25</v>
      </c>
      <c r="S2596" s="46" t="s">
        <v>25</v>
      </c>
      <c r="T2596" s="47" t="str">
        <f>Def_Sistemas_Conectores_Cabos!$C$14</f>
        <v>Datalink Extrudado</v>
      </c>
      <c r="U2596" s="45" t="s">
        <v>46</v>
      </c>
      <c r="V2596" s="33"/>
      <c r="W2596" s="33"/>
      <c r="X2596" s="33"/>
    </row>
    <row r="2597" ht="15.75" customHeight="1">
      <c r="A2597" s="19" t="str">
        <f>Def_Sistemas_Conectores_Cabos!$A$22</f>
        <v>BPM de elétrons</v>
      </c>
      <c r="B2597" s="22" t="str">
        <f>Datas_Entregas!$A$2</f>
        <v>Booster/LTB</v>
      </c>
      <c r="C2597" s="25">
        <f t="array" ref="C2597">INDEX(Datas_Entregas!$B$2:$B$100, MATCH(B2597, Datas_Entregas!$A$2:$A$100, 0), 1)</f>
        <v>43266</v>
      </c>
      <c r="D2597" s="22" t="str">
        <f>Def_Status_Montagem!$A$2</f>
        <v>A verificar</v>
      </c>
      <c r="E2597" s="35" t="str">
        <f>Def_Status_Montagem!$B$4</f>
        <v>Contratada (inclui etiqueta)</v>
      </c>
      <c r="F2597" s="214" t="str">
        <f t="array" ref="F2597">INDEX(Def_Instancias_Equipamentos!$F$2:$F$5135, MATCH(K2597, Def_Instancias_Equipamentos!$D$2:$D$5135, 0), 1)</f>
        <v>Túnel (Booster)</v>
      </c>
      <c r="G2597" s="215" t="str">
        <f t="array" ref="G2597">INDEX(Def_Instancias_Equipamentos!$F$2:$F$5135, MATCH(L2597, Def_Instancias_Equipamentos!$D$2:$D$5135, 0), 1)</f>
        <v>Sala Racks 8</v>
      </c>
      <c r="H2597" s="26" t="str">
        <f t="array" ref="H2597">INDEX(Def_Instancias_Equipamentos!$E$2:$E$5135, MATCH(K2597, Def_Instancias_Equipamentos!$D$2:$D$5135, 0), 1)</f>
        <v>BO-18U</v>
      </c>
      <c r="I2597" s="27" t="str">
        <f t="array" ref="I2597">INDEX(Def_Instancias_Equipamentos!$E$2:$E$5135, MATCH(L2597, Def_Instancias_Equipamentos!$D$2:$D$5135, 0), 1)</f>
        <v>IA-08RaBPM</v>
      </c>
      <c r="J2597" s="27" t="str">
        <f t="shared" si="26"/>
        <v>EXTERNO</v>
      </c>
      <c r="K2597" s="28" t="str">
        <f>Def_Instancias_Equipamentos!$D$1008</f>
        <v>BO-18U:DI-BPMSigPatch</v>
      </c>
      <c r="L2597" s="19" t="str">
        <f>Def_Instancias_Equipamentos!$D$758</f>
        <v>BO-18U:DI-BPMRFFE</v>
      </c>
      <c r="M2597" s="44" t="s">
        <v>44</v>
      </c>
      <c r="N2597" s="45" t="s">
        <v>45</v>
      </c>
      <c r="O2597" s="31" t="str">
        <f>Def_Sistemas_Conectores_Cabos!$B$7</f>
        <v>SMA 50-ohm</v>
      </c>
      <c r="P2597" s="19" t="str">
        <f>Def_Sistemas_Conectores_Cabos!$B$7</f>
        <v>SMA 50-ohm</v>
      </c>
      <c r="Q2597" s="27" t="str">
        <f t="shared" si="31"/>
        <v>BO-18U:DI-BPMSigPatch/BI_OUT
BO-18U:DI-BPMRFFE/BI_IN</v>
      </c>
      <c r="R2597" s="46" t="s">
        <v>25</v>
      </c>
      <c r="S2597" s="46" t="s">
        <v>25</v>
      </c>
      <c r="T2597" s="47" t="str">
        <f>Def_Sistemas_Conectores_Cabos!$C$14</f>
        <v>Datalink Extrudado</v>
      </c>
      <c r="U2597" s="45" t="s">
        <v>46</v>
      </c>
      <c r="V2597" s="33"/>
      <c r="W2597" s="33"/>
      <c r="X2597" s="33"/>
    </row>
    <row r="2598" ht="15.75" customHeight="1">
      <c r="A2598" s="19" t="str">
        <f>Def_Sistemas_Conectores_Cabos!$A$22</f>
        <v>BPM de elétrons</v>
      </c>
      <c r="B2598" s="22" t="str">
        <f>Datas_Entregas!$A$2</f>
        <v>Booster/LTB</v>
      </c>
      <c r="C2598" s="25">
        <f t="array" ref="C2598">INDEX(Datas_Entregas!$B$2:$B$100, MATCH(B2598, Datas_Entregas!$A$2:$A$100, 0), 1)</f>
        <v>43266</v>
      </c>
      <c r="D2598" s="22" t="str">
        <f>Def_Status_Montagem!$A$2</f>
        <v>A verificar</v>
      </c>
      <c r="E2598" s="35" t="str">
        <f>Def_Status_Montagem!$B$4</f>
        <v>Contratada (inclui etiqueta)</v>
      </c>
      <c r="F2598" s="214" t="str">
        <f t="array" ref="F2598">INDEX(Def_Instancias_Equipamentos!$F$2:$F$5135, MATCH(K2598, Def_Instancias_Equipamentos!$D$2:$D$5135, 0), 1)</f>
        <v>Túnel (Booster)</v>
      </c>
      <c r="G2598" s="215" t="str">
        <f t="array" ref="G2598">INDEX(Def_Instancias_Equipamentos!$F$2:$F$5135, MATCH(L2598, Def_Instancias_Equipamentos!$D$2:$D$5135, 0), 1)</f>
        <v>Sala Racks 8</v>
      </c>
      <c r="H2598" s="26" t="str">
        <f t="array" ref="H2598">INDEX(Def_Instancias_Equipamentos!$E$2:$E$5135, MATCH(K2598, Def_Instancias_Equipamentos!$D$2:$D$5135, 0), 1)</f>
        <v>BO-18U</v>
      </c>
      <c r="I2598" s="27" t="str">
        <f t="array" ref="I2598">INDEX(Def_Instancias_Equipamentos!$E$2:$E$5135, MATCH(L2598, Def_Instancias_Equipamentos!$D$2:$D$5135, 0), 1)</f>
        <v>IA-08RaBPM</v>
      </c>
      <c r="J2598" s="27" t="str">
        <f t="shared" si="26"/>
        <v>EXTERNO</v>
      </c>
      <c r="K2598" s="28" t="str">
        <f>Def_Instancias_Equipamentos!$D$1008</f>
        <v>BO-18U:DI-BPMSigPatch</v>
      </c>
      <c r="L2598" s="19" t="str">
        <f>Def_Instancias_Equipamentos!$D$758</f>
        <v>BO-18U:DI-BPMRFFE</v>
      </c>
      <c r="M2598" s="44" t="s">
        <v>47</v>
      </c>
      <c r="N2598" s="45" t="s">
        <v>48</v>
      </c>
      <c r="O2598" s="31" t="str">
        <f>Def_Sistemas_Conectores_Cabos!$B$7</f>
        <v>SMA 50-ohm</v>
      </c>
      <c r="P2598" s="19" t="str">
        <f>Def_Sistemas_Conectores_Cabos!$B$7</f>
        <v>SMA 50-ohm</v>
      </c>
      <c r="Q2598" s="27" t="str">
        <f t="shared" si="31"/>
        <v>BO-18U:DI-BPMSigPatch/BO_OUT
BO-18U:DI-BPMRFFE/BO_IN</v>
      </c>
      <c r="R2598" s="46" t="s">
        <v>25</v>
      </c>
      <c r="S2598" s="46" t="s">
        <v>25</v>
      </c>
      <c r="T2598" s="47" t="str">
        <f>Def_Sistemas_Conectores_Cabos!$C$14</f>
        <v>Datalink Extrudado</v>
      </c>
      <c r="U2598" s="45" t="s">
        <v>46</v>
      </c>
      <c r="V2598" s="33"/>
      <c r="W2598" s="33"/>
      <c r="X2598" s="33"/>
    </row>
    <row r="2599" ht="15.75" customHeight="1">
      <c r="A2599" s="19" t="str">
        <f>Def_Sistemas_Conectores_Cabos!$A$22</f>
        <v>BPM de elétrons</v>
      </c>
      <c r="B2599" s="22" t="str">
        <f>Datas_Entregas!$A$2</f>
        <v>Booster/LTB</v>
      </c>
      <c r="C2599" s="25">
        <f t="array" ref="C2599">INDEX(Datas_Entregas!$B$2:$B$100, MATCH(B2599, Datas_Entregas!$A$2:$A$100, 0), 1)</f>
        <v>43266</v>
      </c>
      <c r="D2599" s="22" t="str">
        <f>Def_Status_Montagem!$A$2</f>
        <v>A verificar</v>
      </c>
      <c r="E2599" s="35" t="str">
        <f>Def_Status_Montagem!$B$4</f>
        <v>Contratada (inclui etiqueta)</v>
      </c>
      <c r="F2599" s="214" t="str">
        <f t="array" ref="F2599">INDEX(Def_Instancias_Equipamentos!$F$2:$F$5135, MATCH(K2599, Def_Instancias_Equipamentos!$D$2:$D$5135, 0), 1)</f>
        <v>Túnel (Booster)</v>
      </c>
      <c r="G2599" s="215" t="str">
        <f t="array" ref="G2599">INDEX(Def_Instancias_Equipamentos!$F$2:$F$5135, MATCH(L2599, Def_Instancias_Equipamentos!$D$2:$D$5135, 0), 1)</f>
        <v>Sala Racks 8</v>
      </c>
      <c r="H2599" s="26" t="str">
        <f t="array" ref="H2599">INDEX(Def_Instancias_Equipamentos!$E$2:$E$5135, MATCH(K2599, Def_Instancias_Equipamentos!$D$2:$D$5135, 0), 1)</f>
        <v>BO-18U</v>
      </c>
      <c r="I2599" s="27" t="str">
        <f t="array" ref="I2599">INDEX(Def_Instancias_Equipamentos!$E$2:$E$5135, MATCH(L2599, Def_Instancias_Equipamentos!$D$2:$D$5135, 0), 1)</f>
        <v>IA-08RaBPM</v>
      </c>
      <c r="J2599" s="27" t="str">
        <f t="shared" si="26"/>
        <v>EXTERNO</v>
      </c>
      <c r="K2599" s="28" t="str">
        <f>Def_Instancias_Equipamentos!$D$1008</f>
        <v>BO-18U:DI-BPMSigPatch</v>
      </c>
      <c r="L2599" s="19" t="str">
        <f>Def_Instancias_Equipamentos!$D$758</f>
        <v>BO-18U:DI-BPMRFFE</v>
      </c>
      <c r="M2599" s="44" t="s">
        <v>49</v>
      </c>
      <c r="N2599" s="45" t="s">
        <v>50</v>
      </c>
      <c r="O2599" s="31" t="str">
        <f>Def_Sistemas_Conectores_Cabos!$B$7</f>
        <v>SMA 50-ohm</v>
      </c>
      <c r="P2599" s="19" t="str">
        <f>Def_Sistemas_Conectores_Cabos!$B$7</f>
        <v>SMA 50-ohm</v>
      </c>
      <c r="Q2599" s="27" t="str">
        <f t="shared" si="31"/>
        <v>BO-18U:DI-BPMSigPatch/TI_OUT
BO-18U:DI-BPMRFFE/TI_IN</v>
      </c>
      <c r="R2599" s="46" t="s">
        <v>25</v>
      </c>
      <c r="S2599" s="46" t="s">
        <v>25</v>
      </c>
      <c r="T2599" s="47" t="str">
        <f>Def_Sistemas_Conectores_Cabos!$C$14</f>
        <v>Datalink Extrudado</v>
      </c>
      <c r="U2599" s="45" t="s">
        <v>46</v>
      </c>
      <c r="V2599" s="33"/>
      <c r="W2599" s="33"/>
      <c r="X2599" s="33"/>
    </row>
    <row r="2600" ht="15.75" customHeight="1">
      <c r="A2600" s="19" t="str">
        <f>Def_Sistemas_Conectores_Cabos!$A$22</f>
        <v>BPM de elétrons</v>
      </c>
      <c r="B2600" s="22" t="str">
        <f>Datas_Entregas!$A$2</f>
        <v>Booster/LTB</v>
      </c>
      <c r="C2600" s="25">
        <f t="array" ref="C2600">INDEX(Datas_Entregas!$B$2:$B$100, MATCH(B2600, Datas_Entregas!$A$2:$A$100, 0), 1)</f>
        <v>43266</v>
      </c>
      <c r="D2600" s="22" t="str">
        <f>Def_Status_Montagem!$A$2</f>
        <v>A verificar</v>
      </c>
      <c r="E2600" s="35" t="str">
        <f>Def_Status_Montagem!$B$4</f>
        <v>Contratada (inclui etiqueta)</v>
      </c>
      <c r="F2600" s="214" t="str">
        <f t="array" ref="F2600">INDEX(Def_Instancias_Equipamentos!$F$2:$F$5135, MATCH(K2600, Def_Instancias_Equipamentos!$D$2:$D$5135, 0), 1)</f>
        <v>Túnel (Booster)</v>
      </c>
      <c r="G2600" s="215" t="str">
        <f t="array" ref="G2600">INDEX(Def_Instancias_Equipamentos!$F$2:$F$5135, MATCH(L2600, Def_Instancias_Equipamentos!$D$2:$D$5135, 0), 1)</f>
        <v>Sala Racks 8</v>
      </c>
      <c r="H2600" s="26" t="str">
        <f t="array" ref="H2600">INDEX(Def_Instancias_Equipamentos!$E$2:$E$5135, MATCH(K2600, Def_Instancias_Equipamentos!$D$2:$D$5135, 0), 1)</f>
        <v>BO-18U</v>
      </c>
      <c r="I2600" s="27" t="str">
        <f t="array" ref="I2600">INDEX(Def_Instancias_Equipamentos!$E$2:$E$5135, MATCH(L2600, Def_Instancias_Equipamentos!$D$2:$D$5135, 0), 1)</f>
        <v>IA-08RaBPM</v>
      </c>
      <c r="J2600" s="27" t="str">
        <f t="shared" si="26"/>
        <v>EXTERNO</v>
      </c>
      <c r="K2600" s="28" t="str">
        <f>Def_Instancias_Equipamentos!$D$1008</f>
        <v>BO-18U:DI-BPMSigPatch</v>
      </c>
      <c r="L2600" s="19" t="str">
        <f>Def_Instancias_Equipamentos!$D$758</f>
        <v>BO-18U:DI-BPMRFFE</v>
      </c>
      <c r="M2600" s="44" t="s">
        <v>51</v>
      </c>
      <c r="N2600" s="45" t="s">
        <v>52</v>
      </c>
      <c r="O2600" s="31" t="str">
        <f>Def_Sistemas_Conectores_Cabos!$B$7</f>
        <v>SMA 50-ohm</v>
      </c>
      <c r="P2600" s="19" t="str">
        <f>Def_Sistemas_Conectores_Cabos!$B$7</f>
        <v>SMA 50-ohm</v>
      </c>
      <c r="Q2600" s="27" t="str">
        <f t="shared" si="31"/>
        <v>BO-18U:DI-BPMSigPatch/TO_OUT
BO-18U:DI-BPMRFFE/TO_IN</v>
      </c>
      <c r="R2600" s="46" t="s">
        <v>25</v>
      </c>
      <c r="S2600" s="46" t="s">
        <v>25</v>
      </c>
      <c r="T2600" s="47" t="str">
        <f>Def_Sistemas_Conectores_Cabos!$C$14</f>
        <v>Datalink Extrudado</v>
      </c>
      <c r="U2600" s="45" t="s">
        <v>46</v>
      </c>
      <c r="V2600" s="33"/>
      <c r="W2600" s="33"/>
      <c r="X2600" s="33"/>
    </row>
    <row r="2601" ht="15.75" customHeight="1">
      <c r="A2601" s="19" t="str">
        <f>Def_Sistemas_Conectores_Cabos!$A$22</f>
        <v>BPM de elétrons</v>
      </c>
      <c r="B2601" s="22" t="str">
        <f>Datas_Entregas!$A$2</f>
        <v>Booster/LTB</v>
      </c>
      <c r="C2601" s="25">
        <f t="array" ref="C2601">INDEX(Datas_Entregas!$B$2:$B$100, MATCH(B2601, Datas_Entregas!$A$2:$A$100, 0), 1)</f>
        <v>43266</v>
      </c>
      <c r="D2601" s="22" t="str">
        <f>Def_Status_Montagem!$A$2</f>
        <v>A verificar</v>
      </c>
      <c r="E2601" s="35" t="str">
        <f>Def_Status_Montagem!$B$4</f>
        <v>Contratada (inclui etiqueta)</v>
      </c>
      <c r="F2601" s="214" t="str">
        <f t="array" ref="F2601">INDEX(Def_Instancias_Equipamentos!$F$2:$F$5135, MATCH(K2601, Def_Instancias_Equipamentos!$D$2:$D$5135, 0), 1)</f>
        <v>Túnel (Booster)</v>
      </c>
      <c r="G2601" s="215" t="str">
        <f t="array" ref="G2601">INDEX(Def_Instancias_Equipamentos!$F$2:$F$5135, MATCH(L2601, Def_Instancias_Equipamentos!$D$2:$D$5135, 0), 1)</f>
        <v>Sala Racks 8</v>
      </c>
      <c r="H2601" s="26" t="str">
        <f t="array" ref="H2601">INDEX(Def_Instancias_Equipamentos!$E$2:$E$5135, MATCH(K2601, Def_Instancias_Equipamentos!$D$2:$D$5135, 0), 1)</f>
        <v>BO-19U</v>
      </c>
      <c r="I2601" s="27" t="str">
        <f t="array" ref="I2601">INDEX(Def_Instancias_Equipamentos!$E$2:$E$5135, MATCH(L2601, Def_Instancias_Equipamentos!$D$2:$D$5135, 0), 1)</f>
        <v>IA-08RaBPM</v>
      </c>
      <c r="J2601" s="27" t="str">
        <f t="shared" si="26"/>
        <v>EXTERNO</v>
      </c>
      <c r="K2601" s="28" t="str">
        <f>Def_Instancias_Equipamentos!$D$1009</f>
        <v>BO-19U:DI-BPMSigPatch</v>
      </c>
      <c r="L2601" s="19" t="str">
        <f>Def_Instancias_Equipamentos!$D$759</f>
        <v>BO-19U:DI-BPMRFFE</v>
      </c>
      <c r="M2601" s="44" t="s">
        <v>44</v>
      </c>
      <c r="N2601" s="45" t="s">
        <v>45</v>
      </c>
      <c r="O2601" s="31" t="str">
        <f>Def_Sistemas_Conectores_Cabos!$B$7</f>
        <v>SMA 50-ohm</v>
      </c>
      <c r="P2601" s="19" t="str">
        <f>Def_Sistemas_Conectores_Cabos!$B$7</f>
        <v>SMA 50-ohm</v>
      </c>
      <c r="Q2601" s="27" t="str">
        <f t="shared" si="31"/>
        <v>BO-19U:DI-BPMSigPatch/BI_OUT
BO-19U:DI-BPMRFFE/BI_IN</v>
      </c>
      <c r="R2601" s="46" t="s">
        <v>25</v>
      </c>
      <c r="S2601" s="46" t="s">
        <v>25</v>
      </c>
      <c r="T2601" s="47" t="str">
        <f>Def_Sistemas_Conectores_Cabos!$C$14</f>
        <v>Datalink Extrudado</v>
      </c>
      <c r="U2601" s="45" t="s">
        <v>46</v>
      </c>
      <c r="V2601" s="33"/>
      <c r="W2601" s="33"/>
      <c r="X2601" s="33"/>
    </row>
    <row r="2602" ht="15.75" customHeight="1">
      <c r="A2602" s="19" t="str">
        <f>Def_Sistemas_Conectores_Cabos!$A$22</f>
        <v>BPM de elétrons</v>
      </c>
      <c r="B2602" s="22" t="str">
        <f>Datas_Entregas!$A$2</f>
        <v>Booster/LTB</v>
      </c>
      <c r="C2602" s="25">
        <f t="array" ref="C2602">INDEX(Datas_Entregas!$B$2:$B$100, MATCH(B2602, Datas_Entregas!$A$2:$A$100, 0), 1)</f>
        <v>43266</v>
      </c>
      <c r="D2602" s="22" t="str">
        <f>Def_Status_Montagem!$A$2</f>
        <v>A verificar</v>
      </c>
      <c r="E2602" s="35" t="str">
        <f>Def_Status_Montagem!$B$4</f>
        <v>Contratada (inclui etiqueta)</v>
      </c>
      <c r="F2602" s="214" t="str">
        <f t="array" ref="F2602">INDEX(Def_Instancias_Equipamentos!$F$2:$F$5135, MATCH(K2602, Def_Instancias_Equipamentos!$D$2:$D$5135, 0), 1)</f>
        <v>Túnel (Booster)</v>
      </c>
      <c r="G2602" s="215" t="str">
        <f t="array" ref="G2602">INDEX(Def_Instancias_Equipamentos!$F$2:$F$5135, MATCH(L2602, Def_Instancias_Equipamentos!$D$2:$D$5135, 0), 1)</f>
        <v>Sala Racks 8</v>
      </c>
      <c r="H2602" s="26" t="str">
        <f t="array" ref="H2602">INDEX(Def_Instancias_Equipamentos!$E$2:$E$5135, MATCH(K2602, Def_Instancias_Equipamentos!$D$2:$D$5135, 0), 1)</f>
        <v>BO-19U</v>
      </c>
      <c r="I2602" s="27" t="str">
        <f t="array" ref="I2602">INDEX(Def_Instancias_Equipamentos!$E$2:$E$5135, MATCH(L2602, Def_Instancias_Equipamentos!$D$2:$D$5135, 0), 1)</f>
        <v>IA-08RaBPM</v>
      </c>
      <c r="J2602" s="27" t="str">
        <f t="shared" si="26"/>
        <v>EXTERNO</v>
      </c>
      <c r="K2602" s="28" t="str">
        <f>Def_Instancias_Equipamentos!$D$1009</f>
        <v>BO-19U:DI-BPMSigPatch</v>
      </c>
      <c r="L2602" s="19" t="str">
        <f>Def_Instancias_Equipamentos!$D$759</f>
        <v>BO-19U:DI-BPMRFFE</v>
      </c>
      <c r="M2602" s="44" t="s">
        <v>47</v>
      </c>
      <c r="N2602" s="45" t="s">
        <v>48</v>
      </c>
      <c r="O2602" s="31" t="str">
        <f>Def_Sistemas_Conectores_Cabos!$B$7</f>
        <v>SMA 50-ohm</v>
      </c>
      <c r="P2602" s="19" t="str">
        <f>Def_Sistemas_Conectores_Cabos!$B$7</f>
        <v>SMA 50-ohm</v>
      </c>
      <c r="Q2602" s="27" t="str">
        <f t="shared" si="31"/>
        <v>BO-19U:DI-BPMSigPatch/BO_OUT
BO-19U:DI-BPMRFFE/BO_IN</v>
      </c>
      <c r="R2602" s="46" t="s">
        <v>25</v>
      </c>
      <c r="S2602" s="46" t="s">
        <v>25</v>
      </c>
      <c r="T2602" s="47" t="str">
        <f>Def_Sistemas_Conectores_Cabos!$C$14</f>
        <v>Datalink Extrudado</v>
      </c>
      <c r="U2602" s="45" t="s">
        <v>46</v>
      </c>
      <c r="V2602" s="33"/>
      <c r="W2602" s="33"/>
      <c r="X2602" s="33"/>
    </row>
    <row r="2603" ht="15.75" customHeight="1">
      <c r="A2603" s="19" t="str">
        <f>Def_Sistemas_Conectores_Cabos!$A$22</f>
        <v>BPM de elétrons</v>
      </c>
      <c r="B2603" s="22" t="str">
        <f>Datas_Entregas!$A$2</f>
        <v>Booster/LTB</v>
      </c>
      <c r="C2603" s="25">
        <f t="array" ref="C2603">INDEX(Datas_Entregas!$B$2:$B$100, MATCH(B2603, Datas_Entregas!$A$2:$A$100, 0), 1)</f>
        <v>43266</v>
      </c>
      <c r="D2603" s="22" t="str">
        <f>Def_Status_Montagem!$A$2</f>
        <v>A verificar</v>
      </c>
      <c r="E2603" s="35" t="str">
        <f>Def_Status_Montagem!$B$4</f>
        <v>Contratada (inclui etiqueta)</v>
      </c>
      <c r="F2603" s="214" t="str">
        <f t="array" ref="F2603">INDEX(Def_Instancias_Equipamentos!$F$2:$F$5135, MATCH(K2603, Def_Instancias_Equipamentos!$D$2:$D$5135, 0), 1)</f>
        <v>Túnel (Booster)</v>
      </c>
      <c r="G2603" s="215" t="str">
        <f t="array" ref="G2603">INDEX(Def_Instancias_Equipamentos!$F$2:$F$5135, MATCH(L2603, Def_Instancias_Equipamentos!$D$2:$D$5135, 0), 1)</f>
        <v>Sala Racks 8</v>
      </c>
      <c r="H2603" s="26" t="str">
        <f t="array" ref="H2603">INDEX(Def_Instancias_Equipamentos!$E$2:$E$5135, MATCH(K2603, Def_Instancias_Equipamentos!$D$2:$D$5135, 0), 1)</f>
        <v>BO-19U</v>
      </c>
      <c r="I2603" s="27" t="str">
        <f t="array" ref="I2603">INDEX(Def_Instancias_Equipamentos!$E$2:$E$5135, MATCH(L2603, Def_Instancias_Equipamentos!$D$2:$D$5135, 0), 1)</f>
        <v>IA-08RaBPM</v>
      </c>
      <c r="J2603" s="27" t="str">
        <f t="shared" si="26"/>
        <v>EXTERNO</v>
      </c>
      <c r="K2603" s="28" t="str">
        <f>Def_Instancias_Equipamentos!$D$1009</f>
        <v>BO-19U:DI-BPMSigPatch</v>
      </c>
      <c r="L2603" s="19" t="str">
        <f>Def_Instancias_Equipamentos!$D$759</f>
        <v>BO-19U:DI-BPMRFFE</v>
      </c>
      <c r="M2603" s="44" t="s">
        <v>49</v>
      </c>
      <c r="N2603" s="45" t="s">
        <v>50</v>
      </c>
      <c r="O2603" s="31" t="str">
        <f>Def_Sistemas_Conectores_Cabos!$B$7</f>
        <v>SMA 50-ohm</v>
      </c>
      <c r="P2603" s="19" t="str">
        <f>Def_Sistemas_Conectores_Cabos!$B$7</f>
        <v>SMA 50-ohm</v>
      </c>
      <c r="Q2603" s="27" t="str">
        <f t="shared" si="31"/>
        <v>BO-19U:DI-BPMSigPatch/TI_OUT
BO-19U:DI-BPMRFFE/TI_IN</v>
      </c>
      <c r="R2603" s="46" t="s">
        <v>25</v>
      </c>
      <c r="S2603" s="46" t="s">
        <v>25</v>
      </c>
      <c r="T2603" s="47" t="str">
        <f>Def_Sistemas_Conectores_Cabos!$C$14</f>
        <v>Datalink Extrudado</v>
      </c>
      <c r="U2603" s="45" t="s">
        <v>46</v>
      </c>
      <c r="V2603" s="33"/>
      <c r="W2603" s="33"/>
      <c r="X2603" s="33"/>
    </row>
    <row r="2604" ht="15.75" customHeight="1">
      <c r="A2604" s="19" t="str">
        <f>Def_Sistemas_Conectores_Cabos!$A$22</f>
        <v>BPM de elétrons</v>
      </c>
      <c r="B2604" s="22" t="str">
        <f>Datas_Entregas!$A$2</f>
        <v>Booster/LTB</v>
      </c>
      <c r="C2604" s="25">
        <f t="array" ref="C2604">INDEX(Datas_Entregas!$B$2:$B$100, MATCH(B2604, Datas_Entregas!$A$2:$A$100, 0), 1)</f>
        <v>43266</v>
      </c>
      <c r="D2604" s="22" t="str">
        <f>Def_Status_Montagem!$A$2</f>
        <v>A verificar</v>
      </c>
      <c r="E2604" s="35" t="str">
        <f>Def_Status_Montagem!$B$4</f>
        <v>Contratada (inclui etiqueta)</v>
      </c>
      <c r="F2604" s="214" t="str">
        <f t="array" ref="F2604">INDEX(Def_Instancias_Equipamentos!$F$2:$F$5135, MATCH(K2604, Def_Instancias_Equipamentos!$D$2:$D$5135, 0), 1)</f>
        <v>Túnel (Booster)</v>
      </c>
      <c r="G2604" s="215" t="str">
        <f t="array" ref="G2604">INDEX(Def_Instancias_Equipamentos!$F$2:$F$5135, MATCH(L2604, Def_Instancias_Equipamentos!$D$2:$D$5135, 0), 1)</f>
        <v>Sala Racks 8</v>
      </c>
      <c r="H2604" s="26" t="str">
        <f t="array" ref="H2604">INDEX(Def_Instancias_Equipamentos!$E$2:$E$5135, MATCH(K2604, Def_Instancias_Equipamentos!$D$2:$D$5135, 0), 1)</f>
        <v>BO-19U</v>
      </c>
      <c r="I2604" s="27" t="str">
        <f t="array" ref="I2604">INDEX(Def_Instancias_Equipamentos!$E$2:$E$5135, MATCH(L2604, Def_Instancias_Equipamentos!$D$2:$D$5135, 0), 1)</f>
        <v>IA-08RaBPM</v>
      </c>
      <c r="J2604" s="27" t="str">
        <f t="shared" si="26"/>
        <v>EXTERNO</v>
      </c>
      <c r="K2604" s="28" t="str">
        <f>Def_Instancias_Equipamentos!$D$1009</f>
        <v>BO-19U:DI-BPMSigPatch</v>
      </c>
      <c r="L2604" s="19" t="str">
        <f>Def_Instancias_Equipamentos!$D$759</f>
        <v>BO-19U:DI-BPMRFFE</v>
      </c>
      <c r="M2604" s="44" t="s">
        <v>51</v>
      </c>
      <c r="N2604" s="45" t="s">
        <v>52</v>
      </c>
      <c r="O2604" s="31" t="str">
        <f>Def_Sistemas_Conectores_Cabos!$B$7</f>
        <v>SMA 50-ohm</v>
      </c>
      <c r="P2604" s="19" t="str">
        <f>Def_Sistemas_Conectores_Cabos!$B$7</f>
        <v>SMA 50-ohm</v>
      </c>
      <c r="Q2604" s="27" t="str">
        <f t="shared" si="31"/>
        <v>BO-19U:DI-BPMSigPatch/TO_OUT
BO-19U:DI-BPMRFFE/TO_IN</v>
      </c>
      <c r="R2604" s="46" t="s">
        <v>25</v>
      </c>
      <c r="S2604" s="46" t="s">
        <v>25</v>
      </c>
      <c r="T2604" s="47" t="str">
        <f>Def_Sistemas_Conectores_Cabos!$C$14</f>
        <v>Datalink Extrudado</v>
      </c>
      <c r="U2604" s="45" t="s">
        <v>46</v>
      </c>
      <c r="V2604" s="33"/>
      <c r="W2604" s="33"/>
      <c r="X2604" s="33"/>
    </row>
    <row r="2605" ht="15.75" customHeight="1">
      <c r="A2605" s="19" t="str">
        <f>Def_Sistemas_Conectores_Cabos!$A$22</f>
        <v>BPM de elétrons</v>
      </c>
      <c r="B2605" s="22" t="str">
        <f>Datas_Entregas!$A$2</f>
        <v>Booster/LTB</v>
      </c>
      <c r="C2605" s="25">
        <f t="array" ref="C2605">INDEX(Datas_Entregas!$B$2:$B$100, MATCH(B2605, Datas_Entregas!$A$2:$A$100, 0), 1)</f>
        <v>43266</v>
      </c>
      <c r="D2605" s="22" t="str">
        <f>Def_Status_Montagem!$A$2</f>
        <v>A verificar</v>
      </c>
      <c r="E2605" s="35" t="str">
        <f>Def_Status_Montagem!$B$4</f>
        <v>Contratada (inclui etiqueta)</v>
      </c>
      <c r="F2605" s="214" t="str">
        <f t="array" ref="F2605">INDEX(Def_Instancias_Equipamentos!$F$2:$F$5135, MATCH(K2605, Def_Instancias_Equipamentos!$D$2:$D$5135, 0), 1)</f>
        <v>Túnel (Booster)</v>
      </c>
      <c r="G2605" s="215" t="str">
        <f t="array" ref="G2605">INDEX(Def_Instancias_Equipamentos!$F$2:$F$5135, MATCH(L2605, Def_Instancias_Equipamentos!$D$2:$D$5135, 0), 1)</f>
        <v>Sala Racks 8</v>
      </c>
      <c r="H2605" s="26" t="str">
        <f t="array" ref="H2605">INDEX(Def_Instancias_Equipamentos!$E$2:$E$5135, MATCH(K2605, Def_Instancias_Equipamentos!$D$2:$D$5135, 0), 1)</f>
        <v>BO-20U</v>
      </c>
      <c r="I2605" s="27" t="str">
        <f t="array" ref="I2605">INDEX(Def_Instancias_Equipamentos!$E$2:$E$5135, MATCH(L2605, Def_Instancias_Equipamentos!$D$2:$D$5135, 0), 1)</f>
        <v>IA-08RaBPM</v>
      </c>
      <c r="J2605" s="27" t="str">
        <f t="shared" si="26"/>
        <v>EXTERNO</v>
      </c>
      <c r="K2605" s="28" t="str">
        <f>Def_Instancias_Equipamentos!$D$1010</f>
        <v>BO-20U:DI-BPMSigPatch</v>
      </c>
      <c r="L2605" s="19" t="str">
        <f>Def_Instancias_Equipamentos!$D$760</f>
        <v>BO-20U:DI-BPMRFFE</v>
      </c>
      <c r="M2605" s="44" t="s">
        <v>44</v>
      </c>
      <c r="N2605" s="45" t="s">
        <v>45</v>
      </c>
      <c r="O2605" s="31" t="str">
        <f>Def_Sistemas_Conectores_Cabos!$B$7</f>
        <v>SMA 50-ohm</v>
      </c>
      <c r="P2605" s="19" t="str">
        <f>Def_Sistemas_Conectores_Cabos!$B$7</f>
        <v>SMA 50-ohm</v>
      </c>
      <c r="Q2605" s="27" t="str">
        <f t="shared" si="31"/>
        <v>BO-20U:DI-BPMSigPatch/BI_OUT
BO-20U:DI-BPMRFFE/BI_IN</v>
      </c>
      <c r="R2605" s="46" t="s">
        <v>25</v>
      </c>
      <c r="S2605" s="46" t="s">
        <v>25</v>
      </c>
      <c r="T2605" s="47" t="str">
        <f>Def_Sistemas_Conectores_Cabos!$C$14</f>
        <v>Datalink Extrudado</v>
      </c>
      <c r="U2605" s="45" t="s">
        <v>46</v>
      </c>
      <c r="V2605" s="33"/>
      <c r="W2605" s="33"/>
      <c r="X2605" s="33"/>
    </row>
    <row r="2606" ht="15.75" customHeight="1">
      <c r="A2606" s="19" t="str">
        <f>Def_Sistemas_Conectores_Cabos!$A$22</f>
        <v>BPM de elétrons</v>
      </c>
      <c r="B2606" s="22" t="str">
        <f>Datas_Entregas!$A$2</f>
        <v>Booster/LTB</v>
      </c>
      <c r="C2606" s="25">
        <f t="array" ref="C2606">INDEX(Datas_Entregas!$B$2:$B$100, MATCH(B2606, Datas_Entregas!$A$2:$A$100, 0), 1)</f>
        <v>43266</v>
      </c>
      <c r="D2606" s="22" t="str">
        <f>Def_Status_Montagem!$A$2</f>
        <v>A verificar</v>
      </c>
      <c r="E2606" s="35" t="str">
        <f>Def_Status_Montagem!$B$4</f>
        <v>Contratada (inclui etiqueta)</v>
      </c>
      <c r="F2606" s="214" t="str">
        <f t="array" ref="F2606">INDEX(Def_Instancias_Equipamentos!$F$2:$F$5135, MATCH(K2606, Def_Instancias_Equipamentos!$D$2:$D$5135, 0), 1)</f>
        <v>Túnel (Booster)</v>
      </c>
      <c r="G2606" s="215" t="str">
        <f t="array" ref="G2606">INDEX(Def_Instancias_Equipamentos!$F$2:$F$5135, MATCH(L2606, Def_Instancias_Equipamentos!$D$2:$D$5135, 0), 1)</f>
        <v>Sala Racks 8</v>
      </c>
      <c r="H2606" s="26" t="str">
        <f t="array" ref="H2606">INDEX(Def_Instancias_Equipamentos!$E$2:$E$5135, MATCH(K2606, Def_Instancias_Equipamentos!$D$2:$D$5135, 0), 1)</f>
        <v>BO-20U</v>
      </c>
      <c r="I2606" s="27" t="str">
        <f t="array" ref="I2606">INDEX(Def_Instancias_Equipamentos!$E$2:$E$5135, MATCH(L2606, Def_Instancias_Equipamentos!$D$2:$D$5135, 0), 1)</f>
        <v>IA-08RaBPM</v>
      </c>
      <c r="J2606" s="27" t="str">
        <f t="shared" si="26"/>
        <v>EXTERNO</v>
      </c>
      <c r="K2606" s="28" t="str">
        <f>Def_Instancias_Equipamentos!$D$1010</f>
        <v>BO-20U:DI-BPMSigPatch</v>
      </c>
      <c r="L2606" s="19" t="str">
        <f>Def_Instancias_Equipamentos!$D$760</f>
        <v>BO-20U:DI-BPMRFFE</v>
      </c>
      <c r="M2606" s="44" t="s">
        <v>47</v>
      </c>
      <c r="N2606" s="45" t="s">
        <v>48</v>
      </c>
      <c r="O2606" s="31" t="str">
        <f>Def_Sistemas_Conectores_Cabos!$B$7</f>
        <v>SMA 50-ohm</v>
      </c>
      <c r="P2606" s="19" t="str">
        <f>Def_Sistemas_Conectores_Cabos!$B$7</f>
        <v>SMA 50-ohm</v>
      </c>
      <c r="Q2606" s="27" t="str">
        <f t="shared" si="31"/>
        <v>BO-20U:DI-BPMSigPatch/BO_OUT
BO-20U:DI-BPMRFFE/BO_IN</v>
      </c>
      <c r="R2606" s="46" t="s">
        <v>25</v>
      </c>
      <c r="S2606" s="46" t="s">
        <v>25</v>
      </c>
      <c r="T2606" s="47" t="str">
        <f>Def_Sistemas_Conectores_Cabos!$C$14</f>
        <v>Datalink Extrudado</v>
      </c>
      <c r="U2606" s="45" t="s">
        <v>46</v>
      </c>
      <c r="V2606" s="33"/>
      <c r="W2606" s="33"/>
      <c r="X2606" s="33"/>
    </row>
    <row r="2607" ht="15.75" customHeight="1">
      <c r="A2607" s="19" t="str">
        <f>Def_Sistemas_Conectores_Cabos!$A$22</f>
        <v>BPM de elétrons</v>
      </c>
      <c r="B2607" s="22" t="str">
        <f>Datas_Entregas!$A$2</f>
        <v>Booster/LTB</v>
      </c>
      <c r="C2607" s="25">
        <f t="array" ref="C2607">INDEX(Datas_Entregas!$B$2:$B$100, MATCH(B2607, Datas_Entregas!$A$2:$A$100, 0), 1)</f>
        <v>43266</v>
      </c>
      <c r="D2607" s="22" t="str">
        <f>Def_Status_Montagem!$A$2</f>
        <v>A verificar</v>
      </c>
      <c r="E2607" s="35" t="str">
        <f>Def_Status_Montagem!$B$4</f>
        <v>Contratada (inclui etiqueta)</v>
      </c>
      <c r="F2607" s="214" t="str">
        <f t="array" ref="F2607">INDEX(Def_Instancias_Equipamentos!$F$2:$F$5135, MATCH(K2607, Def_Instancias_Equipamentos!$D$2:$D$5135, 0), 1)</f>
        <v>Túnel (Booster)</v>
      </c>
      <c r="G2607" s="215" t="str">
        <f t="array" ref="G2607">INDEX(Def_Instancias_Equipamentos!$F$2:$F$5135, MATCH(L2607, Def_Instancias_Equipamentos!$D$2:$D$5135, 0), 1)</f>
        <v>Sala Racks 8</v>
      </c>
      <c r="H2607" s="26" t="str">
        <f t="array" ref="H2607">INDEX(Def_Instancias_Equipamentos!$E$2:$E$5135, MATCH(K2607, Def_Instancias_Equipamentos!$D$2:$D$5135, 0), 1)</f>
        <v>BO-20U</v>
      </c>
      <c r="I2607" s="27" t="str">
        <f t="array" ref="I2607">INDEX(Def_Instancias_Equipamentos!$E$2:$E$5135, MATCH(L2607, Def_Instancias_Equipamentos!$D$2:$D$5135, 0), 1)</f>
        <v>IA-08RaBPM</v>
      </c>
      <c r="J2607" s="27" t="str">
        <f t="shared" si="26"/>
        <v>EXTERNO</v>
      </c>
      <c r="K2607" s="28" t="str">
        <f>Def_Instancias_Equipamentos!$D$1010</f>
        <v>BO-20U:DI-BPMSigPatch</v>
      </c>
      <c r="L2607" s="19" t="str">
        <f>Def_Instancias_Equipamentos!$D$760</f>
        <v>BO-20U:DI-BPMRFFE</v>
      </c>
      <c r="M2607" s="44" t="s">
        <v>49</v>
      </c>
      <c r="N2607" s="45" t="s">
        <v>50</v>
      </c>
      <c r="O2607" s="31" t="str">
        <f>Def_Sistemas_Conectores_Cabos!$B$7</f>
        <v>SMA 50-ohm</v>
      </c>
      <c r="P2607" s="19" t="str">
        <f>Def_Sistemas_Conectores_Cabos!$B$7</f>
        <v>SMA 50-ohm</v>
      </c>
      <c r="Q2607" s="27" t="str">
        <f t="shared" si="31"/>
        <v>BO-20U:DI-BPMSigPatch/TI_OUT
BO-20U:DI-BPMRFFE/TI_IN</v>
      </c>
      <c r="R2607" s="46" t="s">
        <v>25</v>
      </c>
      <c r="S2607" s="46" t="s">
        <v>25</v>
      </c>
      <c r="T2607" s="47" t="str">
        <f>Def_Sistemas_Conectores_Cabos!$C$14</f>
        <v>Datalink Extrudado</v>
      </c>
      <c r="U2607" s="45" t="s">
        <v>46</v>
      </c>
      <c r="V2607" s="33"/>
      <c r="W2607" s="33"/>
      <c r="X2607" s="33"/>
    </row>
    <row r="2608" ht="15.75" customHeight="1">
      <c r="A2608" s="19" t="str">
        <f>Def_Sistemas_Conectores_Cabos!$A$22</f>
        <v>BPM de elétrons</v>
      </c>
      <c r="B2608" s="22" t="str">
        <f>Datas_Entregas!$A$2</f>
        <v>Booster/LTB</v>
      </c>
      <c r="C2608" s="25">
        <f t="array" ref="C2608">INDEX(Datas_Entregas!$B$2:$B$100, MATCH(B2608, Datas_Entregas!$A$2:$A$100, 0), 1)</f>
        <v>43266</v>
      </c>
      <c r="D2608" s="22" t="str">
        <f>Def_Status_Montagem!$A$2</f>
        <v>A verificar</v>
      </c>
      <c r="E2608" s="35" t="str">
        <f>Def_Status_Montagem!$B$4</f>
        <v>Contratada (inclui etiqueta)</v>
      </c>
      <c r="F2608" s="214" t="str">
        <f t="array" ref="F2608">INDEX(Def_Instancias_Equipamentos!$F$2:$F$5135, MATCH(K2608, Def_Instancias_Equipamentos!$D$2:$D$5135, 0), 1)</f>
        <v>Túnel (Booster)</v>
      </c>
      <c r="G2608" s="215" t="str">
        <f t="array" ref="G2608">INDEX(Def_Instancias_Equipamentos!$F$2:$F$5135, MATCH(L2608, Def_Instancias_Equipamentos!$D$2:$D$5135, 0), 1)</f>
        <v>Sala Racks 8</v>
      </c>
      <c r="H2608" s="26" t="str">
        <f t="array" ref="H2608">INDEX(Def_Instancias_Equipamentos!$E$2:$E$5135, MATCH(K2608, Def_Instancias_Equipamentos!$D$2:$D$5135, 0), 1)</f>
        <v>BO-20U</v>
      </c>
      <c r="I2608" s="27" t="str">
        <f t="array" ref="I2608">INDEX(Def_Instancias_Equipamentos!$E$2:$E$5135, MATCH(L2608, Def_Instancias_Equipamentos!$D$2:$D$5135, 0), 1)</f>
        <v>IA-08RaBPM</v>
      </c>
      <c r="J2608" s="27" t="str">
        <f t="shared" si="26"/>
        <v>EXTERNO</v>
      </c>
      <c r="K2608" s="28" t="str">
        <f>Def_Instancias_Equipamentos!$D$1010</f>
        <v>BO-20U:DI-BPMSigPatch</v>
      </c>
      <c r="L2608" s="19" t="str">
        <f>Def_Instancias_Equipamentos!$D$760</f>
        <v>BO-20U:DI-BPMRFFE</v>
      </c>
      <c r="M2608" s="44" t="s">
        <v>51</v>
      </c>
      <c r="N2608" s="45" t="s">
        <v>52</v>
      </c>
      <c r="O2608" s="31" t="str">
        <f>Def_Sistemas_Conectores_Cabos!$B$7</f>
        <v>SMA 50-ohm</v>
      </c>
      <c r="P2608" s="19" t="str">
        <f>Def_Sistemas_Conectores_Cabos!$B$7</f>
        <v>SMA 50-ohm</v>
      </c>
      <c r="Q2608" s="27" t="str">
        <f t="shared" si="31"/>
        <v>BO-20U:DI-BPMSigPatch/TO_OUT
BO-20U:DI-BPMRFFE/TO_IN</v>
      </c>
      <c r="R2608" s="46" t="s">
        <v>25</v>
      </c>
      <c r="S2608" s="46" t="s">
        <v>25</v>
      </c>
      <c r="T2608" s="47" t="str">
        <f>Def_Sistemas_Conectores_Cabos!$C$14</f>
        <v>Datalink Extrudado</v>
      </c>
      <c r="U2608" s="45" t="s">
        <v>46</v>
      </c>
      <c r="V2608" s="33"/>
      <c r="W2608" s="33"/>
      <c r="X2608" s="33"/>
    </row>
    <row r="2609" ht="15.75" customHeight="1">
      <c r="A2609" s="19" t="str">
        <f>Def_Sistemas_Conectores_Cabos!$A$22</f>
        <v>BPM de elétrons</v>
      </c>
      <c r="B2609" s="22" t="str">
        <f>Datas_Entregas!$A$2</f>
        <v>Booster/LTB</v>
      </c>
      <c r="C2609" s="25">
        <f t="array" ref="C2609">INDEX(Datas_Entregas!$B$2:$B$100, MATCH(B2609, Datas_Entregas!$A$2:$A$100, 0), 1)</f>
        <v>43266</v>
      </c>
      <c r="D2609" s="22" t="str">
        <f>Def_Status_Montagem!$A$2</f>
        <v>A verificar</v>
      </c>
      <c r="E2609" s="35" t="str">
        <f>Def_Status_Montagem!$B$4</f>
        <v>Contratada (inclui etiqueta)</v>
      </c>
      <c r="F2609" s="214" t="str">
        <f t="array" ref="F2609">INDEX(Def_Instancias_Equipamentos!$F$2:$F$5135, MATCH(K2609, Def_Instancias_Equipamentos!$D$2:$D$5135, 0), 1)</f>
        <v>Túnel (Booster)</v>
      </c>
      <c r="G2609" s="215" t="str">
        <f t="array" ref="G2609">INDEX(Def_Instancias_Equipamentos!$F$2:$F$5135, MATCH(L2609, Def_Instancias_Equipamentos!$D$2:$D$5135, 0), 1)</f>
        <v>Sala Racks 9</v>
      </c>
      <c r="H2609" s="26" t="str">
        <f t="array" ref="H2609">INDEX(Def_Instancias_Equipamentos!$E$2:$E$5135, MATCH(K2609, Def_Instancias_Equipamentos!$D$2:$D$5135, 0), 1)</f>
        <v>BO-21U</v>
      </c>
      <c r="I2609" s="27" t="str">
        <f t="array" ref="I2609">INDEX(Def_Instancias_Equipamentos!$E$2:$E$5135, MATCH(L2609, Def_Instancias_Equipamentos!$D$2:$D$5135, 0), 1)</f>
        <v>IA-09RaBPM</v>
      </c>
      <c r="J2609" s="27" t="str">
        <f t="shared" si="26"/>
        <v>EXTERNO</v>
      </c>
      <c r="K2609" s="28" t="str">
        <f>Def_Instancias_Equipamentos!$D$1011</f>
        <v>BO-21U:DI-BPMSigPatch</v>
      </c>
      <c r="L2609" s="19" t="str">
        <f>Def_Instancias_Equipamentos!$D$761</f>
        <v>BO-21U:DI-BPMRFFE</v>
      </c>
      <c r="M2609" s="44" t="s">
        <v>44</v>
      </c>
      <c r="N2609" s="45" t="s">
        <v>45</v>
      </c>
      <c r="O2609" s="31" t="str">
        <f>Def_Sistemas_Conectores_Cabos!$B$7</f>
        <v>SMA 50-ohm</v>
      </c>
      <c r="P2609" s="19" t="str">
        <f>Def_Sistemas_Conectores_Cabos!$B$7</f>
        <v>SMA 50-ohm</v>
      </c>
      <c r="Q2609" s="27" t="str">
        <f t="shared" si="31"/>
        <v>BO-21U:DI-BPMSigPatch/BI_OUT
BO-21U:DI-BPMRFFE/BI_IN</v>
      </c>
      <c r="R2609" s="46" t="s">
        <v>25</v>
      </c>
      <c r="S2609" s="46" t="s">
        <v>25</v>
      </c>
      <c r="T2609" s="47" t="str">
        <f>Def_Sistemas_Conectores_Cabos!$C$14</f>
        <v>Datalink Extrudado</v>
      </c>
      <c r="U2609" s="45" t="s">
        <v>46</v>
      </c>
      <c r="V2609" s="33"/>
      <c r="W2609" s="33"/>
      <c r="X2609" s="33"/>
    </row>
    <row r="2610" ht="15.75" customHeight="1">
      <c r="A2610" s="19" t="str">
        <f>Def_Sistemas_Conectores_Cabos!$A$22</f>
        <v>BPM de elétrons</v>
      </c>
      <c r="B2610" s="22" t="str">
        <f>Datas_Entregas!$A$2</f>
        <v>Booster/LTB</v>
      </c>
      <c r="C2610" s="25">
        <f t="array" ref="C2610">INDEX(Datas_Entregas!$B$2:$B$100, MATCH(B2610, Datas_Entregas!$A$2:$A$100, 0), 1)</f>
        <v>43266</v>
      </c>
      <c r="D2610" s="22" t="str">
        <f>Def_Status_Montagem!$A$2</f>
        <v>A verificar</v>
      </c>
      <c r="E2610" s="35" t="str">
        <f>Def_Status_Montagem!$B$4</f>
        <v>Contratada (inclui etiqueta)</v>
      </c>
      <c r="F2610" s="214" t="str">
        <f t="array" ref="F2610">INDEX(Def_Instancias_Equipamentos!$F$2:$F$5135, MATCH(K2610, Def_Instancias_Equipamentos!$D$2:$D$5135, 0), 1)</f>
        <v>Túnel (Booster)</v>
      </c>
      <c r="G2610" s="215" t="str">
        <f t="array" ref="G2610">INDEX(Def_Instancias_Equipamentos!$F$2:$F$5135, MATCH(L2610, Def_Instancias_Equipamentos!$D$2:$D$5135, 0), 1)</f>
        <v>Sala Racks 9</v>
      </c>
      <c r="H2610" s="26" t="str">
        <f t="array" ref="H2610">INDEX(Def_Instancias_Equipamentos!$E$2:$E$5135, MATCH(K2610, Def_Instancias_Equipamentos!$D$2:$D$5135, 0), 1)</f>
        <v>BO-21U</v>
      </c>
      <c r="I2610" s="27" t="str">
        <f t="array" ref="I2610">INDEX(Def_Instancias_Equipamentos!$E$2:$E$5135, MATCH(L2610, Def_Instancias_Equipamentos!$D$2:$D$5135, 0), 1)</f>
        <v>IA-09RaBPM</v>
      </c>
      <c r="J2610" s="27" t="str">
        <f t="shared" si="26"/>
        <v>EXTERNO</v>
      </c>
      <c r="K2610" s="28" t="str">
        <f>Def_Instancias_Equipamentos!$D$1011</f>
        <v>BO-21U:DI-BPMSigPatch</v>
      </c>
      <c r="L2610" s="19" t="str">
        <f>Def_Instancias_Equipamentos!$D$761</f>
        <v>BO-21U:DI-BPMRFFE</v>
      </c>
      <c r="M2610" s="44" t="s">
        <v>47</v>
      </c>
      <c r="N2610" s="45" t="s">
        <v>48</v>
      </c>
      <c r="O2610" s="31" t="str">
        <f>Def_Sistemas_Conectores_Cabos!$B$7</f>
        <v>SMA 50-ohm</v>
      </c>
      <c r="P2610" s="19" t="str">
        <f>Def_Sistemas_Conectores_Cabos!$B$7</f>
        <v>SMA 50-ohm</v>
      </c>
      <c r="Q2610" s="27" t="str">
        <f t="shared" si="31"/>
        <v>BO-21U:DI-BPMSigPatch/BO_OUT
BO-21U:DI-BPMRFFE/BO_IN</v>
      </c>
      <c r="R2610" s="46" t="s">
        <v>25</v>
      </c>
      <c r="S2610" s="46" t="s">
        <v>25</v>
      </c>
      <c r="T2610" s="47" t="str">
        <f>Def_Sistemas_Conectores_Cabos!$C$14</f>
        <v>Datalink Extrudado</v>
      </c>
      <c r="U2610" s="45" t="s">
        <v>46</v>
      </c>
      <c r="V2610" s="33"/>
      <c r="W2610" s="33"/>
      <c r="X2610" s="33"/>
    </row>
    <row r="2611" ht="15.75" customHeight="1">
      <c r="A2611" s="19" t="str">
        <f>Def_Sistemas_Conectores_Cabos!$A$22</f>
        <v>BPM de elétrons</v>
      </c>
      <c r="B2611" s="22" t="str">
        <f>Datas_Entregas!$A$2</f>
        <v>Booster/LTB</v>
      </c>
      <c r="C2611" s="25">
        <f t="array" ref="C2611">INDEX(Datas_Entregas!$B$2:$B$100, MATCH(B2611, Datas_Entregas!$A$2:$A$100, 0), 1)</f>
        <v>43266</v>
      </c>
      <c r="D2611" s="22" t="str">
        <f>Def_Status_Montagem!$A$2</f>
        <v>A verificar</v>
      </c>
      <c r="E2611" s="35" t="str">
        <f>Def_Status_Montagem!$B$4</f>
        <v>Contratada (inclui etiqueta)</v>
      </c>
      <c r="F2611" s="214" t="str">
        <f t="array" ref="F2611">INDEX(Def_Instancias_Equipamentos!$F$2:$F$5135, MATCH(K2611, Def_Instancias_Equipamentos!$D$2:$D$5135, 0), 1)</f>
        <v>Túnel (Booster)</v>
      </c>
      <c r="G2611" s="215" t="str">
        <f t="array" ref="G2611">INDEX(Def_Instancias_Equipamentos!$F$2:$F$5135, MATCH(L2611, Def_Instancias_Equipamentos!$D$2:$D$5135, 0), 1)</f>
        <v>Sala Racks 9</v>
      </c>
      <c r="H2611" s="26" t="str">
        <f t="array" ref="H2611">INDEX(Def_Instancias_Equipamentos!$E$2:$E$5135, MATCH(K2611, Def_Instancias_Equipamentos!$D$2:$D$5135, 0), 1)</f>
        <v>BO-21U</v>
      </c>
      <c r="I2611" s="27" t="str">
        <f t="array" ref="I2611">INDEX(Def_Instancias_Equipamentos!$E$2:$E$5135, MATCH(L2611, Def_Instancias_Equipamentos!$D$2:$D$5135, 0), 1)</f>
        <v>IA-09RaBPM</v>
      </c>
      <c r="J2611" s="27" t="str">
        <f t="shared" si="26"/>
        <v>EXTERNO</v>
      </c>
      <c r="K2611" s="28" t="str">
        <f>Def_Instancias_Equipamentos!$D$1011</f>
        <v>BO-21U:DI-BPMSigPatch</v>
      </c>
      <c r="L2611" s="19" t="str">
        <f>Def_Instancias_Equipamentos!$D$761</f>
        <v>BO-21U:DI-BPMRFFE</v>
      </c>
      <c r="M2611" s="44" t="s">
        <v>49</v>
      </c>
      <c r="N2611" s="45" t="s">
        <v>50</v>
      </c>
      <c r="O2611" s="31" t="str">
        <f>Def_Sistemas_Conectores_Cabos!$B$7</f>
        <v>SMA 50-ohm</v>
      </c>
      <c r="P2611" s="19" t="str">
        <f>Def_Sistemas_Conectores_Cabos!$B$7</f>
        <v>SMA 50-ohm</v>
      </c>
      <c r="Q2611" s="27" t="str">
        <f t="shared" si="31"/>
        <v>BO-21U:DI-BPMSigPatch/TI_OUT
BO-21U:DI-BPMRFFE/TI_IN</v>
      </c>
      <c r="R2611" s="46" t="s">
        <v>25</v>
      </c>
      <c r="S2611" s="46" t="s">
        <v>25</v>
      </c>
      <c r="T2611" s="47" t="str">
        <f>Def_Sistemas_Conectores_Cabos!$C$14</f>
        <v>Datalink Extrudado</v>
      </c>
      <c r="U2611" s="45" t="s">
        <v>46</v>
      </c>
      <c r="V2611" s="33"/>
      <c r="W2611" s="33"/>
      <c r="X2611" s="33"/>
    </row>
    <row r="2612" ht="15.75" customHeight="1">
      <c r="A2612" s="19" t="str">
        <f>Def_Sistemas_Conectores_Cabos!$A$22</f>
        <v>BPM de elétrons</v>
      </c>
      <c r="B2612" s="22" t="str">
        <f>Datas_Entregas!$A$2</f>
        <v>Booster/LTB</v>
      </c>
      <c r="C2612" s="25">
        <f t="array" ref="C2612">INDEX(Datas_Entregas!$B$2:$B$100, MATCH(B2612, Datas_Entregas!$A$2:$A$100, 0), 1)</f>
        <v>43266</v>
      </c>
      <c r="D2612" s="22" t="str">
        <f>Def_Status_Montagem!$A$2</f>
        <v>A verificar</v>
      </c>
      <c r="E2612" s="35" t="str">
        <f>Def_Status_Montagem!$B$4</f>
        <v>Contratada (inclui etiqueta)</v>
      </c>
      <c r="F2612" s="214" t="str">
        <f t="array" ref="F2612">INDEX(Def_Instancias_Equipamentos!$F$2:$F$5135, MATCH(K2612, Def_Instancias_Equipamentos!$D$2:$D$5135, 0), 1)</f>
        <v>Túnel (Booster)</v>
      </c>
      <c r="G2612" s="215" t="str">
        <f t="array" ref="G2612">INDEX(Def_Instancias_Equipamentos!$F$2:$F$5135, MATCH(L2612, Def_Instancias_Equipamentos!$D$2:$D$5135, 0), 1)</f>
        <v>Sala Racks 9</v>
      </c>
      <c r="H2612" s="26" t="str">
        <f t="array" ref="H2612">INDEX(Def_Instancias_Equipamentos!$E$2:$E$5135, MATCH(K2612, Def_Instancias_Equipamentos!$D$2:$D$5135, 0), 1)</f>
        <v>BO-21U</v>
      </c>
      <c r="I2612" s="27" t="str">
        <f t="array" ref="I2612">INDEX(Def_Instancias_Equipamentos!$E$2:$E$5135, MATCH(L2612, Def_Instancias_Equipamentos!$D$2:$D$5135, 0), 1)</f>
        <v>IA-09RaBPM</v>
      </c>
      <c r="J2612" s="27" t="str">
        <f t="shared" si="26"/>
        <v>EXTERNO</v>
      </c>
      <c r="K2612" s="28" t="str">
        <f>Def_Instancias_Equipamentos!$D$1011</f>
        <v>BO-21U:DI-BPMSigPatch</v>
      </c>
      <c r="L2612" s="19" t="str">
        <f>Def_Instancias_Equipamentos!$D$761</f>
        <v>BO-21U:DI-BPMRFFE</v>
      </c>
      <c r="M2612" s="44" t="s">
        <v>51</v>
      </c>
      <c r="N2612" s="45" t="s">
        <v>52</v>
      </c>
      <c r="O2612" s="31" t="str">
        <f>Def_Sistemas_Conectores_Cabos!$B$7</f>
        <v>SMA 50-ohm</v>
      </c>
      <c r="P2612" s="19" t="str">
        <f>Def_Sistemas_Conectores_Cabos!$B$7</f>
        <v>SMA 50-ohm</v>
      </c>
      <c r="Q2612" s="27" t="str">
        <f t="shared" si="31"/>
        <v>BO-21U:DI-BPMSigPatch/TO_OUT
BO-21U:DI-BPMRFFE/TO_IN</v>
      </c>
      <c r="R2612" s="46" t="s">
        <v>25</v>
      </c>
      <c r="S2612" s="46" t="s">
        <v>25</v>
      </c>
      <c r="T2612" s="47" t="str">
        <f>Def_Sistemas_Conectores_Cabos!$C$14</f>
        <v>Datalink Extrudado</v>
      </c>
      <c r="U2612" s="45" t="s">
        <v>46</v>
      </c>
      <c r="V2612" s="33"/>
      <c r="W2612" s="33"/>
      <c r="X2612" s="33"/>
    </row>
    <row r="2613" ht="15.75" customHeight="1">
      <c r="A2613" s="19" t="str">
        <f>Def_Sistemas_Conectores_Cabos!$A$22</f>
        <v>BPM de elétrons</v>
      </c>
      <c r="B2613" s="22" t="str">
        <f>Datas_Entregas!$A$2</f>
        <v>Booster/LTB</v>
      </c>
      <c r="C2613" s="25">
        <f t="array" ref="C2613">INDEX(Datas_Entregas!$B$2:$B$100, MATCH(B2613, Datas_Entregas!$A$2:$A$100, 0), 1)</f>
        <v>43266</v>
      </c>
      <c r="D2613" s="22" t="str">
        <f>Def_Status_Montagem!$A$2</f>
        <v>A verificar</v>
      </c>
      <c r="E2613" s="35" t="str">
        <f>Def_Status_Montagem!$B$4</f>
        <v>Contratada (inclui etiqueta)</v>
      </c>
      <c r="F2613" s="214" t="str">
        <f t="array" ref="F2613">INDEX(Def_Instancias_Equipamentos!$F$2:$F$5135, MATCH(K2613, Def_Instancias_Equipamentos!$D$2:$D$5135, 0), 1)</f>
        <v>Túnel (Booster)</v>
      </c>
      <c r="G2613" s="215" t="str">
        <f t="array" ref="G2613">INDEX(Def_Instancias_Equipamentos!$F$2:$F$5135, MATCH(L2613, Def_Instancias_Equipamentos!$D$2:$D$5135, 0), 1)</f>
        <v>Sala Racks 9</v>
      </c>
      <c r="H2613" s="26" t="str">
        <f t="array" ref="H2613">INDEX(Def_Instancias_Equipamentos!$E$2:$E$5135, MATCH(K2613, Def_Instancias_Equipamentos!$D$2:$D$5135, 0), 1)</f>
        <v>BO-22U</v>
      </c>
      <c r="I2613" s="27" t="str">
        <f t="array" ref="I2613">INDEX(Def_Instancias_Equipamentos!$E$2:$E$5135, MATCH(L2613, Def_Instancias_Equipamentos!$D$2:$D$5135, 0), 1)</f>
        <v>IA-09RaBPM</v>
      </c>
      <c r="J2613" s="27" t="str">
        <f t="shared" si="26"/>
        <v>EXTERNO</v>
      </c>
      <c r="K2613" s="28" t="str">
        <f>Def_Instancias_Equipamentos!$D$1012</f>
        <v>BO-22U:DI-BPMSigPatch</v>
      </c>
      <c r="L2613" s="19" t="str">
        <f>Def_Instancias_Equipamentos!$D$762</f>
        <v>BO-22U:DI-BPMRFFE</v>
      </c>
      <c r="M2613" s="44" t="s">
        <v>44</v>
      </c>
      <c r="N2613" s="45" t="s">
        <v>45</v>
      </c>
      <c r="O2613" s="31" t="str">
        <f>Def_Sistemas_Conectores_Cabos!$B$7</f>
        <v>SMA 50-ohm</v>
      </c>
      <c r="P2613" s="19" t="str">
        <f>Def_Sistemas_Conectores_Cabos!$B$7</f>
        <v>SMA 50-ohm</v>
      </c>
      <c r="Q2613" s="27" t="str">
        <f t="shared" si="31"/>
        <v>BO-22U:DI-BPMSigPatch/BI_OUT
BO-22U:DI-BPMRFFE/BI_IN</v>
      </c>
      <c r="R2613" s="46" t="s">
        <v>25</v>
      </c>
      <c r="S2613" s="46" t="s">
        <v>25</v>
      </c>
      <c r="T2613" s="47" t="str">
        <f>Def_Sistemas_Conectores_Cabos!$C$14</f>
        <v>Datalink Extrudado</v>
      </c>
      <c r="U2613" s="45" t="s">
        <v>46</v>
      </c>
      <c r="V2613" s="33"/>
      <c r="W2613" s="33"/>
      <c r="X2613" s="33"/>
    </row>
    <row r="2614" ht="15.75" customHeight="1">
      <c r="A2614" s="19" t="str">
        <f>Def_Sistemas_Conectores_Cabos!$A$22</f>
        <v>BPM de elétrons</v>
      </c>
      <c r="B2614" s="22" t="str">
        <f>Datas_Entregas!$A$2</f>
        <v>Booster/LTB</v>
      </c>
      <c r="C2614" s="25">
        <f t="array" ref="C2614">INDEX(Datas_Entregas!$B$2:$B$100, MATCH(B2614, Datas_Entregas!$A$2:$A$100, 0), 1)</f>
        <v>43266</v>
      </c>
      <c r="D2614" s="22" t="str">
        <f>Def_Status_Montagem!$A$2</f>
        <v>A verificar</v>
      </c>
      <c r="E2614" s="35" t="str">
        <f>Def_Status_Montagem!$B$4</f>
        <v>Contratada (inclui etiqueta)</v>
      </c>
      <c r="F2614" s="214" t="str">
        <f t="array" ref="F2614">INDEX(Def_Instancias_Equipamentos!$F$2:$F$5135, MATCH(K2614, Def_Instancias_Equipamentos!$D$2:$D$5135, 0), 1)</f>
        <v>Túnel (Booster)</v>
      </c>
      <c r="G2614" s="215" t="str">
        <f t="array" ref="G2614">INDEX(Def_Instancias_Equipamentos!$F$2:$F$5135, MATCH(L2614, Def_Instancias_Equipamentos!$D$2:$D$5135, 0), 1)</f>
        <v>Sala Racks 9</v>
      </c>
      <c r="H2614" s="26" t="str">
        <f t="array" ref="H2614">INDEX(Def_Instancias_Equipamentos!$E$2:$E$5135, MATCH(K2614, Def_Instancias_Equipamentos!$D$2:$D$5135, 0), 1)</f>
        <v>BO-22U</v>
      </c>
      <c r="I2614" s="27" t="str">
        <f t="array" ref="I2614">INDEX(Def_Instancias_Equipamentos!$E$2:$E$5135, MATCH(L2614, Def_Instancias_Equipamentos!$D$2:$D$5135, 0), 1)</f>
        <v>IA-09RaBPM</v>
      </c>
      <c r="J2614" s="27" t="str">
        <f t="shared" si="26"/>
        <v>EXTERNO</v>
      </c>
      <c r="K2614" s="28" t="str">
        <f>Def_Instancias_Equipamentos!$D$1012</f>
        <v>BO-22U:DI-BPMSigPatch</v>
      </c>
      <c r="L2614" s="19" t="str">
        <f>Def_Instancias_Equipamentos!$D$762</f>
        <v>BO-22U:DI-BPMRFFE</v>
      </c>
      <c r="M2614" s="44" t="s">
        <v>47</v>
      </c>
      <c r="N2614" s="45" t="s">
        <v>48</v>
      </c>
      <c r="O2614" s="31" t="str">
        <f>Def_Sistemas_Conectores_Cabos!$B$7</f>
        <v>SMA 50-ohm</v>
      </c>
      <c r="P2614" s="19" t="str">
        <f>Def_Sistemas_Conectores_Cabos!$B$7</f>
        <v>SMA 50-ohm</v>
      </c>
      <c r="Q2614" s="27" t="str">
        <f t="shared" si="31"/>
        <v>BO-22U:DI-BPMSigPatch/BO_OUT
BO-22U:DI-BPMRFFE/BO_IN</v>
      </c>
      <c r="R2614" s="46" t="s">
        <v>25</v>
      </c>
      <c r="S2614" s="46" t="s">
        <v>25</v>
      </c>
      <c r="T2614" s="47" t="str">
        <f>Def_Sistemas_Conectores_Cabos!$C$14</f>
        <v>Datalink Extrudado</v>
      </c>
      <c r="U2614" s="45" t="s">
        <v>46</v>
      </c>
      <c r="V2614" s="33"/>
      <c r="W2614" s="33"/>
      <c r="X2614" s="33"/>
    </row>
    <row r="2615" ht="15.75" customHeight="1">
      <c r="A2615" s="19" t="str">
        <f>Def_Sistemas_Conectores_Cabos!$A$22</f>
        <v>BPM de elétrons</v>
      </c>
      <c r="B2615" s="22" t="str">
        <f>Datas_Entregas!$A$2</f>
        <v>Booster/LTB</v>
      </c>
      <c r="C2615" s="25">
        <f t="array" ref="C2615">INDEX(Datas_Entregas!$B$2:$B$100, MATCH(B2615, Datas_Entregas!$A$2:$A$100, 0), 1)</f>
        <v>43266</v>
      </c>
      <c r="D2615" s="22" t="str">
        <f>Def_Status_Montagem!$A$2</f>
        <v>A verificar</v>
      </c>
      <c r="E2615" s="35" t="str">
        <f>Def_Status_Montagem!$B$4</f>
        <v>Contratada (inclui etiqueta)</v>
      </c>
      <c r="F2615" s="214" t="str">
        <f t="array" ref="F2615">INDEX(Def_Instancias_Equipamentos!$F$2:$F$5135, MATCH(K2615, Def_Instancias_Equipamentos!$D$2:$D$5135, 0), 1)</f>
        <v>Túnel (Booster)</v>
      </c>
      <c r="G2615" s="215" t="str">
        <f t="array" ref="G2615">INDEX(Def_Instancias_Equipamentos!$F$2:$F$5135, MATCH(L2615, Def_Instancias_Equipamentos!$D$2:$D$5135, 0), 1)</f>
        <v>Sala Racks 9</v>
      </c>
      <c r="H2615" s="26" t="str">
        <f t="array" ref="H2615">INDEX(Def_Instancias_Equipamentos!$E$2:$E$5135, MATCH(K2615, Def_Instancias_Equipamentos!$D$2:$D$5135, 0), 1)</f>
        <v>BO-22U</v>
      </c>
      <c r="I2615" s="27" t="str">
        <f t="array" ref="I2615">INDEX(Def_Instancias_Equipamentos!$E$2:$E$5135, MATCH(L2615, Def_Instancias_Equipamentos!$D$2:$D$5135, 0), 1)</f>
        <v>IA-09RaBPM</v>
      </c>
      <c r="J2615" s="27" t="str">
        <f t="shared" si="26"/>
        <v>EXTERNO</v>
      </c>
      <c r="K2615" s="28" t="str">
        <f>Def_Instancias_Equipamentos!$D$1012</f>
        <v>BO-22U:DI-BPMSigPatch</v>
      </c>
      <c r="L2615" s="19" t="str">
        <f>Def_Instancias_Equipamentos!$D$762</f>
        <v>BO-22U:DI-BPMRFFE</v>
      </c>
      <c r="M2615" s="44" t="s">
        <v>49</v>
      </c>
      <c r="N2615" s="45" t="s">
        <v>50</v>
      </c>
      <c r="O2615" s="31" t="str">
        <f>Def_Sistemas_Conectores_Cabos!$B$7</f>
        <v>SMA 50-ohm</v>
      </c>
      <c r="P2615" s="19" t="str">
        <f>Def_Sistemas_Conectores_Cabos!$B$7</f>
        <v>SMA 50-ohm</v>
      </c>
      <c r="Q2615" s="27" t="str">
        <f t="shared" si="31"/>
        <v>BO-22U:DI-BPMSigPatch/TI_OUT
BO-22U:DI-BPMRFFE/TI_IN</v>
      </c>
      <c r="R2615" s="46" t="s">
        <v>25</v>
      </c>
      <c r="S2615" s="46" t="s">
        <v>25</v>
      </c>
      <c r="T2615" s="47" t="str">
        <f>Def_Sistemas_Conectores_Cabos!$C$14</f>
        <v>Datalink Extrudado</v>
      </c>
      <c r="U2615" s="45" t="s">
        <v>46</v>
      </c>
      <c r="V2615" s="33"/>
      <c r="W2615" s="33"/>
      <c r="X2615" s="33"/>
    </row>
    <row r="2616" ht="15.75" customHeight="1">
      <c r="A2616" s="19" t="str">
        <f>Def_Sistemas_Conectores_Cabos!$A$22</f>
        <v>BPM de elétrons</v>
      </c>
      <c r="B2616" s="22" t="str">
        <f>Datas_Entregas!$A$2</f>
        <v>Booster/LTB</v>
      </c>
      <c r="C2616" s="25">
        <f t="array" ref="C2616">INDEX(Datas_Entregas!$B$2:$B$100, MATCH(B2616, Datas_Entregas!$A$2:$A$100, 0), 1)</f>
        <v>43266</v>
      </c>
      <c r="D2616" s="22" t="str">
        <f>Def_Status_Montagem!$A$2</f>
        <v>A verificar</v>
      </c>
      <c r="E2616" s="35" t="str">
        <f>Def_Status_Montagem!$B$4</f>
        <v>Contratada (inclui etiqueta)</v>
      </c>
      <c r="F2616" s="214" t="str">
        <f t="array" ref="F2616">INDEX(Def_Instancias_Equipamentos!$F$2:$F$5135, MATCH(K2616, Def_Instancias_Equipamentos!$D$2:$D$5135, 0), 1)</f>
        <v>Túnel (Booster)</v>
      </c>
      <c r="G2616" s="215" t="str">
        <f t="array" ref="G2616">INDEX(Def_Instancias_Equipamentos!$F$2:$F$5135, MATCH(L2616, Def_Instancias_Equipamentos!$D$2:$D$5135, 0), 1)</f>
        <v>Sala Racks 9</v>
      </c>
      <c r="H2616" s="26" t="str">
        <f t="array" ref="H2616">INDEX(Def_Instancias_Equipamentos!$E$2:$E$5135, MATCH(K2616, Def_Instancias_Equipamentos!$D$2:$D$5135, 0), 1)</f>
        <v>BO-22U</v>
      </c>
      <c r="I2616" s="27" t="str">
        <f t="array" ref="I2616">INDEX(Def_Instancias_Equipamentos!$E$2:$E$5135, MATCH(L2616, Def_Instancias_Equipamentos!$D$2:$D$5135, 0), 1)</f>
        <v>IA-09RaBPM</v>
      </c>
      <c r="J2616" s="27" t="str">
        <f t="shared" si="26"/>
        <v>EXTERNO</v>
      </c>
      <c r="K2616" s="28" t="str">
        <f>Def_Instancias_Equipamentos!$D$1012</f>
        <v>BO-22U:DI-BPMSigPatch</v>
      </c>
      <c r="L2616" s="19" t="str">
        <f>Def_Instancias_Equipamentos!$D$762</f>
        <v>BO-22U:DI-BPMRFFE</v>
      </c>
      <c r="M2616" s="44" t="s">
        <v>51</v>
      </c>
      <c r="N2616" s="45" t="s">
        <v>52</v>
      </c>
      <c r="O2616" s="31" t="str">
        <f>Def_Sistemas_Conectores_Cabos!$B$7</f>
        <v>SMA 50-ohm</v>
      </c>
      <c r="P2616" s="19" t="str">
        <f>Def_Sistemas_Conectores_Cabos!$B$7</f>
        <v>SMA 50-ohm</v>
      </c>
      <c r="Q2616" s="27" t="str">
        <f t="shared" si="31"/>
        <v>BO-22U:DI-BPMSigPatch/TO_OUT
BO-22U:DI-BPMRFFE/TO_IN</v>
      </c>
      <c r="R2616" s="46" t="s">
        <v>25</v>
      </c>
      <c r="S2616" s="46" t="s">
        <v>25</v>
      </c>
      <c r="T2616" s="47" t="str">
        <f>Def_Sistemas_Conectores_Cabos!$C$14</f>
        <v>Datalink Extrudado</v>
      </c>
      <c r="U2616" s="45" t="s">
        <v>46</v>
      </c>
      <c r="V2616" s="33"/>
      <c r="W2616" s="33"/>
      <c r="X2616" s="33"/>
    </row>
    <row r="2617" ht="15.75" customHeight="1">
      <c r="A2617" s="19" t="str">
        <f>Def_Sistemas_Conectores_Cabos!$A$22</f>
        <v>BPM de elétrons</v>
      </c>
      <c r="B2617" s="22" t="str">
        <f>Datas_Entregas!$A$2</f>
        <v>Booster/LTB</v>
      </c>
      <c r="C2617" s="25">
        <f t="array" ref="C2617">INDEX(Datas_Entregas!$B$2:$B$100, MATCH(B2617, Datas_Entregas!$A$2:$A$100, 0), 1)</f>
        <v>43266</v>
      </c>
      <c r="D2617" s="22" t="str">
        <f>Def_Status_Montagem!$A$2</f>
        <v>A verificar</v>
      </c>
      <c r="E2617" s="35" t="str">
        <f>Def_Status_Montagem!$B$4</f>
        <v>Contratada (inclui etiqueta)</v>
      </c>
      <c r="F2617" s="214" t="str">
        <f t="array" ref="F2617">INDEX(Def_Instancias_Equipamentos!$F$2:$F$5135, MATCH(K2617, Def_Instancias_Equipamentos!$D$2:$D$5135, 0), 1)</f>
        <v>Túnel (Booster)</v>
      </c>
      <c r="G2617" s="215" t="str">
        <f t="array" ref="G2617">INDEX(Def_Instancias_Equipamentos!$F$2:$F$5135, MATCH(L2617, Def_Instancias_Equipamentos!$D$2:$D$5135, 0), 1)</f>
        <v>Sala Racks 10</v>
      </c>
      <c r="H2617" s="26" t="str">
        <f t="array" ref="H2617">INDEX(Def_Instancias_Equipamentos!$E$2:$E$5135, MATCH(K2617, Def_Instancias_Equipamentos!$D$2:$D$5135, 0), 1)</f>
        <v>BO-23U</v>
      </c>
      <c r="I2617" s="27" t="str">
        <f t="array" ref="I2617">INDEX(Def_Instancias_Equipamentos!$E$2:$E$5135, MATCH(L2617, Def_Instancias_Equipamentos!$D$2:$D$5135, 0), 1)</f>
        <v>IA-10RaBPM</v>
      </c>
      <c r="J2617" s="27" t="str">
        <f t="shared" si="26"/>
        <v>EXTERNO</v>
      </c>
      <c r="K2617" s="28" t="str">
        <f>Def_Instancias_Equipamentos!$D$1013</f>
        <v>BO-23U:DI-BPMSigPatch</v>
      </c>
      <c r="L2617" s="19" t="str">
        <f>Def_Instancias_Equipamentos!$D$763</f>
        <v>BO-23U:DI-BPMRFFE</v>
      </c>
      <c r="M2617" s="44" t="s">
        <v>44</v>
      </c>
      <c r="N2617" s="45" t="s">
        <v>45</v>
      </c>
      <c r="O2617" s="31" t="str">
        <f>Def_Sistemas_Conectores_Cabos!$B$7</f>
        <v>SMA 50-ohm</v>
      </c>
      <c r="P2617" s="19" t="str">
        <f>Def_Sistemas_Conectores_Cabos!$B$7</f>
        <v>SMA 50-ohm</v>
      </c>
      <c r="Q2617" s="27" t="str">
        <f t="shared" si="31"/>
        <v>BO-23U:DI-BPMSigPatch/BI_OUT
BO-23U:DI-BPMRFFE/BI_IN</v>
      </c>
      <c r="R2617" s="46" t="s">
        <v>25</v>
      </c>
      <c r="S2617" s="46" t="s">
        <v>25</v>
      </c>
      <c r="T2617" s="47" t="str">
        <f>Def_Sistemas_Conectores_Cabos!$C$14</f>
        <v>Datalink Extrudado</v>
      </c>
      <c r="U2617" s="45" t="s">
        <v>46</v>
      </c>
      <c r="V2617" s="33"/>
      <c r="W2617" s="33"/>
      <c r="X2617" s="33"/>
    </row>
    <row r="2618" ht="15.75" customHeight="1">
      <c r="A2618" s="19" t="str">
        <f>Def_Sistemas_Conectores_Cabos!$A$22</f>
        <v>BPM de elétrons</v>
      </c>
      <c r="B2618" s="22" t="str">
        <f>Datas_Entregas!$A$2</f>
        <v>Booster/LTB</v>
      </c>
      <c r="C2618" s="25">
        <f t="array" ref="C2618">INDEX(Datas_Entregas!$B$2:$B$100, MATCH(B2618, Datas_Entregas!$A$2:$A$100, 0), 1)</f>
        <v>43266</v>
      </c>
      <c r="D2618" s="22" t="str">
        <f>Def_Status_Montagem!$A$2</f>
        <v>A verificar</v>
      </c>
      <c r="E2618" s="35" t="str">
        <f>Def_Status_Montagem!$B$4</f>
        <v>Contratada (inclui etiqueta)</v>
      </c>
      <c r="F2618" s="214" t="str">
        <f t="array" ref="F2618">INDEX(Def_Instancias_Equipamentos!$F$2:$F$5135, MATCH(K2618, Def_Instancias_Equipamentos!$D$2:$D$5135, 0), 1)</f>
        <v>Túnel (Booster)</v>
      </c>
      <c r="G2618" s="215" t="str">
        <f t="array" ref="G2618">INDEX(Def_Instancias_Equipamentos!$F$2:$F$5135, MATCH(L2618, Def_Instancias_Equipamentos!$D$2:$D$5135, 0), 1)</f>
        <v>Sala Racks 10</v>
      </c>
      <c r="H2618" s="26" t="str">
        <f t="array" ref="H2618">INDEX(Def_Instancias_Equipamentos!$E$2:$E$5135, MATCH(K2618, Def_Instancias_Equipamentos!$D$2:$D$5135, 0), 1)</f>
        <v>BO-23U</v>
      </c>
      <c r="I2618" s="27" t="str">
        <f t="array" ref="I2618">INDEX(Def_Instancias_Equipamentos!$E$2:$E$5135, MATCH(L2618, Def_Instancias_Equipamentos!$D$2:$D$5135, 0), 1)</f>
        <v>IA-10RaBPM</v>
      </c>
      <c r="J2618" s="27" t="str">
        <f t="shared" si="26"/>
        <v>EXTERNO</v>
      </c>
      <c r="K2618" s="28" t="str">
        <f>Def_Instancias_Equipamentos!$D$1013</f>
        <v>BO-23U:DI-BPMSigPatch</v>
      </c>
      <c r="L2618" s="19" t="str">
        <f>Def_Instancias_Equipamentos!$D$763</f>
        <v>BO-23U:DI-BPMRFFE</v>
      </c>
      <c r="M2618" s="44" t="s">
        <v>47</v>
      </c>
      <c r="N2618" s="45" t="s">
        <v>48</v>
      </c>
      <c r="O2618" s="31" t="str">
        <f>Def_Sistemas_Conectores_Cabos!$B$7</f>
        <v>SMA 50-ohm</v>
      </c>
      <c r="P2618" s="19" t="str">
        <f>Def_Sistemas_Conectores_Cabos!$B$7</f>
        <v>SMA 50-ohm</v>
      </c>
      <c r="Q2618" s="27" t="str">
        <f t="shared" si="31"/>
        <v>BO-23U:DI-BPMSigPatch/BO_OUT
BO-23U:DI-BPMRFFE/BO_IN</v>
      </c>
      <c r="R2618" s="46" t="s">
        <v>25</v>
      </c>
      <c r="S2618" s="46" t="s">
        <v>25</v>
      </c>
      <c r="T2618" s="47" t="str">
        <f>Def_Sistemas_Conectores_Cabos!$C$14</f>
        <v>Datalink Extrudado</v>
      </c>
      <c r="U2618" s="45" t="s">
        <v>46</v>
      </c>
      <c r="V2618" s="33"/>
      <c r="W2618" s="33"/>
      <c r="X2618" s="33"/>
    </row>
    <row r="2619" ht="15.75" customHeight="1">
      <c r="A2619" s="19" t="str">
        <f>Def_Sistemas_Conectores_Cabos!$A$22</f>
        <v>BPM de elétrons</v>
      </c>
      <c r="B2619" s="22" t="str">
        <f>Datas_Entregas!$A$2</f>
        <v>Booster/LTB</v>
      </c>
      <c r="C2619" s="25">
        <f t="array" ref="C2619">INDEX(Datas_Entregas!$B$2:$B$100, MATCH(B2619, Datas_Entregas!$A$2:$A$100, 0), 1)</f>
        <v>43266</v>
      </c>
      <c r="D2619" s="22" t="str">
        <f>Def_Status_Montagem!$A$2</f>
        <v>A verificar</v>
      </c>
      <c r="E2619" s="35" t="str">
        <f>Def_Status_Montagem!$B$4</f>
        <v>Contratada (inclui etiqueta)</v>
      </c>
      <c r="F2619" s="214" t="str">
        <f t="array" ref="F2619">INDEX(Def_Instancias_Equipamentos!$F$2:$F$5135, MATCH(K2619, Def_Instancias_Equipamentos!$D$2:$D$5135, 0), 1)</f>
        <v>Túnel (Booster)</v>
      </c>
      <c r="G2619" s="215" t="str">
        <f t="array" ref="G2619">INDEX(Def_Instancias_Equipamentos!$F$2:$F$5135, MATCH(L2619, Def_Instancias_Equipamentos!$D$2:$D$5135, 0), 1)</f>
        <v>Sala Racks 10</v>
      </c>
      <c r="H2619" s="26" t="str">
        <f t="array" ref="H2619">INDEX(Def_Instancias_Equipamentos!$E$2:$E$5135, MATCH(K2619, Def_Instancias_Equipamentos!$D$2:$D$5135, 0), 1)</f>
        <v>BO-23U</v>
      </c>
      <c r="I2619" s="27" t="str">
        <f t="array" ref="I2619">INDEX(Def_Instancias_Equipamentos!$E$2:$E$5135, MATCH(L2619, Def_Instancias_Equipamentos!$D$2:$D$5135, 0), 1)</f>
        <v>IA-10RaBPM</v>
      </c>
      <c r="J2619" s="27" t="str">
        <f t="shared" si="26"/>
        <v>EXTERNO</v>
      </c>
      <c r="K2619" s="28" t="str">
        <f>Def_Instancias_Equipamentos!$D$1013</f>
        <v>BO-23U:DI-BPMSigPatch</v>
      </c>
      <c r="L2619" s="19" t="str">
        <f>Def_Instancias_Equipamentos!$D$763</f>
        <v>BO-23U:DI-BPMRFFE</v>
      </c>
      <c r="M2619" s="44" t="s">
        <v>49</v>
      </c>
      <c r="N2619" s="45" t="s">
        <v>50</v>
      </c>
      <c r="O2619" s="31" t="str">
        <f>Def_Sistemas_Conectores_Cabos!$B$7</f>
        <v>SMA 50-ohm</v>
      </c>
      <c r="P2619" s="19" t="str">
        <f>Def_Sistemas_Conectores_Cabos!$B$7</f>
        <v>SMA 50-ohm</v>
      </c>
      <c r="Q2619" s="27" t="str">
        <f t="shared" si="31"/>
        <v>BO-23U:DI-BPMSigPatch/TI_OUT
BO-23U:DI-BPMRFFE/TI_IN</v>
      </c>
      <c r="R2619" s="46" t="s">
        <v>25</v>
      </c>
      <c r="S2619" s="46" t="s">
        <v>25</v>
      </c>
      <c r="T2619" s="47" t="str">
        <f>Def_Sistemas_Conectores_Cabos!$C$14</f>
        <v>Datalink Extrudado</v>
      </c>
      <c r="U2619" s="45" t="s">
        <v>46</v>
      </c>
      <c r="V2619" s="33"/>
      <c r="W2619" s="33"/>
      <c r="X2619" s="33"/>
    </row>
    <row r="2620" ht="15.75" customHeight="1">
      <c r="A2620" s="19" t="str">
        <f>Def_Sistemas_Conectores_Cabos!$A$22</f>
        <v>BPM de elétrons</v>
      </c>
      <c r="B2620" s="22" t="str">
        <f>Datas_Entregas!$A$2</f>
        <v>Booster/LTB</v>
      </c>
      <c r="C2620" s="25">
        <f t="array" ref="C2620">INDEX(Datas_Entregas!$B$2:$B$100, MATCH(B2620, Datas_Entregas!$A$2:$A$100, 0), 1)</f>
        <v>43266</v>
      </c>
      <c r="D2620" s="22" t="str">
        <f>Def_Status_Montagem!$A$2</f>
        <v>A verificar</v>
      </c>
      <c r="E2620" s="35" t="str">
        <f>Def_Status_Montagem!$B$4</f>
        <v>Contratada (inclui etiqueta)</v>
      </c>
      <c r="F2620" s="214" t="str">
        <f t="array" ref="F2620">INDEX(Def_Instancias_Equipamentos!$F$2:$F$5135, MATCH(K2620, Def_Instancias_Equipamentos!$D$2:$D$5135, 0), 1)</f>
        <v>Túnel (Booster)</v>
      </c>
      <c r="G2620" s="215" t="str">
        <f t="array" ref="G2620">INDEX(Def_Instancias_Equipamentos!$F$2:$F$5135, MATCH(L2620, Def_Instancias_Equipamentos!$D$2:$D$5135, 0), 1)</f>
        <v>Sala Racks 10</v>
      </c>
      <c r="H2620" s="26" t="str">
        <f t="array" ref="H2620">INDEX(Def_Instancias_Equipamentos!$E$2:$E$5135, MATCH(K2620, Def_Instancias_Equipamentos!$D$2:$D$5135, 0), 1)</f>
        <v>BO-23U</v>
      </c>
      <c r="I2620" s="27" t="str">
        <f t="array" ref="I2620">INDEX(Def_Instancias_Equipamentos!$E$2:$E$5135, MATCH(L2620, Def_Instancias_Equipamentos!$D$2:$D$5135, 0), 1)</f>
        <v>IA-10RaBPM</v>
      </c>
      <c r="J2620" s="27" t="str">
        <f t="shared" si="26"/>
        <v>EXTERNO</v>
      </c>
      <c r="K2620" s="28" t="str">
        <f>Def_Instancias_Equipamentos!$D$1013</f>
        <v>BO-23U:DI-BPMSigPatch</v>
      </c>
      <c r="L2620" s="19" t="str">
        <f>Def_Instancias_Equipamentos!$D$763</f>
        <v>BO-23U:DI-BPMRFFE</v>
      </c>
      <c r="M2620" s="44" t="s">
        <v>51</v>
      </c>
      <c r="N2620" s="45" t="s">
        <v>52</v>
      </c>
      <c r="O2620" s="31" t="str">
        <f>Def_Sistemas_Conectores_Cabos!$B$7</f>
        <v>SMA 50-ohm</v>
      </c>
      <c r="P2620" s="19" t="str">
        <f>Def_Sistemas_Conectores_Cabos!$B$7</f>
        <v>SMA 50-ohm</v>
      </c>
      <c r="Q2620" s="27" t="str">
        <f t="shared" si="31"/>
        <v>BO-23U:DI-BPMSigPatch/TO_OUT
BO-23U:DI-BPMRFFE/TO_IN</v>
      </c>
      <c r="R2620" s="46" t="s">
        <v>25</v>
      </c>
      <c r="S2620" s="46" t="s">
        <v>25</v>
      </c>
      <c r="T2620" s="47" t="str">
        <f>Def_Sistemas_Conectores_Cabos!$C$14</f>
        <v>Datalink Extrudado</v>
      </c>
      <c r="U2620" s="45" t="s">
        <v>46</v>
      </c>
      <c r="V2620" s="33"/>
      <c r="W2620" s="33"/>
      <c r="X2620" s="33"/>
    </row>
    <row r="2621" ht="15.75" customHeight="1">
      <c r="A2621" s="19" t="str">
        <f>Def_Sistemas_Conectores_Cabos!$A$22</f>
        <v>BPM de elétrons</v>
      </c>
      <c r="B2621" s="22" t="str">
        <f>Datas_Entregas!$A$2</f>
        <v>Booster/LTB</v>
      </c>
      <c r="C2621" s="25">
        <f t="array" ref="C2621">INDEX(Datas_Entregas!$B$2:$B$100, MATCH(B2621, Datas_Entregas!$A$2:$A$100, 0), 1)</f>
        <v>43266</v>
      </c>
      <c r="D2621" s="22" t="str">
        <f>Def_Status_Montagem!$A$2</f>
        <v>A verificar</v>
      </c>
      <c r="E2621" s="35" t="str">
        <f>Def_Status_Montagem!$B$4</f>
        <v>Contratada (inclui etiqueta)</v>
      </c>
      <c r="F2621" s="214" t="str">
        <f t="array" ref="F2621">INDEX(Def_Instancias_Equipamentos!$F$2:$F$5135, MATCH(K2621, Def_Instancias_Equipamentos!$D$2:$D$5135, 0), 1)</f>
        <v>Túnel (Booster)</v>
      </c>
      <c r="G2621" s="215" t="str">
        <f t="array" ref="G2621">INDEX(Def_Instancias_Equipamentos!$F$2:$F$5135, MATCH(L2621, Def_Instancias_Equipamentos!$D$2:$D$5135, 0), 1)</f>
        <v>Sala Racks 10</v>
      </c>
      <c r="H2621" s="26" t="str">
        <f t="array" ref="H2621">INDEX(Def_Instancias_Equipamentos!$E$2:$E$5135, MATCH(K2621, Def_Instancias_Equipamentos!$D$2:$D$5135, 0), 1)</f>
        <v>BO-24U</v>
      </c>
      <c r="I2621" s="27" t="str">
        <f t="array" ref="I2621">INDEX(Def_Instancias_Equipamentos!$E$2:$E$5135, MATCH(L2621, Def_Instancias_Equipamentos!$D$2:$D$5135, 0), 1)</f>
        <v>IA-10RaBPM</v>
      </c>
      <c r="J2621" s="27" t="str">
        <f t="shared" si="26"/>
        <v>EXTERNO</v>
      </c>
      <c r="K2621" s="28" t="str">
        <f>Def_Instancias_Equipamentos!$D$1014</f>
        <v>BO-24U:DI-BPMSigPatch</v>
      </c>
      <c r="L2621" s="19" t="str">
        <f>Def_Instancias_Equipamentos!$D$764</f>
        <v>BO-24U:DI-BPMRFFE</v>
      </c>
      <c r="M2621" s="44" t="s">
        <v>44</v>
      </c>
      <c r="N2621" s="45" t="s">
        <v>45</v>
      </c>
      <c r="O2621" s="31" t="str">
        <f>Def_Sistemas_Conectores_Cabos!$B$7</f>
        <v>SMA 50-ohm</v>
      </c>
      <c r="P2621" s="19" t="str">
        <f>Def_Sistemas_Conectores_Cabos!$B$7</f>
        <v>SMA 50-ohm</v>
      </c>
      <c r="Q2621" s="27" t="str">
        <f t="shared" si="31"/>
        <v>BO-24U:DI-BPMSigPatch/BI_OUT
BO-24U:DI-BPMRFFE/BI_IN</v>
      </c>
      <c r="R2621" s="46" t="s">
        <v>25</v>
      </c>
      <c r="S2621" s="46" t="s">
        <v>25</v>
      </c>
      <c r="T2621" s="47" t="str">
        <f>Def_Sistemas_Conectores_Cabos!$C$14</f>
        <v>Datalink Extrudado</v>
      </c>
      <c r="U2621" s="45" t="s">
        <v>46</v>
      </c>
      <c r="V2621" s="33"/>
      <c r="W2621" s="33"/>
      <c r="X2621" s="33"/>
    </row>
    <row r="2622" ht="15.75" customHeight="1">
      <c r="A2622" s="19" t="str">
        <f>Def_Sistemas_Conectores_Cabos!$A$22</f>
        <v>BPM de elétrons</v>
      </c>
      <c r="B2622" s="22" t="str">
        <f>Datas_Entregas!$A$2</f>
        <v>Booster/LTB</v>
      </c>
      <c r="C2622" s="25">
        <f t="array" ref="C2622">INDEX(Datas_Entregas!$B$2:$B$100, MATCH(B2622, Datas_Entregas!$A$2:$A$100, 0), 1)</f>
        <v>43266</v>
      </c>
      <c r="D2622" s="22" t="str">
        <f>Def_Status_Montagem!$A$2</f>
        <v>A verificar</v>
      </c>
      <c r="E2622" s="35" t="str">
        <f>Def_Status_Montagem!$B$4</f>
        <v>Contratada (inclui etiqueta)</v>
      </c>
      <c r="F2622" s="214" t="str">
        <f t="array" ref="F2622">INDEX(Def_Instancias_Equipamentos!$F$2:$F$5135, MATCH(K2622, Def_Instancias_Equipamentos!$D$2:$D$5135, 0), 1)</f>
        <v>Túnel (Booster)</v>
      </c>
      <c r="G2622" s="215" t="str">
        <f t="array" ref="G2622">INDEX(Def_Instancias_Equipamentos!$F$2:$F$5135, MATCH(L2622, Def_Instancias_Equipamentos!$D$2:$D$5135, 0), 1)</f>
        <v>Sala Racks 10</v>
      </c>
      <c r="H2622" s="26" t="str">
        <f t="array" ref="H2622">INDEX(Def_Instancias_Equipamentos!$E$2:$E$5135, MATCH(K2622, Def_Instancias_Equipamentos!$D$2:$D$5135, 0), 1)</f>
        <v>BO-24U</v>
      </c>
      <c r="I2622" s="27" t="str">
        <f t="array" ref="I2622">INDEX(Def_Instancias_Equipamentos!$E$2:$E$5135, MATCH(L2622, Def_Instancias_Equipamentos!$D$2:$D$5135, 0), 1)</f>
        <v>IA-10RaBPM</v>
      </c>
      <c r="J2622" s="27" t="str">
        <f t="shared" si="26"/>
        <v>EXTERNO</v>
      </c>
      <c r="K2622" s="28" t="str">
        <f>Def_Instancias_Equipamentos!$D$1014</f>
        <v>BO-24U:DI-BPMSigPatch</v>
      </c>
      <c r="L2622" s="19" t="str">
        <f>Def_Instancias_Equipamentos!$D$764</f>
        <v>BO-24U:DI-BPMRFFE</v>
      </c>
      <c r="M2622" s="44" t="s">
        <v>47</v>
      </c>
      <c r="N2622" s="45" t="s">
        <v>48</v>
      </c>
      <c r="O2622" s="31" t="str">
        <f>Def_Sistemas_Conectores_Cabos!$B$7</f>
        <v>SMA 50-ohm</v>
      </c>
      <c r="P2622" s="19" t="str">
        <f>Def_Sistemas_Conectores_Cabos!$B$7</f>
        <v>SMA 50-ohm</v>
      </c>
      <c r="Q2622" s="27" t="str">
        <f t="shared" si="31"/>
        <v>BO-24U:DI-BPMSigPatch/BO_OUT
BO-24U:DI-BPMRFFE/BO_IN</v>
      </c>
      <c r="R2622" s="46" t="s">
        <v>25</v>
      </c>
      <c r="S2622" s="46" t="s">
        <v>25</v>
      </c>
      <c r="T2622" s="47" t="str">
        <f>Def_Sistemas_Conectores_Cabos!$C$14</f>
        <v>Datalink Extrudado</v>
      </c>
      <c r="U2622" s="45" t="s">
        <v>46</v>
      </c>
      <c r="V2622" s="33"/>
      <c r="W2622" s="33"/>
      <c r="X2622" s="33"/>
    </row>
    <row r="2623" ht="15.75" customHeight="1">
      <c r="A2623" s="19" t="str">
        <f>Def_Sistemas_Conectores_Cabos!$A$22</f>
        <v>BPM de elétrons</v>
      </c>
      <c r="B2623" s="22" t="str">
        <f>Datas_Entregas!$A$2</f>
        <v>Booster/LTB</v>
      </c>
      <c r="C2623" s="25">
        <f t="array" ref="C2623">INDEX(Datas_Entregas!$B$2:$B$100, MATCH(B2623, Datas_Entregas!$A$2:$A$100, 0), 1)</f>
        <v>43266</v>
      </c>
      <c r="D2623" s="22" t="str">
        <f>Def_Status_Montagem!$A$2</f>
        <v>A verificar</v>
      </c>
      <c r="E2623" s="35" t="str">
        <f>Def_Status_Montagem!$B$4</f>
        <v>Contratada (inclui etiqueta)</v>
      </c>
      <c r="F2623" s="214" t="str">
        <f t="array" ref="F2623">INDEX(Def_Instancias_Equipamentos!$F$2:$F$5135, MATCH(K2623, Def_Instancias_Equipamentos!$D$2:$D$5135, 0), 1)</f>
        <v>Túnel (Booster)</v>
      </c>
      <c r="G2623" s="215" t="str">
        <f t="array" ref="G2623">INDEX(Def_Instancias_Equipamentos!$F$2:$F$5135, MATCH(L2623, Def_Instancias_Equipamentos!$D$2:$D$5135, 0), 1)</f>
        <v>Sala Racks 10</v>
      </c>
      <c r="H2623" s="26" t="str">
        <f t="array" ref="H2623">INDEX(Def_Instancias_Equipamentos!$E$2:$E$5135, MATCH(K2623, Def_Instancias_Equipamentos!$D$2:$D$5135, 0), 1)</f>
        <v>BO-24U</v>
      </c>
      <c r="I2623" s="27" t="str">
        <f t="array" ref="I2623">INDEX(Def_Instancias_Equipamentos!$E$2:$E$5135, MATCH(L2623, Def_Instancias_Equipamentos!$D$2:$D$5135, 0), 1)</f>
        <v>IA-10RaBPM</v>
      </c>
      <c r="J2623" s="27" t="str">
        <f t="shared" si="26"/>
        <v>EXTERNO</v>
      </c>
      <c r="K2623" s="28" t="str">
        <f>Def_Instancias_Equipamentos!$D$1014</f>
        <v>BO-24U:DI-BPMSigPatch</v>
      </c>
      <c r="L2623" s="19" t="str">
        <f>Def_Instancias_Equipamentos!$D$764</f>
        <v>BO-24U:DI-BPMRFFE</v>
      </c>
      <c r="M2623" s="44" t="s">
        <v>49</v>
      </c>
      <c r="N2623" s="45" t="s">
        <v>50</v>
      </c>
      <c r="O2623" s="31" t="str">
        <f>Def_Sistemas_Conectores_Cabos!$B$7</f>
        <v>SMA 50-ohm</v>
      </c>
      <c r="P2623" s="19" t="str">
        <f>Def_Sistemas_Conectores_Cabos!$B$7</f>
        <v>SMA 50-ohm</v>
      </c>
      <c r="Q2623" s="27" t="str">
        <f t="shared" si="31"/>
        <v>BO-24U:DI-BPMSigPatch/TI_OUT
BO-24U:DI-BPMRFFE/TI_IN</v>
      </c>
      <c r="R2623" s="46" t="s">
        <v>25</v>
      </c>
      <c r="S2623" s="46" t="s">
        <v>25</v>
      </c>
      <c r="T2623" s="47" t="str">
        <f>Def_Sistemas_Conectores_Cabos!$C$14</f>
        <v>Datalink Extrudado</v>
      </c>
      <c r="U2623" s="45" t="s">
        <v>46</v>
      </c>
      <c r="V2623" s="33"/>
      <c r="W2623" s="33"/>
      <c r="X2623" s="33"/>
    </row>
    <row r="2624" ht="15.75" customHeight="1">
      <c r="A2624" s="19" t="str">
        <f>Def_Sistemas_Conectores_Cabos!$A$22</f>
        <v>BPM de elétrons</v>
      </c>
      <c r="B2624" s="22" t="str">
        <f>Datas_Entregas!$A$2</f>
        <v>Booster/LTB</v>
      </c>
      <c r="C2624" s="25">
        <f t="array" ref="C2624">INDEX(Datas_Entregas!$B$2:$B$100, MATCH(B2624, Datas_Entregas!$A$2:$A$100, 0), 1)</f>
        <v>43266</v>
      </c>
      <c r="D2624" s="22" t="str">
        <f>Def_Status_Montagem!$A$2</f>
        <v>A verificar</v>
      </c>
      <c r="E2624" s="35" t="str">
        <f>Def_Status_Montagem!$B$4</f>
        <v>Contratada (inclui etiqueta)</v>
      </c>
      <c r="F2624" s="214" t="str">
        <f t="array" ref="F2624">INDEX(Def_Instancias_Equipamentos!$F$2:$F$5135, MATCH(K2624, Def_Instancias_Equipamentos!$D$2:$D$5135, 0), 1)</f>
        <v>Túnel (Booster)</v>
      </c>
      <c r="G2624" s="215" t="str">
        <f t="array" ref="G2624">INDEX(Def_Instancias_Equipamentos!$F$2:$F$5135, MATCH(L2624, Def_Instancias_Equipamentos!$D$2:$D$5135, 0), 1)</f>
        <v>Sala Racks 10</v>
      </c>
      <c r="H2624" s="26" t="str">
        <f t="array" ref="H2624">INDEX(Def_Instancias_Equipamentos!$E$2:$E$5135, MATCH(K2624, Def_Instancias_Equipamentos!$D$2:$D$5135, 0), 1)</f>
        <v>BO-24U</v>
      </c>
      <c r="I2624" s="27" t="str">
        <f t="array" ref="I2624">INDEX(Def_Instancias_Equipamentos!$E$2:$E$5135, MATCH(L2624, Def_Instancias_Equipamentos!$D$2:$D$5135, 0), 1)</f>
        <v>IA-10RaBPM</v>
      </c>
      <c r="J2624" s="27" t="str">
        <f t="shared" si="26"/>
        <v>EXTERNO</v>
      </c>
      <c r="K2624" s="28" t="str">
        <f>Def_Instancias_Equipamentos!$D$1014</f>
        <v>BO-24U:DI-BPMSigPatch</v>
      </c>
      <c r="L2624" s="19" t="str">
        <f>Def_Instancias_Equipamentos!$D$764</f>
        <v>BO-24U:DI-BPMRFFE</v>
      </c>
      <c r="M2624" s="44" t="s">
        <v>51</v>
      </c>
      <c r="N2624" s="45" t="s">
        <v>52</v>
      </c>
      <c r="O2624" s="31" t="str">
        <f>Def_Sistemas_Conectores_Cabos!$B$7</f>
        <v>SMA 50-ohm</v>
      </c>
      <c r="P2624" s="19" t="str">
        <f>Def_Sistemas_Conectores_Cabos!$B$7</f>
        <v>SMA 50-ohm</v>
      </c>
      <c r="Q2624" s="27" t="str">
        <f t="shared" si="31"/>
        <v>BO-24U:DI-BPMSigPatch/TO_OUT
BO-24U:DI-BPMRFFE/TO_IN</v>
      </c>
      <c r="R2624" s="46" t="s">
        <v>25</v>
      </c>
      <c r="S2624" s="46" t="s">
        <v>25</v>
      </c>
      <c r="T2624" s="47" t="str">
        <f>Def_Sistemas_Conectores_Cabos!$C$14</f>
        <v>Datalink Extrudado</v>
      </c>
      <c r="U2624" s="45" t="s">
        <v>46</v>
      </c>
      <c r="V2624" s="33"/>
      <c r="W2624" s="33"/>
      <c r="X2624" s="33"/>
    </row>
    <row r="2625" ht="15.75" customHeight="1">
      <c r="A2625" s="19" t="str">
        <f>Def_Sistemas_Conectores_Cabos!$A$22</f>
        <v>BPM de elétrons</v>
      </c>
      <c r="B2625" s="22" t="str">
        <f>Datas_Entregas!$A$2</f>
        <v>Booster/LTB</v>
      </c>
      <c r="C2625" s="25">
        <f t="array" ref="C2625">INDEX(Datas_Entregas!$B$2:$B$100, MATCH(B2625, Datas_Entregas!$A$2:$A$100, 0), 1)</f>
        <v>43266</v>
      </c>
      <c r="D2625" s="22" t="str">
        <f>Def_Status_Montagem!$A$2</f>
        <v>A verificar</v>
      </c>
      <c r="E2625" s="35" t="str">
        <f>Def_Status_Montagem!$B$4</f>
        <v>Contratada (inclui etiqueta)</v>
      </c>
      <c r="F2625" s="214" t="str">
        <f t="array" ref="F2625">INDEX(Def_Instancias_Equipamentos!$F$2:$F$5135, MATCH(K2625, Def_Instancias_Equipamentos!$D$2:$D$5135, 0), 1)</f>
        <v>Túnel (Booster)</v>
      </c>
      <c r="G2625" s="215" t="str">
        <f t="array" ref="G2625">INDEX(Def_Instancias_Equipamentos!$F$2:$F$5135, MATCH(L2625, Def_Instancias_Equipamentos!$D$2:$D$5135, 0), 1)</f>
        <v>Sala Racks 10</v>
      </c>
      <c r="H2625" s="26" t="str">
        <f t="array" ref="H2625">INDEX(Def_Instancias_Equipamentos!$E$2:$E$5135, MATCH(K2625, Def_Instancias_Equipamentos!$D$2:$D$5135, 0), 1)</f>
        <v>BO-25U</v>
      </c>
      <c r="I2625" s="27" t="str">
        <f t="array" ref="I2625">INDEX(Def_Instancias_Equipamentos!$E$2:$E$5135, MATCH(L2625, Def_Instancias_Equipamentos!$D$2:$D$5135, 0), 1)</f>
        <v>IA-10RaBPM</v>
      </c>
      <c r="J2625" s="27" t="str">
        <f t="shared" si="26"/>
        <v>EXTERNO</v>
      </c>
      <c r="K2625" s="28" t="str">
        <f>Def_Instancias_Equipamentos!$D$1015</f>
        <v>BO-25U:DI-BPMSigPatch</v>
      </c>
      <c r="L2625" s="19" t="str">
        <f>Def_Instancias_Equipamentos!$D$765</f>
        <v>BO-25U:DI-BPMRFFE</v>
      </c>
      <c r="M2625" s="44" t="s">
        <v>44</v>
      </c>
      <c r="N2625" s="45" t="s">
        <v>45</v>
      </c>
      <c r="O2625" s="31" t="str">
        <f>Def_Sistemas_Conectores_Cabos!$B$7</f>
        <v>SMA 50-ohm</v>
      </c>
      <c r="P2625" s="19" t="str">
        <f>Def_Sistemas_Conectores_Cabos!$B$7</f>
        <v>SMA 50-ohm</v>
      </c>
      <c r="Q2625" s="27" t="str">
        <f t="shared" si="31"/>
        <v>BO-25U:DI-BPMSigPatch/BI_OUT
BO-25U:DI-BPMRFFE/BI_IN</v>
      </c>
      <c r="R2625" s="46" t="s">
        <v>25</v>
      </c>
      <c r="S2625" s="46" t="s">
        <v>25</v>
      </c>
      <c r="T2625" s="47" t="str">
        <f>Def_Sistemas_Conectores_Cabos!$C$14</f>
        <v>Datalink Extrudado</v>
      </c>
      <c r="U2625" s="45" t="s">
        <v>46</v>
      </c>
      <c r="V2625" s="33"/>
      <c r="W2625" s="33"/>
      <c r="X2625" s="33"/>
    </row>
    <row r="2626" ht="15.75" customHeight="1">
      <c r="A2626" s="19" t="str">
        <f>Def_Sistemas_Conectores_Cabos!$A$22</f>
        <v>BPM de elétrons</v>
      </c>
      <c r="B2626" s="22" t="str">
        <f>Datas_Entregas!$A$2</f>
        <v>Booster/LTB</v>
      </c>
      <c r="C2626" s="25">
        <f t="array" ref="C2626">INDEX(Datas_Entregas!$B$2:$B$100, MATCH(B2626, Datas_Entregas!$A$2:$A$100, 0), 1)</f>
        <v>43266</v>
      </c>
      <c r="D2626" s="22" t="str">
        <f>Def_Status_Montagem!$A$2</f>
        <v>A verificar</v>
      </c>
      <c r="E2626" s="35" t="str">
        <f>Def_Status_Montagem!$B$4</f>
        <v>Contratada (inclui etiqueta)</v>
      </c>
      <c r="F2626" s="214" t="str">
        <f t="array" ref="F2626">INDEX(Def_Instancias_Equipamentos!$F$2:$F$5135, MATCH(K2626, Def_Instancias_Equipamentos!$D$2:$D$5135, 0), 1)</f>
        <v>Túnel (Booster)</v>
      </c>
      <c r="G2626" s="215" t="str">
        <f t="array" ref="G2626">INDEX(Def_Instancias_Equipamentos!$F$2:$F$5135, MATCH(L2626, Def_Instancias_Equipamentos!$D$2:$D$5135, 0), 1)</f>
        <v>Sala Racks 10</v>
      </c>
      <c r="H2626" s="26" t="str">
        <f t="array" ref="H2626">INDEX(Def_Instancias_Equipamentos!$E$2:$E$5135, MATCH(K2626, Def_Instancias_Equipamentos!$D$2:$D$5135, 0), 1)</f>
        <v>BO-25U</v>
      </c>
      <c r="I2626" s="27" t="str">
        <f t="array" ref="I2626">INDEX(Def_Instancias_Equipamentos!$E$2:$E$5135, MATCH(L2626, Def_Instancias_Equipamentos!$D$2:$D$5135, 0), 1)</f>
        <v>IA-10RaBPM</v>
      </c>
      <c r="J2626" s="27" t="str">
        <f t="shared" si="26"/>
        <v>EXTERNO</v>
      </c>
      <c r="K2626" s="28" t="str">
        <f>Def_Instancias_Equipamentos!$D$1015</f>
        <v>BO-25U:DI-BPMSigPatch</v>
      </c>
      <c r="L2626" s="19" t="str">
        <f>Def_Instancias_Equipamentos!$D$765</f>
        <v>BO-25U:DI-BPMRFFE</v>
      </c>
      <c r="M2626" s="44" t="s">
        <v>47</v>
      </c>
      <c r="N2626" s="45" t="s">
        <v>48</v>
      </c>
      <c r="O2626" s="31" t="str">
        <f>Def_Sistemas_Conectores_Cabos!$B$7</f>
        <v>SMA 50-ohm</v>
      </c>
      <c r="P2626" s="19" t="str">
        <f>Def_Sistemas_Conectores_Cabos!$B$7</f>
        <v>SMA 50-ohm</v>
      </c>
      <c r="Q2626" s="27" t="str">
        <f t="shared" si="31"/>
        <v>BO-25U:DI-BPMSigPatch/BO_OUT
BO-25U:DI-BPMRFFE/BO_IN</v>
      </c>
      <c r="R2626" s="46" t="s">
        <v>25</v>
      </c>
      <c r="S2626" s="46" t="s">
        <v>25</v>
      </c>
      <c r="T2626" s="47" t="str">
        <f>Def_Sistemas_Conectores_Cabos!$C$14</f>
        <v>Datalink Extrudado</v>
      </c>
      <c r="U2626" s="45" t="s">
        <v>46</v>
      </c>
      <c r="V2626" s="33"/>
      <c r="W2626" s="33"/>
      <c r="X2626" s="33"/>
    </row>
    <row r="2627" ht="15.75" customHeight="1">
      <c r="A2627" s="19" t="str">
        <f>Def_Sistemas_Conectores_Cabos!$A$22</f>
        <v>BPM de elétrons</v>
      </c>
      <c r="B2627" s="22" t="str">
        <f>Datas_Entregas!$A$2</f>
        <v>Booster/LTB</v>
      </c>
      <c r="C2627" s="25">
        <f t="array" ref="C2627">INDEX(Datas_Entregas!$B$2:$B$100, MATCH(B2627, Datas_Entregas!$A$2:$A$100, 0), 1)</f>
        <v>43266</v>
      </c>
      <c r="D2627" s="22" t="str">
        <f>Def_Status_Montagem!$A$2</f>
        <v>A verificar</v>
      </c>
      <c r="E2627" s="35" t="str">
        <f>Def_Status_Montagem!$B$4</f>
        <v>Contratada (inclui etiqueta)</v>
      </c>
      <c r="F2627" s="214" t="str">
        <f t="array" ref="F2627">INDEX(Def_Instancias_Equipamentos!$F$2:$F$5135, MATCH(K2627, Def_Instancias_Equipamentos!$D$2:$D$5135, 0), 1)</f>
        <v>Túnel (Booster)</v>
      </c>
      <c r="G2627" s="215" t="str">
        <f t="array" ref="G2627">INDEX(Def_Instancias_Equipamentos!$F$2:$F$5135, MATCH(L2627, Def_Instancias_Equipamentos!$D$2:$D$5135, 0), 1)</f>
        <v>Sala Racks 10</v>
      </c>
      <c r="H2627" s="26" t="str">
        <f t="array" ref="H2627">INDEX(Def_Instancias_Equipamentos!$E$2:$E$5135, MATCH(K2627, Def_Instancias_Equipamentos!$D$2:$D$5135, 0), 1)</f>
        <v>BO-25U</v>
      </c>
      <c r="I2627" s="27" t="str">
        <f t="array" ref="I2627">INDEX(Def_Instancias_Equipamentos!$E$2:$E$5135, MATCH(L2627, Def_Instancias_Equipamentos!$D$2:$D$5135, 0), 1)</f>
        <v>IA-10RaBPM</v>
      </c>
      <c r="J2627" s="27" t="str">
        <f t="shared" si="26"/>
        <v>EXTERNO</v>
      </c>
      <c r="K2627" s="28" t="str">
        <f>Def_Instancias_Equipamentos!$D$1015</f>
        <v>BO-25U:DI-BPMSigPatch</v>
      </c>
      <c r="L2627" s="19" t="str">
        <f>Def_Instancias_Equipamentos!$D$765</f>
        <v>BO-25U:DI-BPMRFFE</v>
      </c>
      <c r="M2627" s="44" t="s">
        <v>49</v>
      </c>
      <c r="N2627" s="45" t="s">
        <v>50</v>
      </c>
      <c r="O2627" s="31" t="str">
        <f>Def_Sistemas_Conectores_Cabos!$B$7</f>
        <v>SMA 50-ohm</v>
      </c>
      <c r="P2627" s="19" t="str">
        <f>Def_Sistemas_Conectores_Cabos!$B$7</f>
        <v>SMA 50-ohm</v>
      </c>
      <c r="Q2627" s="27" t="str">
        <f t="shared" si="31"/>
        <v>BO-25U:DI-BPMSigPatch/TI_OUT
BO-25U:DI-BPMRFFE/TI_IN</v>
      </c>
      <c r="R2627" s="46" t="s">
        <v>25</v>
      </c>
      <c r="S2627" s="46" t="s">
        <v>25</v>
      </c>
      <c r="T2627" s="47" t="str">
        <f>Def_Sistemas_Conectores_Cabos!$C$14</f>
        <v>Datalink Extrudado</v>
      </c>
      <c r="U2627" s="45" t="s">
        <v>46</v>
      </c>
      <c r="V2627" s="33"/>
      <c r="W2627" s="33"/>
      <c r="X2627" s="33"/>
    </row>
    <row r="2628" ht="15.75" customHeight="1">
      <c r="A2628" s="19" t="str">
        <f>Def_Sistemas_Conectores_Cabos!$A$22</f>
        <v>BPM de elétrons</v>
      </c>
      <c r="B2628" s="22" t="str">
        <f>Datas_Entregas!$A$2</f>
        <v>Booster/LTB</v>
      </c>
      <c r="C2628" s="25">
        <f t="array" ref="C2628">INDEX(Datas_Entregas!$B$2:$B$100, MATCH(B2628, Datas_Entregas!$A$2:$A$100, 0), 1)</f>
        <v>43266</v>
      </c>
      <c r="D2628" s="22" t="str">
        <f>Def_Status_Montagem!$A$2</f>
        <v>A verificar</v>
      </c>
      <c r="E2628" s="35" t="str">
        <f>Def_Status_Montagem!$B$4</f>
        <v>Contratada (inclui etiqueta)</v>
      </c>
      <c r="F2628" s="214" t="str">
        <f t="array" ref="F2628">INDEX(Def_Instancias_Equipamentos!$F$2:$F$5135, MATCH(K2628, Def_Instancias_Equipamentos!$D$2:$D$5135, 0), 1)</f>
        <v>Túnel (Booster)</v>
      </c>
      <c r="G2628" s="215" t="str">
        <f t="array" ref="G2628">INDEX(Def_Instancias_Equipamentos!$F$2:$F$5135, MATCH(L2628, Def_Instancias_Equipamentos!$D$2:$D$5135, 0), 1)</f>
        <v>Sala Racks 10</v>
      </c>
      <c r="H2628" s="26" t="str">
        <f t="array" ref="H2628">INDEX(Def_Instancias_Equipamentos!$E$2:$E$5135, MATCH(K2628, Def_Instancias_Equipamentos!$D$2:$D$5135, 0), 1)</f>
        <v>BO-25U</v>
      </c>
      <c r="I2628" s="27" t="str">
        <f t="array" ref="I2628">INDEX(Def_Instancias_Equipamentos!$E$2:$E$5135, MATCH(L2628, Def_Instancias_Equipamentos!$D$2:$D$5135, 0), 1)</f>
        <v>IA-10RaBPM</v>
      </c>
      <c r="J2628" s="27" t="str">
        <f t="shared" si="26"/>
        <v>EXTERNO</v>
      </c>
      <c r="K2628" s="28" t="str">
        <f>Def_Instancias_Equipamentos!$D$1015</f>
        <v>BO-25U:DI-BPMSigPatch</v>
      </c>
      <c r="L2628" s="19" t="str">
        <f>Def_Instancias_Equipamentos!$D$765</f>
        <v>BO-25U:DI-BPMRFFE</v>
      </c>
      <c r="M2628" s="44" t="s">
        <v>51</v>
      </c>
      <c r="N2628" s="45" t="s">
        <v>52</v>
      </c>
      <c r="O2628" s="31" t="str">
        <f>Def_Sistemas_Conectores_Cabos!$B$7</f>
        <v>SMA 50-ohm</v>
      </c>
      <c r="P2628" s="19" t="str">
        <f>Def_Sistemas_Conectores_Cabos!$B$7</f>
        <v>SMA 50-ohm</v>
      </c>
      <c r="Q2628" s="27" t="str">
        <f t="shared" si="31"/>
        <v>BO-25U:DI-BPMSigPatch/TO_OUT
BO-25U:DI-BPMRFFE/TO_IN</v>
      </c>
      <c r="R2628" s="46" t="s">
        <v>25</v>
      </c>
      <c r="S2628" s="46" t="s">
        <v>25</v>
      </c>
      <c r="T2628" s="47" t="str">
        <f>Def_Sistemas_Conectores_Cabos!$C$14</f>
        <v>Datalink Extrudado</v>
      </c>
      <c r="U2628" s="45" t="s">
        <v>46</v>
      </c>
      <c r="V2628" s="33"/>
      <c r="W2628" s="33"/>
      <c r="X2628" s="33"/>
    </row>
    <row r="2629" ht="15.75" customHeight="1">
      <c r="A2629" s="19" t="str">
        <f>Def_Sistemas_Conectores_Cabos!$A$22</f>
        <v>BPM de elétrons</v>
      </c>
      <c r="B2629" s="22" t="str">
        <f>Datas_Entregas!$A$2</f>
        <v>Booster/LTB</v>
      </c>
      <c r="C2629" s="25">
        <f t="array" ref="C2629">INDEX(Datas_Entregas!$B$2:$B$100, MATCH(B2629, Datas_Entregas!$A$2:$A$100, 0), 1)</f>
        <v>43266</v>
      </c>
      <c r="D2629" s="22" t="str">
        <f>Def_Status_Montagem!$A$2</f>
        <v>A verificar</v>
      </c>
      <c r="E2629" s="35" t="str">
        <f>Def_Status_Montagem!$B$4</f>
        <v>Contratada (inclui etiqueta)</v>
      </c>
      <c r="F2629" s="214" t="str">
        <f t="array" ref="F2629">INDEX(Def_Instancias_Equipamentos!$F$2:$F$5135, MATCH(K2629, Def_Instancias_Equipamentos!$D$2:$D$5135, 0), 1)</f>
        <v>Túnel (Booster)</v>
      </c>
      <c r="G2629" s="215" t="str">
        <f t="array" ref="G2629">INDEX(Def_Instancias_Equipamentos!$F$2:$F$5135, MATCH(L2629, Def_Instancias_Equipamentos!$D$2:$D$5135, 0), 1)</f>
        <v>Sala Racks 11</v>
      </c>
      <c r="H2629" s="26" t="str">
        <f t="array" ref="H2629">INDEX(Def_Instancias_Equipamentos!$E$2:$E$5135, MATCH(K2629, Def_Instancias_Equipamentos!$D$2:$D$5135, 0), 1)</f>
        <v>BO-26U</v>
      </c>
      <c r="I2629" s="27" t="str">
        <f t="array" ref="I2629">INDEX(Def_Instancias_Equipamentos!$E$2:$E$5135, MATCH(L2629, Def_Instancias_Equipamentos!$D$2:$D$5135, 0), 1)</f>
        <v>IA-11RaBPM</v>
      </c>
      <c r="J2629" s="27" t="str">
        <f t="shared" si="26"/>
        <v>EXTERNO</v>
      </c>
      <c r="K2629" s="28" t="str">
        <f>Def_Instancias_Equipamentos!$D$1016</f>
        <v>BO-26U:DI-BPMSigPatch</v>
      </c>
      <c r="L2629" s="19" t="str">
        <f>Def_Instancias_Equipamentos!$D$766</f>
        <v>BO-26U:DI-BPMRFFE</v>
      </c>
      <c r="M2629" s="44" t="s">
        <v>44</v>
      </c>
      <c r="N2629" s="45" t="s">
        <v>45</v>
      </c>
      <c r="O2629" s="31" t="str">
        <f>Def_Sistemas_Conectores_Cabos!$B$7</f>
        <v>SMA 50-ohm</v>
      </c>
      <c r="P2629" s="19" t="str">
        <f>Def_Sistemas_Conectores_Cabos!$B$7</f>
        <v>SMA 50-ohm</v>
      </c>
      <c r="Q2629" s="27" t="str">
        <f t="shared" si="31"/>
        <v>BO-26U:DI-BPMSigPatch/BI_OUT
BO-26U:DI-BPMRFFE/BI_IN</v>
      </c>
      <c r="R2629" s="46" t="s">
        <v>25</v>
      </c>
      <c r="S2629" s="46" t="s">
        <v>25</v>
      </c>
      <c r="T2629" s="47" t="str">
        <f>Def_Sistemas_Conectores_Cabos!$C$14</f>
        <v>Datalink Extrudado</v>
      </c>
      <c r="U2629" s="45" t="s">
        <v>46</v>
      </c>
      <c r="V2629" s="33"/>
      <c r="W2629" s="33"/>
      <c r="X2629" s="33"/>
    </row>
    <row r="2630" ht="15.75" customHeight="1">
      <c r="A2630" s="19" t="str">
        <f>Def_Sistemas_Conectores_Cabos!$A$22</f>
        <v>BPM de elétrons</v>
      </c>
      <c r="B2630" s="22" t="str">
        <f>Datas_Entregas!$A$2</f>
        <v>Booster/LTB</v>
      </c>
      <c r="C2630" s="25">
        <f t="array" ref="C2630">INDEX(Datas_Entregas!$B$2:$B$100, MATCH(B2630, Datas_Entregas!$A$2:$A$100, 0), 1)</f>
        <v>43266</v>
      </c>
      <c r="D2630" s="22" t="str">
        <f>Def_Status_Montagem!$A$2</f>
        <v>A verificar</v>
      </c>
      <c r="E2630" s="35" t="str">
        <f>Def_Status_Montagem!$B$4</f>
        <v>Contratada (inclui etiqueta)</v>
      </c>
      <c r="F2630" s="214" t="str">
        <f t="array" ref="F2630">INDEX(Def_Instancias_Equipamentos!$F$2:$F$5135, MATCH(K2630, Def_Instancias_Equipamentos!$D$2:$D$5135, 0), 1)</f>
        <v>Túnel (Booster)</v>
      </c>
      <c r="G2630" s="215" t="str">
        <f t="array" ref="G2630">INDEX(Def_Instancias_Equipamentos!$F$2:$F$5135, MATCH(L2630, Def_Instancias_Equipamentos!$D$2:$D$5135, 0), 1)</f>
        <v>Sala Racks 11</v>
      </c>
      <c r="H2630" s="26" t="str">
        <f t="array" ref="H2630">INDEX(Def_Instancias_Equipamentos!$E$2:$E$5135, MATCH(K2630, Def_Instancias_Equipamentos!$D$2:$D$5135, 0), 1)</f>
        <v>BO-26U</v>
      </c>
      <c r="I2630" s="27" t="str">
        <f t="array" ref="I2630">INDEX(Def_Instancias_Equipamentos!$E$2:$E$5135, MATCH(L2630, Def_Instancias_Equipamentos!$D$2:$D$5135, 0), 1)</f>
        <v>IA-11RaBPM</v>
      </c>
      <c r="J2630" s="27" t="str">
        <f t="shared" si="26"/>
        <v>EXTERNO</v>
      </c>
      <c r="K2630" s="28" t="str">
        <f>Def_Instancias_Equipamentos!$D$1016</f>
        <v>BO-26U:DI-BPMSigPatch</v>
      </c>
      <c r="L2630" s="19" t="str">
        <f>Def_Instancias_Equipamentos!$D$766</f>
        <v>BO-26U:DI-BPMRFFE</v>
      </c>
      <c r="M2630" s="44" t="s">
        <v>47</v>
      </c>
      <c r="N2630" s="45" t="s">
        <v>48</v>
      </c>
      <c r="O2630" s="31" t="str">
        <f>Def_Sistemas_Conectores_Cabos!$B$7</f>
        <v>SMA 50-ohm</v>
      </c>
      <c r="P2630" s="19" t="str">
        <f>Def_Sistemas_Conectores_Cabos!$B$7</f>
        <v>SMA 50-ohm</v>
      </c>
      <c r="Q2630" s="27" t="str">
        <f t="shared" si="31"/>
        <v>BO-26U:DI-BPMSigPatch/BO_OUT
BO-26U:DI-BPMRFFE/BO_IN</v>
      </c>
      <c r="R2630" s="46" t="s">
        <v>25</v>
      </c>
      <c r="S2630" s="46" t="s">
        <v>25</v>
      </c>
      <c r="T2630" s="47" t="str">
        <f>Def_Sistemas_Conectores_Cabos!$C$14</f>
        <v>Datalink Extrudado</v>
      </c>
      <c r="U2630" s="45" t="s">
        <v>46</v>
      </c>
      <c r="V2630" s="33"/>
      <c r="W2630" s="33"/>
      <c r="X2630" s="33"/>
    </row>
    <row r="2631" ht="15.75" customHeight="1">
      <c r="A2631" s="19" t="str">
        <f>Def_Sistemas_Conectores_Cabos!$A$22</f>
        <v>BPM de elétrons</v>
      </c>
      <c r="B2631" s="22" t="str">
        <f>Datas_Entregas!$A$2</f>
        <v>Booster/LTB</v>
      </c>
      <c r="C2631" s="25">
        <f t="array" ref="C2631">INDEX(Datas_Entregas!$B$2:$B$100, MATCH(B2631, Datas_Entregas!$A$2:$A$100, 0), 1)</f>
        <v>43266</v>
      </c>
      <c r="D2631" s="22" t="str">
        <f>Def_Status_Montagem!$A$2</f>
        <v>A verificar</v>
      </c>
      <c r="E2631" s="35" t="str">
        <f>Def_Status_Montagem!$B$4</f>
        <v>Contratada (inclui etiqueta)</v>
      </c>
      <c r="F2631" s="214" t="str">
        <f t="array" ref="F2631">INDEX(Def_Instancias_Equipamentos!$F$2:$F$5135, MATCH(K2631, Def_Instancias_Equipamentos!$D$2:$D$5135, 0), 1)</f>
        <v>Túnel (Booster)</v>
      </c>
      <c r="G2631" s="215" t="str">
        <f t="array" ref="G2631">INDEX(Def_Instancias_Equipamentos!$F$2:$F$5135, MATCH(L2631, Def_Instancias_Equipamentos!$D$2:$D$5135, 0), 1)</f>
        <v>Sala Racks 11</v>
      </c>
      <c r="H2631" s="26" t="str">
        <f t="array" ref="H2631">INDEX(Def_Instancias_Equipamentos!$E$2:$E$5135, MATCH(K2631, Def_Instancias_Equipamentos!$D$2:$D$5135, 0), 1)</f>
        <v>BO-26U</v>
      </c>
      <c r="I2631" s="27" t="str">
        <f t="array" ref="I2631">INDEX(Def_Instancias_Equipamentos!$E$2:$E$5135, MATCH(L2631, Def_Instancias_Equipamentos!$D$2:$D$5135, 0), 1)</f>
        <v>IA-11RaBPM</v>
      </c>
      <c r="J2631" s="27" t="str">
        <f t="shared" si="26"/>
        <v>EXTERNO</v>
      </c>
      <c r="K2631" s="28" t="str">
        <f>Def_Instancias_Equipamentos!$D$1016</f>
        <v>BO-26U:DI-BPMSigPatch</v>
      </c>
      <c r="L2631" s="19" t="str">
        <f>Def_Instancias_Equipamentos!$D$766</f>
        <v>BO-26U:DI-BPMRFFE</v>
      </c>
      <c r="M2631" s="44" t="s">
        <v>49</v>
      </c>
      <c r="N2631" s="45" t="s">
        <v>50</v>
      </c>
      <c r="O2631" s="31" t="str">
        <f>Def_Sistemas_Conectores_Cabos!$B$7</f>
        <v>SMA 50-ohm</v>
      </c>
      <c r="P2631" s="19" t="str">
        <f>Def_Sistemas_Conectores_Cabos!$B$7</f>
        <v>SMA 50-ohm</v>
      </c>
      <c r="Q2631" s="27" t="str">
        <f t="shared" si="31"/>
        <v>BO-26U:DI-BPMSigPatch/TI_OUT
BO-26U:DI-BPMRFFE/TI_IN</v>
      </c>
      <c r="R2631" s="46" t="s">
        <v>25</v>
      </c>
      <c r="S2631" s="46" t="s">
        <v>25</v>
      </c>
      <c r="T2631" s="47" t="str">
        <f>Def_Sistemas_Conectores_Cabos!$C$14</f>
        <v>Datalink Extrudado</v>
      </c>
      <c r="U2631" s="45" t="s">
        <v>46</v>
      </c>
      <c r="V2631" s="33"/>
      <c r="W2631" s="33"/>
      <c r="X2631" s="33"/>
    </row>
    <row r="2632" ht="15.75" customHeight="1">
      <c r="A2632" s="19" t="str">
        <f>Def_Sistemas_Conectores_Cabos!$A$22</f>
        <v>BPM de elétrons</v>
      </c>
      <c r="B2632" s="22" t="str">
        <f>Datas_Entregas!$A$2</f>
        <v>Booster/LTB</v>
      </c>
      <c r="C2632" s="25">
        <f t="array" ref="C2632">INDEX(Datas_Entregas!$B$2:$B$100, MATCH(B2632, Datas_Entregas!$A$2:$A$100, 0), 1)</f>
        <v>43266</v>
      </c>
      <c r="D2632" s="22" t="str">
        <f>Def_Status_Montagem!$A$2</f>
        <v>A verificar</v>
      </c>
      <c r="E2632" s="35" t="str">
        <f>Def_Status_Montagem!$B$4</f>
        <v>Contratada (inclui etiqueta)</v>
      </c>
      <c r="F2632" s="214" t="str">
        <f t="array" ref="F2632">INDEX(Def_Instancias_Equipamentos!$F$2:$F$5135, MATCH(K2632, Def_Instancias_Equipamentos!$D$2:$D$5135, 0), 1)</f>
        <v>Túnel (Booster)</v>
      </c>
      <c r="G2632" s="215" t="str">
        <f t="array" ref="G2632">INDEX(Def_Instancias_Equipamentos!$F$2:$F$5135, MATCH(L2632, Def_Instancias_Equipamentos!$D$2:$D$5135, 0), 1)</f>
        <v>Sala Racks 11</v>
      </c>
      <c r="H2632" s="26" t="str">
        <f t="array" ref="H2632">INDEX(Def_Instancias_Equipamentos!$E$2:$E$5135, MATCH(K2632, Def_Instancias_Equipamentos!$D$2:$D$5135, 0), 1)</f>
        <v>BO-26U</v>
      </c>
      <c r="I2632" s="27" t="str">
        <f t="array" ref="I2632">INDEX(Def_Instancias_Equipamentos!$E$2:$E$5135, MATCH(L2632, Def_Instancias_Equipamentos!$D$2:$D$5135, 0), 1)</f>
        <v>IA-11RaBPM</v>
      </c>
      <c r="J2632" s="27" t="str">
        <f t="shared" si="26"/>
        <v>EXTERNO</v>
      </c>
      <c r="K2632" s="28" t="str">
        <f>Def_Instancias_Equipamentos!$D$1016</f>
        <v>BO-26U:DI-BPMSigPatch</v>
      </c>
      <c r="L2632" s="19" t="str">
        <f>Def_Instancias_Equipamentos!$D$766</f>
        <v>BO-26U:DI-BPMRFFE</v>
      </c>
      <c r="M2632" s="44" t="s">
        <v>51</v>
      </c>
      <c r="N2632" s="45" t="s">
        <v>52</v>
      </c>
      <c r="O2632" s="31" t="str">
        <f>Def_Sistemas_Conectores_Cabos!$B$7</f>
        <v>SMA 50-ohm</v>
      </c>
      <c r="P2632" s="19" t="str">
        <f>Def_Sistemas_Conectores_Cabos!$B$7</f>
        <v>SMA 50-ohm</v>
      </c>
      <c r="Q2632" s="27" t="str">
        <f t="shared" si="31"/>
        <v>BO-26U:DI-BPMSigPatch/TO_OUT
BO-26U:DI-BPMRFFE/TO_IN</v>
      </c>
      <c r="R2632" s="46" t="s">
        <v>25</v>
      </c>
      <c r="S2632" s="46" t="s">
        <v>25</v>
      </c>
      <c r="T2632" s="47" t="str">
        <f>Def_Sistemas_Conectores_Cabos!$C$14</f>
        <v>Datalink Extrudado</v>
      </c>
      <c r="U2632" s="45" t="s">
        <v>46</v>
      </c>
      <c r="V2632" s="33"/>
      <c r="W2632" s="33"/>
      <c r="X2632" s="33"/>
    </row>
    <row r="2633" ht="15.75" customHeight="1">
      <c r="A2633" s="19" t="str">
        <f>Def_Sistemas_Conectores_Cabos!$A$22</f>
        <v>BPM de elétrons</v>
      </c>
      <c r="B2633" s="22" t="str">
        <f>Datas_Entregas!$A$2</f>
        <v>Booster/LTB</v>
      </c>
      <c r="C2633" s="25">
        <f t="array" ref="C2633">INDEX(Datas_Entregas!$B$2:$B$100, MATCH(B2633, Datas_Entregas!$A$2:$A$100, 0), 1)</f>
        <v>43266</v>
      </c>
      <c r="D2633" s="22" t="str">
        <f>Def_Status_Montagem!$A$2</f>
        <v>A verificar</v>
      </c>
      <c r="E2633" s="35" t="str">
        <f>Def_Status_Montagem!$B$4</f>
        <v>Contratada (inclui etiqueta)</v>
      </c>
      <c r="F2633" s="214" t="str">
        <f t="array" ref="F2633">INDEX(Def_Instancias_Equipamentos!$F$2:$F$5135, MATCH(K2633, Def_Instancias_Equipamentos!$D$2:$D$5135, 0), 1)</f>
        <v>Túnel (Booster)</v>
      </c>
      <c r="G2633" s="215" t="str">
        <f t="array" ref="G2633">INDEX(Def_Instancias_Equipamentos!$F$2:$F$5135, MATCH(L2633, Def_Instancias_Equipamentos!$D$2:$D$5135, 0), 1)</f>
        <v>Sala Racks 11</v>
      </c>
      <c r="H2633" s="26" t="str">
        <f t="array" ref="H2633">INDEX(Def_Instancias_Equipamentos!$E$2:$E$5135, MATCH(K2633, Def_Instancias_Equipamentos!$D$2:$D$5135, 0), 1)</f>
        <v>BO-27U</v>
      </c>
      <c r="I2633" s="27" t="str">
        <f t="array" ref="I2633">INDEX(Def_Instancias_Equipamentos!$E$2:$E$5135, MATCH(L2633, Def_Instancias_Equipamentos!$D$2:$D$5135, 0), 1)</f>
        <v>IA-11RaBPM</v>
      </c>
      <c r="J2633" s="27" t="str">
        <f t="shared" si="26"/>
        <v>EXTERNO</v>
      </c>
      <c r="K2633" s="28" t="str">
        <f>Def_Instancias_Equipamentos!$D$1017</f>
        <v>BO-27U:DI-BPMSigPatch</v>
      </c>
      <c r="L2633" s="19" t="str">
        <f>Def_Instancias_Equipamentos!$D$767</f>
        <v>BO-27U:DI-BPMRFFE</v>
      </c>
      <c r="M2633" s="44" t="s">
        <v>44</v>
      </c>
      <c r="N2633" s="45" t="s">
        <v>45</v>
      </c>
      <c r="O2633" s="31" t="str">
        <f>Def_Sistemas_Conectores_Cabos!$B$7</f>
        <v>SMA 50-ohm</v>
      </c>
      <c r="P2633" s="19" t="str">
        <f>Def_Sistemas_Conectores_Cabos!$B$7</f>
        <v>SMA 50-ohm</v>
      </c>
      <c r="Q2633" s="27" t="str">
        <f t="shared" si="31"/>
        <v>BO-27U:DI-BPMSigPatch/BI_OUT
BO-27U:DI-BPMRFFE/BI_IN</v>
      </c>
      <c r="R2633" s="46" t="s">
        <v>25</v>
      </c>
      <c r="S2633" s="46" t="s">
        <v>25</v>
      </c>
      <c r="T2633" s="47" t="str">
        <f>Def_Sistemas_Conectores_Cabos!$C$14</f>
        <v>Datalink Extrudado</v>
      </c>
      <c r="U2633" s="45" t="s">
        <v>46</v>
      </c>
      <c r="V2633" s="33"/>
      <c r="W2633" s="33"/>
      <c r="X2633" s="33"/>
    </row>
    <row r="2634" ht="15.75" customHeight="1">
      <c r="A2634" s="19" t="str">
        <f>Def_Sistemas_Conectores_Cabos!$A$22</f>
        <v>BPM de elétrons</v>
      </c>
      <c r="B2634" s="22" t="str">
        <f>Datas_Entregas!$A$2</f>
        <v>Booster/LTB</v>
      </c>
      <c r="C2634" s="25">
        <f t="array" ref="C2634">INDEX(Datas_Entregas!$B$2:$B$100, MATCH(B2634, Datas_Entregas!$A$2:$A$100, 0), 1)</f>
        <v>43266</v>
      </c>
      <c r="D2634" s="22" t="str">
        <f>Def_Status_Montagem!$A$2</f>
        <v>A verificar</v>
      </c>
      <c r="E2634" s="35" t="str">
        <f>Def_Status_Montagem!$B$4</f>
        <v>Contratada (inclui etiqueta)</v>
      </c>
      <c r="F2634" s="214" t="str">
        <f t="array" ref="F2634">INDEX(Def_Instancias_Equipamentos!$F$2:$F$5135, MATCH(K2634, Def_Instancias_Equipamentos!$D$2:$D$5135, 0), 1)</f>
        <v>Túnel (Booster)</v>
      </c>
      <c r="G2634" s="215" t="str">
        <f t="array" ref="G2634">INDEX(Def_Instancias_Equipamentos!$F$2:$F$5135, MATCH(L2634, Def_Instancias_Equipamentos!$D$2:$D$5135, 0), 1)</f>
        <v>Sala Racks 11</v>
      </c>
      <c r="H2634" s="26" t="str">
        <f t="array" ref="H2634">INDEX(Def_Instancias_Equipamentos!$E$2:$E$5135, MATCH(K2634, Def_Instancias_Equipamentos!$D$2:$D$5135, 0), 1)</f>
        <v>BO-27U</v>
      </c>
      <c r="I2634" s="27" t="str">
        <f t="array" ref="I2634">INDEX(Def_Instancias_Equipamentos!$E$2:$E$5135, MATCH(L2634, Def_Instancias_Equipamentos!$D$2:$D$5135, 0), 1)</f>
        <v>IA-11RaBPM</v>
      </c>
      <c r="J2634" s="27" t="str">
        <f t="shared" si="26"/>
        <v>EXTERNO</v>
      </c>
      <c r="K2634" s="28" t="str">
        <f>Def_Instancias_Equipamentos!$D$1017</f>
        <v>BO-27U:DI-BPMSigPatch</v>
      </c>
      <c r="L2634" s="19" t="str">
        <f>Def_Instancias_Equipamentos!$D$767</f>
        <v>BO-27U:DI-BPMRFFE</v>
      </c>
      <c r="M2634" s="44" t="s">
        <v>47</v>
      </c>
      <c r="N2634" s="45" t="s">
        <v>48</v>
      </c>
      <c r="O2634" s="31" t="str">
        <f>Def_Sistemas_Conectores_Cabos!$B$7</f>
        <v>SMA 50-ohm</v>
      </c>
      <c r="P2634" s="19" t="str">
        <f>Def_Sistemas_Conectores_Cabos!$B$7</f>
        <v>SMA 50-ohm</v>
      </c>
      <c r="Q2634" s="27" t="str">
        <f t="shared" si="31"/>
        <v>BO-27U:DI-BPMSigPatch/BO_OUT
BO-27U:DI-BPMRFFE/BO_IN</v>
      </c>
      <c r="R2634" s="46" t="s">
        <v>25</v>
      </c>
      <c r="S2634" s="46" t="s">
        <v>25</v>
      </c>
      <c r="T2634" s="47" t="str">
        <f>Def_Sistemas_Conectores_Cabos!$C$14</f>
        <v>Datalink Extrudado</v>
      </c>
      <c r="U2634" s="45" t="s">
        <v>46</v>
      </c>
      <c r="V2634" s="33"/>
      <c r="W2634" s="33"/>
      <c r="X2634" s="33"/>
    </row>
    <row r="2635" ht="15.75" customHeight="1">
      <c r="A2635" s="19" t="str">
        <f>Def_Sistemas_Conectores_Cabos!$A$22</f>
        <v>BPM de elétrons</v>
      </c>
      <c r="B2635" s="22" t="str">
        <f>Datas_Entregas!$A$3</f>
        <v>BTS/Anel</v>
      </c>
      <c r="C2635" s="25">
        <f t="array" ref="C2635">INDEX(Datas_Entregas!$B$2:$B$100, MATCH(B2635, Datas_Entregas!$A$2:$A$100, 0), 1)</f>
        <v>43296</v>
      </c>
      <c r="D2635" s="22" t="str">
        <f>Def_Status_Montagem!$A$2</f>
        <v>A verificar</v>
      </c>
      <c r="E2635" s="35" t="str">
        <f>Def_Status_Montagem!$B$4</f>
        <v>Contratada (inclui etiqueta)</v>
      </c>
      <c r="F2635" s="214" t="str">
        <f t="array" ref="F2635">INDEX(Def_Instancias_Equipamentos!$F$2:$F$5135, MATCH(K2635, Def_Instancias_Equipamentos!$D$2:$D$5135, 0), 1)</f>
        <v>Túnel (Anel)</v>
      </c>
      <c r="G2635" s="215" t="str">
        <f t="array" ref="G2635">INDEX(Def_Instancias_Equipamentos!$F$2:$F$5135, MATCH(L2635, Def_Instancias_Equipamentos!$D$2:$D$5135, 0), 1)</f>
        <v>Sala Racks 1</v>
      </c>
      <c r="H2635" s="26" t="str">
        <f t="array" ref="H2635">INDEX(Def_Instancias_Equipamentos!$E$2:$E$5135, MATCH(K2635, Def_Instancias_Equipamentos!$D$2:$D$5135, 0), 1)</f>
        <v>SI-01C1</v>
      </c>
      <c r="I2635" s="27" t="str">
        <f t="array" ref="I2635">INDEX(Def_Instancias_Equipamentos!$E$2:$E$5135, MATCH(L2635, Def_Instancias_Equipamentos!$D$2:$D$5135, 0), 1)</f>
        <v>IA-01RaBPM</v>
      </c>
      <c r="J2635" s="27" t="str">
        <f t="shared" si="26"/>
        <v>EXTERNO</v>
      </c>
      <c r="K2635" s="28" t="str">
        <f>Def_Instancias_Equipamentos!$D$1041</f>
        <v>SI-01C1:DI-BPMSigPatch-1</v>
      </c>
      <c r="L2635" s="19" t="str">
        <f>Def_Instancias_Equipamentos!$D$791</f>
        <v>SI-01C1:DI-BPMRFFE-1</v>
      </c>
      <c r="M2635" s="44" t="s">
        <v>47</v>
      </c>
      <c r="N2635" s="45" t="s">
        <v>48</v>
      </c>
      <c r="O2635" s="31" t="str">
        <f>Def_Sistemas_Conectores_Cabos!$B$7</f>
        <v>SMA 50-ohm</v>
      </c>
      <c r="P2635" s="19" t="str">
        <f>Def_Sistemas_Conectores_Cabos!$B$7</f>
        <v>SMA 50-ohm</v>
      </c>
      <c r="Q2635" s="27" t="str">
        <f t="shared" si="31"/>
        <v>SI-01C1:DI-BPMSigPatch-1/BO_OUT
SI-01C1:DI-BPMRFFE-1/BO_IN</v>
      </c>
      <c r="R2635" s="46" t="s">
        <v>25</v>
      </c>
      <c r="S2635" s="46" t="s">
        <v>25</v>
      </c>
      <c r="T2635" s="47" t="str">
        <f>Def_Sistemas_Conectores_Cabos!$C$14</f>
        <v>Datalink Extrudado</v>
      </c>
      <c r="U2635" s="45" t="s">
        <v>46</v>
      </c>
      <c r="V2635" s="33"/>
      <c r="W2635" s="33"/>
      <c r="X2635" s="33"/>
    </row>
    <row r="2636" ht="15.75" customHeight="1">
      <c r="A2636" s="19" t="str">
        <f>Def_Sistemas_Conectores_Cabos!$A$22</f>
        <v>BPM de elétrons</v>
      </c>
      <c r="B2636" s="22" t="str">
        <f>Datas_Entregas!$A$3</f>
        <v>BTS/Anel</v>
      </c>
      <c r="C2636" s="25">
        <f t="array" ref="C2636">INDEX(Datas_Entregas!$B$2:$B$100, MATCH(B2636, Datas_Entregas!$A$2:$A$100, 0), 1)</f>
        <v>43296</v>
      </c>
      <c r="D2636" s="22" t="str">
        <f>Def_Status_Montagem!$A$2</f>
        <v>A verificar</v>
      </c>
      <c r="E2636" s="35" t="str">
        <f>Def_Status_Montagem!$B$4</f>
        <v>Contratada (inclui etiqueta)</v>
      </c>
      <c r="F2636" s="214" t="str">
        <f t="array" ref="F2636">INDEX(Def_Instancias_Equipamentos!$F$2:$F$5135, MATCH(K2636, Def_Instancias_Equipamentos!$D$2:$D$5135, 0), 1)</f>
        <v>Túnel (Anel)</v>
      </c>
      <c r="G2636" s="215" t="str">
        <f t="array" ref="G2636">INDEX(Def_Instancias_Equipamentos!$F$2:$F$5135, MATCH(L2636, Def_Instancias_Equipamentos!$D$2:$D$5135, 0), 1)</f>
        <v>Sala Racks 1</v>
      </c>
      <c r="H2636" s="26" t="str">
        <f t="array" ref="H2636">INDEX(Def_Instancias_Equipamentos!$E$2:$E$5135, MATCH(K2636, Def_Instancias_Equipamentos!$D$2:$D$5135, 0), 1)</f>
        <v>SI-01C1</v>
      </c>
      <c r="I2636" s="27" t="str">
        <f t="array" ref="I2636">INDEX(Def_Instancias_Equipamentos!$E$2:$E$5135, MATCH(L2636, Def_Instancias_Equipamentos!$D$2:$D$5135, 0), 1)</f>
        <v>IA-01RaBPM</v>
      </c>
      <c r="J2636" s="27" t="str">
        <f t="shared" si="26"/>
        <v>EXTERNO</v>
      </c>
      <c r="K2636" s="28" t="str">
        <f>Def_Instancias_Equipamentos!$D$1042</f>
        <v>SI-01C1:DI-BPMSigPatch-2</v>
      </c>
      <c r="L2636" s="19" t="str">
        <f>Def_Instancias_Equipamentos!$D$792</f>
        <v>SI-01C1:DI-BPMRFFE-2</v>
      </c>
      <c r="M2636" s="44" t="s">
        <v>47</v>
      </c>
      <c r="N2636" s="45" t="s">
        <v>48</v>
      </c>
      <c r="O2636" s="31" t="str">
        <f>Def_Sistemas_Conectores_Cabos!$B$7</f>
        <v>SMA 50-ohm</v>
      </c>
      <c r="P2636" s="19" t="str">
        <f>Def_Sistemas_Conectores_Cabos!$B$7</f>
        <v>SMA 50-ohm</v>
      </c>
      <c r="Q2636" s="27" t="str">
        <f t="shared" si="31"/>
        <v>SI-01C1:DI-BPMSigPatch-2/BO_OUT
SI-01C1:DI-BPMRFFE-2/BO_IN</v>
      </c>
      <c r="R2636" s="46" t="s">
        <v>25</v>
      </c>
      <c r="S2636" s="46" t="s">
        <v>25</v>
      </c>
      <c r="T2636" s="47" t="str">
        <f>Def_Sistemas_Conectores_Cabos!$C$14</f>
        <v>Datalink Extrudado</v>
      </c>
      <c r="U2636" s="45" t="s">
        <v>46</v>
      </c>
      <c r="V2636" s="33"/>
      <c r="W2636" s="33"/>
      <c r="X2636" s="33"/>
    </row>
    <row r="2637" ht="15.75" customHeight="1">
      <c r="A2637" s="19" t="str">
        <f>Def_Sistemas_Conectores_Cabos!$A$22</f>
        <v>BPM de elétrons</v>
      </c>
      <c r="B2637" s="22" t="str">
        <f>Datas_Entregas!$A$3</f>
        <v>BTS/Anel</v>
      </c>
      <c r="C2637" s="25">
        <f t="array" ref="C2637">INDEX(Datas_Entregas!$B$2:$B$100, MATCH(B2637, Datas_Entregas!$A$2:$A$100, 0), 1)</f>
        <v>43296</v>
      </c>
      <c r="D2637" s="22" t="str">
        <f>Def_Status_Montagem!$A$2</f>
        <v>A verificar</v>
      </c>
      <c r="E2637" s="35" t="str">
        <f>Def_Status_Montagem!$B$4</f>
        <v>Contratada (inclui etiqueta)</v>
      </c>
      <c r="F2637" s="214" t="str">
        <f t="array" ref="F2637">INDEX(Def_Instancias_Equipamentos!$F$2:$F$5135, MATCH(K2637, Def_Instancias_Equipamentos!$D$2:$D$5135, 0), 1)</f>
        <v>Túnel (Anel)</v>
      </c>
      <c r="G2637" s="215" t="str">
        <f t="array" ref="G2637">INDEX(Def_Instancias_Equipamentos!$F$2:$F$5135, MATCH(L2637, Def_Instancias_Equipamentos!$D$2:$D$5135, 0), 1)</f>
        <v>Sala Racks 1</v>
      </c>
      <c r="H2637" s="26" t="str">
        <f t="array" ref="H2637">INDEX(Def_Instancias_Equipamentos!$E$2:$E$5135, MATCH(K2637, Def_Instancias_Equipamentos!$D$2:$D$5135, 0), 1)</f>
        <v>SI-01C2</v>
      </c>
      <c r="I2637" s="27" t="str">
        <f t="array" ref="I2637">INDEX(Def_Instancias_Equipamentos!$E$2:$E$5135, MATCH(L2637, Def_Instancias_Equipamentos!$D$2:$D$5135, 0), 1)</f>
        <v>IA-01RaBPM</v>
      </c>
      <c r="J2637" s="27" t="str">
        <f t="shared" si="26"/>
        <v>EXTERNO</v>
      </c>
      <c r="K2637" s="28" t="str">
        <f>Def_Instancias_Equipamentos!$D$1043</f>
        <v>SI-01C2:DI-BPMSigPatch</v>
      </c>
      <c r="L2637" s="19" t="str">
        <f>Def_Instancias_Equipamentos!$D$793</f>
        <v>SI-01C2:DI-BPMRFFE</v>
      </c>
      <c r="M2637" s="44" t="s">
        <v>47</v>
      </c>
      <c r="N2637" s="45" t="s">
        <v>48</v>
      </c>
      <c r="O2637" s="31" t="str">
        <f>Def_Sistemas_Conectores_Cabos!$B$7</f>
        <v>SMA 50-ohm</v>
      </c>
      <c r="P2637" s="19" t="str">
        <f>Def_Sistemas_Conectores_Cabos!$B$7</f>
        <v>SMA 50-ohm</v>
      </c>
      <c r="Q2637" s="27" t="str">
        <f t="shared" si="31"/>
        <v>SI-01C2:DI-BPMSigPatch/BO_OUT
SI-01C2:DI-BPMRFFE/BO_IN</v>
      </c>
      <c r="R2637" s="46" t="s">
        <v>25</v>
      </c>
      <c r="S2637" s="46" t="s">
        <v>25</v>
      </c>
      <c r="T2637" s="47" t="str">
        <f>Def_Sistemas_Conectores_Cabos!$C$14</f>
        <v>Datalink Extrudado</v>
      </c>
      <c r="U2637" s="45" t="s">
        <v>46</v>
      </c>
      <c r="V2637" s="33"/>
      <c r="W2637" s="33"/>
      <c r="X2637" s="33"/>
    </row>
    <row r="2638" ht="15.75" customHeight="1">
      <c r="A2638" s="19" t="str">
        <f>Def_Sistemas_Conectores_Cabos!$A$22</f>
        <v>BPM de elétrons</v>
      </c>
      <c r="B2638" s="22" t="str">
        <f>Datas_Entregas!$A$3</f>
        <v>BTS/Anel</v>
      </c>
      <c r="C2638" s="25">
        <f t="array" ref="C2638">INDEX(Datas_Entregas!$B$2:$B$100, MATCH(B2638, Datas_Entregas!$A$2:$A$100, 0), 1)</f>
        <v>43296</v>
      </c>
      <c r="D2638" s="22" t="str">
        <f>Def_Status_Montagem!$A$2</f>
        <v>A verificar</v>
      </c>
      <c r="E2638" s="35" t="str">
        <f>Def_Status_Montagem!$B$4</f>
        <v>Contratada (inclui etiqueta)</v>
      </c>
      <c r="F2638" s="214" t="str">
        <f t="array" ref="F2638">INDEX(Def_Instancias_Equipamentos!$F$2:$F$5135, MATCH(K2638, Def_Instancias_Equipamentos!$D$2:$D$5135, 0), 1)</f>
        <v>Túnel (Anel)</v>
      </c>
      <c r="G2638" s="215" t="str">
        <f t="array" ref="G2638">INDEX(Def_Instancias_Equipamentos!$F$2:$F$5135, MATCH(L2638, Def_Instancias_Equipamentos!$D$2:$D$5135, 0), 1)</f>
        <v>Sala Racks 1</v>
      </c>
      <c r="H2638" s="26" t="str">
        <f t="array" ref="H2638">INDEX(Def_Instancias_Equipamentos!$E$2:$E$5135, MATCH(K2638, Def_Instancias_Equipamentos!$D$2:$D$5135, 0), 1)</f>
        <v>SI-01C3</v>
      </c>
      <c r="I2638" s="27" t="str">
        <f t="array" ref="I2638">INDEX(Def_Instancias_Equipamentos!$E$2:$E$5135, MATCH(L2638, Def_Instancias_Equipamentos!$D$2:$D$5135, 0), 1)</f>
        <v>IA-01RaBPM</v>
      </c>
      <c r="J2638" s="27" t="str">
        <f t="shared" si="26"/>
        <v>EXTERNO</v>
      </c>
      <c r="K2638" s="28" t="str">
        <f>Def_Instancias_Equipamentos!$D$1044</f>
        <v>SI-01C3:DI-BPMSigPatch-1</v>
      </c>
      <c r="L2638" s="19" t="str">
        <f>Def_Instancias_Equipamentos!$D$794</f>
        <v>SI-01C3:DI-BPMRFFE-1</v>
      </c>
      <c r="M2638" s="44" t="s">
        <v>47</v>
      </c>
      <c r="N2638" s="45" t="s">
        <v>48</v>
      </c>
      <c r="O2638" s="31" t="str">
        <f>Def_Sistemas_Conectores_Cabos!$B$7</f>
        <v>SMA 50-ohm</v>
      </c>
      <c r="P2638" s="19" t="str">
        <f>Def_Sistemas_Conectores_Cabos!$B$7</f>
        <v>SMA 50-ohm</v>
      </c>
      <c r="Q2638" s="27" t="str">
        <f t="shared" si="31"/>
        <v>SI-01C3:DI-BPMSigPatch-1/BO_OUT
SI-01C3:DI-BPMRFFE-1/BO_IN</v>
      </c>
      <c r="R2638" s="46" t="s">
        <v>25</v>
      </c>
      <c r="S2638" s="46" t="s">
        <v>25</v>
      </c>
      <c r="T2638" s="47" t="str">
        <f>Def_Sistemas_Conectores_Cabos!$C$14</f>
        <v>Datalink Extrudado</v>
      </c>
      <c r="U2638" s="45" t="s">
        <v>46</v>
      </c>
      <c r="V2638" s="33"/>
      <c r="W2638" s="33"/>
      <c r="X2638" s="33"/>
    </row>
    <row r="2639" ht="15.75" customHeight="1">
      <c r="A2639" s="19" t="str">
        <f>Def_Sistemas_Conectores_Cabos!$A$22</f>
        <v>BPM de elétrons</v>
      </c>
      <c r="B2639" s="22" t="str">
        <f>Datas_Entregas!$A$3</f>
        <v>BTS/Anel</v>
      </c>
      <c r="C2639" s="25">
        <f t="array" ref="C2639">INDEX(Datas_Entregas!$B$2:$B$100, MATCH(B2639, Datas_Entregas!$A$2:$A$100, 0), 1)</f>
        <v>43296</v>
      </c>
      <c r="D2639" s="22" t="str">
        <f>Def_Status_Montagem!$A$2</f>
        <v>A verificar</v>
      </c>
      <c r="E2639" s="35" t="str">
        <f>Def_Status_Montagem!$B$4</f>
        <v>Contratada (inclui etiqueta)</v>
      </c>
      <c r="F2639" s="214" t="str">
        <f t="array" ref="F2639">INDEX(Def_Instancias_Equipamentos!$F$2:$F$5135, MATCH(K2639, Def_Instancias_Equipamentos!$D$2:$D$5135, 0), 1)</f>
        <v>Túnel (Anel)</v>
      </c>
      <c r="G2639" s="215" t="str">
        <f t="array" ref="G2639">INDEX(Def_Instancias_Equipamentos!$F$2:$F$5135, MATCH(L2639, Def_Instancias_Equipamentos!$D$2:$D$5135, 0), 1)</f>
        <v>Sala Racks 1</v>
      </c>
      <c r="H2639" s="26" t="str">
        <f t="array" ref="H2639">INDEX(Def_Instancias_Equipamentos!$E$2:$E$5135, MATCH(K2639, Def_Instancias_Equipamentos!$D$2:$D$5135, 0), 1)</f>
        <v>SI-01C3</v>
      </c>
      <c r="I2639" s="27" t="str">
        <f t="array" ref="I2639">INDEX(Def_Instancias_Equipamentos!$E$2:$E$5135, MATCH(L2639, Def_Instancias_Equipamentos!$D$2:$D$5135, 0), 1)</f>
        <v>IA-01RaBPM</v>
      </c>
      <c r="J2639" s="27" t="str">
        <f t="shared" si="26"/>
        <v>EXTERNO</v>
      </c>
      <c r="K2639" s="28" t="str">
        <f>Def_Instancias_Equipamentos!$D$1045</f>
        <v>SI-01C3:DI-BPMSigPatch-2</v>
      </c>
      <c r="L2639" s="19" t="str">
        <f>Def_Instancias_Equipamentos!$D$795</f>
        <v>SI-01C3:DI-BPMRFFE-2</v>
      </c>
      <c r="M2639" s="44" t="s">
        <v>47</v>
      </c>
      <c r="N2639" s="45" t="s">
        <v>48</v>
      </c>
      <c r="O2639" s="31" t="str">
        <f>Def_Sistemas_Conectores_Cabos!$B$7</f>
        <v>SMA 50-ohm</v>
      </c>
      <c r="P2639" s="19" t="str">
        <f>Def_Sistemas_Conectores_Cabos!$B$7</f>
        <v>SMA 50-ohm</v>
      </c>
      <c r="Q2639" s="27" t="str">
        <f t="shared" si="31"/>
        <v>SI-01C3:DI-BPMSigPatch-2/BO_OUT
SI-01C3:DI-BPMRFFE-2/BO_IN</v>
      </c>
      <c r="R2639" s="46" t="s">
        <v>25</v>
      </c>
      <c r="S2639" s="46" t="s">
        <v>25</v>
      </c>
      <c r="T2639" s="47" t="str">
        <f>Def_Sistemas_Conectores_Cabos!$C$14</f>
        <v>Datalink Extrudado</v>
      </c>
      <c r="U2639" s="45" t="s">
        <v>46</v>
      </c>
      <c r="V2639" s="33"/>
      <c r="W2639" s="33"/>
      <c r="X2639" s="33"/>
    </row>
    <row r="2640" ht="15.75" customHeight="1">
      <c r="A2640" s="19" t="str">
        <f>Def_Sistemas_Conectores_Cabos!$A$22</f>
        <v>BPM de elétrons</v>
      </c>
      <c r="B2640" s="22" t="str">
        <f>Datas_Entregas!$A$3</f>
        <v>BTS/Anel</v>
      </c>
      <c r="C2640" s="25">
        <f t="array" ref="C2640">INDEX(Datas_Entregas!$B$2:$B$100, MATCH(B2640, Datas_Entregas!$A$2:$A$100, 0), 1)</f>
        <v>43296</v>
      </c>
      <c r="D2640" s="22" t="str">
        <f>Def_Status_Montagem!$A$2</f>
        <v>A verificar</v>
      </c>
      <c r="E2640" s="35" t="str">
        <f>Def_Status_Montagem!$B$4</f>
        <v>Contratada (inclui etiqueta)</v>
      </c>
      <c r="F2640" s="214" t="str">
        <f t="array" ref="F2640">INDEX(Def_Instancias_Equipamentos!$F$2:$F$5135, MATCH(K2640, Def_Instancias_Equipamentos!$D$2:$D$5135, 0), 1)</f>
        <v>Túnel (Anel)</v>
      </c>
      <c r="G2640" s="215" t="str">
        <f t="array" ref="G2640">INDEX(Def_Instancias_Equipamentos!$F$2:$F$5135, MATCH(L2640, Def_Instancias_Equipamentos!$D$2:$D$5135, 0), 1)</f>
        <v>Sala Racks 1</v>
      </c>
      <c r="H2640" s="26" t="str">
        <f t="array" ref="H2640">INDEX(Def_Instancias_Equipamentos!$E$2:$E$5135, MATCH(K2640, Def_Instancias_Equipamentos!$D$2:$D$5135, 0), 1)</f>
        <v>SI-01C4</v>
      </c>
      <c r="I2640" s="27" t="str">
        <f t="array" ref="I2640">INDEX(Def_Instancias_Equipamentos!$E$2:$E$5135, MATCH(L2640, Def_Instancias_Equipamentos!$D$2:$D$5135, 0), 1)</f>
        <v>IA-01RaBPM</v>
      </c>
      <c r="J2640" s="27" t="str">
        <f t="shared" si="26"/>
        <v>EXTERNO</v>
      </c>
      <c r="K2640" s="28" t="str">
        <f>Def_Instancias_Equipamentos!$D$1046</f>
        <v>SI-01C4:DI-BPMSigPatch</v>
      </c>
      <c r="L2640" s="19" t="str">
        <f>Def_Instancias_Equipamentos!$D$796</f>
        <v>SI-01C4:DI-BPMRFFE</v>
      </c>
      <c r="M2640" s="44" t="s">
        <v>47</v>
      </c>
      <c r="N2640" s="45" t="s">
        <v>48</v>
      </c>
      <c r="O2640" s="31" t="str">
        <f>Def_Sistemas_Conectores_Cabos!$B$7</f>
        <v>SMA 50-ohm</v>
      </c>
      <c r="P2640" s="19" t="str">
        <f>Def_Sistemas_Conectores_Cabos!$B$7</f>
        <v>SMA 50-ohm</v>
      </c>
      <c r="Q2640" s="27" t="str">
        <f t="shared" si="31"/>
        <v>SI-01C4:DI-BPMSigPatch/BO_OUT
SI-01C4:DI-BPMRFFE/BO_IN</v>
      </c>
      <c r="R2640" s="46" t="s">
        <v>25</v>
      </c>
      <c r="S2640" s="46" t="s">
        <v>25</v>
      </c>
      <c r="T2640" s="47" t="str">
        <f>Def_Sistemas_Conectores_Cabos!$C$14</f>
        <v>Datalink Extrudado</v>
      </c>
      <c r="U2640" s="45" t="s">
        <v>46</v>
      </c>
      <c r="V2640" s="33"/>
      <c r="W2640" s="33"/>
      <c r="X2640" s="33"/>
    </row>
    <row r="2641" ht="15.75" customHeight="1">
      <c r="A2641" s="19" t="str">
        <f>Def_Sistemas_Conectores_Cabos!$A$22</f>
        <v>BPM de elétrons</v>
      </c>
      <c r="B2641" s="22" t="str">
        <f>Datas_Entregas!$A$3</f>
        <v>BTS/Anel</v>
      </c>
      <c r="C2641" s="25">
        <f t="array" ref="C2641">INDEX(Datas_Entregas!$B$2:$B$100, MATCH(B2641, Datas_Entregas!$A$2:$A$100, 0), 1)</f>
        <v>43296</v>
      </c>
      <c r="D2641" s="22" t="str">
        <f>Def_Status_Montagem!$A$2</f>
        <v>A verificar</v>
      </c>
      <c r="E2641" s="35" t="str">
        <f>Def_Status_Montagem!$B$4</f>
        <v>Contratada (inclui etiqueta)</v>
      </c>
      <c r="F2641" s="214" t="str">
        <f t="array" ref="F2641">INDEX(Def_Instancias_Equipamentos!$F$2:$F$5135, MATCH(K2641, Def_Instancias_Equipamentos!$D$2:$D$5135, 0), 1)</f>
        <v>Túnel (Anel)</v>
      </c>
      <c r="G2641" s="215" t="str">
        <f t="array" ref="G2641">INDEX(Def_Instancias_Equipamentos!$F$2:$F$5135, MATCH(L2641, Def_Instancias_Equipamentos!$D$2:$D$5135, 0), 1)</f>
        <v>Sala Racks 1</v>
      </c>
      <c r="H2641" s="26" t="str">
        <f t="array" ref="H2641">INDEX(Def_Instancias_Equipamentos!$E$2:$E$5135, MATCH(K2641, Def_Instancias_Equipamentos!$D$2:$D$5135, 0), 1)</f>
        <v>SI-01M1</v>
      </c>
      <c r="I2641" s="27" t="str">
        <f t="array" ref="I2641">INDEX(Def_Instancias_Equipamentos!$E$2:$E$5135, MATCH(L2641, Def_Instancias_Equipamentos!$D$2:$D$5135, 0), 1)</f>
        <v>IA-01RaBPM</v>
      </c>
      <c r="J2641" s="27" t="str">
        <f t="shared" si="26"/>
        <v>EXTERNO</v>
      </c>
      <c r="K2641" s="28" t="str">
        <f>Def_Instancias_Equipamentos!$D$1047</f>
        <v>SI-01M1:DI-BPMSigPatch</v>
      </c>
      <c r="L2641" s="19" t="str">
        <f>Def_Instancias_Equipamentos!$D$797</f>
        <v>SI-01M1:DI-BPMRFFE</v>
      </c>
      <c r="M2641" s="44" t="s">
        <v>47</v>
      </c>
      <c r="N2641" s="45" t="s">
        <v>48</v>
      </c>
      <c r="O2641" s="31" t="str">
        <f>Def_Sistemas_Conectores_Cabos!$B$7</f>
        <v>SMA 50-ohm</v>
      </c>
      <c r="P2641" s="19" t="str">
        <f>Def_Sistemas_Conectores_Cabos!$B$7</f>
        <v>SMA 50-ohm</v>
      </c>
      <c r="Q2641" s="27" t="str">
        <f t="shared" si="31"/>
        <v>SI-01M1:DI-BPMSigPatch/BO_OUT
SI-01M1:DI-BPMRFFE/BO_IN</v>
      </c>
      <c r="R2641" s="46" t="s">
        <v>25</v>
      </c>
      <c r="S2641" s="46" t="s">
        <v>25</v>
      </c>
      <c r="T2641" s="47" t="str">
        <f>Def_Sistemas_Conectores_Cabos!$C$14</f>
        <v>Datalink Extrudado</v>
      </c>
      <c r="U2641" s="45" t="s">
        <v>46</v>
      </c>
      <c r="V2641" s="33"/>
      <c r="W2641" s="33"/>
      <c r="X2641" s="33"/>
    </row>
    <row r="2642" ht="15.75" customHeight="1">
      <c r="A2642" s="19" t="str">
        <f>Def_Sistemas_Conectores_Cabos!$A$22</f>
        <v>BPM de elétrons</v>
      </c>
      <c r="B2642" s="22" t="str">
        <f>Datas_Entregas!$A$3</f>
        <v>BTS/Anel</v>
      </c>
      <c r="C2642" s="25">
        <f t="array" ref="C2642">INDEX(Datas_Entregas!$B$2:$B$100, MATCH(B2642, Datas_Entregas!$A$2:$A$100, 0), 1)</f>
        <v>43296</v>
      </c>
      <c r="D2642" s="22" t="str">
        <f>Def_Status_Montagem!$A$2</f>
        <v>A verificar</v>
      </c>
      <c r="E2642" s="35" t="str">
        <f>Def_Status_Montagem!$B$4</f>
        <v>Contratada (inclui etiqueta)</v>
      </c>
      <c r="F2642" s="214" t="str">
        <f t="array" ref="F2642">INDEX(Def_Instancias_Equipamentos!$F$2:$F$5135, MATCH(K2642, Def_Instancias_Equipamentos!$D$2:$D$5135, 0), 1)</f>
        <v>Túnel (Anel)</v>
      </c>
      <c r="G2642" s="215" t="str">
        <f t="array" ref="G2642">INDEX(Def_Instancias_Equipamentos!$F$2:$F$5135, MATCH(L2642, Def_Instancias_Equipamentos!$D$2:$D$5135, 0), 1)</f>
        <v>Sala Racks 1</v>
      </c>
      <c r="H2642" s="26" t="str">
        <f t="array" ref="H2642">INDEX(Def_Instancias_Equipamentos!$E$2:$E$5135, MATCH(K2642, Def_Instancias_Equipamentos!$D$2:$D$5135, 0), 1)</f>
        <v>SI-01M2</v>
      </c>
      <c r="I2642" s="27" t="str">
        <f t="array" ref="I2642">INDEX(Def_Instancias_Equipamentos!$E$2:$E$5135, MATCH(L2642, Def_Instancias_Equipamentos!$D$2:$D$5135, 0), 1)</f>
        <v>IA-01RaBPM</v>
      </c>
      <c r="J2642" s="27" t="str">
        <f t="shared" si="26"/>
        <v>EXTERNO</v>
      </c>
      <c r="K2642" s="28" t="str">
        <f>Def_Instancias_Equipamentos!$D$1048</f>
        <v>SI-01M2:DI-BPMSigPatch</v>
      </c>
      <c r="L2642" s="19" t="str">
        <f>Def_Instancias_Equipamentos!$D$798</f>
        <v>SI-01M2:DI-BPMRFFE</v>
      </c>
      <c r="M2642" s="44" t="s">
        <v>47</v>
      </c>
      <c r="N2642" s="45" t="s">
        <v>48</v>
      </c>
      <c r="O2642" s="31" t="str">
        <f>Def_Sistemas_Conectores_Cabos!$B$7</f>
        <v>SMA 50-ohm</v>
      </c>
      <c r="P2642" s="19" t="str">
        <f>Def_Sistemas_Conectores_Cabos!$B$7</f>
        <v>SMA 50-ohm</v>
      </c>
      <c r="Q2642" s="27" t="str">
        <f t="shared" si="31"/>
        <v>SI-01M2:DI-BPMSigPatch/BO_OUT
SI-01M2:DI-BPMRFFE/BO_IN</v>
      </c>
      <c r="R2642" s="46" t="s">
        <v>25</v>
      </c>
      <c r="S2642" s="46" t="s">
        <v>25</v>
      </c>
      <c r="T2642" s="47" t="str">
        <f>Def_Sistemas_Conectores_Cabos!$C$14</f>
        <v>Datalink Extrudado</v>
      </c>
      <c r="U2642" s="45" t="s">
        <v>46</v>
      </c>
      <c r="V2642" s="33"/>
      <c r="W2642" s="33"/>
      <c r="X2642" s="33"/>
    </row>
    <row r="2643" ht="15.75" customHeight="1">
      <c r="A2643" s="19" t="str">
        <f>Def_Sistemas_Conectores_Cabos!$A$22</f>
        <v>BPM de elétrons</v>
      </c>
      <c r="B2643" s="22" t="str">
        <f>Datas_Entregas!$A$6</f>
        <v>Linhas de Luz (fases I-A e II)</v>
      </c>
      <c r="C2643" s="25">
        <f t="array" ref="C2643">INDEX(Datas_Entregas!$B$2:$B$100, MATCH(B2643, Datas_Entregas!$A$2:$A$100, 0), 1)</f>
        <v>43374</v>
      </c>
      <c r="D2643" s="22" t="str">
        <f>Def_Status_Montagem!$A$2</f>
        <v>A verificar</v>
      </c>
      <c r="E2643" s="35" t="str">
        <f>Def_Status_Montagem!$B$4</f>
        <v>Contratada (inclui etiqueta)</v>
      </c>
      <c r="F2643" s="214" t="str">
        <f t="array" ref="F2643">INDEX(Def_Instancias_Equipamentos!$F$2:$F$5135, MATCH(K2643, Def_Instancias_Equipamentos!$D$2:$D$5135, 0), 1)</f>
        <v>Túnel (Anel)</v>
      </c>
      <c r="G2643" s="215" t="str">
        <f t="array" ref="G2643">INDEX(Def_Instancias_Equipamentos!$F$2:$F$5135, MATCH(L2643, Def_Instancias_Equipamentos!$D$2:$D$5135, 0), 1)</f>
        <v>Sala Racks 1</v>
      </c>
      <c r="H2643" s="26" t="str">
        <f t="array" ref="H2643">INDEX(Def_Instancias_Equipamentos!$E$2:$E$5135, MATCH(K2643, Def_Instancias_Equipamentos!$D$2:$D$5135, 0), 1)</f>
        <v>SI-01SA</v>
      </c>
      <c r="I2643" s="27" t="str">
        <f t="array" ref="I2643">INDEX(Def_Instancias_Equipamentos!$E$2:$E$5135, MATCH(L2643, Def_Instancias_Equipamentos!$D$2:$D$5135, 0), 1)</f>
        <v>IA-01RaBPM</v>
      </c>
      <c r="J2643" s="27" t="str">
        <f t="shared" si="26"/>
        <v>EXTERNO</v>
      </c>
      <c r="K2643" s="28" t="str">
        <f>Def_Instancias_Equipamentos!$D$1201</f>
        <v>SI-01SA:DI-BPMSigPatch-1</v>
      </c>
      <c r="L2643" s="19" t="str">
        <f>Def_Instancias_Equipamentos!$D$951</f>
        <v>SI-01SA:DI-BPMRFFE-1</v>
      </c>
      <c r="M2643" s="44" t="s">
        <v>47</v>
      </c>
      <c r="N2643" s="45" t="s">
        <v>48</v>
      </c>
      <c r="O2643" s="31" t="str">
        <f>Def_Sistemas_Conectores_Cabos!$B$7</f>
        <v>SMA 50-ohm</v>
      </c>
      <c r="P2643" s="19" t="str">
        <f>Def_Sistemas_Conectores_Cabos!$B$7</f>
        <v>SMA 50-ohm</v>
      </c>
      <c r="Q2643" s="27" t="str">
        <f t="shared" si="31"/>
        <v>SI-01SA:DI-BPMSigPatch-1/BO_OUT
SI-01SA:DI-BPMRFFE-1/BO_IN</v>
      </c>
      <c r="R2643" s="46" t="s">
        <v>25</v>
      </c>
      <c r="S2643" s="46" t="s">
        <v>25</v>
      </c>
      <c r="T2643" s="47" t="str">
        <f>Def_Sistemas_Conectores_Cabos!$C$14</f>
        <v>Datalink Extrudado</v>
      </c>
      <c r="U2643" s="45" t="s">
        <v>46</v>
      </c>
      <c r="V2643" s="33"/>
      <c r="W2643" s="33"/>
      <c r="X2643" s="33"/>
    </row>
    <row r="2644" ht="15.75" customHeight="1">
      <c r="A2644" s="19" t="str">
        <f>Def_Sistemas_Conectores_Cabos!$A$22</f>
        <v>BPM de elétrons</v>
      </c>
      <c r="B2644" s="22" t="str">
        <f>Datas_Entregas!$A$6</f>
        <v>Linhas de Luz (fases I-A e II)</v>
      </c>
      <c r="C2644" s="25">
        <f t="array" ref="C2644">INDEX(Datas_Entregas!$B$2:$B$100, MATCH(B2644, Datas_Entregas!$A$2:$A$100, 0), 1)</f>
        <v>43374</v>
      </c>
      <c r="D2644" s="22" t="str">
        <f>Def_Status_Montagem!$A$2</f>
        <v>A verificar</v>
      </c>
      <c r="E2644" s="35" t="str">
        <f>Def_Status_Montagem!$B$4</f>
        <v>Contratada (inclui etiqueta)</v>
      </c>
      <c r="F2644" s="214" t="str">
        <f t="array" ref="F2644">INDEX(Def_Instancias_Equipamentos!$F$2:$F$5135, MATCH(K2644, Def_Instancias_Equipamentos!$D$2:$D$5135, 0), 1)</f>
        <v>Túnel (Anel)</v>
      </c>
      <c r="G2644" s="215" t="str">
        <f t="array" ref="G2644">INDEX(Def_Instancias_Equipamentos!$F$2:$F$5135, MATCH(L2644, Def_Instancias_Equipamentos!$D$2:$D$5135, 0), 1)</f>
        <v>Sala Racks 1</v>
      </c>
      <c r="H2644" s="26" t="str">
        <f t="array" ref="H2644">INDEX(Def_Instancias_Equipamentos!$E$2:$E$5135, MATCH(K2644, Def_Instancias_Equipamentos!$D$2:$D$5135, 0), 1)</f>
        <v>SI-01SA</v>
      </c>
      <c r="I2644" s="27" t="str">
        <f t="array" ref="I2644">INDEX(Def_Instancias_Equipamentos!$E$2:$E$5135, MATCH(L2644, Def_Instancias_Equipamentos!$D$2:$D$5135, 0), 1)</f>
        <v>IA-01RaBPM</v>
      </c>
      <c r="J2644" s="27" t="str">
        <f t="shared" si="26"/>
        <v>EXTERNO</v>
      </c>
      <c r="K2644" s="28" t="str">
        <f>Def_Instancias_Equipamentos!$D$1202</f>
        <v>SI-01SA:DI-BPMSigPatch-2</v>
      </c>
      <c r="L2644" s="19" t="str">
        <f>Def_Instancias_Equipamentos!$D$952</f>
        <v>SI-01SA:DI-BPMRFFE-2</v>
      </c>
      <c r="M2644" s="44" t="s">
        <v>47</v>
      </c>
      <c r="N2644" s="45" t="s">
        <v>48</v>
      </c>
      <c r="O2644" s="31" t="str">
        <f>Def_Sistemas_Conectores_Cabos!$B$7</f>
        <v>SMA 50-ohm</v>
      </c>
      <c r="P2644" s="19" t="str">
        <f>Def_Sistemas_Conectores_Cabos!$B$7</f>
        <v>SMA 50-ohm</v>
      </c>
      <c r="Q2644" s="27" t="str">
        <f t="shared" si="31"/>
        <v>SI-01SA:DI-BPMSigPatch-2/BO_OUT
SI-01SA:DI-BPMRFFE-2/BO_IN</v>
      </c>
      <c r="R2644" s="46" t="s">
        <v>25</v>
      </c>
      <c r="S2644" s="46" t="s">
        <v>25</v>
      </c>
      <c r="T2644" s="47" t="str">
        <f>Def_Sistemas_Conectores_Cabos!$C$14</f>
        <v>Datalink Extrudado</v>
      </c>
      <c r="U2644" s="45" t="s">
        <v>46</v>
      </c>
      <c r="V2644" s="33"/>
      <c r="W2644" s="33"/>
      <c r="X2644" s="33"/>
    </row>
    <row r="2645" ht="15.75" customHeight="1">
      <c r="A2645" s="19" t="str">
        <f>Def_Sistemas_Conectores_Cabos!$A$22</f>
        <v>BPM de elétrons</v>
      </c>
      <c r="B2645" s="22" t="str">
        <f>Datas_Entregas!$A$3</f>
        <v>BTS/Anel</v>
      </c>
      <c r="C2645" s="25">
        <f t="array" ref="C2645">INDEX(Datas_Entregas!$B$2:$B$100, MATCH(B2645, Datas_Entregas!$A$2:$A$100, 0), 1)</f>
        <v>43296</v>
      </c>
      <c r="D2645" s="22" t="str">
        <f>Def_Status_Montagem!$A$2</f>
        <v>A verificar</v>
      </c>
      <c r="E2645" s="35" t="str">
        <f>Def_Status_Montagem!$B$4</f>
        <v>Contratada (inclui etiqueta)</v>
      </c>
      <c r="F2645" s="214" t="str">
        <f t="array" ref="F2645">INDEX(Def_Instancias_Equipamentos!$F$2:$F$5135, MATCH(K2645, Def_Instancias_Equipamentos!$D$2:$D$5135, 0), 1)</f>
        <v>Túnel (Anel)</v>
      </c>
      <c r="G2645" s="215" t="str">
        <f t="array" ref="G2645">INDEX(Def_Instancias_Equipamentos!$F$2:$F$5135, MATCH(L2645, Def_Instancias_Equipamentos!$D$2:$D$5135, 0), 1)</f>
        <v>Sala Racks 2</v>
      </c>
      <c r="H2645" s="26" t="str">
        <f t="array" ref="H2645">INDEX(Def_Instancias_Equipamentos!$E$2:$E$5135, MATCH(K2645, Def_Instancias_Equipamentos!$D$2:$D$5135, 0), 1)</f>
        <v>SI-02C1</v>
      </c>
      <c r="I2645" s="27" t="str">
        <f t="array" ref="I2645">INDEX(Def_Instancias_Equipamentos!$E$2:$E$5135, MATCH(L2645, Def_Instancias_Equipamentos!$D$2:$D$5135, 0), 1)</f>
        <v>IA-02RaBPM</v>
      </c>
      <c r="J2645" s="27" t="str">
        <f t="shared" si="26"/>
        <v>EXTERNO</v>
      </c>
      <c r="K2645" s="28" t="str">
        <f>Def_Instancias_Equipamentos!$D$1049</f>
        <v>SI-02C1:DI-BPMSigPatch-1</v>
      </c>
      <c r="L2645" s="19" t="str">
        <f>Def_Instancias_Equipamentos!$D$799</f>
        <v>SI-02C1:DI-BPMRFFE-1</v>
      </c>
      <c r="M2645" s="44" t="s">
        <v>47</v>
      </c>
      <c r="N2645" s="45" t="s">
        <v>48</v>
      </c>
      <c r="O2645" s="31" t="str">
        <f>Def_Sistemas_Conectores_Cabos!$B$7</f>
        <v>SMA 50-ohm</v>
      </c>
      <c r="P2645" s="19" t="str">
        <f>Def_Sistemas_Conectores_Cabos!$B$7</f>
        <v>SMA 50-ohm</v>
      </c>
      <c r="Q2645" s="27" t="str">
        <f t="shared" si="31"/>
        <v>SI-02C1:DI-BPMSigPatch-1/BO_OUT
SI-02C1:DI-BPMRFFE-1/BO_IN</v>
      </c>
      <c r="R2645" s="46" t="s">
        <v>25</v>
      </c>
      <c r="S2645" s="46" t="s">
        <v>25</v>
      </c>
      <c r="T2645" s="47" t="str">
        <f>Def_Sistemas_Conectores_Cabos!$C$14</f>
        <v>Datalink Extrudado</v>
      </c>
      <c r="U2645" s="45" t="s">
        <v>46</v>
      </c>
      <c r="V2645" s="33"/>
      <c r="W2645" s="33"/>
      <c r="X2645" s="33"/>
    </row>
    <row r="2646" ht="15.75" customHeight="1">
      <c r="A2646" s="19" t="str">
        <f>Def_Sistemas_Conectores_Cabos!$A$22</f>
        <v>BPM de elétrons</v>
      </c>
      <c r="B2646" s="22" t="str">
        <f>Datas_Entregas!$A$3</f>
        <v>BTS/Anel</v>
      </c>
      <c r="C2646" s="25">
        <f t="array" ref="C2646">INDEX(Datas_Entregas!$B$2:$B$100, MATCH(B2646, Datas_Entregas!$A$2:$A$100, 0), 1)</f>
        <v>43296</v>
      </c>
      <c r="D2646" s="22" t="str">
        <f>Def_Status_Montagem!$A$2</f>
        <v>A verificar</v>
      </c>
      <c r="E2646" s="35" t="str">
        <f>Def_Status_Montagem!$B$4</f>
        <v>Contratada (inclui etiqueta)</v>
      </c>
      <c r="F2646" s="214" t="str">
        <f t="array" ref="F2646">INDEX(Def_Instancias_Equipamentos!$F$2:$F$5135, MATCH(K2646, Def_Instancias_Equipamentos!$D$2:$D$5135, 0), 1)</f>
        <v>Túnel (Anel)</v>
      </c>
      <c r="G2646" s="215" t="str">
        <f t="array" ref="G2646">INDEX(Def_Instancias_Equipamentos!$F$2:$F$5135, MATCH(L2646, Def_Instancias_Equipamentos!$D$2:$D$5135, 0), 1)</f>
        <v>Sala Racks 2</v>
      </c>
      <c r="H2646" s="26" t="str">
        <f t="array" ref="H2646">INDEX(Def_Instancias_Equipamentos!$E$2:$E$5135, MATCH(K2646, Def_Instancias_Equipamentos!$D$2:$D$5135, 0), 1)</f>
        <v>SI-02C1</v>
      </c>
      <c r="I2646" s="27" t="str">
        <f t="array" ref="I2646">INDEX(Def_Instancias_Equipamentos!$E$2:$E$5135, MATCH(L2646, Def_Instancias_Equipamentos!$D$2:$D$5135, 0), 1)</f>
        <v>IA-02RaBPM</v>
      </c>
      <c r="J2646" s="27" t="str">
        <f t="shared" si="26"/>
        <v>EXTERNO</v>
      </c>
      <c r="K2646" s="28" t="str">
        <f>Def_Instancias_Equipamentos!$D$1050</f>
        <v>SI-02C1:DI-BPMSigPatch-2</v>
      </c>
      <c r="L2646" s="19" t="str">
        <f>Def_Instancias_Equipamentos!$D$800</f>
        <v>SI-02C1:DI-BPMRFFE-2</v>
      </c>
      <c r="M2646" s="44" t="s">
        <v>47</v>
      </c>
      <c r="N2646" s="45" t="s">
        <v>48</v>
      </c>
      <c r="O2646" s="31" t="str">
        <f>Def_Sistemas_Conectores_Cabos!$B$7</f>
        <v>SMA 50-ohm</v>
      </c>
      <c r="P2646" s="19" t="str">
        <f>Def_Sistemas_Conectores_Cabos!$B$7</f>
        <v>SMA 50-ohm</v>
      </c>
      <c r="Q2646" s="27" t="str">
        <f t="shared" si="31"/>
        <v>SI-02C1:DI-BPMSigPatch-2/BO_OUT
SI-02C1:DI-BPMRFFE-2/BO_IN</v>
      </c>
      <c r="R2646" s="46" t="s">
        <v>25</v>
      </c>
      <c r="S2646" s="46" t="s">
        <v>25</v>
      </c>
      <c r="T2646" s="47" t="str">
        <f>Def_Sistemas_Conectores_Cabos!$C$14</f>
        <v>Datalink Extrudado</v>
      </c>
      <c r="U2646" s="45" t="s">
        <v>46</v>
      </c>
      <c r="V2646" s="33"/>
      <c r="W2646" s="33"/>
      <c r="X2646" s="33"/>
    </row>
    <row r="2647" ht="15.75" customHeight="1">
      <c r="A2647" s="19" t="str">
        <f>Def_Sistemas_Conectores_Cabos!$A$22</f>
        <v>BPM de elétrons</v>
      </c>
      <c r="B2647" s="22" t="str">
        <f>Datas_Entregas!$A$3</f>
        <v>BTS/Anel</v>
      </c>
      <c r="C2647" s="25">
        <f t="array" ref="C2647">INDEX(Datas_Entregas!$B$2:$B$100, MATCH(B2647, Datas_Entregas!$A$2:$A$100, 0), 1)</f>
        <v>43296</v>
      </c>
      <c r="D2647" s="22" t="str">
        <f>Def_Status_Montagem!$A$2</f>
        <v>A verificar</v>
      </c>
      <c r="E2647" s="35" t="str">
        <f>Def_Status_Montagem!$B$4</f>
        <v>Contratada (inclui etiqueta)</v>
      </c>
      <c r="F2647" s="214" t="str">
        <f t="array" ref="F2647">INDEX(Def_Instancias_Equipamentos!$F$2:$F$5135, MATCH(K2647, Def_Instancias_Equipamentos!$D$2:$D$5135, 0), 1)</f>
        <v>Túnel (Anel)</v>
      </c>
      <c r="G2647" s="215" t="str">
        <f t="array" ref="G2647">INDEX(Def_Instancias_Equipamentos!$F$2:$F$5135, MATCH(L2647, Def_Instancias_Equipamentos!$D$2:$D$5135, 0), 1)</f>
        <v>Sala Racks 2</v>
      </c>
      <c r="H2647" s="26" t="str">
        <f t="array" ref="H2647">INDEX(Def_Instancias_Equipamentos!$E$2:$E$5135, MATCH(K2647, Def_Instancias_Equipamentos!$D$2:$D$5135, 0), 1)</f>
        <v>SI-02C2</v>
      </c>
      <c r="I2647" s="27" t="str">
        <f t="array" ref="I2647">INDEX(Def_Instancias_Equipamentos!$E$2:$E$5135, MATCH(L2647, Def_Instancias_Equipamentos!$D$2:$D$5135, 0), 1)</f>
        <v>IA-02RaBPM</v>
      </c>
      <c r="J2647" s="27" t="str">
        <f t="shared" si="26"/>
        <v>EXTERNO</v>
      </c>
      <c r="K2647" s="28" t="str">
        <f>Def_Instancias_Equipamentos!$D$1051</f>
        <v>SI-02C2:DI-BPMSigPatch</v>
      </c>
      <c r="L2647" s="19" t="str">
        <f>Def_Instancias_Equipamentos!$D$801</f>
        <v>SI-02C2:DI-BPMRFFE</v>
      </c>
      <c r="M2647" s="44" t="s">
        <v>47</v>
      </c>
      <c r="N2647" s="45" t="s">
        <v>48</v>
      </c>
      <c r="O2647" s="31" t="str">
        <f>Def_Sistemas_Conectores_Cabos!$B$7</f>
        <v>SMA 50-ohm</v>
      </c>
      <c r="P2647" s="19" t="str">
        <f>Def_Sistemas_Conectores_Cabos!$B$7</f>
        <v>SMA 50-ohm</v>
      </c>
      <c r="Q2647" s="27" t="str">
        <f t="shared" si="31"/>
        <v>SI-02C2:DI-BPMSigPatch/BO_OUT
SI-02C2:DI-BPMRFFE/BO_IN</v>
      </c>
      <c r="R2647" s="46" t="s">
        <v>25</v>
      </c>
      <c r="S2647" s="46" t="s">
        <v>25</v>
      </c>
      <c r="T2647" s="47" t="str">
        <f>Def_Sistemas_Conectores_Cabos!$C$14</f>
        <v>Datalink Extrudado</v>
      </c>
      <c r="U2647" s="45" t="s">
        <v>46</v>
      </c>
      <c r="V2647" s="33"/>
      <c r="W2647" s="33"/>
      <c r="X2647" s="33"/>
    </row>
    <row r="2648" ht="15.75" customHeight="1">
      <c r="A2648" s="19" t="str">
        <f>Def_Sistemas_Conectores_Cabos!$A$22</f>
        <v>BPM de elétrons</v>
      </c>
      <c r="B2648" s="22" t="str">
        <f>Datas_Entregas!$A$3</f>
        <v>BTS/Anel</v>
      </c>
      <c r="C2648" s="25">
        <f t="array" ref="C2648">INDEX(Datas_Entregas!$B$2:$B$100, MATCH(B2648, Datas_Entregas!$A$2:$A$100, 0), 1)</f>
        <v>43296</v>
      </c>
      <c r="D2648" s="22" t="str">
        <f>Def_Status_Montagem!$A$2</f>
        <v>A verificar</v>
      </c>
      <c r="E2648" s="35" t="str">
        <f>Def_Status_Montagem!$B$4</f>
        <v>Contratada (inclui etiqueta)</v>
      </c>
      <c r="F2648" s="214" t="str">
        <f t="array" ref="F2648">INDEX(Def_Instancias_Equipamentos!$F$2:$F$5135, MATCH(K2648, Def_Instancias_Equipamentos!$D$2:$D$5135, 0), 1)</f>
        <v>Túnel (Anel)</v>
      </c>
      <c r="G2648" s="215" t="str">
        <f t="array" ref="G2648">INDEX(Def_Instancias_Equipamentos!$F$2:$F$5135, MATCH(L2648, Def_Instancias_Equipamentos!$D$2:$D$5135, 0), 1)</f>
        <v>Sala Racks 2</v>
      </c>
      <c r="H2648" s="26" t="str">
        <f t="array" ref="H2648">INDEX(Def_Instancias_Equipamentos!$E$2:$E$5135, MATCH(K2648, Def_Instancias_Equipamentos!$D$2:$D$5135, 0), 1)</f>
        <v>SI-02C3</v>
      </c>
      <c r="I2648" s="27" t="str">
        <f t="array" ref="I2648">INDEX(Def_Instancias_Equipamentos!$E$2:$E$5135, MATCH(L2648, Def_Instancias_Equipamentos!$D$2:$D$5135, 0), 1)</f>
        <v>IA-02RaBPM</v>
      </c>
      <c r="J2648" s="27" t="str">
        <f t="shared" si="26"/>
        <v>EXTERNO</v>
      </c>
      <c r="K2648" s="28" t="str">
        <f>Def_Instancias_Equipamentos!$D$1052</f>
        <v>SI-02C3:DI-BPMSigPatch-1</v>
      </c>
      <c r="L2648" s="19" t="str">
        <f>Def_Instancias_Equipamentos!$D$802</f>
        <v>SI-02C3:DI-BPMRFFE-1</v>
      </c>
      <c r="M2648" s="44" t="s">
        <v>47</v>
      </c>
      <c r="N2648" s="45" t="s">
        <v>48</v>
      </c>
      <c r="O2648" s="31" t="str">
        <f>Def_Sistemas_Conectores_Cabos!$B$7</f>
        <v>SMA 50-ohm</v>
      </c>
      <c r="P2648" s="19" t="str">
        <f>Def_Sistemas_Conectores_Cabos!$B$7</f>
        <v>SMA 50-ohm</v>
      </c>
      <c r="Q2648" s="27" t="str">
        <f t="shared" si="31"/>
        <v>SI-02C3:DI-BPMSigPatch-1/BO_OUT
SI-02C3:DI-BPMRFFE-1/BO_IN</v>
      </c>
      <c r="R2648" s="46" t="s">
        <v>25</v>
      </c>
      <c r="S2648" s="46" t="s">
        <v>25</v>
      </c>
      <c r="T2648" s="47" t="str">
        <f>Def_Sistemas_Conectores_Cabos!$C$14</f>
        <v>Datalink Extrudado</v>
      </c>
      <c r="U2648" s="45" t="s">
        <v>46</v>
      </c>
      <c r="V2648" s="33"/>
      <c r="W2648" s="33"/>
      <c r="X2648" s="33"/>
    </row>
    <row r="2649" ht="15.75" customHeight="1">
      <c r="A2649" s="19" t="str">
        <f>Def_Sistemas_Conectores_Cabos!$A$22</f>
        <v>BPM de elétrons</v>
      </c>
      <c r="B2649" s="22" t="str">
        <f>Datas_Entregas!$A$3</f>
        <v>BTS/Anel</v>
      </c>
      <c r="C2649" s="25">
        <f t="array" ref="C2649">INDEX(Datas_Entregas!$B$2:$B$100, MATCH(B2649, Datas_Entregas!$A$2:$A$100, 0), 1)</f>
        <v>43296</v>
      </c>
      <c r="D2649" s="22" t="str">
        <f>Def_Status_Montagem!$A$2</f>
        <v>A verificar</v>
      </c>
      <c r="E2649" s="35" t="str">
        <f>Def_Status_Montagem!$B$4</f>
        <v>Contratada (inclui etiqueta)</v>
      </c>
      <c r="F2649" s="214" t="str">
        <f t="array" ref="F2649">INDEX(Def_Instancias_Equipamentos!$F$2:$F$5135, MATCH(K2649, Def_Instancias_Equipamentos!$D$2:$D$5135, 0), 1)</f>
        <v>Túnel (Anel)</v>
      </c>
      <c r="G2649" s="215" t="str">
        <f t="array" ref="G2649">INDEX(Def_Instancias_Equipamentos!$F$2:$F$5135, MATCH(L2649, Def_Instancias_Equipamentos!$D$2:$D$5135, 0), 1)</f>
        <v>Sala Racks 2</v>
      </c>
      <c r="H2649" s="26" t="str">
        <f t="array" ref="H2649">INDEX(Def_Instancias_Equipamentos!$E$2:$E$5135, MATCH(K2649, Def_Instancias_Equipamentos!$D$2:$D$5135, 0), 1)</f>
        <v>SI-02C3</v>
      </c>
      <c r="I2649" s="27" t="str">
        <f t="array" ref="I2649">INDEX(Def_Instancias_Equipamentos!$E$2:$E$5135, MATCH(L2649, Def_Instancias_Equipamentos!$D$2:$D$5135, 0), 1)</f>
        <v>IA-02RaBPM</v>
      </c>
      <c r="J2649" s="27" t="str">
        <f t="shared" si="26"/>
        <v>EXTERNO</v>
      </c>
      <c r="K2649" s="28" t="str">
        <f>Def_Instancias_Equipamentos!$D$1053</f>
        <v>SI-02C3:DI-BPMSigPatch-2</v>
      </c>
      <c r="L2649" s="19" t="str">
        <f>Def_Instancias_Equipamentos!$D$803</f>
        <v>SI-02C3:DI-BPMRFFE-2</v>
      </c>
      <c r="M2649" s="44" t="s">
        <v>47</v>
      </c>
      <c r="N2649" s="45" t="s">
        <v>48</v>
      </c>
      <c r="O2649" s="31" t="str">
        <f>Def_Sistemas_Conectores_Cabos!$B$7</f>
        <v>SMA 50-ohm</v>
      </c>
      <c r="P2649" s="19" t="str">
        <f>Def_Sistemas_Conectores_Cabos!$B$7</f>
        <v>SMA 50-ohm</v>
      </c>
      <c r="Q2649" s="27" t="str">
        <f t="shared" si="31"/>
        <v>SI-02C3:DI-BPMSigPatch-2/BO_OUT
SI-02C3:DI-BPMRFFE-2/BO_IN</v>
      </c>
      <c r="R2649" s="46" t="s">
        <v>25</v>
      </c>
      <c r="S2649" s="46" t="s">
        <v>25</v>
      </c>
      <c r="T2649" s="47" t="str">
        <f>Def_Sistemas_Conectores_Cabos!$C$14</f>
        <v>Datalink Extrudado</v>
      </c>
      <c r="U2649" s="45" t="s">
        <v>46</v>
      </c>
      <c r="V2649" s="33"/>
      <c r="W2649" s="33"/>
      <c r="X2649" s="33"/>
    </row>
    <row r="2650" ht="15.75" customHeight="1">
      <c r="A2650" s="19" t="str">
        <f>Def_Sistemas_Conectores_Cabos!$A$22</f>
        <v>BPM de elétrons</v>
      </c>
      <c r="B2650" s="22" t="str">
        <f>Datas_Entregas!$A$3</f>
        <v>BTS/Anel</v>
      </c>
      <c r="C2650" s="25">
        <f t="array" ref="C2650">INDEX(Datas_Entregas!$B$2:$B$100, MATCH(B2650, Datas_Entregas!$A$2:$A$100, 0), 1)</f>
        <v>43296</v>
      </c>
      <c r="D2650" s="22" t="str">
        <f>Def_Status_Montagem!$A$2</f>
        <v>A verificar</v>
      </c>
      <c r="E2650" s="35" t="str">
        <f>Def_Status_Montagem!$B$4</f>
        <v>Contratada (inclui etiqueta)</v>
      </c>
      <c r="F2650" s="214" t="str">
        <f t="array" ref="F2650">INDEX(Def_Instancias_Equipamentos!$F$2:$F$5135, MATCH(K2650, Def_Instancias_Equipamentos!$D$2:$D$5135, 0), 1)</f>
        <v>Túnel (Anel)</v>
      </c>
      <c r="G2650" s="215" t="str">
        <f t="array" ref="G2650">INDEX(Def_Instancias_Equipamentos!$F$2:$F$5135, MATCH(L2650, Def_Instancias_Equipamentos!$D$2:$D$5135, 0), 1)</f>
        <v>Sala Racks 2</v>
      </c>
      <c r="H2650" s="26" t="str">
        <f t="array" ref="H2650">INDEX(Def_Instancias_Equipamentos!$E$2:$E$5135, MATCH(K2650, Def_Instancias_Equipamentos!$D$2:$D$5135, 0), 1)</f>
        <v>SI-02C4</v>
      </c>
      <c r="I2650" s="27" t="str">
        <f t="array" ref="I2650">INDEX(Def_Instancias_Equipamentos!$E$2:$E$5135, MATCH(L2650, Def_Instancias_Equipamentos!$D$2:$D$5135, 0), 1)</f>
        <v>IA-02RaBPM</v>
      </c>
      <c r="J2650" s="27" t="str">
        <f t="shared" si="26"/>
        <v>EXTERNO</v>
      </c>
      <c r="K2650" s="28" t="str">
        <f>Def_Instancias_Equipamentos!$D$1054</f>
        <v>SI-02C4:DI-BPMSigPatch</v>
      </c>
      <c r="L2650" s="19" t="str">
        <f>Def_Instancias_Equipamentos!$D$804</f>
        <v>SI-02C4:DI-BPMRFFE</v>
      </c>
      <c r="M2650" s="44" t="s">
        <v>47</v>
      </c>
      <c r="N2650" s="45" t="s">
        <v>48</v>
      </c>
      <c r="O2650" s="31" t="str">
        <f>Def_Sistemas_Conectores_Cabos!$B$7</f>
        <v>SMA 50-ohm</v>
      </c>
      <c r="P2650" s="19" t="str">
        <f>Def_Sistemas_Conectores_Cabos!$B$7</f>
        <v>SMA 50-ohm</v>
      </c>
      <c r="Q2650" s="27" t="str">
        <f t="shared" si="31"/>
        <v>SI-02C4:DI-BPMSigPatch/BO_OUT
SI-02C4:DI-BPMRFFE/BO_IN</v>
      </c>
      <c r="R2650" s="46" t="s">
        <v>25</v>
      </c>
      <c r="S2650" s="46" t="s">
        <v>25</v>
      </c>
      <c r="T2650" s="47" t="str">
        <f>Def_Sistemas_Conectores_Cabos!$C$14</f>
        <v>Datalink Extrudado</v>
      </c>
      <c r="U2650" s="45" t="s">
        <v>46</v>
      </c>
      <c r="V2650" s="33"/>
      <c r="W2650" s="33"/>
      <c r="X2650" s="33"/>
    </row>
    <row r="2651" ht="15.75" customHeight="1">
      <c r="A2651" s="19" t="str">
        <f>Def_Sistemas_Conectores_Cabos!$A$22</f>
        <v>BPM de elétrons</v>
      </c>
      <c r="B2651" s="22" t="str">
        <f>Datas_Entregas!$A$3</f>
        <v>BTS/Anel</v>
      </c>
      <c r="C2651" s="25">
        <f t="array" ref="C2651">INDEX(Datas_Entregas!$B$2:$B$100, MATCH(B2651, Datas_Entregas!$A$2:$A$100, 0), 1)</f>
        <v>43296</v>
      </c>
      <c r="D2651" s="22" t="str">
        <f>Def_Status_Montagem!$A$2</f>
        <v>A verificar</v>
      </c>
      <c r="E2651" s="35" t="str">
        <f>Def_Status_Montagem!$B$4</f>
        <v>Contratada (inclui etiqueta)</v>
      </c>
      <c r="F2651" s="214" t="str">
        <f t="array" ref="F2651">INDEX(Def_Instancias_Equipamentos!$F$2:$F$5135, MATCH(K2651, Def_Instancias_Equipamentos!$D$2:$D$5135, 0), 1)</f>
        <v>Túnel (Anel)</v>
      </c>
      <c r="G2651" s="215" t="str">
        <f t="array" ref="G2651">INDEX(Def_Instancias_Equipamentos!$F$2:$F$5135, MATCH(L2651, Def_Instancias_Equipamentos!$D$2:$D$5135, 0), 1)</f>
        <v>Sala Racks 2</v>
      </c>
      <c r="H2651" s="26" t="str">
        <f t="array" ref="H2651">INDEX(Def_Instancias_Equipamentos!$E$2:$E$5135, MATCH(K2651, Def_Instancias_Equipamentos!$D$2:$D$5135, 0), 1)</f>
        <v>SI-02M1</v>
      </c>
      <c r="I2651" s="27" t="str">
        <f t="array" ref="I2651">INDEX(Def_Instancias_Equipamentos!$E$2:$E$5135, MATCH(L2651, Def_Instancias_Equipamentos!$D$2:$D$5135, 0), 1)</f>
        <v>IA-02RaBPM</v>
      </c>
      <c r="J2651" s="27" t="str">
        <f t="shared" si="26"/>
        <v>EXTERNO</v>
      </c>
      <c r="K2651" s="28" t="str">
        <f>Def_Instancias_Equipamentos!$D$1055</f>
        <v>SI-02M1:DI-BPMSigPatch</v>
      </c>
      <c r="L2651" s="19" t="str">
        <f>Def_Instancias_Equipamentos!$D$805</f>
        <v>SI-02M1:DI-BPMRFFE</v>
      </c>
      <c r="M2651" s="44" t="s">
        <v>47</v>
      </c>
      <c r="N2651" s="45" t="s">
        <v>48</v>
      </c>
      <c r="O2651" s="31" t="str">
        <f>Def_Sistemas_Conectores_Cabos!$B$7</f>
        <v>SMA 50-ohm</v>
      </c>
      <c r="P2651" s="19" t="str">
        <f>Def_Sistemas_Conectores_Cabos!$B$7</f>
        <v>SMA 50-ohm</v>
      </c>
      <c r="Q2651" s="27" t="str">
        <f t="shared" si="31"/>
        <v>SI-02M1:DI-BPMSigPatch/BO_OUT
SI-02M1:DI-BPMRFFE/BO_IN</v>
      </c>
      <c r="R2651" s="46" t="s">
        <v>25</v>
      </c>
      <c r="S2651" s="46" t="s">
        <v>25</v>
      </c>
      <c r="T2651" s="47" t="str">
        <f>Def_Sistemas_Conectores_Cabos!$C$14</f>
        <v>Datalink Extrudado</v>
      </c>
      <c r="U2651" s="45" t="s">
        <v>46</v>
      </c>
      <c r="V2651" s="33"/>
      <c r="W2651" s="33"/>
      <c r="X2651" s="33"/>
    </row>
    <row r="2652" ht="15.75" customHeight="1">
      <c r="A2652" s="19" t="str">
        <f>Def_Sistemas_Conectores_Cabos!$A$22</f>
        <v>BPM de elétrons</v>
      </c>
      <c r="B2652" s="22" t="str">
        <f>Datas_Entregas!$A$3</f>
        <v>BTS/Anel</v>
      </c>
      <c r="C2652" s="25">
        <f t="array" ref="C2652">INDEX(Datas_Entregas!$B$2:$B$100, MATCH(B2652, Datas_Entregas!$A$2:$A$100, 0), 1)</f>
        <v>43296</v>
      </c>
      <c r="D2652" s="22" t="str">
        <f>Def_Status_Montagem!$A$2</f>
        <v>A verificar</v>
      </c>
      <c r="E2652" s="35" t="str">
        <f>Def_Status_Montagem!$B$4</f>
        <v>Contratada (inclui etiqueta)</v>
      </c>
      <c r="F2652" s="214" t="str">
        <f t="array" ref="F2652">INDEX(Def_Instancias_Equipamentos!$F$2:$F$5135, MATCH(K2652, Def_Instancias_Equipamentos!$D$2:$D$5135, 0), 1)</f>
        <v>Túnel (Anel)</v>
      </c>
      <c r="G2652" s="215" t="str">
        <f t="array" ref="G2652">INDEX(Def_Instancias_Equipamentos!$F$2:$F$5135, MATCH(L2652, Def_Instancias_Equipamentos!$D$2:$D$5135, 0), 1)</f>
        <v>Sala Racks 2</v>
      </c>
      <c r="H2652" s="26" t="str">
        <f t="array" ref="H2652">INDEX(Def_Instancias_Equipamentos!$E$2:$E$5135, MATCH(K2652, Def_Instancias_Equipamentos!$D$2:$D$5135, 0), 1)</f>
        <v>SI-02M2</v>
      </c>
      <c r="I2652" s="27" t="str">
        <f t="array" ref="I2652">INDEX(Def_Instancias_Equipamentos!$E$2:$E$5135, MATCH(L2652, Def_Instancias_Equipamentos!$D$2:$D$5135, 0), 1)</f>
        <v>IA-02RaBPM</v>
      </c>
      <c r="J2652" s="27" t="str">
        <f t="shared" si="26"/>
        <v>EXTERNO</v>
      </c>
      <c r="K2652" s="28" t="str">
        <f>Def_Instancias_Equipamentos!$D$1056</f>
        <v>SI-02M2:DI-BPMSigPatch</v>
      </c>
      <c r="L2652" s="19" t="str">
        <f>Def_Instancias_Equipamentos!$D$806</f>
        <v>SI-02M2:DI-BPMRFFE</v>
      </c>
      <c r="M2652" s="44" t="s">
        <v>47</v>
      </c>
      <c r="N2652" s="45" t="s">
        <v>48</v>
      </c>
      <c r="O2652" s="31" t="str">
        <f>Def_Sistemas_Conectores_Cabos!$B$7</f>
        <v>SMA 50-ohm</v>
      </c>
      <c r="P2652" s="19" t="str">
        <f>Def_Sistemas_Conectores_Cabos!$B$7</f>
        <v>SMA 50-ohm</v>
      </c>
      <c r="Q2652" s="27" t="str">
        <f t="shared" si="31"/>
        <v>SI-02M2:DI-BPMSigPatch/BO_OUT
SI-02M2:DI-BPMRFFE/BO_IN</v>
      </c>
      <c r="R2652" s="46" t="s">
        <v>25</v>
      </c>
      <c r="S2652" s="46" t="s">
        <v>25</v>
      </c>
      <c r="T2652" s="47" t="str">
        <f>Def_Sistemas_Conectores_Cabos!$C$14</f>
        <v>Datalink Extrudado</v>
      </c>
      <c r="U2652" s="45" t="s">
        <v>46</v>
      </c>
      <c r="V2652" s="33"/>
      <c r="W2652" s="33"/>
      <c r="X2652" s="33"/>
    </row>
    <row r="2653" ht="15.75" customHeight="1">
      <c r="A2653" s="19" t="str">
        <f>Def_Sistemas_Conectores_Cabos!$A$22</f>
        <v>BPM de elétrons</v>
      </c>
      <c r="B2653" s="22" t="str">
        <f>Datas_Entregas!$A$6</f>
        <v>Linhas de Luz (fases I-A e II)</v>
      </c>
      <c r="C2653" s="25">
        <f t="array" ref="C2653">INDEX(Datas_Entregas!$B$2:$B$100, MATCH(B2653, Datas_Entregas!$A$2:$A$100, 0), 1)</f>
        <v>43374</v>
      </c>
      <c r="D2653" s="22" t="str">
        <f>Def_Status_Montagem!$A$2</f>
        <v>A verificar</v>
      </c>
      <c r="E2653" s="35" t="str">
        <f>Def_Status_Montagem!$B$4</f>
        <v>Contratada (inclui etiqueta)</v>
      </c>
      <c r="F2653" s="214" t="str">
        <f t="array" ref="F2653">INDEX(Def_Instancias_Equipamentos!$F$2:$F$5135, MATCH(K2653, Def_Instancias_Equipamentos!$D$2:$D$5135, 0), 1)</f>
        <v>Túnel (Anel)</v>
      </c>
      <c r="G2653" s="215" t="str">
        <f t="array" ref="G2653">INDEX(Def_Instancias_Equipamentos!$F$2:$F$5135, MATCH(L2653, Def_Instancias_Equipamentos!$D$2:$D$5135, 0), 1)</f>
        <v>Sala Racks 2</v>
      </c>
      <c r="H2653" s="26" t="str">
        <f t="array" ref="H2653">INDEX(Def_Instancias_Equipamentos!$E$2:$E$5135, MATCH(K2653, Def_Instancias_Equipamentos!$D$2:$D$5135, 0), 1)</f>
        <v>SI-02SB</v>
      </c>
      <c r="I2653" s="27" t="str">
        <f t="array" ref="I2653">INDEX(Def_Instancias_Equipamentos!$E$2:$E$5135, MATCH(L2653, Def_Instancias_Equipamentos!$D$2:$D$5135, 0), 1)</f>
        <v>IA-02RaBPM</v>
      </c>
      <c r="J2653" s="27" t="str">
        <f t="shared" si="26"/>
        <v>EXTERNO</v>
      </c>
      <c r="K2653" s="28" t="str">
        <f>Def_Instancias_Equipamentos!$D$1203</f>
        <v>SI-02SB:DI-BPMSigPatch-1</v>
      </c>
      <c r="L2653" s="19" t="str">
        <f>Def_Instancias_Equipamentos!$D$953</f>
        <v>SI-02SB:DI-BPMRFFE-1</v>
      </c>
      <c r="M2653" s="44" t="s">
        <v>47</v>
      </c>
      <c r="N2653" s="45" t="s">
        <v>48</v>
      </c>
      <c r="O2653" s="31" t="str">
        <f>Def_Sistemas_Conectores_Cabos!$B$7</f>
        <v>SMA 50-ohm</v>
      </c>
      <c r="P2653" s="19" t="str">
        <f>Def_Sistemas_Conectores_Cabos!$B$7</f>
        <v>SMA 50-ohm</v>
      </c>
      <c r="Q2653" s="27" t="str">
        <f t="shared" si="31"/>
        <v>SI-02SB:DI-BPMSigPatch-1/BO_OUT
SI-02SB:DI-BPMRFFE-1/BO_IN</v>
      </c>
      <c r="R2653" s="46" t="s">
        <v>25</v>
      </c>
      <c r="S2653" s="46" t="s">
        <v>25</v>
      </c>
      <c r="T2653" s="47" t="str">
        <f>Def_Sistemas_Conectores_Cabos!$C$14</f>
        <v>Datalink Extrudado</v>
      </c>
      <c r="U2653" s="45" t="s">
        <v>46</v>
      </c>
      <c r="V2653" s="33"/>
      <c r="W2653" s="33"/>
      <c r="X2653" s="33"/>
    </row>
    <row r="2654" ht="15.75" customHeight="1">
      <c r="A2654" s="19" t="str">
        <f>Def_Sistemas_Conectores_Cabos!$A$22</f>
        <v>BPM de elétrons</v>
      </c>
      <c r="B2654" s="22" t="str">
        <f>Datas_Entregas!$A$6</f>
        <v>Linhas de Luz (fases I-A e II)</v>
      </c>
      <c r="C2654" s="25">
        <f t="array" ref="C2654">INDEX(Datas_Entregas!$B$2:$B$100, MATCH(B2654, Datas_Entregas!$A$2:$A$100, 0), 1)</f>
        <v>43374</v>
      </c>
      <c r="D2654" s="22" t="str">
        <f>Def_Status_Montagem!$A$2</f>
        <v>A verificar</v>
      </c>
      <c r="E2654" s="35" t="str">
        <f>Def_Status_Montagem!$B$4</f>
        <v>Contratada (inclui etiqueta)</v>
      </c>
      <c r="F2654" s="214" t="str">
        <f t="array" ref="F2654">INDEX(Def_Instancias_Equipamentos!$F$2:$F$5135, MATCH(K2654, Def_Instancias_Equipamentos!$D$2:$D$5135, 0), 1)</f>
        <v>Túnel (Anel)</v>
      </c>
      <c r="G2654" s="215" t="str">
        <f t="array" ref="G2654">INDEX(Def_Instancias_Equipamentos!$F$2:$F$5135, MATCH(L2654, Def_Instancias_Equipamentos!$D$2:$D$5135, 0), 1)</f>
        <v>Sala Racks 2</v>
      </c>
      <c r="H2654" s="26" t="str">
        <f t="array" ref="H2654">INDEX(Def_Instancias_Equipamentos!$E$2:$E$5135, MATCH(K2654, Def_Instancias_Equipamentos!$D$2:$D$5135, 0), 1)</f>
        <v>SI-02SB</v>
      </c>
      <c r="I2654" s="27" t="str">
        <f t="array" ref="I2654">INDEX(Def_Instancias_Equipamentos!$E$2:$E$5135, MATCH(L2654, Def_Instancias_Equipamentos!$D$2:$D$5135, 0), 1)</f>
        <v>IA-02RaBPM</v>
      </c>
      <c r="J2654" s="27" t="str">
        <f t="shared" si="26"/>
        <v>EXTERNO</v>
      </c>
      <c r="K2654" s="28" t="str">
        <f>Def_Instancias_Equipamentos!$D$1204</f>
        <v>SI-02SB:DI-BPMSigPatch-2</v>
      </c>
      <c r="L2654" s="19" t="str">
        <f>Def_Instancias_Equipamentos!$D$954</f>
        <v>SI-02SB:DI-BPMRFFE-2</v>
      </c>
      <c r="M2654" s="44" t="s">
        <v>47</v>
      </c>
      <c r="N2654" s="45" t="s">
        <v>48</v>
      </c>
      <c r="O2654" s="31" t="str">
        <f>Def_Sistemas_Conectores_Cabos!$B$7</f>
        <v>SMA 50-ohm</v>
      </c>
      <c r="P2654" s="19" t="str">
        <f>Def_Sistemas_Conectores_Cabos!$B$7</f>
        <v>SMA 50-ohm</v>
      </c>
      <c r="Q2654" s="27" t="str">
        <f t="shared" si="31"/>
        <v>SI-02SB:DI-BPMSigPatch-2/BO_OUT
SI-02SB:DI-BPMRFFE-2/BO_IN</v>
      </c>
      <c r="R2654" s="46" t="s">
        <v>25</v>
      </c>
      <c r="S2654" s="46" t="s">
        <v>25</v>
      </c>
      <c r="T2654" s="47" t="str">
        <f>Def_Sistemas_Conectores_Cabos!$C$14</f>
        <v>Datalink Extrudado</v>
      </c>
      <c r="U2654" s="45" t="s">
        <v>46</v>
      </c>
      <c r="V2654" s="33"/>
      <c r="W2654" s="33"/>
      <c r="X2654" s="33"/>
    </row>
    <row r="2655" ht="15.75" customHeight="1">
      <c r="A2655" s="19" t="str">
        <f>Def_Sistemas_Conectores_Cabos!$A$22</f>
        <v>BPM de elétrons</v>
      </c>
      <c r="B2655" s="22" t="str">
        <f>Datas_Entregas!$A$3</f>
        <v>BTS/Anel</v>
      </c>
      <c r="C2655" s="25">
        <f t="array" ref="C2655">INDEX(Datas_Entregas!$B$2:$B$100, MATCH(B2655, Datas_Entregas!$A$2:$A$100, 0), 1)</f>
        <v>43296</v>
      </c>
      <c r="D2655" s="22" t="str">
        <f>Def_Status_Montagem!$A$2</f>
        <v>A verificar</v>
      </c>
      <c r="E2655" s="35" t="str">
        <f>Def_Status_Montagem!$B$4</f>
        <v>Contratada (inclui etiqueta)</v>
      </c>
      <c r="F2655" s="214" t="str">
        <f t="array" ref="F2655">INDEX(Def_Instancias_Equipamentos!$F$2:$F$5135, MATCH(K2655, Def_Instancias_Equipamentos!$D$2:$D$5135, 0), 1)</f>
        <v>Túnel (Anel)</v>
      </c>
      <c r="G2655" s="215" t="str">
        <f t="array" ref="G2655">INDEX(Def_Instancias_Equipamentos!$F$2:$F$5135, MATCH(L2655, Def_Instancias_Equipamentos!$D$2:$D$5135, 0), 1)</f>
        <v>Sala Racks 3</v>
      </c>
      <c r="H2655" s="26" t="str">
        <f t="array" ref="H2655">INDEX(Def_Instancias_Equipamentos!$E$2:$E$5135, MATCH(K2655, Def_Instancias_Equipamentos!$D$2:$D$5135, 0), 1)</f>
        <v>SI-03C1</v>
      </c>
      <c r="I2655" s="27" t="str">
        <f t="array" ref="I2655">INDEX(Def_Instancias_Equipamentos!$E$2:$E$5135, MATCH(L2655, Def_Instancias_Equipamentos!$D$2:$D$5135, 0), 1)</f>
        <v>IA-03RaBPM</v>
      </c>
      <c r="J2655" s="27" t="str">
        <f t="shared" si="26"/>
        <v>EXTERNO</v>
      </c>
      <c r="K2655" s="28" t="str">
        <f>Def_Instancias_Equipamentos!$D$1057</f>
        <v>SI-03C1:DI-BPMSigPatch-1</v>
      </c>
      <c r="L2655" s="19" t="str">
        <f>Def_Instancias_Equipamentos!$D$807</f>
        <v>SI-03C1:DI-BPMRFFE-1</v>
      </c>
      <c r="M2655" s="44" t="s">
        <v>47</v>
      </c>
      <c r="N2655" s="45" t="s">
        <v>48</v>
      </c>
      <c r="O2655" s="31" t="str">
        <f>Def_Sistemas_Conectores_Cabos!$B$7</f>
        <v>SMA 50-ohm</v>
      </c>
      <c r="P2655" s="19" t="str">
        <f>Def_Sistemas_Conectores_Cabos!$B$7</f>
        <v>SMA 50-ohm</v>
      </c>
      <c r="Q2655" s="27" t="str">
        <f t="shared" si="31"/>
        <v>SI-03C1:DI-BPMSigPatch-1/BO_OUT
SI-03C1:DI-BPMRFFE-1/BO_IN</v>
      </c>
      <c r="R2655" s="46" t="s">
        <v>25</v>
      </c>
      <c r="S2655" s="46" t="s">
        <v>25</v>
      </c>
      <c r="T2655" s="47" t="str">
        <f>Def_Sistemas_Conectores_Cabos!$C$14</f>
        <v>Datalink Extrudado</v>
      </c>
      <c r="U2655" s="45" t="s">
        <v>46</v>
      </c>
      <c r="V2655" s="33"/>
      <c r="W2655" s="33"/>
      <c r="X2655" s="33"/>
    </row>
    <row r="2656" ht="15.75" customHeight="1">
      <c r="A2656" s="19" t="str">
        <f>Def_Sistemas_Conectores_Cabos!$A$22</f>
        <v>BPM de elétrons</v>
      </c>
      <c r="B2656" s="22" t="str">
        <f>Datas_Entregas!$A$3</f>
        <v>BTS/Anel</v>
      </c>
      <c r="C2656" s="25">
        <f t="array" ref="C2656">INDEX(Datas_Entregas!$B$2:$B$100, MATCH(B2656, Datas_Entregas!$A$2:$A$100, 0), 1)</f>
        <v>43296</v>
      </c>
      <c r="D2656" s="22" t="str">
        <f>Def_Status_Montagem!$A$2</f>
        <v>A verificar</v>
      </c>
      <c r="E2656" s="35" t="str">
        <f>Def_Status_Montagem!$B$4</f>
        <v>Contratada (inclui etiqueta)</v>
      </c>
      <c r="F2656" s="214" t="str">
        <f t="array" ref="F2656">INDEX(Def_Instancias_Equipamentos!$F$2:$F$5135, MATCH(K2656, Def_Instancias_Equipamentos!$D$2:$D$5135, 0), 1)</f>
        <v>Túnel (Anel)</v>
      </c>
      <c r="G2656" s="215" t="str">
        <f t="array" ref="G2656">INDEX(Def_Instancias_Equipamentos!$F$2:$F$5135, MATCH(L2656, Def_Instancias_Equipamentos!$D$2:$D$5135, 0), 1)</f>
        <v>Sala Racks 3</v>
      </c>
      <c r="H2656" s="26" t="str">
        <f t="array" ref="H2656">INDEX(Def_Instancias_Equipamentos!$E$2:$E$5135, MATCH(K2656, Def_Instancias_Equipamentos!$D$2:$D$5135, 0), 1)</f>
        <v>SI-03C1</v>
      </c>
      <c r="I2656" s="27" t="str">
        <f t="array" ref="I2656">INDEX(Def_Instancias_Equipamentos!$E$2:$E$5135, MATCH(L2656, Def_Instancias_Equipamentos!$D$2:$D$5135, 0), 1)</f>
        <v>IA-03RaBPM</v>
      </c>
      <c r="J2656" s="27" t="str">
        <f t="shared" si="26"/>
        <v>EXTERNO</v>
      </c>
      <c r="K2656" s="28" t="str">
        <f>Def_Instancias_Equipamentos!$D$1058</f>
        <v>SI-03C1:DI-BPMSigPatch-2</v>
      </c>
      <c r="L2656" s="19" t="str">
        <f>Def_Instancias_Equipamentos!$D$808</f>
        <v>SI-03C1:DI-BPMRFFE-2</v>
      </c>
      <c r="M2656" s="44" t="s">
        <v>47</v>
      </c>
      <c r="N2656" s="45" t="s">
        <v>48</v>
      </c>
      <c r="O2656" s="31" t="str">
        <f>Def_Sistemas_Conectores_Cabos!$B$7</f>
        <v>SMA 50-ohm</v>
      </c>
      <c r="P2656" s="19" t="str">
        <f>Def_Sistemas_Conectores_Cabos!$B$7</f>
        <v>SMA 50-ohm</v>
      </c>
      <c r="Q2656" s="27" t="str">
        <f t="shared" si="31"/>
        <v>SI-03C1:DI-BPMSigPatch-2/BO_OUT
SI-03C1:DI-BPMRFFE-2/BO_IN</v>
      </c>
      <c r="R2656" s="46" t="s">
        <v>25</v>
      </c>
      <c r="S2656" s="46" t="s">
        <v>25</v>
      </c>
      <c r="T2656" s="47" t="str">
        <f>Def_Sistemas_Conectores_Cabos!$C$14</f>
        <v>Datalink Extrudado</v>
      </c>
      <c r="U2656" s="45" t="s">
        <v>46</v>
      </c>
      <c r="V2656" s="33"/>
      <c r="W2656" s="33"/>
      <c r="X2656" s="33"/>
    </row>
    <row r="2657" ht="15.75" customHeight="1">
      <c r="A2657" s="19" t="str">
        <f>Def_Sistemas_Conectores_Cabos!$A$22</f>
        <v>BPM de elétrons</v>
      </c>
      <c r="B2657" s="22" t="str">
        <f>Datas_Entregas!$A$3</f>
        <v>BTS/Anel</v>
      </c>
      <c r="C2657" s="25">
        <f t="array" ref="C2657">INDEX(Datas_Entregas!$B$2:$B$100, MATCH(B2657, Datas_Entregas!$A$2:$A$100, 0), 1)</f>
        <v>43296</v>
      </c>
      <c r="D2657" s="22" t="str">
        <f>Def_Status_Montagem!$A$2</f>
        <v>A verificar</v>
      </c>
      <c r="E2657" s="35" t="str">
        <f>Def_Status_Montagem!$B$4</f>
        <v>Contratada (inclui etiqueta)</v>
      </c>
      <c r="F2657" s="214" t="str">
        <f t="array" ref="F2657">INDEX(Def_Instancias_Equipamentos!$F$2:$F$5135, MATCH(K2657, Def_Instancias_Equipamentos!$D$2:$D$5135, 0), 1)</f>
        <v>Túnel (Anel)</v>
      </c>
      <c r="G2657" s="215" t="str">
        <f t="array" ref="G2657">INDEX(Def_Instancias_Equipamentos!$F$2:$F$5135, MATCH(L2657, Def_Instancias_Equipamentos!$D$2:$D$5135, 0), 1)</f>
        <v>Sala Racks 3</v>
      </c>
      <c r="H2657" s="26" t="str">
        <f t="array" ref="H2657">INDEX(Def_Instancias_Equipamentos!$E$2:$E$5135, MATCH(K2657, Def_Instancias_Equipamentos!$D$2:$D$5135, 0), 1)</f>
        <v>SI-03C2</v>
      </c>
      <c r="I2657" s="27" t="str">
        <f t="array" ref="I2657">INDEX(Def_Instancias_Equipamentos!$E$2:$E$5135, MATCH(L2657, Def_Instancias_Equipamentos!$D$2:$D$5135, 0), 1)</f>
        <v>IA-03RaBPM</v>
      </c>
      <c r="J2657" s="27" t="str">
        <f t="shared" si="26"/>
        <v>EXTERNO</v>
      </c>
      <c r="K2657" s="28" t="str">
        <f>Def_Instancias_Equipamentos!$D$1059</f>
        <v>SI-03C2:DI-BPMSigPatch</v>
      </c>
      <c r="L2657" s="19" t="str">
        <f>Def_Instancias_Equipamentos!$D$809</f>
        <v>SI-03C2:DI-BPMRFFE</v>
      </c>
      <c r="M2657" s="44" t="s">
        <v>47</v>
      </c>
      <c r="N2657" s="45" t="s">
        <v>48</v>
      </c>
      <c r="O2657" s="31" t="str">
        <f>Def_Sistemas_Conectores_Cabos!$B$7</f>
        <v>SMA 50-ohm</v>
      </c>
      <c r="P2657" s="19" t="str">
        <f>Def_Sistemas_Conectores_Cabos!$B$7</f>
        <v>SMA 50-ohm</v>
      </c>
      <c r="Q2657" s="27" t="str">
        <f t="shared" si="31"/>
        <v>SI-03C2:DI-BPMSigPatch/BO_OUT
SI-03C2:DI-BPMRFFE/BO_IN</v>
      </c>
      <c r="R2657" s="46" t="s">
        <v>25</v>
      </c>
      <c r="S2657" s="46" t="s">
        <v>25</v>
      </c>
      <c r="T2657" s="47" t="str">
        <f>Def_Sistemas_Conectores_Cabos!$C$14</f>
        <v>Datalink Extrudado</v>
      </c>
      <c r="U2657" s="45" t="s">
        <v>46</v>
      </c>
      <c r="V2657" s="33"/>
      <c r="W2657" s="33"/>
      <c r="X2657" s="33"/>
    </row>
    <row r="2658" ht="15.75" customHeight="1">
      <c r="A2658" s="19" t="str">
        <f>Def_Sistemas_Conectores_Cabos!$A$22</f>
        <v>BPM de elétrons</v>
      </c>
      <c r="B2658" s="22" t="str">
        <f>Datas_Entregas!$A$3</f>
        <v>BTS/Anel</v>
      </c>
      <c r="C2658" s="25">
        <f t="array" ref="C2658">INDEX(Datas_Entregas!$B$2:$B$100, MATCH(B2658, Datas_Entregas!$A$2:$A$100, 0), 1)</f>
        <v>43296</v>
      </c>
      <c r="D2658" s="22" t="str">
        <f>Def_Status_Montagem!$A$2</f>
        <v>A verificar</v>
      </c>
      <c r="E2658" s="35" t="str">
        <f>Def_Status_Montagem!$B$4</f>
        <v>Contratada (inclui etiqueta)</v>
      </c>
      <c r="F2658" s="214" t="str">
        <f t="array" ref="F2658">INDEX(Def_Instancias_Equipamentos!$F$2:$F$5135, MATCH(K2658, Def_Instancias_Equipamentos!$D$2:$D$5135, 0), 1)</f>
        <v>Túnel (Anel)</v>
      </c>
      <c r="G2658" s="215" t="str">
        <f t="array" ref="G2658">INDEX(Def_Instancias_Equipamentos!$F$2:$F$5135, MATCH(L2658, Def_Instancias_Equipamentos!$D$2:$D$5135, 0), 1)</f>
        <v>Sala Racks 3</v>
      </c>
      <c r="H2658" s="26" t="str">
        <f t="array" ref="H2658">INDEX(Def_Instancias_Equipamentos!$E$2:$E$5135, MATCH(K2658, Def_Instancias_Equipamentos!$D$2:$D$5135, 0), 1)</f>
        <v>SI-03C3</v>
      </c>
      <c r="I2658" s="27" t="str">
        <f t="array" ref="I2658">INDEX(Def_Instancias_Equipamentos!$E$2:$E$5135, MATCH(L2658, Def_Instancias_Equipamentos!$D$2:$D$5135, 0), 1)</f>
        <v>IA-03RaBPM</v>
      </c>
      <c r="J2658" s="27" t="str">
        <f t="shared" si="26"/>
        <v>EXTERNO</v>
      </c>
      <c r="K2658" s="28" t="str">
        <f>Def_Instancias_Equipamentos!$D$1060</f>
        <v>SI-03C3:DI-BPMSigPatch-1</v>
      </c>
      <c r="L2658" s="19" t="str">
        <f>Def_Instancias_Equipamentos!$D$810</f>
        <v>SI-03C3:DI-BPMRFFE-1</v>
      </c>
      <c r="M2658" s="44" t="s">
        <v>47</v>
      </c>
      <c r="N2658" s="45" t="s">
        <v>48</v>
      </c>
      <c r="O2658" s="31" t="str">
        <f>Def_Sistemas_Conectores_Cabos!$B$7</f>
        <v>SMA 50-ohm</v>
      </c>
      <c r="P2658" s="19" t="str">
        <f>Def_Sistemas_Conectores_Cabos!$B$7</f>
        <v>SMA 50-ohm</v>
      </c>
      <c r="Q2658" s="27" t="str">
        <f t="shared" si="31"/>
        <v>SI-03C3:DI-BPMSigPatch-1/BO_OUT
SI-03C3:DI-BPMRFFE-1/BO_IN</v>
      </c>
      <c r="R2658" s="46" t="s">
        <v>25</v>
      </c>
      <c r="S2658" s="46" t="s">
        <v>25</v>
      </c>
      <c r="T2658" s="47" t="str">
        <f>Def_Sistemas_Conectores_Cabos!$C$14</f>
        <v>Datalink Extrudado</v>
      </c>
      <c r="U2658" s="45" t="s">
        <v>46</v>
      </c>
      <c r="V2658" s="33"/>
      <c r="W2658" s="33"/>
      <c r="X2658" s="33"/>
    </row>
    <row r="2659" ht="15.75" customHeight="1">
      <c r="A2659" s="19" t="str">
        <f>Def_Sistemas_Conectores_Cabos!$A$22</f>
        <v>BPM de elétrons</v>
      </c>
      <c r="B2659" s="22" t="str">
        <f>Datas_Entregas!$A$3</f>
        <v>BTS/Anel</v>
      </c>
      <c r="C2659" s="25">
        <f t="array" ref="C2659">INDEX(Datas_Entregas!$B$2:$B$100, MATCH(B2659, Datas_Entregas!$A$2:$A$100, 0), 1)</f>
        <v>43296</v>
      </c>
      <c r="D2659" s="22" t="str">
        <f>Def_Status_Montagem!$A$2</f>
        <v>A verificar</v>
      </c>
      <c r="E2659" s="35" t="str">
        <f>Def_Status_Montagem!$B$4</f>
        <v>Contratada (inclui etiqueta)</v>
      </c>
      <c r="F2659" s="214" t="str">
        <f t="array" ref="F2659">INDEX(Def_Instancias_Equipamentos!$F$2:$F$5135, MATCH(K2659, Def_Instancias_Equipamentos!$D$2:$D$5135, 0), 1)</f>
        <v>Túnel (Anel)</v>
      </c>
      <c r="G2659" s="215" t="str">
        <f t="array" ref="G2659">INDEX(Def_Instancias_Equipamentos!$F$2:$F$5135, MATCH(L2659, Def_Instancias_Equipamentos!$D$2:$D$5135, 0), 1)</f>
        <v>Sala Racks 3</v>
      </c>
      <c r="H2659" s="26" t="str">
        <f t="array" ref="H2659">INDEX(Def_Instancias_Equipamentos!$E$2:$E$5135, MATCH(K2659, Def_Instancias_Equipamentos!$D$2:$D$5135, 0), 1)</f>
        <v>SI-03C3</v>
      </c>
      <c r="I2659" s="27" t="str">
        <f t="array" ref="I2659">INDEX(Def_Instancias_Equipamentos!$E$2:$E$5135, MATCH(L2659, Def_Instancias_Equipamentos!$D$2:$D$5135, 0), 1)</f>
        <v>IA-03RaBPM</v>
      </c>
      <c r="J2659" s="27" t="str">
        <f t="shared" si="26"/>
        <v>EXTERNO</v>
      </c>
      <c r="K2659" s="28" t="str">
        <f>Def_Instancias_Equipamentos!$D$1061</f>
        <v>SI-03C3:DI-BPMSigPatch-2</v>
      </c>
      <c r="L2659" s="19" t="str">
        <f>Def_Instancias_Equipamentos!$D$811</f>
        <v>SI-03C3:DI-BPMRFFE-2</v>
      </c>
      <c r="M2659" s="44" t="s">
        <v>47</v>
      </c>
      <c r="N2659" s="45" t="s">
        <v>48</v>
      </c>
      <c r="O2659" s="31" t="str">
        <f>Def_Sistemas_Conectores_Cabos!$B$7</f>
        <v>SMA 50-ohm</v>
      </c>
      <c r="P2659" s="19" t="str">
        <f>Def_Sistemas_Conectores_Cabos!$B$7</f>
        <v>SMA 50-ohm</v>
      </c>
      <c r="Q2659" s="27" t="str">
        <f t="shared" si="31"/>
        <v>SI-03C3:DI-BPMSigPatch-2/BO_OUT
SI-03C3:DI-BPMRFFE-2/BO_IN</v>
      </c>
      <c r="R2659" s="46" t="s">
        <v>25</v>
      </c>
      <c r="S2659" s="46" t="s">
        <v>25</v>
      </c>
      <c r="T2659" s="47" t="str">
        <f>Def_Sistemas_Conectores_Cabos!$C$14</f>
        <v>Datalink Extrudado</v>
      </c>
      <c r="U2659" s="45" t="s">
        <v>46</v>
      </c>
      <c r="V2659" s="33"/>
      <c r="W2659" s="33"/>
      <c r="X2659" s="33"/>
    </row>
    <row r="2660" ht="15.75" customHeight="1">
      <c r="A2660" s="19" t="str">
        <f>Def_Sistemas_Conectores_Cabos!$A$22</f>
        <v>BPM de elétrons</v>
      </c>
      <c r="B2660" s="22" t="str">
        <f>Datas_Entregas!$A$3</f>
        <v>BTS/Anel</v>
      </c>
      <c r="C2660" s="25">
        <f t="array" ref="C2660">INDEX(Datas_Entregas!$B$2:$B$100, MATCH(B2660, Datas_Entregas!$A$2:$A$100, 0), 1)</f>
        <v>43296</v>
      </c>
      <c r="D2660" s="22" t="str">
        <f>Def_Status_Montagem!$A$2</f>
        <v>A verificar</v>
      </c>
      <c r="E2660" s="35" t="str">
        <f>Def_Status_Montagem!$B$4</f>
        <v>Contratada (inclui etiqueta)</v>
      </c>
      <c r="F2660" s="214" t="str">
        <f t="array" ref="F2660">INDEX(Def_Instancias_Equipamentos!$F$2:$F$5135, MATCH(K2660, Def_Instancias_Equipamentos!$D$2:$D$5135, 0), 1)</f>
        <v>Túnel (Anel)</v>
      </c>
      <c r="G2660" s="215" t="str">
        <f t="array" ref="G2660">INDEX(Def_Instancias_Equipamentos!$F$2:$F$5135, MATCH(L2660, Def_Instancias_Equipamentos!$D$2:$D$5135, 0), 1)</f>
        <v>Sala Racks 3</v>
      </c>
      <c r="H2660" s="26" t="str">
        <f t="array" ref="H2660">INDEX(Def_Instancias_Equipamentos!$E$2:$E$5135, MATCH(K2660, Def_Instancias_Equipamentos!$D$2:$D$5135, 0), 1)</f>
        <v>SI-03C4</v>
      </c>
      <c r="I2660" s="27" t="str">
        <f t="array" ref="I2660">INDEX(Def_Instancias_Equipamentos!$E$2:$E$5135, MATCH(L2660, Def_Instancias_Equipamentos!$D$2:$D$5135, 0), 1)</f>
        <v>IA-03RaBPM</v>
      </c>
      <c r="J2660" s="27" t="str">
        <f t="shared" si="26"/>
        <v>EXTERNO</v>
      </c>
      <c r="K2660" s="28" t="str">
        <f>Def_Instancias_Equipamentos!$D$1062</f>
        <v>SI-03C4:DI-BPMSigPatch</v>
      </c>
      <c r="L2660" s="19" t="str">
        <f>Def_Instancias_Equipamentos!$D$812</f>
        <v>SI-03C4:DI-BPMRFFE</v>
      </c>
      <c r="M2660" s="44" t="s">
        <v>47</v>
      </c>
      <c r="N2660" s="45" t="s">
        <v>48</v>
      </c>
      <c r="O2660" s="31" t="str">
        <f>Def_Sistemas_Conectores_Cabos!$B$7</f>
        <v>SMA 50-ohm</v>
      </c>
      <c r="P2660" s="19" t="str">
        <f>Def_Sistemas_Conectores_Cabos!$B$7</f>
        <v>SMA 50-ohm</v>
      </c>
      <c r="Q2660" s="27" t="str">
        <f t="shared" si="31"/>
        <v>SI-03C4:DI-BPMSigPatch/BO_OUT
SI-03C4:DI-BPMRFFE/BO_IN</v>
      </c>
      <c r="R2660" s="46" t="s">
        <v>25</v>
      </c>
      <c r="S2660" s="46" t="s">
        <v>25</v>
      </c>
      <c r="T2660" s="47" t="str">
        <f>Def_Sistemas_Conectores_Cabos!$C$14</f>
        <v>Datalink Extrudado</v>
      </c>
      <c r="U2660" s="45" t="s">
        <v>46</v>
      </c>
      <c r="V2660" s="33"/>
      <c r="W2660" s="33"/>
      <c r="X2660" s="33"/>
    </row>
    <row r="2661" ht="15.75" customHeight="1">
      <c r="A2661" s="19" t="str">
        <f>Def_Sistemas_Conectores_Cabos!$A$22</f>
        <v>BPM de elétrons</v>
      </c>
      <c r="B2661" s="22" t="str">
        <f>Datas_Entregas!$A$3</f>
        <v>BTS/Anel</v>
      </c>
      <c r="C2661" s="25">
        <f t="array" ref="C2661">INDEX(Datas_Entregas!$B$2:$B$100, MATCH(B2661, Datas_Entregas!$A$2:$A$100, 0), 1)</f>
        <v>43296</v>
      </c>
      <c r="D2661" s="22" t="str">
        <f>Def_Status_Montagem!$A$2</f>
        <v>A verificar</v>
      </c>
      <c r="E2661" s="35" t="str">
        <f>Def_Status_Montagem!$B$4</f>
        <v>Contratada (inclui etiqueta)</v>
      </c>
      <c r="F2661" s="214" t="str">
        <f t="array" ref="F2661">INDEX(Def_Instancias_Equipamentos!$F$2:$F$5135, MATCH(K2661, Def_Instancias_Equipamentos!$D$2:$D$5135, 0), 1)</f>
        <v>Túnel (Anel)</v>
      </c>
      <c r="G2661" s="215" t="str">
        <f t="array" ref="G2661">INDEX(Def_Instancias_Equipamentos!$F$2:$F$5135, MATCH(L2661, Def_Instancias_Equipamentos!$D$2:$D$5135, 0), 1)</f>
        <v>Sala Racks 3</v>
      </c>
      <c r="H2661" s="26" t="str">
        <f t="array" ref="H2661">INDEX(Def_Instancias_Equipamentos!$E$2:$E$5135, MATCH(K2661, Def_Instancias_Equipamentos!$D$2:$D$5135, 0), 1)</f>
        <v>SI-03M1</v>
      </c>
      <c r="I2661" s="27" t="str">
        <f t="array" ref="I2661">INDEX(Def_Instancias_Equipamentos!$E$2:$E$5135, MATCH(L2661, Def_Instancias_Equipamentos!$D$2:$D$5135, 0), 1)</f>
        <v>IA-03RaBPM</v>
      </c>
      <c r="J2661" s="27" t="str">
        <f t="shared" si="26"/>
        <v>EXTERNO</v>
      </c>
      <c r="K2661" s="28" t="str">
        <f>Def_Instancias_Equipamentos!$D$1063</f>
        <v>SI-03M1:DI-BPMSigPatch</v>
      </c>
      <c r="L2661" s="19" t="str">
        <f>Def_Instancias_Equipamentos!$D$813</f>
        <v>SI-03M1:DI-BPMRFFE</v>
      </c>
      <c r="M2661" s="44" t="s">
        <v>47</v>
      </c>
      <c r="N2661" s="45" t="s">
        <v>48</v>
      </c>
      <c r="O2661" s="31" t="str">
        <f>Def_Sistemas_Conectores_Cabos!$B$7</f>
        <v>SMA 50-ohm</v>
      </c>
      <c r="P2661" s="19" t="str">
        <f>Def_Sistemas_Conectores_Cabos!$B$7</f>
        <v>SMA 50-ohm</v>
      </c>
      <c r="Q2661" s="27" t="str">
        <f t="shared" si="31"/>
        <v>SI-03M1:DI-BPMSigPatch/BO_OUT
SI-03M1:DI-BPMRFFE/BO_IN</v>
      </c>
      <c r="R2661" s="46" t="s">
        <v>25</v>
      </c>
      <c r="S2661" s="46" t="s">
        <v>25</v>
      </c>
      <c r="T2661" s="47" t="str">
        <f>Def_Sistemas_Conectores_Cabos!$C$14</f>
        <v>Datalink Extrudado</v>
      </c>
      <c r="U2661" s="45" t="s">
        <v>46</v>
      </c>
      <c r="V2661" s="33"/>
      <c r="W2661" s="33"/>
      <c r="X2661" s="33"/>
    </row>
    <row r="2662" ht="15.75" customHeight="1">
      <c r="A2662" s="19" t="str">
        <f>Def_Sistemas_Conectores_Cabos!$A$22</f>
        <v>BPM de elétrons</v>
      </c>
      <c r="B2662" s="22" t="str">
        <f>Datas_Entregas!$A$3</f>
        <v>BTS/Anel</v>
      </c>
      <c r="C2662" s="25">
        <f t="array" ref="C2662">INDEX(Datas_Entregas!$B$2:$B$100, MATCH(B2662, Datas_Entregas!$A$2:$A$100, 0), 1)</f>
        <v>43296</v>
      </c>
      <c r="D2662" s="22" t="str">
        <f>Def_Status_Montagem!$A$2</f>
        <v>A verificar</v>
      </c>
      <c r="E2662" s="35" t="str">
        <f>Def_Status_Montagem!$B$4</f>
        <v>Contratada (inclui etiqueta)</v>
      </c>
      <c r="F2662" s="214" t="str">
        <f t="array" ref="F2662">INDEX(Def_Instancias_Equipamentos!$F$2:$F$5135, MATCH(K2662, Def_Instancias_Equipamentos!$D$2:$D$5135, 0), 1)</f>
        <v>Túnel (Anel)</v>
      </c>
      <c r="G2662" s="215" t="str">
        <f t="array" ref="G2662">INDEX(Def_Instancias_Equipamentos!$F$2:$F$5135, MATCH(L2662, Def_Instancias_Equipamentos!$D$2:$D$5135, 0), 1)</f>
        <v>Sala Racks 3</v>
      </c>
      <c r="H2662" s="26" t="str">
        <f t="array" ref="H2662">INDEX(Def_Instancias_Equipamentos!$E$2:$E$5135, MATCH(K2662, Def_Instancias_Equipamentos!$D$2:$D$5135, 0), 1)</f>
        <v>SI-03M2</v>
      </c>
      <c r="I2662" s="27" t="str">
        <f t="array" ref="I2662">INDEX(Def_Instancias_Equipamentos!$E$2:$E$5135, MATCH(L2662, Def_Instancias_Equipamentos!$D$2:$D$5135, 0), 1)</f>
        <v>IA-03RaBPM</v>
      </c>
      <c r="J2662" s="27" t="str">
        <f t="shared" si="26"/>
        <v>EXTERNO</v>
      </c>
      <c r="K2662" s="28" t="str">
        <f>Def_Instancias_Equipamentos!$D$1064</f>
        <v>SI-03M2:DI-BPMSigPatch</v>
      </c>
      <c r="L2662" s="19" t="str">
        <f>Def_Instancias_Equipamentos!$D$814</f>
        <v>SI-03M2:DI-BPMRFFE</v>
      </c>
      <c r="M2662" s="44" t="s">
        <v>47</v>
      </c>
      <c r="N2662" s="45" t="s">
        <v>48</v>
      </c>
      <c r="O2662" s="31" t="str">
        <f>Def_Sistemas_Conectores_Cabos!$B$7</f>
        <v>SMA 50-ohm</v>
      </c>
      <c r="P2662" s="19" t="str">
        <f>Def_Sistemas_Conectores_Cabos!$B$7</f>
        <v>SMA 50-ohm</v>
      </c>
      <c r="Q2662" s="27" t="str">
        <f t="shared" si="31"/>
        <v>SI-03M2:DI-BPMSigPatch/BO_OUT
SI-03M2:DI-BPMRFFE/BO_IN</v>
      </c>
      <c r="R2662" s="46" t="s">
        <v>25</v>
      </c>
      <c r="S2662" s="46" t="s">
        <v>25</v>
      </c>
      <c r="T2662" s="47" t="str">
        <f>Def_Sistemas_Conectores_Cabos!$C$14</f>
        <v>Datalink Extrudado</v>
      </c>
      <c r="U2662" s="45" t="s">
        <v>46</v>
      </c>
      <c r="V2662" s="33"/>
      <c r="W2662" s="33"/>
      <c r="X2662" s="33"/>
    </row>
    <row r="2663" ht="15.75" customHeight="1">
      <c r="A2663" s="19" t="str">
        <f>Def_Sistemas_Conectores_Cabos!$A$22</f>
        <v>BPM de elétrons</v>
      </c>
      <c r="B2663" s="22" t="str">
        <f>Datas_Entregas!$A$6</f>
        <v>Linhas de Luz (fases I-A e II)</v>
      </c>
      <c r="C2663" s="25">
        <f t="array" ref="C2663">INDEX(Datas_Entregas!$B$2:$B$100, MATCH(B2663, Datas_Entregas!$A$2:$A$100, 0), 1)</f>
        <v>43374</v>
      </c>
      <c r="D2663" s="22" t="str">
        <f>Def_Status_Montagem!$A$2</f>
        <v>A verificar</v>
      </c>
      <c r="E2663" s="35" t="str">
        <f>Def_Status_Montagem!$B$4</f>
        <v>Contratada (inclui etiqueta)</v>
      </c>
      <c r="F2663" s="214" t="str">
        <f t="array" ref="F2663">INDEX(Def_Instancias_Equipamentos!$F$2:$F$5135, MATCH(K2663, Def_Instancias_Equipamentos!$D$2:$D$5135, 0), 1)</f>
        <v>Túnel (Anel)</v>
      </c>
      <c r="G2663" s="215" t="str">
        <f t="array" ref="G2663">INDEX(Def_Instancias_Equipamentos!$F$2:$F$5135, MATCH(L2663, Def_Instancias_Equipamentos!$D$2:$D$5135, 0), 1)</f>
        <v>Sala Racks 3</v>
      </c>
      <c r="H2663" s="26" t="str">
        <f t="array" ref="H2663">INDEX(Def_Instancias_Equipamentos!$E$2:$E$5135, MATCH(K2663, Def_Instancias_Equipamentos!$D$2:$D$5135, 0), 1)</f>
        <v>SI-03SP</v>
      </c>
      <c r="I2663" s="27" t="str">
        <f t="array" ref="I2663">INDEX(Def_Instancias_Equipamentos!$E$2:$E$5135, MATCH(L2663, Def_Instancias_Equipamentos!$D$2:$D$5135, 0), 1)</f>
        <v>IA-03RaBPM</v>
      </c>
      <c r="J2663" s="27" t="str">
        <f t="shared" si="26"/>
        <v>EXTERNO</v>
      </c>
      <c r="K2663" s="28" t="str">
        <f>Def_Instancias_Equipamentos!$D$1205</f>
        <v>SI-03SP:DI-BPMSigPatch-1</v>
      </c>
      <c r="L2663" s="19" t="str">
        <f>Def_Instancias_Equipamentos!$D$955</f>
        <v>SI-03SP:DI-BPMRFFE-1</v>
      </c>
      <c r="M2663" s="44" t="s">
        <v>47</v>
      </c>
      <c r="N2663" s="45" t="s">
        <v>48</v>
      </c>
      <c r="O2663" s="31" t="str">
        <f>Def_Sistemas_Conectores_Cabos!$B$7</f>
        <v>SMA 50-ohm</v>
      </c>
      <c r="P2663" s="19" t="str">
        <f>Def_Sistemas_Conectores_Cabos!$B$7</f>
        <v>SMA 50-ohm</v>
      </c>
      <c r="Q2663" s="27" t="str">
        <f t="shared" si="31"/>
        <v>SI-03SP:DI-BPMSigPatch-1/BO_OUT
SI-03SP:DI-BPMRFFE-1/BO_IN</v>
      </c>
      <c r="R2663" s="46" t="s">
        <v>25</v>
      </c>
      <c r="S2663" s="46" t="s">
        <v>25</v>
      </c>
      <c r="T2663" s="47" t="str">
        <f>Def_Sistemas_Conectores_Cabos!$C$14</f>
        <v>Datalink Extrudado</v>
      </c>
      <c r="U2663" s="45" t="s">
        <v>46</v>
      </c>
      <c r="V2663" s="33"/>
      <c r="W2663" s="33"/>
      <c r="X2663" s="33"/>
    </row>
    <row r="2664" ht="15.75" customHeight="1">
      <c r="A2664" s="19" t="str">
        <f>Def_Sistemas_Conectores_Cabos!$A$22</f>
        <v>BPM de elétrons</v>
      </c>
      <c r="B2664" s="22" t="str">
        <f>Datas_Entregas!$A$6</f>
        <v>Linhas de Luz (fases I-A e II)</v>
      </c>
      <c r="C2664" s="25">
        <f t="array" ref="C2664">INDEX(Datas_Entregas!$B$2:$B$100, MATCH(B2664, Datas_Entregas!$A$2:$A$100, 0), 1)</f>
        <v>43374</v>
      </c>
      <c r="D2664" s="22" t="str">
        <f>Def_Status_Montagem!$A$2</f>
        <v>A verificar</v>
      </c>
      <c r="E2664" s="35" t="str">
        <f>Def_Status_Montagem!$B$4</f>
        <v>Contratada (inclui etiqueta)</v>
      </c>
      <c r="F2664" s="214" t="str">
        <f t="array" ref="F2664">INDEX(Def_Instancias_Equipamentos!$F$2:$F$5135, MATCH(K2664, Def_Instancias_Equipamentos!$D$2:$D$5135, 0), 1)</f>
        <v>Túnel (Anel)</v>
      </c>
      <c r="G2664" s="215" t="str">
        <f t="array" ref="G2664">INDEX(Def_Instancias_Equipamentos!$F$2:$F$5135, MATCH(L2664, Def_Instancias_Equipamentos!$D$2:$D$5135, 0), 1)</f>
        <v>Sala Racks 3</v>
      </c>
      <c r="H2664" s="26" t="str">
        <f t="array" ref="H2664">INDEX(Def_Instancias_Equipamentos!$E$2:$E$5135, MATCH(K2664, Def_Instancias_Equipamentos!$D$2:$D$5135, 0), 1)</f>
        <v>SI-03SP</v>
      </c>
      <c r="I2664" s="27" t="str">
        <f t="array" ref="I2664">INDEX(Def_Instancias_Equipamentos!$E$2:$E$5135, MATCH(L2664, Def_Instancias_Equipamentos!$D$2:$D$5135, 0), 1)</f>
        <v>IA-03RaBPM</v>
      </c>
      <c r="J2664" s="27" t="str">
        <f t="shared" si="26"/>
        <v>EXTERNO</v>
      </c>
      <c r="K2664" s="28" t="str">
        <f>Def_Instancias_Equipamentos!$D$1206</f>
        <v>SI-03SP:DI-BPMSigPatch-2</v>
      </c>
      <c r="L2664" s="19" t="str">
        <f>Def_Instancias_Equipamentos!$D$956</f>
        <v>SI-03SP:DI-BPMRFFE-2</v>
      </c>
      <c r="M2664" s="44" t="s">
        <v>47</v>
      </c>
      <c r="N2664" s="45" t="s">
        <v>48</v>
      </c>
      <c r="O2664" s="31" t="str">
        <f>Def_Sistemas_Conectores_Cabos!$B$7</f>
        <v>SMA 50-ohm</v>
      </c>
      <c r="P2664" s="19" t="str">
        <f>Def_Sistemas_Conectores_Cabos!$B$7</f>
        <v>SMA 50-ohm</v>
      </c>
      <c r="Q2664" s="27" t="str">
        <f t="shared" si="31"/>
        <v>SI-03SP:DI-BPMSigPatch-2/BO_OUT
SI-03SP:DI-BPMRFFE-2/BO_IN</v>
      </c>
      <c r="R2664" s="46" t="s">
        <v>25</v>
      </c>
      <c r="S2664" s="46" t="s">
        <v>25</v>
      </c>
      <c r="T2664" s="47" t="str">
        <f>Def_Sistemas_Conectores_Cabos!$C$14</f>
        <v>Datalink Extrudado</v>
      </c>
      <c r="U2664" s="45" t="s">
        <v>46</v>
      </c>
      <c r="V2664" s="33"/>
      <c r="W2664" s="33"/>
      <c r="X2664" s="33"/>
    </row>
    <row r="2665" ht="15.75" customHeight="1">
      <c r="A2665" s="19" t="str">
        <f>Def_Sistemas_Conectores_Cabos!$A$22</f>
        <v>BPM de elétrons</v>
      </c>
      <c r="B2665" s="22" t="str">
        <f>Datas_Entregas!$A$3</f>
        <v>BTS/Anel</v>
      </c>
      <c r="C2665" s="25">
        <f t="array" ref="C2665">INDEX(Datas_Entregas!$B$2:$B$100, MATCH(B2665, Datas_Entregas!$A$2:$A$100, 0), 1)</f>
        <v>43296</v>
      </c>
      <c r="D2665" s="22" t="str">
        <f>Def_Status_Montagem!$A$2</f>
        <v>A verificar</v>
      </c>
      <c r="E2665" s="35" t="str">
        <f>Def_Status_Montagem!$B$4</f>
        <v>Contratada (inclui etiqueta)</v>
      </c>
      <c r="F2665" s="214" t="str">
        <f t="array" ref="F2665">INDEX(Def_Instancias_Equipamentos!$F$2:$F$5135, MATCH(K2665, Def_Instancias_Equipamentos!$D$2:$D$5135, 0), 1)</f>
        <v>Túnel (Anel)</v>
      </c>
      <c r="G2665" s="215" t="str">
        <f t="array" ref="G2665">INDEX(Def_Instancias_Equipamentos!$F$2:$F$5135, MATCH(L2665, Def_Instancias_Equipamentos!$D$2:$D$5135, 0), 1)</f>
        <v>Sala Racks 4</v>
      </c>
      <c r="H2665" s="26" t="str">
        <f t="array" ref="H2665">INDEX(Def_Instancias_Equipamentos!$E$2:$E$5135, MATCH(K2665, Def_Instancias_Equipamentos!$D$2:$D$5135, 0), 1)</f>
        <v>SI-04C1</v>
      </c>
      <c r="I2665" s="27" t="str">
        <f t="array" ref="I2665">INDEX(Def_Instancias_Equipamentos!$E$2:$E$5135, MATCH(L2665, Def_Instancias_Equipamentos!$D$2:$D$5135, 0), 1)</f>
        <v>IA-04RaBPM</v>
      </c>
      <c r="J2665" s="27" t="str">
        <f t="shared" si="26"/>
        <v>EXTERNO</v>
      </c>
      <c r="K2665" s="28" t="str">
        <f>Def_Instancias_Equipamentos!$D$1065</f>
        <v>SI-04C1:DI-BPMSigPatch-1</v>
      </c>
      <c r="L2665" s="19" t="str">
        <f>Def_Instancias_Equipamentos!$D$815</f>
        <v>SI-04C1:DI-BPMRFFE-1</v>
      </c>
      <c r="M2665" s="44" t="s">
        <v>47</v>
      </c>
      <c r="N2665" s="45" t="s">
        <v>48</v>
      </c>
      <c r="O2665" s="31" t="str">
        <f>Def_Sistemas_Conectores_Cabos!$B$7</f>
        <v>SMA 50-ohm</v>
      </c>
      <c r="P2665" s="19" t="str">
        <f>Def_Sistemas_Conectores_Cabos!$B$7</f>
        <v>SMA 50-ohm</v>
      </c>
      <c r="Q2665" s="27" t="str">
        <f t="shared" si="31"/>
        <v>SI-04C1:DI-BPMSigPatch-1/BO_OUT
SI-04C1:DI-BPMRFFE-1/BO_IN</v>
      </c>
      <c r="R2665" s="46" t="s">
        <v>25</v>
      </c>
      <c r="S2665" s="46" t="s">
        <v>25</v>
      </c>
      <c r="T2665" s="47" t="str">
        <f>Def_Sistemas_Conectores_Cabos!$C$14</f>
        <v>Datalink Extrudado</v>
      </c>
      <c r="U2665" s="45" t="s">
        <v>46</v>
      </c>
      <c r="V2665" s="33"/>
      <c r="W2665" s="33"/>
      <c r="X2665" s="33"/>
    </row>
    <row r="2666" ht="15.75" customHeight="1">
      <c r="A2666" s="19" t="str">
        <f>Def_Sistemas_Conectores_Cabos!$A$22</f>
        <v>BPM de elétrons</v>
      </c>
      <c r="B2666" s="22" t="str">
        <f>Datas_Entregas!$A$3</f>
        <v>BTS/Anel</v>
      </c>
      <c r="C2666" s="25">
        <f t="array" ref="C2666">INDEX(Datas_Entregas!$B$2:$B$100, MATCH(B2666, Datas_Entregas!$A$2:$A$100, 0), 1)</f>
        <v>43296</v>
      </c>
      <c r="D2666" s="22" t="str">
        <f>Def_Status_Montagem!$A$2</f>
        <v>A verificar</v>
      </c>
      <c r="E2666" s="35" t="str">
        <f>Def_Status_Montagem!$B$4</f>
        <v>Contratada (inclui etiqueta)</v>
      </c>
      <c r="F2666" s="214" t="str">
        <f t="array" ref="F2666">INDEX(Def_Instancias_Equipamentos!$F$2:$F$5135, MATCH(K2666, Def_Instancias_Equipamentos!$D$2:$D$5135, 0), 1)</f>
        <v>Túnel (Anel)</v>
      </c>
      <c r="G2666" s="215" t="str">
        <f t="array" ref="G2666">INDEX(Def_Instancias_Equipamentos!$F$2:$F$5135, MATCH(L2666, Def_Instancias_Equipamentos!$D$2:$D$5135, 0), 1)</f>
        <v>Sala Racks 4</v>
      </c>
      <c r="H2666" s="26" t="str">
        <f t="array" ref="H2666">INDEX(Def_Instancias_Equipamentos!$E$2:$E$5135, MATCH(K2666, Def_Instancias_Equipamentos!$D$2:$D$5135, 0), 1)</f>
        <v>SI-04C1</v>
      </c>
      <c r="I2666" s="27" t="str">
        <f t="array" ref="I2666">INDEX(Def_Instancias_Equipamentos!$E$2:$E$5135, MATCH(L2666, Def_Instancias_Equipamentos!$D$2:$D$5135, 0), 1)</f>
        <v>IA-04RaBPM</v>
      </c>
      <c r="J2666" s="27" t="str">
        <f t="shared" si="26"/>
        <v>EXTERNO</v>
      </c>
      <c r="K2666" s="28" t="str">
        <f>Def_Instancias_Equipamentos!$D$1066</f>
        <v>SI-04C1:DI-BPMSigPatch-2</v>
      </c>
      <c r="L2666" s="19" t="str">
        <f>Def_Instancias_Equipamentos!$D$816</f>
        <v>SI-04C1:DI-BPMRFFE-2</v>
      </c>
      <c r="M2666" s="44" t="s">
        <v>47</v>
      </c>
      <c r="N2666" s="45" t="s">
        <v>48</v>
      </c>
      <c r="O2666" s="31" t="str">
        <f>Def_Sistemas_Conectores_Cabos!$B$7</f>
        <v>SMA 50-ohm</v>
      </c>
      <c r="P2666" s="19" t="str">
        <f>Def_Sistemas_Conectores_Cabos!$B$7</f>
        <v>SMA 50-ohm</v>
      </c>
      <c r="Q2666" s="27" t="str">
        <f t="shared" si="31"/>
        <v>SI-04C1:DI-BPMSigPatch-2/BO_OUT
SI-04C1:DI-BPMRFFE-2/BO_IN</v>
      </c>
      <c r="R2666" s="46" t="s">
        <v>25</v>
      </c>
      <c r="S2666" s="46" t="s">
        <v>25</v>
      </c>
      <c r="T2666" s="47" t="str">
        <f>Def_Sistemas_Conectores_Cabos!$C$14</f>
        <v>Datalink Extrudado</v>
      </c>
      <c r="U2666" s="45" t="s">
        <v>46</v>
      </c>
      <c r="V2666" s="33"/>
      <c r="W2666" s="33"/>
      <c r="X2666" s="33"/>
    </row>
    <row r="2667" ht="15.75" customHeight="1">
      <c r="A2667" s="19" t="str">
        <f>Def_Sistemas_Conectores_Cabos!$A$22</f>
        <v>BPM de elétrons</v>
      </c>
      <c r="B2667" s="22" t="str">
        <f>Datas_Entregas!$A$3</f>
        <v>BTS/Anel</v>
      </c>
      <c r="C2667" s="25">
        <f t="array" ref="C2667">INDEX(Datas_Entregas!$B$2:$B$100, MATCH(B2667, Datas_Entregas!$A$2:$A$100, 0), 1)</f>
        <v>43296</v>
      </c>
      <c r="D2667" s="22" t="str">
        <f>Def_Status_Montagem!$A$2</f>
        <v>A verificar</v>
      </c>
      <c r="E2667" s="35" t="str">
        <f>Def_Status_Montagem!$B$4</f>
        <v>Contratada (inclui etiqueta)</v>
      </c>
      <c r="F2667" s="214" t="str">
        <f t="array" ref="F2667">INDEX(Def_Instancias_Equipamentos!$F$2:$F$5135, MATCH(K2667, Def_Instancias_Equipamentos!$D$2:$D$5135, 0), 1)</f>
        <v>Túnel (Anel)</v>
      </c>
      <c r="G2667" s="215" t="str">
        <f t="array" ref="G2667">INDEX(Def_Instancias_Equipamentos!$F$2:$F$5135, MATCH(L2667, Def_Instancias_Equipamentos!$D$2:$D$5135, 0), 1)</f>
        <v>Sala Racks 4</v>
      </c>
      <c r="H2667" s="26" t="str">
        <f t="array" ref="H2667">INDEX(Def_Instancias_Equipamentos!$E$2:$E$5135, MATCH(K2667, Def_Instancias_Equipamentos!$D$2:$D$5135, 0), 1)</f>
        <v>SI-04C2</v>
      </c>
      <c r="I2667" s="27" t="str">
        <f t="array" ref="I2667">INDEX(Def_Instancias_Equipamentos!$E$2:$E$5135, MATCH(L2667, Def_Instancias_Equipamentos!$D$2:$D$5135, 0), 1)</f>
        <v>IA-04RaBPM</v>
      </c>
      <c r="J2667" s="27" t="str">
        <f t="shared" si="26"/>
        <v>EXTERNO</v>
      </c>
      <c r="K2667" s="28" t="str">
        <f>Def_Instancias_Equipamentos!$D$1067</f>
        <v>SI-04C2:DI-BPMSigPatch</v>
      </c>
      <c r="L2667" s="19" t="str">
        <f>Def_Instancias_Equipamentos!$D$817</f>
        <v>SI-04C2:DI-BPMRFFE</v>
      </c>
      <c r="M2667" s="44" t="s">
        <v>47</v>
      </c>
      <c r="N2667" s="45" t="s">
        <v>48</v>
      </c>
      <c r="O2667" s="31" t="str">
        <f>Def_Sistemas_Conectores_Cabos!$B$7</f>
        <v>SMA 50-ohm</v>
      </c>
      <c r="P2667" s="19" t="str">
        <f>Def_Sistemas_Conectores_Cabos!$B$7</f>
        <v>SMA 50-ohm</v>
      </c>
      <c r="Q2667" s="27" t="str">
        <f t="shared" si="31"/>
        <v>SI-04C2:DI-BPMSigPatch/BO_OUT
SI-04C2:DI-BPMRFFE/BO_IN</v>
      </c>
      <c r="R2667" s="46" t="s">
        <v>25</v>
      </c>
      <c r="S2667" s="46" t="s">
        <v>25</v>
      </c>
      <c r="T2667" s="47" t="str">
        <f>Def_Sistemas_Conectores_Cabos!$C$14</f>
        <v>Datalink Extrudado</v>
      </c>
      <c r="U2667" s="45" t="s">
        <v>46</v>
      </c>
      <c r="V2667" s="33"/>
      <c r="W2667" s="33"/>
      <c r="X2667" s="33"/>
    </row>
    <row r="2668" ht="15.75" customHeight="1">
      <c r="A2668" s="19" t="str">
        <f>Def_Sistemas_Conectores_Cabos!$A$22</f>
        <v>BPM de elétrons</v>
      </c>
      <c r="B2668" s="22" t="str">
        <f>Datas_Entregas!$A$3</f>
        <v>BTS/Anel</v>
      </c>
      <c r="C2668" s="25">
        <f t="array" ref="C2668">INDEX(Datas_Entregas!$B$2:$B$100, MATCH(B2668, Datas_Entregas!$A$2:$A$100, 0), 1)</f>
        <v>43296</v>
      </c>
      <c r="D2668" s="22" t="str">
        <f>Def_Status_Montagem!$A$2</f>
        <v>A verificar</v>
      </c>
      <c r="E2668" s="35" t="str">
        <f>Def_Status_Montagem!$B$4</f>
        <v>Contratada (inclui etiqueta)</v>
      </c>
      <c r="F2668" s="214" t="str">
        <f t="array" ref="F2668">INDEX(Def_Instancias_Equipamentos!$F$2:$F$5135, MATCH(K2668, Def_Instancias_Equipamentos!$D$2:$D$5135, 0), 1)</f>
        <v>Túnel (Anel)</v>
      </c>
      <c r="G2668" s="215" t="str">
        <f t="array" ref="G2668">INDEX(Def_Instancias_Equipamentos!$F$2:$F$5135, MATCH(L2668, Def_Instancias_Equipamentos!$D$2:$D$5135, 0), 1)</f>
        <v>Sala Racks 4</v>
      </c>
      <c r="H2668" s="26" t="str">
        <f t="array" ref="H2668">INDEX(Def_Instancias_Equipamentos!$E$2:$E$5135, MATCH(K2668, Def_Instancias_Equipamentos!$D$2:$D$5135, 0), 1)</f>
        <v>SI-04C3</v>
      </c>
      <c r="I2668" s="27" t="str">
        <f t="array" ref="I2668">INDEX(Def_Instancias_Equipamentos!$E$2:$E$5135, MATCH(L2668, Def_Instancias_Equipamentos!$D$2:$D$5135, 0), 1)</f>
        <v>IA-04RaBPM</v>
      </c>
      <c r="J2668" s="27" t="str">
        <f t="shared" si="26"/>
        <v>EXTERNO</v>
      </c>
      <c r="K2668" s="28" t="str">
        <f>Def_Instancias_Equipamentos!$D$1068</f>
        <v>SI-04C3:DI-BPMSigPatch-1</v>
      </c>
      <c r="L2668" s="19" t="str">
        <f>Def_Instancias_Equipamentos!$D$818</f>
        <v>SI-04C3:DI-BPMRFFE-1</v>
      </c>
      <c r="M2668" s="44" t="s">
        <v>47</v>
      </c>
      <c r="N2668" s="45" t="s">
        <v>48</v>
      </c>
      <c r="O2668" s="31" t="str">
        <f>Def_Sistemas_Conectores_Cabos!$B$7</f>
        <v>SMA 50-ohm</v>
      </c>
      <c r="P2668" s="19" t="str">
        <f>Def_Sistemas_Conectores_Cabos!$B$7</f>
        <v>SMA 50-ohm</v>
      </c>
      <c r="Q2668" s="27" t="str">
        <f t="shared" si="31"/>
        <v>SI-04C3:DI-BPMSigPatch-1/BO_OUT
SI-04C3:DI-BPMRFFE-1/BO_IN</v>
      </c>
      <c r="R2668" s="46" t="s">
        <v>25</v>
      </c>
      <c r="S2668" s="46" t="s">
        <v>25</v>
      </c>
      <c r="T2668" s="47" t="str">
        <f>Def_Sistemas_Conectores_Cabos!$C$14</f>
        <v>Datalink Extrudado</v>
      </c>
      <c r="U2668" s="45" t="s">
        <v>46</v>
      </c>
      <c r="V2668" s="33"/>
      <c r="W2668" s="33"/>
      <c r="X2668" s="33"/>
    </row>
    <row r="2669" ht="15.75" customHeight="1">
      <c r="A2669" s="19" t="str">
        <f>Def_Sistemas_Conectores_Cabos!$A$22</f>
        <v>BPM de elétrons</v>
      </c>
      <c r="B2669" s="22" t="str">
        <f>Datas_Entregas!$A$3</f>
        <v>BTS/Anel</v>
      </c>
      <c r="C2669" s="25">
        <f t="array" ref="C2669">INDEX(Datas_Entregas!$B$2:$B$100, MATCH(B2669, Datas_Entregas!$A$2:$A$100, 0), 1)</f>
        <v>43296</v>
      </c>
      <c r="D2669" s="22" t="str">
        <f>Def_Status_Montagem!$A$2</f>
        <v>A verificar</v>
      </c>
      <c r="E2669" s="35" t="str">
        <f>Def_Status_Montagem!$B$4</f>
        <v>Contratada (inclui etiqueta)</v>
      </c>
      <c r="F2669" s="214" t="str">
        <f t="array" ref="F2669">INDEX(Def_Instancias_Equipamentos!$F$2:$F$5135, MATCH(K2669, Def_Instancias_Equipamentos!$D$2:$D$5135, 0), 1)</f>
        <v>Túnel (Anel)</v>
      </c>
      <c r="G2669" s="215" t="str">
        <f t="array" ref="G2669">INDEX(Def_Instancias_Equipamentos!$F$2:$F$5135, MATCH(L2669, Def_Instancias_Equipamentos!$D$2:$D$5135, 0), 1)</f>
        <v>Sala Racks 4</v>
      </c>
      <c r="H2669" s="26" t="str">
        <f t="array" ref="H2669">INDEX(Def_Instancias_Equipamentos!$E$2:$E$5135, MATCH(K2669, Def_Instancias_Equipamentos!$D$2:$D$5135, 0), 1)</f>
        <v>SI-04C3</v>
      </c>
      <c r="I2669" s="27" t="str">
        <f t="array" ref="I2669">INDEX(Def_Instancias_Equipamentos!$E$2:$E$5135, MATCH(L2669, Def_Instancias_Equipamentos!$D$2:$D$5135, 0), 1)</f>
        <v>IA-04RaBPM</v>
      </c>
      <c r="J2669" s="27" t="str">
        <f t="shared" si="26"/>
        <v>EXTERNO</v>
      </c>
      <c r="K2669" s="28" t="str">
        <f>Def_Instancias_Equipamentos!$D$1069</f>
        <v>SI-04C3:DI-BPMSigPatch-2</v>
      </c>
      <c r="L2669" s="19" t="str">
        <f>Def_Instancias_Equipamentos!$D$819</f>
        <v>SI-04C3:DI-BPMRFFE-2</v>
      </c>
      <c r="M2669" s="44" t="s">
        <v>47</v>
      </c>
      <c r="N2669" s="45" t="s">
        <v>48</v>
      </c>
      <c r="O2669" s="31" t="str">
        <f>Def_Sistemas_Conectores_Cabos!$B$7</f>
        <v>SMA 50-ohm</v>
      </c>
      <c r="P2669" s="19" t="str">
        <f>Def_Sistemas_Conectores_Cabos!$B$7</f>
        <v>SMA 50-ohm</v>
      </c>
      <c r="Q2669" s="27" t="str">
        <f t="shared" si="31"/>
        <v>SI-04C3:DI-BPMSigPatch-2/BO_OUT
SI-04C3:DI-BPMRFFE-2/BO_IN</v>
      </c>
      <c r="R2669" s="46" t="s">
        <v>25</v>
      </c>
      <c r="S2669" s="46" t="s">
        <v>25</v>
      </c>
      <c r="T2669" s="47" t="str">
        <f>Def_Sistemas_Conectores_Cabos!$C$14</f>
        <v>Datalink Extrudado</v>
      </c>
      <c r="U2669" s="45" t="s">
        <v>46</v>
      </c>
      <c r="V2669" s="33"/>
      <c r="W2669" s="33"/>
      <c r="X2669" s="33"/>
    </row>
    <row r="2670" ht="15.75" customHeight="1">
      <c r="A2670" s="19" t="str">
        <f>Def_Sistemas_Conectores_Cabos!$A$22</f>
        <v>BPM de elétrons</v>
      </c>
      <c r="B2670" s="22" t="str">
        <f>Datas_Entregas!$A$3</f>
        <v>BTS/Anel</v>
      </c>
      <c r="C2670" s="25">
        <f t="array" ref="C2670">INDEX(Datas_Entregas!$B$2:$B$100, MATCH(B2670, Datas_Entregas!$A$2:$A$100, 0), 1)</f>
        <v>43296</v>
      </c>
      <c r="D2670" s="22" t="str">
        <f>Def_Status_Montagem!$A$2</f>
        <v>A verificar</v>
      </c>
      <c r="E2670" s="35" t="str">
        <f>Def_Status_Montagem!$B$4</f>
        <v>Contratada (inclui etiqueta)</v>
      </c>
      <c r="F2670" s="214" t="str">
        <f t="array" ref="F2670">INDEX(Def_Instancias_Equipamentos!$F$2:$F$5135, MATCH(K2670, Def_Instancias_Equipamentos!$D$2:$D$5135, 0), 1)</f>
        <v>Túnel (Anel)</v>
      </c>
      <c r="G2670" s="215" t="str">
        <f t="array" ref="G2670">INDEX(Def_Instancias_Equipamentos!$F$2:$F$5135, MATCH(L2670, Def_Instancias_Equipamentos!$D$2:$D$5135, 0), 1)</f>
        <v>Sala Racks 4</v>
      </c>
      <c r="H2670" s="26" t="str">
        <f t="array" ref="H2670">INDEX(Def_Instancias_Equipamentos!$E$2:$E$5135, MATCH(K2670, Def_Instancias_Equipamentos!$D$2:$D$5135, 0), 1)</f>
        <v>SI-04C4</v>
      </c>
      <c r="I2670" s="27" t="str">
        <f t="array" ref="I2670">INDEX(Def_Instancias_Equipamentos!$E$2:$E$5135, MATCH(L2670, Def_Instancias_Equipamentos!$D$2:$D$5135, 0), 1)</f>
        <v>IA-04RaBPM</v>
      </c>
      <c r="J2670" s="27" t="str">
        <f t="shared" si="26"/>
        <v>EXTERNO</v>
      </c>
      <c r="K2670" s="28" t="str">
        <f>Def_Instancias_Equipamentos!$D$1070</f>
        <v>SI-04C4:DI-BPMSigPatch</v>
      </c>
      <c r="L2670" s="19" t="str">
        <f>Def_Instancias_Equipamentos!$D$820</f>
        <v>SI-04C4:DI-BPMRFFE</v>
      </c>
      <c r="M2670" s="44" t="s">
        <v>47</v>
      </c>
      <c r="N2670" s="45" t="s">
        <v>48</v>
      </c>
      <c r="O2670" s="31" t="str">
        <f>Def_Sistemas_Conectores_Cabos!$B$7</f>
        <v>SMA 50-ohm</v>
      </c>
      <c r="P2670" s="19" t="str">
        <f>Def_Sistemas_Conectores_Cabos!$B$7</f>
        <v>SMA 50-ohm</v>
      </c>
      <c r="Q2670" s="27" t="str">
        <f t="shared" si="31"/>
        <v>SI-04C4:DI-BPMSigPatch/BO_OUT
SI-04C4:DI-BPMRFFE/BO_IN</v>
      </c>
      <c r="R2670" s="46" t="s">
        <v>25</v>
      </c>
      <c r="S2670" s="46" t="s">
        <v>25</v>
      </c>
      <c r="T2670" s="47" t="str">
        <f>Def_Sistemas_Conectores_Cabos!$C$14</f>
        <v>Datalink Extrudado</v>
      </c>
      <c r="U2670" s="45" t="s">
        <v>46</v>
      </c>
      <c r="V2670" s="33"/>
      <c r="W2670" s="33"/>
      <c r="X2670" s="33"/>
    </row>
    <row r="2671" ht="15.75" customHeight="1">
      <c r="A2671" s="19" t="str">
        <f>Def_Sistemas_Conectores_Cabos!$A$22</f>
        <v>BPM de elétrons</v>
      </c>
      <c r="B2671" s="22" t="str">
        <f>Datas_Entregas!$A$3</f>
        <v>BTS/Anel</v>
      </c>
      <c r="C2671" s="25">
        <f t="array" ref="C2671">INDEX(Datas_Entregas!$B$2:$B$100, MATCH(B2671, Datas_Entregas!$A$2:$A$100, 0), 1)</f>
        <v>43296</v>
      </c>
      <c r="D2671" s="22" t="str">
        <f>Def_Status_Montagem!$A$2</f>
        <v>A verificar</v>
      </c>
      <c r="E2671" s="35" t="str">
        <f>Def_Status_Montagem!$B$4</f>
        <v>Contratada (inclui etiqueta)</v>
      </c>
      <c r="F2671" s="214" t="str">
        <f t="array" ref="F2671">INDEX(Def_Instancias_Equipamentos!$F$2:$F$5135, MATCH(K2671, Def_Instancias_Equipamentos!$D$2:$D$5135, 0), 1)</f>
        <v>Túnel (Anel)</v>
      </c>
      <c r="G2671" s="215" t="str">
        <f t="array" ref="G2671">INDEX(Def_Instancias_Equipamentos!$F$2:$F$5135, MATCH(L2671, Def_Instancias_Equipamentos!$D$2:$D$5135, 0), 1)</f>
        <v>Sala Racks 4</v>
      </c>
      <c r="H2671" s="26" t="str">
        <f t="array" ref="H2671">INDEX(Def_Instancias_Equipamentos!$E$2:$E$5135, MATCH(K2671, Def_Instancias_Equipamentos!$D$2:$D$5135, 0), 1)</f>
        <v>SI-04M1</v>
      </c>
      <c r="I2671" s="27" t="str">
        <f t="array" ref="I2671">INDEX(Def_Instancias_Equipamentos!$E$2:$E$5135, MATCH(L2671, Def_Instancias_Equipamentos!$D$2:$D$5135, 0), 1)</f>
        <v>IA-04RaBPM</v>
      </c>
      <c r="J2671" s="27" t="str">
        <f t="shared" si="26"/>
        <v>EXTERNO</v>
      </c>
      <c r="K2671" s="28" t="str">
        <f>Def_Instancias_Equipamentos!$D$1071</f>
        <v>SI-04M1:DI-BPMSigPatch</v>
      </c>
      <c r="L2671" s="19" t="str">
        <f>Def_Instancias_Equipamentos!$D$821</f>
        <v>SI-04M1:DI-BPMRFFE</v>
      </c>
      <c r="M2671" s="44" t="s">
        <v>47</v>
      </c>
      <c r="N2671" s="45" t="s">
        <v>48</v>
      </c>
      <c r="O2671" s="31" t="str">
        <f>Def_Sistemas_Conectores_Cabos!$B$7</f>
        <v>SMA 50-ohm</v>
      </c>
      <c r="P2671" s="19" t="str">
        <f>Def_Sistemas_Conectores_Cabos!$B$7</f>
        <v>SMA 50-ohm</v>
      </c>
      <c r="Q2671" s="27" t="str">
        <f t="shared" si="31"/>
        <v>SI-04M1:DI-BPMSigPatch/BO_OUT
SI-04M1:DI-BPMRFFE/BO_IN</v>
      </c>
      <c r="R2671" s="46" t="s">
        <v>25</v>
      </c>
      <c r="S2671" s="46" t="s">
        <v>25</v>
      </c>
      <c r="T2671" s="47" t="str">
        <f>Def_Sistemas_Conectores_Cabos!$C$14</f>
        <v>Datalink Extrudado</v>
      </c>
      <c r="U2671" s="45" t="s">
        <v>46</v>
      </c>
      <c r="V2671" s="33"/>
      <c r="W2671" s="33"/>
      <c r="X2671" s="33"/>
    </row>
    <row r="2672" ht="15.75" customHeight="1">
      <c r="A2672" s="19" t="str">
        <f>Def_Sistemas_Conectores_Cabos!$A$22</f>
        <v>BPM de elétrons</v>
      </c>
      <c r="B2672" s="22" t="str">
        <f>Datas_Entregas!$A$3</f>
        <v>BTS/Anel</v>
      </c>
      <c r="C2672" s="25">
        <f t="array" ref="C2672">INDEX(Datas_Entregas!$B$2:$B$100, MATCH(B2672, Datas_Entregas!$A$2:$A$100, 0), 1)</f>
        <v>43296</v>
      </c>
      <c r="D2672" s="22" t="str">
        <f>Def_Status_Montagem!$A$2</f>
        <v>A verificar</v>
      </c>
      <c r="E2672" s="35" t="str">
        <f>Def_Status_Montagem!$B$4</f>
        <v>Contratada (inclui etiqueta)</v>
      </c>
      <c r="F2672" s="214" t="str">
        <f t="array" ref="F2672">INDEX(Def_Instancias_Equipamentos!$F$2:$F$5135, MATCH(K2672, Def_Instancias_Equipamentos!$D$2:$D$5135, 0), 1)</f>
        <v>Túnel (Anel)</v>
      </c>
      <c r="G2672" s="215" t="str">
        <f t="array" ref="G2672">INDEX(Def_Instancias_Equipamentos!$F$2:$F$5135, MATCH(L2672, Def_Instancias_Equipamentos!$D$2:$D$5135, 0), 1)</f>
        <v>Sala Racks 4</v>
      </c>
      <c r="H2672" s="26" t="str">
        <f t="array" ref="H2672">INDEX(Def_Instancias_Equipamentos!$E$2:$E$5135, MATCH(K2672, Def_Instancias_Equipamentos!$D$2:$D$5135, 0), 1)</f>
        <v>SI-04M2</v>
      </c>
      <c r="I2672" s="27" t="str">
        <f t="array" ref="I2672">INDEX(Def_Instancias_Equipamentos!$E$2:$E$5135, MATCH(L2672, Def_Instancias_Equipamentos!$D$2:$D$5135, 0), 1)</f>
        <v>IA-04RaBPM</v>
      </c>
      <c r="J2672" s="27" t="str">
        <f t="shared" si="26"/>
        <v>EXTERNO</v>
      </c>
      <c r="K2672" s="28" t="str">
        <f>Def_Instancias_Equipamentos!$D$1072</f>
        <v>SI-04M2:DI-BPMSigPatch</v>
      </c>
      <c r="L2672" s="19" t="str">
        <f>Def_Instancias_Equipamentos!$D$822</f>
        <v>SI-04M2:DI-BPMRFFE</v>
      </c>
      <c r="M2672" s="44" t="s">
        <v>47</v>
      </c>
      <c r="N2672" s="45" t="s">
        <v>48</v>
      </c>
      <c r="O2672" s="31" t="str">
        <f>Def_Sistemas_Conectores_Cabos!$B$7</f>
        <v>SMA 50-ohm</v>
      </c>
      <c r="P2672" s="19" t="str">
        <f>Def_Sistemas_Conectores_Cabos!$B$7</f>
        <v>SMA 50-ohm</v>
      </c>
      <c r="Q2672" s="27" t="str">
        <f t="shared" si="31"/>
        <v>SI-04M2:DI-BPMSigPatch/BO_OUT
SI-04M2:DI-BPMRFFE/BO_IN</v>
      </c>
      <c r="R2672" s="46" t="s">
        <v>25</v>
      </c>
      <c r="S2672" s="46" t="s">
        <v>25</v>
      </c>
      <c r="T2672" s="47" t="str">
        <f>Def_Sistemas_Conectores_Cabos!$C$14</f>
        <v>Datalink Extrudado</v>
      </c>
      <c r="U2672" s="45" t="s">
        <v>46</v>
      </c>
      <c r="V2672" s="33"/>
      <c r="W2672" s="33"/>
      <c r="X2672" s="33"/>
    </row>
    <row r="2673" ht="15.75" customHeight="1">
      <c r="A2673" s="19" t="str">
        <f>Def_Sistemas_Conectores_Cabos!$A$22</f>
        <v>BPM de elétrons</v>
      </c>
      <c r="B2673" s="22" t="str">
        <f>Datas_Entregas!$A$6</f>
        <v>Linhas de Luz (fases I-A e II)</v>
      </c>
      <c r="C2673" s="25">
        <f t="array" ref="C2673">INDEX(Datas_Entregas!$B$2:$B$100, MATCH(B2673, Datas_Entregas!$A$2:$A$100, 0), 1)</f>
        <v>43374</v>
      </c>
      <c r="D2673" s="22" t="str">
        <f>Def_Status_Montagem!$A$2</f>
        <v>A verificar</v>
      </c>
      <c r="E2673" s="35" t="str">
        <f>Def_Status_Montagem!$B$4</f>
        <v>Contratada (inclui etiqueta)</v>
      </c>
      <c r="F2673" s="214" t="str">
        <f t="array" ref="F2673">INDEX(Def_Instancias_Equipamentos!$F$2:$F$5135, MATCH(K2673, Def_Instancias_Equipamentos!$D$2:$D$5135, 0), 1)</f>
        <v>Túnel (Anel)</v>
      </c>
      <c r="G2673" s="215" t="str">
        <f t="array" ref="G2673">INDEX(Def_Instancias_Equipamentos!$F$2:$F$5135, MATCH(L2673, Def_Instancias_Equipamentos!$D$2:$D$5135, 0), 1)</f>
        <v>Sala Racks 4</v>
      </c>
      <c r="H2673" s="26" t="str">
        <f t="array" ref="H2673">INDEX(Def_Instancias_Equipamentos!$E$2:$E$5135, MATCH(K2673, Def_Instancias_Equipamentos!$D$2:$D$5135, 0), 1)</f>
        <v>SI-04SB</v>
      </c>
      <c r="I2673" s="27" t="str">
        <f t="array" ref="I2673">INDEX(Def_Instancias_Equipamentos!$E$2:$E$5135, MATCH(L2673, Def_Instancias_Equipamentos!$D$2:$D$5135, 0), 1)</f>
        <v>IA-04RaBPM</v>
      </c>
      <c r="J2673" s="27" t="str">
        <f t="shared" si="26"/>
        <v>EXTERNO</v>
      </c>
      <c r="K2673" s="28" t="str">
        <f>Def_Instancias_Equipamentos!$D$1207</f>
        <v>SI-04SB:DI-BPMSigPatch-1</v>
      </c>
      <c r="L2673" s="19" t="str">
        <f>Def_Instancias_Equipamentos!$D$957</f>
        <v>SI-04SB:DI-BPMRFFE-1</v>
      </c>
      <c r="M2673" s="44" t="s">
        <v>47</v>
      </c>
      <c r="N2673" s="45" t="s">
        <v>48</v>
      </c>
      <c r="O2673" s="31" t="str">
        <f>Def_Sistemas_Conectores_Cabos!$B$7</f>
        <v>SMA 50-ohm</v>
      </c>
      <c r="P2673" s="19" t="str">
        <f>Def_Sistemas_Conectores_Cabos!$B$7</f>
        <v>SMA 50-ohm</v>
      </c>
      <c r="Q2673" s="27" t="str">
        <f t="shared" si="31"/>
        <v>SI-04SB:DI-BPMSigPatch-1/BO_OUT
SI-04SB:DI-BPMRFFE-1/BO_IN</v>
      </c>
      <c r="R2673" s="46" t="s">
        <v>25</v>
      </c>
      <c r="S2673" s="46" t="s">
        <v>25</v>
      </c>
      <c r="T2673" s="47" t="str">
        <f>Def_Sistemas_Conectores_Cabos!$C$14</f>
        <v>Datalink Extrudado</v>
      </c>
      <c r="U2673" s="45" t="s">
        <v>46</v>
      </c>
      <c r="V2673" s="33"/>
      <c r="W2673" s="33"/>
      <c r="X2673" s="33"/>
    </row>
    <row r="2674" ht="15.75" customHeight="1">
      <c r="A2674" s="19" t="str">
        <f>Def_Sistemas_Conectores_Cabos!$A$22</f>
        <v>BPM de elétrons</v>
      </c>
      <c r="B2674" s="22" t="str">
        <f>Datas_Entregas!$A$6</f>
        <v>Linhas de Luz (fases I-A e II)</v>
      </c>
      <c r="C2674" s="25">
        <f t="array" ref="C2674">INDEX(Datas_Entregas!$B$2:$B$100, MATCH(B2674, Datas_Entregas!$A$2:$A$100, 0), 1)</f>
        <v>43374</v>
      </c>
      <c r="D2674" s="22" t="str">
        <f>Def_Status_Montagem!$A$2</f>
        <v>A verificar</v>
      </c>
      <c r="E2674" s="35" t="str">
        <f>Def_Status_Montagem!$B$4</f>
        <v>Contratada (inclui etiqueta)</v>
      </c>
      <c r="F2674" s="214" t="str">
        <f t="array" ref="F2674">INDEX(Def_Instancias_Equipamentos!$F$2:$F$5135, MATCH(K2674, Def_Instancias_Equipamentos!$D$2:$D$5135, 0), 1)</f>
        <v>Túnel (Anel)</v>
      </c>
      <c r="G2674" s="215" t="str">
        <f t="array" ref="G2674">INDEX(Def_Instancias_Equipamentos!$F$2:$F$5135, MATCH(L2674, Def_Instancias_Equipamentos!$D$2:$D$5135, 0), 1)</f>
        <v>Sala Racks 4</v>
      </c>
      <c r="H2674" s="26" t="str">
        <f t="array" ref="H2674">INDEX(Def_Instancias_Equipamentos!$E$2:$E$5135, MATCH(K2674, Def_Instancias_Equipamentos!$D$2:$D$5135, 0), 1)</f>
        <v>SI-04SB</v>
      </c>
      <c r="I2674" s="27" t="str">
        <f t="array" ref="I2674">INDEX(Def_Instancias_Equipamentos!$E$2:$E$5135, MATCH(L2674, Def_Instancias_Equipamentos!$D$2:$D$5135, 0), 1)</f>
        <v>IA-04RaBPM</v>
      </c>
      <c r="J2674" s="27" t="str">
        <f t="shared" si="26"/>
        <v>EXTERNO</v>
      </c>
      <c r="K2674" s="28" t="str">
        <f>Def_Instancias_Equipamentos!$D$1208</f>
        <v>SI-04SB:DI-BPMSigPatch-2</v>
      </c>
      <c r="L2674" s="19" t="str">
        <f>Def_Instancias_Equipamentos!$D$958</f>
        <v>SI-04SB:DI-BPMRFFE-2</v>
      </c>
      <c r="M2674" s="44" t="s">
        <v>47</v>
      </c>
      <c r="N2674" s="45" t="s">
        <v>48</v>
      </c>
      <c r="O2674" s="31" t="str">
        <f>Def_Sistemas_Conectores_Cabos!$B$7</f>
        <v>SMA 50-ohm</v>
      </c>
      <c r="P2674" s="19" t="str">
        <f>Def_Sistemas_Conectores_Cabos!$B$7</f>
        <v>SMA 50-ohm</v>
      </c>
      <c r="Q2674" s="27" t="str">
        <f t="shared" si="31"/>
        <v>SI-04SB:DI-BPMSigPatch-2/BO_OUT
SI-04SB:DI-BPMRFFE-2/BO_IN</v>
      </c>
      <c r="R2674" s="46" t="s">
        <v>25</v>
      </c>
      <c r="S2674" s="46" t="s">
        <v>25</v>
      </c>
      <c r="T2674" s="47" t="str">
        <f>Def_Sistemas_Conectores_Cabos!$C$14</f>
        <v>Datalink Extrudado</v>
      </c>
      <c r="U2674" s="45" t="s">
        <v>46</v>
      </c>
      <c r="V2674" s="33"/>
      <c r="W2674" s="33"/>
      <c r="X2674" s="33"/>
    </row>
    <row r="2675" ht="15.75" customHeight="1">
      <c r="A2675" s="19" t="str">
        <f>Def_Sistemas_Conectores_Cabos!$A$22</f>
        <v>BPM de elétrons</v>
      </c>
      <c r="B2675" s="22" t="str">
        <f>Datas_Entregas!$A$3</f>
        <v>BTS/Anel</v>
      </c>
      <c r="C2675" s="25">
        <f t="array" ref="C2675">INDEX(Datas_Entregas!$B$2:$B$100, MATCH(B2675, Datas_Entregas!$A$2:$A$100, 0), 1)</f>
        <v>43296</v>
      </c>
      <c r="D2675" s="22" t="str">
        <f>Def_Status_Montagem!$A$2</f>
        <v>A verificar</v>
      </c>
      <c r="E2675" s="35" t="str">
        <f>Def_Status_Montagem!$B$4</f>
        <v>Contratada (inclui etiqueta)</v>
      </c>
      <c r="F2675" s="214" t="str">
        <f t="array" ref="F2675">INDEX(Def_Instancias_Equipamentos!$F$2:$F$5135, MATCH(K2675, Def_Instancias_Equipamentos!$D$2:$D$5135, 0), 1)</f>
        <v>Túnel (Anel)</v>
      </c>
      <c r="G2675" s="215" t="str">
        <f t="array" ref="G2675">INDEX(Def_Instancias_Equipamentos!$F$2:$F$5135, MATCH(L2675, Def_Instancias_Equipamentos!$D$2:$D$5135, 0), 1)</f>
        <v>Sala Racks 5</v>
      </c>
      <c r="H2675" s="26" t="str">
        <f t="array" ref="H2675">INDEX(Def_Instancias_Equipamentos!$E$2:$E$5135, MATCH(K2675, Def_Instancias_Equipamentos!$D$2:$D$5135, 0), 1)</f>
        <v>SI-05C1</v>
      </c>
      <c r="I2675" s="27" t="str">
        <f t="array" ref="I2675">INDEX(Def_Instancias_Equipamentos!$E$2:$E$5135, MATCH(L2675, Def_Instancias_Equipamentos!$D$2:$D$5135, 0), 1)</f>
        <v>IA-05RaBPM</v>
      </c>
      <c r="J2675" s="27" t="str">
        <f t="shared" si="26"/>
        <v>EXTERNO</v>
      </c>
      <c r="K2675" s="28" t="str">
        <f>Def_Instancias_Equipamentos!$D$1073</f>
        <v>SI-05C1:DI-BPMSigPatch-1</v>
      </c>
      <c r="L2675" s="19" t="str">
        <f>Def_Instancias_Equipamentos!$D$823</f>
        <v>SI-05C1:DI-BPMRFFE-1</v>
      </c>
      <c r="M2675" s="44" t="s">
        <v>47</v>
      </c>
      <c r="N2675" s="45" t="s">
        <v>48</v>
      </c>
      <c r="O2675" s="31" t="str">
        <f>Def_Sistemas_Conectores_Cabos!$B$7</f>
        <v>SMA 50-ohm</v>
      </c>
      <c r="P2675" s="19" t="str">
        <f>Def_Sistemas_Conectores_Cabos!$B$7</f>
        <v>SMA 50-ohm</v>
      </c>
      <c r="Q2675" s="27" t="str">
        <f t="shared" si="31"/>
        <v>SI-05C1:DI-BPMSigPatch-1/BO_OUT
SI-05C1:DI-BPMRFFE-1/BO_IN</v>
      </c>
      <c r="R2675" s="46" t="s">
        <v>25</v>
      </c>
      <c r="S2675" s="46" t="s">
        <v>25</v>
      </c>
      <c r="T2675" s="47" t="str">
        <f>Def_Sistemas_Conectores_Cabos!$C$14</f>
        <v>Datalink Extrudado</v>
      </c>
      <c r="U2675" s="45" t="s">
        <v>46</v>
      </c>
      <c r="V2675" s="33"/>
      <c r="W2675" s="33"/>
      <c r="X2675" s="33"/>
    </row>
    <row r="2676" ht="15.75" customHeight="1">
      <c r="A2676" s="19" t="str">
        <f>Def_Sistemas_Conectores_Cabos!$A$22</f>
        <v>BPM de elétrons</v>
      </c>
      <c r="B2676" s="22" t="str">
        <f>Datas_Entregas!$A$3</f>
        <v>BTS/Anel</v>
      </c>
      <c r="C2676" s="25">
        <f t="array" ref="C2676">INDEX(Datas_Entregas!$B$2:$B$100, MATCH(B2676, Datas_Entregas!$A$2:$A$100, 0), 1)</f>
        <v>43296</v>
      </c>
      <c r="D2676" s="22" t="str">
        <f>Def_Status_Montagem!$A$2</f>
        <v>A verificar</v>
      </c>
      <c r="E2676" s="35" t="str">
        <f>Def_Status_Montagem!$B$4</f>
        <v>Contratada (inclui etiqueta)</v>
      </c>
      <c r="F2676" s="214" t="str">
        <f t="array" ref="F2676">INDEX(Def_Instancias_Equipamentos!$F$2:$F$5135, MATCH(K2676, Def_Instancias_Equipamentos!$D$2:$D$5135, 0), 1)</f>
        <v>Túnel (Anel)</v>
      </c>
      <c r="G2676" s="215" t="str">
        <f t="array" ref="G2676">INDEX(Def_Instancias_Equipamentos!$F$2:$F$5135, MATCH(L2676, Def_Instancias_Equipamentos!$D$2:$D$5135, 0), 1)</f>
        <v>Sala Racks 5</v>
      </c>
      <c r="H2676" s="26" t="str">
        <f t="array" ref="H2676">INDEX(Def_Instancias_Equipamentos!$E$2:$E$5135, MATCH(K2676, Def_Instancias_Equipamentos!$D$2:$D$5135, 0), 1)</f>
        <v>SI-05C1</v>
      </c>
      <c r="I2676" s="27" t="str">
        <f t="array" ref="I2676">INDEX(Def_Instancias_Equipamentos!$E$2:$E$5135, MATCH(L2676, Def_Instancias_Equipamentos!$D$2:$D$5135, 0), 1)</f>
        <v>IA-05RaBPM</v>
      </c>
      <c r="J2676" s="27" t="str">
        <f t="shared" si="26"/>
        <v>EXTERNO</v>
      </c>
      <c r="K2676" s="28" t="str">
        <f>Def_Instancias_Equipamentos!$D$1074</f>
        <v>SI-05C1:DI-BPMSigPatch-2</v>
      </c>
      <c r="L2676" s="19" t="str">
        <f>Def_Instancias_Equipamentos!$D$824</f>
        <v>SI-05C1:DI-BPMRFFE-2</v>
      </c>
      <c r="M2676" s="44" t="s">
        <v>47</v>
      </c>
      <c r="N2676" s="45" t="s">
        <v>48</v>
      </c>
      <c r="O2676" s="31" t="str">
        <f>Def_Sistemas_Conectores_Cabos!$B$7</f>
        <v>SMA 50-ohm</v>
      </c>
      <c r="P2676" s="19" t="str">
        <f>Def_Sistemas_Conectores_Cabos!$B$7</f>
        <v>SMA 50-ohm</v>
      </c>
      <c r="Q2676" s="27" t="str">
        <f t="shared" si="31"/>
        <v>SI-05C1:DI-BPMSigPatch-2/BO_OUT
SI-05C1:DI-BPMRFFE-2/BO_IN</v>
      </c>
      <c r="R2676" s="46" t="s">
        <v>25</v>
      </c>
      <c r="S2676" s="46" t="s">
        <v>25</v>
      </c>
      <c r="T2676" s="47" t="str">
        <f>Def_Sistemas_Conectores_Cabos!$C$14</f>
        <v>Datalink Extrudado</v>
      </c>
      <c r="U2676" s="45" t="s">
        <v>46</v>
      </c>
      <c r="V2676" s="33"/>
      <c r="W2676" s="33"/>
      <c r="X2676" s="33"/>
    </row>
    <row r="2677" ht="15.75" customHeight="1">
      <c r="A2677" s="19" t="str">
        <f>Def_Sistemas_Conectores_Cabos!$A$22</f>
        <v>BPM de elétrons</v>
      </c>
      <c r="B2677" s="22" t="str">
        <f>Datas_Entregas!$A$3</f>
        <v>BTS/Anel</v>
      </c>
      <c r="C2677" s="25">
        <f t="array" ref="C2677">INDEX(Datas_Entregas!$B$2:$B$100, MATCH(B2677, Datas_Entregas!$A$2:$A$100, 0), 1)</f>
        <v>43296</v>
      </c>
      <c r="D2677" s="22" t="str">
        <f>Def_Status_Montagem!$A$2</f>
        <v>A verificar</v>
      </c>
      <c r="E2677" s="35" t="str">
        <f>Def_Status_Montagem!$B$4</f>
        <v>Contratada (inclui etiqueta)</v>
      </c>
      <c r="F2677" s="214" t="str">
        <f t="array" ref="F2677">INDEX(Def_Instancias_Equipamentos!$F$2:$F$5135, MATCH(K2677, Def_Instancias_Equipamentos!$D$2:$D$5135, 0), 1)</f>
        <v>Túnel (Anel)</v>
      </c>
      <c r="G2677" s="215" t="str">
        <f t="array" ref="G2677">INDEX(Def_Instancias_Equipamentos!$F$2:$F$5135, MATCH(L2677, Def_Instancias_Equipamentos!$D$2:$D$5135, 0), 1)</f>
        <v>Sala Racks 5</v>
      </c>
      <c r="H2677" s="26" t="str">
        <f t="array" ref="H2677">INDEX(Def_Instancias_Equipamentos!$E$2:$E$5135, MATCH(K2677, Def_Instancias_Equipamentos!$D$2:$D$5135, 0), 1)</f>
        <v>SI-05C2</v>
      </c>
      <c r="I2677" s="27" t="str">
        <f t="array" ref="I2677">INDEX(Def_Instancias_Equipamentos!$E$2:$E$5135, MATCH(L2677, Def_Instancias_Equipamentos!$D$2:$D$5135, 0), 1)</f>
        <v>IA-05RaBPM</v>
      </c>
      <c r="J2677" s="27" t="str">
        <f t="shared" si="26"/>
        <v>EXTERNO</v>
      </c>
      <c r="K2677" s="28" t="str">
        <f>Def_Instancias_Equipamentos!$D$1075</f>
        <v>SI-05C2:DI-BPMSigPatch</v>
      </c>
      <c r="L2677" s="19" t="str">
        <f>Def_Instancias_Equipamentos!$D$825</f>
        <v>SI-05C2:DI-BPMRFFE</v>
      </c>
      <c r="M2677" s="44" t="s">
        <v>47</v>
      </c>
      <c r="N2677" s="45" t="s">
        <v>48</v>
      </c>
      <c r="O2677" s="31" t="str">
        <f>Def_Sistemas_Conectores_Cabos!$B$7</f>
        <v>SMA 50-ohm</v>
      </c>
      <c r="P2677" s="19" t="str">
        <f>Def_Sistemas_Conectores_Cabos!$B$7</f>
        <v>SMA 50-ohm</v>
      </c>
      <c r="Q2677" s="27" t="str">
        <f t="shared" si="31"/>
        <v>SI-05C2:DI-BPMSigPatch/BO_OUT
SI-05C2:DI-BPMRFFE/BO_IN</v>
      </c>
      <c r="R2677" s="46" t="s">
        <v>25</v>
      </c>
      <c r="S2677" s="46" t="s">
        <v>25</v>
      </c>
      <c r="T2677" s="47" t="str">
        <f>Def_Sistemas_Conectores_Cabos!$C$14</f>
        <v>Datalink Extrudado</v>
      </c>
      <c r="U2677" s="45" t="s">
        <v>46</v>
      </c>
      <c r="V2677" s="33"/>
      <c r="W2677" s="33"/>
      <c r="X2677" s="33"/>
    </row>
    <row r="2678" ht="15.75" customHeight="1">
      <c r="A2678" s="19" t="str">
        <f>Def_Sistemas_Conectores_Cabos!$A$22</f>
        <v>BPM de elétrons</v>
      </c>
      <c r="B2678" s="22" t="str">
        <f>Datas_Entregas!$A$3</f>
        <v>BTS/Anel</v>
      </c>
      <c r="C2678" s="25">
        <f t="array" ref="C2678">INDEX(Datas_Entregas!$B$2:$B$100, MATCH(B2678, Datas_Entregas!$A$2:$A$100, 0), 1)</f>
        <v>43296</v>
      </c>
      <c r="D2678" s="22" t="str">
        <f>Def_Status_Montagem!$A$2</f>
        <v>A verificar</v>
      </c>
      <c r="E2678" s="35" t="str">
        <f>Def_Status_Montagem!$B$4</f>
        <v>Contratada (inclui etiqueta)</v>
      </c>
      <c r="F2678" s="214" t="str">
        <f t="array" ref="F2678">INDEX(Def_Instancias_Equipamentos!$F$2:$F$5135, MATCH(K2678, Def_Instancias_Equipamentos!$D$2:$D$5135, 0), 1)</f>
        <v>Túnel (Anel)</v>
      </c>
      <c r="G2678" s="215" t="str">
        <f t="array" ref="G2678">INDEX(Def_Instancias_Equipamentos!$F$2:$F$5135, MATCH(L2678, Def_Instancias_Equipamentos!$D$2:$D$5135, 0), 1)</f>
        <v>Sala Racks 5</v>
      </c>
      <c r="H2678" s="26" t="str">
        <f t="array" ref="H2678">INDEX(Def_Instancias_Equipamentos!$E$2:$E$5135, MATCH(K2678, Def_Instancias_Equipamentos!$D$2:$D$5135, 0), 1)</f>
        <v>SI-05C3</v>
      </c>
      <c r="I2678" s="27" t="str">
        <f t="array" ref="I2678">INDEX(Def_Instancias_Equipamentos!$E$2:$E$5135, MATCH(L2678, Def_Instancias_Equipamentos!$D$2:$D$5135, 0), 1)</f>
        <v>IA-05RaBPM</v>
      </c>
      <c r="J2678" s="27" t="str">
        <f t="shared" si="26"/>
        <v>EXTERNO</v>
      </c>
      <c r="K2678" s="28" t="str">
        <f>Def_Instancias_Equipamentos!$D$1076</f>
        <v>SI-05C3:DI-BPMSigPatch-1</v>
      </c>
      <c r="L2678" s="19" t="str">
        <f>Def_Instancias_Equipamentos!$D$826</f>
        <v>SI-05C3:DI-BPMRFFE-1</v>
      </c>
      <c r="M2678" s="44" t="s">
        <v>47</v>
      </c>
      <c r="N2678" s="45" t="s">
        <v>48</v>
      </c>
      <c r="O2678" s="31" t="str">
        <f>Def_Sistemas_Conectores_Cabos!$B$7</f>
        <v>SMA 50-ohm</v>
      </c>
      <c r="P2678" s="19" t="str">
        <f>Def_Sistemas_Conectores_Cabos!$B$7</f>
        <v>SMA 50-ohm</v>
      </c>
      <c r="Q2678" s="27" t="str">
        <f t="shared" si="31"/>
        <v>SI-05C3:DI-BPMSigPatch-1/BO_OUT
SI-05C3:DI-BPMRFFE-1/BO_IN</v>
      </c>
      <c r="R2678" s="46" t="s">
        <v>25</v>
      </c>
      <c r="S2678" s="46" t="s">
        <v>25</v>
      </c>
      <c r="T2678" s="47" t="str">
        <f>Def_Sistemas_Conectores_Cabos!$C$14</f>
        <v>Datalink Extrudado</v>
      </c>
      <c r="U2678" s="45" t="s">
        <v>46</v>
      </c>
      <c r="V2678" s="33"/>
      <c r="W2678" s="33"/>
      <c r="X2678" s="33"/>
    </row>
    <row r="2679" ht="15.75" customHeight="1">
      <c r="A2679" s="19" t="str">
        <f>Def_Sistemas_Conectores_Cabos!$A$22</f>
        <v>BPM de elétrons</v>
      </c>
      <c r="B2679" s="22" t="str">
        <f>Datas_Entregas!$A$3</f>
        <v>BTS/Anel</v>
      </c>
      <c r="C2679" s="25">
        <f t="array" ref="C2679">INDEX(Datas_Entregas!$B$2:$B$100, MATCH(B2679, Datas_Entregas!$A$2:$A$100, 0), 1)</f>
        <v>43296</v>
      </c>
      <c r="D2679" s="22" t="str">
        <f>Def_Status_Montagem!$A$2</f>
        <v>A verificar</v>
      </c>
      <c r="E2679" s="35" t="str">
        <f>Def_Status_Montagem!$B$4</f>
        <v>Contratada (inclui etiqueta)</v>
      </c>
      <c r="F2679" s="214" t="str">
        <f t="array" ref="F2679">INDEX(Def_Instancias_Equipamentos!$F$2:$F$5135, MATCH(K2679, Def_Instancias_Equipamentos!$D$2:$D$5135, 0), 1)</f>
        <v>Túnel (Anel)</v>
      </c>
      <c r="G2679" s="215" t="str">
        <f t="array" ref="G2679">INDEX(Def_Instancias_Equipamentos!$F$2:$F$5135, MATCH(L2679, Def_Instancias_Equipamentos!$D$2:$D$5135, 0), 1)</f>
        <v>Sala Racks 5</v>
      </c>
      <c r="H2679" s="26" t="str">
        <f t="array" ref="H2679">INDEX(Def_Instancias_Equipamentos!$E$2:$E$5135, MATCH(K2679, Def_Instancias_Equipamentos!$D$2:$D$5135, 0), 1)</f>
        <v>SI-05C3</v>
      </c>
      <c r="I2679" s="27" t="str">
        <f t="array" ref="I2679">INDEX(Def_Instancias_Equipamentos!$E$2:$E$5135, MATCH(L2679, Def_Instancias_Equipamentos!$D$2:$D$5135, 0), 1)</f>
        <v>IA-05RaBPM</v>
      </c>
      <c r="J2679" s="27" t="str">
        <f t="shared" si="26"/>
        <v>EXTERNO</v>
      </c>
      <c r="K2679" s="28" t="str">
        <f>Def_Instancias_Equipamentos!$D$1077</f>
        <v>SI-05C3:DI-BPMSigPatch-2</v>
      </c>
      <c r="L2679" s="19" t="str">
        <f>Def_Instancias_Equipamentos!$D$827</f>
        <v>SI-05C3:DI-BPMRFFE-2</v>
      </c>
      <c r="M2679" s="44" t="s">
        <v>47</v>
      </c>
      <c r="N2679" s="45" t="s">
        <v>48</v>
      </c>
      <c r="O2679" s="31" t="str">
        <f>Def_Sistemas_Conectores_Cabos!$B$7</f>
        <v>SMA 50-ohm</v>
      </c>
      <c r="P2679" s="19" t="str">
        <f>Def_Sistemas_Conectores_Cabos!$B$7</f>
        <v>SMA 50-ohm</v>
      </c>
      <c r="Q2679" s="27" t="str">
        <f t="shared" si="31"/>
        <v>SI-05C3:DI-BPMSigPatch-2/BO_OUT
SI-05C3:DI-BPMRFFE-2/BO_IN</v>
      </c>
      <c r="R2679" s="46" t="s">
        <v>25</v>
      </c>
      <c r="S2679" s="46" t="s">
        <v>25</v>
      </c>
      <c r="T2679" s="47" t="str">
        <f>Def_Sistemas_Conectores_Cabos!$C$14</f>
        <v>Datalink Extrudado</v>
      </c>
      <c r="U2679" s="45" t="s">
        <v>46</v>
      </c>
      <c r="V2679" s="33"/>
      <c r="W2679" s="33"/>
      <c r="X2679" s="33"/>
    </row>
    <row r="2680" ht="15.75" customHeight="1">
      <c r="A2680" s="19" t="str">
        <f>Def_Sistemas_Conectores_Cabos!$A$22</f>
        <v>BPM de elétrons</v>
      </c>
      <c r="B2680" s="22" t="str">
        <f>Datas_Entregas!$A$3</f>
        <v>BTS/Anel</v>
      </c>
      <c r="C2680" s="25">
        <f t="array" ref="C2680">INDEX(Datas_Entregas!$B$2:$B$100, MATCH(B2680, Datas_Entregas!$A$2:$A$100, 0), 1)</f>
        <v>43296</v>
      </c>
      <c r="D2680" s="22" t="str">
        <f>Def_Status_Montagem!$A$2</f>
        <v>A verificar</v>
      </c>
      <c r="E2680" s="35" t="str">
        <f>Def_Status_Montagem!$B$4</f>
        <v>Contratada (inclui etiqueta)</v>
      </c>
      <c r="F2680" s="214" t="str">
        <f t="array" ref="F2680">INDEX(Def_Instancias_Equipamentos!$F$2:$F$5135, MATCH(K2680, Def_Instancias_Equipamentos!$D$2:$D$5135, 0), 1)</f>
        <v>Túnel (Anel)</v>
      </c>
      <c r="G2680" s="215" t="str">
        <f t="array" ref="G2680">INDEX(Def_Instancias_Equipamentos!$F$2:$F$5135, MATCH(L2680, Def_Instancias_Equipamentos!$D$2:$D$5135, 0), 1)</f>
        <v>Sala Racks 5</v>
      </c>
      <c r="H2680" s="26" t="str">
        <f t="array" ref="H2680">INDEX(Def_Instancias_Equipamentos!$E$2:$E$5135, MATCH(K2680, Def_Instancias_Equipamentos!$D$2:$D$5135, 0), 1)</f>
        <v>SI-05C4</v>
      </c>
      <c r="I2680" s="27" t="str">
        <f t="array" ref="I2680">INDEX(Def_Instancias_Equipamentos!$E$2:$E$5135, MATCH(L2680, Def_Instancias_Equipamentos!$D$2:$D$5135, 0), 1)</f>
        <v>IA-05RaBPM</v>
      </c>
      <c r="J2680" s="27" t="str">
        <f t="shared" si="26"/>
        <v>EXTERNO</v>
      </c>
      <c r="K2680" s="28" t="str">
        <f>Def_Instancias_Equipamentos!$D$1078</f>
        <v>SI-05C4:DI-BPMSigPatch</v>
      </c>
      <c r="L2680" s="19" t="str">
        <f>Def_Instancias_Equipamentos!$D$828</f>
        <v>SI-05C4:DI-BPMRFFE</v>
      </c>
      <c r="M2680" s="44" t="s">
        <v>47</v>
      </c>
      <c r="N2680" s="45" t="s">
        <v>48</v>
      </c>
      <c r="O2680" s="31" t="str">
        <f>Def_Sistemas_Conectores_Cabos!$B$7</f>
        <v>SMA 50-ohm</v>
      </c>
      <c r="P2680" s="19" t="str">
        <f>Def_Sistemas_Conectores_Cabos!$B$7</f>
        <v>SMA 50-ohm</v>
      </c>
      <c r="Q2680" s="27" t="str">
        <f t="shared" si="31"/>
        <v>SI-05C4:DI-BPMSigPatch/BO_OUT
SI-05C4:DI-BPMRFFE/BO_IN</v>
      </c>
      <c r="R2680" s="46" t="s">
        <v>25</v>
      </c>
      <c r="S2680" s="46" t="s">
        <v>25</v>
      </c>
      <c r="T2680" s="47" t="str">
        <f>Def_Sistemas_Conectores_Cabos!$C$14</f>
        <v>Datalink Extrudado</v>
      </c>
      <c r="U2680" s="45" t="s">
        <v>46</v>
      </c>
      <c r="V2680" s="33"/>
      <c r="W2680" s="33"/>
      <c r="X2680" s="33"/>
    </row>
    <row r="2681" ht="15.75" customHeight="1">
      <c r="A2681" s="19" t="str">
        <f>Def_Sistemas_Conectores_Cabos!$A$22</f>
        <v>BPM de elétrons</v>
      </c>
      <c r="B2681" s="22" t="str">
        <f>Datas_Entregas!$A$3</f>
        <v>BTS/Anel</v>
      </c>
      <c r="C2681" s="25">
        <f t="array" ref="C2681">INDEX(Datas_Entregas!$B$2:$B$100, MATCH(B2681, Datas_Entregas!$A$2:$A$100, 0), 1)</f>
        <v>43296</v>
      </c>
      <c r="D2681" s="22" t="str">
        <f>Def_Status_Montagem!$A$2</f>
        <v>A verificar</v>
      </c>
      <c r="E2681" s="35" t="str">
        <f>Def_Status_Montagem!$B$4</f>
        <v>Contratada (inclui etiqueta)</v>
      </c>
      <c r="F2681" s="214" t="str">
        <f t="array" ref="F2681">INDEX(Def_Instancias_Equipamentos!$F$2:$F$5135, MATCH(K2681, Def_Instancias_Equipamentos!$D$2:$D$5135, 0), 1)</f>
        <v>Túnel (Anel)</v>
      </c>
      <c r="G2681" s="215" t="str">
        <f t="array" ref="G2681">INDEX(Def_Instancias_Equipamentos!$F$2:$F$5135, MATCH(L2681, Def_Instancias_Equipamentos!$D$2:$D$5135, 0), 1)</f>
        <v>Sala Racks 5</v>
      </c>
      <c r="H2681" s="26" t="str">
        <f t="array" ref="H2681">INDEX(Def_Instancias_Equipamentos!$E$2:$E$5135, MATCH(K2681, Def_Instancias_Equipamentos!$D$2:$D$5135, 0), 1)</f>
        <v>SI-05M1</v>
      </c>
      <c r="I2681" s="27" t="str">
        <f t="array" ref="I2681">INDEX(Def_Instancias_Equipamentos!$E$2:$E$5135, MATCH(L2681, Def_Instancias_Equipamentos!$D$2:$D$5135, 0), 1)</f>
        <v>IA-05RaBPM</v>
      </c>
      <c r="J2681" s="27" t="str">
        <f t="shared" si="26"/>
        <v>EXTERNO</v>
      </c>
      <c r="K2681" s="28" t="str">
        <f>Def_Instancias_Equipamentos!$D$1079</f>
        <v>SI-05M1:DI-BPMSigPatch</v>
      </c>
      <c r="L2681" s="19" t="str">
        <f>Def_Instancias_Equipamentos!$D$829</f>
        <v>SI-05M1:DI-BPMRFFE</v>
      </c>
      <c r="M2681" s="44" t="s">
        <v>47</v>
      </c>
      <c r="N2681" s="45" t="s">
        <v>48</v>
      </c>
      <c r="O2681" s="31" t="str">
        <f>Def_Sistemas_Conectores_Cabos!$B$7</f>
        <v>SMA 50-ohm</v>
      </c>
      <c r="P2681" s="19" t="str">
        <f>Def_Sistemas_Conectores_Cabos!$B$7</f>
        <v>SMA 50-ohm</v>
      </c>
      <c r="Q2681" s="27" t="str">
        <f t="shared" si="31"/>
        <v>SI-05M1:DI-BPMSigPatch/BO_OUT
SI-05M1:DI-BPMRFFE/BO_IN</v>
      </c>
      <c r="R2681" s="46" t="s">
        <v>25</v>
      </c>
      <c r="S2681" s="46" t="s">
        <v>25</v>
      </c>
      <c r="T2681" s="47" t="str">
        <f>Def_Sistemas_Conectores_Cabos!$C$14</f>
        <v>Datalink Extrudado</v>
      </c>
      <c r="U2681" s="45" t="s">
        <v>46</v>
      </c>
      <c r="V2681" s="33"/>
      <c r="W2681" s="33"/>
      <c r="X2681" s="33"/>
    </row>
    <row r="2682" ht="15.75" customHeight="1">
      <c r="A2682" s="19" t="str">
        <f>Def_Sistemas_Conectores_Cabos!$A$22</f>
        <v>BPM de elétrons</v>
      </c>
      <c r="B2682" s="22" t="str">
        <f>Datas_Entregas!$A$3</f>
        <v>BTS/Anel</v>
      </c>
      <c r="C2682" s="25">
        <f t="array" ref="C2682">INDEX(Datas_Entregas!$B$2:$B$100, MATCH(B2682, Datas_Entregas!$A$2:$A$100, 0), 1)</f>
        <v>43296</v>
      </c>
      <c r="D2682" s="22" t="str">
        <f>Def_Status_Montagem!$A$2</f>
        <v>A verificar</v>
      </c>
      <c r="E2682" s="35" t="str">
        <f>Def_Status_Montagem!$B$4</f>
        <v>Contratada (inclui etiqueta)</v>
      </c>
      <c r="F2682" s="214" t="str">
        <f t="array" ref="F2682">INDEX(Def_Instancias_Equipamentos!$F$2:$F$5135, MATCH(K2682, Def_Instancias_Equipamentos!$D$2:$D$5135, 0), 1)</f>
        <v>Túnel (Anel)</v>
      </c>
      <c r="G2682" s="215" t="str">
        <f t="array" ref="G2682">INDEX(Def_Instancias_Equipamentos!$F$2:$F$5135, MATCH(L2682, Def_Instancias_Equipamentos!$D$2:$D$5135, 0), 1)</f>
        <v>Sala Racks 5</v>
      </c>
      <c r="H2682" s="26" t="str">
        <f t="array" ref="H2682">INDEX(Def_Instancias_Equipamentos!$E$2:$E$5135, MATCH(K2682, Def_Instancias_Equipamentos!$D$2:$D$5135, 0), 1)</f>
        <v>SI-05M2</v>
      </c>
      <c r="I2682" s="27" t="str">
        <f t="array" ref="I2682">INDEX(Def_Instancias_Equipamentos!$E$2:$E$5135, MATCH(L2682, Def_Instancias_Equipamentos!$D$2:$D$5135, 0), 1)</f>
        <v>IA-05RaBPM</v>
      </c>
      <c r="J2682" s="27" t="str">
        <f t="shared" si="26"/>
        <v>EXTERNO</v>
      </c>
      <c r="K2682" s="28" t="str">
        <f>Def_Instancias_Equipamentos!$D$1080</f>
        <v>SI-05M2:DI-BPMSigPatch</v>
      </c>
      <c r="L2682" s="19" t="str">
        <f>Def_Instancias_Equipamentos!$D$830</f>
        <v>SI-05M2:DI-BPMRFFE</v>
      </c>
      <c r="M2682" s="44" t="s">
        <v>47</v>
      </c>
      <c r="N2682" s="45" t="s">
        <v>48</v>
      </c>
      <c r="O2682" s="31" t="str">
        <f>Def_Sistemas_Conectores_Cabos!$B$7</f>
        <v>SMA 50-ohm</v>
      </c>
      <c r="P2682" s="19" t="str">
        <f>Def_Sistemas_Conectores_Cabos!$B$7</f>
        <v>SMA 50-ohm</v>
      </c>
      <c r="Q2682" s="27" t="str">
        <f t="shared" si="31"/>
        <v>SI-05M2:DI-BPMSigPatch/BO_OUT
SI-05M2:DI-BPMRFFE/BO_IN</v>
      </c>
      <c r="R2682" s="46" t="s">
        <v>25</v>
      </c>
      <c r="S2682" s="46" t="s">
        <v>25</v>
      </c>
      <c r="T2682" s="47" t="str">
        <f>Def_Sistemas_Conectores_Cabos!$C$14</f>
        <v>Datalink Extrudado</v>
      </c>
      <c r="U2682" s="45" t="s">
        <v>46</v>
      </c>
      <c r="V2682" s="33"/>
      <c r="W2682" s="33"/>
      <c r="X2682" s="33"/>
    </row>
    <row r="2683" ht="15.75" customHeight="1">
      <c r="A2683" s="19" t="str">
        <f>Def_Sistemas_Conectores_Cabos!$A$22</f>
        <v>BPM de elétrons</v>
      </c>
      <c r="B2683" s="22" t="str">
        <f>Datas_Entregas!$A$6</f>
        <v>Linhas de Luz (fases I-A e II)</v>
      </c>
      <c r="C2683" s="25">
        <f t="array" ref="C2683">INDEX(Datas_Entregas!$B$2:$B$100, MATCH(B2683, Datas_Entregas!$A$2:$A$100, 0), 1)</f>
        <v>43374</v>
      </c>
      <c r="D2683" s="22" t="str">
        <f>Def_Status_Montagem!$A$2</f>
        <v>A verificar</v>
      </c>
      <c r="E2683" s="35" t="str">
        <f>Def_Status_Montagem!$B$4</f>
        <v>Contratada (inclui etiqueta)</v>
      </c>
      <c r="F2683" s="214" t="str">
        <f t="array" ref="F2683">INDEX(Def_Instancias_Equipamentos!$F$2:$F$5135, MATCH(K2683, Def_Instancias_Equipamentos!$D$2:$D$5135, 0), 1)</f>
        <v>Túnel (Anel)</v>
      </c>
      <c r="G2683" s="215" t="str">
        <f t="array" ref="G2683">INDEX(Def_Instancias_Equipamentos!$F$2:$F$5135, MATCH(L2683, Def_Instancias_Equipamentos!$D$2:$D$5135, 0), 1)</f>
        <v>Sala Racks 5</v>
      </c>
      <c r="H2683" s="26" t="str">
        <f t="array" ref="H2683">INDEX(Def_Instancias_Equipamentos!$E$2:$E$5135, MATCH(K2683, Def_Instancias_Equipamentos!$D$2:$D$5135, 0), 1)</f>
        <v>SI-05SA</v>
      </c>
      <c r="I2683" s="27" t="str">
        <f t="array" ref="I2683">INDEX(Def_Instancias_Equipamentos!$E$2:$E$5135, MATCH(L2683, Def_Instancias_Equipamentos!$D$2:$D$5135, 0), 1)</f>
        <v>IA-05RaBPM</v>
      </c>
      <c r="J2683" s="27" t="str">
        <f t="shared" si="26"/>
        <v>EXTERNO</v>
      </c>
      <c r="K2683" s="28" t="str">
        <f>Def_Instancias_Equipamentos!$D$1209</f>
        <v>SI-05SA:DI-BPMSigPatch-1</v>
      </c>
      <c r="L2683" s="19" t="str">
        <f>Def_Instancias_Equipamentos!$D$959</f>
        <v>SI-05SA:DI-BPMRFFE-1</v>
      </c>
      <c r="M2683" s="44" t="s">
        <v>47</v>
      </c>
      <c r="N2683" s="45" t="s">
        <v>48</v>
      </c>
      <c r="O2683" s="31" t="str">
        <f>Def_Sistemas_Conectores_Cabos!$B$7</f>
        <v>SMA 50-ohm</v>
      </c>
      <c r="P2683" s="19" t="str">
        <f>Def_Sistemas_Conectores_Cabos!$B$7</f>
        <v>SMA 50-ohm</v>
      </c>
      <c r="Q2683" s="27" t="str">
        <f t="shared" si="31"/>
        <v>SI-05SA:DI-BPMSigPatch-1/BO_OUT
SI-05SA:DI-BPMRFFE-1/BO_IN</v>
      </c>
      <c r="R2683" s="46" t="s">
        <v>25</v>
      </c>
      <c r="S2683" s="46" t="s">
        <v>25</v>
      </c>
      <c r="T2683" s="47" t="str">
        <f>Def_Sistemas_Conectores_Cabos!$C$14</f>
        <v>Datalink Extrudado</v>
      </c>
      <c r="U2683" s="45" t="s">
        <v>46</v>
      </c>
      <c r="V2683" s="33"/>
      <c r="W2683" s="33"/>
      <c r="X2683" s="33"/>
    </row>
    <row r="2684" ht="15.75" customHeight="1">
      <c r="A2684" s="19" t="str">
        <f>Def_Sistemas_Conectores_Cabos!$A$22</f>
        <v>BPM de elétrons</v>
      </c>
      <c r="B2684" s="22" t="str">
        <f>Datas_Entregas!$A$6</f>
        <v>Linhas de Luz (fases I-A e II)</v>
      </c>
      <c r="C2684" s="25">
        <f t="array" ref="C2684">INDEX(Datas_Entregas!$B$2:$B$100, MATCH(B2684, Datas_Entregas!$A$2:$A$100, 0), 1)</f>
        <v>43374</v>
      </c>
      <c r="D2684" s="22" t="str">
        <f>Def_Status_Montagem!$A$2</f>
        <v>A verificar</v>
      </c>
      <c r="E2684" s="35" t="str">
        <f>Def_Status_Montagem!$B$4</f>
        <v>Contratada (inclui etiqueta)</v>
      </c>
      <c r="F2684" s="214" t="str">
        <f t="array" ref="F2684">INDEX(Def_Instancias_Equipamentos!$F$2:$F$5135, MATCH(K2684, Def_Instancias_Equipamentos!$D$2:$D$5135, 0), 1)</f>
        <v>Túnel (Anel)</v>
      </c>
      <c r="G2684" s="215" t="str">
        <f t="array" ref="G2684">INDEX(Def_Instancias_Equipamentos!$F$2:$F$5135, MATCH(L2684, Def_Instancias_Equipamentos!$D$2:$D$5135, 0), 1)</f>
        <v>Sala Racks 5</v>
      </c>
      <c r="H2684" s="26" t="str">
        <f t="array" ref="H2684">INDEX(Def_Instancias_Equipamentos!$E$2:$E$5135, MATCH(K2684, Def_Instancias_Equipamentos!$D$2:$D$5135, 0), 1)</f>
        <v>SI-05SA</v>
      </c>
      <c r="I2684" s="27" t="str">
        <f t="array" ref="I2684">INDEX(Def_Instancias_Equipamentos!$E$2:$E$5135, MATCH(L2684, Def_Instancias_Equipamentos!$D$2:$D$5135, 0), 1)</f>
        <v>IA-05RaBPM</v>
      </c>
      <c r="J2684" s="27" t="str">
        <f t="shared" si="26"/>
        <v>EXTERNO</v>
      </c>
      <c r="K2684" s="28" t="str">
        <f>Def_Instancias_Equipamentos!$D$1210</f>
        <v>SI-05SA:DI-BPMSigPatch-2</v>
      </c>
      <c r="L2684" s="19" t="str">
        <f>Def_Instancias_Equipamentos!$D$960</f>
        <v>SI-05SA:DI-BPMRFFE-2</v>
      </c>
      <c r="M2684" s="44" t="s">
        <v>47</v>
      </c>
      <c r="N2684" s="45" t="s">
        <v>48</v>
      </c>
      <c r="O2684" s="31" t="str">
        <f>Def_Sistemas_Conectores_Cabos!$B$7</f>
        <v>SMA 50-ohm</v>
      </c>
      <c r="P2684" s="19" t="str">
        <f>Def_Sistemas_Conectores_Cabos!$B$7</f>
        <v>SMA 50-ohm</v>
      </c>
      <c r="Q2684" s="27" t="str">
        <f t="shared" si="31"/>
        <v>SI-05SA:DI-BPMSigPatch-2/BO_OUT
SI-05SA:DI-BPMRFFE-2/BO_IN</v>
      </c>
      <c r="R2684" s="46" t="s">
        <v>25</v>
      </c>
      <c r="S2684" s="46" t="s">
        <v>25</v>
      </c>
      <c r="T2684" s="47" t="str">
        <f>Def_Sistemas_Conectores_Cabos!$C$14</f>
        <v>Datalink Extrudado</v>
      </c>
      <c r="U2684" s="45" t="s">
        <v>46</v>
      </c>
      <c r="V2684" s="33"/>
      <c r="W2684" s="33"/>
      <c r="X2684" s="33"/>
    </row>
    <row r="2685" ht="15.75" customHeight="1">
      <c r="A2685" s="19" t="str">
        <f>Def_Sistemas_Conectores_Cabos!$A$22</f>
        <v>BPM de elétrons</v>
      </c>
      <c r="B2685" s="22" t="str">
        <f>Datas_Entregas!$A$3</f>
        <v>BTS/Anel</v>
      </c>
      <c r="C2685" s="25">
        <f t="array" ref="C2685">INDEX(Datas_Entregas!$B$2:$B$100, MATCH(B2685, Datas_Entregas!$A$2:$A$100, 0), 1)</f>
        <v>43296</v>
      </c>
      <c r="D2685" s="22" t="str">
        <f>Def_Status_Montagem!$A$2</f>
        <v>A verificar</v>
      </c>
      <c r="E2685" s="35" t="str">
        <f>Def_Status_Montagem!$B$4</f>
        <v>Contratada (inclui etiqueta)</v>
      </c>
      <c r="F2685" s="214" t="str">
        <f t="array" ref="F2685">INDEX(Def_Instancias_Equipamentos!$F$2:$F$5135, MATCH(K2685, Def_Instancias_Equipamentos!$D$2:$D$5135, 0), 1)</f>
        <v>Túnel (Anel)</v>
      </c>
      <c r="G2685" s="215" t="str">
        <f t="array" ref="G2685">INDEX(Def_Instancias_Equipamentos!$F$2:$F$5135, MATCH(L2685, Def_Instancias_Equipamentos!$D$2:$D$5135, 0), 1)</f>
        <v>Sala Racks 6</v>
      </c>
      <c r="H2685" s="26" t="str">
        <f t="array" ref="H2685">INDEX(Def_Instancias_Equipamentos!$E$2:$E$5135, MATCH(K2685, Def_Instancias_Equipamentos!$D$2:$D$5135, 0), 1)</f>
        <v>SI-06C1</v>
      </c>
      <c r="I2685" s="27" t="str">
        <f t="array" ref="I2685">INDEX(Def_Instancias_Equipamentos!$E$2:$E$5135, MATCH(L2685, Def_Instancias_Equipamentos!$D$2:$D$5135, 0), 1)</f>
        <v>IA-06RaBPM</v>
      </c>
      <c r="J2685" s="27" t="str">
        <f t="shared" si="26"/>
        <v>EXTERNO</v>
      </c>
      <c r="K2685" s="28" t="str">
        <f>Def_Instancias_Equipamentos!$D$1081</f>
        <v>SI-06C1:DI-BPMSigPatch-1</v>
      </c>
      <c r="L2685" s="19" t="str">
        <f>Def_Instancias_Equipamentos!$D$831</f>
        <v>SI-06C1:DI-BPMRFFE-1</v>
      </c>
      <c r="M2685" s="44" t="s">
        <v>47</v>
      </c>
      <c r="N2685" s="45" t="s">
        <v>48</v>
      </c>
      <c r="O2685" s="31" t="str">
        <f>Def_Sistemas_Conectores_Cabos!$B$7</f>
        <v>SMA 50-ohm</v>
      </c>
      <c r="P2685" s="19" t="str">
        <f>Def_Sistemas_Conectores_Cabos!$B$7</f>
        <v>SMA 50-ohm</v>
      </c>
      <c r="Q2685" s="27" t="str">
        <f t="shared" si="31"/>
        <v>SI-06C1:DI-BPMSigPatch-1/BO_OUT
SI-06C1:DI-BPMRFFE-1/BO_IN</v>
      </c>
      <c r="R2685" s="46" t="s">
        <v>25</v>
      </c>
      <c r="S2685" s="46" t="s">
        <v>25</v>
      </c>
      <c r="T2685" s="47" t="str">
        <f>Def_Sistemas_Conectores_Cabos!$C$14</f>
        <v>Datalink Extrudado</v>
      </c>
      <c r="U2685" s="45" t="s">
        <v>46</v>
      </c>
      <c r="V2685" s="33"/>
      <c r="W2685" s="33"/>
      <c r="X2685" s="33"/>
    </row>
    <row r="2686" ht="15.75" customHeight="1">
      <c r="A2686" s="19" t="str">
        <f>Def_Sistemas_Conectores_Cabos!$A$22</f>
        <v>BPM de elétrons</v>
      </c>
      <c r="B2686" s="22" t="str">
        <f>Datas_Entregas!$A$3</f>
        <v>BTS/Anel</v>
      </c>
      <c r="C2686" s="25">
        <f t="array" ref="C2686">INDEX(Datas_Entregas!$B$2:$B$100, MATCH(B2686, Datas_Entregas!$A$2:$A$100, 0), 1)</f>
        <v>43296</v>
      </c>
      <c r="D2686" s="22" t="str">
        <f>Def_Status_Montagem!$A$2</f>
        <v>A verificar</v>
      </c>
      <c r="E2686" s="35" t="str">
        <f>Def_Status_Montagem!$B$4</f>
        <v>Contratada (inclui etiqueta)</v>
      </c>
      <c r="F2686" s="214" t="str">
        <f t="array" ref="F2686">INDEX(Def_Instancias_Equipamentos!$F$2:$F$5135, MATCH(K2686, Def_Instancias_Equipamentos!$D$2:$D$5135, 0), 1)</f>
        <v>Túnel (Anel)</v>
      </c>
      <c r="G2686" s="215" t="str">
        <f t="array" ref="G2686">INDEX(Def_Instancias_Equipamentos!$F$2:$F$5135, MATCH(L2686, Def_Instancias_Equipamentos!$D$2:$D$5135, 0), 1)</f>
        <v>Sala Racks 6</v>
      </c>
      <c r="H2686" s="26" t="str">
        <f t="array" ref="H2686">INDEX(Def_Instancias_Equipamentos!$E$2:$E$5135, MATCH(K2686, Def_Instancias_Equipamentos!$D$2:$D$5135, 0), 1)</f>
        <v>SI-06C1</v>
      </c>
      <c r="I2686" s="27" t="str">
        <f t="array" ref="I2686">INDEX(Def_Instancias_Equipamentos!$E$2:$E$5135, MATCH(L2686, Def_Instancias_Equipamentos!$D$2:$D$5135, 0), 1)</f>
        <v>IA-06RaBPM</v>
      </c>
      <c r="J2686" s="27" t="str">
        <f t="shared" si="26"/>
        <v>EXTERNO</v>
      </c>
      <c r="K2686" s="28" t="str">
        <f>Def_Instancias_Equipamentos!$D$1082</f>
        <v>SI-06C1:DI-BPMSigPatch-2</v>
      </c>
      <c r="L2686" s="19" t="str">
        <f>Def_Instancias_Equipamentos!$D$832</f>
        <v>SI-06C1:DI-BPMRFFE-2</v>
      </c>
      <c r="M2686" s="44" t="s">
        <v>47</v>
      </c>
      <c r="N2686" s="45" t="s">
        <v>48</v>
      </c>
      <c r="O2686" s="31" t="str">
        <f>Def_Sistemas_Conectores_Cabos!$B$7</f>
        <v>SMA 50-ohm</v>
      </c>
      <c r="P2686" s="19" t="str">
        <f>Def_Sistemas_Conectores_Cabos!$B$7</f>
        <v>SMA 50-ohm</v>
      </c>
      <c r="Q2686" s="27" t="str">
        <f t="shared" si="31"/>
        <v>SI-06C1:DI-BPMSigPatch-2/BO_OUT
SI-06C1:DI-BPMRFFE-2/BO_IN</v>
      </c>
      <c r="R2686" s="46" t="s">
        <v>25</v>
      </c>
      <c r="S2686" s="46" t="s">
        <v>25</v>
      </c>
      <c r="T2686" s="47" t="str">
        <f>Def_Sistemas_Conectores_Cabos!$C$14</f>
        <v>Datalink Extrudado</v>
      </c>
      <c r="U2686" s="45" t="s">
        <v>46</v>
      </c>
      <c r="V2686" s="33"/>
      <c r="W2686" s="33"/>
      <c r="X2686" s="33"/>
    </row>
    <row r="2687" ht="15.75" customHeight="1">
      <c r="A2687" s="19" t="str">
        <f>Def_Sistemas_Conectores_Cabos!$A$22</f>
        <v>BPM de elétrons</v>
      </c>
      <c r="B2687" s="22" t="str">
        <f>Datas_Entregas!$A$3</f>
        <v>BTS/Anel</v>
      </c>
      <c r="C2687" s="25">
        <f t="array" ref="C2687">INDEX(Datas_Entregas!$B$2:$B$100, MATCH(B2687, Datas_Entregas!$A$2:$A$100, 0), 1)</f>
        <v>43296</v>
      </c>
      <c r="D2687" s="22" t="str">
        <f>Def_Status_Montagem!$A$2</f>
        <v>A verificar</v>
      </c>
      <c r="E2687" s="35" t="str">
        <f>Def_Status_Montagem!$B$4</f>
        <v>Contratada (inclui etiqueta)</v>
      </c>
      <c r="F2687" s="214" t="str">
        <f t="array" ref="F2687">INDEX(Def_Instancias_Equipamentos!$F$2:$F$5135, MATCH(K2687, Def_Instancias_Equipamentos!$D$2:$D$5135, 0), 1)</f>
        <v>Túnel (Anel)</v>
      </c>
      <c r="G2687" s="215" t="str">
        <f t="array" ref="G2687">INDEX(Def_Instancias_Equipamentos!$F$2:$F$5135, MATCH(L2687, Def_Instancias_Equipamentos!$D$2:$D$5135, 0), 1)</f>
        <v>Sala Racks 6</v>
      </c>
      <c r="H2687" s="26" t="str">
        <f t="array" ref="H2687">INDEX(Def_Instancias_Equipamentos!$E$2:$E$5135, MATCH(K2687, Def_Instancias_Equipamentos!$D$2:$D$5135, 0), 1)</f>
        <v>SI-06C2</v>
      </c>
      <c r="I2687" s="27" t="str">
        <f t="array" ref="I2687">INDEX(Def_Instancias_Equipamentos!$E$2:$E$5135, MATCH(L2687, Def_Instancias_Equipamentos!$D$2:$D$5135, 0), 1)</f>
        <v>IA-06RaBPM</v>
      </c>
      <c r="J2687" s="27" t="str">
        <f t="shared" si="26"/>
        <v>EXTERNO</v>
      </c>
      <c r="K2687" s="28" t="str">
        <f>Def_Instancias_Equipamentos!$D$1083</f>
        <v>SI-06C2:DI-BPMSigPatch</v>
      </c>
      <c r="L2687" s="19" t="str">
        <f>Def_Instancias_Equipamentos!$D$833</f>
        <v>SI-06C2:DI-BPMRFFE</v>
      </c>
      <c r="M2687" s="44" t="s">
        <v>47</v>
      </c>
      <c r="N2687" s="45" t="s">
        <v>48</v>
      </c>
      <c r="O2687" s="31" t="str">
        <f>Def_Sistemas_Conectores_Cabos!$B$7</f>
        <v>SMA 50-ohm</v>
      </c>
      <c r="P2687" s="19" t="str">
        <f>Def_Sistemas_Conectores_Cabos!$B$7</f>
        <v>SMA 50-ohm</v>
      </c>
      <c r="Q2687" s="27" t="str">
        <f t="shared" si="31"/>
        <v>SI-06C2:DI-BPMSigPatch/BO_OUT
SI-06C2:DI-BPMRFFE/BO_IN</v>
      </c>
      <c r="R2687" s="46" t="s">
        <v>25</v>
      </c>
      <c r="S2687" s="46" t="s">
        <v>25</v>
      </c>
      <c r="T2687" s="47" t="str">
        <f>Def_Sistemas_Conectores_Cabos!$C$14</f>
        <v>Datalink Extrudado</v>
      </c>
      <c r="U2687" s="45" t="s">
        <v>46</v>
      </c>
      <c r="V2687" s="33"/>
      <c r="W2687" s="33"/>
      <c r="X2687" s="33"/>
    </row>
    <row r="2688" ht="15.75" customHeight="1">
      <c r="A2688" s="19" t="str">
        <f>Def_Sistemas_Conectores_Cabos!$A$22</f>
        <v>BPM de elétrons</v>
      </c>
      <c r="B2688" s="22" t="str">
        <f>Datas_Entregas!$A$3</f>
        <v>BTS/Anel</v>
      </c>
      <c r="C2688" s="25">
        <f t="array" ref="C2688">INDEX(Datas_Entregas!$B$2:$B$100, MATCH(B2688, Datas_Entregas!$A$2:$A$100, 0), 1)</f>
        <v>43296</v>
      </c>
      <c r="D2688" s="22" t="str">
        <f>Def_Status_Montagem!$A$2</f>
        <v>A verificar</v>
      </c>
      <c r="E2688" s="35" t="str">
        <f>Def_Status_Montagem!$B$4</f>
        <v>Contratada (inclui etiqueta)</v>
      </c>
      <c r="F2688" s="214" t="str">
        <f t="array" ref="F2688">INDEX(Def_Instancias_Equipamentos!$F$2:$F$5135, MATCH(K2688, Def_Instancias_Equipamentos!$D$2:$D$5135, 0), 1)</f>
        <v>Túnel (Anel)</v>
      </c>
      <c r="G2688" s="215" t="str">
        <f t="array" ref="G2688">INDEX(Def_Instancias_Equipamentos!$F$2:$F$5135, MATCH(L2688, Def_Instancias_Equipamentos!$D$2:$D$5135, 0), 1)</f>
        <v>Sala Racks 6</v>
      </c>
      <c r="H2688" s="26" t="str">
        <f t="array" ref="H2688">INDEX(Def_Instancias_Equipamentos!$E$2:$E$5135, MATCH(K2688, Def_Instancias_Equipamentos!$D$2:$D$5135, 0), 1)</f>
        <v>SI-06C3</v>
      </c>
      <c r="I2688" s="27" t="str">
        <f t="array" ref="I2688">INDEX(Def_Instancias_Equipamentos!$E$2:$E$5135, MATCH(L2688, Def_Instancias_Equipamentos!$D$2:$D$5135, 0), 1)</f>
        <v>IA-06RaBPM</v>
      </c>
      <c r="J2688" s="27" t="str">
        <f t="shared" si="26"/>
        <v>EXTERNO</v>
      </c>
      <c r="K2688" s="28" t="str">
        <f>Def_Instancias_Equipamentos!$D$1084</f>
        <v>SI-06C3:DI-BPMSigPatch-1</v>
      </c>
      <c r="L2688" s="19" t="str">
        <f>Def_Instancias_Equipamentos!$D$834</f>
        <v>SI-06C3:DI-BPMRFFE-1</v>
      </c>
      <c r="M2688" s="44" t="s">
        <v>47</v>
      </c>
      <c r="N2688" s="45" t="s">
        <v>48</v>
      </c>
      <c r="O2688" s="31" t="str">
        <f>Def_Sistemas_Conectores_Cabos!$B$7</f>
        <v>SMA 50-ohm</v>
      </c>
      <c r="P2688" s="19" t="str">
        <f>Def_Sistemas_Conectores_Cabos!$B$7</f>
        <v>SMA 50-ohm</v>
      </c>
      <c r="Q2688" s="27" t="str">
        <f t="shared" si="31"/>
        <v>SI-06C3:DI-BPMSigPatch-1/BO_OUT
SI-06C3:DI-BPMRFFE-1/BO_IN</v>
      </c>
      <c r="R2688" s="46" t="s">
        <v>25</v>
      </c>
      <c r="S2688" s="46" t="s">
        <v>25</v>
      </c>
      <c r="T2688" s="47" t="str">
        <f>Def_Sistemas_Conectores_Cabos!$C$14</f>
        <v>Datalink Extrudado</v>
      </c>
      <c r="U2688" s="45" t="s">
        <v>46</v>
      </c>
      <c r="V2688" s="33"/>
      <c r="W2688" s="33"/>
      <c r="X2688" s="33"/>
    </row>
    <row r="2689" ht="15.75" customHeight="1">
      <c r="A2689" s="19" t="str">
        <f>Def_Sistemas_Conectores_Cabos!$A$22</f>
        <v>BPM de elétrons</v>
      </c>
      <c r="B2689" s="22" t="str">
        <f>Datas_Entregas!$A$3</f>
        <v>BTS/Anel</v>
      </c>
      <c r="C2689" s="25">
        <f t="array" ref="C2689">INDEX(Datas_Entregas!$B$2:$B$100, MATCH(B2689, Datas_Entregas!$A$2:$A$100, 0), 1)</f>
        <v>43296</v>
      </c>
      <c r="D2689" s="22" t="str">
        <f>Def_Status_Montagem!$A$2</f>
        <v>A verificar</v>
      </c>
      <c r="E2689" s="35" t="str">
        <f>Def_Status_Montagem!$B$4</f>
        <v>Contratada (inclui etiqueta)</v>
      </c>
      <c r="F2689" s="214" t="str">
        <f t="array" ref="F2689">INDEX(Def_Instancias_Equipamentos!$F$2:$F$5135, MATCH(K2689, Def_Instancias_Equipamentos!$D$2:$D$5135, 0), 1)</f>
        <v>Túnel (Anel)</v>
      </c>
      <c r="G2689" s="215" t="str">
        <f t="array" ref="G2689">INDEX(Def_Instancias_Equipamentos!$F$2:$F$5135, MATCH(L2689, Def_Instancias_Equipamentos!$D$2:$D$5135, 0), 1)</f>
        <v>Sala Racks 6</v>
      </c>
      <c r="H2689" s="26" t="str">
        <f t="array" ref="H2689">INDEX(Def_Instancias_Equipamentos!$E$2:$E$5135, MATCH(K2689, Def_Instancias_Equipamentos!$D$2:$D$5135, 0), 1)</f>
        <v>SI-06C3</v>
      </c>
      <c r="I2689" s="27" t="str">
        <f t="array" ref="I2689">INDEX(Def_Instancias_Equipamentos!$E$2:$E$5135, MATCH(L2689, Def_Instancias_Equipamentos!$D$2:$D$5135, 0), 1)</f>
        <v>IA-06RaBPM</v>
      </c>
      <c r="J2689" s="27" t="str">
        <f t="shared" si="26"/>
        <v>EXTERNO</v>
      </c>
      <c r="K2689" s="28" t="str">
        <f>Def_Instancias_Equipamentos!$D$1085</f>
        <v>SI-06C3:DI-BPMSigPatch-2</v>
      </c>
      <c r="L2689" s="19" t="str">
        <f>Def_Instancias_Equipamentos!$D$835</f>
        <v>SI-06C3:DI-BPMRFFE-2</v>
      </c>
      <c r="M2689" s="44" t="s">
        <v>47</v>
      </c>
      <c r="N2689" s="45" t="s">
        <v>48</v>
      </c>
      <c r="O2689" s="31" t="str">
        <f>Def_Sistemas_Conectores_Cabos!$B$7</f>
        <v>SMA 50-ohm</v>
      </c>
      <c r="P2689" s="19" t="str">
        <f>Def_Sistemas_Conectores_Cabos!$B$7</f>
        <v>SMA 50-ohm</v>
      </c>
      <c r="Q2689" s="27" t="str">
        <f t="shared" si="31"/>
        <v>SI-06C3:DI-BPMSigPatch-2/BO_OUT
SI-06C3:DI-BPMRFFE-2/BO_IN</v>
      </c>
      <c r="R2689" s="46" t="s">
        <v>25</v>
      </c>
      <c r="S2689" s="46" t="s">
        <v>25</v>
      </c>
      <c r="T2689" s="47" t="str">
        <f>Def_Sistemas_Conectores_Cabos!$C$14</f>
        <v>Datalink Extrudado</v>
      </c>
      <c r="U2689" s="45" t="s">
        <v>46</v>
      </c>
      <c r="V2689" s="33"/>
      <c r="W2689" s="33"/>
      <c r="X2689" s="33"/>
    </row>
    <row r="2690" ht="15.75" customHeight="1">
      <c r="A2690" s="19" t="str">
        <f>Def_Sistemas_Conectores_Cabos!$A$22</f>
        <v>BPM de elétrons</v>
      </c>
      <c r="B2690" s="22" t="str">
        <f>Datas_Entregas!$A$3</f>
        <v>BTS/Anel</v>
      </c>
      <c r="C2690" s="25">
        <f t="array" ref="C2690">INDEX(Datas_Entregas!$B$2:$B$100, MATCH(B2690, Datas_Entregas!$A$2:$A$100, 0), 1)</f>
        <v>43296</v>
      </c>
      <c r="D2690" s="22" t="str">
        <f>Def_Status_Montagem!$A$2</f>
        <v>A verificar</v>
      </c>
      <c r="E2690" s="35" t="str">
        <f>Def_Status_Montagem!$B$4</f>
        <v>Contratada (inclui etiqueta)</v>
      </c>
      <c r="F2690" s="214" t="str">
        <f t="array" ref="F2690">INDEX(Def_Instancias_Equipamentos!$F$2:$F$5135, MATCH(K2690, Def_Instancias_Equipamentos!$D$2:$D$5135, 0), 1)</f>
        <v>Túnel (Anel)</v>
      </c>
      <c r="G2690" s="215" t="str">
        <f t="array" ref="G2690">INDEX(Def_Instancias_Equipamentos!$F$2:$F$5135, MATCH(L2690, Def_Instancias_Equipamentos!$D$2:$D$5135, 0), 1)</f>
        <v>Sala Racks 6</v>
      </c>
      <c r="H2690" s="26" t="str">
        <f t="array" ref="H2690">INDEX(Def_Instancias_Equipamentos!$E$2:$E$5135, MATCH(K2690, Def_Instancias_Equipamentos!$D$2:$D$5135, 0), 1)</f>
        <v>SI-06C4</v>
      </c>
      <c r="I2690" s="27" t="str">
        <f t="array" ref="I2690">INDEX(Def_Instancias_Equipamentos!$E$2:$E$5135, MATCH(L2690, Def_Instancias_Equipamentos!$D$2:$D$5135, 0), 1)</f>
        <v>IA-06RaBPM</v>
      </c>
      <c r="J2690" s="27" t="str">
        <f t="shared" si="26"/>
        <v>EXTERNO</v>
      </c>
      <c r="K2690" s="28" t="str">
        <f>Def_Instancias_Equipamentos!$D$1086</f>
        <v>SI-06C4:DI-BPMSigPatch</v>
      </c>
      <c r="L2690" s="19" t="str">
        <f>Def_Instancias_Equipamentos!$D$836</f>
        <v>SI-06C4:DI-BPMRFFE</v>
      </c>
      <c r="M2690" s="44" t="s">
        <v>47</v>
      </c>
      <c r="N2690" s="45" t="s">
        <v>48</v>
      </c>
      <c r="O2690" s="31" t="str">
        <f>Def_Sistemas_Conectores_Cabos!$B$7</f>
        <v>SMA 50-ohm</v>
      </c>
      <c r="P2690" s="19" t="str">
        <f>Def_Sistemas_Conectores_Cabos!$B$7</f>
        <v>SMA 50-ohm</v>
      </c>
      <c r="Q2690" s="27" t="str">
        <f t="shared" si="31"/>
        <v>SI-06C4:DI-BPMSigPatch/BO_OUT
SI-06C4:DI-BPMRFFE/BO_IN</v>
      </c>
      <c r="R2690" s="46" t="s">
        <v>25</v>
      </c>
      <c r="S2690" s="46" t="s">
        <v>25</v>
      </c>
      <c r="T2690" s="47" t="str">
        <f>Def_Sistemas_Conectores_Cabos!$C$14</f>
        <v>Datalink Extrudado</v>
      </c>
      <c r="U2690" s="45" t="s">
        <v>46</v>
      </c>
      <c r="V2690" s="33"/>
      <c r="W2690" s="33"/>
      <c r="X2690" s="33"/>
    </row>
    <row r="2691" ht="15.75" customHeight="1">
      <c r="A2691" s="19" t="str">
        <f>Def_Sistemas_Conectores_Cabos!$A$22</f>
        <v>BPM de elétrons</v>
      </c>
      <c r="B2691" s="22" t="str">
        <f>Datas_Entregas!$A$3</f>
        <v>BTS/Anel</v>
      </c>
      <c r="C2691" s="25">
        <f t="array" ref="C2691">INDEX(Datas_Entregas!$B$2:$B$100, MATCH(B2691, Datas_Entregas!$A$2:$A$100, 0), 1)</f>
        <v>43296</v>
      </c>
      <c r="D2691" s="22" t="str">
        <f>Def_Status_Montagem!$A$2</f>
        <v>A verificar</v>
      </c>
      <c r="E2691" s="35" t="str">
        <f>Def_Status_Montagem!$B$4</f>
        <v>Contratada (inclui etiqueta)</v>
      </c>
      <c r="F2691" s="214" t="str">
        <f t="array" ref="F2691">INDEX(Def_Instancias_Equipamentos!$F$2:$F$5135, MATCH(K2691, Def_Instancias_Equipamentos!$D$2:$D$5135, 0), 1)</f>
        <v>Túnel (Anel)</v>
      </c>
      <c r="G2691" s="215" t="str">
        <f t="array" ref="G2691">INDEX(Def_Instancias_Equipamentos!$F$2:$F$5135, MATCH(L2691, Def_Instancias_Equipamentos!$D$2:$D$5135, 0), 1)</f>
        <v>Sala Racks 6</v>
      </c>
      <c r="H2691" s="26" t="str">
        <f t="array" ref="H2691">INDEX(Def_Instancias_Equipamentos!$E$2:$E$5135, MATCH(K2691, Def_Instancias_Equipamentos!$D$2:$D$5135, 0), 1)</f>
        <v>SI-06M1</v>
      </c>
      <c r="I2691" s="27" t="str">
        <f t="array" ref="I2691">INDEX(Def_Instancias_Equipamentos!$E$2:$E$5135, MATCH(L2691, Def_Instancias_Equipamentos!$D$2:$D$5135, 0), 1)</f>
        <v>IA-06RaBPM</v>
      </c>
      <c r="J2691" s="27" t="str">
        <f t="shared" si="26"/>
        <v>EXTERNO</v>
      </c>
      <c r="K2691" s="28" t="str">
        <f>Def_Instancias_Equipamentos!$D$1087</f>
        <v>SI-06M1:DI-BPMSigPatch</v>
      </c>
      <c r="L2691" s="19" t="str">
        <f>Def_Instancias_Equipamentos!$D$837</f>
        <v>SI-06M1:DI-BPMRFFE</v>
      </c>
      <c r="M2691" s="44" t="s">
        <v>47</v>
      </c>
      <c r="N2691" s="45" t="s">
        <v>48</v>
      </c>
      <c r="O2691" s="31" t="str">
        <f>Def_Sistemas_Conectores_Cabos!$B$7</f>
        <v>SMA 50-ohm</v>
      </c>
      <c r="P2691" s="19" t="str">
        <f>Def_Sistemas_Conectores_Cabos!$B$7</f>
        <v>SMA 50-ohm</v>
      </c>
      <c r="Q2691" s="27" t="str">
        <f t="shared" si="31"/>
        <v>SI-06M1:DI-BPMSigPatch/BO_OUT
SI-06M1:DI-BPMRFFE/BO_IN</v>
      </c>
      <c r="R2691" s="46" t="s">
        <v>25</v>
      </c>
      <c r="S2691" s="46" t="s">
        <v>25</v>
      </c>
      <c r="T2691" s="47" t="str">
        <f>Def_Sistemas_Conectores_Cabos!$C$14</f>
        <v>Datalink Extrudado</v>
      </c>
      <c r="U2691" s="45" t="s">
        <v>46</v>
      </c>
      <c r="V2691" s="33"/>
      <c r="W2691" s="33"/>
      <c r="X2691" s="33"/>
    </row>
    <row r="2692" ht="15.75" customHeight="1">
      <c r="A2692" s="19" t="str">
        <f>Def_Sistemas_Conectores_Cabos!$A$22</f>
        <v>BPM de elétrons</v>
      </c>
      <c r="B2692" s="22" t="str">
        <f>Datas_Entregas!$A$3</f>
        <v>BTS/Anel</v>
      </c>
      <c r="C2692" s="25">
        <f t="array" ref="C2692">INDEX(Datas_Entregas!$B$2:$B$100, MATCH(B2692, Datas_Entregas!$A$2:$A$100, 0), 1)</f>
        <v>43296</v>
      </c>
      <c r="D2692" s="22" t="str">
        <f>Def_Status_Montagem!$A$2</f>
        <v>A verificar</v>
      </c>
      <c r="E2692" s="35" t="str">
        <f>Def_Status_Montagem!$B$4</f>
        <v>Contratada (inclui etiqueta)</v>
      </c>
      <c r="F2692" s="214" t="str">
        <f t="array" ref="F2692">INDEX(Def_Instancias_Equipamentos!$F$2:$F$5135, MATCH(K2692, Def_Instancias_Equipamentos!$D$2:$D$5135, 0), 1)</f>
        <v>Túnel (Anel)</v>
      </c>
      <c r="G2692" s="215" t="str">
        <f t="array" ref="G2692">INDEX(Def_Instancias_Equipamentos!$F$2:$F$5135, MATCH(L2692, Def_Instancias_Equipamentos!$D$2:$D$5135, 0), 1)</f>
        <v>Sala Racks 6</v>
      </c>
      <c r="H2692" s="26" t="str">
        <f t="array" ref="H2692">INDEX(Def_Instancias_Equipamentos!$E$2:$E$5135, MATCH(K2692, Def_Instancias_Equipamentos!$D$2:$D$5135, 0), 1)</f>
        <v>SI-06M2</v>
      </c>
      <c r="I2692" s="27" t="str">
        <f t="array" ref="I2692">INDEX(Def_Instancias_Equipamentos!$E$2:$E$5135, MATCH(L2692, Def_Instancias_Equipamentos!$D$2:$D$5135, 0), 1)</f>
        <v>IA-06RaBPM</v>
      </c>
      <c r="J2692" s="27" t="str">
        <f t="shared" si="26"/>
        <v>EXTERNO</v>
      </c>
      <c r="K2692" s="28" t="str">
        <f>Def_Instancias_Equipamentos!$D$1088</f>
        <v>SI-06M2:DI-BPMSigPatch</v>
      </c>
      <c r="L2692" s="19" t="str">
        <f>Def_Instancias_Equipamentos!$D$838</f>
        <v>SI-06M2:DI-BPMRFFE</v>
      </c>
      <c r="M2692" s="44" t="s">
        <v>47</v>
      </c>
      <c r="N2692" s="45" t="s">
        <v>48</v>
      </c>
      <c r="O2692" s="31" t="str">
        <f>Def_Sistemas_Conectores_Cabos!$B$7</f>
        <v>SMA 50-ohm</v>
      </c>
      <c r="P2692" s="19" t="str">
        <f>Def_Sistemas_Conectores_Cabos!$B$7</f>
        <v>SMA 50-ohm</v>
      </c>
      <c r="Q2692" s="27" t="str">
        <f t="shared" si="31"/>
        <v>SI-06M2:DI-BPMSigPatch/BO_OUT
SI-06M2:DI-BPMRFFE/BO_IN</v>
      </c>
      <c r="R2692" s="46" t="s">
        <v>25</v>
      </c>
      <c r="S2692" s="46" t="s">
        <v>25</v>
      </c>
      <c r="T2692" s="47" t="str">
        <f>Def_Sistemas_Conectores_Cabos!$C$14</f>
        <v>Datalink Extrudado</v>
      </c>
      <c r="U2692" s="45" t="s">
        <v>46</v>
      </c>
      <c r="V2692" s="33"/>
      <c r="W2692" s="33"/>
      <c r="X2692" s="33"/>
    </row>
    <row r="2693" ht="15.75" customHeight="1">
      <c r="A2693" s="19" t="str">
        <f>Def_Sistemas_Conectores_Cabos!$A$22</f>
        <v>BPM de elétrons</v>
      </c>
      <c r="B2693" s="22" t="str">
        <f>Datas_Entregas!$A$3</f>
        <v>BTS/Anel</v>
      </c>
      <c r="C2693" s="25">
        <f t="array" ref="C2693">INDEX(Datas_Entregas!$B$2:$B$100, MATCH(B2693, Datas_Entregas!$A$2:$A$100, 0), 1)</f>
        <v>43296</v>
      </c>
      <c r="D2693" s="22" t="str">
        <f>Def_Status_Montagem!$A$2</f>
        <v>A verificar</v>
      </c>
      <c r="E2693" s="35" t="str">
        <f>Def_Status_Montagem!$B$4</f>
        <v>Contratada (inclui etiqueta)</v>
      </c>
      <c r="F2693" s="214" t="str">
        <f t="array" ref="F2693">INDEX(Def_Instancias_Equipamentos!$F$2:$F$5135, MATCH(K2693, Def_Instancias_Equipamentos!$D$2:$D$5135, 0), 1)</f>
        <v>Túnel (Anel)</v>
      </c>
      <c r="G2693" s="215" t="str">
        <f t="array" ref="G2693">INDEX(Def_Instancias_Equipamentos!$F$2:$F$5135, MATCH(L2693, Def_Instancias_Equipamentos!$D$2:$D$5135, 0), 1)</f>
        <v>Sala Racks 6</v>
      </c>
      <c r="H2693" s="26" t="str">
        <f t="array" ref="H2693">INDEX(Def_Instancias_Equipamentos!$E$2:$E$5135, MATCH(K2693, Def_Instancias_Equipamentos!$D$2:$D$5135, 0), 1)</f>
        <v>SI-06SB</v>
      </c>
      <c r="I2693" s="27" t="str">
        <f t="array" ref="I2693">INDEX(Def_Instancias_Equipamentos!$E$2:$E$5135, MATCH(L2693, Def_Instancias_Equipamentos!$D$2:$D$5135, 0), 1)</f>
        <v>IA-06RaBPM</v>
      </c>
      <c r="J2693" s="27" t="str">
        <f t="shared" si="26"/>
        <v>EXTERNO</v>
      </c>
      <c r="K2693" s="28" t="str">
        <f>Def_Instancias_Equipamentos!$D$1211</f>
        <v>SI-06SB:DI-BPMSigPatch-1</v>
      </c>
      <c r="L2693" s="19" t="str">
        <f>Def_Instancias_Equipamentos!$D$961</f>
        <v>SI-06SB:DI-BPMRFFE-1</v>
      </c>
      <c r="M2693" s="44" t="s">
        <v>47</v>
      </c>
      <c r="N2693" s="45" t="s">
        <v>48</v>
      </c>
      <c r="O2693" s="31" t="str">
        <f>Def_Sistemas_Conectores_Cabos!$B$7</f>
        <v>SMA 50-ohm</v>
      </c>
      <c r="P2693" s="19" t="str">
        <f>Def_Sistemas_Conectores_Cabos!$B$7</f>
        <v>SMA 50-ohm</v>
      </c>
      <c r="Q2693" s="27" t="str">
        <f t="shared" si="31"/>
        <v>SI-06SB:DI-BPMSigPatch-1/BO_OUT
SI-06SB:DI-BPMRFFE-1/BO_IN</v>
      </c>
      <c r="R2693" s="46" t="s">
        <v>25</v>
      </c>
      <c r="S2693" s="46" t="s">
        <v>25</v>
      </c>
      <c r="T2693" s="47" t="str">
        <f>Def_Sistemas_Conectores_Cabos!$C$14</f>
        <v>Datalink Extrudado</v>
      </c>
      <c r="U2693" s="45" t="s">
        <v>46</v>
      </c>
      <c r="V2693" s="33"/>
      <c r="W2693" s="33"/>
      <c r="X2693" s="33"/>
    </row>
    <row r="2694" ht="15.75" customHeight="1">
      <c r="A2694" s="19" t="str">
        <f>Def_Sistemas_Conectores_Cabos!$A$22</f>
        <v>BPM de elétrons</v>
      </c>
      <c r="B2694" s="22" t="str">
        <f>Datas_Entregas!$A$3</f>
        <v>BTS/Anel</v>
      </c>
      <c r="C2694" s="25">
        <f t="array" ref="C2694">INDEX(Datas_Entregas!$B$2:$B$100, MATCH(B2694, Datas_Entregas!$A$2:$A$100, 0), 1)</f>
        <v>43296</v>
      </c>
      <c r="D2694" s="22" t="str">
        <f>Def_Status_Montagem!$A$2</f>
        <v>A verificar</v>
      </c>
      <c r="E2694" s="35" t="str">
        <f>Def_Status_Montagem!$B$4</f>
        <v>Contratada (inclui etiqueta)</v>
      </c>
      <c r="F2694" s="214" t="str">
        <f t="array" ref="F2694">INDEX(Def_Instancias_Equipamentos!$F$2:$F$5135, MATCH(K2694, Def_Instancias_Equipamentos!$D$2:$D$5135, 0), 1)</f>
        <v>Túnel (Anel)</v>
      </c>
      <c r="G2694" s="215" t="str">
        <f t="array" ref="G2694">INDEX(Def_Instancias_Equipamentos!$F$2:$F$5135, MATCH(L2694, Def_Instancias_Equipamentos!$D$2:$D$5135, 0), 1)</f>
        <v>Sala Racks 6</v>
      </c>
      <c r="H2694" s="26" t="str">
        <f t="array" ref="H2694">INDEX(Def_Instancias_Equipamentos!$E$2:$E$5135, MATCH(K2694, Def_Instancias_Equipamentos!$D$2:$D$5135, 0), 1)</f>
        <v>SI-06SB</v>
      </c>
      <c r="I2694" s="27" t="str">
        <f t="array" ref="I2694">INDEX(Def_Instancias_Equipamentos!$E$2:$E$5135, MATCH(L2694, Def_Instancias_Equipamentos!$D$2:$D$5135, 0), 1)</f>
        <v>IA-06RaBPM</v>
      </c>
      <c r="J2694" s="27" t="str">
        <f t="shared" si="26"/>
        <v>EXTERNO</v>
      </c>
      <c r="K2694" s="28" t="str">
        <f>Def_Instancias_Equipamentos!$D$1212</f>
        <v>SI-06SB:DI-BPMSigPatch-2</v>
      </c>
      <c r="L2694" s="19" t="str">
        <f>Def_Instancias_Equipamentos!$D$962</f>
        <v>SI-06SB:DI-BPMRFFE-2</v>
      </c>
      <c r="M2694" s="44" t="s">
        <v>47</v>
      </c>
      <c r="N2694" s="45" t="s">
        <v>48</v>
      </c>
      <c r="O2694" s="31" t="str">
        <f>Def_Sistemas_Conectores_Cabos!$B$7</f>
        <v>SMA 50-ohm</v>
      </c>
      <c r="P2694" s="19" t="str">
        <f>Def_Sistemas_Conectores_Cabos!$B$7</f>
        <v>SMA 50-ohm</v>
      </c>
      <c r="Q2694" s="27" t="str">
        <f t="shared" si="31"/>
        <v>SI-06SB:DI-BPMSigPatch-2/BO_OUT
SI-06SB:DI-BPMRFFE-2/BO_IN</v>
      </c>
      <c r="R2694" s="46" t="s">
        <v>25</v>
      </c>
      <c r="S2694" s="46" t="s">
        <v>25</v>
      </c>
      <c r="T2694" s="47" t="str">
        <f>Def_Sistemas_Conectores_Cabos!$C$14</f>
        <v>Datalink Extrudado</v>
      </c>
      <c r="U2694" s="45" t="s">
        <v>46</v>
      </c>
      <c r="V2694" s="33"/>
      <c r="W2694" s="33"/>
      <c r="X2694" s="33"/>
    </row>
    <row r="2695" ht="15.75" customHeight="1">
      <c r="A2695" s="19" t="str">
        <f>Def_Sistemas_Conectores_Cabos!$A$22</f>
        <v>BPM de elétrons</v>
      </c>
      <c r="B2695" s="22" t="str">
        <f>Datas_Entregas!$A$3</f>
        <v>BTS/Anel</v>
      </c>
      <c r="C2695" s="25">
        <f t="array" ref="C2695">INDEX(Datas_Entregas!$B$2:$B$100, MATCH(B2695, Datas_Entregas!$A$2:$A$100, 0), 1)</f>
        <v>43296</v>
      </c>
      <c r="D2695" s="22" t="str">
        <f>Def_Status_Montagem!$A$2</f>
        <v>A verificar</v>
      </c>
      <c r="E2695" s="35" t="str">
        <f>Def_Status_Montagem!$B$4</f>
        <v>Contratada (inclui etiqueta)</v>
      </c>
      <c r="F2695" s="214" t="str">
        <f t="array" ref="F2695">INDEX(Def_Instancias_Equipamentos!$F$2:$F$5135, MATCH(K2695, Def_Instancias_Equipamentos!$D$2:$D$5135, 0), 1)</f>
        <v>Túnel (Anel)</v>
      </c>
      <c r="G2695" s="215" t="str">
        <f t="array" ref="G2695">INDEX(Def_Instancias_Equipamentos!$F$2:$F$5135, MATCH(L2695, Def_Instancias_Equipamentos!$D$2:$D$5135, 0), 1)</f>
        <v>Sala Racks 7</v>
      </c>
      <c r="H2695" s="26" t="str">
        <f t="array" ref="H2695">INDEX(Def_Instancias_Equipamentos!$E$2:$E$5135, MATCH(K2695, Def_Instancias_Equipamentos!$D$2:$D$5135, 0), 1)</f>
        <v>SI-07C1</v>
      </c>
      <c r="I2695" s="27" t="str">
        <f t="array" ref="I2695">INDEX(Def_Instancias_Equipamentos!$E$2:$E$5135, MATCH(L2695, Def_Instancias_Equipamentos!$D$2:$D$5135, 0), 1)</f>
        <v>IA-07RaBPM</v>
      </c>
      <c r="J2695" s="27" t="str">
        <f t="shared" si="26"/>
        <v>EXTERNO</v>
      </c>
      <c r="K2695" s="28" t="str">
        <f>Def_Instancias_Equipamentos!$D$1089</f>
        <v>SI-07C1:DI-BPMSigPatch-1</v>
      </c>
      <c r="L2695" s="19" t="str">
        <f>Def_Instancias_Equipamentos!$D$839</f>
        <v>SI-07C1:DI-BPMRFFE-1</v>
      </c>
      <c r="M2695" s="44" t="s">
        <v>47</v>
      </c>
      <c r="N2695" s="45" t="s">
        <v>48</v>
      </c>
      <c r="O2695" s="31" t="str">
        <f>Def_Sistemas_Conectores_Cabos!$B$7</f>
        <v>SMA 50-ohm</v>
      </c>
      <c r="P2695" s="19" t="str">
        <f>Def_Sistemas_Conectores_Cabos!$B$7</f>
        <v>SMA 50-ohm</v>
      </c>
      <c r="Q2695" s="27" t="str">
        <f t="shared" si="31"/>
        <v>SI-07C1:DI-BPMSigPatch-1/BO_OUT
SI-07C1:DI-BPMRFFE-1/BO_IN</v>
      </c>
      <c r="R2695" s="46" t="s">
        <v>25</v>
      </c>
      <c r="S2695" s="46" t="s">
        <v>25</v>
      </c>
      <c r="T2695" s="47" t="str">
        <f>Def_Sistemas_Conectores_Cabos!$C$14</f>
        <v>Datalink Extrudado</v>
      </c>
      <c r="U2695" s="45" t="s">
        <v>46</v>
      </c>
      <c r="V2695" s="33"/>
      <c r="W2695" s="33"/>
      <c r="X2695" s="33"/>
    </row>
    <row r="2696" ht="15.75" customHeight="1">
      <c r="A2696" s="19" t="str">
        <f>Def_Sistemas_Conectores_Cabos!$A$22</f>
        <v>BPM de elétrons</v>
      </c>
      <c r="B2696" s="22" t="str">
        <f>Datas_Entregas!$A$3</f>
        <v>BTS/Anel</v>
      </c>
      <c r="C2696" s="25">
        <f t="array" ref="C2696">INDEX(Datas_Entregas!$B$2:$B$100, MATCH(B2696, Datas_Entregas!$A$2:$A$100, 0), 1)</f>
        <v>43296</v>
      </c>
      <c r="D2696" s="22" t="str">
        <f>Def_Status_Montagem!$A$2</f>
        <v>A verificar</v>
      </c>
      <c r="E2696" s="35" t="str">
        <f>Def_Status_Montagem!$B$4</f>
        <v>Contratada (inclui etiqueta)</v>
      </c>
      <c r="F2696" s="214" t="str">
        <f t="array" ref="F2696">INDEX(Def_Instancias_Equipamentos!$F$2:$F$5135, MATCH(K2696, Def_Instancias_Equipamentos!$D$2:$D$5135, 0), 1)</f>
        <v>Túnel (Anel)</v>
      </c>
      <c r="G2696" s="215" t="str">
        <f t="array" ref="G2696">INDEX(Def_Instancias_Equipamentos!$F$2:$F$5135, MATCH(L2696, Def_Instancias_Equipamentos!$D$2:$D$5135, 0), 1)</f>
        <v>Sala Racks 7</v>
      </c>
      <c r="H2696" s="26" t="str">
        <f t="array" ref="H2696">INDEX(Def_Instancias_Equipamentos!$E$2:$E$5135, MATCH(K2696, Def_Instancias_Equipamentos!$D$2:$D$5135, 0), 1)</f>
        <v>SI-07C1</v>
      </c>
      <c r="I2696" s="27" t="str">
        <f t="array" ref="I2696">INDEX(Def_Instancias_Equipamentos!$E$2:$E$5135, MATCH(L2696, Def_Instancias_Equipamentos!$D$2:$D$5135, 0), 1)</f>
        <v>IA-07RaBPM</v>
      </c>
      <c r="J2696" s="27" t="str">
        <f t="shared" si="26"/>
        <v>EXTERNO</v>
      </c>
      <c r="K2696" s="28" t="str">
        <f>Def_Instancias_Equipamentos!$D$1090</f>
        <v>SI-07C1:DI-BPMSigPatch-2</v>
      </c>
      <c r="L2696" s="19" t="str">
        <f>Def_Instancias_Equipamentos!$D$840</f>
        <v>SI-07C1:DI-BPMRFFE-2</v>
      </c>
      <c r="M2696" s="44" t="s">
        <v>47</v>
      </c>
      <c r="N2696" s="45" t="s">
        <v>48</v>
      </c>
      <c r="O2696" s="31" t="str">
        <f>Def_Sistemas_Conectores_Cabos!$B$7</f>
        <v>SMA 50-ohm</v>
      </c>
      <c r="P2696" s="19" t="str">
        <f>Def_Sistemas_Conectores_Cabos!$B$7</f>
        <v>SMA 50-ohm</v>
      </c>
      <c r="Q2696" s="27" t="str">
        <f t="shared" si="31"/>
        <v>SI-07C1:DI-BPMSigPatch-2/BO_OUT
SI-07C1:DI-BPMRFFE-2/BO_IN</v>
      </c>
      <c r="R2696" s="46" t="s">
        <v>25</v>
      </c>
      <c r="S2696" s="46" t="s">
        <v>25</v>
      </c>
      <c r="T2696" s="47" t="str">
        <f>Def_Sistemas_Conectores_Cabos!$C$14</f>
        <v>Datalink Extrudado</v>
      </c>
      <c r="U2696" s="45" t="s">
        <v>46</v>
      </c>
      <c r="V2696" s="33"/>
      <c r="W2696" s="33"/>
      <c r="X2696" s="33"/>
    </row>
    <row r="2697" ht="15.75" customHeight="1">
      <c r="A2697" s="19" t="str">
        <f>Def_Sistemas_Conectores_Cabos!$A$22</f>
        <v>BPM de elétrons</v>
      </c>
      <c r="B2697" s="22" t="str">
        <f>Datas_Entregas!$A$3</f>
        <v>BTS/Anel</v>
      </c>
      <c r="C2697" s="25">
        <f t="array" ref="C2697">INDEX(Datas_Entregas!$B$2:$B$100, MATCH(B2697, Datas_Entregas!$A$2:$A$100, 0), 1)</f>
        <v>43296</v>
      </c>
      <c r="D2697" s="22" t="str">
        <f>Def_Status_Montagem!$A$2</f>
        <v>A verificar</v>
      </c>
      <c r="E2697" s="35" t="str">
        <f>Def_Status_Montagem!$B$4</f>
        <v>Contratada (inclui etiqueta)</v>
      </c>
      <c r="F2697" s="214" t="str">
        <f t="array" ref="F2697">INDEX(Def_Instancias_Equipamentos!$F$2:$F$5135, MATCH(K2697, Def_Instancias_Equipamentos!$D$2:$D$5135, 0), 1)</f>
        <v>Túnel (Anel)</v>
      </c>
      <c r="G2697" s="215" t="str">
        <f t="array" ref="G2697">INDEX(Def_Instancias_Equipamentos!$F$2:$F$5135, MATCH(L2697, Def_Instancias_Equipamentos!$D$2:$D$5135, 0), 1)</f>
        <v>Sala Racks 7</v>
      </c>
      <c r="H2697" s="26" t="str">
        <f t="array" ref="H2697">INDEX(Def_Instancias_Equipamentos!$E$2:$E$5135, MATCH(K2697, Def_Instancias_Equipamentos!$D$2:$D$5135, 0), 1)</f>
        <v>SI-07C2</v>
      </c>
      <c r="I2697" s="27" t="str">
        <f t="array" ref="I2697">INDEX(Def_Instancias_Equipamentos!$E$2:$E$5135, MATCH(L2697, Def_Instancias_Equipamentos!$D$2:$D$5135, 0), 1)</f>
        <v>IA-07RaBPM</v>
      </c>
      <c r="J2697" s="27" t="str">
        <f t="shared" si="26"/>
        <v>EXTERNO</v>
      </c>
      <c r="K2697" s="28" t="str">
        <f>Def_Instancias_Equipamentos!$D$1091</f>
        <v>SI-07C2:DI-BPMSigPatch</v>
      </c>
      <c r="L2697" s="19" t="str">
        <f>Def_Instancias_Equipamentos!$D$841</f>
        <v>SI-07C2:DI-BPMRFFE</v>
      </c>
      <c r="M2697" s="44" t="s">
        <v>47</v>
      </c>
      <c r="N2697" s="45" t="s">
        <v>48</v>
      </c>
      <c r="O2697" s="31" t="str">
        <f>Def_Sistemas_Conectores_Cabos!$B$7</f>
        <v>SMA 50-ohm</v>
      </c>
      <c r="P2697" s="19" t="str">
        <f>Def_Sistemas_Conectores_Cabos!$B$7</f>
        <v>SMA 50-ohm</v>
      </c>
      <c r="Q2697" s="27" t="str">
        <f t="shared" si="31"/>
        <v>SI-07C2:DI-BPMSigPatch/BO_OUT
SI-07C2:DI-BPMRFFE/BO_IN</v>
      </c>
      <c r="R2697" s="46" t="s">
        <v>25</v>
      </c>
      <c r="S2697" s="46" t="s">
        <v>25</v>
      </c>
      <c r="T2697" s="47" t="str">
        <f>Def_Sistemas_Conectores_Cabos!$C$14</f>
        <v>Datalink Extrudado</v>
      </c>
      <c r="U2697" s="45" t="s">
        <v>46</v>
      </c>
      <c r="V2697" s="33"/>
      <c r="W2697" s="33"/>
      <c r="X2697" s="33"/>
    </row>
    <row r="2698" ht="15.75" customHeight="1">
      <c r="A2698" s="19" t="str">
        <f>Def_Sistemas_Conectores_Cabos!$A$22</f>
        <v>BPM de elétrons</v>
      </c>
      <c r="B2698" s="22" t="str">
        <f>Datas_Entregas!$A$3</f>
        <v>BTS/Anel</v>
      </c>
      <c r="C2698" s="25">
        <f t="array" ref="C2698">INDEX(Datas_Entregas!$B$2:$B$100, MATCH(B2698, Datas_Entregas!$A$2:$A$100, 0), 1)</f>
        <v>43296</v>
      </c>
      <c r="D2698" s="22" t="str">
        <f>Def_Status_Montagem!$A$2</f>
        <v>A verificar</v>
      </c>
      <c r="E2698" s="35" t="str">
        <f>Def_Status_Montagem!$B$4</f>
        <v>Contratada (inclui etiqueta)</v>
      </c>
      <c r="F2698" s="214" t="str">
        <f t="array" ref="F2698">INDEX(Def_Instancias_Equipamentos!$F$2:$F$5135, MATCH(K2698, Def_Instancias_Equipamentos!$D$2:$D$5135, 0), 1)</f>
        <v>Túnel (Anel)</v>
      </c>
      <c r="G2698" s="215" t="str">
        <f t="array" ref="G2698">INDEX(Def_Instancias_Equipamentos!$F$2:$F$5135, MATCH(L2698, Def_Instancias_Equipamentos!$D$2:$D$5135, 0), 1)</f>
        <v>Sala Racks 7</v>
      </c>
      <c r="H2698" s="26" t="str">
        <f t="array" ref="H2698">INDEX(Def_Instancias_Equipamentos!$E$2:$E$5135, MATCH(K2698, Def_Instancias_Equipamentos!$D$2:$D$5135, 0), 1)</f>
        <v>SI-07C3</v>
      </c>
      <c r="I2698" s="27" t="str">
        <f t="array" ref="I2698">INDEX(Def_Instancias_Equipamentos!$E$2:$E$5135, MATCH(L2698, Def_Instancias_Equipamentos!$D$2:$D$5135, 0), 1)</f>
        <v>IA-07RaBPM</v>
      </c>
      <c r="J2698" s="27" t="str">
        <f t="shared" si="26"/>
        <v>EXTERNO</v>
      </c>
      <c r="K2698" s="28" t="str">
        <f>Def_Instancias_Equipamentos!$D$1092</f>
        <v>SI-07C3:DI-BPMSigPatch-1</v>
      </c>
      <c r="L2698" s="19" t="str">
        <f>Def_Instancias_Equipamentos!$D$842</f>
        <v>SI-07C3:DI-BPMRFFE-1</v>
      </c>
      <c r="M2698" s="44" t="s">
        <v>47</v>
      </c>
      <c r="N2698" s="45" t="s">
        <v>48</v>
      </c>
      <c r="O2698" s="31" t="str">
        <f>Def_Sistemas_Conectores_Cabos!$B$7</f>
        <v>SMA 50-ohm</v>
      </c>
      <c r="P2698" s="19" t="str">
        <f>Def_Sistemas_Conectores_Cabos!$B$7</f>
        <v>SMA 50-ohm</v>
      </c>
      <c r="Q2698" s="27" t="str">
        <f t="shared" si="31"/>
        <v>SI-07C3:DI-BPMSigPatch-1/BO_OUT
SI-07C3:DI-BPMRFFE-1/BO_IN</v>
      </c>
      <c r="R2698" s="46" t="s">
        <v>25</v>
      </c>
      <c r="S2698" s="46" t="s">
        <v>25</v>
      </c>
      <c r="T2698" s="47" t="str">
        <f>Def_Sistemas_Conectores_Cabos!$C$14</f>
        <v>Datalink Extrudado</v>
      </c>
      <c r="U2698" s="45" t="s">
        <v>46</v>
      </c>
      <c r="V2698" s="33"/>
      <c r="W2698" s="33"/>
      <c r="X2698" s="33"/>
    </row>
    <row r="2699" ht="15.75" customHeight="1">
      <c r="A2699" s="19" t="str">
        <f>Def_Sistemas_Conectores_Cabos!$A$22</f>
        <v>BPM de elétrons</v>
      </c>
      <c r="B2699" s="22" t="str">
        <f>Datas_Entregas!$A$3</f>
        <v>BTS/Anel</v>
      </c>
      <c r="C2699" s="25">
        <f t="array" ref="C2699">INDEX(Datas_Entregas!$B$2:$B$100, MATCH(B2699, Datas_Entregas!$A$2:$A$100, 0), 1)</f>
        <v>43296</v>
      </c>
      <c r="D2699" s="22" t="str">
        <f>Def_Status_Montagem!$A$2</f>
        <v>A verificar</v>
      </c>
      <c r="E2699" s="35" t="str">
        <f>Def_Status_Montagem!$B$4</f>
        <v>Contratada (inclui etiqueta)</v>
      </c>
      <c r="F2699" s="214" t="str">
        <f t="array" ref="F2699">INDEX(Def_Instancias_Equipamentos!$F$2:$F$5135, MATCH(K2699, Def_Instancias_Equipamentos!$D$2:$D$5135, 0), 1)</f>
        <v>Túnel (Anel)</v>
      </c>
      <c r="G2699" s="215" t="str">
        <f t="array" ref="G2699">INDEX(Def_Instancias_Equipamentos!$F$2:$F$5135, MATCH(L2699, Def_Instancias_Equipamentos!$D$2:$D$5135, 0), 1)</f>
        <v>Sala Racks 7</v>
      </c>
      <c r="H2699" s="26" t="str">
        <f t="array" ref="H2699">INDEX(Def_Instancias_Equipamentos!$E$2:$E$5135, MATCH(K2699, Def_Instancias_Equipamentos!$D$2:$D$5135, 0), 1)</f>
        <v>SI-07C3</v>
      </c>
      <c r="I2699" s="27" t="str">
        <f t="array" ref="I2699">INDEX(Def_Instancias_Equipamentos!$E$2:$E$5135, MATCH(L2699, Def_Instancias_Equipamentos!$D$2:$D$5135, 0), 1)</f>
        <v>IA-07RaBPM</v>
      </c>
      <c r="J2699" s="27" t="str">
        <f t="shared" si="26"/>
        <v>EXTERNO</v>
      </c>
      <c r="K2699" s="28" t="str">
        <f>Def_Instancias_Equipamentos!$D$1093</f>
        <v>SI-07C3:DI-BPMSigPatch-2</v>
      </c>
      <c r="L2699" s="19" t="str">
        <f>Def_Instancias_Equipamentos!$D$843</f>
        <v>SI-07C3:DI-BPMRFFE-2</v>
      </c>
      <c r="M2699" s="44" t="s">
        <v>47</v>
      </c>
      <c r="N2699" s="45" t="s">
        <v>48</v>
      </c>
      <c r="O2699" s="31" t="str">
        <f>Def_Sistemas_Conectores_Cabos!$B$7</f>
        <v>SMA 50-ohm</v>
      </c>
      <c r="P2699" s="19" t="str">
        <f>Def_Sistemas_Conectores_Cabos!$B$7</f>
        <v>SMA 50-ohm</v>
      </c>
      <c r="Q2699" s="27" t="str">
        <f t="shared" si="31"/>
        <v>SI-07C3:DI-BPMSigPatch-2/BO_OUT
SI-07C3:DI-BPMRFFE-2/BO_IN</v>
      </c>
      <c r="R2699" s="46" t="s">
        <v>25</v>
      </c>
      <c r="S2699" s="46" t="s">
        <v>25</v>
      </c>
      <c r="T2699" s="47" t="str">
        <f>Def_Sistemas_Conectores_Cabos!$C$14</f>
        <v>Datalink Extrudado</v>
      </c>
      <c r="U2699" s="45" t="s">
        <v>46</v>
      </c>
      <c r="V2699" s="33"/>
      <c r="W2699" s="33"/>
      <c r="X2699" s="33"/>
    </row>
    <row r="2700" ht="15.75" customHeight="1">
      <c r="A2700" s="19" t="str">
        <f>Def_Sistemas_Conectores_Cabos!$A$22</f>
        <v>BPM de elétrons</v>
      </c>
      <c r="B2700" s="22" t="str">
        <f>Datas_Entregas!$A$3</f>
        <v>BTS/Anel</v>
      </c>
      <c r="C2700" s="25">
        <f t="array" ref="C2700">INDEX(Datas_Entregas!$B$2:$B$100, MATCH(B2700, Datas_Entregas!$A$2:$A$100, 0), 1)</f>
        <v>43296</v>
      </c>
      <c r="D2700" s="22" t="str">
        <f>Def_Status_Montagem!$A$2</f>
        <v>A verificar</v>
      </c>
      <c r="E2700" s="35" t="str">
        <f>Def_Status_Montagem!$B$4</f>
        <v>Contratada (inclui etiqueta)</v>
      </c>
      <c r="F2700" s="214" t="str">
        <f t="array" ref="F2700">INDEX(Def_Instancias_Equipamentos!$F$2:$F$5135, MATCH(K2700, Def_Instancias_Equipamentos!$D$2:$D$5135, 0), 1)</f>
        <v>Túnel (Anel)</v>
      </c>
      <c r="G2700" s="215" t="str">
        <f t="array" ref="G2700">INDEX(Def_Instancias_Equipamentos!$F$2:$F$5135, MATCH(L2700, Def_Instancias_Equipamentos!$D$2:$D$5135, 0), 1)</f>
        <v>Sala Racks 7</v>
      </c>
      <c r="H2700" s="26" t="str">
        <f t="array" ref="H2700">INDEX(Def_Instancias_Equipamentos!$E$2:$E$5135, MATCH(K2700, Def_Instancias_Equipamentos!$D$2:$D$5135, 0), 1)</f>
        <v>SI-07C4</v>
      </c>
      <c r="I2700" s="27" t="str">
        <f t="array" ref="I2700">INDEX(Def_Instancias_Equipamentos!$E$2:$E$5135, MATCH(L2700, Def_Instancias_Equipamentos!$D$2:$D$5135, 0), 1)</f>
        <v>IA-07RaBPM</v>
      </c>
      <c r="J2700" s="27" t="str">
        <f t="shared" si="26"/>
        <v>EXTERNO</v>
      </c>
      <c r="K2700" s="28" t="str">
        <f>Def_Instancias_Equipamentos!$D$1094</f>
        <v>SI-07C4:DI-BPMSigPatch</v>
      </c>
      <c r="L2700" s="19" t="str">
        <f>Def_Instancias_Equipamentos!$D$844</f>
        <v>SI-07C4:DI-BPMRFFE</v>
      </c>
      <c r="M2700" s="44" t="s">
        <v>47</v>
      </c>
      <c r="N2700" s="45" t="s">
        <v>48</v>
      </c>
      <c r="O2700" s="31" t="str">
        <f>Def_Sistemas_Conectores_Cabos!$B$7</f>
        <v>SMA 50-ohm</v>
      </c>
      <c r="P2700" s="19" t="str">
        <f>Def_Sistemas_Conectores_Cabos!$B$7</f>
        <v>SMA 50-ohm</v>
      </c>
      <c r="Q2700" s="27" t="str">
        <f t="shared" si="31"/>
        <v>SI-07C4:DI-BPMSigPatch/BO_OUT
SI-07C4:DI-BPMRFFE/BO_IN</v>
      </c>
      <c r="R2700" s="46" t="s">
        <v>25</v>
      </c>
      <c r="S2700" s="46" t="s">
        <v>25</v>
      </c>
      <c r="T2700" s="47" t="str">
        <f>Def_Sistemas_Conectores_Cabos!$C$14</f>
        <v>Datalink Extrudado</v>
      </c>
      <c r="U2700" s="45" t="s">
        <v>46</v>
      </c>
      <c r="V2700" s="33"/>
      <c r="W2700" s="33"/>
      <c r="X2700" s="33"/>
    </row>
    <row r="2701" ht="15.75" customHeight="1">
      <c r="A2701" s="19" t="str">
        <f>Def_Sistemas_Conectores_Cabos!$A$22</f>
        <v>BPM de elétrons</v>
      </c>
      <c r="B2701" s="22" t="str">
        <f>Datas_Entregas!$A$3</f>
        <v>BTS/Anel</v>
      </c>
      <c r="C2701" s="25">
        <f t="array" ref="C2701">INDEX(Datas_Entregas!$B$2:$B$100, MATCH(B2701, Datas_Entregas!$A$2:$A$100, 0), 1)</f>
        <v>43296</v>
      </c>
      <c r="D2701" s="22" t="str">
        <f>Def_Status_Montagem!$A$2</f>
        <v>A verificar</v>
      </c>
      <c r="E2701" s="35" t="str">
        <f>Def_Status_Montagem!$B$4</f>
        <v>Contratada (inclui etiqueta)</v>
      </c>
      <c r="F2701" s="214" t="str">
        <f t="array" ref="F2701">INDEX(Def_Instancias_Equipamentos!$F$2:$F$5135, MATCH(K2701, Def_Instancias_Equipamentos!$D$2:$D$5135, 0), 1)</f>
        <v>Túnel (Anel)</v>
      </c>
      <c r="G2701" s="215" t="str">
        <f t="array" ref="G2701">INDEX(Def_Instancias_Equipamentos!$F$2:$F$5135, MATCH(L2701, Def_Instancias_Equipamentos!$D$2:$D$5135, 0), 1)</f>
        <v>Sala Racks 7</v>
      </c>
      <c r="H2701" s="26" t="str">
        <f t="array" ref="H2701">INDEX(Def_Instancias_Equipamentos!$E$2:$E$5135, MATCH(K2701, Def_Instancias_Equipamentos!$D$2:$D$5135, 0), 1)</f>
        <v>SI-07M1</v>
      </c>
      <c r="I2701" s="27" t="str">
        <f t="array" ref="I2701">INDEX(Def_Instancias_Equipamentos!$E$2:$E$5135, MATCH(L2701, Def_Instancias_Equipamentos!$D$2:$D$5135, 0), 1)</f>
        <v>IA-07RaBPM</v>
      </c>
      <c r="J2701" s="27" t="str">
        <f t="shared" si="26"/>
        <v>EXTERNO</v>
      </c>
      <c r="K2701" s="28" t="str">
        <f>Def_Instancias_Equipamentos!$D$1095</f>
        <v>SI-07M1:DI-BPMSigPatch</v>
      </c>
      <c r="L2701" s="19" t="str">
        <f>Def_Instancias_Equipamentos!$D$845</f>
        <v>SI-07M1:DI-BPMRFFE</v>
      </c>
      <c r="M2701" s="44" t="s">
        <v>47</v>
      </c>
      <c r="N2701" s="45" t="s">
        <v>48</v>
      </c>
      <c r="O2701" s="31" t="str">
        <f>Def_Sistemas_Conectores_Cabos!$B$7</f>
        <v>SMA 50-ohm</v>
      </c>
      <c r="P2701" s="19" t="str">
        <f>Def_Sistemas_Conectores_Cabos!$B$7</f>
        <v>SMA 50-ohm</v>
      </c>
      <c r="Q2701" s="27" t="str">
        <f t="shared" si="31"/>
        <v>SI-07M1:DI-BPMSigPatch/BO_OUT
SI-07M1:DI-BPMRFFE/BO_IN</v>
      </c>
      <c r="R2701" s="46" t="s">
        <v>25</v>
      </c>
      <c r="S2701" s="46" t="s">
        <v>25</v>
      </c>
      <c r="T2701" s="47" t="str">
        <f>Def_Sistemas_Conectores_Cabos!$C$14</f>
        <v>Datalink Extrudado</v>
      </c>
      <c r="U2701" s="45" t="s">
        <v>46</v>
      </c>
      <c r="V2701" s="33"/>
      <c r="W2701" s="33"/>
      <c r="X2701" s="33"/>
    </row>
    <row r="2702" ht="15.75" customHeight="1">
      <c r="A2702" s="19" t="str">
        <f>Def_Sistemas_Conectores_Cabos!$A$22</f>
        <v>BPM de elétrons</v>
      </c>
      <c r="B2702" s="22" t="str">
        <f>Datas_Entregas!$A$3</f>
        <v>BTS/Anel</v>
      </c>
      <c r="C2702" s="25">
        <f t="array" ref="C2702">INDEX(Datas_Entregas!$B$2:$B$100, MATCH(B2702, Datas_Entregas!$A$2:$A$100, 0), 1)</f>
        <v>43296</v>
      </c>
      <c r="D2702" s="22" t="str">
        <f>Def_Status_Montagem!$A$2</f>
        <v>A verificar</v>
      </c>
      <c r="E2702" s="35" t="str">
        <f>Def_Status_Montagem!$B$4</f>
        <v>Contratada (inclui etiqueta)</v>
      </c>
      <c r="F2702" s="214" t="str">
        <f t="array" ref="F2702">INDEX(Def_Instancias_Equipamentos!$F$2:$F$5135, MATCH(K2702, Def_Instancias_Equipamentos!$D$2:$D$5135, 0), 1)</f>
        <v>Túnel (Anel)</v>
      </c>
      <c r="G2702" s="215" t="str">
        <f t="array" ref="G2702">INDEX(Def_Instancias_Equipamentos!$F$2:$F$5135, MATCH(L2702, Def_Instancias_Equipamentos!$D$2:$D$5135, 0), 1)</f>
        <v>Sala Racks 7</v>
      </c>
      <c r="H2702" s="26" t="str">
        <f t="array" ref="H2702">INDEX(Def_Instancias_Equipamentos!$E$2:$E$5135, MATCH(K2702, Def_Instancias_Equipamentos!$D$2:$D$5135, 0), 1)</f>
        <v>SI-07M2</v>
      </c>
      <c r="I2702" s="27" t="str">
        <f t="array" ref="I2702">INDEX(Def_Instancias_Equipamentos!$E$2:$E$5135, MATCH(L2702, Def_Instancias_Equipamentos!$D$2:$D$5135, 0), 1)</f>
        <v>IA-07RaBPM</v>
      </c>
      <c r="J2702" s="27" t="str">
        <f t="shared" si="26"/>
        <v>EXTERNO</v>
      </c>
      <c r="K2702" s="28" t="str">
        <f>Def_Instancias_Equipamentos!$D$1096</f>
        <v>SI-07M2:DI-BPMSigPatch</v>
      </c>
      <c r="L2702" s="19" t="str">
        <f>Def_Instancias_Equipamentos!$D$846</f>
        <v>SI-07M2:DI-BPMRFFE</v>
      </c>
      <c r="M2702" s="44" t="s">
        <v>47</v>
      </c>
      <c r="N2702" s="45" t="s">
        <v>48</v>
      </c>
      <c r="O2702" s="31" t="str">
        <f>Def_Sistemas_Conectores_Cabos!$B$7</f>
        <v>SMA 50-ohm</v>
      </c>
      <c r="P2702" s="19" t="str">
        <f>Def_Sistemas_Conectores_Cabos!$B$7</f>
        <v>SMA 50-ohm</v>
      </c>
      <c r="Q2702" s="27" t="str">
        <f t="shared" si="31"/>
        <v>SI-07M2:DI-BPMSigPatch/BO_OUT
SI-07M2:DI-BPMRFFE/BO_IN</v>
      </c>
      <c r="R2702" s="46" t="s">
        <v>25</v>
      </c>
      <c r="S2702" s="46" t="s">
        <v>25</v>
      </c>
      <c r="T2702" s="47" t="str">
        <f>Def_Sistemas_Conectores_Cabos!$C$14</f>
        <v>Datalink Extrudado</v>
      </c>
      <c r="U2702" s="45" t="s">
        <v>46</v>
      </c>
      <c r="V2702" s="33"/>
      <c r="W2702" s="33"/>
      <c r="X2702" s="33"/>
    </row>
    <row r="2703" ht="15.75" customHeight="1">
      <c r="A2703" s="19" t="str">
        <f>Def_Sistemas_Conectores_Cabos!$A$22</f>
        <v>BPM de elétrons</v>
      </c>
      <c r="B2703" s="22" t="str">
        <f>Datas_Entregas!$A$3</f>
        <v>BTS/Anel</v>
      </c>
      <c r="C2703" s="25">
        <f t="array" ref="C2703">INDEX(Datas_Entregas!$B$2:$B$100, MATCH(B2703, Datas_Entregas!$A$2:$A$100, 0), 1)</f>
        <v>43296</v>
      </c>
      <c r="D2703" s="22" t="str">
        <f>Def_Status_Montagem!$A$2</f>
        <v>A verificar</v>
      </c>
      <c r="E2703" s="35" t="str">
        <f>Def_Status_Montagem!$B$4</f>
        <v>Contratada (inclui etiqueta)</v>
      </c>
      <c r="F2703" s="214" t="str">
        <f t="array" ref="F2703">INDEX(Def_Instancias_Equipamentos!$F$2:$F$5135, MATCH(K2703, Def_Instancias_Equipamentos!$D$2:$D$5135, 0), 1)</f>
        <v>Túnel (Anel)</v>
      </c>
      <c r="G2703" s="215" t="str">
        <f t="array" ref="G2703">INDEX(Def_Instancias_Equipamentos!$F$2:$F$5135, MATCH(L2703, Def_Instancias_Equipamentos!$D$2:$D$5135, 0), 1)</f>
        <v>Sala Racks 7</v>
      </c>
      <c r="H2703" s="26" t="str">
        <f t="array" ref="H2703">INDEX(Def_Instancias_Equipamentos!$E$2:$E$5135, MATCH(K2703, Def_Instancias_Equipamentos!$D$2:$D$5135, 0), 1)</f>
        <v>SI-07SP</v>
      </c>
      <c r="I2703" s="27" t="str">
        <f t="array" ref="I2703">INDEX(Def_Instancias_Equipamentos!$E$2:$E$5135, MATCH(L2703, Def_Instancias_Equipamentos!$D$2:$D$5135, 0), 1)</f>
        <v>IA-07RaBPM</v>
      </c>
      <c r="J2703" s="27" t="str">
        <f t="shared" si="26"/>
        <v>EXTERNO</v>
      </c>
      <c r="K2703" s="28" t="str">
        <f>Def_Instancias_Equipamentos!$D$1213</f>
        <v>SI-07SP:DI-BPMSigPatch-1</v>
      </c>
      <c r="L2703" s="19" t="str">
        <f>Def_Instancias_Equipamentos!$D$963</f>
        <v>SI-07SP:DI-BPMRFFE-1</v>
      </c>
      <c r="M2703" s="44" t="s">
        <v>47</v>
      </c>
      <c r="N2703" s="45" t="s">
        <v>48</v>
      </c>
      <c r="O2703" s="31" t="str">
        <f>Def_Sistemas_Conectores_Cabos!$B$7</f>
        <v>SMA 50-ohm</v>
      </c>
      <c r="P2703" s="19" t="str">
        <f>Def_Sistemas_Conectores_Cabos!$B$7</f>
        <v>SMA 50-ohm</v>
      </c>
      <c r="Q2703" s="27" t="str">
        <f t="shared" si="31"/>
        <v>SI-07SP:DI-BPMSigPatch-1/BO_OUT
SI-07SP:DI-BPMRFFE-1/BO_IN</v>
      </c>
      <c r="R2703" s="46" t="s">
        <v>25</v>
      </c>
      <c r="S2703" s="46" t="s">
        <v>25</v>
      </c>
      <c r="T2703" s="47" t="str">
        <f>Def_Sistemas_Conectores_Cabos!$C$14</f>
        <v>Datalink Extrudado</v>
      </c>
      <c r="U2703" s="45" t="s">
        <v>46</v>
      </c>
      <c r="V2703" s="33"/>
      <c r="W2703" s="33"/>
      <c r="X2703" s="33"/>
    </row>
    <row r="2704" ht="15.75" customHeight="1">
      <c r="A2704" s="19" t="str">
        <f>Def_Sistemas_Conectores_Cabos!$A$22</f>
        <v>BPM de elétrons</v>
      </c>
      <c r="B2704" s="22" t="str">
        <f>Datas_Entregas!$A$3</f>
        <v>BTS/Anel</v>
      </c>
      <c r="C2704" s="25">
        <f t="array" ref="C2704">INDEX(Datas_Entregas!$B$2:$B$100, MATCH(B2704, Datas_Entregas!$A$2:$A$100, 0), 1)</f>
        <v>43296</v>
      </c>
      <c r="D2704" s="22" t="str">
        <f>Def_Status_Montagem!$A$2</f>
        <v>A verificar</v>
      </c>
      <c r="E2704" s="35" t="str">
        <f>Def_Status_Montagem!$B$4</f>
        <v>Contratada (inclui etiqueta)</v>
      </c>
      <c r="F2704" s="214" t="str">
        <f t="array" ref="F2704">INDEX(Def_Instancias_Equipamentos!$F$2:$F$5135, MATCH(K2704, Def_Instancias_Equipamentos!$D$2:$D$5135, 0), 1)</f>
        <v>Túnel (Anel)</v>
      </c>
      <c r="G2704" s="215" t="str">
        <f t="array" ref="G2704">INDEX(Def_Instancias_Equipamentos!$F$2:$F$5135, MATCH(L2704, Def_Instancias_Equipamentos!$D$2:$D$5135, 0), 1)</f>
        <v>Sala Racks 7</v>
      </c>
      <c r="H2704" s="26" t="str">
        <f t="array" ref="H2704">INDEX(Def_Instancias_Equipamentos!$E$2:$E$5135, MATCH(K2704, Def_Instancias_Equipamentos!$D$2:$D$5135, 0), 1)</f>
        <v>SI-07SP</v>
      </c>
      <c r="I2704" s="27" t="str">
        <f t="array" ref="I2704">INDEX(Def_Instancias_Equipamentos!$E$2:$E$5135, MATCH(L2704, Def_Instancias_Equipamentos!$D$2:$D$5135, 0), 1)</f>
        <v>IA-07RaBPM</v>
      </c>
      <c r="J2704" s="27" t="str">
        <f t="shared" si="26"/>
        <v>EXTERNO</v>
      </c>
      <c r="K2704" s="28" t="str">
        <f>Def_Instancias_Equipamentos!$D$1214</f>
        <v>SI-07SP:DI-BPMSigPatch-2</v>
      </c>
      <c r="L2704" s="19" t="str">
        <f>Def_Instancias_Equipamentos!$D$964</f>
        <v>SI-07SP:DI-BPMRFFE-2</v>
      </c>
      <c r="M2704" s="44" t="s">
        <v>47</v>
      </c>
      <c r="N2704" s="45" t="s">
        <v>48</v>
      </c>
      <c r="O2704" s="31" t="str">
        <f>Def_Sistemas_Conectores_Cabos!$B$7</f>
        <v>SMA 50-ohm</v>
      </c>
      <c r="P2704" s="19" t="str">
        <f>Def_Sistemas_Conectores_Cabos!$B$7</f>
        <v>SMA 50-ohm</v>
      </c>
      <c r="Q2704" s="27" t="str">
        <f t="shared" si="31"/>
        <v>SI-07SP:DI-BPMSigPatch-2/BO_OUT
SI-07SP:DI-BPMRFFE-2/BO_IN</v>
      </c>
      <c r="R2704" s="46" t="s">
        <v>25</v>
      </c>
      <c r="S2704" s="46" t="s">
        <v>25</v>
      </c>
      <c r="T2704" s="47" t="str">
        <f>Def_Sistemas_Conectores_Cabos!$C$14</f>
        <v>Datalink Extrudado</v>
      </c>
      <c r="U2704" s="45" t="s">
        <v>46</v>
      </c>
      <c r="V2704" s="33"/>
      <c r="W2704" s="33"/>
      <c r="X2704" s="33"/>
    </row>
    <row r="2705" ht="15.75" customHeight="1">
      <c r="A2705" s="19" t="str">
        <f>Def_Sistemas_Conectores_Cabos!$A$22</f>
        <v>BPM de elétrons</v>
      </c>
      <c r="B2705" s="22" t="str">
        <f>Datas_Entregas!$A$3</f>
        <v>BTS/Anel</v>
      </c>
      <c r="C2705" s="25">
        <f t="array" ref="C2705">INDEX(Datas_Entregas!$B$2:$B$100, MATCH(B2705, Datas_Entregas!$A$2:$A$100, 0), 1)</f>
        <v>43296</v>
      </c>
      <c r="D2705" s="22" t="str">
        <f>Def_Status_Montagem!$A$2</f>
        <v>A verificar</v>
      </c>
      <c r="E2705" s="35" t="str">
        <f>Def_Status_Montagem!$B$4</f>
        <v>Contratada (inclui etiqueta)</v>
      </c>
      <c r="F2705" s="214" t="str">
        <f t="array" ref="F2705">INDEX(Def_Instancias_Equipamentos!$F$2:$F$5135, MATCH(K2705, Def_Instancias_Equipamentos!$D$2:$D$5135, 0), 1)</f>
        <v>Túnel (Anel)</v>
      </c>
      <c r="G2705" s="215" t="str">
        <f t="array" ref="G2705">INDEX(Def_Instancias_Equipamentos!$F$2:$F$5135, MATCH(L2705, Def_Instancias_Equipamentos!$D$2:$D$5135, 0), 1)</f>
        <v>Sala Racks 8</v>
      </c>
      <c r="H2705" s="26" t="str">
        <f t="array" ref="H2705">INDEX(Def_Instancias_Equipamentos!$E$2:$E$5135, MATCH(K2705, Def_Instancias_Equipamentos!$D$2:$D$5135, 0), 1)</f>
        <v>SI-08C1</v>
      </c>
      <c r="I2705" s="27" t="str">
        <f t="array" ref="I2705">INDEX(Def_Instancias_Equipamentos!$E$2:$E$5135, MATCH(L2705, Def_Instancias_Equipamentos!$D$2:$D$5135, 0), 1)</f>
        <v>IA-08RaBPM</v>
      </c>
      <c r="J2705" s="27" t="str">
        <f t="shared" si="26"/>
        <v>EXTERNO</v>
      </c>
      <c r="K2705" s="28" t="str">
        <f>Def_Instancias_Equipamentos!$D$1097</f>
        <v>SI-08C1:DI-BPMSigPatch-1</v>
      </c>
      <c r="L2705" s="19" t="str">
        <f>Def_Instancias_Equipamentos!$D$847</f>
        <v>SI-08C1:DI-BPMRFFE-1</v>
      </c>
      <c r="M2705" s="44" t="s">
        <v>47</v>
      </c>
      <c r="N2705" s="45" t="s">
        <v>48</v>
      </c>
      <c r="O2705" s="31" t="str">
        <f>Def_Sistemas_Conectores_Cabos!$B$7</f>
        <v>SMA 50-ohm</v>
      </c>
      <c r="P2705" s="19" t="str">
        <f>Def_Sistemas_Conectores_Cabos!$B$7</f>
        <v>SMA 50-ohm</v>
      </c>
      <c r="Q2705" s="27" t="str">
        <f t="shared" si="31"/>
        <v>SI-08C1:DI-BPMSigPatch-1/BO_OUT
SI-08C1:DI-BPMRFFE-1/BO_IN</v>
      </c>
      <c r="R2705" s="46" t="s">
        <v>25</v>
      </c>
      <c r="S2705" s="46" t="s">
        <v>25</v>
      </c>
      <c r="T2705" s="47" t="str">
        <f>Def_Sistemas_Conectores_Cabos!$C$14</f>
        <v>Datalink Extrudado</v>
      </c>
      <c r="U2705" s="45" t="s">
        <v>46</v>
      </c>
      <c r="V2705" s="33"/>
      <c r="W2705" s="33"/>
      <c r="X2705" s="33"/>
    </row>
    <row r="2706" ht="15.75" customHeight="1">
      <c r="A2706" s="19" t="str">
        <f>Def_Sistemas_Conectores_Cabos!$A$22</f>
        <v>BPM de elétrons</v>
      </c>
      <c r="B2706" s="22" t="str">
        <f>Datas_Entregas!$A$3</f>
        <v>BTS/Anel</v>
      </c>
      <c r="C2706" s="25">
        <f t="array" ref="C2706">INDEX(Datas_Entregas!$B$2:$B$100, MATCH(B2706, Datas_Entregas!$A$2:$A$100, 0), 1)</f>
        <v>43296</v>
      </c>
      <c r="D2706" s="22" t="str">
        <f>Def_Status_Montagem!$A$2</f>
        <v>A verificar</v>
      </c>
      <c r="E2706" s="35" t="str">
        <f>Def_Status_Montagem!$B$4</f>
        <v>Contratada (inclui etiqueta)</v>
      </c>
      <c r="F2706" s="214" t="str">
        <f t="array" ref="F2706">INDEX(Def_Instancias_Equipamentos!$F$2:$F$5135, MATCH(K2706, Def_Instancias_Equipamentos!$D$2:$D$5135, 0), 1)</f>
        <v>Túnel (Anel)</v>
      </c>
      <c r="G2706" s="215" t="str">
        <f t="array" ref="G2706">INDEX(Def_Instancias_Equipamentos!$F$2:$F$5135, MATCH(L2706, Def_Instancias_Equipamentos!$D$2:$D$5135, 0), 1)</f>
        <v>Sala Racks 8</v>
      </c>
      <c r="H2706" s="26" t="str">
        <f t="array" ref="H2706">INDEX(Def_Instancias_Equipamentos!$E$2:$E$5135, MATCH(K2706, Def_Instancias_Equipamentos!$D$2:$D$5135, 0), 1)</f>
        <v>SI-08C1</v>
      </c>
      <c r="I2706" s="27" t="str">
        <f t="array" ref="I2706">INDEX(Def_Instancias_Equipamentos!$E$2:$E$5135, MATCH(L2706, Def_Instancias_Equipamentos!$D$2:$D$5135, 0), 1)</f>
        <v>IA-08RaBPM</v>
      </c>
      <c r="J2706" s="27" t="str">
        <f t="shared" si="26"/>
        <v>EXTERNO</v>
      </c>
      <c r="K2706" s="28" t="str">
        <f>Def_Instancias_Equipamentos!$D$1098</f>
        <v>SI-08C1:DI-BPMSigPatch-2</v>
      </c>
      <c r="L2706" s="19" t="str">
        <f>Def_Instancias_Equipamentos!$D$848</f>
        <v>SI-08C1:DI-BPMRFFE-2</v>
      </c>
      <c r="M2706" s="44" t="s">
        <v>47</v>
      </c>
      <c r="N2706" s="45" t="s">
        <v>48</v>
      </c>
      <c r="O2706" s="31" t="str">
        <f>Def_Sistemas_Conectores_Cabos!$B$7</f>
        <v>SMA 50-ohm</v>
      </c>
      <c r="P2706" s="19" t="str">
        <f>Def_Sistemas_Conectores_Cabos!$B$7</f>
        <v>SMA 50-ohm</v>
      </c>
      <c r="Q2706" s="27" t="str">
        <f t="shared" si="31"/>
        <v>SI-08C1:DI-BPMSigPatch-2/BO_OUT
SI-08C1:DI-BPMRFFE-2/BO_IN</v>
      </c>
      <c r="R2706" s="46" t="s">
        <v>25</v>
      </c>
      <c r="S2706" s="46" t="s">
        <v>25</v>
      </c>
      <c r="T2706" s="47" t="str">
        <f>Def_Sistemas_Conectores_Cabos!$C$14</f>
        <v>Datalink Extrudado</v>
      </c>
      <c r="U2706" s="45" t="s">
        <v>46</v>
      </c>
      <c r="V2706" s="33"/>
      <c r="W2706" s="33"/>
      <c r="X2706" s="33"/>
    </row>
    <row r="2707" ht="15.75" customHeight="1">
      <c r="A2707" s="19" t="str">
        <f>Def_Sistemas_Conectores_Cabos!$A$22</f>
        <v>BPM de elétrons</v>
      </c>
      <c r="B2707" s="22" t="str">
        <f>Datas_Entregas!$A$3</f>
        <v>BTS/Anel</v>
      </c>
      <c r="C2707" s="25">
        <f t="array" ref="C2707">INDEX(Datas_Entregas!$B$2:$B$100, MATCH(B2707, Datas_Entregas!$A$2:$A$100, 0), 1)</f>
        <v>43296</v>
      </c>
      <c r="D2707" s="22" t="str">
        <f>Def_Status_Montagem!$A$2</f>
        <v>A verificar</v>
      </c>
      <c r="E2707" s="35" t="str">
        <f>Def_Status_Montagem!$B$4</f>
        <v>Contratada (inclui etiqueta)</v>
      </c>
      <c r="F2707" s="214" t="str">
        <f t="array" ref="F2707">INDEX(Def_Instancias_Equipamentos!$F$2:$F$5135, MATCH(K2707, Def_Instancias_Equipamentos!$D$2:$D$5135, 0), 1)</f>
        <v>Túnel (Anel)</v>
      </c>
      <c r="G2707" s="215" t="str">
        <f t="array" ref="G2707">INDEX(Def_Instancias_Equipamentos!$F$2:$F$5135, MATCH(L2707, Def_Instancias_Equipamentos!$D$2:$D$5135, 0), 1)</f>
        <v>Sala Racks 8</v>
      </c>
      <c r="H2707" s="26" t="str">
        <f t="array" ref="H2707">INDEX(Def_Instancias_Equipamentos!$E$2:$E$5135, MATCH(K2707, Def_Instancias_Equipamentos!$D$2:$D$5135, 0), 1)</f>
        <v>SI-08C2</v>
      </c>
      <c r="I2707" s="27" t="str">
        <f t="array" ref="I2707">INDEX(Def_Instancias_Equipamentos!$E$2:$E$5135, MATCH(L2707, Def_Instancias_Equipamentos!$D$2:$D$5135, 0), 1)</f>
        <v>IA-08RaBPM</v>
      </c>
      <c r="J2707" s="27" t="str">
        <f t="shared" si="26"/>
        <v>EXTERNO</v>
      </c>
      <c r="K2707" s="28" t="str">
        <f>Def_Instancias_Equipamentos!$D$1099</f>
        <v>SI-08C2:DI-BPMSigPatch</v>
      </c>
      <c r="L2707" s="19" t="str">
        <f>Def_Instancias_Equipamentos!$D$849</f>
        <v>SI-08C2:DI-BPMRFFE</v>
      </c>
      <c r="M2707" s="44" t="s">
        <v>47</v>
      </c>
      <c r="N2707" s="45" t="s">
        <v>48</v>
      </c>
      <c r="O2707" s="31" t="str">
        <f>Def_Sistemas_Conectores_Cabos!$B$7</f>
        <v>SMA 50-ohm</v>
      </c>
      <c r="P2707" s="19" t="str">
        <f>Def_Sistemas_Conectores_Cabos!$B$7</f>
        <v>SMA 50-ohm</v>
      </c>
      <c r="Q2707" s="27" t="str">
        <f t="shared" si="31"/>
        <v>SI-08C2:DI-BPMSigPatch/BO_OUT
SI-08C2:DI-BPMRFFE/BO_IN</v>
      </c>
      <c r="R2707" s="46" t="s">
        <v>25</v>
      </c>
      <c r="S2707" s="46" t="s">
        <v>25</v>
      </c>
      <c r="T2707" s="47" t="str">
        <f>Def_Sistemas_Conectores_Cabos!$C$14</f>
        <v>Datalink Extrudado</v>
      </c>
      <c r="U2707" s="45" t="s">
        <v>46</v>
      </c>
      <c r="V2707" s="33"/>
      <c r="W2707" s="33"/>
      <c r="X2707" s="33"/>
    </row>
    <row r="2708" ht="15.75" customHeight="1">
      <c r="A2708" s="19" t="str">
        <f>Def_Sistemas_Conectores_Cabos!$A$22</f>
        <v>BPM de elétrons</v>
      </c>
      <c r="B2708" s="22" t="str">
        <f>Datas_Entregas!$A$3</f>
        <v>BTS/Anel</v>
      </c>
      <c r="C2708" s="25">
        <f t="array" ref="C2708">INDEX(Datas_Entregas!$B$2:$B$100, MATCH(B2708, Datas_Entregas!$A$2:$A$100, 0), 1)</f>
        <v>43296</v>
      </c>
      <c r="D2708" s="22" t="str">
        <f>Def_Status_Montagem!$A$2</f>
        <v>A verificar</v>
      </c>
      <c r="E2708" s="35" t="str">
        <f>Def_Status_Montagem!$B$4</f>
        <v>Contratada (inclui etiqueta)</v>
      </c>
      <c r="F2708" s="214" t="str">
        <f t="array" ref="F2708">INDEX(Def_Instancias_Equipamentos!$F$2:$F$5135, MATCH(K2708, Def_Instancias_Equipamentos!$D$2:$D$5135, 0), 1)</f>
        <v>Túnel (Anel)</v>
      </c>
      <c r="G2708" s="215" t="str">
        <f t="array" ref="G2708">INDEX(Def_Instancias_Equipamentos!$F$2:$F$5135, MATCH(L2708, Def_Instancias_Equipamentos!$D$2:$D$5135, 0), 1)</f>
        <v>Sala Racks 8</v>
      </c>
      <c r="H2708" s="26" t="str">
        <f t="array" ref="H2708">INDEX(Def_Instancias_Equipamentos!$E$2:$E$5135, MATCH(K2708, Def_Instancias_Equipamentos!$D$2:$D$5135, 0), 1)</f>
        <v>SI-08C3</v>
      </c>
      <c r="I2708" s="27" t="str">
        <f t="array" ref="I2708">INDEX(Def_Instancias_Equipamentos!$E$2:$E$5135, MATCH(L2708, Def_Instancias_Equipamentos!$D$2:$D$5135, 0), 1)</f>
        <v>IA-08RaBPM</v>
      </c>
      <c r="J2708" s="27" t="str">
        <f t="shared" si="26"/>
        <v>EXTERNO</v>
      </c>
      <c r="K2708" s="28" t="str">
        <f>Def_Instancias_Equipamentos!$D$1100</f>
        <v>SI-08C3:DI-BPMSigPatch-1</v>
      </c>
      <c r="L2708" s="19" t="str">
        <f>Def_Instancias_Equipamentos!$D$850</f>
        <v>SI-08C3:DI-BPMRFFE-1</v>
      </c>
      <c r="M2708" s="44" t="s">
        <v>47</v>
      </c>
      <c r="N2708" s="45" t="s">
        <v>48</v>
      </c>
      <c r="O2708" s="31" t="str">
        <f>Def_Sistemas_Conectores_Cabos!$B$7</f>
        <v>SMA 50-ohm</v>
      </c>
      <c r="P2708" s="19" t="str">
        <f>Def_Sistemas_Conectores_Cabos!$B$7</f>
        <v>SMA 50-ohm</v>
      </c>
      <c r="Q2708" s="27" t="str">
        <f t="shared" si="31"/>
        <v>SI-08C3:DI-BPMSigPatch-1/BO_OUT
SI-08C3:DI-BPMRFFE-1/BO_IN</v>
      </c>
      <c r="R2708" s="46" t="s">
        <v>25</v>
      </c>
      <c r="S2708" s="46" t="s">
        <v>25</v>
      </c>
      <c r="T2708" s="47" t="str">
        <f>Def_Sistemas_Conectores_Cabos!$C$14</f>
        <v>Datalink Extrudado</v>
      </c>
      <c r="U2708" s="45" t="s">
        <v>46</v>
      </c>
      <c r="V2708" s="33"/>
      <c r="W2708" s="33"/>
      <c r="X2708" s="33"/>
    </row>
    <row r="2709" ht="15.75" customHeight="1">
      <c r="A2709" s="19" t="str">
        <f>Def_Sistemas_Conectores_Cabos!$A$22</f>
        <v>BPM de elétrons</v>
      </c>
      <c r="B2709" s="22" t="str">
        <f>Datas_Entregas!$A$3</f>
        <v>BTS/Anel</v>
      </c>
      <c r="C2709" s="25">
        <f t="array" ref="C2709">INDEX(Datas_Entregas!$B$2:$B$100, MATCH(B2709, Datas_Entregas!$A$2:$A$100, 0), 1)</f>
        <v>43296</v>
      </c>
      <c r="D2709" s="22" t="str">
        <f>Def_Status_Montagem!$A$2</f>
        <v>A verificar</v>
      </c>
      <c r="E2709" s="35" t="str">
        <f>Def_Status_Montagem!$B$4</f>
        <v>Contratada (inclui etiqueta)</v>
      </c>
      <c r="F2709" s="214" t="str">
        <f t="array" ref="F2709">INDEX(Def_Instancias_Equipamentos!$F$2:$F$5135, MATCH(K2709, Def_Instancias_Equipamentos!$D$2:$D$5135, 0), 1)</f>
        <v>Túnel (Anel)</v>
      </c>
      <c r="G2709" s="215" t="str">
        <f t="array" ref="G2709">INDEX(Def_Instancias_Equipamentos!$F$2:$F$5135, MATCH(L2709, Def_Instancias_Equipamentos!$D$2:$D$5135, 0), 1)</f>
        <v>Sala Racks 8</v>
      </c>
      <c r="H2709" s="26" t="str">
        <f t="array" ref="H2709">INDEX(Def_Instancias_Equipamentos!$E$2:$E$5135, MATCH(K2709, Def_Instancias_Equipamentos!$D$2:$D$5135, 0), 1)</f>
        <v>SI-08C3</v>
      </c>
      <c r="I2709" s="27" t="str">
        <f t="array" ref="I2709">INDEX(Def_Instancias_Equipamentos!$E$2:$E$5135, MATCH(L2709, Def_Instancias_Equipamentos!$D$2:$D$5135, 0), 1)</f>
        <v>IA-08RaBPM</v>
      </c>
      <c r="J2709" s="27" t="str">
        <f t="shared" si="26"/>
        <v>EXTERNO</v>
      </c>
      <c r="K2709" s="28" t="str">
        <f>Def_Instancias_Equipamentos!$D$1101</f>
        <v>SI-08C3:DI-BPMSigPatch-2</v>
      </c>
      <c r="L2709" s="19" t="str">
        <f>Def_Instancias_Equipamentos!$D$851</f>
        <v>SI-08C3:DI-BPMRFFE-2</v>
      </c>
      <c r="M2709" s="44" t="s">
        <v>47</v>
      </c>
      <c r="N2709" s="45" t="s">
        <v>48</v>
      </c>
      <c r="O2709" s="31" t="str">
        <f>Def_Sistemas_Conectores_Cabos!$B$7</f>
        <v>SMA 50-ohm</v>
      </c>
      <c r="P2709" s="19" t="str">
        <f>Def_Sistemas_Conectores_Cabos!$B$7</f>
        <v>SMA 50-ohm</v>
      </c>
      <c r="Q2709" s="27" t="str">
        <f t="shared" si="31"/>
        <v>SI-08C3:DI-BPMSigPatch-2/BO_OUT
SI-08C3:DI-BPMRFFE-2/BO_IN</v>
      </c>
      <c r="R2709" s="46" t="s">
        <v>25</v>
      </c>
      <c r="S2709" s="46" t="s">
        <v>25</v>
      </c>
      <c r="T2709" s="47" t="str">
        <f>Def_Sistemas_Conectores_Cabos!$C$14</f>
        <v>Datalink Extrudado</v>
      </c>
      <c r="U2709" s="45" t="s">
        <v>46</v>
      </c>
      <c r="V2709" s="33"/>
      <c r="W2709" s="33"/>
      <c r="X2709" s="33"/>
    </row>
    <row r="2710" ht="15.75" customHeight="1">
      <c r="A2710" s="19" t="str">
        <f>Def_Sistemas_Conectores_Cabos!$A$22</f>
        <v>BPM de elétrons</v>
      </c>
      <c r="B2710" s="22" t="str">
        <f>Datas_Entregas!$A$3</f>
        <v>BTS/Anel</v>
      </c>
      <c r="C2710" s="25">
        <f t="array" ref="C2710">INDEX(Datas_Entregas!$B$2:$B$100, MATCH(B2710, Datas_Entregas!$A$2:$A$100, 0), 1)</f>
        <v>43296</v>
      </c>
      <c r="D2710" s="22" t="str">
        <f>Def_Status_Montagem!$A$2</f>
        <v>A verificar</v>
      </c>
      <c r="E2710" s="35" t="str">
        <f>Def_Status_Montagem!$B$4</f>
        <v>Contratada (inclui etiqueta)</v>
      </c>
      <c r="F2710" s="214" t="str">
        <f t="array" ref="F2710">INDEX(Def_Instancias_Equipamentos!$F$2:$F$5135, MATCH(K2710, Def_Instancias_Equipamentos!$D$2:$D$5135, 0), 1)</f>
        <v>Túnel (Anel)</v>
      </c>
      <c r="G2710" s="215" t="str">
        <f t="array" ref="G2710">INDEX(Def_Instancias_Equipamentos!$F$2:$F$5135, MATCH(L2710, Def_Instancias_Equipamentos!$D$2:$D$5135, 0), 1)</f>
        <v>Sala Racks 8</v>
      </c>
      <c r="H2710" s="26" t="str">
        <f t="array" ref="H2710">INDEX(Def_Instancias_Equipamentos!$E$2:$E$5135, MATCH(K2710, Def_Instancias_Equipamentos!$D$2:$D$5135, 0), 1)</f>
        <v>SI-08C4</v>
      </c>
      <c r="I2710" s="27" t="str">
        <f t="array" ref="I2710">INDEX(Def_Instancias_Equipamentos!$E$2:$E$5135, MATCH(L2710, Def_Instancias_Equipamentos!$D$2:$D$5135, 0), 1)</f>
        <v>IA-08RaBPM</v>
      </c>
      <c r="J2710" s="27" t="str">
        <f t="shared" si="26"/>
        <v>EXTERNO</v>
      </c>
      <c r="K2710" s="28" t="str">
        <f>Def_Instancias_Equipamentos!$D$1102</f>
        <v>SI-08C4:DI-BPMSigPatch</v>
      </c>
      <c r="L2710" s="19" t="str">
        <f>Def_Instancias_Equipamentos!$D$852</f>
        <v>SI-08C4:DI-BPMRFFE</v>
      </c>
      <c r="M2710" s="44" t="s">
        <v>47</v>
      </c>
      <c r="N2710" s="45" t="s">
        <v>48</v>
      </c>
      <c r="O2710" s="31" t="str">
        <f>Def_Sistemas_Conectores_Cabos!$B$7</f>
        <v>SMA 50-ohm</v>
      </c>
      <c r="P2710" s="19" t="str">
        <f>Def_Sistemas_Conectores_Cabos!$B$7</f>
        <v>SMA 50-ohm</v>
      </c>
      <c r="Q2710" s="27" t="str">
        <f t="shared" si="31"/>
        <v>SI-08C4:DI-BPMSigPatch/BO_OUT
SI-08C4:DI-BPMRFFE/BO_IN</v>
      </c>
      <c r="R2710" s="46" t="s">
        <v>25</v>
      </c>
      <c r="S2710" s="46" t="s">
        <v>25</v>
      </c>
      <c r="T2710" s="47" t="str">
        <f>Def_Sistemas_Conectores_Cabos!$C$14</f>
        <v>Datalink Extrudado</v>
      </c>
      <c r="U2710" s="45" t="s">
        <v>46</v>
      </c>
      <c r="V2710" s="33"/>
      <c r="W2710" s="33"/>
      <c r="X2710" s="33"/>
    </row>
    <row r="2711" ht="15.75" customHeight="1">
      <c r="A2711" s="19" t="str">
        <f>Def_Sistemas_Conectores_Cabos!$A$22</f>
        <v>BPM de elétrons</v>
      </c>
      <c r="B2711" s="22" t="str">
        <f>Datas_Entregas!$A$3</f>
        <v>BTS/Anel</v>
      </c>
      <c r="C2711" s="25">
        <f t="array" ref="C2711">INDEX(Datas_Entregas!$B$2:$B$100, MATCH(B2711, Datas_Entregas!$A$2:$A$100, 0), 1)</f>
        <v>43296</v>
      </c>
      <c r="D2711" s="22" t="str">
        <f>Def_Status_Montagem!$A$2</f>
        <v>A verificar</v>
      </c>
      <c r="E2711" s="35" t="str">
        <f>Def_Status_Montagem!$B$4</f>
        <v>Contratada (inclui etiqueta)</v>
      </c>
      <c r="F2711" s="214" t="str">
        <f t="array" ref="F2711">INDEX(Def_Instancias_Equipamentos!$F$2:$F$5135, MATCH(K2711, Def_Instancias_Equipamentos!$D$2:$D$5135, 0), 1)</f>
        <v>Túnel (Anel)</v>
      </c>
      <c r="G2711" s="215" t="str">
        <f t="array" ref="G2711">INDEX(Def_Instancias_Equipamentos!$F$2:$F$5135, MATCH(L2711, Def_Instancias_Equipamentos!$D$2:$D$5135, 0), 1)</f>
        <v>Sala Racks 8</v>
      </c>
      <c r="H2711" s="26" t="str">
        <f t="array" ref="H2711">INDEX(Def_Instancias_Equipamentos!$E$2:$E$5135, MATCH(K2711, Def_Instancias_Equipamentos!$D$2:$D$5135, 0), 1)</f>
        <v>SI-08M1</v>
      </c>
      <c r="I2711" s="27" t="str">
        <f t="array" ref="I2711">INDEX(Def_Instancias_Equipamentos!$E$2:$E$5135, MATCH(L2711, Def_Instancias_Equipamentos!$D$2:$D$5135, 0), 1)</f>
        <v>IA-08RaBPM</v>
      </c>
      <c r="J2711" s="27" t="str">
        <f t="shared" si="26"/>
        <v>EXTERNO</v>
      </c>
      <c r="K2711" s="28" t="str">
        <f>Def_Instancias_Equipamentos!$D$1103</f>
        <v>SI-08M1:DI-BPMSigPatch</v>
      </c>
      <c r="L2711" s="19" t="str">
        <f>Def_Instancias_Equipamentos!$D$853</f>
        <v>SI-08M1:DI-BPMRFFE</v>
      </c>
      <c r="M2711" s="44" t="s">
        <v>47</v>
      </c>
      <c r="N2711" s="45" t="s">
        <v>48</v>
      </c>
      <c r="O2711" s="31" t="str">
        <f>Def_Sistemas_Conectores_Cabos!$B$7</f>
        <v>SMA 50-ohm</v>
      </c>
      <c r="P2711" s="19" t="str">
        <f>Def_Sistemas_Conectores_Cabos!$B$7</f>
        <v>SMA 50-ohm</v>
      </c>
      <c r="Q2711" s="27" t="str">
        <f t="shared" si="31"/>
        <v>SI-08M1:DI-BPMSigPatch/BO_OUT
SI-08M1:DI-BPMRFFE/BO_IN</v>
      </c>
      <c r="R2711" s="46" t="s">
        <v>25</v>
      </c>
      <c r="S2711" s="46" t="s">
        <v>25</v>
      </c>
      <c r="T2711" s="47" t="str">
        <f>Def_Sistemas_Conectores_Cabos!$C$14</f>
        <v>Datalink Extrudado</v>
      </c>
      <c r="U2711" s="45" t="s">
        <v>46</v>
      </c>
      <c r="V2711" s="33"/>
      <c r="W2711" s="33"/>
      <c r="X2711" s="33"/>
    </row>
    <row r="2712" ht="15.75" customHeight="1">
      <c r="A2712" s="19" t="str">
        <f>Def_Sistemas_Conectores_Cabos!$A$22</f>
        <v>BPM de elétrons</v>
      </c>
      <c r="B2712" s="22" t="str">
        <f>Datas_Entregas!$A$3</f>
        <v>BTS/Anel</v>
      </c>
      <c r="C2712" s="25">
        <f t="array" ref="C2712">INDEX(Datas_Entregas!$B$2:$B$100, MATCH(B2712, Datas_Entregas!$A$2:$A$100, 0), 1)</f>
        <v>43296</v>
      </c>
      <c r="D2712" s="22" t="str">
        <f>Def_Status_Montagem!$A$2</f>
        <v>A verificar</v>
      </c>
      <c r="E2712" s="35" t="str">
        <f>Def_Status_Montagem!$B$4</f>
        <v>Contratada (inclui etiqueta)</v>
      </c>
      <c r="F2712" s="214" t="str">
        <f t="array" ref="F2712">INDEX(Def_Instancias_Equipamentos!$F$2:$F$5135, MATCH(K2712, Def_Instancias_Equipamentos!$D$2:$D$5135, 0), 1)</f>
        <v>Túnel (Anel)</v>
      </c>
      <c r="G2712" s="215" t="str">
        <f t="array" ref="G2712">INDEX(Def_Instancias_Equipamentos!$F$2:$F$5135, MATCH(L2712, Def_Instancias_Equipamentos!$D$2:$D$5135, 0), 1)</f>
        <v>Sala Racks 8</v>
      </c>
      <c r="H2712" s="26" t="str">
        <f t="array" ref="H2712">INDEX(Def_Instancias_Equipamentos!$E$2:$E$5135, MATCH(K2712, Def_Instancias_Equipamentos!$D$2:$D$5135, 0), 1)</f>
        <v>SI-08M2</v>
      </c>
      <c r="I2712" s="27" t="str">
        <f t="array" ref="I2712">INDEX(Def_Instancias_Equipamentos!$E$2:$E$5135, MATCH(L2712, Def_Instancias_Equipamentos!$D$2:$D$5135, 0), 1)</f>
        <v>IA-08RaBPM</v>
      </c>
      <c r="J2712" s="27" t="str">
        <f t="shared" si="26"/>
        <v>EXTERNO</v>
      </c>
      <c r="K2712" s="28" t="str">
        <f>Def_Instancias_Equipamentos!$D$1104</f>
        <v>SI-08M2:DI-BPMSigPatch</v>
      </c>
      <c r="L2712" s="19" t="str">
        <f>Def_Instancias_Equipamentos!$D$854</f>
        <v>SI-08M2:DI-BPMRFFE</v>
      </c>
      <c r="M2712" s="44" t="s">
        <v>47</v>
      </c>
      <c r="N2712" s="45" t="s">
        <v>48</v>
      </c>
      <c r="O2712" s="31" t="str">
        <f>Def_Sistemas_Conectores_Cabos!$B$7</f>
        <v>SMA 50-ohm</v>
      </c>
      <c r="P2712" s="19" t="str">
        <f>Def_Sistemas_Conectores_Cabos!$B$7</f>
        <v>SMA 50-ohm</v>
      </c>
      <c r="Q2712" s="27" t="str">
        <f t="shared" si="31"/>
        <v>SI-08M2:DI-BPMSigPatch/BO_OUT
SI-08M2:DI-BPMRFFE/BO_IN</v>
      </c>
      <c r="R2712" s="46" t="s">
        <v>25</v>
      </c>
      <c r="S2712" s="46" t="s">
        <v>25</v>
      </c>
      <c r="T2712" s="47" t="str">
        <f>Def_Sistemas_Conectores_Cabos!$C$14</f>
        <v>Datalink Extrudado</v>
      </c>
      <c r="U2712" s="45" t="s">
        <v>46</v>
      </c>
      <c r="V2712" s="33"/>
      <c r="W2712" s="33"/>
      <c r="X2712" s="33"/>
    </row>
    <row r="2713" ht="15.75" customHeight="1">
      <c r="A2713" s="19" t="str">
        <f>Def_Sistemas_Conectores_Cabos!$A$22</f>
        <v>BPM de elétrons</v>
      </c>
      <c r="B2713" s="22" t="str">
        <f>Datas_Entregas!$A$3</f>
        <v>BTS/Anel</v>
      </c>
      <c r="C2713" s="25">
        <f t="array" ref="C2713">INDEX(Datas_Entregas!$B$2:$B$100, MATCH(B2713, Datas_Entregas!$A$2:$A$100, 0), 1)</f>
        <v>43296</v>
      </c>
      <c r="D2713" s="22" t="str">
        <f>Def_Status_Montagem!$A$2</f>
        <v>A verificar</v>
      </c>
      <c r="E2713" s="35" t="str">
        <f>Def_Status_Montagem!$B$4</f>
        <v>Contratada (inclui etiqueta)</v>
      </c>
      <c r="F2713" s="214" t="str">
        <f t="array" ref="F2713">INDEX(Def_Instancias_Equipamentos!$F$2:$F$5135, MATCH(K2713, Def_Instancias_Equipamentos!$D$2:$D$5135, 0), 1)</f>
        <v>Túnel (Anel)</v>
      </c>
      <c r="G2713" s="215" t="str">
        <f t="array" ref="G2713">INDEX(Def_Instancias_Equipamentos!$F$2:$F$5135, MATCH(L2713, Def_Instancias_Equipamentos!$D$2:$D$5135, 0), 1)</f>
        <v>Sala Racks 8</v>
      </c>
      <c r="H2713" s="26" t="str">
        <f t="array" ref="H2713">INDEX(Def_Instancias_Equipamentos!$E$2:$E$5135, MATCH(K2713, Def_Instancias_Equipamentos!$D$2:$D$5135, 0), 1)</f>
        <v>SI-08SB</v>
      </c>
      <c r="I2713" s="27" t="str">
        <f t="array" ref="I2713">INDEX(Def_Instancias_Equipamentos!$E$2:$E$5135, MATCH(L2713, Def_Instancias_Equipamentos!$D$2:$D$5135, 0), 1)</f>
        <v>IA-08RaBPM</v>
      </c>
      <c r="J2713" s="27" t="str">
        <f t="shared" si="26"/>
        <v>EXTERNO</v>
      </c>
      <c r="K2713" s="28" t="str">
        <f>Def_Instancias_Equipamentos!$D$1215</f>
        <v>SI-08SB:DI-BPMSigPatch-1</v>
      </c>
      <c r="L2713" s="19" t="str">
        <f>Def_Instancias_Equipamentos!$D$965</f>
        <v>SI-08SB:DI-BPMRFFE-1</v>
      </c>
      <c r="M2713" s="44" t="s">
        <v>47</v>
      </c>
      <c r="N2713" s="45" t="s">
        <v>48</v>
      </c>
      <c r="O2713" s="31" t="str">
        <f>Def_Sistemas_Conectores_Cabos!$B$7</f>
        <v>SMA 50-ohm</v>
      </c>
      <c r="P2713" s="19" t="str">
        <f>Def_Sistemas_Conectores_Cabos!$B$7</f>
        <v>SMA 50-ohm</v>
      </c>
      <c r="Q2713" s="27" t="str">
        <f t="shared" si="31"/>
        <v>SI-08SB:DI-BPMSigPatch-1/BO_OUT
SI-08SB:DI-BPMRFFE-1/BO_IN</v>
      </c>
      <c r="R2713" s="46" t="s">
        <v>25</v>
      </c>
      <c r="S2713" s="46" t="s">
        <v>25</v>
      </c>
      <c r="T2713" s="47" t="str">
        <f>Def_Sistemas_Conectores_Cabos!$C$14</f>
        <v>Datalink Extrudado</v>
      </c>
      <c r="U2713" s="45" t="s">
        <v>46</v>
      </c>
      <c r="V2713" s="33"/>
      <c r="W2713" s="33"/>
      <c r="X2713" s="33"/>
    </row>
    <row r="2714" ht="15.75" customHeight="1">
      <c r="A2714" s="19" t="str">
        <f>Def_Sistemas_Conectores_Cabos!$A$22</f>
        <v>BPM de elétrons</v>
      </c>
      <c r="B2714" s="22" t="str">
        <f>Datas_Entregas!$A$3</f>
        <v>BTS/Anel</v>
      </c>
      <c r="C2714" s="25">
        <f t="array" ref="C2714">INDEX(Datas_Entregas!$B$2:$B$100, MATCH(B2714, Datas_Entregas!$A$2:$A$100, 0), 1)</f>
        <v>43296</v>
      </c>
      <c r="D2714" s="22" t="str">
        <f>Def_Status_Montagem!$A$2</f>
        <v>A verificar</v>
      </c>
      <c r="E2714" s="35" t="str">
        <f>Def_Status_Montagem!$B$4</f>
        <v>Contratada (inclui etiqueta)</v>
      </c>
      <c r="F2714" s="214" t="str">
        <f t="array" ref="F2714">INDEX(Def_Instancias_Equipamentos!$F$2:$F$5135, MATCH(K2714, Def_Instancias_Equipamentos!$D$2:$D$5135, 0), 1)</f>
        <v>Túnel (Anel)</v>
      </c>
      <c r="G2714" s="215" t="str">
        <f t="array" ref="G2714">INDEX(Def_Instancias_Equipamentos!$F$2:$F$5135, MATCH(L2714, Def_Instancias_Equipamentos!$D$2:$D$5135, 0), 1)</f>
        <v>Sala Racks 8</v>
      </c>
      <c r="H2714" s="26" t="str">
        <f t="array" ref="H2714">INDEX(Def_Instancias_Equipamentos!$E$2:$E$5135, MATCH(K2714, Def_Instancias_Equipamentos!$D$2:$D$5135, 0), 1)</f>
        <v>SI-08SB</v>
      </c>
      <c r="I2714" s="27" t="str">
        <f t="array" ref="I2714">INDEX(Def_Instancias_Equipamentos!$E$2:$E$5135, MATCH(L2714, Def_Instancias_Equipamentos!$D$2:$D$5135, 0), 1)</f>
        <v>IA-08RaBPM</v>
      </c>
      <c r="J2714" s="27" t="str">
        <f t="shared" si="26"/>
        <v>EXTERNO</v>
      </c>
      <c r="K2714" s="28" t="str">
        <f>Def_Instancias_Equipamentos!$D$1216</f>
        <v>SI-08SB:DI-BPMSigPatch-2</v>
      </c>
      <c r="L2714" s="19" t="str">
        <f>Def_Instancias_Equipamentos!$D$966</f>
        <v>SI-08SB:DI-BPMRFFE-2</v>
      </c>
      <c r="M2714" s="44" t="s">
        <v>47</v>
      </c>
      <c r="N2714" s="45" t="s">
        <v>48</v>
      </c>
      <c r="O2714" s="31" t="str">
        <f>Def_Sistemas_Conectores_Cabos!$B$7</f>
        <v>SMA 50-ohm</v>
      </c>
      <c r="P2714" s="19" t="str">
        <f>Def_Sistemas_Conectores_Cabos!$B$7</f>
        <v>SMA 50-ohm</v>
      </c>
      <c r="Q2714" s="27" t="str">
        <f t="shared" si="31"/>
        <v>SI-08SB:DI-BPMSigPatch-2/BO_OUT
SI-08SB:DI-BPMRFFE-2/BO_IN</v>
      </c>
      <c r="R2714" s="46" t="s">
        <v>25</v>
      </c>
      <c r="S2714" s="46" t="s">
        <v>25</v>
      </c>
      <c r="T2714" s="47" t="str">
        <f>Def_Sistemas_Conectores_Cabos!$C$14</f>
        <v>Datalink Extrudado</v>
      </c>
      <c r="U2714" s="45" t="s">
        <v>46</v>
      </c>
      <c r="V2714" s="33"/>
      <c r="W2714" s="33"/>
      <c r="X2714" s="33"/>
    </row>
    <row r="2715" ht="15.75" customHeight="1">
      <c r="A2715" s="19" t="str">
        <f>Def_Sistemas_Conectores_Cabos!$A$22</f>
        <v>BPM de elétrons</v>
      </c>
      <c r="B2715" s="22" t="str">
        <f>Datas_Entregas!$A$3</f>
        <v>BTS/Anel</v>
      </c>
      <c r="C2715" s="25">
        <f t="array" ref="C2715">INDEX(Datas_Entregas!$B$2:$B$100, MATCH(B2715, Datas_Entregas!$A$2:$A$100, 0), 1)</f>
        <v>43296</v>
      </c>
      <c r="D2715" s="22" t="str">
        <f>Def_Status_Montagem!$A$2</f>
        <v>A verificar</v>
      </c>
      <c r="E2715" s="35" t="str">
        <f>Def_Status_Montagem!$B$4</f>
        <v>Contratada (inclui etiqueta)</v>
      </c>
      <c r="F2715" s="214" t="str">
        <f t="array" ref="F2715">INDEX(Def_Instancias_Equipamentos!$F$2:$F$5135, MATCH(K2715, Def_Instancias_Equipamentos!$D$2:$D$5135, 0), 1)</f>
        <v>Túnel (Anel)</v>
      </c>
      <c r="G2715" s="215" t="str">
        <f t="array" ref="G2715">INDEX(Def_Instancias_Equipamentos!$F$2:$F$5135, MATCH(L2715, Def_Instancias_Equipamentos!$D$2:$D$5135, 0), 1)</f>
        <v>Sala Racks 9</v>
      </c>
      <c r="H2715" s="26" t="str">
        <f t="array" ref="H2715">INDEX(Def_Instancias_Equipamentos!$E$2:$E$5135, MATCH(K2715, Def_Instancias_Equipamentos!$D$2:$D$5135, 0), 1)</f>
        <v>SI-09C1</v>
      </c>
      <c r="I2715" s="27" t="str">
        <f t="array" ref="I2715">INDEX(Def_Instancias_Equipamentos!$E$2:$E$5135, MATCH(L2715, Def_Instancias_Equipamentos!$D$2:$D$5135, 0), 1)</f>
        <v>IA-09RaBPM</v>
      </c>
      <c r="J2715" s="27" t="str">
        <f t="shared" si="26"/>
        <v>EXTERNO</v>
      </c>
      <c r="K2715" s="28" t="str">
        <f>Def_Instancias_Equipamentos!$D$1105</f>
        <v>SI-09C1:DI-BPMSigPatch-1</v>
      </c>
      <c r="L2715" s="19" t="str">
        <f>Def_Instancias_Equipamentos!$D$855</f>
        <v>SI-09C1:DI-BPMRFFE-1</v>
      </c>
      <c r="M2715" s="44" t="s">
        <v>47</v>
      </c>
      <c r="N2715" s="45" t="s">
        <v>48</v>
      </c>
      <c r="O2715" s="31" t="str">
        <f>Def_Sistemas_Conectores_Cabos!$B$7</f>
        <v>SMA 50-ohm</v>
      </c>
      <c r="P2715" s="19" t="str">
        <f>Def_Sistemas_Conectores_Cabos!$B$7</f>
        <v>SMA 50-ohm</v>
      </c>
      <c r="Q2715" s="27" t="str">
        <f t="shared" si="31"/>
        <v>SI-09C1:DI-BPMSigPatch-1/BO_OUT
SI-09C1:DI-BPMRFFE-1/BO_IN</v>
      </c>
      <c r="R2715" s="46" t="s">
        <v>25</v>
      </c>
      <c r="S2715" s="46" t="s">
        <v>25</v>
      </c>
      <c r="T2715" s="47" t="str">
        <f>Def_Sistemas_Conectores_Cabos!$C$14</f>
        <v>Datalink Extrudado</v>
      </c>
      <c r="U2715" s="45" t="s">
        <v>46</v>
      </c>
      <c r="V2715" s="33"/>
      <c r="W2715" s="33"/>
      <c r="X2715" s="33"/>
    </row>
    <row r="2716" ht="15.75" customHeight="1">
      <c r="A2716" s="19" t="str">
        <f>Def_Sistemas_Conectores_Cabos!$A$22</f>
        <v>BPM de elétrons</v>
      </c>
      <c r="B2716" s="22" t="str">
        <f>Datas_Entregas!$A$3</f>
        <v>BTS/Anel</v>
      </c>
      <c r="C2716" s="25">
        <f t="array" ref="C2716">INDEX(Datas_Entregas!$B$2:$B$100, MATCH(B2716, Datas_Entregas!$A$2:$A$100, 0), 1)</f>
        <v>43296</v>
      </c>
      <c r="D2716" s="22" t="str">
        <f>Def_Status_Montagem!$A$2</f>
        <v>A verificar</v>
      </c>
      <c r="E2716" s="35" t="str">
        <f>Def_Status_Montagem!$B$4</f>
        <v>Contratada (inclui etiqueta)</v>
      </c>
      <c r="F2716" s="214" t="str">
        <f t="array" ref="F2716">INDEX(Def_Instancias_Equipamentos!$F$2:$F$5135, MATCH(K2716, Def_Instancias_Equipamentos!$D$2:$D$5135, 0), 1)</f>
        <v>Túnel (Anel)</v>
      </c>
      <c r="G2716" s="215" t="str">
        <f t="array" ref="G2716">INDEX(Def_Instancias_Equipamentos!$F$2:$F$5135, MATCH(L2716, Def_Instancias_Equipamentos!$D$2:$D$5135, 0), 1)</f>
        <v>Sala Racks 9</v>
      </c>
      <c r="H2716" s="26" t="str">
        <f t="array" ref="H2716">INDEX(Def_Instancias_Equipamentos!$E$2:$E$5135, MATCH(K2716, Def_Instancias_Equipamentos!$D$2:$D$5135, 0), 1)</f>
        <v>SI-09C1</v>
      </c>
      <c r="I2716" s="27" t="str">
        <f t="array" ref="I2716">INDEX(Def_Instancias_Equipamentos!$E$2:$E$5135, MATCH(L2716, Def_Instancias_Equipamentos!$D$2:$D$5135, 0), 1)</f>
        <v>IA-09RaBPM</v>
      </c>
      <c r="J2716" s="27" t="str">
        <f t="shared" si="26"/>
        <v>EXTERNO</v>
      </c>
      <c r="K2716" s="28" t="str">
        <f>Def_Instancias_Equipamentos!$D$1106</f>
        <v>SI-09C1:DI-BPMSigPatch-2</v>
      </c>
      <c r="L2716" s="19" t="str">
        <f>Def_Instancias_Equipamentos!$D$856</f>
        <v>SI-09C1:DI-BPMRFFE-2</v>
      </c>
      <c r="M2716" s="44" t="s">
        <v>47</v>
      </c>
      <c r="N2716" s="45" t="s">
        <v>48</v>
      </c>
      <c r="O2716" s="31" t="str">
        <f>Def_Sistemas_Conectores_Cabos!$B$7</f>
        <v>SMA 50-ohm</v>
      </c>
      <c r="P2716" s="19" t="str">
        <f>Def_Sistemas_Conectores_Cabos!$B$7</f>
        <v>SMA 50-ohm</v>
      </c>
      <c r="Q2716" s="27" t="str">
        <f t="shared" si="31"/>
        <v>SI-09C1:DI-BPMSigPatch-2/BO_OUT
SI-09C1:DI-BPMRFFE-2/BO_IN</v>
      </c>
      <c r="R2716" s="46" t="s">
        <v>25</v>
      </c>
      <c r="S2716" s="46" t="s">
        <v>25</v>
      </c>
      <c r="T2716" s="47" t="str">
        <f>Def_Sistemas_Conectores_Cabos!$C$14</f>
        <v>Datalink Extrudado</v>
      </c>
      <c r="U2716" s="45" t="s">
        <v>46</v>
      </c>
      <c r="V2716" s="33"/>
      <c r="W2716" s="33"/>
      <c r="X2716" s="33"/>
    </row>
    <row r="2717" ht="15.75" customHeight="1">
      <c r="A2717" s="19" t="str">
        <f>Def_Sistemas_Conectores_Cabos!$A$22</f>
        <v>BPM de elétrons</v>
      </c>
      <c r="B2717" s="22" t="str">
        <f>Datas_Entregas!$A$3</f>
        <v>BTS/Anel</v>
      </c>
      <c r="C2717" s="25">
        <f t="array" ref="C2717">INDEX(Datas_Entregas!$B$2:$B$100, MATCH(B2717, Datas_Entregas!$A$2:$A$100, 0), 1)</f>
        <v>43296</v>
      </c>
      <c r="D2717" s="22" t="str">
        <f>Def_Status_Montagem!$A$2</f>
        <v>A verificar</v>
      </c>
      <c r="E2717" s="35" t="str">
        <f>Def_Status_Montagem!$B$4</f>
        <v>Contratada (inclui etiqueta)</v>
      </c>
      <c r="F2717" s="214" t="str">
        <f t="array" ref="F2717">INDEX(Def_Instancias_Equipamentos!$F$2:$F$5135, MATCH(K2717, Def_Instancias_Equipamentos!$D$2:$D$5135, 0), 1)</f>
        <v>Túnel (Anel)</v>
      </c>
      <c r="G2717" s="215" t="str">
        <f t="array" ref="G2717">INDEX(Def_Instancias_Equipamentos!$F$2:$F$5135, MATCH(L2717, Def_Instancias_Equipamentos!$D$2:$D$5135, 0), 1)</f>
        <v>Sala Racks 9</v>
      </c>
      <c r="H2717" s="26" t="str">
        <f t="array" ref="H2717">INDEX(Def_Instancias_Equipamentos!$E$2:$E$5135, MATCH(K2717, Def_Instancias_Equipamentos!$D$2:$D$5135, 0), 1)</f>
        <v>SI-09C2</v>
      </c>
      <c r="I2717" s="27" t="str">
        <f t="array" ref="I2717">INDEX(Def_Instancias_Equipamentos!$E$2:$E$5135, MATCH(L2717, Def_Instancias_Equipamentos!$D$2:$D$5135, 0), 1)</f>
        <v>IA-09RaBPM</v>
      </c>
      <c r="J2717" s="27" t="str">
        <f t="shared" si="26"/>
        <v>EXTERNO</v>
      </c>
      <c r="K2717" s="28" t="str">
        <f>Def_Instancias_Equipamentos!$D$1107</f>
        <v>SI-09C2:DI-BPMSigPatch</v>
      </c>
      <c r="L2717" s="19" t="str">
        <f>Def_Instancias_Equipamentos!$D$857</f>
        <v>SI-09C2:DI-BPMRFFE</v>
      </c>
      <c r="M2717" s="44" t="s">
        <v>47</v>
      </c>
      <c r="N2717" s="45" t="s">
        <v>48</v>
      </c>
      <c r="O2717" s="31" t="str">
        <f>Def_Sistemas_Conectores_Cabos!$B$7</f>
        <v>SMA 50-ohm</v>
      </c>
      <c r="P2717" s="19" t="str">
        <f>Def_Sistemas_Conectores_Cabos!$B$7</f>
        <v>SMA 50-ohm</v>
      </c>
      <c r="Q2717" s="27" t="str">
        <f t="shared" si="31"/>
        <v>SI-09C2:DI-BPMSigPatch/BO_OUT
SI-09C2:DI-BPMRFFE/BO_IN</v>
      </c>
      <c r="R2717" s="46" t="s">
        <v>25</v>
      </c>
      <c r="S2717" s="46" t="s">
        <v>25</v>
      </c>
      <c r="T2717" s="47" t="str">
        <f>Def_Sistemas_Conectores_Cabos!$C$14</f>
        <v>Datalink Extrudado</v>
      </c>
      <c r="U2717" s="45" t="s">
        <v>46</v>
      </c>
      <c r="V2717" s="33"/>
      <c r="W2717" s="33"/>
      <c r="X2717" s="33"/>
    </row>
    <row r="2718" ht="15.75" customHeight="1">
      <c r="A2718" s="19" t="str">
        <f>Def_Sistemas_Conectores_Cabos!$A$22</f>
        <v>BPM de elétrons</v>
      </c>
      <c r="B2718" s="22" t="str">
        <f>Datas_Entregas!$A$3</f>
        <v>BTS/Anel</v>
      </c>
      <c r="C2718" s="25">
        <f t="array" ref="C2718">INDEX(Datas_Entregas!$B$2:$B$100, MATCH(B2718, Datas_Entregas!$A$2:$A$100, 0), 1)</f>
        <v>43296</v>
      </c>
      <c r="D2718" s="22" t="str">
        <f>Def_Status_Montagem!$A$2</f>
        <v>A verificar</v>
      </c>
      <c r="E2718" s="35" t="str">
        <f>Def_Status_Montagem!$B$4</f>
        <v>Contratada (inclui etiqueta)</v>
      </c>
      <c r="F2718" s="214" t="str">
        <f t="array" ref="F2718">INDEX(Def_Instancias_Equipamentos!$F$2:$F$5135, MATCH(K2718, Def_Instancias_Equipamentos!$D$2:$D$5135, 0), 1)</f>
        <v>Túnel (Anel)</v>
      </c>
      <c r="G2718" s="215" t="str">
        <f t="array" ref="G2718">INDEX(Def_Instancias_Equipamentos!$F$2:$F$5135, MATCH(L2718, Def_Instancias_Equipamentos!$D$2:$D$5135, 0), 1)</f>
        <v>Sala Racks 9</v>
      </c>
      <c r="H2718" s="26" t="str">
        <f t="array" ref="H2718">INDEX(Def_Instancias_Equipamentos!$E$2:$E$5135, MATCH(K2718, Def_Instancias_Equipamentos!$D$2:$D$5135, 0), 1)</f>
        <v>SI-09C3</v>
      </c>
      <c r="I2718" s="27" t="str">
        <f t="array" ref="I2718">INDEX(Def_Instancias_Equipamentos!$E$2:$E$5135, MATCH(L2718, Def_Instancias_Equipamentos!$D$2:$D$5135, 0), 1)</f>
        <v>IA-09RaBPM</v>
      </c>
      <c r="J2718" s="27" t="str">
        <f t="shared" si="26"/>
        <v>EXTERNO</v>
      </c>
      <c r="K2718" s="28" t="str">
        <f>Def_Instancias_Equipamentos!$D$1108</f>
        <v>SI-09C3:DI-BPMSigPatch-1</v>
      </c>
      <c r="L2718" s="19" t="str">
        <f>Def_Instancias_Equipamentos!$D$858</f>
        <v>SI-09C3:DI-BPMRFFE-1</v>
      </c>
      <c r="M2718" s="44" t="s">
        <v>47</v>
      </c>
      <c r="N2718" s="45" t="s">
        <v>48</v>
      </c>
      <c r="O2718" s="31" t="str">
        <f>Def_Sistemas_Conectores_Cabos!$B$7</f>
        <v>SMA 50-ohm</v>
      </c>
      <c r="P2718" s="19" t="str">
        <f>Def_Sistemas_Conectores_Cabos!$B$7</f>
        <v>SMA 50-ohm</v>
      </c>
      <c r="Q2718" s="27" t="str">
        <f t="shared" si="31"/>
        <v>SI-09C3:DI-BPMSigPatch-1/BO_OUT
SI-09C3:DI-BPMRFFE-1/BO_IN</v>
      </c>
      <c r="R2718" s="46" t="s">
        <v>25</v>
      </c>
      <c r="S2718" s="46" t="s">
        <v>25</v>
      </c>
      <c r="T2718" s="47" t="str">
        <f>Def_Sistemas_Conectores_Cabos!$C$14</f>
        <v>Datalink Extrudado</v>
      </c>
      <c r="U2718" s="45" t="s">
        <v>46</v>
      </c>
      <c r="V2718" s="33"/>
      <c r="W2718" s="33"/>
      <c r="X2718" s="33"/>
    </row>
    <row r="2719" ht="15.75" customHeight="1">
      <c r="A2719" s="19" t="str">
        <f>Def_Sistemas_Conectores_Cabos!$A$22</f>
        <v>BPM de elétrons</v>
      </c>
      <c r="B2719" s="22" t="str">
        <f>Datas_Entregas!$A$3</f>
        <v>BTS/Anel</v>
      </c>
      <c r="C2719" s="25">
        <f t="array" ref="C2719">INDEX(Datas_Entregas!$B$2:$B$100, MATCH(B2719, Datas_Entregas!$A$2:$A$100, 0), 1)</f>
        <v>43296</v>
      </c>
      <c r="D2719" s="22" t="str">
        <f>Def_Status_Montagem!$A$2</f>
        <v>A verificar</v>
      </c>
      <c r="E2719" s="35" t="str">
        <f>Def_Status_Montagem!$B$4</f>
        <v>Contratada (inclui etiqueta)</v>
      </c>
      <c r="F2719" s="214" t="str">
        <f t="array" ref="F2719">INDEX(Def_Instancias_Equipamentos!$F$2:$F$5135, MATCH(K2719, Def_Instancias_Equipamentos!$D$2:$D$5135, 0), 1)</f>
        <v>Túnel (Anel)</v>
      </c>
      <c r="G2719" s="215" t="str">
        <f t="array" ref="G2719">INDEX(Def_Instancias_Equipamentos!$F$2:$F$5135, MATCH(L2719, Def_Instancias_Equipamentos!$D$2:$D$5135, 0), 1)</f>
        <v>Sala Racks 9</v>
      </c>
      <c r="H2719" s="26" t="str">
        <f t="array" ref="H2719">INDEX(Def_Instancias_Equipamentos!$E$2:$E$5135, MATCH(K2719, Def_Instancias_Equipamentos!$D$2:$D$5135, 0), 1)</f>
        <v>SI-09C3</v>
      </c>
      <c r="I2719" s="27" t="str">
        <f t="array" ref="I2719">INDEX(Def_Instancias_Equipamentos!$E$2:$E$5135, MATCH(L2719, Def_Instancias_Equipamentos!$D$2:$D$5135, 0), 1)</f>
        <v>IA-09RaBPM</v>
      </c>
      <c r="J2719" s="27" t="str">
        <f t="shared" si="26"/>
        <v>EXTERNO</v>
      </c>
      <c r="K2719" s="28" t="str">
        <f>Def_Instancias_Equipamentos!$D$1109</f>
        <v>SI-09C3:DI-BPMSigPatch-2</v>
      </c>
      <c r="L2719" s="19" t="str">
        <f>Def_Instancias_Equipamentos!$D$859</f>
        <v>SI-09C3:DI-BPMRFFE-2</v>
      </c>
      <c r="M2719" s="44" t="s">
        <v>47</v>
      </c>
      <c r="N2719" s="45" t="s">
        <v>48</v>
      </c>
      <c r="O2719" s="31" t="str">
        <f>Def_Sistemas_Conectores_Cabos!$B$7</f>
        <v>SMA 50-ohm</v>
      </c>
      <c r="P2719" s="19" t="str">
        <f>Def_Sistemas_Conectores_Cabos!$B$7</f>
        <v>SMA 50-ohm</v>
      </c>
      <c r="Q2719" s="27" t="str">
        <f t="shared" si="31"/>
        <v>SI-09C3:DI-BPMSigPatch-2/BO_OUT
SI-09C3:DI-BPMRFFE-2/BO_IN</v>
      </c>
      <c r="R2719" s="46" t="s">
        <v>25</v>
      </c>
      <c r="S2719" s="46" t="s">
        <v>25</v>
      </c>
      <c r="T2719" s="47" t="str">
        <f>Def_Sistemas_Conectores_Cabos!$C$14</f>
        <v>Datalink Extrudado</v>
      </c>
      <c r="U2719" s="45" t="s">
        <v>46</v>
      </c>
      <c r="V2719" s="33"/>
      <c r="W2719" s="33"/>
      <c r="X2719" s="33"/>
    </row>
    <row r="2720" ht="15.75" customHeight="1">
      <c r="A2720" s="19" t="str">
        <f>Def_Sistemas_Conectores_Cabos!$A$22</f>
        <v>BPM de elétrons</v>
      </c>
      <c r="B2720" s="22" t="str">
        <f>Datas_Entregas!$A$3</f>
        <v>BTS/Anel</v>
      </c>
      <c r="C2720" s="25">
        <f t="array" ref="C2720">INDEX(Datas_Entregas!$B$2:$B$100, MATCH(B2720, Datas_Entregas!$A$2:$A$100, 0), 1)</f>
        <v>43296</v>
      </c>
      <c r="D2720" s="22" t="str">
        <f>Def_Status_Montagem!$A$2</f>
        <v>A verificar</v>
      </c>
      <c r="E2720" s="35" t="str">
        <f>Def_Status_Montagem!$B$4</f>
        <v>Contratada (inclui etiqueta)</v>
      </c>
      <c r="F2720" s="214" t="str">
        <f t="array" ref="F2720">INDEX(Def_Instancias_Equipamentos!$F$2:$F$5135, MATCH(K2720, Def_Instancias_Equipamentos!$D$2:$D$5135, 0), 1)</f>
        <v>Túnel (Anel)</v>
      </c>
      <c r="G2720" s="215" t="str">
        <f t="array" ref="G2720">INDEX(Def_Instancias_Equipamentos!$F$2:$F$5135, MATCH(L2720, Def_Instancias_Equipamentos!$D$2:$D$5135, 0), 1)</f>
        <v>Sala Racks 9</v>
      </c>
      <c r="H2720" s="26" t="str">
        <f t="array" ref="H2720">INDEX(Def_Instancias_Equipamentos!$E$2:$E$5135, MATCH(K2720, Def_Instancias_Equipamentos!$D$2:$D$5135, 0), 1)</f>
        <v>SI-09C4</v>
      </c>
      <c r="I2720" s="27" t="str">
        <f t="array" ref="I2720">INDEX(Def_Instancias_Equipamentos!$E$2:$E$5135, MATCH(L2720, Def_Instancias_Equipamentos!$D$2:$D$5135, 0), 1)</f>
        <v>IA-09RaBPM</v>
      </c>
      <c r="J2720" s="27" t="str">
        <f t="shared" si="26"/>
        <v>EXTERNO</v>
      </c>
      <c r="K2720" s="28" t="str">
        <f>Def_Instancias_Equipamentos!$D$1110</f>
        <v>SI-09C4:DI-BPMSigPatch</v>
      </c>
      <c r="L2720" s="19" t="str">
        <f>Def_Instancias_Equipamentos!$D$860</f>
        <v>SI-09C4:DI-BPMRFFE</v>
      </c>
      <c r="M2720" s="44" t="s">
        <v>47</v>
      </c>
      <c r="N2720" s="45" t="s">
        <v>48</v>
      </c>
      <c r="O2720" s="31" t="str">
        <f>Def_Sistemas_Conectores_Cabos!$B$7</f>
        <v>SMA 50-ohm</v>
      </c>
      <c r="P2720" s="19" t="str">
        <f>Def_Sistemas_Conectores_Cabos!$B$7</f>
        <v>SMA 50-ohm</v>
      </c>
      <c r="Q2720" s="27" t="str">
        <f t="shared" si="31"/>
        <v>SI-09C4:DI-BPMSigPatch/BO_OUT
SI-09C4:DI-BPMRFFE/BO_IN</v>
      </c>
      <c r="R2720" s="46" t="s">
        <v>25</v>
      </c>
      <c r="S2720" s="46" t="s">
        <v>25</v>
      </c>
      <c r="T2720" s="47" t="str">
        <f>Def_Sistemas_Conectores_Cabos!$C$14</f>
        <v>Datalink Extrudado</v>
      </c>
      <c r="U2720" s="45" t="s">
        <v>46</v>
      </c>
      <c r="V2720" s="33"/>
      <c r="W2720" s="33"/>
      <c r="X2720" s="33"/>
    </row>
    <row r="2721" ht="15.75" customHeight="1">
      <c r="A2721" s="19" t="str">
        <f>Def_Sistemas_Conectores_Cabos!$A$22</f>
        <v>BPM de elétrons</v>
      </c>
      <c r="B2721" s="22" t="str">
        <f>Datas_Entregas!$A$3</f>
        <v>BTS/Anel</v>
      </c>
      <c r="C2721" s="25">
        <f t="array" ref="C2721">INDEX(Datas_Entregas!$B$2:$B$100, MATCH(B2721, Datas_Entregas!$A$2:$A$100, 0), 1)</f>
        <v>43296</v>
      </c>
      <c r="D2721" s="22" t="str">
        <f>Def_Status_Montagem!$A$2</f>
        <v>A verificar</v>
      </c>
      <c r="E2721" s="35" t="str">
        <f>Def_Status_Montagem!$B$4</f>
        <v>Contratada (inclui etiqueta)</v>
      </c>
      <c r="F2721" s="214" t="str">
        <f t="array" ref="F2721">INDEX(Def_Instancias_Equipamentos!$F$2:$F$5135, MATCH(K2721, Def_Instancias_Equipamentos!$D$2:$D$5135, 0), 1)</f>
        <v>Túnel (Anel)</v>
      </c>
      <c r="G2721" s="215" t="str">
        <f t="array" ref="G2721">INDEX(Def_Instancias_Equipamentos!$F$2:$F$5135, MATCH(L2721, Def_Instancias_Equipamentos!$D$2:$D$5135, 0), 1)</f>
        <v>Sala Racks 9</v>
      </c>
      <c r="H2721" s="26" t="str">
        <f t="array" ref="H2721">INDEX(Def_Instancias_Equipamentos!$E$2:$E$5135, MATCH(K2721, Def_Instancias_Equipamentos!$D$2:$D$5135, 0), 1)</f>
        <v>SI-09M1</v>
      </c>
      <c r="I2721" s="27" t="str">
        <f t="array" ref="I2721">INDEX(Def_Instancias_Equipamentos!$E$2:$E$5135, MATCH(L2721, Def_Instancias_Equipamentos!$D$2:$D$5135, 0), 1)</f>
        <v>IA-09RaBPM</v>
      </c>
      <c r="J2721" s="27" t="str">
        <f t="shared" si="26"/>
        <v>EXTERNO</v>
      </c>
      <c r="K2721" s="28" t="str">
        <f>Def_Instancias_Equipamentos!$D$1111</f>
        <v>SI-09M1:DI-BPMSigPatch</v>
      </c>
      <c r="L2721" s="19" t="str">
        <f>Def_Instancias_Equipamentos!$D$861</f>
        <v>SI-09M1:DI-BPMRFFE</v>
      </c>
      <c r="M2721" s="44" t="s">
        <v>47</v>
      </c>
      <c r="N2721" s="45" t="s">
        <v>48</v>
      </c>
      <c r="O2721" s="31" t="str">
        <f>Def_Sistemas_Conectores_Cabos!$B$7</f>
        <v>SMA 50-ohm</v>
      </c>
      <c r="P2721" s="19" t="str">
        <f>Def_Sistemas_Conectores_Cabos!$B$7</f>
        <v>SMA 50-ohm</v>
      </c>
      <c r="Q2721" s="27" t="str">
        <f t="shared" si="31"/>
        <v>SI-09M1:DI-BPMSigPatch/BO_OUT
SI-09M1:DI-BPMRFFE/BO_IN</v>
      </c>
      <c r="R2721" s="46" t="s">
        <v>25</v>
      </c>
      <c r="S2721" s="46" t="s">
        <v>25</v>
      </c>
      <c r="T2721" s="47" t="str">
        <f>Def_Sistemas_Conectores_Cabos!$C$14</f>
        <v>Datalink Extrudado</v>
      </c>
      <c r="U2721" s="45" t="s">
        <v>46</v>
      </c>
      <c r="V2721" s="33"/>
      <c r="W2721" s="33"/>
      <c r="X2721" s="33"/>
    </row>
    <row r="2722" ht="15.75" customHeight="1">
      <c r="A2722" s="19" t="str">
        <f>Def_Sistemas_Conectores_Cabos!$A$22</f>
        <v>BPM de elétrons</v>
      </c>
      <c r="B2722" s="22" t="str">
        <f>Datas_Entregas!$A$3</f>
        <v>BTS/Anel</v>
      </c>
      <c r="C2722" s="25">
        <f t="array" ref="C2722">INDEX(Datas_Entregas!$B$2:$B$100, MATCH(B2722, Datas_Entregas!$A$2:$A$100, 0), 1)</f>
        <v>43296</v>
      </c>
      <c r="D2722" s="22" t="str">
        <f>Def_Status_Montagem!$A$2</f>
        <v>A verificar</v>
      </c>
      <c r="E2722" s="35" t="str">
        <f>Def_Status_Montagem!$B$4</f>
        <v>Contratada (inclui etiqueta)</v>
      </c>
      <c r="F2722" s="214" t="str">
        <f t="array" ref="F2722">INDEX(Def_Instancias_Equipamentos!$F$2:$F$5135, MATCH(K2722, Def_Instancias_Equipamentos!$D$2:$D$5135, 0), 1)</f>
        <v>Túnel (Anel)</v>
      </c>
      <c r="G2722" s="215" t="str">
        <f t="array" ref="G2722">INDEX(Def_Instancias_Equipamentos!$F$2:$F$5135, MATCH(L2722, Def_Instancias_Equipamentos!$D$2:$D$5135, 0), 1)</f>
        <v>Sala Racks 9</v>
      </c>
      <c r="H2722" s="26" t="str">
        <f t="array" ref="H2722">INDEX(Def_Instancias_Equipamentos!$E$2:$E$5135, MATCH(K2722, Def_Instancias_Equipamentos!$D$2:$D$5135, 0), 1)</f>
        <v>SI-09M2</v>
      </c>
      <c r="I2722" s="27" t="str">
        <f t="array" ref="I2722">INDEX(Def_Instancias_Equipamentos!$E$2:$E$5135, MATCH(L2722, Def_Instancias_Equipamentos!$D$2:$D$5135, 0), 1)</f>
        <v>IA-09RaBPM</v>
      </c>
      <c r="J2722" s="27" t="str">
        <f t="shared" si="26"/>
        <v>EXTERNO</v>
      </c>
      <c r="K2722" s="28" t="str">
        <f>Def_Instancias_Equipamentos!$D$1112</f>
        <v>SI-09M2:DI-BPMSigPatch</v>
      </c>
      <c r="L2722" s="19" t="str">
        <f>Def_Instancias_Equipamentos!$D$862</f>
        <v>SI-09M2:DI-BPMRFFE</v>
      </c>
      <c r="M2722" s="44" t="s">
        <v>47</v>
      </c>
      <c r="N2722" s="45" t="s">
        <v>48</v>
      </c>
      <c r="O2722" s="31" t="str">
        <f>Def_Sistemas_Conectores_Cabos!$B$7</f>
        <v>SMA 50-ohm</v>
      </c>
      <c r="P2722" s="19" t="str">
        <f>Def_Sistemas_Conectores_Cabos!$B$7</f>
        <v>SMA 50-ohm</v>
      </c>
      <c r="Q2722" s="27" t="str">
        <f t="shared" si="31"/>
        <v>SI-09M2:DI-BPMSigPatch/BO_OUT
SI-09M2:DI-BPMRFFE/BO_IN</v>
      </c>
      <c r="R2722" s="46" t="s">
        <v>25</v>
      </c>
      <c r="S2722" s="46" t="s">
        <v>25</v>
      </c>
      <c r="T2722" s="47" t="str">
        <f>Def_Sistemas_Conectores_Cabos!$C$14</f>
        <v>Datalink Extrudado</v>
      </c>
      <c r="U2722" s="45" t="s">
        <v>46</v>
      </c>
      <c r="V2722" s="33"/>
      <c r="W2722" s="33"/>
      <c r="X2722" s="33"/>
    </row>
    <row r="2723" ht="15.75" customHeight="1">
      <c r="A2723" s="19" t="str">
        <f>Def_Sistemas_Conectores_Cabos!$A$22</f>
        <v>BPM de elétrons</v>
      </c>
      <c r="B2723" s="22" t="str">
        <f>Datas_Entregas!$A$3</f>
        <v>BTS/Anel</v>
      </c>
      <c r="C2723" s="25">
        <f t="array" ref="C2723">INDEX(Datas_Entregas!$B$2:$B$100, MATCH(B2723, Datas_Entregas!$A$2:$A$100, 0), 1)</f>
        <v>43296</v>
      </c>
      <c r="D2723" s="22" t="str">
        <f>Def_Status_Montagem!$A$2</f>
        <v>A verificar</v>
      </c>
      <c r="E2723" s="35" t="str">
        <f>Def_Status_Montagem!$B$4</f>
        <v>Contratada (inclui etiqueta)</v>
      </c>
      <c r="F2723" s="214" t="str">
        <f t="array" ref="F2723">INDEX(Def_Instancias_Equipamentos!$F$2:$F$5135, MATCH(K2723, Def_Instancias_Equipamentos!$D$2:$D$5135, 0), 1)</f>
        <v>Túnel (Anel)</v>
      </c>
      <c r="G2723" s="215" t="str">
        <f t="array" ref="G2723">INDEX(Def_Instancias_Equipamentos!$F$2:$F$5135, MATCH(L2723, Def_Instancias_Equipamentos!$D$2:$D$5135, 0), 1)</f>
        <v>Sala Racks 9</v>
      </c>
      <c r="H2723" s="26" t="str">
        <f t="array" ref="H2723">INDEX(Def_Instancias_Equipamentos!$E$2:$E$5135, MATCH(K2723, Def_Instancias_Equipamentos!$D$2:$D$5135, 0), 1)</f>
        <v>SI-09SA</v>
      </c>
      <c r="I2723" s="27" t="str">
        <f t="array" ref="I2723">INDEX(Def_Instancias_Equipamentos!$E$2:$E$5135, MATCH(L2723, Def_Instancias_Equipamentos!$D$2:$D$5135, 0), 1)</f>
        <v>IA-09RaBPM</v>
      </c>
      <c r="J2723" s="27" t="str">
        <f t="shared" si="26"/>
        <v>EXTERNO</v>
      </c>
      <c r="K2723" s="28" t="str">
        <f>Def_Instancias_Equipamentos!$D$1217</f>
        <v>SI-09SA:DI-BPMSigPatch-1</v>
      </c>
      <c r="L2723" s="19" t="str">
        <f>Def_Instancias_Equipamentos!$D$967</f>
        <v>SI-09SA:DI-BPMRFFE-1</v>
      </c>
      <c r="M2723" s="44" t="s">
        <v>47</v>
      </c>
      <c r="N2723" s="45" t="s">
        <v>48</v>
      </c>
      <c r="O2723" s="31" t="str">
        <f>Def_Sistemas_Conectores_Cabos!$B$7</f>
        <v>SMA 50-ohm</v>
      </c>
      <c r="P2723" s="19" t="str">
        <f>Def_Sistemas_Conectores_Cabos!$B$7</f>
        <v>SMA 50-ohm</v>
      </c>
      <c r="Q2723" s="27" t="str">
        <f t="shared" si="31"/>
        <v>SI-09SA:DI-BPMSigPatch-1/BO_OUT
SI-09SA:DI-BPMRFFE-1/BO_IN</v>
      </c>
      <c r="R2723" s="46" t="s">
        <v>25</v>
      </c>
      <c r="S2723" s="46" t="s">
        <v>25</v>
      </c>
      <c r="T2723" s="47" t="str">
        <f>Def_Sistemas_Conectores_Cabos!$C$14</f>
        <v>Datalink Extrudado</v>
      </c>
      <c r="U2723" s="45" t="s">
        <v>46</v>
      </c>
      <c r="V2723" s="33"/>
      <c r="W2723" s="33"/>
      <c r="X2723" s="33"/>
    </row>
    <row r="2724" ht="15.75" customHeight="1">
      <c r="A2724" s="19" t="str">
        <f>Def_Sistemas_Conectores_Cabos!$A$22</f>
        <v>BPM de elétrons</v>
      </c>
      <c r="B2724" s="22" t="str">
        <f>Datas_Entregas!$A$3</f>
        <v>BTS/Anel</v>
      </c>
      <c r="C2724" s="25">
        <f t="array" ref="C2724">INDEX(Datas_Entregas!$B$2:$B$100, MATCH(B2724, Datas_Entregas!$A$2:$A$100, 0), 1)</f>
        <v>43296</v>
      </c>
      <c r="D2724" s="22" t="str">
        <f>Def_Status_Montagem!$A$2</f>
        <v>A verificar</v>
      </c>
      <c r="E2724" s="35" t="str">
        <f>Def_Status_Montagem!$B$4</f>
        <v>Contratada (inclui etiqueta)</v>
      </c>
      <c r="F2724" s="214" t="str">
        <f t="array" ref="F2724">INDEX(Def_Instancias_Equipamentos!$F$2:$F$5135, MATCH(K2724, Def_Instancias_Equipamentos!$D$2:$D$5135, 0), 1)</f>
        <v>Túnel (Anel)</v>
      </c>
      <c r="G2724" s="215" t="str">
        <f t="array" ref="G2724">INDEX(Def_Instancias_Equipamentos!$F$2:$F$5135, MATCH(L2724, Def_Instancias_Equipamentos!$D$2:$D$5135, 0), 1)</f>
        <v>Sala Racks 9</v>
      </c>
      <c r="H2724" s="26" t="str">
        <f t="array" ref="H2724">INDEX(Def_Instancias_Equipamentos!$E$2:$E$5135, MATCH(K2724, Def_Instancias_Equipamentos!$D$2:$D$5135, 0), 1)</f>
        <v>SI-09SA</v>
      </c>
      <c r="I2724" s="27" t="str">
        <f t="array" ref="I2724">INDEX(Def_Instancias_Equipamentos!$E$2:$E$5135, MATCH(L2724, Def_Instancias_Equipamentos!$D$2:$D$5135, 0), 1)</f>
        <v>IA-09RaBPM</v>
      </c>
      <c r="J2724" s="27" t="str">
        <f t="shared" si="26"/>
        <v>EXTERNO</v>
      </c>
      <c r="K2724" s="28" t="str">
        <f>Def_Instancias_Equipamentos!$D$1218</f>
        <v>SI-09SA:DI-BPMSigPatch-2</v>
      </c>
      <c r="L2724" s="19" t="str">
        <f>Def_Instancias_Equipamentos!$D$968</f>
        <v>SI-09SA:DI-BPMRFFE-2</v>
      </c>
      <c r="M2724" s="44" t="s">
        <v>47</v>
      </c>
      <c r="N2724" s="45" t="s">
        <v>48</v>
      </c>
      <c r="O2724" s="31" t="str">
        <f>Def_Sistemas_Conectores_Cabos!$B$7</f>
        <v>SMA 50-ohm</v>
      </c>
      <c r="P2724" s="19" t="str">
        <f>Def_Sistemas_Conectores_Cabos!$B$7</f>
        <v>SMA 50-ohm</v>
      </c>
      <c r="Q2724" s="27" t="str">
        <f t="shared" si="31"/>
        <v>SI-09SA:DI-BPMSigPatch-2/BO_OUT
SI-09SA:DI-BPMRFFE-2/BO_IN</v>
      </c>
      <c r="R2724" s="46" t="s">
        <v>25</v>
      </c>
      <c r="S2724" s="46" t="s">
        <v>25</v>
      </c>
      <c r="T2724" s="47" t="str">
        <f>Def_Sistemas_Conectores_Cabos!$C$14</f>
        <v>Datalink Extrudado</v>
      </c>
      <c r="U2724" s="45" t="s">
        <v>46</v>
      </c>
      <c r="V2724" s="33"/>
      <c r="W2724" s="33"/>
      <c r="X2724" s="33"/>
    </row>
    <row r="2725" ht="15.75" customHeight="1">
      <c r="A2725" s="19" t="str">
        <f>Def_Sistemas_Conectores_Cabos!$A$22</f>
        <v>BPM de elétrons</v>
      </c>
      <c r="B2725" s="22" t="str">
        <f>Datas_Entregas!$A$3</f>
        <v>BTS/Anel</v>
      </c>
      <c r="C2725" s="25">
        <f t="array" ref="C2725">INDEX(Datas_Entregas!$B$2:$B$100, MATCH(B2725, Datas_Entregas!$A$2:$A$100, 0), 1)</f>
        <v>43296</v>
      </c>
      <c r="D2725" s="22" t="str">
        <f>Def_Status_Montagem!$A$2</f>
        <v>A verificar</v>
      </c>
      <c r="E2725" s="35" t="str">
        <f>Def_Status_Montagem!$B$4</f>
        <v>Contratada (inclui etiqueta)</v>
      </c>
      <c r="F2725" s="214" t="str">
        <f t="array" ref="F2725">INDEX(Def_Instancias_Equipamentos!$F$2:$F$5135, MATCH(K2725, Def_Instancias_Equipamentos!$D$2:$D$5135, 0), 1)</f>
        <v>Túnel (Anel)</v>
      </c>
      <c r="G2725" s="215" t="str">
        <f t="array" ref="G2725">INDEX(Def_Instancias_Equipamentos!$F$2:$F$5135, MATCH(L2725, Def_Instancias_Equipamentos!$D$2:$D$5135, 0), 1)</f>
        <v>Sala Racks 10</v>
      </c>
      <c r="H2725" s="26" t="str">
        <f t="array" ref="H2725">INDEX(Def_Instancias_Equipamentos!$E$2:$E$5135, MATCH(K2725, Def_Instancias_Equipamentos!$D$2:$D$5135, 0), 1)</f>
        <v>SI-10C1</v>
      </c>
      <c r="I2725" s="27" t="str">
        <f t="array" ref="I2725">INDEX(Def_Instancias_Equipamentos!$E$2:$E$5135, MATCH(L2725, Def_Instancias_Equipamentos!$D$2:$D$5135, 0), 1)</f>
        <v>IA-10RaBPM</v>
      </c>
      <c r="J2725" s="27" t="str">
        <f t="shared" si="26"/>
        <v>EXTERNO</v>
      </c>
      <c r="K2725" s="28" t="str">
        <f>Def_Instancias_Equipamentos!$D$1113</f>
        <v>SI-10C1:DI-BPMSigPatch-1</v>
      </c>
      <c r="L2725" s="19" t="str">
        <f>Def_Instancias_Equipamentos!$D$863</f>
        <v>SI-10C1:DI-BPMRFFE-1</v>
      </c>
      <c r="M2725" s="44" t="s">
        <v>47</v>
      </c>
      <c r="N2725" s="45" t="s">
        <v>48</v>
      </c>
      <c r="O2725" s="31" t="str">
        <f>Def_Sistemas_Conectores_Cabos!$B$7</f>
        <v>SMA 50-ohm</v>
      </c>
      <c r="P2725" s="19" t="str">
        <f>Def_Sistemas_Conectores_Cabos!$B$7</f>
        <v>SMA 50-ohm</v>
      </c>
      <c r="Q2725" s="27" t="str">
        <f t="shared" si="31"/>
        <v>SI-10C1:DI-BPMSigPatch-1/BO_OUT
SI-10C1:DI-BPMRFFE-1/BO_IN</v>
      </c>
      <c r="R2725" s="46" t="s">
        <v>25</v>
      </c>
      <c r="S2725" s="46" t="s">
        <v>25</v>
      </c>
      <c r="T2725" s="47" t="str">
        <f>Def_Sistemas_Conectores_Cabos!$C$14</f>
        <v>Datalink Extrudado</v>
      </c>
      <c r="U2725" s="45" t="s">
        <v>46</v>
      </c>
      <c r="V2725" s="33"/>
      <c r="W2725" s="33"/>
      <c r="X2725" s="33"/>
    </row>
    <row r="2726" ht="15.75" customHeight="1">
      <c r="A2726" s="19" t="str">
        <f>Def_Sistemas_Conectores_Cabos!$A$22</f>
        <v>BPM de elétrons</v>
      </c>
      <c r="B2726" s="22" t="str">
        <f>Datas_Entregas!$A$3</f>
        <v>BTS/Anel</v>
      </c>
      <c r="C2726" s="25">
        <f t="array" ref="C2726">INDEX(Datas_Entregas!$B$2:$B$100, MATCH(B2726, Datas_Entregas!$A$2:$A$100, 0), 1)</f>
        <v>43296</v>
      </c>
      <c r="D2726" s="22" t="str">
        <f>Def_Status_Montagem!$A$2</f>
        <v>A verificar</v>
      </c>
      <c r="E2726" s="35" t="str">
        <f>Def_Status_Montagem!$B$4</f>
        <v>Contratada (inclui etiqueta)</v>
      </c>
      <c r="F2726" s="214" t="str">
        <f t="array" ref="F2726">INDEX(Def_Instancias_Equipamentos!$F$2:$F$5135, MATCH(K2726, Def_Instancias_Equipamentos!$D$2:$D$5135, 0), 1)</f>
        <v>Túnel (Anel)</v>
      </c>
      <c r="G2726" s="215" t="str">
        <f t="array" ref="G2726">INDEX(Def_Instancias_Equipamentos!$F$2:$F$5135, MATCH(L2726, Def_Instancias_Equipamentos!$D$2:$D$5135, 0), 1)</f>
        <v>Sala Racks 10</v>
      </c>
      <c r="H2726" s="26" t="str">
        <f t="array" ref="H2726">INDEX(Def_Instancias_Equipamentos!$E$2:$E$5135, MATCH(K2726, Def_Instancias_Equipamentos!$D$2:$D$5135, 0), 1)</f>
        <v>SI-10C1</v>
      </c>
      <c r="I2726" s="27" t="str">
        <f t="array" ref="I2726">INDEX(Def_Instancias_Equipamentos!$E$2:$E$5135, MATCH(L2726, Def_Instancias_Equipamentos!$D$2:$D$5135, 0), 1)</f>
        <v>IA-10RaBPM</v>
      </c>
      <c r="J2726" s="27" t="str">
        <f t="shared" si="26"/>
        <v>EXTERNO</v>
      </c>
      <c r="K2726" s="28" t="str">
        <f>Def_Instancias_Equipamentos!$D$1114</f>
        <v>SI-10C1:DI-BPMSigPatch-2</v>
      </c>
      <c r="L2726" s="19" t="str">
        <f>Def_Instancias_Equipamentos!$D$864</f>
        <v>SI-10C1:DI-BPMRFFE-2</v>
      </c>
      <c r="M2726" s="44" t="s">
        <v>47</v>
      </c>
      <c r="N2726" s="45" t="s">
        <v>48</v>
      </c>
      <c r="O2726" s="31" t="str">
        <f>Def_Sistemas_Conectores_Cabos!$B$7</f>
        <v>SMA 50-ohm</v>
      </c>
      <c r="P2726" s="19" t="str">
        <f>Def_Sistemas_Conectores_Cabos!$B$7</f>
        <v>SMA 50-ohm</v>
      </c>
      <c r="Q2726" s="27" t="str">
        <f t="shared" si="31"/>
        <v>SI-10C1:DI-BPMSigPatch-2/BO_OUT
SI-10C1:DI-BPMRFFE-2/BO_IN</v>
      </c>
      <c r="R2726" s="46" t="s">
        <v>25</v>
      </c>
      <c r="S2726" s="46" t="s">
        <v>25</v>
      </c>
      <c r="T2726" s="47" t="str">
        <f>Def_Sistemas_Conectores_Cabos!$C$14</f>
        <v>Datalink Extrudado</v>
      </c>
      <c r="U2726" s="45" t="s">
        <v>46</v>
      </c>
      <c r="V2726" s="33"/>
      <c r="W2726" s="33"/>
      <c r="X2726" s="33"/>
    </row>
    <row r="2727" ht="15.75" customHeight="1">
      <c r="A2727" s="19" t="str">
        <f>Def_Sistemas_Conectores_Cabos!$A$22</f>
        <v>BPM de elétrons</v>
      </c>
      <c r="B2727" s="22" t="str">
        <f>Datas_Entregas!$A$3</f>
        <v>BTS/Anel</v>
      </c>
      <c r="C2727" s="25">
        <f t="array" ref="C2727">INDEX(Datas_Entregas!$B$2:$B$100, MATCH(B2727, Datas_Entregas!$A$2:$A$100, 0), 1)</f>
        <v>43296</v>
      </c>
      <c r="D2727" s="22" t="str">
        <f>Def_Status_Montagem!$A$2</f>
        <v>A verificar</v>
      </c>
      <c r="E2727" s="35" t="str">
        <f>Def_Status_Montagem!$B$4</f>
        <v>Contratada (inclui etiqueta)</v>
      </c>
      <c r="F2727" s="214" t="str">
        <f t="array" ref="F2727">INDEX(Def_Instancias_Equipamentos!$F$2:$F$5135, MATCH(K2727, Def_Instancias_Equipamentos!$D$2:$D$5135, 0), 1)</f>
        <v>Túnel (Anel)</v>
      </c>
      <c r="G2727" s="215" t="str">
        <f t="array" ref="G2727">INDEX(Def_Instancias_Equipamentos!$F$2:$F$5135, MATCH(L2727, Def_Instancias_Equipamentos!$D$2:$D$5135, 0), 1)</f>
        <v>Sala Racks 10</v>
      </c>
      <c r="H2727" s="26" t="str">
        <f t="array" ref="H2727">INDEX(Def_Instancias_Equipamentos!$E$2:$E$5135, MATCH(K2727, Def_Instancias_Equipamentos!$D$2:$D$5135, 0), 1)</f>
        <v>SI-10C2</v>
      </c>
      <c r="I2727" s="27" t="str">
        <f t="array" ref="I2727">INDEX(Def_Instancias_Equipamentos!$E$2:$E$5135, MATCH(L2727, Def_Instancias_Equipamentos!$D$2:$D$5135, 0), 1)</f>
        <v>IA-10RaBPM</v>
      </c>
      <c r="J2727" s="27" t="str">
        <f t="shared" si="26"/>
        <v>EXTERNO</v>
      </c>
      <c r="K2727" s="28" t="str">
        <f>Def_Instancias_Equipamentos!$D$1115</f>
        <v>SI-10C2:DI-BPMSigPatch</v>
      </c>
      <c r="L2727" s="19" t="str">
        <f>Def_Instancias_Equipamentos!$D$865</f>
        <v>SI-10C2:DI-BPMRFFE</v>
      </c>
      <c r="M2727" s="44" t="s">
        <v>47</v>
      </c>
      <c r="N2727" s="45" t="s">
        <v>48</v>
      </c>
      <c r="O2727" s="31" t="str">
        <f>Def_Sistemas_Conectores_Cabos!$B$7</f>
        <v>SMA 50-ohm</v>
      </c>
      <c r="P2727" s="19" t="str">
        <f>Def_Sistemas_Conectores_Cabos!$B$7</f>
        <v>SMA 50-ohm</v>
      </c>
      <c r="Q2727" s="27" t="str">
        <f t="shared" si="31"/>
        <v>SI-10C2:DI-BPMSigPatch/BO_OUT
SI-10C2:DI-BPMRFFE/BO_IN</v>
      </c>
      <c r="R2727" s="46" t="s">
        <v>25</v>
      </c>
      <c r="S2727" s="46" t="s">
        <v>25</v>
      </c>
      <c r="T2727" s="47" t="str">
        <f>Def_Sistemas_Conectores_Cabos!$C$14</f>
        <v>Datalink Extrudado</v>
      </c>
      <c r="U2727" s="45" t="s">
        <v>46</v>
      </c>
      <c r="V2727" s="33"/>
      <c r="W2727" s="33"/>
      <c r="X2727" s="33"/>
    </row>
    <row r="2728" ht="15.75" customHeight="1">
      <c r="A2728" s="19" t="str">
        <f>Def_Sistemas_Conectores_Cabos!$A$22</f>
        <v>BPM de elétrons</v>
      </c>
      <c r="B2728" s="22" t="str">
        <f>Datas_Entregas!$A$3</f>
        <v>BTS/Anel</v>
      </c>
      <c r="C2728" s="25">
        <f t="array" ref="C2728">INDEX(Datas_Entregas!$B$2:$B$100, MATCH(B2728, Datas_Entregas!$A$2:$A$100, 0), 1)</f>
        <v>43296</v>
      </c>
      <c r="D2728" s="22" t="str">
        <f>Def_Status_Montagem!$A$2</f>
        <v>A verificar</v>
      </c>
      <c r="E2728" s="35" t="str">
        <f>Def_Status_Montagem!$B$4</f>
        <v>Contratada (inclui etiqueta)</v>
      </c>
      <c r="F2728" s="214" t="str">
        <f t="array" ref="F2728">INDEX(Def_Instancias_Equipamentos!$F$2:$F$5135, MATCH(K2728, Def_Instancias_Equipamentos!$D$2:$D$5135, 0), 1)</f>
        <v>Túnel (Anel)</v>
      </c>
      <c r="G2728" s="215" t="str">
        <f t="array" ref="G2728">INDEX(Def_Instancias_Equipamentos!$F$2:$F$5135, MATCH(L2728, Def_Instancias_Equipamentos!$D$2:$D$5135, 0), 1)</f>
        <v>Sala Racks 10</v>
      </c>
      <c r="H2728" s="26" t="str">
        <f t="array" ref="H2728">INDEX(Def_Instancias_Equipamentos!$E$2:$E$5135, MATCH(K2728, Def_Instancias_Equipamentos!$D$2:$D$5135, 0), 1)</f>
        <v>SI-10C3</v>
      </c>
      <c r="I2728" s="27" t="str">
        <f t="array" ref="I2728">INDEX(Def_Instancias_Equipamentos!$E$2:$E$5135, MATCH(L2728, Def_Instancias_Equipamentos!$D$2:$D$5135, 0), 1)</f>
        <v>IA-10RaBPM</v>
      </c>
      <c r="J2728" s="27" t="str">
        <f t="shared" si="26"/>
        <v>EXTERNO</v>
      </c>
      <c r="K2728" s="28" t="str">
        <f>Def_Instancias_Equipamentos!$D$1116</f>
        <v>SI-10C3:DI-BPMSigPatch-1</v>
      </c>
      <c r="L2728" s="19" t="str">
        <f>Def_Instancias_Equipamentos!$D$866</f>
        <v>SI-10C3:DI-BPMRFFE-1</v>
      </c>
      <c r="M2728" s="44" t="s">
        <v>47</v>
      </c>
      <c r="N2728" s="45" t="s">
        <v>48</v>
      </c>
      <c r="O2728" s="31" t="str">
        <f>Def_Sistemas_Conectores_Cabos!$B$7</f>
        <v>SMA 50-ohm</v>
      </c>
      <c r="P2728" s="19" t="str">
        <f>Def_Sistemas_Conectores_Cabos!$B$7</f>
        <v>SMA 50-ohm</v>
      </c>
      <c r="Q2728" s="27" t="str">
        <f t="shared" si="31"/>
        <v>SI-10C3:DI-BPMSigPatch-1/BO_OUT
SI-10C3:DI-BPMRFFE-1/BO_IN</v>
      </c>
      <c r="R2728" s="46" t="s">
        <v>25</v>
      </c>
      <c r="S2728" s="46" t="s">
        <v>25</v>
      </c>
      <c r="T2728" s="47" t="str">
        <f>Def_Sistemas_Conectores_Cabos!$C$14</f>
        <v>Datalink Extrudado</v>
      </c>
      <c r="U2728" s="45" t="s">
        <v>46</v>
      </c>
      <c r="V2728" s="33"/>
      <c r="W2728" s="33"/>
      <c r="X2728" s="33"/>
    </row>
    <row r="2729" ht="15.75" customHeight="1">
      <c r="A2729" s="19" t="str">
        <f>Def_Sistemas_Conectores_Cabos!$A$22</f>
        <v>BPM de elétrons</v>
      </c>
      <c r="B2729" s="22" t="str">
        <f>Datas_Entregas!$A$3</f>
        <v>BTS/Anel</v>
      </c>
      <c r="C2729" s="25">
        <f t="array" ref="C2729">INDEX(Datas_Entregas!$B$2:$B$100, MATCH(B2729, Datas_Entregas!$A$2:$A$100, 0), 1)</f>
        <v>43296</v>
      </c>
      <c r="D2729" s="22" t="str">
        <f>Def_Status_Montagem!$A$2</f>
        <v>A verificar</v>
      </c>
      <c r="E2729" s="35" t="str">
        <f>Def_Status_Montagem!$B$4</f>
        <v>Contratada (inclui etiqueta)</v>
      </c>
      <c r="F2729" s="214" t="str">
        <f t="array" ref="F2729">INDEX(Def_Instancias_Equipamentos!$F$2:$F$5135, MATCH(K2729, Def_Instancias_Equipamentos!$D$2:$D$5135, 0), 1)</f>
        <v>Túnel (Anel)</v>
      </c>
      <c r="G2729" s="215" t="str">
        <f t="array" ref="G2729">INDEX(Def_Instancias_Equipamentos!$F$2:$F$5135, MATCH(L2729, Def_Instancias_Equipamentos!$D$2:$D$5135, 0), 1)</f>
        <v>Sala Racks 10</v>
      </c>
      <c r="H2729" s="26" t="str">
        <f t="array" ref="H2729">INDEX(Def_Instancias_Equipamentos!$E$2:$E$5135, MATCH(K2729, Def_Instancias_Equipamentos!$D$2:$D$5135, 0), 1)</f>
        <v>SI-10C3</v>
      </c>
      <c r="I2729" s="27" t="str">
        <f t="array" ref="I2729">INDEX(Def_Instancias_Equipamentos!$E$2:$E$5135, MATCH(L2729, Def_Instancias_Equipamentos!$D$2:$D$5135, 0), 1)</f>
        <v>IA-10RaBPM</v>
      </c>
      <c r="J2729" s="27" t="str">
        <f t="shared" si="26"/>
        <v>EXTERNO</v>
      </c>
      <c r="K2729" s="28" t="str">
        <f>Def_Instancias_Equipamentos!$D$1117</f>
        <v>SI-10C3:DI-BPMSigPatch-2</v>
      </c>
      <c r="L2729" s="19" t="str">
        <f>Def_Instancias_Equipamentos!$D$867</f>
        <v>SI-10C3:DI-BPMRFFE-2</v>
      </c>
      <c r="M2729" s="44" t="s">
        <v>47</v>
      </c>
      <c r="N2729" s="45" t="s">
        <v>48</v>
      </c>
      <c r="O2729" s="31" t="str">
        <f>Def_Sistemas_Conectores_Cabos!$B$7</f>
        <v>SMA 50-ohm</v>
      </c>
      <c r="P2729" s="19" t="str">
        <f>Def_Sistemas_Conectores_Cabos!$B$7</f>
        <v>SMA 50-ohm</v>
      </c>
      <c r="Q2729" s="27" t="str">
        <f t="shared" si="31"/>
        <v>SI-10C3:DI-BPMSigPatch-2/BO_OUT
SI-10C3:DI-BPMRFFE-2/BO_IN</v>
      </c>
      <c r="R2729" s="46" t="s">
        <v>25</v>
      </c>
      <c r="S2729" s="46" t="s">
        <v>25</v>
      </c>
      <c r="T2729" s="47" t="str">
        <f>Def_Sistemas_Conectores_Cabos!$C$14</f>
        <v>Datalink Extrudado</v>
      </c>
      <c r="U2729" s="45" t="s">
        <v>46</v>
      </c>
      <c r="V2729" s="33"/>
      <c r="W2729" s="33"/>
      <c r="X2729" s="33"/>
    </row>
    <row r="2730" ht="15.75" customHeight="1">
      <c r="A2730" s="19" t="str">
        <f>Def_Sistemas_Conectores_Cabos!$A$22</f>
        <v>BPM de elétrons</v>
      </c>
      <c r="B2730" s="22" t="str">
        <f>Datas_Entregas!$A$3</f>
        <v>BTS/Anel</v>
      </c>
      <c r="C2730" s="25">
        <f t="array" ref="C2730">INDEX(Datas_Entregas!$B$2:$B$100, MATCH(B2730, Datas_Entregas!$A$2:$A$100, 0), 1)</f>
        <v>43296</v>
      </c>
      <c r="D2730" s="22" t="str">
        <f>Def_Status_Montagem!$A$2</f>
        <v>A verificar</v>
      </c>
      <c r="E2730" s="35" t="str">
        <f>Def_Status_Montagem!$B$4</f>
        <v>Contratada (inclui etiqueta)</v>
      </c>
      <c r="F2730" s="214" t="str">
        <f t="array" ref="F2730">INDEX(Def_Instancias_Equipamentos!$F$2:$F$5135, MATCH(K2730, Def_Instancias_Equipamentos!$D$2:$D$5135, 0), 1)</f>
        <v>Túnel (Anel)</v>
      </c>
      <c r="G2730" s="215" t="str">
        <f t="array" ref="G2730">INDEX(Def_Instancias_Equipamentos!$F$2:$F$5135, MATCH(L2730, Def_Instancias_Equipamentos!$D$2:$D$5135, 0), 1)</f>
        <v>Sala Racks 10</v>
      </c>
      <c r="H2730" s="26" t="str">
        <f t="array" ref="H2730">INDEX(Def_Instancias_Equipamentos!$E$2:$E$5135, MATCH(K2730, Def_Instancias_Equipamentos!$D$2:$D$5135, 0), 1)</f>
        <v>SI-10C4</v>
      </c>
      <c r="I2730" s="27" t="str">
        <f t="array" ref="I2730">INDEX(Def_Instancias_Equipamentos!$E$2:$E$5135, MATCH(L2730, Def_Instancias_Equipamentos!$D$2:$D$5135, 0), 1)</f>
        <v>IA-10RaBPM</v>
      </c>
      <c r="J2730" s="27" t="str">
        <f t="shared" si="26"/>
        <v>EXTERNO</v>
      </c>
      <c r="K2730" s="28" t="str">
        <f>Def_Instancias_Equipamentos!$D$1118</f>
        <v>SI-10C4:DI-BPMSigPatch</v>
      </c>
      <c r="L2730" s="19" t="str">
        <f>Def_Instancias_Equipamentos!$D$868</f>
        <v>SI-10C4:DI-BPMRFFE</v>
      </c>
      <c r="M2730" s="44" t="s">
        <v>47</v>
      </c>
      <c r="N2730" s="45" t="s">
        <v>48</v>
      </c>
      <c r="O2730" s="31" t="str">
        <f>Def_Sistemas_Conectores_Cabos!$B$7</f>
        <v>SMA 50-ohm</v>
      </c>
      <c r="P2730" s="19" t="str">
        <f>Def_Sistemas_Conectores_Cabos!$B$7</f>
        <v>SMA 50-ohm</v>
      </c>
      <c r="Q2730" s="27" t="str">
        <f t="shared" si="31"/>
        <v>SI-10C4:DI-BPMSigPatch/BO_OUT
SI-10C4:DI-BPMRFFE/BO_IN</v>
      </c>
      <c r="R2730" s="46" t="s">
        <v>25</v>
      </c>
      <c r="S2730" s="46" t="s">
        <v>25</v>
      </c>
      <c r="T2730" s="47" t="str">
        <f>Def_Sistemas_Conectores_Cabos!$C$14</f>
        <v>Datalink Extrudado</v>
      </c>
      <c r="U2730" s="45" t="s">
        <v>46</v>
      </c>
      <c r="V2730" s="33"/>
      <c r="W2730" s="33"/>
      <c r="X2730" s="33"/>
    </row>
    <row r="2731" ht="15.75" customHeight="1">
      <c r="A2731" s="19" t="str">
        <f>Def_Sistemas_Conectores_Cabos!$A$22</f>
        <v>BPM de elétrons</v>
      </c>
      <c r="B2731" s="22" t="str">
        <f>Datas_Entregas!$A$3</f>
        <v>BTS/Anel</v>
      </c>
      <c r="C2731" s="25">
        <f t="array" ref="C2731">INDEX(Datas_Entregas!$B$2:$B$100, MATCH(B2731, Datas_Entregas!$A$2:$A$100, 0), 1)</f>
        <v>43296</v>
      </c>
      <c r="D2731" s="22" t="str">
        <f>Def_Status_Montagem!$A$2</f>
        <v>A verificar</v>
      </c>
      <c r="E2731" s="35" t="str">
        <f>Def_Status_Montagem!$B$4</f>
        <v>Contratada (inclui etiqueta)</v>
      </c>
      <c r="F2731" s="214" t="str">
        <f t="array" ref="F2731">INDEX(Def_Instancias_Equipamentos!$F$2:$F$5135, MATCH(K2731, Def_Instancias_Equipamentos!$D$2:$D$5135, 0), 1)</f>
        <v>Túnel (Anel)</v>
      </c>
      <c r="G2731" s="215" t="str">
        <f t="array" ref="G2731">INDEX(Def_Instancias_Equipamentos!$F$2:$F$5135, MATCH(L2731, Def_Instancias_Equipamentos!$D$2:$D$5135, 0), 1)</f>
        <v>Sala Racks 10</v>
      </c>
      <c r="H2731" s="26" t="str">
        <f t="array" ref="H2731">INDEX(Def_Instancias_Equipamentos!$E$2:$E$5135, MATCH(K2731, Def_Instancias_Equipamentos!$D$2:$D$5135, 0), 1)</f>
        <v>SI-10M1</v>
      </c>
      <c r="I2731" s="27" t="str">
        <f t="array" ref="I2731">INDEX(Def_Instancias_Equipamentos!$E$2:$E$5135, MATCH(L2731, Def_Instancias_Equipamentos!$D$2:$D$5135, 0), 1)</f>
        <v>IA-10RaBPM</v>
      </c>
      <c r="J2731" s="27" t="str">
        <f t="shared" si="26"/>
        <v>EXTERNO</v>
      </c>
      <c r="K2731" s="28" t="str">
        <f>Def_Instancias_Equipamentos!$D$1119</f>
        <v>SI-10M1:DI-BPMSigPatch</v>
      </c>
      <c r="L2731" s="19" t="str">
        <f>Def_Instancias_Equipamentos!$D$869</f>
        <v>SI-10M1:DI-BPMRFFE</v>
      </c>
      <c r="M2731" s="44" t="s">
        <v>47</v>
      </c>
      <c r="N2731" s="45" t="s">
        <v>48</v>
      </c>
      <c r="O2731" s="31" t="str">
        <f>Def_Sistemas_Conectores_Cabos!$B$7</f>
        <v>SMA 50-ohm</v>
      </c>
      <c r="P2731" s="19" t="str">
        <f>Def_Sistemas_Conectores_Cabos!$B$7</f>
        <v>SMA 50-ohm</v>
      </c>
      <c r="Q2731" s="27" t="str">
        <f t="shared" si="31"/>
        <v>SI-10M1:DI-BPMSigPatch/BO_OUT
SI-10M1:DI-BPMRFFE/BO_IN</v>
      </c>
      <c r="R2731" s="46" t="s">
        <v>25</v>
      </c>
      <c r="S2731" s="46" t="s">
        <v>25</v>
      </c>
      <c r="T2731" s="47" t="str">
        <f>Def_Sistemas_Conectores_Cabos!$C$14</f>
        <v>Datalink Extrudado</v>
      </c>
      <c r="U2731" s="45" t="s">
        <v>46</v>
      </c>
      <c r="V2731" s="33"/>
      <c r="W2731" s="33"/>
      <c r="X2731" s="33"/>
    </row>
    <row r="2732" ht="15.75" customHeight="1">
      <c r="A2732" s="19" t="str">
        <f>Def_Sistemas_Conectores_Cabos!$A$22</f>
        <v>BPM de elétrons</v>
      </c>
      <c r="B2732" s="22" t="str">
        <f>Datas_Entregas!$A$3</f>
        <v>BTS/Anel</v>
      </c>
      <c r="C2732" s="25">
        <f t="array" ref="C2732">INDEX(Datas_Entregas!$B$2:$B$100, MATCH(B2732, Datas_Entregas!$A$2:$A$100, 0), 1)</f>
        <v>43296</v>
      </c>
      <c r="D2732" s="22" t="str">
        <f>Def_Status_Montagem!$A$2</f>
        <v>A verificar</v>
      </c>
      <c r="E2732" s="35" t="str">
        <f>Def_Status_Montagem!$B$4</f>
        <v>Contratada (inclui etiqueta)</v>
      </c>
      <c r="F2732" s="214" t="str">
        <f t="array" ref="F2732">INDEX(Def_Instancias_Equipamentos!$F$2:$F$5135, MATCH(K2732, Def_Instancias_Equipamentos!$D$2:$D$5135, 0), 1)</f>
        <v>Túnel (Anel)</v>
      </c>
      <c r="G2732" s="215" t="str">
        <f t="array" ref="G2732">INDEX(Def_Instancias_Equipamentos!$F$2:$F$5135, MATCH(L2732, Def_Instancias_Equipamentos!$D$2:$D$5135, 0), 1)</f>
        <v>Sala Racks 10</v>
      </c>
      <c r="H2732" s="26" t="str">
        <f t="array" ref="H2732">INDEX(Def_Instancias_Equipamentos!$E$2:$E$5135, MATCH(K2732, Def_Instancias_Equipamentos!$D$2:$D$5135, 0), 1)</f>
        <v>SI-10M2</v>
      </c>
      <c r="I2732" s="27" t="str">
        <f t="array" ref="I2732">INDEX(Def_Instancias_Equipamentos!$E$2:$E$5135, MATCH(L2732, Def_Instancias_Equipamentos!$D$2:$D$5135, 0), 1)</f>
        <v>IA-10RaBPM</v>
      </c>
      <c r="J2732" s="27" t="str">
        <f t="shared" si="26"/>
        <v>EXTERNO</v>
      </c>
      <c r="K2732" s="28" t="str">
        <f>Def_Instancias_Equipamentos!$D$1120</f>
        <v>SI-10M2:DI-BPMSigPatch</v>
      </c>
      <c r="L2732" s="19" t="str">
        <f>Def_Instancias_Equipamentos!$D$870</f>
        <v>SI-10M2:DI-BPMRFFE</v>
      </c>
      <c r="M2732" s="44" t="s">
        <v>47</v>
      </c>
      <c r="N2732" s="45" t="s">
        <v>48</v>
      </c>
      <c r="O2732" s="31" t="str">
        <f>Def_Sistemas_Conectores_Cabos!$B$7</f>
        <v>SMA 50-ohm</v>
      </c>
      <c r="P2732" s="19" t="str">
        <f>Def_Sistemas_Conectores_Cabos!$B$7</f>
        <v>SMA 50-ohm</v>
      </c>
      <c r="Q2732" s="27" t="str">
        <f t="shared" si="31"/>
        <v>SI-10M2:DI-BPMSigPatch/BO_OUT
SI-10M2:DI-BPMRFFE/BO_IN</v>
      </c>
      <c r="R2732" s="46" t="s">
        <v>25</v>
      </c>
      <c r="S2732" s="46" t="s">
        <v>25</v>
      </c>
      <c r="T2732" s="47" t="str">
        <f>Def_Sistemas_Conectores_Cabos!$C$14</f>
        <v>Datalink Extrudado</v>
      </c>
      <c r="U2732" s="45" t="s">
        <v>46</v>
      </c>
      <c r="V2732" s="33"/>
      <c r="W2732" s="33"/>
      <c r="X2732" s="33"/>
    </row>
    <row r="2733" ht="15.75" customHeight="1">
      <c r="A2733" s="19" t="str">
        <f>Def_Sistemas_Conectores_Cabos!$A$22</f>
        <v>BPM de elétrons</v>
      </c>
      <c r="B2733" s="22" t="str">
        <f>Datas_Entregas!$A$6</f>
        <v>Linhas de Luz (fases I-A e II)</v>
      </c>
      <c r="C2733" s="25">
        <f t="array" ref="C2733">INDEX(Datas_Entregas!$B$2:$B$100, MATCH(B2733, Datas_Entregas!$A$2:$A$100, 0), 1)</f>
        <v>43374</v>
      </c>
      <c r="D2733" s="22" t="str">
        <f>Def_Status_Montagem!$A$2</f>
        <v>A verificar</v>
      </c>
      <c r="E2733" s="35" t="str">
        <f>Def_Status_Montagem!$B$4</f>
        <v>Contratada (inclui etiqueta)</v>
      </c>
      <c r="F2733" s="214" t="str">
        <f t="array" ref="F2733">INDEX(Def_Instancias_Equipamentos!$F$2:$F$5135, MATCH(K2733, Def_Instancias_Equipamentos!$D$2:$D$5135, 0), 1)</f>
        <v>Túnel (Anel)</v>
      </c>
      <c r="G2733" s="215" t="str">
        <f t="array" ref="G2733">INDEX(Def_Instancias_Equipamentos!$F$2:$F$5135, MATCH(L2733, Def_Instancias_Equipamentos!$D$2:$D$5135, 0), 1)</f>
        <v>Sala Racks 10</v>
      </c>
      <c r="H2733" s="26" t="str">
        <f t="array" ref="H2733">INDEX(Def_Instancias_Equipamentos!$E$2:$E$5135, MATCH(K2733, Def_Instancias_Equipamentos!$D$2:$D$5135, 0), 1)</f>
        <v>SI-10SB</v>
      </c>
      <c r="I2733" s="27" t="str">
        <f t="array" ref="I2733">INDEX(Def_Instancias_Equipamentos!$E$2:$E$5135, MATCH(L2733, Def_Instancias_Equipamentos!$D$2:$D$5135, 0), 1)</f>
        <v>IA-10RaBPM</v>
      </c>
      <c r="J2733" s="27" t="str">
        <f t="shared" si="26"/>
        <v>EXTERNO</v>
      </c>
      <c r="K2733" s="28" t="str">
        <f>Def_Instancias_Equipamentos!$D$1219</f>
        <v>SI-10SB:DI-BPMSigPatch-1</v>
      </c>
      <c r="L2733" s="19" t="str">
        <f>Def_Instancias_Equipamentos!$D$969</f>
        <v>SI-10SB:DI-BPMRFFE-1</v>
      </c>
      <c r="M2733" s="44" t="s">
        <v>47</v>
      </c>
      <c r="N2733" s="45" t="s">
        <v>48</v>
      </c>
      <c r="O2733" s="31" t="str">
        <f>Def_Sistemas_Conectores_Cabos!$B$7</f>
        <v>SMA 50-ohm</v>
      </c>
      <c r="P2733" s="19" t="str">
        <f>Def_Sistemas_Conectores_Cabos!$B$7</f>
        <v>SMA 50-ohm</v>
      </c>
      <c r="Q2733" s="27" t="str">
        <f t="shared" si="31"/>
        <v>SI-10SB:DI-BPMSigPatch-1/BO_OUT
SI-10SB:DI-BPMRFFE-1/BO_IN</v>
      </c>
      <c r="R2733" s="46" t="s">
        <v>25</v>
      </c>
      <c r="S2733" s="46" t="s">
        <v>25</v>
      </c>
      <c r="T2733" s="47" t="str">
        <f>Def_Sistemas_Conectores_Cabos!$C$14</f>
        <v>Datalink Extrudado</v>
      </c>
      <c r="U2733" s="45" t="s">
        <v>46</v>
      </c>
      <c r="V2733" s="33"/>
      <c r="W2733" s="33"/>
      <c r="X2733" s="33"/>
    </row>
    <row r="2734" ht="15.75" customHeight="1">
      <c r="A2734" s="19" t="str">
        <f>Def_Sistemas_Conectores_Cabos!$A$22</f>
        <v>BPM de elétrons</v>
      </c>
      <c r="B2734" s="22" t="str">
        <f>Datas_Entregas!$A$6</f>
        <v>Linhas de Luz (fases I-A e II)</v>
      </c>
      <c r="C2734" s="25">
        <f t="array" ref="C2734">INDEX(Datas_Entregas!$B$2:$B$100, MATCH(B2734, Datas_Entregas!$A$2:$A$100, 0), 1)</f>
        <v>43374</v>
      </c>
      <c r="D2734" s="22" t="str">
        <f>Def_Status_Montagem!$A$2</f>
        <v>A verificar</v>
      </c>
      <c r="E2734" s="35" t="str">
        <f>Def_Status_Montagem!$B$4</f>
        <v>Contratada (inclui etiqueta)</v>
      </c>
      <c r="F2734" s="214" t="str">
        <f t="array" ref="F2734">INDEX(Def_Instancias_Equipamentos!$F$2:$F$5135, MATCH(K2734, Def_Instancias_Equipamentos!$D$2:$D$5135, 0), 1)</f>
        <v>Túnel (Anel)</v>
      </c>
      <c r="G2734" s="215" t="str">
        <f t="array" ref="G2734">INDEX(Def_Instancias_Equipamentos!$F$2:$F$5135, MATCH(L2734, Def_Instancias_Equipamentos!$D$2:$D$5135, 0), 1)</f>
        <v>Sala Racks 10</v>
      </c>
      <c r="H2734" s="26" t="str">
        <f t="array" ref="H2734">INDEX(Def_Instancias_Equipamentos!$E$2:$E$5135, MATCH(K2734, Def_Instancias_Equipamentos!$D$2:$D$5135, 0), 1)</f>
        <v>SI-10SB</v>
      </c>
      <c r="I2734" s="27" t="str">
        <f t="array" ref="I2734">INDEX(Def_Instancias_Equipamentos!$E$2:$E$5135, MATCH(L2734, Def_Instancias_Equipamentos!$D$2:$D$5135, 0), 1)</f>
        <v>IA-10RaBPM</v>
      </c>
      <c r="J2734" s="27" t="str">
        <f t="shared" si="26"/>
        <v>EXTERNO</v>
      </c>
      <c r="K2734" s="28" t="str">
        <f>Def_Instancias_Equipamentos!$D$1220</f>
        <v>SI-10SB:DI-BPMSigPatch-2</v>
      </c>
      <c r="L2734" s="19" t="str">
        <f>Def_Instancias_Equipamentos!$D$970</f>
        <v>SI-10SB:DI-BPMRFFE-2</v>
      </c>
      <c r="M2734" s="44" t="s">
        <v>47</v>
      </c>
      <c r="N2734" s="45" t="s">
        <v>48</v>
      </c>
      <c r="O2734" s="31" t="str">
        <f>Def_Sistemas_Conectores_Cabos!$B$7</f>
        <v>SMA 50-ohm</v>
      </c>
      <c r="P2734" s="19" t="str">
        <f>Def_Sistemas_Conectores_Cabos!$B$7</f>
        <v>SMA 50-ohm</v>
      </c>
      <c r="Q2734" s="27" t="str">
        <f t="shared" si="31"/>
        <v>SI-10SB:DI-BPMSigPatch-2/BO_OUT
SI-10SB:DI-BPMRFFE-2/BO_IN</v>
      </c>
      <c r="R2734" s="46" t="s">
        <v>25</v>
      </c>
      <c r="S2734" s="46" t="s">
        <v>25</v>
      </c>
      <c r="T2734" s="47" t="str">
        <f>Def_Sistemas_Conectores_Cabos!$C$14</f>
        <v>Datalink Extrudado</v>
      </c>
      <c r="U2734" s="45" t="s">
        <v>46</v>
      </c>
      <c r="V2734" s="33"/>
      <c r="W2734" s="33"/>
      <c r="X2734" s="33"/>
    </row>
    <row r="2735" ht="15.75" customHeight="1">
      <c r="A2735" s="19" t="str">
        <f>Def_Sistemas_Conectores_Cabos!$A$22</f>
        <v>BPM de elétrons</v>
      </c>
      <c r="B2735" s="22" t="str">
        <f>Datas_Entregas!$A$3</f>
        <v>BTS/Anel</v>
      </c>
      <c r="C2735" s="25">
        <f t="array" ref="C2735">INDEX(Datas_Entregas!$B$2:$B$100, MATCH(B2735, Datas_Entregas!$A$2:$A$100, 0), 1)</f>
        <v>43296</v>
      </c>
      <c r="D2735" s="22" t="str">
        <f>Def_Status_Montagem!$A$2</f>
        <v>A verificar</v>
      </c>
      <c r="E2735" s="35" t="str">
        <f>Def_Status_Montagem!$B$4</f>
        <v>Contratada (inclui etiqueta)</v>
      </c>
      <c r="F2735" s="214" t="str">
        <f t="array" ref="F2735">INDEX(Def_Instancias_Equipamentos!$F$2:$F$5135, MATCH(K2735, Def_Instancias_Equipamentos!$D$2:$D$5135, 0), 1)</f>
        <v>Túnel (Anel)</v>
      </c>
      <c r="G2735" s="215" t="str">
        <f t="array" ref="G2735">INDEX(Def_Instancias_Equipamentos!$F$2:$F$5135, MATCH(L2735, Def_Instancias_Equipamentos!$D$2:$D$5135, 0), 1)</f>
        <v>Sala Racks 11</v>
      </c>
      <c r="H2735" s="26" t="str">
        <f t="array" ref="H2735">INDEX(Def_Instancias_Equipamentos!$E$2:$E$5135, MATCH(K2735, Def_Instancias_Equipamentos!$D$2:$D$5135, 0), 1)</f>
        <v>SI-11C1</v>
      </c>
      <c r="I2735" s="27" t="str">
        <f t="array" ref="I2735">INDEX(Def_Instancias_Equipamentos!$E$2:$E$5135, MATCH(L2735, Def_Instancias_Equipamentos!$D$2:$D$5135, 0), 1)</f>
        <v>IA-11RaBPM</v>
      </c>
      <c r="J2735" s="27" t="str">
        <f t="shared" si="26"/>
        <v>EXTERNO</v>
      </c>
      <c r="K2735" s="28" t="str">
        <f>Def_Instancias_Equipamentos!$D$1121</f>
        <v>SI-11C1:DI-BPMSigPatch-1</v>
      </c>
      <c r="L2735" s="19" t="str">
        <f>Def_Instancias_Equipamentos!$D$871</f>
        <v>SI-11C1:DI-BPMRFFE-1</v>
      </c>
      <c r="M2735" s="44" t="s">
        <v>47</v>
      </c>
      <c r="N2735" s="45" t="s">
        <v>48</v>
      </c>
      <c r="O2735" s="31" t="str">
        <f>Def_Sistemas_Conectores_Cabos!$B$7</f>
        <v>SMA 50-ohm</v>
      </c>
      <c r="P2735" s="19" t="str">
        <f>Def_Sistemas_Conectores_Cabos!$B$7</f>
        <v>SMA 50-ohm</v>
      </c>
      <c r="Q2735" s="27" t="str">
        <f t="shared" si="31"/>
        <v>SI-11C1:DI-BPMSigPatch-1/BO_OUT
SI-11C1:DI-BPMRFFE-1/BO_IN</v>
      </c>
      <c r="R2735" s="46" t="s">
        <v>25</v>
      </c>
      <c r="S2735" s="46" t="s">
        <v>25</v>
      </c>
      <c r="T2735" s="47" t="str">
        <f>Def_Sistemas_Conectores_Cabos!$C$14</f>
        <v>Datalink Extrudado</v>
      </c>
      <c r="U2735" s="45" t="s">
        <v>46</v>
      </c>
      <c r="V2735" s="33"/>
      <c r="W2735" s="33"/>
      <c r="X2735" s="33"/>
    </row>
    <row r="2736" ht="15.75" customHeight="1">
      <c r="A2736" s="19" t="str">
        <f>Def_Sistemas_Conectores_Cabos!$A$22</f>
        <v>BPM de elétrons</v>
      </c>
      <c r="B2736" s="22" t="str">
        <f>Datas_Entregas!$A$3</f>
        <v>BTS/Anel</v>
      </c>
      <c r="C2736" s="25">
        <f t="array" ref="C2736">INDEX(Datas_Entregas!$B$2:$B$100, MATCH(B2736, Datas_Entregas!$A$2:$A$100, 0), 1)</f>
        <v>43296</v>
      </c>
      <c r="D2736" s="22" t="str">
        <f>Def_Status_Montagem!$A$2</f>
        <v>A verificar</v>
      </c>
      <c r="E2736" s="35" t="str">
        <f>Def_Status_Montagem!$B$4</f>
        <v>Contratada (inclui etiqueta)</v>
      </c>
      <c r="F2736" s="214" t="str">
        <f t="array" ref="F2736">INDEX(Def_Instancias_Equipamentos!$F$2:$F$5135, MATCH(K2736, Def_Instancias_Equipamentos!$D$2:$D$5135, 0), 1)</f>
        <v>Túnel (Anel)</v>
      </c>
      <c r="G2736" s="215" t="str">
        <f t="array" ref="G2736">INDEX(Def_Instancias_Equipamentos!$F$2:$F$5135, MATCH(L2736, Def_Instancias_Equipamentos!$D$2:$D$5135, 0), 1)</f>
        <v>Sala Racks 11</v>
      </c>
      <c r="H2736" s="26" t="str">
        <f t="array" ref="H2736">INDEX(Def_Instancias_Equipamentos!$E$2:$E$5135, MATCH(K2736, Def_Instancias_Equipamentos!$D$2:$D$5135, 0), 1)</f>
        <v>SI-11C1</v>
      </c>
      <c r="I2736" s="27" t="str">
        <f t="array" ref="I2736">INDEX(Def_Instancias_Equipamentos!$E$2:$E$5135, MATCH(L2736, Def_Instancias_Equipamentos!$D$2:$D$5135, 0), 1)</f>
        <v>IA-11RaBPM</v>
      </c>
      <c r="J2736" s="27" t="str">
        <f t="shared" si="26"/>
        <v>EXTERNO</v>
      </c>
      <c r="K2736" s="28" t="str">
        <f>Def_Instancias_Equipamentos!$D$1122</f>
        <v>SI-11C1:DI-BPMSigPatch-2</v>
      </c>
      <c r="L2736" s="19" t="str">
        <f>Def_Instancias_Equipamentos!$D$872</f>
        <v>SI-11C1:DI-BPMRFFE-2</v>
      </c>
      <c r="M2736" s="44" t="s">
        <v>47</v>
      </c>
      <c r="N2736" s="45" t="s">
        <v>48</v>
      </c>
      <c r="O2736" s="31" t="str">
        <f>Def_Sistemas_Conectores_Cabos!$B$7</f>
        <v>SMA 50-ohm</v>
      </c>
      <c r="P2736" s="19" t="str">
        <f>Def_Sistemas_Conectores_Cabos!$B$7</f>
        <v>SMA 50-ohm</v>
      </c>
      <c r="Q2736" s="27" t="str">
        <f t="shared" si="31"/>
        <v>SI-11C1:DI-BPMSigPatch-2/BO_OUT
SI-11C1:DI-BPMRFFE-2/BO_IN</v>
      </c>
      <c r="R2736" s="46" t="s">
        <v>25</v>
      </c>
      <c r="S2736" s="46" t="s">
        <v>25</v>
      </c>
      <c r="T2736" s="47" t="str">
        <f>Def_Sistemas_Conectores_Cabos!$C$14</f>
        <v>Datalink Extrudado</v>
      </c>
      <c r="U2736" s="45" t="s">
        <v>46</v>
      </c>
      <c r="V2736" s="33"/>
      <c r="W2736" s="33"/>
      <c r="X2736" s="33"/>
    </row>
    <row r="2737" ht="15.75" customHeight="1">
      <c r="A2737" s="19" t="str">
        <f>Def_Sistemas_Conectores_Cabos!$A$22</f>
        <v>BPM de elétrons</v>
      </c>
      <c r="B2737" s="22" t="str">
        <f>Datas_Entregas!$A$3</f>
        <v>BTS/Anel</v>
      </c>
      <c r="C2737" s="25">
        <f t="array" ref="C2737">INDEX(Datas_Entregas!$B$2:$B$100, MATCH(B2737, Datas_Entregas!$A$2:$A$100, 0), 1)</f>
        <v>43296</v>
      </c>
      <c r="D2737" s="22" t="str">
        <f>Def_Status_Montagem!$A$2</f>
        <v>A verificar</v>
      </c>
      <c r="E2737" s="35" t="str">
        <f>Def_Status_Montagem!$B$4</f>
        <v>Contratada (inclui etiqueta)</v>
      </c>
      <c r="F2737" s="214" t="str">
        <f t="array" ref="F2737">INDEX(Def_Instancias_Equipamentos!$F$2:$F$5135, MATCH(K2737, Def_Instancias_Equipamentos!$D$2:$D$5135, 0), 1)</f>
        <v>Túnel (Anel)</v>
      </c>
      <c r="G2737" s="215" t="str">
        <f t="array" ref="G2737">INDEX(Def_Instancias_Equipamentos!$F$2:$F$5135, MATCH(L2737, Def_Instancias_Equipamentos!$D$2:$D$5135, 0), 1)</f>
        <v>Sala Racks 11</v>
      </c>
      <c r="H2737" s="26" t="str">
        <f t="array" ref="H2737">INDEX(Def_Instancias_Equipamentos!$E$2:$E$5135, MATCH(K2737, Def_Instancias_Equipamentos!$D$2:$D$5135, 0), 1)</f>
        <v>SI-11C2</v>
      </c>
      <c r="I2737" s="27" t="str">
        <f t="array" ref="I2737">INDEX(Def_Instancias_Equipamentos!$E$2:$E$5135, MATCH(L2737, Def_Instancias_Equipamentos!$D$2:$D$5135, 0), 1)</f>
        <v>IA-11RaBPM</v>
      </c>
      <c r="J2737" s="27" t="str">
        <f t="shared" si="26"/>
        <v>EXTERNO</v>
      </c>
      <c r="K2737" s="28" t="str">
        <f>Def_Instancias_Equipamentos!$D$1123</f>
        <v>SI-11C2:DI-BPMSigPatch</v>
      </c>
      <c r="L2737" s="19" t="str">
        <f>Def_Instancias_Equipamentos!$D$873</f>
        <v>SI-11C2:DI-BPMRFFE</v>
      </c>
      <c r="M2737" s="44" t="s">
        <v>47</v>
      </c>
      <c r="N2737" s="45" t="s">
        <v>48</v>
      </c>
      <c r="O2737" s="31" t="str">
        <f>Def_Sistemas_Conectores_Cabos!$B$7</f>
        <v>SMA 50-ohm</v>
      </c>
      <c r="P2737" s="19" t="str">
        <f>Def_Sistemas_Conectores_Cabos!$B$7</f>
        <v>SMA 50-ohm</v>
      </c>
      <c r="Q2737" s="27" t="str">
        <f t="shared" si="31"/>
        <v>SI-11C2:DI-BPMSigPatch/BO_OUT
SI-11C2:DI-BPMRFFE/BO_IN</v>
      </c>
      <c r="R2737" s="46" t="s">
        <v>25</v>
      </c>
      <c r="S2737" s="46" t="s">
        <v>25</v>
      </c>
      <c r="T2737" s="47" t="str">
        <f>Def_Sistemas_Conectores_Cabos!$C$14</f>
        <v>Datalink Extrudado</v>
      </c>
      <c r="U2737" s="45" t="s">
        <v>46</v>
      </c>
      <c r="V2737" s="33"/>
      <c r="W2737" s="33"/>
      <c r="X2737" s="33"/>
    </row>
    <row r="2738" ht="15.75" customHeight="1">
      <c r="A2738" s="19" t="str">
        <f>Def_Sistemas_Conectores_Cabos!$A$22</f>
        <v>BPM de elétrons</v>
      </c>
      <c r="B2738" s="22" t="str">
        <f>Datas_Entregas!$A$3</f>
        <v>BTS/Anel</v>
      </c>
      <c r="C2738" s="25">
        <f t="array" ref="C2738">INDEX(Datas_Entregas!$B$2:$B$100, MATCH(B2738, Datas_Entregas!$A$2:$A$100, 0), 1)</f>
        <v>43296</v>
      </c>
      <c r="D2738" s="22" t="str">
        <f>Def_Status_Montagem!$A$2</f>
        <v>A verificar</v>
      </c>
      <c r="E2738" s="35" t="str">
        <f>Def_Status_Montagem!$B$4</f>
        <v>Contratada (inclui etiqueta)</v>
      </c>
      <c r="F2738" s="214" t="str">
        <f t="array" ref="F2738">INDEX(Def_Instancias_Equipamentos!$F$2:$F$5135, MATCH(K2738, Def_Instancias_Equipamentos!$D$2:$D$5135, 0), 1)</f>
        <v>Túnel (Anel)</v>
      </c>
      <c r="G2738" s="215" t="str">
        <f t="array" ref="G2738">INDEX(Def_Instancias_Equipamentos!$F$2:$F$5135, MATCH(L2738, Def_Instancias_Equipamentos!$D$2:$D$5135, 0), 1)</f>
        <v>Sala Racks 11</v>
      </c>
      <c r="H2738" s="26" t="str">
        <f t="array" ref="H2738">INDEX(Def_Instancias_Equipamentos!$E$2:$E$5135, MATCH(K2738, Def_Instancias_Equipamentos!$D$2:$D$5135, 0), 1)</f>
        <v>SI-11C3</v>
      </c>
      <c r="I2738" s="27" t="str">
        <f t="array" ref="I2738">INDEX(Def_Instancias_Equipamentos!$E$2:$E$5135, MATCH(L2738, Def_Instancias_Equipamentos!$D$2:$D$5135, 0), 1)</f>
        <v>IA-11RaBPM</v>
      </c>
      <c r="J2738" s="27" t="str">
        <f t="shared" si="26"/>
        <v>EXTERNO</v>
      </c>
      <c r="K2738" s="28" t="str">
        <f>Def_Instancias_Equipamentos!$D$1124</f>
        <v>SI-11C3:DI-BPMSigPatch-1</v>
      </c>
      <c r="L2738" s="19" t="str">
        <f>Def_Instancias_Equipamentos!$D$874</f>
        <v>SI-11C3:DI-BPMRFFE-1</v>
      </c>
      <c r="M2738" s="44" t="s">
        <v>47</v>
      </c>
      <c r="N2738" s="45" t="s">
        <v>48</v>
      </c>
      <c r="O2738" s="31" t="str">
        <f>Def_Sistemas_Conectores_Cabos!$B$7</f>
        <v>SMA 50-ohm</v>
      </c>
      <c r="P2738" s="19" t="str">
        <f>Def_Sistemas_Conectores_Cabos!$B$7</f>
        <v>SMA 50-ohm</v>
      </c>
      <c r="Q2738" s="27" t="str">
        <f t="shared" si="31"/>
        <v>SI-11C3:DI-BPMSigPatch-1/BO_OUT
SI-11C3:DI-BPMRFFE-1/BO_IN</v>
      </c>
      <c r="R2738" s="46" t="s">
        <v>25</v>
      </c>
      <c r="S2738" s="46" t="s">
        <v>25</v>
      </c>
      <c r="T2738" s="47" t="str">
        <f>Def_Sistemas_Conectores_Cabos!$C$14</f>
        <v>Datalink Extrudado</v>
      </c>
      <c r="U2738" s="45" t="s">
        <v>46</v>
      </c>
      <c r="V2738" s="33"/>
      <c r="W2738" s="33"/>
      <c r="X2738" s="33"/>
    </row>
    <row r="2739" ht="15.75" customHeight="1">
      <c r="A2739" s="19" t="str">
        <f>Def_Sistemas_Conectores_Cabos!$A$22</f>
        <v>BPM de elétrons</v>
      </c>
      <c r="B2739" s="22" t="str">
        <f>Datas_Entregas!$A$3</f>
        <v>BTS/Anel</v>
      </c>
      <c r="C2739" s="25">
        <f t="array" ref="C2739">INDEX(Datas_Entregas!$B$2:$B$100, MATCH(B2739, Datas_Entregas!$A$2:$A$100, 0), 1)</f>
        <v>43296</v>
      </c>
      <c r="D2739" s="22" t="str">
        <f>Def_Status_Montagem!$A$2</f>
        <v>A verificar</v>
      </c>
      <c r="E2739" s="35" t="str">
        <f>Def_Status_Montagem!$B$4</f>
        <v>Contratada (inclui etiqueta)</v>
      </c>
      <c r="F2739" s="214" t="str">
        <f t="array" ref="F2739">INDEX(Def_Instancias_Equipamentos!$F$2:$F$5135, MATCH(K2739, Def_Instancias_Equipamentos!$D$2:$D$5135, 0), 1)</f>
        <v>Túnel (Anel)</v>
      </c>
      <c r="G2739" s="215" t="str">
        <f t="array" ref="G2739">INDEX(Def_Instancias_Equipamentos!$F$2:$F$5135, MATCH(L2739, Def_Instancias_Equipamentos!$D$2:$D$5135, 0), 1)</f>
        <v>Sala Racks 11</v>
      </c>
      <c r="H2739" s="26" t="str">
        <f t="array" ref="H2739">INDEX(Def_Instancias_Equipamentos!$E$2:$E$5135, MATCH(K2739, Def_Instancias_Equipamentos!$D$2:$D$5135, 0), 1)</f>
        <v>SI-11C3</v>
      </c>
      <c r="I2739" s="27" t="str">
        <f t="array" ref="I2739">INDEX(Def_Instancias_Equipamentos!$E$2:$E$5135, MATCH(L2739, Def_Instancias_Equipamentos!$D$2:$D$5135, 0), 1)</f>
        <v>IA-11RaBPM</v>
      </c>
      <c r="J2739" s="27" t="str">
        <f t="shared" si="26"/>
        <v>EXTERNO</v>
      </c>
      <c r="K2739" s="28" t="str">
        <f>Def_Instancias_Equipamentos!$D$1125</f>
        <v>SI-11C3:DI-BPMSigPatch-2</v>
      </c>
      <c r="L2739" s="19" t="str">
        <f>Def_Instancias_Equipamentos!$D$875</f>
        <v>SI-11C3:DI-BPMRFFE-2</v>
      </c>
      <c r="M2739" s="44" t="s">
        <v>47</v>
      </c>
      <c r="N2739" s="45" t="s">
        <v>48</v>
      </c>
      <c r="O2739" s="31" t="str">
        <f>Def_Sistemas_Conectores_Cabos!$B$7</f>
        <v>SMA 50-ohm</v>
      </c>
      <c r="P2739" s="19" t="str">
        <f>Def_Sistemas_Conectores_Cabos!$B$7</f>
        <v>SMA 50-ohm</v>
      </c>
      <c r="Q2739" s="27" t="str">
        <f t="shared" si="31"/>
        <v>SI-11C3:DI-BPMSigPatch-2/BO_OUT
SI-11C3:DI-BPMRFFE-2/BO_IN</v>
      </c>
      <c r="R2739" s="46" t="s">
        <v>25</v>
      </c>
      <c r="S2739" s="46" t="s">
        <v>25</v>
      </c>
      <c r="T2739" s="47" t="str">
        <f>Def_Sistemas_Conectores_Cabos!$C$14</f>
        <v>Datalink Extrudado</v>
      </c>
      <c r="U2739" s="45" t="s">
        <v>46</v>
      </c>
      <c r="V2739" s="33"/>
      <c r="W2739" s="33"/>
      <c r="X2739" s="33"/>
    </row>
    <row r="2740" ht="15.75" customHeight="1">
      <c r="A2740" s="19" t="str">
        <f>Def_Sistemas_Conectores_Cabos!$A$22</f>
        <v>BPM de elétrons</v>
      </c>
      <c r="B2740" s="22" t="str">
        <f>Datas_Entregas!$A$3</f>
        <v>BTS/Anel</v>
      </c>
      <c r="C2740" s="25">
        <f t="array" ref="C2740">INDEX(Datas_Entregas!$B$2:$B$100, MATCH(B2740, Datas_Entregas!$A$2:$A$100, 0), 1)</f>
        <v>43296</v>
      </c>
      <c r="D2740" s="22" t="str">
        <f>Def_Status_Montagem!$A$2</f>
        <v>A verificar</v>
      </c>
      <c r="E2740" s="35" t="str">
        <f>Def_Status_Montagem!$B$4</f>
        <v>Contratada (inclui etiqueta)</v>
      </c>
      <c r="F2740" s="214" t="str">
        <f t="array" ref="F2740">INDEX(Def_Instancias_Equipamentos!$F$2:$F$5135, MATCH(K2740, Def_Instancias_Equipamentos!$D$2:$D$5135, 0), 1)</f>
        <v>Túnel (Anel)</v>
      </c>
      <c r="G2740" s="215" t="str">
        <f t="array" ref="G2740">INDEX(Def_Instancias_Equipamentos!$F$2:$F$5135, MATCH(L2740, Def_Instancias_Equipamentos!$D$2:$D$5135, 0), 1)</f>
        <v>Sala Racks 11</v>
      </c>
      <c r="H2740" s="26" t="str">
        <f t="array" ref="H2740">INDEX(Def_Instancias_Equipamentos!$E$2:$E$5135, MATCH(K2740, Def_Instancias_Equipamentos!$D$2:$D$5135, 0), 1)</f>
        <v>SI-11C4</v>
      </c>
      <c r="I2740" s="27" t="str">
        <f t="array" ref="I2740">INDEX(Def_Instancias_Equipamentos!$E$2:$E$5135, MATCH(L2740, Def_Instancias_Equipamentos!$D$2:$D$5135, 0), 1)</f>
        <v>IA-11RaBPM</v>
      </c>
      <c r="J2740" s="27" t="str">
        <f t="shared" si="26"/>
        <v>EXTERNO</v>
      </c>
      <c r="K2740" s="28" t="str">
        <f>Def_Instancias_Equipamentos!$D$1126</f>
        <v>SI-11C4:DI-BPMSigPatch</v>
      </c>
      <c r="L2740" s="19" t="str">
        <f>Def_Instancias_Equipamentos!$D$876</f>
        <v>SI-11C4:DI-BPMRFFE</v>
      </c>
      <c r="M2740" s="44" t="s">
        <v>47</v>
      </c>
      <c r="N2740" s="45" t="s">
        <v>48</v>
      </c>
      <c r="O2740" s="31" t="str">
        <f>Def_Sistemas_Conectores_Cabos!$B$7</f>
        <v>SMA 50-ohm</v>
      </c>
      <c r="P2740" s="19" t="str">
        <f>Def_Sistemas_Conectores_Cabos!$B$7</f>
        <v>SMA 50-ohm</v>
      </c>
      <c r="Q2740" s="27" t="str">
        <f t="shared" si="31"/>
        <v>SI-11C4:DI-BPMSigPatch/BO_OUT
SI-11C4:DI-BPMRFFE/BO_IN</v>
      </c>
      <c r="R2740" s="46" t="s">
        <v>25</v>
      </c>
      <c r="S2740" s="46" t="s">
        <v>25</v>
      </c>
      <c r="T2740" s="47" t="str">
        <f>Def_Sistemas_Conectores_Cabos!$C$14</f>
        <v>Datalink Extrudado</v>
      </c>
      <c r="U2740" s="45" t="s">
        <v>46</v>
      </c>
      <c r="V2740" s="33"/>
      <c r="W2740" s="33"/>
      <c r="X2740" s="33"/>
    </row>
    <row r="2741" ht="15.75" customHeight="1">
      <c r="A2741" s="19" t="str">
        <f>Def_Sistemas_Conectores_Cabos!$A$22</f>
        <v>BPM de elétrons</v>
      </c>
      <c r="B2741" s="22" t="str">
        <f>Datas_Entregas!$A$3</f>
        <v>BTS/Anel</v>
      </c>
      <c r="C2741" s="25">
        <f t="array" ref="C2741">INDEX(Datas_Entregas!$B$2:$B$100, MATCH(B2741, Datas_Entregas!$A$2:$A$100, 0), 1)</f>
        <v>43296</v>
      </c>
      <c r="D2741" s="22" t="str">
        <f>Def_Status_Montagem!$A$2</f>
        <v>A verificar</v>
      </c>
      <c r="E2741" s="35" t="str">
        <f>Def_Status_Montagem!$B$4</f>
        <v>Contratada (inclui etiqueta)</v>
      </c>
      <c r="F2741" s="214" t="str">
        <f t="array" ref="F2741">INDEX(Def_Instancias_Equipamentos!$F$2:$F$5135, MATCH(K2741, Def_Instancias_Equipamentos!$D$2:$D$5135, 0), 1)</f>
        <v>Túnel (Anel)</v>
      </c>
      <c r="G2741" s="215" t="str">
        <f t="array" ref="G2741">INDEX(Def_Instancias_Equipamentos!$F$2:$F$5135, MATCH(L2741, Def_Instancias_Equipamentos!$D$2:$D$5135, 0), 1)</f>
        <v>Sala Racks 11</v>
      </c>
      <c r="H2741" s="26" t="str">
        <f t="array" ref="H2741">INDEX(Def_Instancias_Equipamentos!$E$2:$E$5135, MATCH(K2741, Def_Instancias_Equipamentos!$D$2:$D$5135, 0), 1)</f>
        <v>SI-11M1</v>
      </c>
      <c r="I2741" s="27" t="str">
        <f t="array" ref="I2741">INDEX(Def_Instancias_Equipamentos!$E$2:$E$5135, MATCH(L2741, Def_Instancias_Equipamentos!$D$2:$D$5135, 0), 1)</f>
        <v>IA-11RaBPM</v>
      </c>
      <c r="J2741" s="27" t="str">
        <f t="shared" si="26"/>
        <v>EXTERNO</v>
      </c>
      <c r="K2741" s="28" t="str">
        <f>Def_Instancias_Equipamentos!$D$1127</f>
        <v>SI-11M1:DI-BPMSigPatch</v>
      </c>
      <c r="L2741" s="19" t="str">
        <f>Def_Instancias_Equipamentos!$D$877</f>
        <v>SI-11M1:DI-BPMRFFE</v>
      </c>
      <c r="M2741" s="44" t="s">
        <v>47</v>
      </c>
      <c r="N2741" s="45" t="s">
        <v>48</v>
      </c>
      <c r="O2741" s="31" t="str">
        <f>Def_Sistemas_Conectores_Cabos!$B$7</f>
        <v>SMA 50-ohm</v>
      </c>
      <c r="P2741" s="19" t="str">
        <f>Def_Sistemas_Conectores_Cabos!$B$7</f>
        <v>SMA 50-ohm</v>
      </c>
      <c r="Q2741" s="27" t="str">
        <f t="shared" si="31"/>
        <v>SI-11M1:DI-BPMSigPatch/BO_OUT
SI-11M1:DI-BPMRFFE/BO_IN</v>
      </c>
      <c r="R2741" s="46" t="s">
        <v>25</v>
      </c>
      <c r="S2741" s="46" t="s">
        <v>25</v>
      </c>
      <c r="T2741" s="47" t="str">
        <f>Def_Sistemas_Conectores_Cabos!$C$14</f>
        <v>Datalink Extrudado</v>
      </c>
      <c r="U2741" s="45" t="s">
        <v>46</v>
      </c>
      <c r="V2741" s="33"/>
      <c r="W2741" s="33"/>
      <c r="X2741" s="33"/>
    </row>
    <row r="2742" ht="15.75" customHeight="1">
      <c r="A2742" s="19" t="str">
        <f>Def_Sistemas_Conectores_Cabos!$A$22</f>
        <v>BPM de elétrons</v>
      </c>
      <c r="B2742" s="22" t="str">
        <f>Datas_Entregas!$A$3</f>
        <v>BTS/Anel</v>
      </c>
      <c r="C2742" s="25">
        <f t="array" ref="C2742">INDEX(Datas_Entregas!$B$2:$B$100, MATCH(B2742, Datas_Entregas!$A$2:$A$100, 0), 1)</f>
        <v>43296</v>
      </c>
      <c r="D2742" s="22" t="str">
        <f>Def_Status_Montagem!$A$2</f>
        <v>A verificar</v>
      </c>
      <c r="E2742" s="35" t="str">
        <f>Def_Status_Montagem!$B$4</f>
        <v>Contratada (inclui etiqueta)</v>
      </c>
      <c r="F2742" s="214" t="str">
        <f t="array" ref="F2742">INDEX(Def_Instancias_Equipamentos!$F$2:$F$5135, MATCH(K2742, Def_Instancias_Equipamentos!$D$2:$D$5135, 0), 1)</f>
        <v>Túnel (Anel)</v>
      </c>
      <c r="G2742" s="215" t="str">
        <f t="array" ref="G2742">INDEX(Def_Instancias_Equipamentos!$F$2:$F$5135, MATCH(L2742, Def_Instancias_Equipamentos!$D$2:$D$5135, 0), 1)</f>
        <v>Sala Racks 11</v>
      </c>
      <c r="H2742" s="26" t="str">
        <f t="array" ref="H2742">INDEX(Def_Instancias_Equipamentos!$E$2:$E$5135, MATCH(K2742, Def_Instancias_Equipamentos!$D$2:$D$5135, 0), 1)</f>
        <v>SI-11M2</v>
      </c>
      <c r="I2742" s="27" t="str">
        <f t="array" ref="I2742">INDEX(Def_Instancias_Equipamentos!$E$2:$E$5135, MATCH(L2742, Def_Instancias_Equipamentos!$D$2:$D$5135, 0), 1)</f>
        <v>IA-11RaBPM</v>
      </c>
      <c r="J2742" s="27" t="str">
        <f t="shared" si="26"/>
        <v>EXTERNO</v>
      </c>
      <c r="K2742" s="28" t="str">
        <f>Def_Instancias_Equipamentos!$D$1128</f>
        <v>SI-11M2:DI-BPMSigPatch</v>
      </c>
      <c r="L2742" s="19" t="str">
        <f>Def_Instancias_Equipamentos!$D$878</f>
        <v>SI-11M2:DI-BPMRFFE</v>
      </c>
      <c r="M2742" s="44" t="s">
        <v>47</v>
      </c>
      <c r="N2742" s="45" t="s">
        <v>48</v>
      </c>
      <c r="O2742" s="31" t="str">
        <f>Def_Sistemas_Conectores_Cabos!$B$7</f>
        <v>SMA 50-ohm</v>
      </c>
      <c r="P2742" s="19" t="str">
        <f>Def_Sistemas_Conectores_Cabos!$B$7</f>
        <v>SMA 50-ohm</v>
      </c>
      <c r="Q2742" s="27" t="str">
        <f t="shared" si="31"/>
        <v>SI-11M2:DI-BPMSigPatch/BO_OUT
SI-11M2:DI-BPMRFFE/BO_IN</v>
      </c>
      <c r="R2742" s="46" t="s">
        <v>25</v>
      </c>
      <c r="S2742" s="46" t="s">
        <v>25</v>
      </c>
      <c r="T2742" s="47" t="str">
        <f>Def_Sistemas_Conectores_Cabos!$C$14</f>
        <v>Datalink Extrudado</v>
      </c>
      <c r="U2742" s="45" t="s">
        <v>46</v>
      </c>
      <c r="V2742" s="33"/>
      <c r="W2742" s="33"/>
      <c r="X2742" s="33"/>
    </row>
    <row r="2743" ht="15.75" customHeight="1">
      <c r="A2743" s="19" t="str">
        <f>Def_Sistemas_Conectores_Cabos!$A$22</f>
        <v>BPM de elétrons</v>
      </c>
      <c r="B2743" s="22" t="str">
        <f>Datas_Entregas!$A$3</f>
        <v>BTS/Anel</v>
      </c>
      <c r="C2743" s="25">
        <f t="array" ref="C2743">INDEX(Datas_Entregas!$B$2:$B$100, MATCH(B2743, Datas_Entregas!$A$2:$A$100, 0), 1)</f>
        <v>43296</v>
      </c>
      <c r="D2743" s="22" t="str">
        <f>Def_Status_Montagem!$A$2</f>
        <v>A verificar</v>
      </c>
      <c r="E2743" s="35" t="str">
        <f>Def_Status_Montagem!$B$4</f>
        <v>Contratada (inclui etiqueta)</v>
      </c>
      <c r="F2743" s="214" t="str">
        <f t="array" ref="F2743">INDEX(Def_Instancias_Equipamentos!$F$2:$F$5135, MATCH(K2743, Def_Instancias_Equipamentos!$D$2:$D$5135, 0), 1)</f>
        <v>Túnel (Anel)</v>
      </c>
      <c r="G2743" s="215" t="str">
        <f t="array" ref="G2743">INDEX(Def_Instancias_Equipamentos!$F$2:$F$5135, MATCH(L2743, Def_Instancias_Equipamentos!$D$2:$D$5135, 0), 1)</f>
        <v>Sala Racks 11</v>
      </c>
      <c r="H2743" s="26" t="str">
        <f t="array" ref="H2743">INDEX(Def_Instancias_Equipamentos!$E$2:$E$5135, MATCH(K2743, Def_Instancias_Equipamentos!$D$2:$D$5135, 0), 1)</f>
        <v>SI-11SP</v>
      </c>
      <c r="I2743" s="27" t="str">
        <f t="array" ref="I2743">INDEX(Def_Instancias_Equipamentos!$E$2:$E$5135, MATCH(L2743, Def_Instancias_Equipamentos!$D$2:$D$5135, 0), 1)</f>
        <v>IA-11RaBPM</v>
      </c>
      <c r="J2743" s="27" t="str">
        <f t="shared" si="26"/>
        <v>EXTERNO</v>
      </c>
      <c r="K2743" s="28" t="str">
        <f>Def_Instancias_Equipamentos!$D$1221</f>
        <v>SI-11SP:DI-BPMSigPatch-1</v>
      </c>
      <c r="L2743" s="19" t="str">
        <f>Def_Instancias_Equipamentos!$D$971</f>
        <v>SI-11SP:DI-BPMRFFE-1</v>
      </c>
      <c r="M2743" s="44" t="s">
        <v>47</v>
      </c>
      <c r="N2743" s="45" t="s">
        <v>48</v>
      </c>
      <c r="O2743" s="31" t="str">
        <f>Def_Sistemas_Conectores_Cabos!$B$7</f>
        <v>SMA 50-ohm</v>
      </c>
      <c r="P2743" s="19" t="str">
        <f>Def_Sistemas_Conectores_Cabos!$B$7</f>
        <v>SMA 50-ohm</v>
      </c>
      <c r="Q2743" s="27" t="str">
        <f t="shared" si="31"/>
        <v>SI-11SP:DI-BPMSigPatch-1/BO_OUT
SI-11SP:DI-BPMRFFE-1/BO_IN</v>
      </c>
      <c r="R2743" s="46" t="s">
        <v>25</v>
      </c>
      <c r="S2743" s="46" t="s">
        <v>25</v>
      </c>
      <c r="T2743" s="47" t="str">
        <f>Def_Sistemas_Conectores_Cabos!$C$14</f>
        <v>Datalink Extrudado</v>
      </c>
      <c r="U2743" s="45" t="s">
        <v>46</v>
      </c>
      <c r="V2743" s="33"/>
      <c r="W2743" s="33"/>
      <c r="X2743" s="33"/>
    </row>
    <row r="2744" ht="15.75" customHeight="1">
      <c r="A2744" s="19" t="str">
        <f>Def_Sistemas_Conectores_Cabos!$A$22</f>
        <v>BPM de elétrons</v>
      </c>
      <c r="B2744" s="22" t="str">
        <f>Datas_Entregas!$A$3</f>
        <v>BTS/Anel</v>
      </c>
      <c r="C2744" s="25">
        <f t="array" ref="C2744">INDEX(Datas_Entregas!$B$2:$B$100, MATCH(B2744, Datas_Entregas!$A$2:$A$100, 0), 1)</f>
        <v>43296</v>
      </c>
      <c r="D2744" s="22" t="str">
        <f>Def_Status_Montagem!$A$2</f>
        <v>A verificar</v>
      </c>
      <c r="E2744" s="35" t="str">
        <f>Def_Status_Montagem!$B$4</f>
        <v>Contratada (inclui etiqueta)</v>
      </c>
      <c r="F2744" s="214" t="str">
        <f t="array" ref="F2744">INDEX(Def_Instancias_Equipamentos!$F$2:$F$5135, MATCH(K2744, Def_Instancias_Equipamentos!$D$2:$D$5135, 0), 1)</f>
        <v>Túnel (Anel)</v>
      </c>
      <c r="G2744" s="215" t="str">
        <f t="array" ref="G2744">INDEX(Def_Instancias_Equipamentos!$F$2:$F$5135, MATCH(L2744, Def_Instancias_Equipamentos!$D$2:$D$5135, 0), 1)</f>
        <v>Sala Racks 11</v>
      </c>
      <c r="H2744" s="26" t="str">
        <f t="array" ref="H2744">INDEX(Def_Instancias_Equipamentos!$E$2:$E$5135, MATCH(K2744, Def_Instancias_Equipamentos!$D$2:$D$5135, 0), 1)</f>
        <v>SI-11SP</v>
      </c>
      <c r="I2744" s="27" t="str">
        <f t="array" ref="I2744">INDEX(Def_Instancias_Equipamentos!$E$2:$E$5135, MATCH(L2744, Def_Instancias_Equipamentos!$D$2:$D$5135, 0), 1)</f>
        <v>IA-11RaBPM</v>
      </c>
      <c r="J2744" s="27" t="str">
        <f t="shared" si="26"/>
        <v>EXTERNO</v>
      </c>
      <c r="K2744" s="28" t="str">
        <f>Def_Instancias_Equipamentos!$D$1222</f>
        <v>SI-11SP:DI-BPMSigPatch-2</v>
      </c>
      <c r="L2744" s="19" t="str">
        <f>Def_Instancias_Equipamentos!$D$972</f>
        <v>SI-11SP:DI-BPMRFFE-2</v>
      </c>
      <c r="M2744" s="44" t="s">
        <v>47</v>
      </c>
      <c r="N2744" s="45" t="s">
        <v>48</v>
      </c>
      <c r="O2744" s="31" t="str">
        <f>Def_Sistemas_Conectores_Cabos!$B$7</f>
        <v>SMA 50-ohm</v>
      </c>
      <c r="P2744" s="19" t="str">
        <f>Def_Sistemas_Conectores_Cabos!$B$7</f>
        <v>SMA 50-ohm</v>
      </c>
      <c r="Q2744" s="27" t="str">
        <f t="shared" si="31"/>
        <v>SI-11SP:DI-BPMSigPatch-2/BO_OUT
SI-11SP:DI-BPMRFFE-2/BO_IN</v>
      </c>
      <c r="R2744" s="46" t="s">
        <v>25</v>
      </c>
      <c r="S2744" s="46" t="s">
        <v>25</v>
      </c>
      <c r="T2744" s="47" t="str">
        <f>Def_Sistemas_Conectores_Cabos!$C$14</f>
        <v>Datalink Extrudado</v>
      </c>
      <c r="U2744" s="45" t="s">
        <v>46</v>
      </c>
      <c r="V2744" s="33"/>
      <c r="W2744" s="33"/>
      <c r="X2744" s="33"/>
    </row>
    <row r="2745" ht="15.75" customHeight="1">
      <c r="A2745" s="19" t="str">
        <f>Def_Sistemas_Conectores_Cabos!$A$22</f>
        <v>BPM de elétrons</v>
      </c>
      <c r="B2745" s="22" t="str">
        <f>Datas_Entregas!$A$3</f>
        <v>BTS/Anel</v>
      </c>
      <c r="C2745" s="25">
        <f t="array" ref="C2745">INDEX(Datas_Entregas!$B$2:$B$100, MATCH(B2745, Datas_Entregas!$A$2:$A$100, 0), 1)</f>
        <v>43296</v>
      </c>
      <c r="D2745" s="22" t="str">
        <f>Def_Status_Montagem!$A$2</f>
        <v>A verificar</v>
      </c>
      <c r="E2745" s="35" t="str">
        <f>Def_Status_Montagem!$B$4</f>
        <v>Contratada (inclui etiqueta)</v>
      </c>
      <c r="F2745" s="214" t="str">
        <f t="array" ref="F2745">INDEX(Def_Instancias_Equipamentos!$F$2:$F$5135, MATCH(K2745, Def_Instancias_Equipamentos!$D$2:$D$5135, 0), 1)</f>
        <v>Túnel (Anel)</v>
      </c>
      <c r="G2745" s="215" t="str">
        <f t="array" ref="G2745">INDEX(Def_Instancias_Equipamentos!$F$2:$F$5135, MATCH(L2745, Def_Instancias_Equipamentos!$D$2:$D$5135, 0), 1)</f>
        <v>Sala Racks 12</v>
      </c>
      <c r="H2745" s="26" t="str">
        <f t="array" ref="H2745">INDEX(Def_Instancias_Equipamentos!$E$2:$E$5135, MATCH(K2745, Def_Instancias_Equipamentos!$D$2:$D$5135, 0), 1)</f>
        <v>SI-12C1</v>
      </c>
      <c r="I2745" s="27" t="str">
        <f t="array" ref="I2745">INDEX(Def_Instancias_Equipamentos!$E$2:$E$5135, MATCH(L2745, Def_Instancias_Equipamentos!$D$2:$D$5135, 0), 1)</f>
        <v>IA-12RaBPM</v>
      </c>
      <c r="J2745" s="27" t="str">
        <f t="shared" si="26"/>
        <v>EXTERNO</v>
      </c>
      <c r="K2745" s="28" t="str">
        <f>Def_Instancias_Equipamentos!$D$1129</f>
        <v>SI-12C1:DI-BPMSigPatch-1</v>
      </c>
      <c r="L2745" s="19" t="str">
        <f>Def_Instancias_Equipamentos!$D$879</f>
        <v>SI-12C1:DI-BPMRFFE-1</v>
      </c>
      <c r="M2745" s="44" t="s">
        <v>47</v>
      </c>
      <c r="N2745" s="45" t="s">
        <v>48</v>
      </c>
      <c r="O2745" s="31" t="str">
        <f>Def_Sistemas_Conectores_Cabos!$B$7</f>
        <v>SMA 50-ohm</v>
      </c>
      <c r="P2745" s="19" t="str">
        <f>Def_Sistemas_Conectores_Cabos!$B$7</f>
        <v>SMA 50-ohm</v>
      </c>
      <c r="Q2745" s="27" t="str">
        <f t="shared" si="31"/>
        <v>SI-12C1:DI-BPMSigPatch-1/BO_OUT
SI-12C1:DI-BPMRFFE-1/BO_IN</v>
      </c>
      <c r="R2745" s="46" t="s">
        <v>25</v>
      </c>
      <c r="S2745" s="46" t="s">
        <v>25</v>
      </c>
      <c r="T2745" s="47" t="str">
        <f>Def_Sistemas_Conectores_Cabos!$C$14</f>
        <v>Datalink Extrudado</v>
      </c>
      <c r="U2745" s="45" t="s">
        <v>46</v>
      </c>
      <c r="V2745" s="33"/>
      <c r="W2745" s="33"/>
      <c r="X2745" s="33"/>
    </row>
    <row r="2746" ht="15.75" customHeight="1">
      <c r="A2746" s="19" t="str">
        <f>Def_Sistemas_Conectores_Cabos!$A$22</f>
        <v>BPM de elétrons</v>
      </c>
      <c r="B2746" s="22" t="str">
        <f>Datas_Entregas!$A$3</f>
        <v>BTS/Anel</v>
      </c>
      <c r="C2746" s="25">
        <f t="array" ref="C2746">INDEX(Datas_Entregas!$B$2:$B$100, MATCH(B2746, Datas_Entregas!$A$2:$A$100, 0), 1)</f>
        <v>43296</v>
      </c>
      <c r="D2746" s="22" t="str">
        <f>Def_Status_Montagem!$A$2</f>
        <v>A verificar</v>
      </c>
      <c r="E2746" s="35" t="str">
        <f>Def_Status_Montagem!$B$4</f>
        <v>Contratada (inclui etiqueta)</v>
      </c>
      <c r="F2746" s="214" t="str">
        <f t="array" ref="F2746">INDEX(Def_Instancias_Equipamentos!$F$2:$F$5135, MATCH(K2746, Def_Instancias_Equipamentos!$D$2:$D$5135, 0), 1)</f>
        <v>Túnel (Anel)</v>
      </c>
      <c r="G2746" s="215" t="str">
        <f t="array" ref="G2746">INDEX(Def_Instancias_Equipamentos!$F$2:$F$5135, MATCH(L2746, Def_Instancias_Equipamentos!$D$2:$D$5135, 0), 1)</f>
        <v>Sala Racks 12</v>
      </c>
      <c r="H2746" s="26" t="str">
        <f t="array" ref="H2746">INDEX(Def_Instancias_Equipamentos!$E$2:$E$5135, MATCH(K2746, Def_Instancias_Equipamentos!$D$2:$D$5135, 0), 1)</f>
        <v>SI-12C1</v>
      </c>
      <c r="I2746" s="27" t="str">
        <f t="array" ref="I2746">INDEX(Def_Instancias_Equipamentos!$E$2:$E$5135, MATCH(L2746, Def_Instancias_Equipamentos!$D$2:$D$5135, 0), 1)</f>
        <v>IA-12RaBPM</v>
      </c>
      <c r="J2746" s="27" t="str">
        <f t="shared" si="26"/>
        <v>EXTERNO</v>
      </c>
      <c r="K2746" s="28" t="str">
        <f>Def_Instancias_Equipamentos!$D$1130</f>
        <v>SI-12C1:DI-BPMSigPatch-2</v>
      </c>
      <c r="L2746" s="19" t="str">
        <f>Def_Instancias_Equipamentos!$D$880</f>
        <v>SI-12C1:DI-BPMRFFE-2</v>
      </c>
      <c r="M2746" s="44" t="s">
        <v>47</v>
      </c>
      <c r="N2746" s="45" t="s">
        <v>48</v>
      </c>
      <c r="O2746" s="31" t="str">
        <f>Def_Sistemas_Conectores_Cabos!$B$7</f>
        <v>SMA 50-ohm</v>
      </c>
      <c r="P2746" s="19" t="str">
        <f>Def_Sistemas_Conectores_Cabos!$B$7</f>
        <v>SMA 50-ohm</v>
      </c>
      <c r="Q2746" s="27" t="str">
        <f t="shared" si="31"/>
        <v>SI-12C1:DI-BPMSigPatch-2/BO_OUT
SI-12C1:DI-BPMRFFE-2/BO_IN</v>
      </c>
      <c r="R2746" s="46" t="s">
        <v>25</v>
      </c>
      <c r="S2746" s="46" t="s">
        <v>25</v>
      </c>
      <c r="T2746" s="47" t="str">
        <f>Def_Sistemas_Conectores_Cabos!$C$14</f>
        <v>Datalink Extrudado</v>
      </c>
      <c r="U2746" s="45" t="s">
        <v>46</v>
      </c>
      <c r="V2746" s="33"/>
      <c r="W2746" s="33"/>
      <c r="X2746" s="33"/>
    </row>
    <row r="2747" ht="15.75" customHeight="1">
      <c r="A2747" s="19" t="str">
        <f>Def_Sistemas_Conectores_Cabos!$A$22</f>
        <v>BPM de elétrons</v>
      </c>
      <c r="B2747" s="22" t="str">
        <f>Datas_Entregas!$A$3</f>
        <v>BTS/Anel</v>
      </c>
      <c r="C2747" s="25">
        <f t="array" ref="C2747">INDEX(Datas_Entregas!$B$2:$B$100, MATCH(B2747, Datas_Entregas!$A$2:$A$100, 0), 1)</f>
        <v>43296</v>
      </c>
      <c r="D2747" s="22" t="str">
        <f>Def_Status_Montagem!$A$2</f>
        <v>A verificar</v>
      </c>
      <c r="E2747" s="35" t="str">
        <f>Def_Status_Montagem!$B$4</f>
        <v>Contratada (inclui etiqueta)</v>
      </c>
      <c r="F2747" s="214" t="str">
        <f t="array" ref="F2747">INDEX(Def_Instancias_Equipamentos!$F$2:$F$5135, MATCH(K2747, Def_Instancias_Equipamentos!$D$2:$D$5135, 0), 1)</f>
        <v>Túnel (Anel)</v>
      </c>
      <c r="G2747" s="215" t="str">
        <f t="array" ref="G2747">INDEX(Def_Instancias_Equipamentos!$F$2:$F$5135, MATCH(L2747, Def_Instancias_Equipamentos!$D$2:$D$5135, 0), 1)</f>
        <v>Sala Racks 12</v>
      </c>
      <c r="H2747" s="26" t="str">
        <f t="array" ref="H2747">INDEX(Def_Instancias_Equipamentos!$E$2:$E$5135, MATCH(K2747, Def_Instancias_Equipamentos!$D$2:$D$5135, 0), 1)</f>
        <v>SI-12C2</v>
      </c>
      <c r="I2747" s="27" t="str">
        <f t="array" ref="I2747">INDEX(Def_Instancias_Equipamentos!$E$2:$E$5135, MATCH(L2747, Def_Instancias_Equipamentos!$D$2:$D$5135, 0), 1)</f>
        <v>IA-12RaBPM</v>
      </c>
      <c r="J2747" s="27" t="str">
        <f t="shared" si="26"/>
        <v>EXTERNO</v>
      </c>
      <c r="K2747" s="28" t="str">
        <f>Def_Instancias_Equipamentos!$D$1131</f>
        <v>SI-12C2:DI-BPMSigPatch</v>
      </c>
      <c r="L2747" s="19" t="str">
        <f>Def_Instancias_Equipamentos!$D$881</f>
        <v>SI-12C2:DI-BPMRFFE</v>
      </c>
      <c r="M2747" s="44" t="s">
        <v>47</v>
      </c>
      <c r="N2747" s="45" t="s">
        <v>48</v>
      </c>
      <c r="O2747" s="31" t="str">
        <f>Def_Sistemas_Conectores_Cabos!$B$7</f>
        <v>SMA 50-ohm</v>
      </c>
      <c r="P2747" s="19" t="str">
        <f>Def_Sistemas_Conectores_Cabos!$B$7</f>
        <v>SMA 50-ohm</v>
      </c>
      <c r="Q2747" s="27" t="str">
        <f t="shared" si="31"/>
        <v>SI-12C2:DI-BPMSigPatch/BO_OUT
SI-12C2:DI-BPMRFFE/BO_IN</v>
      </c>
      <c r="R2747" s="46" t="s">
        <v>25</v>
      </c>
      <c r="S2747" s="46" t="s">
        <v>25</v>
      </c>
      <c r="T2747" s="47" t="str">
        <f>Def_Sistemas_Conectores_Cabos!$C$14</f>
        <v>Datalink Extrudado</v>
      </c>
      <c r="U2747" s="45" t="s">
        <v>46</v>
      </c>
      <c r="V2747" s="33"/>
      <c r="W2747" s="33"/>
      <c r="X2747" s="33"/>
    </row>
    <row r="2748" ht="15.75" customHeight="1">
      <c r="A2748" s="19" t="str">
        <f>Def_Sistemas_Conectores_Cabos!$A$22</f>
        <v>BPM de elétrons</v>
      </c>
      <c r="B2748" s="22" t="str">
        <f>Datas_Entregas!$A$3</f>
        <v>BTS/Anel</v>
      </c>
      <c r="C2748" s="25">
        <f t="array" ref="C2748">INDEX(Datas_Entregas!$B$2:$B$100, MATCH(B2748, Datas_Entregas!$A$2:$A$100, 0), 1)</f>
        <v>43296</v>
      </c>
      <c r="D2748" s="22" t="str">
        <f>Def_Status_Montagem!$A$2</f>
        <v>A verificar</v>
      </c>
      <c r="E2748" s="35" t="str">
        <f>Def_Status_Montagem!$B$4</f>
        <v>Contratada (inclui etiqueta)</v>
      </c>
      <c r="F2748" s="214" t="str">
        <f t="array" ref="F2748">INDEX(Def_Instancias_Equipamentos!$F$2:$F$5135, MATCH(K2748, Def_Instancias_Equipamentos!$D$2:$D$5135, 0), 1)</f>
        <v>Túnel (Anel)</v>
      </c>
      <c r="G2748" s="215" t="str">
        <f t="array" ref="G2748">INDEX(Def_Instancias_Equipamentos!$F$2:$F$5135, MATCH(L2748, Def_Instancias_Equipamentos!$D$2:$D$5135, 0), 1)</f>
        <v>Sala Racks 12</v>
      </c>
      <c r="H2748" s="26" t="str">
        <f t="array" ref="H2748">INDEX(Def_Instancias_Equipamentos!$E$2:$E$5135, MATCH(K2748, Def_Instancias_Equipamentos!$D$2:$D$5135, 0), 1)</f>
        <v>SI-12C3</v>
      </c>
      <c r="I2748" s="27" t="str">
        <f t="array" ref="I2748">INDEX(Def_Instancias_Equipamentos!$E$2:$E$5135, MATCH(L2748, Def_Instancias_Equipamentos!$D$2:$D$5135, 0), 1)</f>
        <v>IA-12RaBPM</v>
      </c>
      <c r="J2748" s="27" t="str">
        <f t="shared" si="26"/>
        <v>EXTERNO</v>
      </c>
      <c r="K2748" s="28" t="str">
        <f>Def_Instancias_Equipamentos!$D$1132</f>
        <v>SI-12C3:DI-BPMSigPatch-1</v>
      </c>
      <c r="L2748" s="19" t="str">
        <f>Def_Instancias_Equipamentos!$D$882</f>
        <v>SI-12C3:DI-BPMRFFE-1</v>
      </c>
      <c r="M2748" s="44" t="s">
        <v>47</v>
      </c>
      <c r="N2748" s="45" t="s">
        <v>48</v>
      </c>
      <c r="O2748" s="31" t="str">
        <f>Def_Sistemas_Conectores_Cabos!$B$7</f>
        <v>SMA 50-ohm</v>
      </c>
      <c r="P2748" s="19" t="str">
        <f>Def_Sistemas_Conectores_Cabos!$B$7</f>
        <v>SMA 50-ohm</v>
      </c>
      <c r="Q2748" s="27" t="str">
        <f t="shared" si="31"/>
        <v>SI-12C3:DI-BPMSigPatch-1/BO_OUT
SI-12C3:DI-BPMRFFE-1/BO_IN</v>
      </c>
      <c r="R2748" s="46" t="s">
        <v>25</v>
      </c>
      <c r="S2748" s="46" t="s">
        <v>25</v>
      </c>
      <c r="T2748" s="47" t="str">
        <f>Def_Sistemas_Conectores_Cabos!$C$14</f>
        <v>Datalink Extrudado</v>
      </c>
      <c r="U2748" s="45" t="s">
        <v>46</v>
      </c>
      <c r="V2748" s="33"/>
      <c r="W2748" s="33"/>
      <c r="X2748" s="33"/>
    </row>
    <row r="2749" ht="15.75" customHeight="1">
      <c r="A2749" s="19" t="str">
        <f>Def_Sistemas_Conectores_Cabos!$A$22</f>
        <v>BPM de elétrons</v>
      </c>
      <c r="B2749" s="22" t="str">
        <f>Datas_Entregas!$A$3</f>
        <v>BTS/Anel</v>
      </c>
      <c r="C2749" s="25">
        <f t="array" ref="C2749">INDEX(Datas_Entregas!$B$2:$B$100, MATCH(B2749, Datas_Entregas!$A$2:$A$100, 0), 1)</f>
        <v>43296</v>
      </c>
      <c r="D2749" s="22" t="str">
        <f>Def_Status_Montagem!$A$2</f>
        <v>A verificar</v>
      </c>
      <c r="E2749" s="35" t="str">
        <f>Def_Status_Montagem!$B$4</f>
        <v>Contratada (inclui etiqueta)</v>
      </c>
      <c r="F2749" s="214" t="str">
        <f t="array" ref="F2749">INDEX(Def_Instancias_Equipamentos!$F$2:$F$5135, MATCH(K2749, Def_Instancias_Equipamentos!$D$2:$D$5135, 0), 1)</f>
        <v>Túnel (Anel)</v>
      </c>
      <c r="G2749" s="215" t="str">
        <f t="array" ref="G2749">INDEX(Def_Instancias_Equipamentos!$F$2:$F$5135, MATCH(L2749, Def_Instancias_Equipamentos!$D$2:$D$5135, 0), 1)</f>
        <v>Sala Racks 12</v>
      </c>
      <c r="H2749" s="26" t="str">
        <f t="array" ref="H2749">INDEX(Def_Instancias_Equipamentos!$E$2:$E$5135, MATCH(K2749, Def_Instancias_Equipamentos!$D$2:$D$5135, 0), 1)</f>
        <v>SI-12C3</v>
      </c>
      <c r="I2749" s="27" t="str">
        <f t="array" ref="I2749">INDEX(Def_Instancias_Equipamentos!$E$2:$E$5135, MATCH(L2749, Def_Instancias_Equipamentos!$D$2:$D$5135, 0), 1)</f>
        <v>IA-12RaBPM</v>
      </c>
      <c r="J2749" s="27" t="str">
        <f t="shared" si="26"/>
        <v>EXTERNO</v>
      </c>
      <c r="K2749" s="28" t="str">
        <f>Def_Instancias_Equipamentos!$D$1133</f>
        <v>SI-12C3:DI-BPMSigPatch-2</v>
      </c>
      <c r="L2749" s="19" t="str">
        <f>Def_Instancias_Equipamentos!$D$883</f>
        <v>SI-12C3:DI-BPMRFFE-2</v>
      </c>
      <c r="M2749" s="44" t="s">
        <v>47</v>
      </c>
      <c r="N2749" s="45" t="s">
        <v>48</v>
      </c>
      <c r="O2749" s="31" t="str">
        <f>Def_Sistemas_Conectores_Cabos!$B$7</f>
        <v>SMA 50-ohm</v>
      </c>
      <c r="P2749" s="19" t="str">
        <f>Def_Sistemas_Conectores_Cabos!$B$7</f>
        <v>SMA 50-ohm</v>
      </c>
      <c r="Q2749" s="27" t="str">
        <f t="shared" si="31"/>
        <v>SI-12C3:DI-BPMSigPatch-2/BO_OUT
SI-12C3:DI-BPMRFFE-2/BO_IN</v>
      </c>
      <c r="R2749" s="46" t="s">
        <v>25</v>
      </c>
      <c r="S2749" s="46" t="s">
        <v>25</v>
      </c>
      <c r="T2749" s="47" t="str">
        <f>Def_Sistemas_Conectores_Cabos!$C$14</f>
        <v>Datalink Extrudado</v>
      </c>
      <c r="U2749" s="45" t="s">
        <v>46</v>
      </c>
      <c r="V2749" s="33"/>
      <c r="W2749" s="33"/>
      <c r="X2749" s="33"/>
    </row>
    <row r="2750" ht="15.75" customHeight="1">
      <c r="A2750" s="19" t="str">
        <f>Def_Sistemas_Conectores_Cabos!$A$22</f>
        <v>BPM de elétrons</v>
      </c>
      <c r="B2750" s="22" t="str">
        <f>Datas_Entregas!$A$3</f>
        <v>BTS/Anel</v>
      </c>
      <c r="C2750" s="25">
        <f t="array" ref="C2750">INDEX(Datas_Entregas!$B$2:$B$100, MATCH(B2750, Datas_Entregas!$A$2:$A$100, 0), 1)</f>
        <v>43296</v>
      </c>
      <c r="D2750" s="22" t="str">
        <f>Def_Status_Montagem!$A$2</f>
        <v>A verificar</v>
      </c>
      <c r="E2750" s="35" t="str">
        <f>Def_Status_Montagem!$B$4</f>
        <v>Contratada (inclui etiqueta)</v>
      </c>
      <c r="F2750" s="214" t="str">
        <f t="array" ref="F2750">INDEX(Def_Instancias_Equipamentos!$F$2:$F$5135, MATCH(K2750, Def_Instancias_Equipamentos!$D$2:$D$5135, 0), 1)</f>
        <v>Túnel (Anel)</v>
      </c>
      <c r="G2750" s="215" t="str">
        <f t="array" ref="G2750">INDEX(Def_Instancias_Equipamentos!$F$2:$F$5135, MATCH(L2750, Def_Instancias_Equipamentos!$D$2:$D$5135, 0), 1)</f>
        <v>Sala Racks 12</v>
      </c>
      <c r="H2750" s="26" t="str">
        <f t="array" ref="H2750">INDEX(Def_Instancias_Equipamentos!$E$2:$E$5135, MATCH(K2750, Def_Instancias_Equipamentos!$D$2:$D$5135, 0), 1)</f>
        <v>SI-12C4</v>
      </c>
      <c r="I2750" s="27" t="str">
        <f t="array" ref="I2750">INDEX(Def_Instancias_Equipamentos!$E$2:$E$5135, MATCH(L2750, Def_Instancias_Equipamentos!$D$2:$D$5135, 0), 1)</f>
        <v>IA-12RaBPM</v>
      </c>
      <c r="J2750" s="27" t="str">
        <f t="shared" si="26"/>
        <v>EXTERNO</v>
      </c>
      <c r="K2750" s="28" t="str">
        <f>Def_Instancias_Equipamentos!$D$1134</f>
        <v>SI-12C4:DI-BPMSigPatch</v>
      </c>
      <c r="L2750" s="19" t="str">
        <f>Def_Instancias_Equipamentos!$D$884</f>
        <v>SI-12C4:DI-BPMRFFE</v>
      </c>
      <c r="M2750" s="44" t="s">
        <v>47</v>
      </c>
      <c r="N2750" s="45" t="s">
        <v>48</v>
      </c>
      <c r="O2750" s="31" t="str">
        <f>Def_Sistemas_Conectores_Cabos!$B$7</f>
        <v>SMA 50-ohm</v>
      </c>
      <c r="P2750" s="19" t="str">
        <f>Def_Sistemas_Conectores_Cabos!$B$7</f>
        <v>SMA 50-ohm</v>
      </c>
      <c r="Q2750" s="27" t="str">
        <f t="shared" si="31"/>
        <v>SI-12C4:DI-BPMSigPatch/BO_OUT
SI-12C4:DI-BPMRFFE/BO_IN</v>
      </c>
      <c r="R2750" s="46" t="s">
        <v>25</v>
      </c>
      <c r="S2750" s="46" t="s">
        <v>25</v>
      </c>
      <c r="T2750" s="47" t="str">
        <f>Def_Sistemas_Conectores_Cabos!$C$14</f>
        <v>Datalink Extrudado</v>
      </c>
      <c r="U2750" s="45" t="s">
        <v>46</v>
      </c>
      <c r="V2750" s="33"/>
      <c r="W2750" s="33"/>
      <c r="X2750" s="33"/>
    </row>
    <row r="2751" ht="15.75" customHeight="1">
      <c r="A2751" s="19" t="str">
        <f>Def_Sistemas_Conectores_Cabos!$A$22</f>
        <v>BPM de elétrons</v>
      </c>
      <c r="B2751" s="22" t="str">
        <f>Datas_Entregas!$A$3</f>
        <v>BTS/Anel</v>
      </c>
      <c r="C2751" s="25">
        <f t="array" ref="C2751">INDEX(Datas_Entregas!$B$2:$B$100, MATCH(B2751, Datas_Entregas!$A$2:$A$100, 0), 1)</f>
        <v>43296</v>
      </c>
      <c r="D2751" s="22" t="str">
        <f>Def_Status_Montagem!$A$2</f>
        <v>A verificar</v>
      </c>
      <c r="E2751" s="35" t="str">
        <f>Def_Status_Montagem!$B$4</f>
        <v>Contratada (inclui etiqueta)</v>
      </c>
      <c r="F2751" s="214" t="str">
        <f t="array" ref="F2751">INDEX(Def_Instancias_Equipamentos!$F$2:$F$5135, MATCH(K2751, Def_Instancias_Equipamentos!$D$2:$D$5135, 0), 1)</f>
        <v>Túnel (Anel)</v>
      </c>
      <c r="G2751" s="215" t="str">
        <f t="array" ref="G2751">INDEX(Def_Instancias_Equipamentos!$F$2:$F$5135, MATCH(L2751, Def_Instancias_Equipamentos!$D$2:$D$5135, 0), 1)</f>
        <v>Sala Racks 12</v>
      </c>
      <c r="H2751" s="26" t="str">
        <f t="array" ref="H2751">INDEX(Def_Instancias_Equipamentos!$E$2:$E$5135, MATCH(K2751, Def_Instancias_Equipamentos!$D$2:$D$5135, 0), 1)</f>
        <v>SI-12M1</v>
      </c>
      <c r="I2751" s="27" t="str">
        <f t="array" ref="I2751">INDEX(Def_Instancias_Equipamentos!$E$2:$E$5135, MATCH(L2751, Def_Instancias_Equipamentos!$D$2:$D$5135, 0), 1)</f>
        <v>IA-12RaBPM</v>
      </c>
      <c r="J2751" s="27" t="str">
        <f t="shared" si="26"/>
        <v>EXTERNO</v>
      </c>
      <c r="K2751" s="28" t="str">
        <f>Def_Instancias_Equipamentos!$D$1135</f>
        <v>SI-12M1:DI-BPMSigPatch</v>
      </c>
      <c r="L2751" s="19" t="str">
        <f>Def_Instancias_Equipamentos!$D$885</f>
        <v>SI-12M1:DI-BPMRFFE</v>
      </c>
      <c r="M2751" s="44" t="s">
        <v>47</v>
      </c>
      <c r="N2751" s="45" t="s">
        <v>48</v>
      </c>
      <c r="O2751" s="31" t="str">
        <f>Def_Sistemas_Conectores_Cabos!$B$7</f>
        <v>SMA 50-ohm</v>
      </c>
      <c r="P2751" s="19" t="str">
        <f>Def_Sistemas_Conectores_Cabos!$B$7</f>
        <v>SMA 50-ohm</v>
      </c>
      <c r="Q2751" s="27" t="str">
        <f t="shared" si="31"/>
        <v>SI-12M1:DI-BPMSigPatch/BO_OUT
SI-12M1:DI-BPMRFFE/BO_IN</v>
      </c>
      <c r="R2751" s="46" t="s">
        <v>25</v>
      </c>
      <c r="S2751" s="46" t="s">
        <v>25</v>
      </c>
      <c r="T2751" s="47" t="str">
        <f>Def_Sistemas_Conectores_Cabos!$C$14</f>
        <v>Datalink Extrudado</v>
      </c>
      <c r="U2751" s="45" t="s">
        <v>46</v>
      </c>
      <c r="V2751" s="33"/>
      <c r="W2751" s="33"/>
      <c r="X2751" s="33"/>
    </row>
    <row r="2752" ht="15.75" customHeight="1">
      <c r="A2752" s="19" t="str">
        <f>Def_Sistemas_Conectores_Cabos!$A$22</f>
        <v>BPM de elétrons</v>
      </c>
      <c r="B2752" s="22" t="str">
        <f>Datas_Entregas!$A$3</f>
        <v>BTS/Anel</v>
      </c>
      <c r="C2752" s="25">
        <f t="array" ref="C2752">INDEX(Datas_Entregas!$B$2:$B$100, MATCH(B2752, Datas_Entregas!$A$2:$A$100, 0), 1)</f>
        <v>43296</v>
      </c>
      <c r="D2752" s="22" t="str">
        <f>Def_Status_Montagem!$A$2</f>
        <v>A verificar</v>
      </c>
      <c r="E2752" s="35" t="str">
        <f>Def_Status_Montagem!$B$4</f>
        <v>Contratada (inclui etiqueta)</v>
      </c>
      <c r="F2752" s="214" t="str">
        <f t="array" ref="F2752">INDEX(Def_Instancias_Equipamentos!$F$2:$F$5135, MATCH(K2752, Def_Instancias_Equipamentos!$D$2:$D$5135, 0), 1)</f>
        <v>Túnel (Anel)</v>
      </c>
      <c r="G2752" s="215" t="str">
        <f t="array" ref="G2752">INDEX(Def_Instancias_Equipamentos!$F$2:$F$5135, MATCH(L2752, Def_Instancias_Equipamentos!$D$2:$D$5135, 0), 1)</f>
        <v>Sala Racks 12</v>
      </c>
      <c r="H2752" s="26" t="str">
        <f t="array" ref="H2752">INDEX(Def_Instancias_Equipamentos!$E$2:$E$5135, MATCH(K2752, Def_Instancias_Equipamentos!$D$2:$D$5135, 0), 1)</f>
        <v>SI-12M2</v>
      </c>
      <c r="I2752" s="27" t="str">
        <f t="array" ref="I2752">INDEX(Def_Instancias_Equipamentos!$E$2:$E$5135, MATCH(L2752, Def_Instancias_Equipamentos!$D$2:$D$5135, 0), 1)</f>
        <v>IA-12RaBPM</v>
      </c>
      <c r="J2752" s="27" t="str">
        <f t="shared" si="26"/>
        <v>EXTERNO</v>
      </c>
      <c r="K2752" s="28" t="str">
        <f>Def_Instancias_Equipamentos!$D$1136</f>
        <v>SI-12M2:DI-BPMSigPatch</v>
      </c>
      <c r="L2752" s="19" t="str">
        <f>Def_Instancias_Equipamentos!$D$886</f>
        <v>SI-12M2:DI-BPMRFFE</v>
      </c>
      <c r="M2752" s="44" t="s">
        <v>47</v>
      </c>
      <c r="N2752" s="45" t="s">
        <v>48</v>
      </c>
      <c r="O2752" s="31" t="str">
        <f>Def_Sistemas_Conectores_Cabos!$B$7</f>
        <v>SMA 50-ohm</v>
      </c>
      <c r="P2752" s="19" t="str">
        <f>Def_Sistemas_Conectores_Cabos!$B$7</f>
        <v>SMA 50-ohm</v>
      </c>
      <c r="Q2752" s="27" t="str">
        <f t="shared" si="31"/>
        <v>SI-12M2:DI-BPMSigPatch/BO_OUT
SI-12M2:DI-BPMRFFE/BO_IN</v>
      </c>
      <c r="R2752" s="46" t="s">
        <v>25</v>
      </c>
      <c r="S2752" s="46" t="s">
        <v>25</v>
      </c>
      <c r="T2752" s="47" t="str">
        <f>Def_Sistemas_Conectores_Cabos!$C$14</f>
        <v>Datalink Extrudado</v>
      </c>
      <c r="U2752" s="45" t="s">
        <v>46</v>
      </c>
      <c r="V2752" s="33"/>
      <c r="W2752" s="33"/>
      <c r="X2752" s="33"/>
    </row>
    <row r="2753" ht="15.75" customHeight="1">
      <c r="A2753" s="19" t="str">
        <f>Def_Sistemas_Conectores_Cabos!$A$22</f>
        <v>BPM de elétrons</v>
      </c>
      <c r="B2753" s="22" t="str">
        <f>Datas_Entregas!$A$3</f>
        <v>BTS/Anel</v>
      </c>
      <c r="C2753" s="25">
        <f t="array" ref="C2753">INDEX(Datas_Entregas!$B$2:$B$100, MATCH(B2753, Datas_Entregas!$A$2:$A$100, 0), 1)</f>
        <v>43296</v>
      </c>
      <c r="D2753" s="22" t="str">
        <f>Def_Status_Montagem!$A$2</f>
        <v>A verificar</v>
      </c>
      <c r="E2753" s="35" t="str">
        <f>Def_Status_Montagem!$B$4</f>
        <v>Contratada (inclui etiqueta)</v>
      </c>
      <c r="F2753" s="214" t="str">
        <f t="array" ref="F2753">INDEX(Def_Instancias_Equipamentos!$F$2:$F$5135, MATCH(K2753, Def_Instancias_Equipamentos!$D$2:$D$5135, 0), 1)</f>
        <v>Túnel (Anel)</v>
      </c>
      <c r="G2753" s="215" t="str">
        <f t="array" ref="G2753">INDEX(Def_Instancias_Equipamentos!$F$2:$F$5135, MATCH(L2753, Def_Instancias_Equipamentos!$D$2:$D$5135, 0), 1)</f>
        <v>Sala Racks 12</v>
      </c>
      <c r="H2753" s="26" t="str">
        <f t="array" ref="H2753">INDEX(Def_Instancias_Equipamentos!$E$2:$E$5135, MATCH(K2753, Def_Instancias_Equipamentos!$D$2:$D$5135, 0), 1)</f>
        <v>SI-12SB</v>
      </c>
      <c r="I2753" s="27" t="str">
        <f t="array" ref="I2753">INDEX(Def_Instancias_Equipamentos!$E$2:$E$5135, MATCH(L2753, Def_Instancias_Equipamentos!$D$2:$D$5135, 0), 1)</f>
        <v>IA-12RaBPM</v>
      </c>
      <c r="J2753" s="27" t="str">
        <f t="shared" si="26"/>
        <v>EXTERNO</v>
      </c>
      <c r="K2753" s="28" t="str">
        <f>Def_Instancias_Equipamentos!$D$1223</f>
        <v>SI-12SB:DI-BPMSigPatch-1</v>
      </c>
      <c r="L2753" s="19" t="str">
        <f>Def_Instancias_Equipamentos!$D$973</f>
        <v>SI-12SB:DI-BPMRFFE-1</v>
      </c>
      <c r="M2753" s="44" t="s">
        <v>47</v>
      </c>
      <c r="N2753" s="45" t="s">
        <v>48</v>
      </c>
      <c r="O2753" s="31" t="str">
        <f>Def_Sistemas_Conectores_Cabos!$B$7</f>
        <v>SMA 50-ohm</v>
      </c>
      <c r="P2753" s="19" t="str">
        <f>Def_Sistemas_Conectores_Cabos!$B$7</f>
        <v>SMA 50-ohm</v>
      </c>
      <c r="Q2753" s="27" t="str">
        <f t="shared" si="31"/>
        <v>SI-12SB:DI-BPMSigPatch-1/BO_OUT
SI-12SB:DI-BPMRFFE-1/BO_IN</v>
      </c>
      <c r="R2753" s="46" t="s">
        <v>25</v>
      </c>
      <c r="S2753" s="46" t="s">
        <v>25</v>
      </c>
      <c r="T2753" s="47" t="str">
        <f>Def_Sistemas_Conectores_Cabos!$C$14</f>
        <v>Datalink Extrudado</v>
      </c>
      <c r="U2753" s="45" t="s">
        <v>46</v>
      </c>
      <c r="V2753" s="33"/>
      <c r="W2753" s="33"/>
      <c r="X2753" s="33"/>
    </row>
    <row r="2754" ht="15.75" customHeight="1">
      <c r="A2754" s="19" t="str">
        <f>Def_Sistemas_Conectores_Cabos!$A$22</f>
        <v>BPM de elétrons</v>
      </c>
      <c r="B2754" s="22" t="str">
        <f>Datas_Entregas!$A$3</f>
        <v>BTS/Anel</v>
      </c>
      <c r="C2754" s="25">
        <f t="array" ref="C2754">INDEX(Datas_Entregas!$B$2:$B$100, MATCH(B2754, Datas_Entregas!$A$2:$A$100, 0), 1)</f>
        <v>43296</v>
      </c>
      <c r="D2754" s="22" t="str">
        <f>Def_Status_Montagem!$A$2</f>
        <v>A verificar</v>
      </c>
      <c r="E2754" s="35" t="str">
        <f>Def_Status_Montagem!$B$4</f>
        <v>Contratada (inclui etiqueta)</v>
      </c>
      <c r="F2754" s="214" t="str">
        <f t="array" ref="F2754">INDEX(Def_Instancias_Equipamentos!$F$2:$F$5135, MATCH(K2754, Def_Instancias_Equipamentos!$D$2:$D$5135, 0), 1)</f>
        <v>Túnel (Anel)</v>
      </c>
      <c r="G2754" s="215" t="str">
        <f t="array" ref="G2754">INDEX(Def_Instancias_Equipamentos!$F$2:$F$5135, MATCH(L2754, Def_Instancias_Equipamentos!$D$2:$D$5135, 0), 1)</f>
        <v>Sala Racks 12</v>
      </c>
      <c r="H2754" s="26" t="str">
        <f t="array" ref="H2754">INDEX(Def_Instancias_Equipamentos!$E$2:$E$5135, MATCH(K2754, Def_Instancias_Equipamentos!$D$2:$D$5135, 0), 1)</f>
        <v>SI-12SB</v>
      </c>
      <c r="I2754" s="27" t="str">
        <f t="array" ref="I2754">INDEX(Def_Instancias_Equipamentos!$E$2:$E$5135, MATCH(L2754, Def_Instancias_Equipamentos!$D$2:$D$5135, 0), 1)</f>
        <v>IA-12RaBPM</v>
      </c>
      <c r="J2754" s="27" t="str">
        <f t="shared" si="26"/>
        <v>EXTERNO</v>
      </c>
      <c r="K2754" s="28" t="str">
        <f>Def_Instancias_Equipamentos!$D$1224</f>
        <v>SI-12SB:DI-BPMSigPatch-2</v>
      </c>
      <c r="L2754" s="19" t="str">
        <f>Def_Instancias_Equipamentos!$D$974</f>
        <v>SI-12SB:DI-BPMRFFE-2</v>
      </c>
      <c r="M2754" s="44" t="s">
        <v>47</v>
      </c>
      <c r="N2754" s="45" t="s">
        <v>48</v>
      </c>
      <c r="O2754" s="31" t="str">
        <f>Def_Sistemas_Conectores_Cabos!$B$7</f>
        <v>SMA 50-ohm</v>
      </c>
      <c r="P2754" s="19" t="str">
        <f>Def_Sistemas_Conectores_Cabos!$B$7</f>
        <v>SMA 50-ohm</v>
      </c>
      <c r="Q2754" s="27" t="str">
        <f t="shared" si="31"/>
        <v>SI-12SB:DI-BPMSigPatch-2/BO_OUT
SI-12SB:DI-BPMRFFE-2/BO_IN</v>
      </c>
      <c r="R2754" s="46" t="s">
        <v>25</v>
      </c>
      <c r="S2754" s="46" t="s">
        <v>25</v>
      </c>
      <c r="T2754" s="47" t="str">
        <f>Def_Sistemas_Conectores_Cabos!$C$14</f>
        <v>Datalink Extrudado</v>
      </c>
      <c r="U2754" s="45" t="s">
        <v>46</v>
      </c>
      <c r="V2754" s="33"/>
      <c r="W2754" s="33"/>
      <c r="X2754" s="33"/>
    </row>
    <row r="2755" ht="15.75" customHeight="1">
      <c r="A2755" s="19" t="str">
        <f>Def_Sistemas_Conectores_Cabos!$A$22</f>
        <v>BPM de elétrons</v>
      </c>
      <c r="B2755" s="22" t="str">
        <f>Datas_Entregas!$A$3</f>
        <v>BTS/Anel</v>
      </c>
      <c r="C2755" s="25">
        <f t="array" ref="C2755">INDEX(Datas_Entregas!$B$2:$B$100, MATCH(B2755, Datas_Entregas!$A$2:$A$100, 0), 1)</f>
        <v>43296</v>
      </c>
      <c r="D2755" s="22" t="str">
        <f>Def_Status_Montagem!$A$2</f>
        <v>A verificar</v>
      </c>
      <c r="E2755" s="35" t="str">
        <f>Def_Status_Montagem!$B$4</f>
        <v>Contratada (inclui etiqueta)</v>
      </c>
      <c r="F2755" s="214" t="str">
        <f t="array" ref="F2755">INDEX(Def_Instancias_Equipamentos!$F$2:$F$5135, MATCH(K2755, Def_Instancias_Equipamentos!$D$2:$D$5135, 0), 1)</f>
        <v>Túnel (Anel)</v>
      </c>
      <c r="G2755" s="215" t="str">
        <f t="array" ref="G2755">INDEX(Def_Instancias_Equipamentos!$F$2:$F$5135, MATCH(L2755, Def_Instancias_Equipamentos!$D$2:$D$5135, 0), 1)</f>
        <v>Sala Racks 13</v>
      </c>
      <c r="H2755" s="26" t="str">
        <f t="array" ref="H2755">INDEX(Def_Instancias_Equipamentos!$E$2:$E$5135, MATCH(K2755, Def_Instancias_Equipamentos!$D$2:$D$5135, 0), 1)</f>
        <v>SI-13C1</v>
      </c>
      <c r="I2755" s="27" t="str">
        <f t="array" ref="I2755">INDEX(Def_Instancias_Equipamentos!$E$2:$E$5135, MATCH(L2755, Def_Instancias_Equipamentos!$D$2:$D$5135, 0), 1)</f>
        <v>IA-13RaBPM</v>
      </c>
      <c r="J2755" s="27" t="str">
        <f t="shared" si="26"/>
        <v>EXTERNO</v>
      </c>
      <c r="K2755" s="28" t="str">
        <f>Def_Instancias_Equipamentos!$D$1137</f>
        <v>SI-13C1:DI-BPMSigPatch-1</v>
      </c>
      <c r="L2755" s="19" t="str">
        <f>Def_Instancias_Equipamentos!$D$887</f>
        <v>SI-13C1:DI-BPMRFFE-1</v>
      </c>
      <c r="M2755" s="44" t="s">
        <v>47</v>
      </c>
      <c r="N2755" s="45" t="s">
        <v>48</v>
      </c>
      <c r="O2755" s="31" t="str">
        <f>Def_Sistemas_Conectores_Cabos!$B$7</f>
        <v>SMA 50-ohm</v>
      </c>
      <c r="P2755" s="19" t="str">
        <f>Def_Sistemas_Conectores_Cabos!$B$7</f>
        <v>SMA 50-ohm</v>
      </c>
      <c r="Q2755" s="27" t="str">
        <f t="shared" si="31"/>
        <v>SI-13C1:DI-BPMSigPatch-1/BO_OUT
SI-13C1:DI-BPMRFFE-1/BO_IN</v>
      </c>
      <c r="R2755" s="46" t="s">
        <v>25</v>
      </c>
      <c r="S2755" s="46" t="s">
        <v>25</v>
      </c>
      <c r="T2755" s="47" t="str">
        <f>Def_Sistemas_Conectores_Cabos!$C$14</f>
        <v>Datalink Extrudado</v>
      </c>
      <c r="U2755" s="45" t="s">
        <v>46</v>
      </c>
      <c r="V2755" s="33"/>
      <c r="W2755" s="33"/>
      <c r="X2755" s="33"/>
    </row>
    <row r="2756" ht="15.75" customHeight="1">
      <c r="A2756" s="19" t="str">
        <f>Def_Sistemas_Conectores_Cabos!$A$22</f>
        <v>BPM de elétrons</v>
      </c>
      <c r="B2756" s="22" t="str">
        <f>Datas_Entregas!$A$3</f>
        <v>BTS/Anel</v>
      </c>
      <c r="C2756" s="25">
        <f t="array" ref="C2756">INDEX(Datas_Entregas!$B$2:$B$100, MATCH(B2756, Datas_Entregas!$A$2:$A$100, 0), 1)</f>
        <v>43296</v>
      </c>
      <c r="D2756" s="22" t="str">
        <f>Def_Status_Montagem!$A$2</f>
        <v>A verificar</v>
      </c>
      <c r="E2756" s="35" t="str">
        <f>Def_Status_Montagem!$B$4</f>
        <v>Contratada (inclui etiqueta)</v>
      </c>
      <c r="F2756" s="214" t="str">
        <f t="array" ref="F2756">INDEX(Def_Instancias_Equipamentos!$F$2:$F$5135, MATCH(K2756, Def_Instancias_Equipamentos!$D$2:$D$5135, 0), 1)</f>
        <v>Túnel (Anel)</v>
      </c>
      <c r="G2756" s="215" t="str">
        <f t="array" ref="G2756">INDEX(Def_Instancias_Equipamentos!$F$2:$F$5135, MATCH(L2756, Def_Instancias_Equipamentos!$D$2:$D$5135, 0), 1)</f>
        <v>Sala Racks 13</v>
      </c>
      <c r="H2756" s="26" t="str">
        <f t="array" ref="H2756">INDEX(Def_Instancias_Equipamentos!$E$2:$E$5135, MATCH(K2756, Def_Instancias_Equipamentos!$D$2:$D$5135, 0), 1)</f>
        <v>SI-13C1</v>
      </c>
      <c r="I2756" s="27" t="str">
        <f t="array" ref="I2756">INDEX(Def_Instancias_Equipamentos!$E$2:$E$5135, MATCH(L2756, Def_Instancias_Equipamentos!$D$2:$D$5135, 0), 1)</f>
        <v>IA-13RaBPM</v>
      </c>
      <c r="J2756" s="27" t="str">
        <f t="shared" si="26"/>
        <v>EXTERNO</v>
      </c>
      <c r="K2756" s="28" t="str">
        <f>Def_Instancias_Equipamentos!$D$1138</f>
        <v>SI-13C1:DI-BPMSigPatch-2</v>
      </c>
      <c r="L2756" s="19" t="str">
        <f>Def_Instancias_Equipamentos!$D$888</f>
        <v>SI-13C1:DI-BPMRFFE-2</v>
      </c>
      <c r="M2756" s="44" t="s">
        <v>47</v>
      </c>
      <c r="N2756" s="45" t="s">
        <v>48</v>
      </c>
      <c r="O2756" s="31" t="str">
        <f>Def_Sistemas_Conectores_Cabos!$B$7</f>
        <v>SMA 50-ohm</v>
      </c>
      <c r="P2756" s="19" t="str">
        <f>Def_Sistemas_Conectores_Cabos!$B$7</f>
        <v>SMA 50-ohm</v>
      </c>
      <c r="Q2756" s="27" t="str">
        <f t="shared" si="31"/>
        <v>SI-13C1:DI-BPMSigPatch-2/BO_OUT
SI-13C1:DI-BPMRFFE-2/BO_IN</v>
      </c>
      <c r="R2756" s="46" t="s">
        <v>25</v>
      </c>
      <c r="S2756" s="46" t="s">
        <v>25</v>
      </c>
      <c r="T2756" s="47" t="str">
        <f>Def_Sistemas_Conectores_Cabos!$C$14</f>
        <v>Datalink Extrudado</v>
      </c>
      <c r="U2756" s="45" t="s">
        <v>46</v>
      </c>
      <c r="V2756" s="33"/>
      <c r="W2756" s="33"/>
      <c r="X2756" s="33"/>
    </row>
    <row r="2757" ht="15.75" customHeight="1">
      <c r="A2757" s="19" t="str">
        <f>Def_Sistemas_Conectores_Cabos!$A$22</f>
        <v>BPM de elétrons</v>
      </c>
      <c r="B2757" s="22" t="str">
        <f>Datas_Entregas!$A$3</f>
        <v>BTS/Anel</v>
      </c>
      <c r="C2757" s="25">
        <f t="array" ref="C2757">INDEX(Datas_Entregas!$B$2:$B$100, MATCH(B2757, Datas_Entregas!$A$2:$A$100, 0), 1)</f>
        <v>43296</v>
      </c>
      <c r="D2757" s="22" t="str">
        <f>Def_Status_Montagem!$A$2</f>
        <v>A verificar</v>
      </c>
      <c r="E2757" s="35" t="str">
        <f>Def_Status_Montagem!$B$4</f>
        <v>Contratada (inclui etiqueta)</v>
      </c>
      <c r="F2757" s="214" t="str">
        <f t="array" ref="F2757">INDEX(Def_Instancias_Equipamentos!$F$2:$F$5135, MATCH(K2757, Def_Instancias_Equipamentos!$D$2:$D$5135, 0), 1)</f>
        <v>Túnel (Anel)</v>
      </c>
      <c r="G2757" s="215" t="str">
        <f t="array" ref="G2757">INDEX(Def_Instancias_Equipamentos!$F$2:$F$5135, MATCH(L2757, Def_Instancias_Equipamentos!$D$2:$D$5135, 0), 1)</f>
        <v>Sala Racks 13</v>
      </c>
      <c r="H2757" s="26" t="str">
        <f t="array" ref="H2757">INDEX(Def_Instancias_Equipamentos!$E$2:$E$5135, MATCH(K2757, Def_Instancias_Equipamentos!$D$2:$D$5135, 0), 1)</f>
        <v>SI-13C2</v>
      </c>
      <c r="I2757" s="27" t="str">
        <f t="array" ref="I2757">INDEX(Def_Instancias_Equipamentos!$E$2:$E$5135, MATCH(L2757, Def_Instancias_Equipamentos!$D$2:$D$5135, 0), 1)</f>
        <v>IA-13RaBPM</v>
      </c>
      <c r="J2757" s="27" t="str">
        <f t="shared" si="26"/>
        <v>EXTERNO</v>
      </c>
      <c r="K2757" s="28" t="str">
        <f>Def_Instancias_Equipamentos!$D$1139</f>
        <v>SI-13C2:DI-BPMSigPatch</v>
      </c>
      <c r="L2757" s="19" t="str">
        <f>Def_Instancias_Equipamentos!$D$889</f>
        <v>SI-13C2:DI-BPMRFFE</v>
      </c>
      <c r="M2757" s="44" t="s">
        <v>47</v>
      </c>
      <c r="N2757" s="45" t="s">
        <v>48</v>
      </c>
      <c r="O2757" s="31" t="str">
        <f>Def_Sistemas_Conectores_Cabos!$B$7</f>
        <v>SMA 50-ohm</v>
      </c>
      <c r="P2757" s="19" t="str">
        <f>Def_Sistemas_Conectores_Cabos!$B$7</f>
        <v>SMA 50-ohm</v>
      </c>
      <c r="Q2757" s="27" t="str">
        <f t="shared" si="31"/>
        <v>SI-13C2:DI-BPMSigPatch/BO_OUT
SI-13C2:DI-BPMRFFE/BO_IN</v>
      </c>
      <c r="R2757" s="46" t="s">
        <v>25</v>
      </c>
      <c r="S2757" s="46" t="s">
        <v>25</v>
      </c>
      <c r="T2757" s="47" t="str">
        <f>Def_Sistemas_Conectores_Cabos!$C$14</f>
        <v>Datalink Extrudado</v>
      </c>
      <c r="U2757" s="45" t="s">
        <v>46</v>
      </c>
      <c r="V2757" s="33"/>
      <c r="W2757" s="33"/>
      <c r="X2757" s="33"/>
    </row>
    <row r="2758" ht="15.75" customHeight="1">
      <c r="A2758" s="19" t="str">
        <f>Def_Sistemas_Conectores_Cabos!$A$22</f>
        <v>BPM de elétrons</v>
      </c>
      <c r="B2758" s="22" t="str">
        <f>Datas_Entregas!$A$3</f>
        <v>BTS/Anel</v>
      </c>
      <c r="C2758" s="25">
        <f t="array" ref="C2758">INDEX(Datas_Entregas!$B$2:$B$100, MATCH(B2758, Datas_Entregas!$A$2:$A$100, 0), 1)</f>
        <v>43296</v>
      </c>
      <c r="D2758" s="22" t="str">
        <f>Def_Status_Montagem!$A$2</f>
        <v>A verificar</v>
      </c>
      <c r="E2758" s="35" t="str">
        <f>Def_Status_Montagem!$B$4</f>
        <v>Contratada (inclui etiqueta)</v>
      </c>
      <c r="F2758" s="214" t="str">
        <f t="array" ref="F2758">INDEX(Def_Instancias_Equipamentos!$F$2:$F$5135, MATCH(K2758, Def_Instancias_Equipamentos!$D$2:$D$5135, 0), 1)</f>
        <v>Túnel (Anel)</v>
      </c>
      <c r="G2758" s="215" t="str">
        <f t="array" ref="G2758">INDEX(Def_Instancias_Equipamentos!$F$2:$F$5135, MATCH(L2758, Def_Instancias_Equipamentos!$D$2:$D$5135, 0), 1)</f>
        <v>Sala Racks 13</v>
      </c>
      <c r="H2758" s="26" t="str">
        <f t="array" ref="H2758">INDEX(Def_Instancias_Equipamentos!$E$2:$E$5135, MATCH(K2758, Def_Instancias_Equipamentos!$D$2:$D$5135, 0), 1)</f>
        <v>SI-13C3</v>
      </c>
      <c r="I2758" s="27" t="str">
        <f t="array" ref="I2758">INDEX(Def_Instancias_Equipamentos!$E$2:$E$5135, MATCH(L2758, Def_Instancias_Equipamentos!$D$2:$D$5135, 0), 1)</f>
        <v>IA-13RaBPM</v>
      </c>
      <c r="J2758" s="27" t="str">
        <f t="shared" si="26"/>
        <v>EXTERNO</v>
      </c>
      <c r="K2758" s="28" t="str">
        <f>Def_Instancias_Equipamentos!$D$1140</f>
        <v>SI-13C3:DI-BPMSigPatch-1</v>
      </c>
      <c r="L2758" s="19" t="str">
        <f>Def_Instancias_Equipamentos!$D$890</f>
        <v>SI-13C3:DI-BPMRFFE-1</v>
      </c>
      <c r="M2758" s="44" t="s">
        <v>47</v>
      </c>
      <c r="N2758" s="45" t="s">
        <v>48</v>
      </c>
      <c r="O2758" s="31" t="str">
        <f>Def_Sistemas_Conectores_Cabos!$B$7</f>
        <v>SMA 50-ohm</v>
      </c>
      <c r="P2758" s="19" t="str">
        <f>Def_Sistemas_Conectores_Cabos!$B$7</f>
        <v>SMA 50-ohm</v>
      </c>
      <c r="Q2758" s="27" t="str">
        <f t="shared" si="31"/>
        <v>SI-13C3:DI-BPMSigPatch-1/BO_OUT
SI-13C3:DI-BPMRFFE-1/BO_IN</v>
      </c>
      <c r="R2758" s="46" t="s">
        <v>25</v>
      </c>
      <c r="S2758" s="46" t="s">
        <v>25</v>
      </c>
      <c r="T2758" s="47" t="str">
        <f>Def_Sistemas_Conectores_Cabos!$C$14</f>
        <v>Datalink Extrudado</v>
      </c>
      <c r="U2758" s="45" t="s">
        <v>46</v>
      </c>
      <c r="V2758" s="33"/>
      <c r="W2758" s="33"/>
      <c r="X2758" s="33"/>
    </row>
    <row r="2759" ht="15.75" customHeight="1">
      <c r="A2759" s="19" t="str">
        <f>Def_Sistemas_Conectores_Cabos!$A$22</f>
        <v>BPM de elétrons</v>
      </c>
      <c r="B2759" s="22" t="str">
        <f>Datas_Entregas!$A$3</f>
        <v>BTS/Anel</v>
      </c>
      <c r="C2759" s="25">
        <f t="array" ref="C2759">INDEX(Datas_Entregas!$B$2:$B$100, MATCH(B2759, Datas_Entregas!$A$2:$A$100, 0), 1)</f>
        <v>43296</v>
      </c>
      <c r="D2759" s="22" t="str">
        <f>Def_Status_Montagem!$A$2</f>
        <v>A verificar</v>
      </c>
      <c r="E2759" s="35" t="str">
        <f>Def_Status_Montagem!$B$4</f>
        <v>Contratada (inclui etiqueta)</v>
      </c>
      <c r="F2759" s="214" t="str">
        <f t="array" ref="F2759">INDEX(Def_Instancias_Equipamentos!$F$2:$F$5135, MATCH(K2759, Def_Instancias_Equipamentos!$D$2:$D$5135, 0), 1)</f>
        <v>Túnel (Anel)</v>
      </c>
      <c r="G2759" s="215" t="str">
        <f t="array" ref="G2759">INDEX(Def_Instancias_Equipamentos!$F$2:$F$5135, MATCH(L2759, Def_Instancias_Equipamentos!$D$2:$D$5135, 0), 1)</f>
        <v>Sala Racks 13</v>
      </c>
      <c r="H2759" s="26" t="str">
        <f t="array" ref="H2759">INDEX(Def_Instancias_Equipamentos!$E$2:$E$5135, MATCH(K2759, Def_Instancias_Equipamentos!$D$2:$D$5135, 0), 1)</f>
        <v>SI-13C3</v>
      </c>
      <c r="I2759" s="27" t="str">
        <f t="array" ref="I2759">INDEX(Def_Instancias_Equipamentos!$E$2:$E$5135, MATCH(L2759, Def_Instancias_Equipamentos!$D$2:$D$5135, 0), 1)</f>
        <v>IA-13RaBPM</v>
      </c>
      <c r="J2759" s="27" t="str">
        <f t="shared" si="26"/>
        <v>EXTERNO</v>
      </c>
      <c r="K2759" s="28" t="str">
        <f>Def_Instancias_Equipamentos!$D$1141</f>
        <v>SI-13C3:DI-BPMSigPatch-2</v>
      </c>
      <c r="L2759" s="19" t="str">
        <f>Def_Instancias_Equipamentos!$D$891</f>
        <v>SI-13C3:DI-BPMRFFE-2</v>
      </c>
      <c r="M2759" s="44" t="s">
        <v>47</v>
      </c>
      <c r="N2759" s="45" t="s">
        <v>48</v>
      </c>
      <c r="O2759" s="31" t="str">
        <f>Def_Sistemas_Conectores_Cabos!$B$7</f>
        <v>SMA 50-ohm</v>
      </c>
      <c r="P2759" s="19" t="str">
        <f>Def_Sistemas_Conectores_Cabos!$B$7</f>
        <v>SMA 50-ohm</v>
      </c>
      <c r="Q2759" s="27" t="str">
        <f t="shared" si="31"/>
        <v>SI-13C3:DI-BPMSigPatch-2/BO_OUT
SI-13C3:DI-BPMRFFE-2/BO_IN</v>
      </c>
      <c r="R2759" s="46" t="s">
        <v>25</v>
      </c>
      <c r="S2759" s="46" t="s">
        <v>25</v>
      </c>
      <c r="T2759" s="47" t="str">
        <f>Def_Sistemas_Conectores_Cabos!$C$14</f>
        <v>Datalink Extrudado</v>
      </c>
      <c r="U2759" s="45" t="s">
        <v>46</v>
      </c>
      <c r="V2759" s="33"/>
      <c r="W2759" s="33"/>
      <c r="X2759" s="33"/>
    </row>
    <row r="2760" ht="15.75" customHeight="1">
      <c r="A2760" s="19" t="str">
        <f>Def_Sistemas_Conectores_Cabos!$A$22</f>
        <v>BPM de elétrons</v>
      </c>
      <c r="B2760" s="22" t="str">
        <f>Datas_Entregas!$A$3</f>
        <v>BTS/Anel</v>
      </c>
      <c r="C2760" s="25">
        <f t="array" ref="C2760">INDEX(Datas_Entregas!$B$2:$B$100, MATCH(B2760, Datas_Entregas!$A$2:$A$100, 0), 1)</f>
        <v>43296</v>
      </c>
      <c r="D2760" s="22" t="str">
        <f>Def_Status_Montagem!$A$2</f>
        <v>A verificar</v>
      </c>
      <c r="E2760" s="35" t="str">
        <f>Def_Status_Montagem!$B$4</f>
        <v>Contratada (inclui etiqueta)</v>
      </c>
      <c r="F2760" s="214" t="str">
        <f t="array" ref="F2760">INDEX(Def_Instancias_Equipamentos!$F$2:$F$5135, MATCH(K2760, Def_Instancias_Equipamentos!$D$2:$D$5135, 0), 1)</f>
        <v>Túnel (Anel)</v>
      </c>
      <c r="G2760" s="215" t="str">
        <f t="array" ref="G2760">INDEX(Def_Instancias_Equipamentos!$F$2:$F$5135, MATCH(L2760, Def_Instancias_Equipamentos!$D$2:$D$5135, 0), 1)</f>
        <v>Sala Racks 13</v>
      </c>
      <c r="H2760" s="26" t="str">
        <f t="array" ref="H2760">INDEX(Def_Instancias_Equipamentos!$E$2:$E$5135, MATCH(K2760, Def_Instancias_Equipamentos!$D$2:$D$5135, 0), 1)</f>
        <v>SI-13C4</v>
      </c>
      <c r="I2760" s="27" t="str">
        <f t="array" ref="I2760">INDEX(Def_Instancias_Equipamentos!$E$2:$E$5135, MATCH(L2760, Def_Instancias_Equipamentos!$D$2:$D$5135, 0), 1)</f>
        <v>IA-13RaBPM</v>
      </c>
      <c r="J2760" s="27" t="str">
        <f t="shared" si="26"/>
        <v>EXTERNO</v>
      </c>
      <c r="K2760" s="28" t="str">
        <f>Def_Instancias_Equipamentos!$D$1142</f>
        <v>SI-13C4:DI-BPMSigPatch</v>
      </c>
      <c r="L2760" s="19" t="str">
        <f>Def_Instancias_Equipamentos!$D$892</f>
        <v>SI-13C4:DI-BPMRFFE</v>
      </c>
      <c r="M2760" s="44" t="s">
        <v>47</v>
      </c>
      <c r="N2760" s="45" t="s">
        <v>48</v>
      </c>
      <c r="O2760" s="31" t="str">
        <f>Def_Sistemas_Conectores_Cabos!$B$7</f>
        <v>SMA 50-ohm</v>
      </c>
      <c r="P2760" s="19" t="str">
        <f>Def_Sistemas_Conectores_Cabos!$B$7</f>
        <v>SMA 50-ohm</v>
      </c>
      <c r="Q2760" s="27" t="str">
        <f t="shared" si="31"/>
        <v>SI-13C4:DI-BPMSigPatch/BO_OUT
SI-13C4:DI-BPMRFFE/BO_IN</v>
      </c>
      <c r="R2760" s="46" t="s">
        <v>25</v>
      </c>
      <c r="S2760" s="46" t="s">
        <v>25</v>
      </c>
      <c r="T2760" s="47" t="str">
        <f>Def_Sistemas_Conectores_Cabos!$C$14</f>
        <v>Datalink Extrudado</v>
      </c>
      <c r="U2760" s="45" t="s">
        <v>46</v>
      </c>
      <c r="V2760" s="33"/>
      <c r="W2760" s="33"/>
      <c r="X2760" s="33"/>
    </row>
    <row r="2761" ht="15.75" customHeight="1">
      <c r="A2761" s="19" t="str">
        <f>Def_Sistemas_Conectores_Cabos!$A$22</f>
        <v>BPM de elétrons</v>
      </c>
      <c r="B2761" s="22" t="str">
        <f>Datas_Entregas!$A$3</f>
        <v>BTS/Anel</v>
      </c>
      <c r="C2761" s="25">
        <f t="array" ref="C2761">INDEX(Datas_Entregas!$B$2:$B$100, MATCH(B2761, Datas_Entregas!$A$2:$A$100, 0), 1)</f>
        <v>43296</v>
      </c>
      <c r="D2761" s="22" t="str">
        <f>Def_Status_Montagem!$A$2</f>
        <v>A verificar</v>
      </c>
      <c r="E2761" s="35" t="str">
        <f>Def_Status_Montagem!$B$4</f>
        <v>Contratada (inclui etiqueta)</v>
      </c>
      <c r="F2761" s="214" t="str">
        <f t="array" ref="F2761">INDEX(Def_Instancias_Equipamentos!$F$2:$F$5135, MATCH(K2761, Def_Instancias_Equipamentos!$D$2:$D$5135, 0), 1)</f>
        <v>Túnel (Anel)</v>
      </c>
      <c r="G2761" s="215" t="str">
        <f t="array" ref="G2761">INDEX(Def_Instancias_Equipamentos!$F$2:$F$5135, MATCH(L2761, Def_Instancias_Equipamentos!$D$2:$D$5135, 0), 1)</f>
        <v>Sala Racks 13</v>
      </c>
      <c r="H2761" s="26" t="str">
        <f t="array" ref="H2761">INDEX(Def_Instancias_Equipamentos!$E$2:$E$5135, MATCH(K2761, Def_Instancias_Equipamentos!$D$2:$D$5135, 0), 1)</f>
        <v>SI-13M1</v>
      </c>
      <c r="I2761" s="27" t="str">
        <f t="array" ref="I2761">INDEX(Def_Instancias_Equipamentos!$E$2:$E$5135, MATCH(L2761, Def_Instancias_Equipamentos!$D$2:$D$5135, 0), 1)</f>
        <v>IA-13RaBPM</v>
      </c>
      <c r="J2761" s="27" t="str">
        <f t="shared" si="26"/>
        <v>EXTERNO</v>
      </c>
      <c r="K2761" s="28" t="str">
        <f>Def_Instancias_Equipamentos!$D$1143</f>
        <v>SI-13M1:DI-BPMSigPatch</v>
      </c>
      <c r="L2761" s="19" t="str">
        <f>Def_Instancias_Equipamentos!$D$893</f>
        <v>SI-13M1:DI-BPMRFFE</v>
      </c>
      <c r="M2761" s="44" t="s">
        <v>47</v>
      </c>
      <c r="N2761" s="45" t="s">
        <v>48</v>
      </c>
      <c r="O2761" s="31" t="str">
        <f>Def_Sistemas_Conectores_Cabos!$B$7</f>
        <v>SMA 50-ohm</v>
      </c>
      <c r="P2761" s="19" t="str">
        <f>Def_Sistemas_Conectores_Cabos!$B$7</f>
        <v>SMA 50-ohm</v>
      </c>
      <c r="Q2761" s="27" t="str">
        <f t="shared" si="31"/>
        <v>SI-13M1:DI-BPMSigPatch/BO_OUT
SI-13M1:DI-BPMRFFE/BO_IN</v>
      </c>
      <c r="R2761" s="46" t="s">
        <v>25</v>
      </c>
      <c r="S2761" s="46" t="s">
        <v>25</v>
      </c>
      <c r="T2761" s="47" t="str">
        <f>Def_Sistemas_Conectores_Cabos!$C$14</f>
        <v>Datalink Extrudado</v>
      </c>
      <c r="U2761" s="45" t="s">
        <v>46</v>
      </c>
      <c r="V2761" s="33"/>
      <c r="W2761" s="33"/>
      <c r="X2761" s="33"/>
    </row>
    <row r="2762" ht="15.75" customHeight="1">
      <c r="A2762" s="19" t="str">
        <f>Def_Sistemas_Conectores_Cabos!$A$22</f>
        <v>BPM de elétrons</v>
      </c>
      <c r="B2762" s="22" t="str">
        <f>Datas_Entregas!$A$3</f>
        <v>BTS/Anel</v>
      </c>
      <c r="C2762" s="25">
        <f t="array" ref="C2762">INDEX(Datas_Entregas!$B$2:$B$100, MATCH(B2762, Datas_Entregas!$A$2:$A$100, 0), 1)</f>
        <v>43296</v>
      </c>
      <c r="D2762" s="22" t="str">
        <f>Def_Status_Montagem!$A$2</f>
        <v>A verificar</v>
      </c>
      <c r="E2762" s="35" t="str">
        <f>Def_Status_Montagem!$B$4</f>
        <v>Contratada (inclui etiqueta)</v>
      </c>
      <c r="F2762" s="214" t="str">
        <f t="array" ref="F2762">INDEX(Def_Instancias_Equipamentos!$F$2:$F$5135, MATCH(K2762, Def_Instancias_Equipamentos!$D$2:$D$5135, 0), 1)</f>
        <v>Túnel (Anel)</v>
      </c>
      <c r="G2762" s="215" t="str">
        <f t="array" ref="G2762">INDEX(Def_Instancias_Equipamentos!$F$2:$F$5135, MATCH(L2762, Def_Instancias_Equipamentos!$D$2:$D$5135, 0), 1)</f>
        <v>Sala Racks 13</v>
      </c>
      <c r="H2762" s="26" t="str">
        <f t="array" ref="H2762">INDEX(Def_Instancias_Equipamentos!$E$2:$E$5135, MATCH(K2762, Def_Instancias_Equipamentos!$D$2:$D$5135, 0), 1)</f>
        <v>SI-13M2</v>
      </c>
      <c r="I2762" s="27" t="str">
        <f t="array" ref="I2762">INDEX(Def_Instancias_Equipamentos!$E$2:$E$5135, MATCH(L2762, Def_Instancias_Equipamentos!$D$2:$D$5135, 0), 1)</f>
        <v>IA-13RaBPM</v>
      </c>
      <c r="J2762" s="27" t="str">
        <f t="shared" si="26"/>
        <v>EXTERNO</v>
      </c>
      <c r="K2762" s="28" t="str">
        <f>Def_Instancias_Equipamentos!$D$1144</f>
        <v>SI-13M2:DI-BPMSigPatch</v>
      </c>
      <c r="L2762" s="19" t="str">
        <f>Def_Instancias_Equipamentos!$D$894</f>
        <v>SI-13M2:DI-BPMRFFE</v>
      </c>
      <c r="M2762" s="44" t="s">
        <v>47</v>
      </c>
      <c r="N2762" s="45" t="s">
        <v>48</v>
      </c>
      <c r="O2762" s="31" t="str">
        <f>Def_Sistemas_Conectores_Cabos!$B$7</f>
        <v>SMA 50-ohm</v>
      </c>
      <c r="P2762" s="19" t="str">
        <f>Def_Sistemas_Conectores_Cabos!$B$7</f>
        <v>SMA 50-ohm</v>
      </c>
      <c r="Q2762" s="27" t="str">
        <f t="shared" si="31"/>
        <v>SI-13M2:DI-BPMSigPatch/BO_OUT
SI-13M2:DI-BPMRFFE/BO_IN</v>
      </c>
      <c r="R2762" s="46" t="s">
        <v>25</v>
      </c>
      <c r="S2762" s="46" t="s">
        <v>25</v>
      </c>
      <c r="T2762" s="47" t="str">
        <f>Def_Sistemas_Conectores_Cabos!$C$14</f>
        <v>Datalink Extrudado</v>
      </c>
      <c r="U2762" s="45" t="s">
        <v>46</v>
      </c>
      <c r="V2762" s="33"/>
      <c r="W2762" s="33"/>
      <c r="X2762" s="33"/>
    </row>
    <row r="2763" ht="15.75" customHeight="1">
      <c r="A2763" s="19" t="str">
        <f>Def_Sistemas_Conectores_Cabos!$A$22</f>
        <v>BPM de elétrons</v>
      </c>
      <c r="B2763" s="22" t="str">
        <f>Datas_Entregas!$A$6</f>
        <v>Linhas de Luz (fases I-A e II)</v>
      </c>
      <c r="C2763" s="25">
        <f t="array" ref="C2763">INDEX(Datas_Entregas!$B$2:$B$100, MATCH(B2763, Datas_Entregas!$A$2:$A$100, 0), 1)</f>
        <v>43374</v>
      </c>
      <c r="D2763" s="22" t="str">
        <f>Def_Status_Montagem!$A$2</f>
        <v>A verificar</v>
      </c>
      <c r="E2763" s="35" t="str">
        <f>Def_Status_Montagem!$B$4</f>
        <v>Contratada (inclui etiqueta)</v>
      </c>
      <c r="F2763" s="214" t="str">
        <f t="array" ref="F2763">INDEX(Def_Instancias_Equipamentos!$F$2:$F$5135, MATCH(K2763, Def_Instancias_Equipamentos!$D$2:$D$5135, 0), 1)</f>
        <v>Túnel (Anel)</v>
      </c>
      <c r="G2763" s="215" t="str">
        <f t="array" ref="G2763">INDEX(Def_Instancias_Equipamentos!$F$2:$F$5135, MATCH(L2763, Def_Instancias_Equipamentos!$D$2:$D$5135, 0), 1)</f>
        <v>Sala Racks 13</v>
      </c>
      <c r="H2763" s="26" t="str">
        <f t="array" ref="H2763">INDEX(Def_Instancias_Equipamentos!$E$2:$E$5135, MATCH(K2763, Def_Instancias_Equipamentos!$D$2:$D$5135, 0), 1)</f>
        <v>SI-13SA</v>
      </c>
      <c r="I2763" s="27" t="str">
        <f t="array" ref="I2763">INDEX(Def_Instancias_Equipamentos!$E$2:$E$5135, MATCH(L2763, Def_Instancias_Equipamentos!$D$2:$D$5135, 0), 1)</f>
        <v>IA-13RaBPM</v>
      </c>
      <c r="J2763" s="27" t="str">
        <f t="shared" si="26"/>
        <v>EXTERNO</v>
      </c>
      <c r="K2763" s="28" t="str">
        <f>Def_Instancias_Equipamentos!$D$1225</f>
        <v>SI-13SA:DI-BPMSigPatch-1</v>
      </c>
      <c r="L2763" s="19" t="str">
        <f>Def_Instancias_Equipamentos!$D$975</f>
        <v>SI-13SA:DI-BPMRFFE-1</v>
      </c>
      <c r="M2763" s="44" t="s">
        <v>47</v>
      </c>
      <c r="N2763" s="45" t="s">
        <v>48</v>
      </c>
      <c r="O2763" s="31" t="str">
        <f>Def_Sistemas_Conectores_Cabos!$B$7</f>
        <v>SMA 50-ohm</v>
      </c>
      <c r="P2763" s="19" t="str">
        <f>Def_Sistemas_Conectores_Cabos!$B$7</f>
        <v>SMA 50-ohm</v>
      </c>
      <c r="Q2763" s="27" t="str">
        <f t="shared" si="31"/>
        <v>SI-13SA:DI-BPMSigPatch-1/BO_OUT
SI-13SA:DI-BPMRFFE-1/BO_IN</v>
      </c>
      <c r="R2763" s="46" t="s">
        <v>25</v>
      </c>
      <c r="S2763" s="46" t="s">
        <v>25</v>
      </c>
      <c r="T2763" s="47" t="str">
        <f>Def_Sistemas_Conectores_Cabos!$C$14</f>
        <v>Datalink Extrudado</v>
      </c>
      <c r="U2763" s="45" t="s">
        <v>46</v>
      </c>
      <c r="V2763" s="33"/>
      <c r="W2763" s="33"/>
      <c r="X2763" s="33"/>
    </row>
    <row r="2764" ht="15.75" customHeight="1">
      <c r="A2764" s="19" t="str">
        <f>Def_Sistemas_Conectores_Cabos!$A$22</f>
        <v>BPM de elétrons</v>
      </c>
      <c r="B2764" s="22" t="str">
        <f>Datas_Entregas!$A$6</f>
        <v>Linhas de Luz (fases I-A e II)</v>
      </c>
      <c r="C2764" s="25">
        <f t="array" ref="C2764">INDEX(Datas_Entregas!$B$2:$B$100, MATCH(B2764, Datas_Entregas!$A$2:$A$100, 0), 1)</f>
        <v>43374</v>
      </c>
      <c r="D2764" s="22" t="str">
        <f>Def_Status_Montagem!$A$2</f>
        <v>A verificar</v>
      </c>
      <c r="E2764" s="35" t="str">
        <f>Def_Status_Montagem!$B$4</f>
        <v>Contratada (inclui etiqueta)</v>
      </c>
      <c r="F2764" s="214" t="str">
        <f t="array" ref="F2764">INDEX(Def_Instancias_Equipamentos!$F$2:$F$5135, MATCH(K2764, Def_Instancias_Equipamentos!$D$2:$D$5135, 0), 1)</f>
        <v>Túnel (Anel)</v>
      </c>
      <c r="G2764" s="215" t="str">
        <f t="array" ref="G2764">INDEX(Def_Instancias_Equipamentos!$F$2:$F$5135, MATCH(L2764, Def_Instancias_Equipamentos!$D$2:$D$5135, 0), 1)</f>
        <v>Sala Racks 13</v>
      </c>
      <c r="H2764" s="26" t="str">
        <f t="array" ref="H2764">INDEX(Def_Instancias_Equipamentos!$E$2:$E$5135, MATCH(K2764, Def_Instancias_Equipamentos!$D$2:$D$5135, 0), 1)</f>
        <v>SI-13SA</v>
      </c>
      <c r="I2764" s="27" t="str">
        <f t="array" ref="I2764">INDEX(Def_Instancias_Equipamentos!$E$2:$E$5135, MATCH(L2764, Def_Instancias_Equipamentos!$D$2:$D$5135, 0), 1)</f>
        <v>IA-13RaBPM</v>
      </c>
      <c r="J2764" s="27" t="str">
        <f t="shared" si="26"/>
        <v>EXTERNO</v>
      </c>
      <c r="K2764" s="28" t="str">
        <f>Def_Instancias_Equipamentos!$D$1226</f>
        <v>SI-13SA:DI-BPMSigPatch-2</v>
      </c>
      <c r="L2764" s="19" t="str">
        <f>Def_Instancias_Equipamentos!$D$976</f>
        <v>SI-13SA:DI-BPMRFFE-2</v>
      </c>
      <c r="M2764" s="44" t="s">
        <v>47</v>
      </c>
      <c r="N2764" s="45" t="s">
        <v>48</v>
      </c>
      <c r="O2764" s="31" t="str">
        <f>Def_Sistemas_Conectores_Cabos!$B$7</f>
        <v>SMA 50-ohm</v>
      </c>
      <c r="P2764" s="19" t="str">
        <f>Def_Sistemas_Conectores_Cabos!$B$7</f>
        <v>SMA 50-ohm</v>
      </c>
      <c r="Q2764" s="27" t="str">
        <f t="shared" si="31"/>
        <v>SI-13SA:DI-BPMSigPatch-2/BO_OUT
SI-13SA:DI-BPMRFFE-2/BO_IN</v>
      </c>
      <c r="R2764" s="46" t="s">
        <v>25</v>
      </c>
      <c r="S2764" s="46" t="s">
        <v>25</v>
      </c>
      <c r="T2764" s="47" t="str">
        <f>Def_Sistemas_Conectores_Cabos!$C$14</f>
        <v>Datalink Extrudado</v>
      </c>
      <c r="U2764" s="45" t="s">
        <v>46</v>
      </c>
      <c r="V2764" s="33"/>
      <c r="W2764" s="33"/>
      <c r="X2764" s="33"/>
    </row>
    <row r="2765" ht="15.75" customHeight="1">
      <c r="A2765" s="19" t="str">
        <f>Def_Sistemas_Conectores_Cabos!$A$22</f>
        <v>BPM de elétrons</v>
      </c>
      <c r="B2765" s="22" t="str">
        <f>Datas_Entregas!$A$3</f>
        <v>BTS/Anel</v>
      </c>
      <c r="C2765" s="25">
        <f t="array" ref="C2765">INDEX(Datas_Entregas!$B$2:$B$100, MATCH(B2765, Datas_Entregas!$A$2:$A$100, 0), 1)</f>
        <v>43296</v>
      </c>
      <c r="D2765" s="22" t="str">
        <f>Def_Status_Montagem!$A$2</f>
        <v>A verificar</v>
      </c>
      <c r="E2765" s="35" t="str">
        <f>Def_Status_Montagem!$B$4</f>
        <v>Contratada (inclui etiqueta)</v>
      </c>
      <c r="F2765" s="214" t="str">
        <f t="array" ref="F2765">INDEX(Def_Instancias_Equipamentos!$F$2:$F$5135, MATCH(K2765, Def_Instancias_Equipamentos!$D$2:$D$5135, 0), 1)</f>
        <v>Túnel (Anel)</v>
      </c>
      <c r="G2765" s="215" t="str">
        <f t="array" ref="G2765">INDEX(Def_Instancias_Equipamentos!$F$2:$F$5135, MATCH(L2765, Def_Instancias_Equipamentos!$D$2:$D$5135, 0), 1)</f>
        <v>Sala Racks 14</v>
      </c>
      <c r="H2765" s="26" t="str">
        <f t="array" ref="H2765">INDEX(Def_Instancias_Equipamentos!$E$2:$E$5135, MATCH(K2765, Def_Instancias_Equipamentos!$D$2:$D$5135, 0), 1)</f>
        <v>SI-14C1</v>
      </c>
      <c r="I2765" s="27" t="str">
        <f t="array" ref="I2765">INDEX(Def_Instancias_Equipamentos!$E$2:$E$5135, MATCH(L2765, Def_Instancias_Equipamentos!$D$2:$D$5135, 0), 1)</f>
        <v>IA-14RaBPM</v>
      </c>
      <c r="J2765" s="27" t="str">
        <f t="shared" si="26"/>
        <v>EXTERNO</v>
      </c>
      <c r="K2765" s="28" t="str">
        <f>Def_Instancias_Equipamentos!$D$1145</f>
        <v>SI-14C1:DI-BPMSigPatch-1</v>
      </c>
      <c r="L2765" s="19" t="str">
        <f>Def_Instancias_Equipamentos!$D$895</f>
        <v>SI-14C1:DI-BPMRFFE-1</v>
      </c>
      <c r="M2765" s="44" t="s">
        <v>47</v>
      </c>
      <c r="N2765" s="45" t="s">
        <v>48</v>
      </c>
      <c r="O2765" s="31" t="str">
        <f>Def_Sistemas_Conectores_Cabos!$B$7</f>
        <v>SMA 50-ohm</v>
      </c>
      <c r="P2765" s="19" t="str">
        <f>Def_Sistemas_Conectores_Cabos!$B$7</f>
        <v>SMA 50-ohm</v>
      </c>
      <c r="Q2765" s="27" t="str">
        <f t="shared" si="31"/>
        <v>SI-14C1:DI-BPMSigPatch-1/BO_OUT
SI-14C1:DI-BPMRFFE-1/BO_IN</v>
      </c>
      <c r="R2765" s="46" t="s">
        <v>25</v>
      </c>
      <c r="S2765" s="46" t="s">
        <v>25</v>
      </c>
      <c r="T2765" s="47" t="str">
        <f>Def_Sistemas_Conectores_Cabos!$C$14</f>
        <v>Datalink Extrudado</v>
      </c>
      <c r="U2765" s="45" t="s">
        <v>46</v>
      </c>
      <c r="V2765" s="33"/>
      <c r="W2765" s="33"/>
      <c r="X2765" s="33"/>
    </row>
    <row r="2766" ht="15.75" customHeight="1">
      <c r="A2766" s="19" t="str">
        <f>Def_Sistemas_Conectores_Cabos!$A$22</f>
        <v>BPM de elétrons</v>
      </c>
      <c r="B2766" s="22" t="str">
        <f>Datas_Entregas!$A$3</f>
        <v>BTS/Anel</v>
      </c>
      <c r="C2766" s="25">
        <f t="array" ref="C2766">INDEX(Datas_Entregas!$B$2:$B$100, MATCH(B2766, Datas_Entregas!$A$2:$A$100, 0), 1)</f>
        <v>43296</v>
      </c>
      <c r="D2766" s="22" t="str">
        <f>Def_Status_Montagem!$A$2</f>
        <v>A verificar</v>
      </c>
      <c r="E2766" s="35" t="str">
        <f>Def_Status_Montagem!$B$4</f>
        <v>Contratada (inclui etiqueta)</v>
      </c>
      <c r="F2766" s="214" t="str">
        <f t="array" ref="F2766">INDEX(Def_Instancias_Equipamentos!$F$2:$F$5135, MATCH(K2766, Def_Instancias_Equipamentos!$D$2:$D$5135, 0), 1)</f>
        <v>Túnel (Anel)</v>
      </c>
      <c r="G2766" s="215" t="str">
        <f t="array" ref="G2766">INDEX(Def_Instancias_Equipamentos!$F$2:$F$5135, MATCH(L2766, Def_Instancias_Equipamentos!$D$2:$D$5135, 0), 1)</f>
        <v>Sala Racks 14</v>
      </c>
      <c r="H2766" s="26" t="str">
        <f t="array" ref="H2766">INDEX(Def_Instancias_Equipamentos!$E$2:$E$5135, MATCH(K2766, Def_Instancias_Equipamentos!$D$2:$D$5135, 0), 1)</f>
        <v>SI-14C1</v>
      </c>
      <c r="I2766" s="27" t="str">
        <f t="array" ref="I2766">INDEX(Def_Instancias_Equipamentos!$E$2:$E$5135, MATCH(L2766, Def_Instancias_Equipamentos!$D$2:$D$5135, 0), 1)</f>
        <v>IA-14RaBPM</v>
      </c>
      <c r="J2766" s="27" t="str">
        <f t="shared" si="26"/>
        <v>EXTERNO</v>
      </c>
      <c r="K2766" s="28" t="str">
        <f>Def_Instancias_Equipamentos!$D$1146</f>
        <v>SI-14C1:DI-BPMSigPatch-2</v>
      </c>
      <c r="L2766" s="19" t="str">
        <f>Def_Instancias_Equipamentos!$D$896</f>
        <v>SI-14C1:DI-BPMRFFE-2</v>
      </c>
      <c r="M2766" s="44" t="s">
        <v>47</v>
      </c>
      <c r="N2766" s="45" t="s">
        <v>48</v>
      </c>
      <c r="O2766" s="31" t="str">
        <f>Def_Sistemas_Conectores_Cabos!$B$7</f>
        <v>SMA 50-ohm</v>
      </c>
      <c r="P2766" s="19" t="str">
        <f>Def_Sistemas_Conectores_Cabos!$B$7</f>
        <v>SMA 50-ohm</v>
      </c>
      <c r="Q2766" s="27" t="str">
        <f t="shared" si="31"/>
        <v>SI-14C1:DI-BPMSigPatch-2/BO_OUT
SI-14C1:DI-BPMRFFE-2/BO_IN</v>
      </c>
      <c r="R2766" s="46" t="s">
        <v>25</v>
      </c>
      <c r="S2766" s="46" t="s">
        <v>25</v>
      </c>
      <c r="T2766" s="47" t="str">
        <f>Def_Sistemas_Conectores_Cabos!$C$14</f>
        <v>Datalink Extrudado</v>
      </c>
      <c r="U2766" s="45" t="s">
        <v>46</v>
      </c>
      <c r="V2766" s="33"/>
      <c r="W2766" s="33"/>
      <c r="X2766" s="33"/>
    </row>
    <row r="2767" ht="15.75" customHeight="1">
      <c r="A2767" s="19" t="str">
        <f>Def_Sistemas_Conectores_Cabos!$A$22</f>
        <v>BPM de elétrons</v>
      </c>
      <c r="B2767" s="22" t="str">
        <f>Datas_Entregas!$A$3</f>
        <v>BTS/Anel</v>
      </c>
      <c r="C2767" s="25">
        <f t="array" ref="C2767">INDEX(Datas_Entregas!$B$2:$B$100, MATCH(B2767, Datas_Entregas!$A$2:$A$100, 0), 1)</f>
        <v>43296</v>
      </c>
      <c r="D2767" s="22" t="str">
        <f>Def_Status_Montagem!$A$2</f>
        <v>A verificar</v>
      </c>
      <c r="E2767" s="35" t="str">
        <f>Def_Status_Montagem!$B$4</f>
        <v>Contratada (inclui etiqueta)</v>
      </c>
      <c r="F2767" s="214" t="str">
        <f t="array" ref="F2767">INDEX(Def_Instancias_Equipamentos!$F$2:$F$5135, MATCH(K2767, Def_Instancias_Equipamentos!$D$2:$D$5135, 0), 1)</f>
        <v>Túnel (Anel)</v>
      </c>
      <c r="G2767" s="215" t="str">
        <f t="array" ref="G2767">INDEX(Def_Instancias_Equipamentos!$F$2:$F$5135, MATCH(L2767, Def_Instancias_Equipamentos!$D$2:$D$5135, 0), 1)</f>
        <v>Sala Racks 14</v>
      </c>
      <c r="H2767" s="26" t="str">
        <f t="array" ref="H2767">INDEX(Def_Instancias_Equipamentos!$E$2:$E$5135, MATCH(K2767, Def_Instancias_Equipamentos!$D$2:$D$5135, 0), 1)</f>
        <v>SI-14C2</v>
      </c>
      <c r="I2767" s="27" t="str">
        <f t="array" ref="I2767">INDEX(Def_Instancias_Equipamentos!$E$2:$E$5135, MATCH(L2767, Def_Instancias_Equipamentos!$D$2:$D$5135, 0), 1)</f>
        <v>IA-14RaBPM</v>
      </c>
      <c r="J2767" s="27" t="str">
        <f t="shared" si="26"/>
        <v>EXTERNO</v>
      </c>
      <c r="K2767" s="28" t="str">
        <f>Def_Instancias_Equipamentos!$D$1147</f>
        <v>SI-14C2:DI-BPMSigPatch</v>
      </c>
      <c r="L2767" s="19" t="str">
        <f>Def_Instancias_Equipamentos!$D$897</f>
        <v>SI-14C2:DI-BPMRFFE</v>
      </c>
      <c r="M2767" s="44" t="s">
        <v>47</v>
      </c>
      <c r="N2767" s="45" t="s">
        <v>48</v>
      </c>
      <c r="O2767" s="31" t="str">
        <f>Def_Sistemas_Conectores_Cabos!$B$7</f>
        <v>SMA 50-ohm</v>
      </c>
      <c r="P2767" s="19" t="str">
        <f>Def_Sistemas_Conectores_Cabos!$B$7</f>
        <v>SMA 50-ohm</v>
      </c>
      <c r="Q2767" s="27" t="str">
        <f t="shared" si="31"/>
        <v>SI-14C2:DI-BPMSigPatch/BO_OUT
SI-14C2:DI-BPMRFFE/BO_IN</v>
      </c>
      <c r="R2767" s="46" t="s">
        <v>25</v>
      </c>
      <c r="S2767" s="46" t="s">
        <v>25</v>
      </c>
      <c r="T2767" s="47" t="str">
        <f>Def_Sistemas_Conectores_Cabos!$C$14</f>
        <v>Datalink Extrudado</v>
      </c>
      <c r="U2767" s="45" t="s">
        <v>46</v>
      </c>
      <c r="V2767" s="33"/>
      <c r="W2767" s="33"/>
      <c r="X2767" s="33"/>
    </row>
    <row r="2768" ht="15.75" customHeight="1">
      <c r="A2768" s="19" t="str">
        <f>Def_Sistemas_Conectores_Cabos!$A$22</f>
        <v>BPM de elétrons</v>
      </c>
      <c r="B2768" s="22" t="str">
        <f>Datas_Entregas!$A$3</f>
        <v>BTS/Anel</v>
      </c>
      <c r="C2768" s="25">
        <f t="array" ref="C2768">INDEX(Datas_Entregas!$B$2:$B$100, MATCH(B2768, Datas_Entregas!$A$2:$A$100, 0), 1)</f>
        <v>43296</v>
      </c>
      <c r="D2768" s="22" t="str">
        <f>Def_Status_Montagem!$A$2</f>
        <v>A verificar</v>
      </c>
      <c r="E2768" s="35" t="str">
        <f>Def_Status_Montagem!$B$4</f>
        <v>Contratada (inclui etiqueta)</v>
      </c>
      <c r="F2768" s="214" t="str">
        <f t="array" ref="F2768">INDEX(Def_Instancias_Equipamentos!$F$2:$F$5135, MATCH(K2768, Def_Instancias_Equipamentos!$D$2:$D$5135, 0), 1)</f>
        <v>Túnel (Anel)</v>
      </c>
      <c r="G2768" s="215" t="str">
        <f t="array" ref="G2768">INDEX(Def_Instancias_Equipamentos!$F$2:$F$5135, MATCH(L2768, Def_Instancias_Equipamentos!$D$2:$D$5135, 0), 1)</f>
        <v>Sala Racks 14</v>
      </c>
      <c r="H2768" s="26" t="str">
        <f t="array" ref="H2768">INDEX(Def_Instancias_Equipamentos!$E$2:$E$5135, MATCH(K2768, Def_Instancias_Equipamentos!$D$2:$D$5135, 0), 1)</f>
        <v>SI-14C3</v>
      </c>
      <c r="I2768" s="27" t="str">
        <f t="array" ref="I2768">INDEX(Def_Instancias_Equipamentos!$E$2:$E$5135, MATCH(L2768, Def_Instancias_Equipamentos!$D$2:$D$5135, 0), 1)</f>
        <v>IA-14RaBPM</v>
      </c>
      <c r="J2768" s="27" t="str">
        <f t="shared" si="26"/>
        <v>EXTERNO</v>
      </c>
      <c r="K2768" s="28" t="str">
        <f>Def_Instancias_Equipamentos!$D$1148</f>
        <v>SI-14C3:DI-BPMSigPatch-1</v>
      </c>
      <c r="L2768" s="19" t="str">
        <f>Def_Instancias_Equipamentos!$D$898</f>
        <v>SI-14C3:DI-BPMRFFE-1</v>
      </c>
      <c r="M2768" s="44" t="s">
        <v>47</v>
      </c>
      <c r="N2768" s="45" t="s">
        <v>48</v>
      </c>
      <c r="O2768" s="31" t="str">
        <f>Def_Sistemas_Conectores_Cabos!$B$7</f>
        <v>SMA 50-ohm</v>
      </c>
      <c r="P2768" s="19" t="str">
        <f>Def_Sistemas_Conectores_Cabos!$B$7</f>
        <v>SMA 50-ohm</v>
      </c>
      <c r="Q2768" s="27" t="str">
        <f t="shared" si="31"/>
        <v>SI-14C3:DI-BPMSigPatch-1/BO_OUT
SI-14C3:DI-BPMRFFE-1/BO_IN</v>
      </c>
      <c r="R2768" s="46" t="s">
        <v>25</v>
      </c>
      <c r="S2768" s="46" t="s">
        <v>25</v>
      </c>
      <c r="T2768" s="47" t="str">
        <f>Def_Sistemas_Conectores_Cabos!$C$14</f>
        <v>Datalink Extrudado</v>
      </c>
      <c r="U2768" s="45" t="s">
        <v>46</v>
      </c>
      <c r="V2768" s="33"/>
      <c r="W2768" s="33"/>
      <c r="X2768" s="33"/>
    </row>
    <row r="2769" ht="15.75" customHeight="1">
      <c r="A2769" s="19" t="str">
        <f>Def_Sistemas_Conectores_Cabos!$A$22</f>
        <v>BPM de elétrons</v>
      </c>
      <c r="B2769" s="22" t="str">
        <f>Datas_Entregas!$A$3</f>
        <v>BTS/Anel</v>
      </c>
      <c r="C2769" s="25">
        <f t="array" ref="C2769">INDEX(Datas_Entregas!$B$2:$B$100, MATCH(B2769, Datas_Entregas!$A$2:$A$100, 0), 1)</f>
        <v>43296</v>
      </c>
      <c r="D2769" s="22" t="str">
        <f>Def_Status_Montagem!$A$2</f>
        <v>A verificar</v>
      </c>
      <c r="E2769" s="35" t="str">
        <f>Def_Status_Montagem!$B$4</f>
        <v>Contratada (inclui etiqueta)</v>
      </c>
      <c r="F2769" s="214" t="str">
        <f t="array" ref="F2769">INDEX(Def_Instancias_Equipamentos!$F$2:$F$5135, MATCH(K2769, Def_Instancias_Equipamentos!$D$2:$D$5135, 0), 1)</f>
        <v>Túnel (Anel)</v>
      </c>
      <c r="G2769" s="215" t="str">
        <f t="array" ref="G2769">INDEX(Def_Instancias_Equipamentos!$F$2:$F$5135, MATCH(L2769, Def_Instancias_Equipamentos!$D$2:$D$5135, 0), 1)</f>
        <v>Sala Racks 14</v>
      </c>
      <c r="H2769" s="26" t="str">
        <f t="array" ref="H2769">INDEX(Def_Instancias_Equipamentos!$E$2:$E$5135, MATCH(K2769, Def_Instancias_Equipamentos!$D$2:$D$5135, 0), 1)</f>
        <v>SI-14C3</v>
      </c>
      <c r="I2769" s="27" t="str">
        <f t="array" ref="I2769">INDEX(Def_Instancias_Equipamentos!$E$2:$E$5135, MATCH(L2769, Def_Instancias_Equipamentos!$D$2:$D$5135, 0), 1)</f>
        <v>IA-14RaBPM</v>
      </c>
      <c r="J2769" s="27" t="str">
        <f t="shared" si="26"/>
        <v>EXTERNO</v>
      </c>
      <c r="K2769" s="28" t="str">
        <f>Def_Instancias_Equipamentos!$D$1149</f>
        <v>SI-14C3:DI-BPMSigPatch-2</v>
      </c>
      <c r="L2769" s="19" t="str">
        <f>Def_Instancias_Equipamentos!$D$899</f>
        <v>SI-14C3:DI-BPMRFFE-2</v>
      </c>
      <c r="M2769" s="44" t="s">
        <v>47</v>
      </c>
      <c r="N2769" s="45" t="s">
        <v>48</v>
      </c>
      <c r="O2769" s="31" t="str">
        <f>Def_Sistemas_Conectores_Cabos!$B$7</f>
        <v>SMA 50-ohm</v>
      </c>
      <c r="P2769" s="19" t="str">
        <f>Def_Sistemas_Conectores_Cabos!$B$7</f>
        <v>SMA 50-ohm</v>
      </c>
      <c r="Q2769" s="27" t="str">
        <f t="shared" si="31"/>
        <v>SI-14C3:DI-BPMSigPatch-2/BO_OUT
SI-14C3:DI-BPMRFFE-2/BO_IN</v>
      </c>
      <c r="R2769" s="46" t="s">
        <v>25</v>
      </c>
      <c r="S2769" s="46" t="s">
        <v>25</v>
      </c>
      <c r="T2769" s="47" t="str">
        <f>Def_Sistemas_Conectores_Cabos!$C$14</f>
        <v>Datalink Extrudado</v>
      </c>
      <c r="U2769" s="45" t="s">
        <v>46</v>
      </c>
      <c r="V2769" s="33"/>
      <c r="W2769" s="33"/>
      <c r="X2769" s="33"/>
    </row>
    <row r="2770" ht="15.75" customHeight="1">
      <c r="A2770" s="19" t="str">
        <f>Def_Sistemas_Conectores_Cabos!$A$22</f>
        <v>BPM de elétrons</v>
      </c>
      <c r="B2770" s="22" t="str">
        <f>Datas_Entregas!$A$3</f>
        <v>BTS/Anel</v>
      </c>
      <c r="C2770" s="25">
        <f t="array" ref="C2770">INDEX(Datas_Entregas!$B$2:$B$100, MATCH(B2770, Datas_Entregas!$A$2:$A$100, 0), 1)</f>
        <v>43296</v>
      </c>
      <c r="D2770" s="22" t="str">
        <f>Def_Status_Montagem!$A$2</f>
        <v>A verificar</v>
      </c>
      <c r="E2770" s="35" t="str">
        <f>Def_Status_Montagem!$B$4</f>
        <v>Contratada (inclui etiqueta)</v>
      </c>
      <c r="F2770" s="214" t="str">
        <f t="array" ref="F2770">INDEX(Def_Instancias_Equipamentos!$F$2:$F$5135, MATCH(K2770, Def_Instancias_Equipamentos!$D$2:$D$5135, 0), 1)</f>
        <v>Túnel (Anel)</v>
      </c>
      <c r="G2770" s="215" t="str">
        <f t="array" ref="G2770">INDEX(Def_Instancias_Equipamentos!$F$2:$F$5135, MATCH(L2770, Def_Instancias_Equipamentos!$D$2:$D$5135, 0), 1)</f>
        <v>Sala Racks 14</v>
      </c>
      <c r="H2770" s="26" t="str">
        <f t="array" ref="H2770">INDEX(Def_Instancias_Equipamentos!$E$2:$E$5135, MATCH(K2770, Def_Instancias_Equipamentos!$D$2:$D$5135, 0), 1)</f>
        <v>SI-14C4</v>
      </c>
      <c r="I2770" s="27" t="str">
        <f t="array" ref="I2770">INDEX(Def_Instancias_Equipamentos!$E$2:$E$5135, MATCH(L2770, Def_Instancias_Equipamentos!$D$2:$D$5135, 0), 1)</f>
        <v>IA-14RaBPM</v>
      </c>
      <c r="J2770" s="27" t="str">
        <f t="shared" si="26"/>
        <v>EXTERNO</v>
      </c>
      <c r="K2770" s="28" t="str">
        <f>Def_Instancias_Equipamentos!$D$1150</f>
        <v>SI-14C4:DI-BPMSigPatch</v>
      </c>
      <c r="L2770" s="19" t="str">
        <f>Def_Instancias_Equipamentos!$D$900</f>
        <v>SI-14C4:DI-BPMRFFE</v>
      </c>
      <c r="M2770" s="44" t="s">
        <v>47</v>
      </c>
      <c r="N2770" s="45" t="s">
        <v>48</v>
      </c>
      <c r="O2770" s="31" t="str">
        <f>Def_Sistemas_Conectores_Cabos!$B$7</f>
        <v>SMA 50-ohm</v>
      </c>
      <c r="P2770" s="19" t="str">
        <f>Def_Sistemas_Conectores_Cabos!$B$7</f>
        <v>SMA 50-ohm</v>
      </c>
      <c r="Q2770" s="27" t="str">
        <f t="shared" si="31"/>
        <v>SI-14C4:DI-BPMSigPatch/BO_OUT
SI-14C4:DI-BPMRFFE/BO_IN</v>
      </c>
      <c r="R2770" s="46" t="s">
        <v>25</v>
      </c>
      <c r="S2770" s="46" t="s">
        <v>25</v>
      </c>
      <c r="T2770" s="47" t="str">
        <f>Def_Sistemas_Conectores_Cabos!$C$14</f>
        <v>Datalink Extrudado</v>
      </c>
      <c r="U2770" s="45" t="s">
        <v>46</v>
      </c>
      <c r="V2770" s="33"/>
      <c r="W2770" s="33"/>
      <c r="X2770" s="33"/>
    </row>
    <row r="2771" ht="15.75" customHeight="1">
      <c r="A2771" s="19" t="str">
        <f>Def_Sistemas_Conectores_Cabos!$A$22</f>
        <v>BPM de elétrons</v>
      </c>
      <c r="B2771" s="22" t="str">
        <f>Datas_Entregas!$A$3</f>
        <v>BTS/Anel</v>
      </c>
      <c r="C2771" s="25">
        <f t="array" ref="C2771">INDEX(Datas_Entregas!$B$2:$B$100, MATCH(B2771, Datas_Entregas!$A$2:$A$100, 0), 1)</f>
        <v>43296</v>
      </c>
      <c r="D2771" s="22" t="str">
        <f>Def_Status_Montagem!$A$2</f>
        <v>A verificar</v>
      </c>
      <c r="E2771" s="35" t="str">
        <f>Def_Status_Montagem!$B$4</f>
        <v>Contratada (inclui etiqueta)</v>
      </c>
      <c r="F2771" s="214" t="str">
        <f t="array" ref="F2771">INDEX(Def_Instancias_Equipamentos!$F$2:$F$5135, MATCH(K2771, Def_Instancias_Equipamentos!$D$2:$D$5135, 0), 1)</f>
        <v>Túnel (Anel)</v>
      </c>
      <c r="G2771" s="215" t="str">
        <f t="array" ref="G2771">INDEX(Def_Instancias_Equipamentos!$F$2:$F$5135, MATCH(L2771, Def_Instancias_Equipamentos!$D$2:$D$5135, 0), 1)</f>
        <v>Sala Racks 14</v>
      </c>
      <c r="H2771" s="26" t="str">
        <f t="array" ref="H2771">INDEX(Def_Instancias_Equipamentos!$E$2:$E$5135, MATCH(K2771, Def_Instancias_Equipamentos!$D$2:$D$5135, 0), 1)</f>
        <v>SI-14M1</v>
      </c>
      <c r="I2771" s="27" t="str">
        <f t="array" ref="I2771">INDEX(Def_Instancias_Equipamentos!$E$2:$E$5135, MATCH(L2771, Def_Instancias_Equipamentos!$D$2:$D$5135, 0), 1)</f>
        <v>IA-14RaBPM</v>
      </c>
      <c r="J2771" s="27" t="str">
        <f t="shared" si="26"/>
        <v>EXTERNO</v>
      </c>
      <c r="K2771" s="28" t="str">
        <f>Def_Instancias_Equipamentos!$D$1151</f>
        <v>SI-14M1:DI-BPMSigPatch</v>
      </c>
      <c r="L2771" s="19" t="str">
        <f>Def_Instancias_Equipamentos!$D$901</f>
        <v>SI-14M1:DI-BPMRFFE</v>
      </c>
      <c r="M2771" s="44" t="s">
        <v>47</v>
      </c>
      <c r="N2771" s="45" t="s">
        <v>48</v>
      </c>
      <c r="O2771" s="31" t="str">
        <f>Def_Sistemas_Conectores_Cabos!$B$7</f>
        <v>SMA 50-ohm</v>
      </c>
      <c r="P2771" s="19" t="str">
        <f>Def_Sistemas_Conectores_Cabos!$B$7</f>
        <v>SMA 50-ohm</v>
      </c>
      <c r="Q2771" s="27" t="str">
        <f t="shared" si="31"/>
        <v>SI-14M1:DI-BPMSigPatch/BO_OUT
SI-14M1:DI-BPMRFFE/BO_IN</v>
      </c>
      <c r="R2771" s="46" t="s">
        <v>25</v>
      </c>
      <c r="S2771" s="46" t="s">
        <v>25</v>
      </c>
      <c r="T2771" s="47" t="str">
        <f>Def_Sistemas_Conectores_Cabos!$C$14</f>
        <v>Datalink Extrudado</v>
      </c>
      <c r="U2771" s="45" t="s">
        <v>46</v>
      </c>
      <c r="V2771" s="33"/>
      <c r="W2771" s="33"/>
      <c r="X2771" s="33"/>
    </row>
    <row r="2772" ht="15.75" customHeight="1">
      <c r="A2772" s="19" t="str">
        <f>Def_Sistemas_Conectores_Cabos!$A$22</f>
        <v>BPM de elétrons</v>
      </c>
      <c r="B2772" s="22" t="str">
        <f>Datas_Entregas!$A$3</f>
        <v>BTS/Anel</v>
      </c>
      <c r="C2772" s="25">
        <f t="array" ref="C2772">INDEX(Datas_Entregas!$B$2:$B$100, MATCH(B2772, Datas_Entregas!$A$2:$A$100, 0), 1)</f>
        <v>43296</v>
      </c>
      <c r="D2772" s="22" t="str">
        <f>Def_Status_Montagem!$A$2</f>
        <v>A verificar</v>
      </c>
      <c r="E2772" s="35" t="str">
        <f>Def_Status_Montagem!$B$4</f>
        <v>Contratada (inclui etiqueta)</v>
      </c>
      <c r="F2772" s="214" t="str">
        <f t="array" ref="F2772">INDEX(Def_Instancias_Equipamentos!$F$2:$F$5135, MATCH(K2772, Def_Instancias_Equipamentos!$D$2:$D$5135, 0), 1)</f>
        <v>Túnel (Anel)</v>
      </c>
      <c r="G2772" s="215" t="str">
        <f t="array" ref="G2772">INDEX(Def_Instancias_Equipamentos!$F$2:$F$5135, MATCH(L2772, Def_Instancias_Equipamentos!$D$2:$D$5135, 0), 1)</f>
        <v>Sala Racks 14</v>
      </c>
      <c r="H2772" s="26" t="str">
        <f t="array" ref="H2772">INDEX(Def_Instancias_Equipamentos!$E$2:$E$5135, MATCH(K2772, Def_Instancias_Equipamentos!$D$2:$D$5135, 0), 1)</f>
        <v>SI-14M2</v>
      </c>
      <c r="I2772" s="27" t="str">
        <f t="array" ref="I2772">INDEX(Def_Instancias_Equipamentos!$E$2:$E$5135, MATCH(L2772, Def_Instancias_Equipamentos!$D$2:$D$5135, 0), 1)</f>
        <v>IA-14RaBPM</v>
      </c>
      <c r="J2772" s="27" t="str">
        <f t="shared" si="26"/>
        <v>EXTERNO</v>
      </c>
      <c r="K2772" s="28" t="str">
        <f>Def_Instancias_Equipamentos!$D$1152</f>
        <v>SI-14M2:DI-BPMSigPatch</v>
      </c>
      <c r="L2772" s="19" t="str">
        <f>Def_Instancias_Equipamentos!$D$902</f>
        <v>SI-14M2:DI-BPMRFFE</v>
      </c>
      <c r="M2772" s="44" t="s">
        <v>47</v>
      </c>
      <c r="N2772" s="45" t="s">
        <v>48</v>
      </c>
      <c r="O2772" s="31" t="str">
        <f>Def_Sistemas_Conectores_Cabos!$B$7</f>
        <v>SMA 50-ohm</v>
      </c>
      <c r="P2772" s="19" t="str">
        <f>Def_Sistemas_Conectores_Cabos!$B$7</f>
        <v>SMA 50-ohm</v>
      </c>
      <c r="Q2772" s="27" t="str">
        <f t="shared" si="31"/>
        <v>SI-14M2:DI-BPMSigPatch/BO_OUT
SI-14M2:DI-BPMRFFE/BO_IN</v>
      </c>
      <c r="R2772" s="46" t="s">
        <v>25</v>
      </c>
      <c r="S2772" s="46" t="s">
        <v>25</v>
      </c>
      <c r="T2772" s="47" t="str">
        <f>Def_Sistemas_Conectores_Cabos!$C$14</f>
        <v>Datalink Extrudado</v>
      </c>
      <c r="U2772" s="45" t="s">
        <v>46</v>
      </c>
      <c r="V2772" s="33"/>
      <c r="W2772" s="33"/>
      <c r="X2772" s="33"/>
    </row>
    <row r="2773" ht="15.75" customHeight="1">
      <c r="A2773" s="19" t="str">
        <f>Def_Sistemas_Conectores_Cabos!$A$22</f>
        <v>BPM de elétrons</v>
      </c>
      <c r="B2773" s="22" t="str">
        <f>Datas_Entregas!$A$3</f>
        <v>BTS/Anel</v>
      </c>
      <c r="C2773" s="25">
        <f t="array" ref="C2773">INDEX(Datas_Entregas!$B$2:$B$100, MATCH(B2773, Datas_Entregas!$A$2:$A$100, 0), 1)</f>
        <v>43296</v>
      </c>
      <c r="D2773" s="22" t="str">
        <f>Def_Status_Montagem!$A$2</f>
        <v>A verificar</v>
      </c>
      <c r="E2773" s="35" t="str">
        <f>Def_Status_Montagem!$B$4</f>
        <v>Contratada (inclui etiqueta)</v>
      </c>
      <c r="F2773" s="214" t="str">
        <f t="array" ref="F2773">INDEX(Def_Instancias_Equipamentos!$F$2:$F$5135, MATCH(K2773, Def_Instancias_Equipamentos!$D$2:$D$5135, 0), 1)</f>
        <v>Túnel (Anel)</v>
      </c>
      <c r="G2773" s="215" t="str">
        <f t="array" ref="G2773">INDEX(Def_Instancias_Equipamentos!$F$2:$F$5135, MATCH(L2773, Def_Instancias_Equipamentos!$D$2:$D$5135, 0), 1)</f>
        <v>Sala Racks 14</v>
      </c>
      <c r="H2773" s="26" t="str">
        <f t="array" ref="H2773">INDEX(Def_Instancias_Equipamentos!$E$2:$E$5135, MATCH(K2773, Def_Instancias_Equipamentos!$D$2:$D$5135, 0), 1)</f>
        <v>SI-14SB</v>
      </c>
      <c r="I2773" s="27" t="str">
        <f t="array" ref="I2773">INDEX(Def_Instancias_Equipamentos!$E$2:$E$5135, MATCH(L2773, Def_Instancias_Equipamentos!$D$2:$D$5135, 0), 1)</f>
        <v>IA-14RaBPM</v>
      </c>
      <c r="J2773" s="27" t="str">
        <f t="shared" si="26"/>
        <v>EXTERNO</v>
      </c>
      <c r="K2773" s="28" t="str">
        <f>Def_Instancias_Equipamentos!$D$1227</f>
        <v>SI-14SB:DI-BPMSigPatch-1</v>
      </c>
      <c r="L2773" s="19" t="str">
        <f>Def_Instancias_Equipamentos!$D$977</f>
        <v>SI-14SB:DI-BPMRFFE-1</v>
      </c>
      <c r="M2773" s="44" t="s">
        <v>47</v>
      </c>
      <c r="N2773" s="45" t="s">
        <v>48</v>
      </c>
      <c r="O2773" s="31" t="str">
        <f>Def_Sistemas_Conectores_Cabos!$B$7</f>
        <v>SMA 50-ohm</v>
      </c>
      <c r="P2773" s="19" t="str">
        <f>Def_Sistemas_Conectores_Cabos!$B$7</f>
        <v>SMA 50-ohm</v>
      </c>
      <c r="Q2773" s="27" t="str">
        <f t="shared" si="31"/>
        <v>SI-14SB:DI-BPMSigPatch-1/BO_OUT
SI-14SB:DI-BPMRFFE-1/BO_IN</v>
      </c>
      <c r="R2773" s="46" t="s">
        <v>25</v>
      </c>
      <c r="S2773" s="46" t="s">
        <v>25</v>
      </c>
      <c r="T2773" s="47" t="str">
        <f>Def_Sistemas_Conectores_Cabos!$C$14</f>
        <v>Datalink Extrudado</v>
      </c>
      <c r="U2773" s="45" t="s">
        <v>46</v>
      </c>
      <c r="V2773" s="33"/>
      <c r="W2773" s="33"/>
      <c r="X2773" s="33"/>
    </row>
    <row r="2774" ht="15.75" customHeight="1">
      <c r="A2774" s="19" t="str">
        <f>Def_Sistemas_Conectores_Cabos!$A$22</f>
        <v>BPM de elétrons</v>
      </c>
      <c r="B2774" s="22" t="str">
        <f>Datas_Entregas!$A$3</f>
        <v>BTS/Anel</v>
      </c>
      <c r="C2774" s="25">
        <f t="array" ref="C2774">INDEX(Datas_Entregas!$B$2:$B$100, MATCH(B2774, Datas_Entregas!$A$2:$A$100, 0), 1)</f>
        <v>43296</v>
      </c>
      <c r="D2774" s="22" t="str">
        <f>Def_Status_Montagem!$A$2</f>
        <v>A verificar</v>
      </c>
      <c r="E2774" s="35" t="str">
        <f>Def_Status_Montagem!$B$4</f>
        <v>Contratada (inclui etiqueta)</v>
      </c>
      <c r="F2774" s="214" t="str">
        <f t="array" ref="F2774">INDEX(Def_Instancias_Equipamentos!$F$2:$F$5135, MATCH(K2774, Def_Instancias_Equipamentos!$D$2:$D$5135, 0), 1)</f>
        <v>Túnel (Anel)</v>
      </c>
      <c r="G2774" s="215" t="str">
        <f t="array" ref="G2774">INDEX(Def_Instancias_Equipamentos!$F$2:$F$5135, MATCH(L2774, Def_Instancias_Equipamentos!$D$2:$D$5135, 0), 1)</f>
        <v>Sala Racks 14</v>
      </c>
      <c r="H2774" s="26" t="str">
        <f t="array" ref="H2774">INDEX(Def_Instancias_Equipamentos!$E$2:$E$5135, MATCH(K2774, Def_Instancias_Equipamentos!$D$2:$D$5135, 0), 1)</f>
        <v>SI-14SB</v>
      </c>
      <c r="I2774" s="27" t="str">
        <f t="array" ref="I2774">INDEX(Def_Instancias_Equipamentos!$E$2:$E$5135, MATCH(L2774, Def_Instancias_Equipamentos!$D$2:$D$5135, 0), 1)</f>
        <v>IA-14RaBPM</v>
      </c>
      <c r="J2774" s="27" t="str">
        <f t="shared" si="26"/>
        <v>EXTERNO</v>
      </c>
      <c r="K2774" s="28" t="str">
        <f>Def_Instancias_Equipamentos!$D$1228</f>
        <v>SI-14SB:DI-BPMSigPatch-2</v>
      </c>
      <c r="L2774" s="19" t="str">
        <f>Def_Instancias_Equipamentos!$D$978</f>
        <v>SI-14SB:DI-BPMRFFE-2</v>
      </c>
      <c r="M2774" s="44" t="s">
        <v>47</v>
      </c>
      <c r="N2774" s="45" t="s">
        <v>48</v>
      </c>
      <c r="O2774" s="31" t="str">
        <f>Def_Sistemas_Conectores_Cabos!$B$7</f>
        <v>SMA 50-ohm</v>
      </c>
      <c r="P2774" s="19" t="str">
        <f>Def_Sistemas_Conectores_Cabos!$B$7</f>
        <v>SMA 50-ohm</v>
      </c>
      <c r="Q2774" s="27" t="str">
        <f t="shared" si="31"/>
        <v>SI-14SB:DI-BPMSigPatch-2/BO_OUT
SI-14SB:DI-BPMRFFE-2/BO_IN</v>
      </c>
      <c r="R2774" s="46" t="s">
        <v>25</v>
      </c>
      <c r="S2774" s="46" t="s">
        <v>25</v>
      </c>
      <c r="T2774" s="47" t="str">
        <f>Def_Sistemas_Conectores_Cabos!$C$14</f>
        <v>Datalink Extrudado</v>
      </c>
      <c r="U2774" s="45" t="s">
        <v>46</v>
      </c>
      <c r="V2774" s="33"/>
      <c r="W2774" s="33"/>
      <c r="X2774" s="33"/>
    </row>
    <row r="2775" ht="15.75" customHeight="1">
      <c r="A2775" s="19" t="str">
        <f>Def_Sistemas_Conectores_Cabos!$A$22</f>
        <v>BPM de elétrons</v>
      </c>
      <c r="B2775" s="22" t="str">
        <f>Datas_Entregas!$A$3</f>
        <v>BTS/Anel</v>
      </c>
      <c r="C2775" s="25">
        <f t="array" ref="C2775">INDEX(Datas_Entregas!$B$2:$B$100, MATCH(B2775, Datas_Entregas!$A$2:$A$100, 0), 1)</f>
        <v>43296</v>
      </c>
      <c r="D2775" s="22" t="str">
        <f>Def_Status_Montagem!$A$2</f>
        <v>A verificar</v>
      </c>
      <c r="E2775" s="35" t="str">
        <f>Def_Status_Montagem!$B$4</f>
        <v>Contratada (inclui etiqueta)</v>
      </c>
      <c r="F2775" s="214" t="str">
        <f t="array" ref="F2775">INDEX(Def_Instancias_Equipamentos!$F$2:$F$5135, MATCH(K2775, Def_Instancias_Equipamentos!$D$2:$D$5135, 0), 1)</f>
        <v>Túnel (Anel)</v>
      </c>
      <c r="G2775" s="215" t="str">
        <f t="array" ref="G2775">INDEX(Def_Instancias_Equipamentos!$F$2:$F$5135, MATCH(L2775, Def_Instancias_Equipamentos!$D$2:$D$5135, 0), 1)</f>
        <v>Sala Racks 15</v>
      </c>
      <c r="H2775" s="26" t="str">
        <f t="array" ref="H2775">INDEX(Def_Instancias_Equipamentos!$E$2:$E$5135, MATCH(K2775, Def_Instancias_Equipamentos!$D$2:$D$5135, 0), 1)</f>
        <v>SI-15C1</v>
      </c>
      <c r="I2775" s="27" t="str">
        <f t="array" ref="I2775">INDEX(Def_Instancias_Equipamentos!$E$2:$E$5135, MATCH(L2775, Def_Instancias_Equipamentos!$D$2:$D$5135, 0), 1)</f>
        <v>IA-15RaBPM</v>
      </c>
      <c r="J2775" s="27" t="str">
        <f t="shared" si="26"/>
        <v>EXTERNO</v>
      </c>
      <c r="K2775" s="28" t="str">
        <f>Def_Instancias_Equipamentos!$D$1153</f>
        <v>SI-15C1:DI-BPMSigPatch-1</v>
      </c>
      <c r="L2775" s="19" t="str">
        <f>Def_Instancias_Equipamentos!$D$903</f>
        <v>SI-15C1:DI-BPMRFFE-1</v>
      </c>
      <c r="M2775" s="44" t="s">
        <v>47</v>
      </c>
      <c r="N2775" s="45" t="s">
        <v>48</v>
      </c>
      <c r="O2775" s="31" t="str">
        <f>Def_Sistemas_Conectores_Cabos!$B$7</f>
        <v>SMA 50-ohm</v>
      </c>
      <c r="P2775" s="19" t="str">
        <f>Def_Sistemas_Conectores_Cabos!$B$7</f>
        <v>SMA 50-ohm</v>
      </c>
      <c r="Q2775" s="27" t="str">
        <f t="shared" si="31"/>
        <v>SI-15C1:DI-BPMSigPatch-1/BO_OUT
SI-15C1:DI-BPMRFFE-1/BO_IN</v>
      </c>
      <c r="R2775" s="46" t="s">
        <v>25</v>
      </c>
      <c r="S2775" s="46" t="s">
        <v>25</v>
      </c>
      <c r="T2775" s="47" t="str">
        <f>Def_Sistemas_Conectores_Cabos!$C$14</f>
        <v>Datalink Extrudado</v>
      </c>
      <c r="U2775" s="45" t="s">
        <v>46</v>
      </c>
      <c r="V2775" s="33"/>
      <c r="W2775" s="33"/>
      <c r="X2775" s="33"/>
    </row>
    <row r="2776" ht="15.75" customHeight="1">
      <c r="A2776" s="19" t="str">
        <f>Def_Sistemas_Conectores_Cabos!$A$22</f>
        <v>BPM de elétrons</v>
      </c>
      <c r="B2776" s="22" t="str">
        <f>Datas_Entregas!$A$3</f>
        <v>BTS/Anel</v>
      </c>
      <c r="C2776" s="25">
        <f t="array" ref="C2776">INDEX(Datas_Entregas!$B$2:$B$100, MATCH(B2776, Datas_Entregas!$A$2:$A$100, 0), 1)</f>
        <v>43296</v>
      </c>
      <c r="D2776" s="22" t="str">
        <f>Def_Status_Montagem!$A$2</f>
        <v>A verificar</v>
      </c>
      <c r="E2776" s="35" t="str">
        <f>Def_Status_Montagem!$B$4</f>
        <v>Contratada (inclui etiqueta)</v>
      </c>
      <c r="F2776" s="214" t="str">
        <f t="array" ref="F2776">INDEX(Def_Instancias_Equipamentos!$F$2:$F$5135, MATCH(K2776, Def_Instancias_Equipamentos!$D$2:$D$5135, 0), 1)</f>
        <v>Túnel (Anel)</v>
      </c>
      <c r="G2776" s="215" t="str">
        <f t="array" ref="G2776">INDEX(Def_Instancias_Equipamentos!$F$2:$F$5135, MATCH(L2776, Def_Instancias_Equipamentos!$D$2:$D$5135, 0), 1)</f>
        <v>Sala Racks 15</v>
      </c>
      <c r="H2776" s="26" t="str">
        <f t="array" ref="H2776">INDEX(Def_Instancias_Equipamentos!$E$2:$E$5135, MATCH(K2776, Def_Instancias_Equipamentos!$D$2:$D$5135, 0), 1)</f>
        <v>SI-15C1</v>
      </c>
      <c r="I2776" s="27" t="str">
        <f t="array" ref="I2776">INDEX(Def_Instancias_Equipamentos!$E$2:$E$5135, MATCH(L2776, Def_Instancias_Equipamentos!$D$2:$D$5135, 0), 1)</f>
        <v>IA-15RaBPM</v>
      </c>
      <c r="J2776" s="27" t="str">
        <f t="shared" si="26"/>
        <v>EXTERNO</v>
      </c>
      <c r="K2776" s="28" t="str">
        <f>Def_Instancias_Equipamentos!$D$1154</f>
        <v>SI-15C1:DI-BPMSigPatch-2</v>
      </c>
      <c r="L2776" s="19" t="str">
        <f>Def_Instancias_Equipamentos!$D$904</f>
        <v>SI-15C1:DI-BPMRFFE-2</v>
      </c>
      <c r="M2776" s="44" t="s">
        <v>47</v>
      </c>
      <c r="N2776" s="45" t="s">
        <v>48</v>
      </c>
      <c r="O2776" s="31" t="str">
        <f>Def_Sistemas_Conectores_Cabos!$B$7</f>
        <v>SMA 50-ohm</v>
      </c>
      <c r="P2776" s="19" t="str">
        <f>Def_Sistemas_Conectores_Cabos!$B$7</f>
        <v>SMA 50-ohm</v>
      </c>
      <c r="Q2776" s="27" t="str">
        <f t="shared" si="31"/>
        <v>SI-15C1:DI-BPMSigPatch-2/BO_OUT
SI-15C1:DI-BPMRFFE-2/BO_IN</v>
      </c>
      <c r="R2776" s="46" t="s">
        <v>25</v>
      </c>
      <c r="S2776" s="46" t="s">
        <v>25</v>
      </c>
      <c r="T2776" s="47" t="str">
        <f>Def_Sistemas_Conectores_Cabos!$C$14</f>
        <v>Datalink Extrudado</v>
      </c>
      <c r="U2776" s="45" t="s">
        <v>46</v>
      </c>
      <c r="V2776" s="33"/>
      <c r="W2776" s="33"/>
      <c r="X2776" s="33"/>
    </row>
    <row r="2777" ht="15.75" customHeight="1">
      <c r="A2777" s="19" t="str">
        <f>Def_Sistemas_Conectores_Cabos!$A$22</f>
        <v>BPM de elétrons</v>
      </c>
      <c r="B2777" s="22" t="str">
        <f>Datas_Entregas!$A$3</f>
        <v>BTS/Anel</v>
      </c>
      <c r="C2777" s="25">
        <f t="array" ref="C2777">INDEX(Datas_Entregas!$B$2:$B$100, MATCH(B2777, Datas_Entregas!$A$2:$A$100, 0), 1)</f>
        <v>43296</v>
      </c>
      <c r="D2777" s="22" t="str">
        <f>Def_Status_Montagem!$A$2</f>
        <v>A verificar</v>
      </c>
      <c r="E2777" s="35" t="str">
        <f>Def_Status_Montagem!$B$4</f>
        <v>Contratada (inclui etiqueta)</v>
      </c>
      <c r="F2777" s="214" t="str">
        <f t="array" ref="F2777">INDEX(Def_Instancias_Equipamentos!$F$2:$F$5135, MATCH(K2777, Def_Instancias_Equipamentos!$D$2:$D$5135, 0), 1)</f>
        <v>Túnel (Anel)</v>
      </c>
      <c r="G2777" s="215" t="str">
        <f t="array" ref="G2777">INDEX(Def_Instancias_Equipamentos!$F$2:$F$5135, MATCH(L2777, Def_Instancias_Equipamentos!$D$2:$D$5135, 0), 1)</f>
        <v>Sala Racks 15</v>
      </c>
      <c r="H2777" s="26" t="str">
        <f t="array" ref="H2777">INDEX(Def_Instancias_Equipamentos!$E$2:$E$5135, MATCH(K2777, Def_Instancias_Equipamentos!$D$2:$D$5135, 0), 1)</f>
        <v>SI-15C2</v>
      </c>
      <c r="I2777" s="27" t="str">
        <f t="array" ref="I2777">INDEX(Def_Instancias_Equipamentos!$E$2:$E$5135, MATCH(L2777, Def_Instancias_Equipamentos!$D$2:$D$5135, 0), 1)</f>
        <v>IA-15RaBPM</v>
      </c>
      <c r="J2777" s="27" t="str">
        <f t="shared" si="26"/>
        <v>EXTERNO</v>
      </c>
      <c r="K2777" s="28" t="str">
        <f>Def_Instancias_Equipamentos!$D$1155</f>
        <v>SI-15C2:DI-BPMSigPatch</v>
      </c>
      <c r="L2777" s="19" t="str">
        <f>Def_Instancias_Equipamentos!$D$905</f>
        <v>SI-15C2:DI-BPMRFFE</v>
      </c>
      <c r="M2777" s="44" t="s">
        <v>47</v>
      </c>
      <c r="N2777" s="45" t="s">
        <v>48</v>
      </c>
      <c r="O2777" s="31" t="str">
        <f>Def_Sistemas_Conectores_Cabos!$B$7</f>
        <v>SMA 50-ohm</v>
      </c>
      <c r="P2777" s="19" t="str">
        <f>Def_Sistemas_Conectores_Cabos!$B$7</f>
        <v>SMA 50-ohm</v>
      </c>
      <c r="Q2777" s="27" t="str">
        <f t="shared" si="31"/>
        <v>SI-15C2:DI-BPMSigPatch/BO_OUT
SI-15C2:DI-BPMRFFE/BO_IN</v>
      </c>
      <c r="R2777" s="46" t="s">
        <v>25</v>
      </c>
      <c r="S2777" s="46" t="s">
        <v>25</v>
      </c>
      <c r="T2777" s="47" t="str">
        <f>Def_Sistemas_Conectores_Cabos!$C$14</f>
        <v>Datalink Extrudado</v>
      </c>
      <c r="U2777" s="45" t="s">
        <v>46</v>
      </c>
      <c r="V2777" s="33"/>
      <c r="W2777" s="33"/>
      <c r="X2777" s="33"/>
    </row>
    <row r="2778" ht="15.75" customHeight="1">
      <c r="A2778" s="19" t="str">
        <f>Def_Sistemas_Conectores_Cabos!$A$22</f>
        <v>BPM de elétrons</v>
      </c>
      <c r="B2778" s="22" t="str">
        <f>Datas_Entregas!$A$3</f>
        <v>BTS/Anel</v>
      </c>
      <c r="C2778" s="25">
        <f t="array" ref="C2778">INDEX(Datas_Entregas!$B$2:$B$100, MATCH(B2778, Datas_Entregas!$A$2:$A$100, 0), 1)</f>
        <v>43296</v>
      </c>
      <c r="D2778" s="22" t="str">
        <f>Def_Status_Montagem!$A$2</f>
        <v>A verificar</v>
      </c>
      <c r="E2778" s="35" t="str">
        <f>Def_Status_Montagem!$B$4</f>
        <v>Contratada (inclui etiqueta)</v>
      </c>
      <c r="F2778" s="214" t="str">
        <f t="array" ref="F2778">INDEX(Def_Instancias_Equipamentos!$F$2:$F$5135, MATCH(K2778, Def_Instancias_Equipamentos!$D$2:$D$5135, 0), 1)</f>
        <v>Túnel (Anel)</v>
      </c>
      <c r="G2778" s="215" t="str">
        <f t="array" ref="G2778">INDEX(Def_Instancias_Equipamentos!$F$2:$F$5135, MATCH(L2778, Def_Instancias_Equipamentos!$D$2:$D$5135, 0), 1)</f>
        <v>Sala Racks 15</v>
      </c>
      <c r="H2778" s="26" t="str">
        <f t="array" ref="H2778">INDEX(Def_Instancias_Equipamentos!$E$2:$E$5135, MATCH(K2778, Def_Instancias_Equipamentos!$D$2:$D$5135, 0), 1)</f>
        <v>SI-15C3</v>
      </c>
      <c r="I2778" s="27" t="str">
        <f t="array" ref="I2778">INDEX(Def_Instancias_Equipamentos!$E$2:$E$5135, MATCH(L2778, Def_Instancias_Equipamentos!$D$2:$D$5135, 0), 1)</f>
        <v>IA-15RaBPM</v>
      </c>
      <c r="J2778" s="27" t="str">
        <f t="shared" si="26"/>
        <v>EXTERNO</v>
      </c>
      <c r="K2778" s="28" t="str">
        <f>Def_Instancias_Equipamentos!$D$1156</f>
        <v>SI-15C3:DI-BPMSigPatch-1</v>
      </c>
      <c r="L2778" s="19" t="str">
        <f>Def_Instancias_Equipamentos!$D$906</f>
        <v>SI-15C3:DI-BPMRFFE-1</v>
      </c>
      <c r="M2778" s="44" t="s">
        <v>47</v>
      </c>
      <c r="N2778" s="45" t="s">
        <v>48</v>
      </c>
      <c r="O2778" s="31" t="str">
        <f>Def_Sistemas_Conectores_Cabos!$B$7</f>
        <v>SMA 50-ohm</v>
      </c>
      <c r="P2778" s="19" t="str">
        <f>Def_Sistemas_Conectores_Cabos!$B$7</f>
        <v>SMA 50-ohm</v>
      </c>
      <c r="Q2778" s="27" t="str">
        <f t="shared" si="31"/>
        <v>SI-15C3:DI-BPMSigPatch-1/BO_OUT
SI-15C3:DI-BPMRFFE-1/BO_IN</v>
      </c>
      <c r="R2778" s="46" t="s">
        <v>25</v>
      </c>
      <c r="S2778" s="46" t="s">
        <v>25</v>
      </c>
      <c r="T2778" s="47" t="str">
        <f>Def_Sistemas_Conectores_Cabos!$C$14</f>
        <v>Datalink Extrudado</v>
      </c>
      <c r="U2778" s="45" t="s">
        <v>46</v>
      </c>
      <c r="V2778" s="33"/>
      <c r="W2778" s="33"/>
      <c r="X2778" s="33"/>
    </row>
    <row r="2779" ht="15.75" customHeight="1">
      <c r="A2779" s="19" t="str">
        <f>Def_Sistemas_Conectores_Cabos!$A$22</f>
        <v>BPM de elétrons</v>
      </c>
      <c r="B2779" s="22" t="str">
        <f>Datas_Entregas!$A$3</f>
        <v>BTS/Anel</v>
      </c>
      <c r="C2779" s="25">
        <f t="array" ref="C2779">INDEX(Datas_Entregas!$B$2:$B$100, MATCH(B2779, Datas_Entregas!$A$2:$A$100, 0), 1)</f>
        <v>43296</v>
      </c>
      <c r="D2779" s="22" t="str">
        <f>Def_Status_Montagem!$A$2</f>
        <v>A verificar</v>
      </c>
      <c r="E2779" s="35" t="str">
        <f>Def_Status_Montagem!$B$4</f>
        <v>Contratada (inclui etiqueta)</v>
      </c>
      <c r="F2779" s="214" t="str">
        <f t="array" ref="F2779">INDEX(Def_Instancias_Equipamentos!$F$2:$F$5135, MATCH(K2779, Def_Instancias_Equipamentos!$D$2:$D$5135, 0), 1)</f>
        <v>Túnel (Anel)</v>
      </c>
      <c r="G2779" s="215" t="str">
        <f t="array" ref="G2779">INDEX(Def_Instancias_Equipamentos!$F$2:$F$5135, MATCH(L2779, Def_Instancias_Equipamentos!$D$2:$D$5135, 0), 1)</f>
        <v>Sala Racks 15</v>
      </c>
      <c r="H2779" s="26" t="str">
        <f t="array" ref="H2779">INDEX(Def_Instancias_Equipamentos!$E$2:$E$5135, MATCH(K2779, Def_Instancias_Equipamentos!$D$2:$D$5135, 0), 1)</f>
        <v>SI-15C3</v>
      </c>
      <c r="I2779" s="27" t="str">
        <f t="array" ref="I2779">INDEX(Def_Instancias_Equipamentos!$E$2:$E$5135, MATCH(L2779, Def_Instancias_Equipamentos!$D$2:$D$5135, 0), 1)</f>
        <v>IA-15RaBPM</v>
      </c>
      <c r="J2779" s="27" t="str">
        <f t="shared" si="26"/>
        <v>EXTERNO</v>
      </c>
      <c r="K2779" s="28" t="str">
        <f>Def_Instancias_Equipamentos!$D$1157</f>
        <v>SI-15C3:DI-BPMSigPatch-2</v>
      </c>
      <c r="L2779" s="19" t="str">
        <f>Def_Instancias_Equipamentos!$D$907</f>
        <v>SI-15C3:DI-BPMRFFE-2</v>
      </c>
      <c r="M2779" s="44" t="s">
        <v>47</v>
      </c>
      <c r="N2779" s="45" t="s">
        <v>48</v>
      </c>
      <c r="O2779" s="31" t="str">
        <f>Def_Sistemas_Conectores_Cabos!$B$7</f>
        <v>SMA 50-ohm</v>
      </c>
      <c r="P2779" s="19" t="str">
        <f>Def_Sistemas_Conectores_Cabos!$B$7</f>
        <v>SMA 50-ohm</v>
      </c>
      <c r="Q2779" s="27" t="str">
        <f t="shared" si="31"/>
        <v>SI-15C3:DI-BPMSigPatch-2/BO_OUT
SI-15C3:DI-BPMRFFE-2/BO_IN</v>
      </c>
      <c r="R2779" s="46" t="s">
        <v>25</v>
      </c>
      <c r="S2779" s="46" t="s">
        <v>25</v>
      </c>
      <c r="T2779" s="47" t="str">
        <f>Def_Sistemas_Conectores_Cabos!$C$14</f>
        <v>Datalink Extrudado</v>
      </c>
      <c r="U2779" s="45" t="s">
        <v>46</v>
      </c>
      <c r="V2779" s="33"/>
      <c r="W2779" s="33"/>
      <c r="X2779" s="33"/>
    </row>
    <row r="2780" ht="15.75" customHeight="1">
      <c r="A2780" s="19" t="str">
        <f>Def_Sistemas_Conectores_Cabos!$A$22</f>
        <v>BPM de elétrons</v>
      </c>
      <c r="B2780" s="22" t="str">
        <f>Datas_Entregas!$A$3</f>
        <v>BTS/Anel</v>
      </c>
      <c r="C2780" s="25">
        <f t="array" ref="C2780">INDEX(Datas_Entregas!$B$2:$B$100, MATCH(B2780, Datas_Entregas!$A$2:$A$100, 0), 1)</f>
        <v>43296</v>
      </c>
      <c r="D2780" s="22" t="str">
        <f>Def_Status_Montagem!$A$2</f>
        <v>A verificar</v>
      </c>
      <c r="E2780" s="35" t="str">
        <f>Def_Status_Montagem!$B$4</f>
        <v>Contratada (inclui etiqueta)</v>
      </c>
      <c r="F2780" s="214" t="str">
        <f t="array" ref="F2780">INDEX(Def_Instancias_Equipamentos!$F$2:$F$5135, MATCH(K2780, Def_Instancias_Equipamentos!$D$2:$D$5135, 0), 1)</f>
        <v>Túnel (Anel)</v>
      </c>
      <c r="G2780" s="215" t="str">
        <f t="array" ref="G2780">INDEX(Def_Instancias_Equipamentos!$F$2:$F$5135, MATCH(L2780, Def_Instancias_Equipamentos!$D$2:$D$5135, 0), 1)</f>
        <v>Sala Racks 15</v>
      </c>
      <c r="H2780" s="26" t="str">
        <f t="array" ref="H2780">INDEX(Def_Instancias_Equipamentos!$E$2:$E$5135, MATCH(K2780, Def_Instancias_Equipamentos!$D$2:$D$5135, 0), 1)</f>
        <v>SI-15C4</v>
      </c>
      <c r="I2780" s="27" t="str">
        <f t="array" ref="I2780">INDEX(Def_Instancias_Equipamentos!$E$2:$E$5135, MATCH(L2780, Def_Instancias_Equipamentos!$D$2:$D$5135, 0), 1)</f>
        <v>IA-15RaBPM</v>
      </c>
      <c r="J2780" s="27" t="str">
        <f t="shared" si="26"/>
        <v>EXTERNO</v>
      </c>
      <c r="K2780" s="28" t="str">
        <f>Def_Instancias_Equipamentos!$D$1158</f>
        <v>SI-15C4:DI-BPMSigPatch</v>
      </c>
      <c r="L2780" s="19" t="str">
        <f>Def_Instancias_Equipamentos!$D$908</f>
        <v>SI-15C4:DI-BPMRFFE</v>
      </c>
      <c r="M2780" s="44" t="s">
        <v>47</v>
      </c>
      <c r="N2780" s="45" t="s">
        <v>48</v>
      </c>
      <c r="O2780" s="31" t="str">
        <f>Def_Sistemas_Conectores_Cabos!$B$7</f>
        <v>SMA 50-ohm</v>
      </c>
      <c r="P2780" s="19" t="str">
        <f>Def_Sistemas_Conectores_Cabos!$B$7</f>
        <v>SMA 50-ohm</v>
      </c>
      <c r="Q2780" s="27" t="str">
        <f t="shared" si="31"/>
        <v>SI-15C4:DI-BPMSigPatch/BO_OUT
SI-15C4:DI-BPMRFFE/BO_IN</v>
      </c>
      <c r="R2780" s="46" t="s">
        <v>25</v>
      </c>
      <c r="S2780" s="46" t="s">
        <v>25</v>
      </c>
      <c r="T2780" s="47" t="str">
        <f>Def_Sistemas_Conectores_Cabos!$C$14</f>
        <v>Datalink Extrudado</v>
      </c>
      <c r="U2780" s="45" t="s">
        <v>46</v>
      </c>
      <c r="V2780" s="33"/>
      <c r="W2780" s="33"/>
      <c r="X2780" s="33"/>
    </row>
    <row r="2781" ht="15.75" customHeight="1">
      <c r="A2781" s="19" t="str">
        <f>Def_Sistemas_Conectores_Cabos!$A$22</f>
        <v>BPM de elétrons</v>
      </c>
      <c r="B2781" s="22" t="str">
        <f>Datas_Entregas!$A$3</f>
        <v>BTS/Anel</v>
      </c>
      <c r="C2781" s="25">
        <f t="array" ref="C2781">INDEX(Datas_Entregas!$B$2:$B$100, MATCH(B2781, Datas_Entregas!$A$2:$A$100, 0), 1)</f>
        <v>43296</v>
      </c>
      <c r="D2781" s="22" t="str">
        <f>Def_Status_Montagem!$A$2</f>
        <v>A verificar</v>
      </c>
      <c r="E2781" s="35" t="str">
        <f>Def_Status_Montagem!$B$4</f>
        <v>Contratada (inclui etiqueta)</v>
      </c>
      <c r="F2781" s="214" t="str">
        <f t="array" ref="F2781">INDEX(Def_Instancias_Equipamentos!$F$2:$F$5135, MATCH(K2781, Def_Instancias_Equipamentos!$D$2:$D$5135, 0), 1)</f>
        <v>Túnel (Anel)</v>
      </c>
      <c r="G2781" s="215" t="str">
        <f t="array" ref="G2781">INDEX(Def_Instancias_Equipamentos!$F$2:$F$5135, MATCH(L2781, Def_Instancias_Equipamentos!$D$2:$D$5135, 0), 1)</f>
        <v>Sala Racks 15</v>
      </c>
      <c r="H2781" s="26" t="str">
        <f t="array" ref="H2781">INDEX(Def_Instancias_Equipamentos!$E$2:$E$5135, MATCH(K2781, Def_Instancias_Equipamentos!$D$2:$D$5135, 0), 1)</f>
        <v>SI-15M1</v>
      </c>
      <c r="I2781" s="27" t="str">
        <f t="array" ref="I2781">INDEX(Def_Instancias_Equipamentos!$E$2:$E$5135, MATCH(L2781, Def_Instancias_Equipamentos!$D$2:$D$5135, 0), 1)</f>
        <v>IA-15RaBPM</v>
      </c>
      <c r="J2781" s="27" t="str">
        <f t="shared" si="26"/>
        <v>EXTERNO</v>
      </c>
      <c r="K2781" s="28" t="str">
        <f>Def_Instancias_Equipamentos!$D$1159</f>
        <v>SI-15M1:DI-BPMSigPatch</v>
      </c>
      <c r="L2781" s="19" t="str">
        <f>Def_Instancias_Equipamentos!$D$909</f>
        <v>SI-15M1:DI-BPMRFFE</v>
      </c>
      <c r="M2781" s="44" t="s">
        <v>47</v>
      </c>
      <c r="N2781" s="45" t="s">
        <v>48</v>
      </c>
      <c r="O2781" s="31" t="str">
        <f>Def_Sistemas_Conectores_Cabos!$B$7</f>
        <v>SMA 50-ohm</v>
      </c>
      <c r="P2781" s="19" t="str">
        <f>Def_Sistemas_Conectores_Cabos!$B$7</f>
        <v>SMA 50-ohm</v>
      </c>
      <c r="Q2781" s="27" t="str">
        <f t="shared" si="31"/>
        <v>SI-15M1:DI-BPMSigPatch/BO_OUT
SI-15M1:DI-BPMRFFE/BO_IN</v>
      </c>
      <c r="R2781" s="46" t="s">
        <v>25</v>
      </c>
      <c r="S2781" s="46" t="s">
        <v>25</v>
      </c>
      <c r="T2781" s="47" t="str">
        <f>Def_Sistemas_Conectores_Cabos!$C$14</f>
        <v>Datalink Extrudado</v>
      </c>
      <c r="U2781" s="45" t="s">
        <v>46</v>
      </c>
      <c r="V2781" s="33"/>
      <c r="W2781" s="33"/>
      <c r="X2781" s="33"/>
    </row>
    <row r="2782" ht="15.75" customHeight="1">
      <c r="A2782" s="19" t="str">
        <f>Def_Sistemas_Conectores_Cabos!$A$22</f>
        <v>BPM de elétrons</v>
      </c>
      <c r="B2782" s="22" t="str">
        <f>Datas_Entregas!$A$3</f>
        <v>BTS/Anel</v>
      </c>
      <c r="C2782" s="25">
        <f t="array" ref="C2782">INDEX(Datas_Entregas!$B$2:$B$100, MATCH(B2782, Datas_Entregas!$A$2:$A$100, 0), 1)</f>
        <v>43296</v>
      </c>
      <c r="D2782" s="22" t="str">
        <f>Def_Status_Montagem!$A$2</f>
        <v>A verificar</v>
      </c>
      <c r="E2782" s="35" t="str">
        <f>Def_Status_Montagem!$B$4</f>
        <v>Contratada (inclui etiqueta)</v>
      </c>
      <c r="F2782" s="214" t="str">
        <f t="array" ref="F2782">INDEX(Def_Instancias_Equipamentos!$F$2:$F$5135, MATCH(K2782, Def_Instancias_Equipamentos!$D$2:$D$5135, 0), 1)</f>
        <v>Túnel (Anel)</v>
      </c>
      <c r="G2782" s="215" t="str">
        <f t="array" ref="G2782">INDEX(Def_Instancias_Equipamentos!$F$2:$F$5135, MATCH(L2782, Def_Instancias_Equipamentos!$D$2:$D$5135, 0), 1)</f>
        <v>Sala Racks 15</v>
      </c>
      <c r="H2782" s="26" t="str">
        <f t="array" ref="H2782">INDEX(Def_Instancias_Equipamentos!$E$2:$E$5135, MATCH(K2782, Def_Instancias_Equipamentos!$D$2:$D$5135, 0), 1)</f>
        <v>SI-15M2</v>
      </c>
      <c r="I2782" s="27" t="str">
        <f t="array" ref="I2782">INDEX(Def_Instancias_Equipamentos!$E$2:$E$5135, MATCH(L2782, Def_Instancias_Equipamentos!$D$2:$D$5135, 0), 1)</f>
        <v>IA-15RaBPM</v>
      </c>
      <c r="J2782" s="27" t="str">
        <f t="shared" si="26"/>
        <v>EXTERNO</v>
      </c>
      <c r="K2782" s="28" t="str">
        <f>Def_Instancias_Equipamentos!$D$1160</f>
        <v>SI-15M2:DI-BPMSigPatch</v>
      </c>
      <c r="L2782" s="19" t="str">
        <f>Def_Instancias_Equipamentos!$D$910</f>
        <v>SI-15M2:DI-BPMRFFE</v>
      </c>
      <c r="M2782" s="44" t="s">
        <v>47</v>
      </c>
      <c r="N2782" s="45" t="s">
        <v>48</v>
      </c>
      <c r="O2782" s="31" t="str">
        <f>Def_Sistemas_Conectores_Cabos!$B$7</f>
        <v>SMA 50-ohm</v>
      </c>
      <c r="P2782" s="19" t="str">
        <f>Def_Sistemas_Conectores_Cabos!$B$7</f>
        <v>SMA 50-ohm</v>
      </c>
      <c r="Q2782" s="27" t="str">
        <f t="shared" si="31"/>
        <v>SI-15M2:DI-BPMSigPatch/BO_OUT
SI-15M2:DI-BPMRFFE/BO_IN</v>
      </c>
      <c r="R2782" s="46" t="s">
        <v>25</v>
      </c>
      <c r="S2782" s="46" t="s">
        <v>25</v>
      </c>
      <c r="T2782" s="47" t="str">
        <f>Def_Sistemas_Conectores_Cabos!$C$14</f>
        <v>Datalink Extrudado</v>
      </c>
      <c r="U2782" s="45" t="s">
        <v>46</v>
      </c>
      <c r="V2782" s="33"/>
      <c r="W2782" s="33"/>
      <c r="X2782" s="33"/>
    </row>
    <row r="2783" ht="15.75" customHeight="1">
      <c r="A2783" s="19" t="str">
        <f>Def_Sistemas_Conectores_Cabos!$A$22</f>
        <v>BPM de elétrons</v>
      </c>
      <c r="B2783" s="22" t="str">
        <f>Datas_Entregas!$A$3</f>
        <v>BTS/Anel</v>
      </c>
      <c r="C2783" s="25">
        <f t="array" ref="C2783">INDEX(Datas_Entregas!$B$2:$B$100, MATCH(B2783, Datas_Entregas!$A$2:$A$100, 0), 1)</f>
        <v>43296</v>
      </c>
      <c r="D2783" s="22" t="str">
        <f>Def_Status_Montagem!$A$2</f>
        <v>A verificar</v>
      </c>
      <c r="E2783" s="35" t="str">
        <f>Def_Status_Montagem!$B$4</f>
        <v>Contratada (inclui etiqueta)</v>
      </c>
      <c r="F2783" s="214" t="str">
        <f t="array" ref="F2783">INDEX(Def_Instancias_Equipamentos!$F$2:$F$5135, MATCH(K2783, Def_Instancias_Equipamentos!$D$2:$D$5135, 0), 1)</f>
        <v>Túnel (Anel)</v>
      </c>
      <c r="G2783" s="215" t="str">
        <f t="array" ref="G2783">INDEX(Def_Instancias_Equipamentos!$F$2:$F$5135, MATCH(L2783, Def_Instancias_Equipamentos!$D$2:$D$5135, 0), 1)</f>
        <v>Sala Racks 15</v>
      </c>
      <c r="H2783" s="26" t="str">
        <f t="array" ref="H2783">INDEX(Def_Instancias_Equipamentos!$E$2:$E$5135, MATCH(K2783, Def_Instancias_Equipamentos!$D$2:$D$5135, 0), 1)</f>
        <v>SI-15SP</v>
      </c>
      <c r="I2783" s="27" t="str">
        <f t="array" ref="I2783">INDEX(Def_Instancias_Equipamentos!$E$2:$E$5135, MATCH(L2783, Def_Instancias_Equipamentos!$D$2:$D$5135, 0), 1)</f>
        <v>IA-15RaBPM</v>
      </c>
      <c r="J2783" s="27" t="str">
        <f t="shared" si="26"/>
        <v>EXTERNO</v>
      </c>
      <c r="K2783" s="28" t="str">
        <f>Def_Instancias_Equipamentos!$D$1229</f>
        <v>SI-15SP:DI-BPMSigPatch-1</v>
      </c>
      <c r="L2783" s="19" t="str">
        <f>Def_Instancias_Equipamentos!$D$979</f>
        <v>SI-15SP:DI-BPMRFFE-1</v>
      </c>
      <c r="M2783" s="44" t="s">
        <v>47</v>
      </c>
      <c r="N2783" s="45" t="s">
        <v>48</v>
      </c>
      <c r="O2783" s="31" t="str">
        <f>Def_Sistemas_Conectores_Cabos!$B$7</f>
        <v>SMA 50-ohm</v>
      </c>
      <c r="P2783" s="19" t="str">
        <f>Def_Sistemas_Conectores_Cabos!$B$7</f>
        <v>SMA 50-ohm</v>
      </c>
      <c r="Q2783" s="27" t="str">
        <f t="shared" si="31"/>
        <v>SI-15SP:DI-BPMSigPatch-1/BO_OUT
SI-15SP:DI-BPMRFFE-1/BO_IN</v>
      </c>
      <c r="R2783" s="46" t="s">
        <v>25</v>
      </c>
      <c r="S2783" s="46" t="s">
        <v>25</v>
      </c>
      <c r="T2783" s="47" t="str">
        <f>Def_Sistemas_Conectores_Cabos!$C$14</f>
        <v>Datalink Extrudado</v>
      </c>
      <c r="U2783" s="45" t="s">
        <v>46</v>
      </c>
      <c r="V2783" s="33"/>
      <c r="W2783" s="33"/>
      <c r="X2783" s="33"/>
    </row>
    <row r="2784" ht="15.75" customHeight="1">
      <c r="A2784" s="19" t="str">
        <f>Def_Sistemas_Conectores_Cabos!$A$22</f>
        <v>BPM de elétrons</v>
      </c>
      <c r="B2784" s="22" t="str">
        <f>Datas_Entregas!$A$3</f>
        <v>BTS/Anel</v>
      </c>
      <c r="C2784" s="25">
        <f t="array" ref="C2784">INDEX(Datas_Entregas!$B$2:$B$100, MATCH(B2784, Datas_Entregas!$A$2:$A$100, 0), 1)</f>
        <v>43296</v>
      </c>
      <c r="D2784" s="22" t="str">
        <f>Def_Status_Montagem!$A$2</f>
        <v>A verificar</v>
      </c>
      <c r="E2784" s="35" t="str">
        <f>Def_Status_Montagem!$B$4</f>
        <v>Contratada (inclui etiqueta)</v>
      </c>
      <c r="F2784" s="214" t="str">
        <f t="array" ref="F2784">INDEX(Def_Instancias_Equipamentos!$F$2:$F$5135, MATCH(K2784, Def_Instancias_Equipamentos!$D$2:$D$5135, 0), 1)</f>
        <v>Túnel (Anel)</v>
      </c>
      <c r="G2784" s="215" t="str">
        <f t="array" ref="G2784">INDEX(Def_Instancias_Equipamentos!$F$2:$F$5135, MATCH(L2784, Def_Instancias_Equipamentos!$D$2:$D$5135, 0), 1)</f>
        <v>Sala Racks 15</v>
      </c>
      <c r="H2784" s="26" t="str">
        <f t="array" ref="H2784">INDEX(Def_Instancias_Equipamentos!$E$2:$E$5135, MATCH(K2784, Def_Instancias_Equipamentos!$D$2:$D$5135, 0), 1)</f>
        <v>SI-15SP</v>
      </c>
      <c r="I2784" s="27" t="str">
        <f t="array" ref="I2784">INDEX(Def_Instancias_Equipamentos!$E$2:$E$5135, MATCH(L2784, Def_Instancias_Equipamentos!$D$2:$D$5135, 0), 1)</f>
        <v>IA-15RaBPM</v>
      </c>
      <c r="J2784" s="27" t="str">
        <f t="shared" si="26"/>
        <v>EXTERNO</v>
      </c>
      <c r="K2784" s="28" t="str">
        <f>Def_Instancias_Equipamentos!$D$1230</f>
        <v>SI-15SP:DI-BPMSigPatch-2</v>
      </c>
      <c r="L2784" s="19" t="str">
        <f>Def_Instancias_Equipamentos!$D$980</f>
        <v>SI-15SP:DI-BPMRFFE-2</v>
      </c>
      <c r="M2784" s="44" t="s">
        <v>47</v>
      </c>
      <c r="N2784" s="45" t="s">
        <v>48</v>
      </c>
      <c r="O2784" s="31" t="str">
        <f>Def_Sistemas_Conectores_Cabos!$B$7</f>
        <v>SMA 50-ohm</v>
      </c>
      <c r="P2784" s="19" t="str">
        <f>Def_Sistemas_Conectores_Cabos!$B$7</f>
        <v>SMA 50-ohm</v>
      </c>
      <c r="Q2784" s="27" t="str">
        <f t="shared" si="31"/>
        <v>SI-15SP:DI-BPMSigPatch-2/BO_OUT
SI-15SP:DI-BPMRFFE-2/BO_IN</v>
      </c>
      <c r="R2784" s="46" t="s">
        <v>25</v>
      </c>
      <c r="S2784" s="46" t="s">
        <v>25</v>
      </c>
      <c r="T2784" s="47" t="str">
        <f>Def_Sistemas_Conectores_Cabos!$C$14</f>
        <v>Datalink Extrudado</v>
      </c>
      <c r="U2784" s="45" t="s">
        <v>46</v>
      </c>
      <c r="V2784" s="33"/>
      <c r="W2784" s="33"/>
      <c r="X2784" s="33"/>
    </row>
    <row r="2785" ht="15.75" customHeight="1">
      <c r="A2785" s="19" t="str">
        <f>Def_Sistemas_Conectores_Cabos!$A$22</f>
        <v>BPM de elétrons</v>
      </c>
      <c r="B2785" s="22" t="str">
        <f>Datas_Entregas!$A$3</f>
        <v>BTS/Anel</v>
      </c>
      <c r="C2785" s="25">
        <f t="array" ref="C2785">INDEX(Datas_Entregas!$B$2:$B$100, MATCH(B2785, Datas_Entregas!$A$2:$A$100, 0), 1)</f>
        <v>43296</v>
      </c>
      <c r="D2785" s="22" t="str">
        <f>Def_Status_Montagem!$A$2</f>
        <v>A verificar</v>
      </c>
      <c r="E2785" s="35" t="str">
        <f>Def_Status_Montagem!$B$4</f>
        <v>Contratada (inclui etiqueta)</v>
      </c>
      <c r="F2785" s="214" t="str">
        <f t="array" ref="F2785">INDEX(Def_Instancias_Equipamentos!$F$2:$F$5135, MATCH(K2785, Def_Instancias_Equipamentos!$D$2:$D$5135, 0), 1)</f>
        <v>Túnel (Anel)</v>
      </c>
      <c r="G2785" s="215" t="str">
        <f t="array" ref="G2785">INDEX(Def_Instancias_Equipamentos!$F$2:$F$5135, MATCH(L2785, Def_Instancias_Equipamentos!$D$2:$D$5135, 0), 1)</f>
        <v>Sala Racks 16</v>
      </c>
      <c r="H2785" s="26" t="str">
        <f t="array" ref="H2785">INDEX(Def_Instancias_Equipamentos!$E$2:$E$5135, MATCH(K2785, Def_Instancias_Equipamentos!$D$2:$D$5135, 0), 1)</f>
        <v>SI-16C1</v>
      </c>
      <c r="I2785" s="27" t="str">
        <f t="array" ref="I2785">INDEX(Def_Instancias_Equipamentos!$E$2:$E$5135, MATCH(L2785, Def_Instancias_Equipamentos!$D$2:$D$5135, 0), 1)</f>
        <v>IA-16RaBPM</v>
      </c>
      <c r="J2785" s="27" t="str">
        <f t="shared" si="26"/>
        <v>EXTERNO</v>
      </c>
      <c r="K2785" s="28" t="str">
        <f>Def_Instancias_Equipamentos!$D$1161</f>
        <v>SI-16C1:DI-BPMSigPatch-1</v>
      </c>
      <c r="L2785" s="19" t="str">
        <f>Def_Instancias_Equipamentos!$D$911</f>
        <v>SI-16C1:DI-BPMRFFE-1</v>
      </c>
      <c r="M2785" s="44" t="s">
        <v>47</v>
      </c>
      <c r="N2785" s="45" t="s">
        <v>48</v>
      </c>
      <c r="O2785" s="31" t="str">
        <f>Def_Sistemas_Conectores_Cabos!$B$7</f>
        <v>SMA 50-ohm</v>
      </c>
      <c r="P2785" s="19" t="str">
        <f>Def_Sistemas_Conectores_Cabos!$B$7</f>
        <v>SMA 50-ohm</v>
      </c>
      <c r="Q2785" s="27" t="str">
        <f t="shared" si="31"/>
        <v>SI-16C1:DI-BPMSigPatch-1/BO_OUT
SI-16C1:DI-BPMRFFE-1/BO_IN</v>
      </c>
      <c r="R2785" s="46" t="s">
        <v>25</v>
      </c>
      <c r="S2785" s="46" t="s">
        <v>25</v>
      </c>
      <c r="T2785" s="47" t="str">
        <f>Def_Sistemas_Conectores_Cabos!$C$14</f>
        <v>Datalink Extrudado</v>
      </c>
      <c r="U2785" s="45" t="s">
        <v>46</v>
      </c>
      <c r="V2785" s="33"/>
      <c r="W2785" s="33"/>
      <c r="X2785" s="33"/>
    </row>
    <row r="2786" ht="15.75" customHeight="1">
      <c r="A2786" s="19" t="str">
        <f>Def_Sistemas_Conectores_Cabos!$A$22</f>
        <v>BPM de elétrons</v>
      </c>
      <c r="B2786" s="22" t="str">
        <f>Datas_Entregas!$A$3</f>
        <v>BTS/Anel</v>
      </c>
      <c r="C2786" s="25">
        <f t="array" ref="C2786">INDEX(Datas_Entregas!$B$2:$B$100, MATCH(B2786, Datas_Entregas!$A$2:$A$100, 0), 1)</f>
        <v>43296</v>
      </c>
      <c r="D2786" s="22" t="str">
        <f>Def_Status_Montagem!$A$2</f>
        <v>A verificar</v>
      </c>
      <c r="E2786" s="35" t="str">
        <f>Def_Status_Montagem!$B$4</f>
        <v>Contratada (inclui etiqueta)</v>
      </c>
      <c r="F2786" s="214" t="str">
        <f t="array" ref="F2786">INDEX(Def_Instancias_Equipamentos!$F$2:$F$5135, MATCH(K2786, Def_Instancias_Equipamentos!$D$2:$D$5135, 0), 1)</f>
        <v>Túnel (Anel)</v>
      </c>
      <c r="G2786" s="215" t="str">
        <f t="array" ref="G2786">INDEX(Def_Instancias_Equipamentos!$F$2:$F$5135, MATCH(L2786, Def_Instancias_Equipamentos!$D$2:$D$5135, 0), 1)</f>
        <v>Sala Racks 16</v>
      </c>
      <c r="H2786" s="26" t="str">
        <f t="array" ref="H2786">INDEX(Def_Instancias_Equipamentos!$E$2:$E$5135, MATCH(K2786, Def_Instancias_Equipamentos!$D$2:$D$5135, 0), 1)</f>
        <v>SI-16C1</v>
      </c>
      <c r="I2786" s="27" t="str">
        <f t="array" ref="I2786">INDEX(Def_Instancias_Equipamentos!$E$2:$E$5135, MATCH(L2786, Def_Instancias_Equipamentos!$D$2:$D$5135, 0), 1)</f>
        <v>IA-16RaBPM</v>
      </c>
      <c r="J2786" s="27" t="str">
        <f t="shared" si="26"/>
        <v>EXTERNO</v>
      </c>
      <c r="K2786" s="28" t="str">
        <f>Def_Instancias_Equipamentos!$D$1162</f>
        <v>SI-16C1:DI-BPMSigPatch-2</v>
      </c>
      <c r="L2786" s="19" t="str">
        <f>Def_Instancias_Equipamentos!$D$912</f>
        <v>SI-16C1:DI-BPMRFFE-2</v>
      </c>
      <c r="M2786" s="44" t="s">
        <v>47</v>
      </c>
      <c r="N2786" s="45" t="s">
        <v>48</v>
      </c>
      <c r="O2786" s="31" t="str">
        <f>Def_Sistemas_Conectores_Cabos!$B$7</f>
        <v>SMA 50-ohm</v>
      </c>
      <c r="P2786" s="19" t="str">
        <f>Def_Sistemas_Conectores_Cabos!$B$7</f>
        <v>SMA 50-ohm</v>
      </c>
      <c r="Q2786" s="27" t="str">
        <f t="shared" si="31"/>
        <v>SI-16C1:DI-BPMSigPatch-2/BO_OUT
SI-16C1:DI-BPMRFFE-2/BO_IN</v>
      </c>
      <c r="R2786" s="46" t="s">
        <v>25</v>
      </c>
      <c r="S2786" s="46" t="s">
        <v>25</v>
      </c>
      <c r="T2786" s="47" t="str">
        <f>Def_Sistemas_Conectores_Cabos!$C$14</f>
        <v>Datalink Extrudado</v>
      </c>
      <c r="U2786" s="45" t="s">
        <v>46</v>
      </c>
      <c r="V2786" s="33"/>
      <c r="W2786" s="33"/>
      <c r="X2786" s="33"/>
    </row>
    <row r="2787" ht="15.75" customHeight="1">
      <c r="A2787" s="19" t="str">
        <f>Def_Sistemas_Conectores_Cabos!$A$22</f>
        <v>BPM de elétrons</v>
      </c>
      <c r="B2787" s="22" t="str">
        <f>Datas_Entregas!$A$3</f>
        <v>BTS/Anel</v>
      </c>
      <c r="C2787" s="25">
        <f t="array" ref="C2787">INDEX(Datas_Entregas!$B$2:$B$100, MATCH(B2787, Datas_Entregas!$A$2:$A$100, 0), 1)</f>
        <v>43296</v>
      </c>
      <c r="D2787" s="22" t="str">
        <f>Def_Status_Montagem!$A$2</f>
        <v>A verificar</v>
      </c>
      <c r="E2787" s="35" t="str">
        <f>Def_Status_Montagem!$B$4</f>
        <v>Contratada (inclui etiqueta)</v>
      </c>
      <c r="F2787" s="214" t="str">
        <f t="array" ref="F2787">INDEX(Def_Instancias_Equipamentos!$F$2:$F$5135, MATCH(K2787, Def_Instancias_Equipamentos!$D$2:$D$5135, 0), 1)</f>
        <v>Túnel (Anel)</v>
      </c>
      <c r="G2787" s="215" t="str">
        <f t="array" ref="G2787">INDEX(Def_Instancias_Equipamentos!$F$2:$F$5135, MATCH(L2787, Def_Instancias_Equipamentos!$D$2:$D$5135, 0), 1)</f>
        <v>Sala Racks 16</v>
      </c>
      <c r="H2787" s="26" t="str">
        <f t="array" ref="H2787">INDEX(Def_Instancias_Equipamentos!$E$2:$E$5135, MATCH(K2787, Def_Instancias_Equipamentos!$D$2:$D$5135, 0), 1)</f>
        <v>SI-16C2</v>
      </c>
      <c r="I2787" s="27" t="str">
        <f t="array" ref="I2787">INDEX(Def_Instancias_Equipamentos!$E$2:$E$5135, MATCH(L2787, Def_Instancias_Equipamentos!$D$2:$D$5135, 0), 1)</f>
        <v>IA-16RaBPM</v>
      </c>
      <c r="J2787" s="27" t="str">
        <f t="shared" si="26"/>
        <v>EXTERNO</v>
      </c>
      <c r="K2787" s="28" t="str">
        <f>Def_Instancias_Equipamentos!$D$1163</f>
        <v>SI-16C2:DI-BPMSigPatch</v>
      </c>
      <c r="L2787" s="19" t="str">
        <f>Def_Instancias_Equipamentos!$D$913</f>
        <v>SI-16C2:DI-BPMRFFE</v>
      </c>
      <c r="M2787" s="44" t="s">
        <v>47</v>
      </c>
      <c r="N2787" s="45" t="s">
        <v>48</v>
      </c>
      <c r="O2787" s="31" t="str">
        <f>Def_Sistemas_Conectores_Cabos!$B$7</f>
        <v>SMA 50-ohm</v>
      </c>
      <c r="P2787" s="19" t="str">
        <f>Def_Sistemas_Conectores_Cabos!$B$7</f>
        <v>SMA 50-ohm</v>
      </c>
      <c r="Q2787" s="27" t="str">
        <f t="shared" si="31"/>
        <v>SI-16C2:DI-BPMSigPatch/BO_OUT
SI-16C2:DI-BPMRFFE/BO_IN</v>
      </c>
      <c r="R2787" s="46" t="s">
        <v>25</v>
      </c>
      <c r="S2787" s="46" t="s">
        <v>25</v>
      </c>
      <c r="T2787" s="47" t="str">
        <f>Def_Sistemas_Conectores_Cabos!$C$14</f>
        <v>Datalink Extrudado</v>
      </c>
      <c r="U2787" s="45" t="s">
        <v>46</v>
      </c>
      <c r="V2787" s="33"/>
      <c r="W2787" s="33"/>
      <c r="X2787" s="33"/>
    </row>
    <row r="2788" ht="15.75" customHeight="1">
      <c r="A2788" s="19" t="str">
        <f>Def_Sistemas_Conectores_Cabos!$A$22</f>
        <v>BPM de elétrons</v>
      </c>
      <c r="B2788" s="22" t="str">
        <f>Datas_Entregas!$A$3</f>
        <v>BTS/Anel</v>
      </c>
      <c r="C2788" s="25">
        <f t="array" ref="C2788">INDEX(Datas_Entregas!$B$2:$B$100, MATCH(B2788, Datas_Entregas!$A$2:$A$100, 0), 1)</f>
        <v>43296</v>
      </c>
      <c r="D2788" s="22" t="str">
        <f>Def_Status_Montagem!$A$2</f>
        <v>A verificar</v>
      </c>
      <c r="E2788" s="35" t="str">
        <f>Def_Status_Montagem!$B$4</f>
        <v>Contratada (inclui etiqueta)</v>
      </c>
      <c r="F2788" s="214" t="str">
        <f t="array" ref="F2788">INDEX(Def_Instancias_Equipamentos!$F$2:$F$5135, MATCH(K2788, Def_Instancias_Equipamentos!$D$2:$D$5135, 0), 1)</f>
        <v>Túnel (Anel)</v>
      </c>
      <c r="G2788" s="215" t="str">
        <f t="array" ref="G2788">INDEX(Def_Instancias_Equipamentos!$F$2:$F$5135, MATCH(L2788, Def_Instancias_Equipamentos!$D$2:$D$5135, 0), 1)</f>
        <v>Sala Racks 16</v>
      </c>
      <c r="H2788" s="26" t="str">
        <f t="array" ref="H2788">INDEX(Def_Instancias_Equipamentos!$E$2:$E$5135, MATCH(K2788, Def_Instancias_Equipamentos!$D$2:$D$5135, 0), 1)</f>
        <v>SI-16C3</v>
      </c>
      <c r="I2788" s="27" t="str">
        <f t="array" ref="I2788">INDEX(Def_Instancias_Equipamentos!$E$2:$E$5135, MATCH(L2788, Def_Instancias_Equipamentos!$D$2:$D$5135, 0), 1)</f>
        <v>IA-16RaBPM</v>
      </c>
      <c r="J2788" s="27" t="str">
        <f t="shared" si="26"/>
        <v>EXTERNO</v>
      </c>
      <c r="K2788" s="28" t="str">
        <f>Def_Instancias_Equipamentos!$D$1164</f>
        <v>SI-16C3:DI-BPMSigPatch-1</v>
      </c>
      <c r="L2788" s="19" t="str">
        <f>Def_Instancias_Equipamentos!$D$914</f>
        <v>SI-16C3:DI-BPMRFFE-1</v>
      </c>
      <c r="M2788" s="44" t="s">
        <v>47</v>
      </c>
      <c r="N2788" s="45" t="s">
        <v>48</v>
      </c>
      <c r="O2788" s="31" t="str">
        <f>Def_Sistemas_Conectores_Cabos!$B$7</f>
        <v>SMA 50-ohm</v>
      </c>
      <c r="P2788" s="19" t="str">
        <f>Def_Sistemas_Conectores_Cabos!$B$7</f>
        <v>SMA 50-ohm</v>
      </c>
      <c r="Q2788" s="27" t="str">
        <f t="shared" si="31"/>
        <v>SI-16C3:DI-BPMSigPatch-1/BO_OUT
SI-16C3:DI-BPMRFFE-1/BO_IN</v>
      </c>
      <c r="R2788" s="46" t="s">
        <v>25</v>
      </c>
      <c r="S2788" s="46" t="s">
        <v>25</v>
      </c>
      <c r="T2788" s="47" t="str">
        <f>Def_Sistemas_Conectores_Cabos!$C$14</f>
        <v>Datalink Extrudado</v>
      </c>
      <c r="U2788" s="45" t="s">
        <v>46</v>
      </c>
      <c r="V2788" s="33"/>
      <c r="W2788" s="33"/>
      <c r="X2788" s="33"/>
    </row>
    <row r="2789" ht="15.75" customHeight="1">
      <c r="A2789" s="19" t="str">
        <f>Def_Sistemas_Conectores_Cabos!$A$22</f>
        <v>BPM de elétrons</v>
      </c>
      <c r="B2789" s="22" t="str">
        <f>Datas_Entregas!$A$3</f>
        <v>BTS/Anel</v>
      </c>
      <c r="C2789" s="25">
        <f t="array" ref="C2789">INDEX(Datas_Entregas!$B$2:$B$100, MATCH(B2789, Datas_Entregas!$A$2:$A$100, 0), 1)</f>
        <v>43296</v>
      </c>
      <c r="D2789" s="22" t="str">
        <f>Def_Status_Montagem!$A$2</f>
        <v>A verificar</v>
      </c>
      <c r="E2789" s="35" t="str">
        <f>Def_Status_Montagem!$B$4</f>
        <v>Contratada (inclui etiqueta)</v>
      </c>
      <c r="F2789" s="214" t="str">
        <f t="array" ref="F2789">INDEX(Def_Instancias_Equipamentos!$F$2:$F$5135, MATCH(K2789, Def_Instancias_Equipamentos!$D$2:$D$5135, 0), 1)</f>
        <v>Túnel (Anel)</v>
      </c>
      <c r="G2789" s="215" t="str">
        <f t="array" ref="G2789">INDEX(Def_Instancias_Equipamentos!$F$2:$F$5135, MATCH(L2789, Def_Instancias_Equipamentos!$D$2:$D$5135, 0), 1)</f>
        <v>Sala Racks 16</v>
      </c>
      <c r="H2789" s="26" t="str">
        <f t="array" ref="H2789">INDEX(Def_Instancias_Equipamentos!$E$2:$E$5135, MATCH(K2789, Def_Instancias_Equipamentos!$D$2:$D$5135, 0), 1)</f>
        <v>SI-16C3</v>
      </c>
      <c r="I2789" s="27" t="str">
        <f t="array" ref="I2789">INDEX(Def_Instancias_Equipamentos!$E$2:$E$5135, MATCH(L2789, Def_Instancias_Equipamentos!$D$2:$D$5135, 0), 1)</f>
        <v>IA-16RaBPM</v>
      </c>
      <c r="J2789" s="27" t="str">
        <f t="shared" si="26"/>
        <v>EXTERNO</v>
      </c>
      <c r="K2789" s="28" t="str">
        <f>Def_Instancias_Equipamentos!$D$1165</f>
        <v>SI-16C3:DI-BPMSigPatch-2</v>
      </c>
      <c r="L2789" s="19" t="str">
        <f>Def_Instancias_Equipamentos!$D$915</f>
        <v>SI-16C3:DI-BPMRFFE-2</v>
      </c>
      <c r="M2789" s="44" t="s">
        <v>47</v>
      </c>
      <c r="N2789" s="45" t="s">
        <v>48</v>
      </c>
      <c r="O2789" s="31" t="str">
        <f>Def_Sistemas_Conectores_Cabos!$B$7</f>
        <v>SMA 50-ohm</v>
      </c>
      <c r="P2789" s="19" t="str">
        <f>Def_Sistemas_Conectores_Cabos!$B$7</f>
        <v>SMA 50-ohm</v>
      </c>
      <c r="Q2789" s="27" t="str">
        <f t="shared" si="31"/>
        <v>SI-16C3:DI-BPMSigPatch-2/BO_OUT
SI-16C3:DI-BPMRFFE-2/BO_IN</v>
      </c>
      <c r="R2789" s="46" t="s">
        <v>25</v>
      </c>
      <c r="S2789" s="46" t="s">
        <v>25</v>
      </c>
      <c r="T2789" s="47" t="str">
        <f>Def_Sistemas_Conectores_Cabos!$C$14</f>
        <v>Datalink Extrudado</v>
      </c>
      <c r="U2789" s="45" t="s">
        <v>46</v>
      </c>
      <c r="V2789" s="33"/>
      <c r="W2789" s="33"/>
      <c r="X2789" s="33"/>
    </row>
    <row r="2790" ht="15.75" customHeight="1">
      <c r="A2790" s="19" t="str">
        <f>Def_Sistemas_Conectores_Cabos!$A$22</f>
        <v>BPM de elétrons</v>
      </c>
      <c r="B2790" s="22" t="str">
        <f>Datas_Entregas!$A$3</f>
        <v>BTS/Anel</v>
      </c>
      <c r="C2790" s="25">
        <f t="array" ref="C2790">INDEX(Datas_Entregas!$B$2:$B$100, MATCH(B2790, Datas_Entregas!$A$2:$A$100, 0), 1)</f>
        <v>43296</v>
      </c>
      <c r="D2790" s="22" t="str">
        <f>Def_Status_Montagem!$A$2</f>
        <v>A verificar</v>
      </c>
      <c r="E2790" s="35" t="str">
        <f>Def_Status_Montagem!$B$4</f>
        <v>Contratada (inclui etiqueta)</v>
      </c>
      <c r="F2790" s="214" t="str">
        <f t="array" ref="F2790">INDEX(Def_Instancias_Equipamentos!$F$2:$F$5135, MATCH(K2790, Def_Instancias_Equipamentos!$D$2:$D$5135, 0), 1)</f>
        <v>Túnel (Anel)</v>
      </c>
      <c r="G2790" s="215" t="str">
        <f t="array" ref="G2790">INDEX(Def_Instancias_Equipamentos!$F$2:$F$5135, MATCH(L2790, Def_Instancias_Equipamentos!$D$2:$D$5135, 0), 1)</f>
        <v>Sala Racks 16</v>
      </c>
      <c r="H2790" s="26" t="str">
        <f t="array" ref="H2790">INDEX(Def_Instancias_Equipamentos!$E$2:$E$5135, MATCH(K2790, Def_Instancias_Equipamentos!$D$2:$D$5135, 0), 1)</f>
        <v>SI-16C4</v>
      </c>
      <c r="I2790" s="27" t="str">
        <f t="array" ref="I2790">INDEX(Def_Instancias_Equipamentos!$E$2:$E$5135, MATCH(L2790, Def_Instancias_Equipamentos!$D$2:$D$5135, 0), 1)</f>
        <v>IA-16RaBPM</v>
      </c>
      <c r="J2790" s="27" t="str">
        <f t="shared" si="26"/>
        <v>EXTERNO</v>
      </c>
      <c r="K2790" s="28" t="str">
        <f>Def_Instancias_Equipamentos!$D$1166</f>
        <v>SI-16C4:DI-BPMSigPatch</v>
      </c>
      <c r="L2790" s="19" t="str">
        <f>Def_Instancias_Equipamentos!$D$916</f>
        <v>SI-16C4:DI-BPMRFFE</v>
      </c>
      <c r="M2790" s="44" t="s">
        <v>47</v>
      </c>
      <c r="N2790" s="45" t="s">
        <v>48</v>
      </c>
      <c r="O2790" s="31" t="str">
        <f>Def_Sistemas_Conectores_Cabos!$B$7</f>
        <v>SMA 50-ohm</v>
      </c>
      <c r="P2790" s="19" t="str">
        <f>Def_Sistemas_Conectores_Cabos!$B$7</f>
        <v>SMA 50-ohm</v>
      </c>
      <c r="Q2790" s="27" t="str">
        <f t="shared" si="31"/>
        <v>SI-16C4:DI-BPMSigPatch/BO_OUT
SI-16C4:DI-BPMRFFE/BO_IN</v>
      </c>
      <c r="R2790" s="46" t="s">
        <v>25</v>
      </c>
      <c r="S2790" s="46" t="s">
        <v>25</v>
      </c>
      <c r="T2790" s="47" t="str">
        <f>Def_Sistemas_Conectores_Cabos!$C$14</f>
        <v>Datalink Extrudado</v>
      </c>
      <c r="U2790" s="45" t="s">
        <v>46</v>
      </c>
      <c r="V2790" s="33"/>
      <c r="W2790" s="33"/>
      <c r="X2790" s="33"/>
    </row>
    <row r="2791" ht="15.75" customHeight="1">
      <c r="A2791" s="19" t="str">
        <f>Def_Sistemas_Conectores_Cabos!$A$22</f>
        <v>BPM de elétrons</v>
      </c>
      <c r="B2791" s="22" t="str">
        <f>Datas_Entregas!$A$3</f>
        <v>BTS/Anel</v>
      </c>
      <c r="C2791" s="25">
        <f t="array" ref="C2791">INDEX(Datas_Entregas!$B$2:$B$100, MATCH(B2791, Datas_Entregas!$A$2:$A$100, 0), 1)</f>
        <v>43296</v>
      </c>
      <c r="D2791" s="22" t="str">
        <f>Def_Status_Montagem!$A$2</f>
        <v>A verificar</v>
      </c>
      <c r="E2791" s="35" t="str">
        <f>Def_Status_Montagem!$B$4</f>
        <v>Contratada (inclui etiqueta)</v>
      </c>
      <c r="F2791" s="214" t="str">
        <f t="array" ref="F2791">INDEX(Def_Instancias_Equipamentos!$F$2:$F$5135, MATCH(K2791, Def_Instancias_Equipamentos!$D$2:$D$5135, 0), 1)</f>
        <v>Túnel (Anel)</v>
      </c>
      <c r="G2791" s="215" t="str">
        <f t="array" ref="G2791">INDEX(Def_Instancias_Equipamentos!$F$2:$F$5135, MATCH(L2791, Def_Instancias_Equipamentos!$D$2:$D$5135, 0), 1)</f>
        <v>Sala Racks 16</v>
      </c>
      <c r="H2791" s="26" t="str">
        <f t="array" ref="H2791">INDEX(Def_Instancias_Equipamentos!$E$2:$E$5135, MATCH(K2791, Def_Instancias_Equipamentos!$D$2:$D$5135, 0), 1)</f>
        <v>SI-16M1</v>
      </c>
      <c r="I2791" s="27" t="str">
        <f t="array" ref="I2791">INDEX(Def_Instancias_Equipamentos!$E$2:$E$5135, MATCH(L2791, Def_Instancias_Equipamentos!$D$2:$D$5135, 0), 1)</f>
        <v>IA-16RaBPM</v>
      </c>
      <c r="J2791" s="27" t="str">
        <f t="shared" si="26"/>
        <v>EXTERNO</v>
      </c>
      <c r="K2791" s="28" t="str">
        <f>Def_Instancias_Equipamentos!$D$1167</f>
        <v>SI-16M1:DI-BPMSigPatch</v>
      </c>
      <c r="L2791" s="19" t="str">
        <f>Def_Instancias_Equipamentos!$D$917</f>
        <v>SI-16M1:DI-BPMRFFE</v>
      </c>
      <c r="M2791" s="44" t="s">
        <v>47</v>
      </c>
      <c r="N2791" s="45" t="s">
        <v>48</v>
      </c>
      <c r="O2791" s="31" t="str">
        <f>Def_Sistemas_Conectores_Cabos!$B$7</f>
        <v>SMA 50-ohm</v>
      </c>
      <c r="P2791" s="19" t="str">
        <f>Def_Sistemas_Conectores_Cabos!$B$7</f>
        <v>SMA 50-ohm</v>
      </c>
      <c r="Q2791" s="27" t="str">
        <f t="shared" si="31"/>
        <v>SI-16M1:DI-BPMSigPatch/BO_OUT
SI-16M1:DI-BPMRFFE/BO_IN</v>
      </c>
      <c r="R2791" s="46" t="s">
        <v>25</v>
      </c>
      <c r="S2791" s="46" t="s">
        <v>25</v>
      </c>
      <c r="T2791" s="47" t="str">
        <f>Def_Sistemas_Conectores_Cabos!$C$14</f>
        <v>Datalink Extrudado</v>
      </c>
      <c r="U2791" s="45" t="s">
        <v>46</v>
      </c>
      <c r="V2791" s="33"/>
      <c r="W2791" s="33"/>
      <c r="X2791" s="33"/>
    </row>
    <row r="2792" ht="15.75" customHeight="1">
      <c r="A2792" s="19" t="str">
        <f>Def_Sistemas_Conectores_Cabos!$A$22</f>
        <v>BPM de elétrons</v>
      </c>
      <c r="B2792" s="22" t="str">
        <f>Datas_Entregas!$A$3</f>
        <v>BTS/Anel</v>
      </c>
      <c r="C2792" s="25">
        <f t="array" ref="C2792">INDEX(Datas_Entregas!$B$2:$B$100, MATCH(B2792, Datas_Entregas!$A$2:$A$100, 0), 1)</f>
        <v>43296</v>
      </c>
      <c r="D2792" s="22" t="str">
        <f>Def_Status_Montagem!$A$2</f>
        <v>A verificar</v>
      </c>
      <c r="E2792" s="35" t="str">
        <f>Def_Status_Montagem!$B$4</f>
        <v>Contratada (inclui etiqueta)</v>
      </c>
      <c r="F2792" s="214" t="str">
        <f t="array" ref="F2792">INDEX(Def_Instancias_Equipamentos!$F$2:$F$5135, MATCH(K2792, Def_Instancias_Equipamentos!$D$2:$D$5135, 0), 1)</f>
        <v>Túnel (Anel)</v>
      </c>
      <c r="G2792" s="215" t="str">
        <f t="array" ref="G2792">INDEX(Def_Instancias_Equipamentos!$F$2:$F$5135, MATCH(L2792, Def_Instancias_Equipamentos!$D$2:$D$5135, 0), 1)</f>
        <v>Sala Racks 16</v>
      </c>
      <c r="H2792" s="26" t="str">
        <f t="array" ref="H2792">INDEX(Def_Instancias_Equipamentos!$E$2:$E$5135, MATCH(K2792, Def_Instancias_Equipamentos!$D$2:$D$5135, 0), 1)</f>
        <v>SI-16M2</v>
      </c>
      <c r="I2792" s="27" t="str">
        <f t="array" ref="I2792">INDEX(Def_Instancias_Equipamentos!$E$2:$E$5135, MATCH(L2792, Def_Instancias_Equipamentos!$D$2:$D$5135, 0), 1)</f>
        <v>IA-16RaBPM</v>
      </c>
      <c r="J2792" s="27" t="str">
        <f t="shared" si="26"/>
        <v>EXTERNO</v>
      </c>
      <c r="K2792" s="28" t="str">
        <f>Def_Instancias_Equipamentos!$D$1168</f>
        <v>SI-16M2:DI-BPMSigPatch</v>
      </c>
      <c r="L2792" s="19" t="str">
        <f>Def_Instancias_Equipamentos!$D$918</f>
        <v>SI-16M2:DI-BPMRFFE</v>
      </c>
      <c r="M2792" s="44" t="s">
        <v>47</v>
      </c>
      <c r="N2792" s="45" t="s">
        <v>48</v>
      </c>
      <c r="O2792" s="31" t="str">
        <f>Def_Sistemas_Conectores_Cabos!$B$7</f>
        <v>SMA 50-ohm</v>
      </c>
      <c r="P2792" s="19" t="str">
        <f>Def_Sistemas_Conectores_Cabos!$B$7</f>
        <v>SMA 50-ohm</v>
      </c>
      <c r="Q2792" s="27" t="str">
        <f t="shared" si="31"/>
        <v>SI-16M2:DI-BPMSigPatch/BO_OUT
SI-16M2:DI-BPMRFFE/BO_IN</v>
      </c>
      <c r="R2792" s="46" t="s">
        <v>25</v>
      </c>
      <c r="S2792" s="46" t="s">
        <v>25</v>
      </c>
      <c r="T2792" s="47" t="str">
        <f>Def_Sistemas_Conectores_Cabos!$C$14</f>
        <v>Datalink Extrudado</v>
      </c>
      <c r="U2792" s="45" t="s">
        <v>46</v>
      </c>
      <c r="V2792" s="33"/>
      <c r="W2792" s="33"/>
      <c r="X2792" s="33"/>
    </row>
    <row r="2793" ht="15.75" customHeight="1">
      <c r="A2793" s="19" t="str">
        <f>Def_Sistemas_Conectores_Cabos!$A$22</f>
        <v>BPM de elétrons</v>
      </c>
      <c r="B2793" s="22" t="str">
        <f>Datas_Entregas!$A$6</f>
        <v>Linhas de Luz (fases I-A e II)</v>
      </c>
      <c r="C2793" s="25">
        <f t="array" ref="C2793">INDEX(Datas_Entregas!$B$2:$B$100, MATCH(B2793, Datas_Entregas!$A$2:$A$100, 0), 1)</f>
        <v>43374</v>
      </c>
      <c r="D2793" s="22" t="str">
        <f>Def_Status_Montagem!$A$2</f>
        <v>A verificar</v>
      </c>
      <c r="E2793" s="35" t="str">
        <f>Def_Status_Montagem!$B$4</f>
        <v>Contratada (inclui etiqueta)</v>
      </c>
      <c r="F2793" s="214" t="str">
        <f t="array" ref="F2793">INDEX(Def_Instancias_Equipamentos!$F$2:$F$5135, MATCH(K2793, Def_Instancias_Equipamentos!$D$2:$D$5135, 0), 1)</f>
        <v>Túnel (Anel)</v>
      </c>
      <c r="G2793" s="215" t="str">
        <f t="array" ref="G2793">INDEX(Def_Instancias_Equipamentos!$F$2:$F$5135, MATCH(L2793, Def_Instancias_Equipamentos!$D$2:$D$5135, 0), 1)</f>
        <v>Sala Racks 16</v>
      </c>
      <c r="H2793" s="26" t="str">
        <f t="array" ref="H2793">INDEX(Def_Instancias_Equipamentos!$E$2:$E$5135, MATCH(K2793, Def_Instancias_Equipamentos!$D$2:$D$5135, 0), 1)</f>
        <v>SI-16SB</v>
      </c>
      <c r="I2793" s="27" t="str">
        <f t="array" ref="I2793">INDEX(Def_Instancias_Equipamentos!$E$2:$E$5135, MATCH(L2793, Def_Instancias_Equipamentos!$D$2:$D$5135, 0), 1)</f>
        <v>IA-16RaBPM</v>
      </c>
      <c r="J2793" s="27" t="str">
        <f t="shared" si="26"/>
        <v>EXTERNO</v>
      </c>
      <c r="K2793" s="28" t="str">
        <f>Def_Instancias_Equipamentos!$D$1231</f>
        <v>SI-16SB:DI-BPMSigPatch-1</v>
      </c>
      <c r="L2793" s="19" t="str">
        <f>Def_Instancias_Equipamentos!$D$981</f>
        <v>SI-16SB:DI-BPMRFFE-1</v>
      </c>
      <c r="M2793" s="44" t="s">
        <v>47</v>
      </c>
      <c r="N2793" s="45" t="s">
        <v>48</v>
      </c>
      <c r="O2793" s="31" t="str">
        <f>Def_Sistemas_Conectores_Cabos!$B$7</f>
        <v>SMA 50-ohm</v>
      </c>
      <c r="P2793" s="19" t="str">
        <f>Def_Sistemas_Conectores_Cabos!$B$7</f>
        <v>SMA 50-ohm</v>
      </c>
      <c r="Q2793" s="27" t="str">
        <f t="shared" si="31"/>
        <v>SI-16SB:DI-BPMSigPatch-1/BO_OUT
SI-16SB:DI-BPMRFFE-1/BO_IN</v>
      </c>
      <c r="R2793" s="46" t="s">
        <v>25</v>
      </c>
      <c r="S2793" s="46" t="s">
        <v>25</v>
      </c>
      <c r="T2793" s="47" t="str">
        <f>Def_Sistemas_Conectores_Cabos!$C$14</f>
        <v>Datalink Extrudado</v>
      </c>
      <c r="U2793" s="45" t="s">
        <v>46</v>
      </c>
      <c r="V2793" s="33"/>
      <c r="W2793" s="33"/>
      <c r="X2793" s="33"/>
    </row>
    <row r="2794" ht="15.75" customHeight="1">
      <c r="A2794" s="19" t="str">
        <f>Def_Sistemas_Conectores_Cabos!$A$22</f>
        <v>BPM de elétrons</v>
      </c>
      <c r="B2794" s="22" t="str">
        <f>Datas_Entregas!$A$6</f>
        <v>Linhas de Luz (fases I-A e II)</v>
      </c>
      <c r="C2794" s="25">
        <f t="array" ref="C2794">INDEX(Datas_Entregas!$B$2:$B$100, MATCH(B2794, Datas_Entregas!$A$2:$A$100, 0), 1)</f>
        <v>43374</v>
      </c>
      <c r="D2794" s="22" t="str">
        <f>Def_Status_Montagem!$A$2</f>
        <v>A verificar</v>
      </c>
      <c r="E2794" s="35" t="str">
        <f>Def_Status_Montagem!$B$4</f>
        <v>Contratada (inclui etiqueta)</v>
      </c>
      <c r="F2794" s="214" t="str">
        <f t="array" ref="F2794">INDEX(Def_Instancias_Equipamentos!$F$2:$F$5135, MATCH(K2794, Def_Instancias_Equipamentos!$D$2:$D$5135, 0), 1)</f>
        <v>Túnel (Anel)</v>
      </c>
      <c r="G2794" s="215" t="str">
        <f t="array" ref="G2794">INDEX(Def_Instancias_Equipamentos!$F$2:$F$5135, MATCH(L2794, Def_Instancias_Equipamentos!$D$2:$D$5135, 0), 1)</f>
        <v>Sala Racks 16</v>
      </c>
      <c r="H2794" s="26" t="str">
        <f t="array" ref="H2794">INDEX(Def_Instancias_Equipamentos!$E$2:$E$5135, MATCH(K2794, Def_Instancias_Equipamentos!$D$2:$D$5135, 0), 1)</f>
        <v>SI-16SB</v>
      </c>
      <c r="I2794" s="27" t="str">
        <f t="array" ref="I2794">INDEX(Def_Instancias_Equipamentos!$E$2:$E$5135, MATCH(L2794, Def_Instancias_Equipamentos!$D$2:$D$5135, 0), 1)</f>
        <v>IA-16RaBPM</v>
      </c>
      <c r="J2794" s="27" t="str">
        <f t="shared" si="26"/>
        <v>EXTERNO</v>
      </c>
      <c r="K2794" s="28" t="str">
        <f>Def_Instancias_Equipamentos!$D$1232</f>
        <v>SI-16SB:DI-BPMSigPatch-2</v>
      </c>
      <c r="L2794" s="19" t="str">
        <f>Def_Instancias_Equipamentos!$D$982</f>
        <v>SI-16SB:DI-BPMRFFE-2</v>
      </c>
      <c r="M2794" s="44" t="s">
        <v>47</v>
      </c>
      <c r="N2794" s="45" t="s">
        <v>48</v>
      </c>
      <c r="O2794" s="31" t="str">
        <f>Def_Sistemas_Conectores_Cabos!$B$7</f>
        <v>SMA 50-ohm</v>
      </c>
      <c r="P2794" s="19" t="str">
        <f>Def_Sistemas_Conectores_Cabos!$B$7</f>
        <v>SMA 50-ohm</v>
      </c>
      <c r="Q2794" s="27" t="str">
        <f t="shared" si="31"/>
        <v>SI-16SB:DI-BPMSigPatch-2/BO_OUT
SI-16SB:DI-BPMRFFE-2/BO_IN</v>
      </c>
      <c r="R2794" s="46" t="s">
        <v>25</v>
      </c>
      <c r="S2794" s="46" t="s">
        <v>25</v>
      </c>
      <c r="T2794" s="47" t="str">
        <f>Def_Sistemas_Conectores_Cabos!$C$14</f>
        <v>Datalink Extrudado</v>
      </c>
      <c r="U2794" s="45" t="s">
        <v>46</v>
      </c>
      <c r="V2794" s="33"/>
      <c r="W2794" s="33"/>
      <c r="X2794" s="33"/>
    </row>
    <row r="2795" ht="15.75" customHeight="1">
      <c r="A2795" s="19" t="str">
        <f>Def_Sistemas_Conectores_Cabos!$A$22</f>
        <v>BPM de elétrons</v>
      </c>
      <c r="B2795" s="22" t="str">
        <f>Datas_Entregas!$A$3</f>
        <v>BTS/Anel</v>
      </c>
      <c r="C2795" s="25">
        <f t="array" ref="C2795">INDEX(Datas_Entregas!$B$2:$B$100, MATCH(B2795, Datas_Entregas!$A$2:$A$100, 0), 1)</f>
        <v>43296</v>
      </c>
      <c r="D2795" s="22" t="str">
        <f>Def_Status_Montagem!$A$2</f>
        <v>A verificar</v>
      </c>
      <c r="E2795" s="35" t="str">
        <f>Def_Status_Montagem!$B$4</f>
        <v>Contratada (inclui etiqueta)</v>
      </c>
      <c r="F2795" s="214" t="str">
        <f t="array" ref="F2795">INDEX(Def_Instancias_Equipamentos!$F$2:$F$5135, MATCH(K2795, Def_Instancias_Equipamentos!$D$2:$D$5135, 0), 1)</f>
        <v>Túnel (Anel)</v>
      </c>
      <c r="G2795" s="215" t="str">
        <f t="array" ref="G2795">INDEX(Def_Instancias_Equipamentos!$F$2:$F$5135, MATCH(L2795, Def_Instancias_Equipamentos!$D$2:$D$5135, 0), 1)</f>
        <v>Sala Racks 17</v>
      </c>
      <c r="H2795" s="26" t="str">
        <f t="array" ref="H2795">INDEX(Def_Instancias_Equipamentos!$E$2:$E$5135, MATCH(K2795, Def_Instancias_Equipamentos!$D$2:$D$5135, 0), 1)</f>
        <v>SI-17C1</v>
      </c>
      <c r="I2795" s="27" t="str">
        <f t="array" ref="I2795">INDEX(Def_Instancias_Equipamentos!$E$2:$E$5135, MATCH(L2795, Def_Instancias_Equipamentos!$D$2:$D$5135, 0), 1)</f>
        <v>IA-17RaBPM</v>
      </c>
      <c r="J2795" s="27" t="str">
        <f t="shared" si="26"/>
        <v>EXTERNO</v>
      </c>
      <c r="K2795" s="28" t="str">
        <f>Def_Instancias_Equipamentos!$D$1169</f>
        <v>SI-17C1:DI-BPMSigPatch-1</v>
      </c>
      <c r="L2795" s="19" t="str">
        <f>Def_Instancias_Equipamentos!$D$919</f>
        <v>SI-17C1:DI-BPMRFFE-1</v>
      </c>
      <c r="M2795" s="44" t="s">
        <v>47</v>
      </c>
      <c r="N2795" s="45" t="s">
        <v>48</v>
      </c>
      <c r="O2795" s="31" t="str">
        <f>Def_Sistemas_Conectores_Cabos!$B$7</f>
        <v>SMA 50-ohm</v>
      </c>
      <c r="P2795" s="19" t="str">
        <f>Def_Sistemas_Conectores_Cabos!$B$7</f>
        <v>SMA 50-ohm</v>
      </c>
      <c r="Q2795" s="27" t="str">
        <f t="shared" si="31"/>
        <v>SI-17C1:DI-BPMSigPatch-1/BO_OUT
SI-17C1:DI-BPMRFFE-1/BO_IN</v>
      </c>
      <c r="R2795" s="46" t="s">
        <v>25</v>
      </c>
      <c r="S2795" s="46" t="s">
        <v>25</v>
      </c>
      <c r="T2795" s="47" t="str">
        <f>Def_Sistemas_Conectores_Cabos!$C$14</f>
        <v>Datalink Extrudado</v>
      </c>
      <c r="U2795" s="45" t="s">
        <v>46</v>
      </c>
      <c r="V2795" s="33"/>
      <c r="W2795" s="33"/>
      <c r="X2795" s="33"/>
    </row>
    <row r="2796" ht="15.75" customHeight="1">
      <c r="A2796" s="19" t="str">
        <f>Def_Sistemas_Conectores_Cabos!$A$22</f>
        <v>BPM de elétrons</v>
      </c>
      <c r="B2796" s="22" t="str">
        <f>Datas_Entregas!$A$3</f>
        <v>BTS/Anel</v>
      </c>
      <c r="C2796" s="25">
        <f t="array" ref="C2796">INDEX(Datas_Entregas!$B$2:$B$100, MATCH(B2796, Datas_Entregas!$A$2:$A$100, 0), 1)</f>
        <v>43296</v>
      </c>
      <c r="D2796" s="22" t="str">
        <f>Def_Status_Montagem!$A$2</f>
        <v>A verificar</v>
      </c>
      <c r="E2796" s="35" t="str">
        <f>Def_Status_Montagem!$B$4</f>
        <v>Contratada (inclui etiqueta)</v>
      </c>
      <c r="F2796" s="214" t="str">
        <f t="array" ref="F2796">INDEX(Def_Instancias_Equipamentos!$F$2:$F$5135, MATCH(K2796, Def_Instancias_Equipamentos!$D$2:$D$5135, 0), 1)</f>
        <v>Túnel (Anel)</v>
      </c>
      <c r="G2796" s="215" t="str">
        <f t="array" ref="G2796">INDEX(Def_Instancias_Equipamentos!$F$2:$F$5135, MATCH(L2796, Def_Instancias_Equipamentos!$D$2:$D$5135, 0), 1)</f>
        <v>Sala Racks 17</v>
      </c>
      <c r="H2796" s="26" t="str">
        <f t="array" ref="H2796">INDEX(Def_Instancias_Equipamentos!$E$2:$E$5135, MATCH(K2796, Def_Instancias_Equipamentos!$D$2:$D$5135, 0), 1)</f>
        <v>SI-17C1</v>
      </c>
      <c r="I2796" s="27" t="str">
        <f t="array" ref="I2796">INDEX(Def_Instancias_Equipamentos!$E$2:$E$5135, MATCH(L2796, Def_Instancias_Equipamentos!$D$2:$D$5135, 0), 1)</f>
        <v>IA-17RaBPM</v>
      </c>
      <c r="J2796" s="27" t="str">
        <f t="shared" si="26"/>
        <v>EXTERNO</v>
      </c>
      <c r="K2796" s="28" t="str">
        <f>Def_Instancias_Equipamentos!$D$1170</f>
        <v>SI-17C1:DI-BPMSigPatch-2</v>
      </c>
      <c r="L2796" s="19" t="str">
        <f>Def_Instancias_Equipamentos!$D$920</f>
        <v>SI-17C1:DI-BPMRFFE-2</v>
      </c>
      <c r="M2796" s="44" t="s">
        <v>47</v>
      </c>
      <c r="N2796" s="45" t="s">
        <v>48</v>
      </c>
      <c r="O2796" s="31" t="str">
        <f>Def_Sistemas_Conectores_Cabos!$B$7</f>
        <v>SMA 50-ohm</v>
      </c>
      <c r="P2796" s="19" t="str">
        <f>Def_Sistemas_Conectores_Cabos!$B$7</f>
        <v>SMA 50-ohm</v>
      </c>
      <c r="Q2796" s="27" t="str">
        <f t="shared" si="31"/>
        <v>SI-17C1:DI-BPMSigPatch-2/BO_OUT
SI-17C1:DI-BPMRFFE-2/BO_IN</v>
      </c>
      <c r="R2796" s="46" t="s">
        <v>25</v>
      </c>
      <c r="S2796" s="46" t="s">
        <v>25</v>
      </c>
      <c r="T2796" s="47" t="str">
        <f>Def_Sistemas_Conectores_Cabos!$C$14</f>
        <v>Datalink Extrudado</v>
      </c>
      <c r="U2796" s="45" t="s">
        <v>46</v>
      </c>
      <c r="V2796" s="33"/>
      <c r="W2796" s="33"/>
      <c r="X2796" s="33"/>
    </row>
    <row r="2797" ht="15.75" customHeight="1">
      <c r="A2797" s="19" t="str">
        <f>Def_Sistemas_Conectores_Cabos!$A$22</f>
        <v>BPM de elétrons</v>
      </c>
      <c r="B2797" s="22" t="str">
        <f>Datas_Entregas!$A$3</f>
        <v>BTS/Anel</v>
      </c>
      <c r="C2797" s="25">
        <f t="array" ref="C2797">INDEX(Datas_Entregas!$B$2:$B$100, MATCH(B2797, Datas_Entregas!$A$2:$A$100, 0), 1)</f>
        <v>43296</v>
      </c>
      <c r="D2797" s="22" t="str">
        <f>Def_Status_Montagem!$A$2</f>
        <v>A verificar</v>
      </c>
      <c r="E2797" s="35" t="str">
        <f>Def_Status_Montagem!$B$4</f>
        <v>Contratada (inclui etiqueta)</v>
      </c>
      <c r="F2797" s="214" t="str">
        <f t="array" ref="F2797">INDEX(Def_Instancias_Equipamentos!$F$2:$F$5135, MATCH(K2797, Def_Instancias_Equipamentos!$D$2:$D$5135, 0), 1)</f>
        <v>Túnel (Anel)</v>
      </c>
      <c r="G2797" s="215" t="str">
        <f t="array" ref="G2797">INDEX(Def_Instancias_Equipamentos!$F$2:$F$5135, MATCH(L2797, Def_Instancias_Equipamentos!$D$2:$D$5135, 0), 1)</f>
        <v>Sala Racks 17</v>
      </c>
      <c r="H2797" s="26" t="str">
        <f t="array" ref="H2797">INDEX(Def_Instancias_Equipamentos!$E$2:$E$5135, MATCH(K2797, Def_Instancias_Equipamentos!$D$2:$D$5135, 0), 1)</f>
        <v>SI-17C2</v>
      </c>
      <c r="I2797" s="27" t="str">
        <f t="array" ref="I2797">INDEX(Def_Instancias_Equipamentos!$E$2:$E$5135, MATCH(L2797, Def_Instancias_Equipamentos!$D$2:$D$5135, 0), 1)</f>
        <v>IA-17RaBPM</v>
      </c>
      <c r="J2797" s="27" t="str">
        <f t="shared" si="26"/>
        <v>EXTERNO</v>
      </c>
      <c r="K2797" s="28" t="str">
        <f>Def_Instancias_Equipamentos!$D$1171</f>
        <v>SI-17C2:DI-BPMSigPatch</v>
      </c>
      <c r="L2797" s="19" t="str">
        <f>Def_Instancias_Equipamentos!$D$921</f>
        <v>SI-17C2:DI-BPMRFFE</v>
      </c>
      <c r="M2797" s="44" t="s">
        <v>47</v>
      </c>
      <c r="N2797" s="45" t="s">
        <v>48</v>
      </c>
      <c r="O2797" s="31" t="str">
        <f>Def_Sistemas_Conectores_Cabos!$B$7</f>
        <v>SMA 50-ohm</v>
      </c>
      <c r="P2797" s="19" t="str">
        <f>Def_Sistemas_Conectores_Cabos!$B$7</f>
        <v>SMA 50-ohm</v>
      </c>
      <c r="Q2797" s="27" t="str">
        <f t="shared" si="31"/>
        <v>SI-17C2:DI-BPMSigPatch/BO_OUT
SI-17C2:DI-BPMRFFE/BO_IN</v>
      </c>
      <c r="R2797" s="46" t="s">
        <v>25</v>
      </c>
      <c r="S2797" s="46" t="s">
        <v>25</v>
      </c>
      <c r="T2797" s="47" t="str">
        <f>Def_Sistemas_Conectores_Cabos!$C$14</f>
        <v>Datalink Extrudado</v>
      </c>
      <c r="U2797" s="45" t="s">
        <v>46</v>
      </c>
      <c r="V2797" s="33"/>
      <c r="W2797" s="33"/>
      <c r="X2797" s="33"/>
    </row>
    <row r="2798" ht="15.75" customHeight="1">
      <c r="A2798" s="19" t="str">
        <f>Def_Sistemas_Conectores_Cabos!$A$22</f>
        <v>BPM de elétrons</v>
      </c>
      <c r="B2798" s="22" t="str">
        <f>Datas_Entregas!$A$3</f>
        <v>BTS/Anel</v>
      </c>
      <c r="C2798" s="25">
        <f t="array" ref="C2798">INDEX(Datas_Entregas!$B$2:$B$100, MATCH(B2798, Datas_Entregas!$A$2:$A$100, 0), 1)</f>
        <v>43296</v>
      </c>
      <c r="D2798" s="22" t="str">
        <f>Def_Status_Montagem!$A$2</f>
        <v>A verificar</v>
      </c>
      <c r="E2798" s="35" t="str">
        <f>Def_Status_Montagem!$B$4</f>
        <v>Contratada (inclui etiqueta)</v>
      </c>
      <c r="F2798" s="214" t="str">
        <f t="array" ref="F2798">INDEX(Def_Instancias_Equipamentos!$F$2:$F$5135, MATCH(K2798, Def_Instancias_Equipamentos!$D$2:$D$5135, 0), 1)</f>
        <v>Túnel (Anel)</v>
      </c>
      <c r="G2798" s="215" t="str">
        <f t="array" ref="G2798">INDEX(Def_Instancias_Equipamentos!$F$2:$F$5135, MATCH(L2798, Def_Instancias_Equipamentos!$D$2:$D$5135, 0), 1)</f>
        <v>Sala Racks 17</v>
      </c>
      <c r="H2798" s="26" t="str">
        <f t="array" ref="H2798">INDEX(Def_Instancias_Equipamentos!$E$2:$E$5135, MATCH(K2798, Def_Instancias_Equipamentos!$D$2:$D$5135, 0), 1)</f>
        <v>SI-17C3</v>
      </c>
      <c r="I2798" s="27" t="str">
        <f t="array" ref="I2798">INDEX(Def_Instancias_Equipamentos!$E$2:$E$5135, MATCH(L2798, Def_Instancias_Equipamentos!$D$2:$D$5135, 0), 1)</f>
        <v>IA-17RaBPM</v>
      </c>
      <c r="J2798" s="27" t="str">
        <f t="shared" si="26"/>
        <v>EXTERNO</v>
      </c>
      <c r="K2798" s="28" t="str">
        <f>Def_Instancias_Equipamentos!$D$1172</f>
        <v>SI-17C3:DI-BPMSigPatch-1</v>
      </c>
      <c r="L2798" s="19" t="str">
        <f>Def_Instancias_Equipamentos!$D$922</f>
        <v>SI-17C3:DI-BPMRFFE-1</v>
      </c>
      <c r="M2798" s="44" t="s">
        <v>47</v>
      </c>
      <c r="N2798" s="45" t="s">
        <v>48</v>
      </c>
      <c r="O2798" s="31" t="str">
        <f>Def_Sistemas_Conectores_Cabos!$B$7</f>
        <v>SMA 50-ohm</v>
      </c>
      <c r="P2798" s="19" t="str">
        <f>Def_Sistemas_Conectores_Cabos!$B$7</f>
        <v>SMA 50-ohm</v>
      </c>
      <c r="Q2798" s="27" t="str">
        <f t="shared" si="31"/>
        <v>SI-17C3:DI-BPMSigPatch-1/BO_OUT
SI-17C3:DI-BPMRFFE-1/BO_IN</v>
      </c>
      <c r="R2798" s="46" t="s">
        <v>25</v>
      </c>
      <c r="S2798" s="46" t="s">
        <v>25</v>
      </c>
      <c r="T2798" s="47" t="str">
        <f>Def_Sistemas_Conectores_Cabos!$C$14</f>
        <v>Datalink Extrudado</v>
      </c>
      <c r="U2798" s="45" t="s">
        <v>46</v>
      </c>
      <c r="V2798" s="33"/>
      <c r="W2798" s="33"/>
      <c r="X2798" s="33"/>
    </row>
    <row r="2799" ht="15.75" customHeight="1">
      <c r="A2799" s="19" t="str">
        <f>Def_Sistemas_Conectores_Cabos!$A$22</f>
        <v>BPM de elétrons</v>
      </c>
      <c r="B2799" s="22" t="str">
        <f>Datas_Entregas!$A$3</f>
        <v>BTS/Anel</v>
      </c>
      <c r="C2799" s="25">
        <f t="array" ref="C2799">INDEX(Datas_Entregas!$B$2:$B$100, MATCH(B2799, Datas_Entregas!$A$2:$A$100, 0), 1)</f>
        <v>43296</v>
      </c>
      <c r="D2799" s="22" t="str">
        <f>Def_Status_Montagem!$A$2</f>
        <v>A verificar</v>
      </c>
      <c r="E2799" s="35" t="str">
        <f>Def_Status_Montagem!$B$4</f>
        <v>Contratada (inclui etiqueta)</v>
      </c>
      <c r="F2799" s="214" t="str">
        <f t="array" ref="F2799">INDEX(Def_Instancias_Equipamentos!$F$2:$F$5135, MATCH(K2799, Def_Instancias_Equipamentos!$D$2:$D$5135, 0), 1)</f>
        <v>Túnel (Anel)</v>
      </c>
      <c r="G2799" s="215" t="str">
        <f t="array" ref="G2799">INDEX(Def_Instancias_Equipamentos!$F$2:$F$5135, MATCH(L2799, Def_Instancias_Equipamentos!$D$2:$D$5135, 0), 1)</f>
        <v>Sala Racks 17</v>
      </c>
      <c r="H2799" s="26" t="str">
        <f t="array" ref="H2799">INDEX(Def_Instancias_Equipamentos!$E$2:$E$5135, MATCH(K2799, Def_Instancias_Equipamentos!$D$2:$D$5135, 0), 1)</f>
        <v>SI-17C3</v>
      </c>
      <c r="I2799" s="27" t="str">
        <f t="array" ref="I2799">INDEX(Def_Instancias_Equipamentos!$E$2:$E$5135, MATCH(L2799, Def_Instancias_Equipamentos!$D$2:$D$5135, 0), 1)</f>
        <v>IA-17RaBPM</v>
      </c>
      <c r="J2799" s="27" t="str">
        <f t="shared" si="26"/>
        <v>EXTERNO</v>
      </c>
      <c r="K2799" s="28" t="str">
        <f>Def_Instancias_Equipamentos!$D$1173</f>
        <v>SI-17C3:DI-BPMSigPatch-2</v>
      </c>
      <c r="L2799" s="19" t="str">
        <f>Def_Instancias_Equipamentos!$D$923</f>
        <v>SI-17C3:DI-BPMRFFE-2</v>
      </c>
      <c r="M2799" s="44" t="s">
        <v>47</v>
      </c>
      <c r="N2799" s="45" t="s">
        <v>48</v>
      </c>
      <c r="O2799" s="31" t="str">
        <f>Def_Sistemas_Conectores_Cabos!$B$7</f>
        <v>SMA 50-ohm</v>
      </c>
      <c r="P2799" s="19" t="str">
        <f>Def_Sistemas_Conectores_Cabos!$B$7</f>
        <v>SMA 50-ohm</v>
      </c>
      <c r="Q2799" s="27" t="str">
        <f t="shared" si="31"/>
        <v>SI-17C3:DI-BPMSigPatch-2/BO_OUT
SI-17C3:DI-BPMRFFE-2/BO_IN</v>
      </c>
      <c r="R2799" s="46" t="s">
        <v>25</v>
      </c>
      <c r="S2799" s="46" t="s">
        <v>25</v>
      </c>
      <c r="T2799" s="47" t="str">
        <f>Def_Sistemas_Conectores_Cabos!$C$14</f>
        <v>Datalink Extrudado</v>
      </c>
      <c r="U2799" s="45" t="s">
        <v>46</v>
      </c>
      <c r="V2799" s="33"/>
      <c r="W2799" s="33"/>
      <c r="X2799" s="33"/>
    </row>
    <row r="2800" ht="15.75" customHeight="1">
      <c r="A2800" s="19" t="str">
        <f>Def_Sistemas_Conectores_Cabos!$A$22</f>
        <v>BPM de elétrons</v>
      </c>
      <c r="B2800" s="22" t="str">
        <f>Datas_Entregas!$A$3</f>
        <v>BTS/Anel</v>
      </c>
      <c r="C2800" s="25">
        <f t="array" ref="C2800">INDEX(Datas_Entregas!$B$2:$B$100, MATCH(B2800, Datas_Entregas!$A$2:$A$100, 0), 1)</f>
        <v>43296</v>
      </c>
      <c r="D2800" s="22" t="str">
        <f>Def_Status_Montagem!$A$2</f>
        <v>A verificar</v>
      </c>
      <c r="E2800" s="35" t="str">
        <f>Def_Status_Montagem!$B$4</f>
        <v>Contratada (inclui etiqueta)</v>
      </c>
      <c r="F2800" s="214" t="str">
        <f t="array" ref="F2800">INDEX(Def_Instancias_Equipamentos!$F$2:$F$5135, MATCH(K2800, Def_Instancias_Equipamentos!$D$2:$D$5135, 0), 1)</f>
        <v>Túnel (Anel)</v>
      </c>
      <c r="G2800" s="215" t="str">
        <f t="array" ref="G2800">INDEX(Def_Instancias_Equipamentos!$F$2:$F$5135, MATCH(L2800, Def_Instancias_Equipamentos!$D$2:$D$5135, 0), 1)</f>
        <v>Sala Racks 17</v>
      </c>
      <c r="H2800" s="26" t="str">
        <f t="array" ref="H2800">INDEX(Def_Instancias_Equipamentos!$E$2:$E$5135, MATCH(K2800, Def_Instancias_Equipamentos!$D$2:$D$5135, 0), 1)</f>
        <v>SI-17C4</v>
      </c>
      <c r="I2800" s="27" t="str">
        <f t="array" ref="I2800">INDEX(Def_Instancias_Equipamentos!$E$2:$E$5135, MATCH(L2800, Def_Instancias_Equipamentos!$D$2:$D$5135, 0), 1)</f>
        <v>IA-17RaBPM</v>
      </c>
      <c r="J2800" s="27" t="str">
        <f t="shared" si="26"/>
        <v>EXTERNO</v>
      </c>
      <c r="K2800" s="28" t="str">
        <f>Def_Instancias_Equipamentos!$D$1174</f>
        <v>SI-17C4:DI-BPMSigPatch</v>
      </c>
      <c r="L2800" s="19" t="str">
        <f>Def_Instancias_Equipamentos!$D$924</f>
        <v>SI-17C4:DI-BPMRFFE</v>
      </c>
      <c r="M2800" s="44" t="s">
        <v>47</v>
      </c>
      <c r="N2800" s="45" t="s">
        <v>48</v>
      </c>
      <c r="O2800" s="31" t="str">
        <f>Def_Sistemas_Conectores_Cabos!$B$7</f>
        <v>SMA 50-ohm</v>
      </c>
      <c r="P2800" s="19" t="str">
        <f>Def_Sistemas_Conectores_Cabos!$B$7</f>
        <v>SMA 50-ohm</v>
      </c>
      <c r="Q2800" s="27" t="str">
        <f t="shared" si="31"/>
        <v>SI-17C4:DI-BPMSigPatch/BO_OUT
SI-17C4:DI-BPMRFFE/BO_IN</v>
      </c>
      <c r="R2800" s="46" t="s">
        <v>25</v>
      </c>
      <c r="S2800" s="46" t="s">
        <v>25</v>
      </c>
      <c r="T2800" s="47" t="str">
        <f>Def_Sistemas_Conectores_Cabos!$C$14</f>
        <v>Datalink Extrudado</v>
      </c>
      <c r="U2800" s="45" t="s">
        <v>46</v>
      </c>
      <c r="V2800" s="33"/>
      <c r="W2800" s="33"/>
      <c r="X2800" s="33"/>
    </row>
    <row r="2801" ht="15.75" customHeight="1">
      <c r="A2801" s="19" t="str">
        <f>Def_Sistemas_Conectores_Cabos!$A$22</f>
        <v>BPM de elétrons</v>
      </c>
      <c r="B2801" s="22" t="str">
        <f>Datas_Entregas!$A$3</f>
        <v>BTS/Anel</v>
      </c>
      <c r="C2801" s="25">
        <f t="array" ref="C2801">INDEX(Datas_Entregas!$B$2:$B$100, MATCH(B2801, Datas_Entregas!$A$2:$A$100, 0), 1)</f>
        <v>43296</v>
      </c>
      <c r="D2801" s="22" t="str">
        <f>Def_Status_Montagem!$A$2</f>
        <v>A verificar</v>
      </c>
      <c r="E2801" s="35" t="str">
        <f>Def_Status_Montagem!$B$4</f>
        <v>Contratada (inclui etiqueta)</v>
      </c>
      <c r="F2801" s="214" t="str">
        <f t="array" ref="F2801">INDEX(Def_Instancias_Equipamentos!$F$2:$F$5135, MATCH(K2801, Def_Instancias_Equipamentos!$D$2:$D$5135, 0), 1)</f>
        <v>Túnel (Anel)</v>
      </c>
      <c r="G2801" s="215" t="str">
        <f t="array" ref="G2801">INDEX(Def_Instancias_Equipamentos!$F$2:$F$5135, MATCH(L2801, Def_Instancias_Equipamentos!$D$2:$D$5135, 0), 1)</f>
        <v>Sala Racks 17</v>
      </c>
      <c r="H2801" s="26" t="str">
        <f t="array" ref="H2801">INDEX(Def_Instancias_Equipamentos!$E$2:$E$5135, MATCH(K2801, Def_Instancias_Equipamentos!$D$2:$D$5135, 0), 1)</f>
        <v>SI-17M1</v>
      </c>
      <c r="I2801" s="27" t="str">
        <f t="array" ref="I2801">INDEX(Def_Instancias_Equipamentos!$E$2:$E$5135, MATCH(L2801, Def_Instancias_Equipamentos!$D$2:$D$5135, 0), 1)</f>
        <v>IA-17RaBPM</v>
      </c>
      <c r="J2801" s="27" t="str">
        <f t="shared" si="26"/>
        <v>EXTERNO</v>
      </c>
      <c r="K2801" s="28" t="str">
        <f>Def_Instancias_Equipamentos!$D$1175</f>
        <v>SI-17M1:DI-BPMSigPatch</v>
      </c>
      <c r="L2801" s="19" t="str">
        <f>Def_Instancias_Equipamentos!$D$925</f>
        <v>SI-17M1:DI-BPMRFFE</v>
      </c>
      <c r="M2801" s="44" t="s">
        <v>47</v>
      </c>
      <c r="N2801" s="45" t="s">
        <v>48</v>
      </c>
      <c r="O2801" s="31" t="str">
        <f>Def_Sistemas_Conectores_Cabos!$B$7</f>
        <v>SMA 50-ohm</v>
      </c>
      <c r="P2801" s="19" t="str">
        <f>Def_Sistemas_Conectores_Cabos!$B$7</f>
        <v>SMA 50-ohm</v>
      </c>
      <c r="Q2801" s="27" t="str">
        <f t="shared" si="31"/>
        <v>SI-17M1:DI-BPMSigPatch/BO_OUT
SI-17M1:DI-BPMRFFE/BO_IN</v>
      </c>
      <c r="R2801" s="46" t="s">
        <v>25</v>
      </c>
      <c r="S2801" s="46" t="s">
        <v>25</v>
      </c>
      <c r="T2801" s="47" t="str">
        <f>Def_Sistemas_Conectores_Cabos!$C$14</f>
        <v>Datalink Extrudado</v>
      </c>
      <c r="U2801" s="45" t="s">
        <v>46</v>
      </c>
      <c r="V2801" s="33"/>
      <c r="W2801" s="33"/>
      <c r="X2801" s="33"/>
    </row>
    <row r="2802" ht="15.75" customHeight="1">
      <c r="A2802" s="19" t="str">
        <f>Def_Sistemas_Conectores_Cabos!$A$22</f>
        <v>BPM de elétrons</v>
      </c>
      <c r="B2802" s="22" t="str">
        <f>Datas_Entregas!$A$3</f>
        <v>BTS/Anel</v>
      </c>
      <c r="C2802" s="25">
        <f t="array" ref="C2802">INDEX(Datas_Entregas!$B$2:$B$100, MATCH(B2802, Datas_Entregas!$A$2:$A$100, 0), 1)</f>
        <v>43296</v>
      </c>
      <c r="D2802" s="22" t="str">
        <f>Def_Status_Montagem!$A$2</f>
        <v>A verificar</v>
      </c>
      <c r="E2802" s="35" t="str">
        <f>Def_Status_Montagem!$B$4</f>
        <v>Contratada (inclui etiqueta)</v>
      </c>
      <c r="F2802" s="214" t="str">
        <f t="array" ref="F2802">INDEX(Def_Instancias_Equipamentos!$F$2:$F$5135, MATCH(K2802, Def_Instancias_Equipamentos!$D$2:$D$5135, 0), 1)</f>
        <v>Túnel (Anel)</v>
      </c>
      <c r="G2802" s="215" t="str">
        <f t="array" ref="G2802">INDEX(Def_Instancias_Equipamentos!$F$2:$F$5135, MATCH(L2802, Def_Instancias_Equipamentos!$D$2:$D$5135, 0), 1)</f>
        <v>Sala Racks 17</v>
      </c>
      <c r="H2802" s="26" t="str">
        <f t="array" ref="H2802">INDEX(Def_Instancias_Equipamentos!$E$2:$E$5135, MATCH(K2802, Def_Instancias_Equipamentos!$D$2:$D$5135, 0), 1)</f>
        <v>SI-17M2</v>
      </c>
      <c r="I2802" s="27" t="str">
        <f t="array" ref="I2802">INDEX(Def_Instancias_Equipamentos!$E$2:$E$5135, MATCH(L2802, Def_Instancias_Equipamentos!$D$2:$D$5135, 0), 1)</f>
        <v>IA-17RaBPM</v>
      </c>
      <c r="J2802" s="27" t="str">
        <f t="shared" si="26"/>
        <v>EXTERNO</v>
      </c>
      <c r="K2802" s="28" t="str">
        <f>Def_Instancias_Equipamentos!$D$1176</f>
        <v>SI-17M2:DI-BPMSigPatch</v>
      </c>
      <c r="L2802" s="19" t="str">
        <f>Def_Instancias_Equipamentos!$D$926</f>
        <v>SI-17M2:DI-BPMRFFE</v>
      </c>
      <c r="M2802" s="44" t="s">
        <v>47</v>
      </c>
      <c r="N2802" s="45" t="s">
        <v>48</v>
      </c>
      <c r="O2802" s="31" t="str">
        <f>Def_Sistemas_Conectores_Cabos!$B$7</f>
        <v>SMA 50-ohm</v>
      </c>
      <c r="P2802" s="19" t="str">
        <f>Def_Sistemas_Conectores_Cabos!$B$7</f>
        <v>SMA 50-ohm</v>
      </c>
      <c r="Q2802" s="27" t="str">
        <f t="shared" si="31"/>
        <v>SI-17M2:DI-BPMSigPatch/BO_OUT
SI-17M2:DI-BPMRFFE/BO_IN</v>
      </c>
      <c r="R2802" s="46" t="s">
        <v>25</v>
      </c>
      <c r="S2802" s="46" t="s">
        <v>25</v>
      </c>
      <c r="T2802" s="47" t="str">
        <f>Def_Sistemas_Conectores_Cabos!$C$14</f>
        <v>Datalink Extrudado</v>
      </c>
      <c r="U2802" s="45" t="s">
        <v>46</v>
      </c>
      <c r="V2802" s="33"/>
      <c r="W2802" s="33"/>
      <c r="X2802" s="33"/>
    </row>
    <row r="2803" ht="15.75" customHeight="1">
      <c r="A2803" s="19" t="str">
        <f>Def_Sistemas_Conectores_Cabos!$A$22</f>
        <v>BPM de elétrons</v>
      </c>
      <c r="B2803" s="22" t="str">
        <f>Datas_Entregas!$A$6</f>
        <v>Linhas de Luz (fases I-A e II)</v>
      </c>
      <c r="C2803" s="25">
        <f t="array" ref="C2803">INDEX(Datas_Entregas!$B$2:$B$100, MATCH(B2803, Datas_Entregas!$A$2:$A$100, 0), 1)</f>
        <v>43374</v>
      </c>
      <c r="D2803" s="22" t="str">
        <f>Def_Status_Montagem!$A$2</f>
        <v>A verificar</v>
      </c>
      <c r="E2803" s="35" t="str">
        <f>Def_Status_Montagem!$B$4</f>
        <v>Contratada (inclui etiqueta)</v>
      </c>
      <c r="F2803" s="214" t="str">
        <f t="array" ref="F2803">INDEX(Def_Instancias_Equipamentos!$F$2:$F$5135, MATCH(K2803, Def_Instancias_Equipamentos!$D$2:$D$5135, 0), 1)</f>
        <v>Túnel (Anel)</v>
      </c>
      <c r="G2803" s="215" t="str">
        <f t="array" ref="G2803">INDEX(Def_Instancias_Equipamentos!$F$2:$F$5135, MATCH(L2803, Def_Instancias_Equipamentos!$D$2:$D$5135, 0), 1)</f>
        <v>Sala Racks 17</v>
      </c>
      <c r="H2803" s="26" t="str">
        <f t="array" ref="H2803">INDEX(Def_Instancias_Equipamentos!$E$2:$E$5135, MATCH(K2803, Def_Instancias_Equipamentos!$D$2:$D$5135, 0), 1)</f>
        <v>SI-17SA</v>
      </c>
      <c r="I2803" s="27" t="str">
        <f t="array" ref="I2803">INDEX(Def_Instancias_Equipamentos!$E$2:$E$5135, MATCH(L2803, Def_Instancias_Equipamentos!$D$2:$D$5135, 0), 1)</f>
        <v>IA-17RaBPM</v>
      </c>
      <c r="J2803" s="27" t="str">
        <f t="shared" si="26"/>
        <v>EXTERNO</v>
      </c>
      <c r="K2803" s="28" t="str">
        <f>Def_Instancias_Equipamentos!$D$1233</f>
        <v>SI-17SA:DI-BPMSigPatch-1</v>
      </c>
      <c r="L2803" s="19" t="str">
        <f>Def_Instancias_Equipamentos!$D$983</f>
        <v>SI-17SA:DI-BPMRFFE-1</v>
      </c>
      <c r="M2803" s="44" t="s">
        <v>47</v>
      </c>
      <c r="N2803" s="45" t="s">
        <v>48</v>
      </c>
      <c r="O2803" s="31" t="str">
        <f>Def_Sistemas_Conectores_Cabos!$B$7</f>
        <v>SMA 50-ohm</v>
      </c>
      <c r="P2803" s="19" t="str">
        <f>Def_Sistemas_Conectores_Cabos!$B$7</f>
        <v>SMA 50-ohm</v>
      </c>
      <c r="Q2803" s="27" t="str">
        <f t="shared" si="31"/>
        <v>SI-17SA:DI-BPMSigPatch-1/BO_OUT
SI-17SA:DI-BPMRFFE-1/BO_IN</v>
      </c>
      <c r="R2803" s="46" t="s">
        <v>25</v>
      </c>
      <c r="S2803" s="46" t="s">
        <v>25</v>
      </c>
      <c r="T2803" s="47" t="str">
        <f>Def_Sistemas_Conectores_Cabos!$C$14</f>
        <v>Datalink Extrudado</v>
      </c>
      <c r="U2803" s="45" t="s">
        <v>46</v>
      </c>
      <c r="V2803" s="33"/>
      <c r="W2803" s="33"/>
      <c r="X2803" s="33"/>
    </row>
    <row r="2804" ht="15.75" customHeight="1">
      <c r="A2804" s="19" t="str">
        <f>Def_Sistemas_Conectores_Cabos!$A$22</f>
        <v>BPM de elétrons</v>
      </c>
      <c r="B2804" s="22" t="str">
        <f>Datas_Entregas!$A$6</f>
        <v>Linhas de Luz (fases I-A e II)</v>
      </c>
      <c r="C2804" s="25">
        <f t="array" ref="C2804">INDEX(Datas_Entregas!$B$2:$B$100, MATCH(B2804, Datas_Entregas!$A$2:$A$100, 0), 1)</f>
        <v>43374</v>
      </c>
      <c r="D2804" s="22" t="str">
        <f>Def_Status_Montagem!$A$2</f>
        <v>A verificar</v>
      </c>
      <c r="E2804" s="35" t="str">
        <f>Def_Status_Montagem!$B$4</f>
        <v>Contratada (inclui etiqueta)</v>
      </c>
      <c r="F2804" s="214" t="str">
        <f t="array" ref="F2804">INDEX(Def_Instancias_Equipamentos!$F$2:$F$5135, MATCH(K2804, Def_Instancias_Equipamentos!$D$2:$D$5135, 0), 1)</f>
        <v>Túnel (Anel)</v>
      </c>
      <c r="G2804" s="215" t="str">
        <f t="array" ref="G2804">INDEX(Def_Instancias_Equipamentos!$F$2:$F$5135, MATCH(L2804, Def_Instancias_Equipamentos!$D$2:$D$5135, 0), 1)</f>
        <v>Sala Racks 17</v>
      </c>
      <c r="H2804" s="26" t="str">
        <f t="array" ref="H2804">INDEX(Def_Instancias_Equipamentos!$E$2:$E$5135, MATCH(K2804, Def_Instancias_Equipamentos!$D$2:$D$5135, 0), 1)</f>
        <v>SI-17SA</v>
      </c>
      <c r="I2804" s="27" t="str">
        <f t="array" ref="I2804">INDEX(Def_Instancias_Equipamentos!$E$2:$E$5135, MATCH(L2804, Def_Instancias_Equipamentos!$D$2:$D$5135, 0), 1)</f>
        <v>IA-17RaBPM</v>
      </c>
      <c r="J2804" s="27" t="str">
        <f t="shared" si="26"/>
        <v>EXTERNO</v>
      </c>
      <c r="K2804" s="28" t="str">
        <f>Def_Instancias_Equipamentos!$D$1234</f>
        <v>SI-17SA:DI-BPMSigPatch-2</v>
      </c>
      <c r="L2804" s="19" t="str">
        <f>Def_Instancias_Equipamentos!$D$984</f>
        <v>SI-17SA:DI-BPMRFFE-2</v>
      </c>
      <c r="M2804" s="44" t="s">
        <v>47</v>
      </c>
      <c r="N2804" s="45" t="s">
        <v>48</v>
      </c>
      <c r="O2804" s="31" t="str">
        <f>Def_Sistemas_Conectores_Cabos!$B$7</f>
        <v>SMA 50-ohm</v>
      </c>
      <c r="P2804" s="19" t="str">
        <f>Def_Sistemas_Conectores_Cabos!$B$7</f>
        <v>SMA 50-ohm</v>
      </c>
      <c r="Q2804" s="27" t="str">
        <f t="shared" si="31"/>
        <v>SI-17SA:DI-BPMSigPatch-2/BO_OUT
SI-17SA:DI-BPMRFFE-2/BO_IN</v>
      </c>
      <c r="R2804" s="46" t="s">
        <v>25</v>
      </c>
      <c r="S2804" s="46" t="s">
        <v>25</v>
      </c>
      <c r="T2804" s="47" t="str">
        <f>Def_Sistemas_Conectores_Cabos!$C$14</f>
        <v>Datalink Extrudado</v>
      </c>
      <c r="U2804" s="45" t="s">
        <v>46</v>
      </c>
      <c r="V2804" s="33"/>
      <c r="W2804" s="33"/>
      <c r="X2804" s="33"/>
    </row>
    <row r="2805" ht="15.75" customHeight="1">
      <c r="A2805" s="19" t="str">
        <f>Def_Sistemas_Conectores_Cabos!$A$22</f>
        <v>BPM de elétrons</v>
      </c>
      <c r="B2805" s="22" t="str">
        <f>Datas_Entregas!$A$3</f>
        <v>BTS/Anel</v>
      </c>
      <c r="C2805" s="25">
        <f t="array" ref="C2805">INDEX(Datas_Entregas!$B$2:$B$100, MATCH(B2805, Datas_Entregas!$A$2:$A$100, 0), 1)</f>
        <v>43296</v>
      </c>
      <c r="D2805" s="22" t="str">
        <f>Def_Status_Montagem!$A$2</f>
        <v>A verificar</v>
      </c>
      <c r="E2805" s="35" t="str">
        <f>Def_Status_Montagem!$B$4</f>
        <v>Contratada (inclui etiqueta)</v>
      </c>
      <c r="F2805" s="214" t="str">
        <f t="array" ref="F2805">INDEX(Def_Instancias_Equipamentos!$F$2:$F$5135, MATCH(K2805, Def_Instancias_Equipamentos!$D$2:$D$5135, 0), 1)</f>
        <v>Túnel (Anel)</v>
      </c>
      <c r="G2805" s="215" t="str">
        <f t="array" ref="G2805">INDEX(Def_Instancias_Equipamentos!$F$2:$F$5135, MATCH(L2805, Def_Instancias_Equipamentos!$D$2:$D$5135, 0), 1)</f>
        <v>Sala Racks 18 parte 1</v>
      </c>
      <c r="H2805" s="26" t="str">
        <f t="array" ref="H2805">INDEX(Def_Instancias_Equipamentos!$E$2:$E$5135, MATCH(K2805, Def_Instancias_Equipamentos!$D$2:$D$5135, 0), 1)</f>
        <v>SI-18C3</v>
      </c>
      <c r="I2805" s="27" t="str">
        <f t="array" ref="I2805">INDEX(Def_Instancias_Equipamentos!$E$2:$E$5135, MATCH(L2805, Def_Instancias_Equipamentos!$D$2:$D$5135, 0), 1)</f>
        <v>IA-18RaBPM</v>
      </c>
      <c r="J2805" s="27" t="str">
        <f t="shared" si="26"/>
        <v>EXTERNO</v>
      </c>
      <c r="K2805" s="28" t="str">
        <f>Def_Instancias_Equipamentos!$D$1180</f>
        <v>SI-18C3:DI-BPMSigPatch-1</v>
      </c>
      <c r="L2805" s="19" t="str">
        <f>Def_Instancias_Equipamentos!$D$930</f>
        <v>SI-18C3:DI-BPMRFFE-1</v>
      </c>
      <c r="M2805" s="44" t="s">
        <v>49</v>
      </c>
      <c r="N2805" s="45" t="s">
        <v>50</v>
      </c>
      <c r="O2805" s="31" t="str">
        <f>Def_Sistemas_Conectores_Cabos!$B$7</f>
        <v>SMA 50-ohm</v>
      </c>
      <c r="P2805" s="19" t="str">
        <f>Def_Sistemas_Conectores_Cabos!$B$7</f>
        <v>SMA 50-ohm</v>
      </c>
      <c r="Q2805" s="27" t="str">
        <f t="shared" si="31"/>
        <v>SI-18C3:DI-BPMSigPatch-1/TI_OUT
SI-18C3:DI-BPMRFFE-1/TI_IN</v>
      </c>
      <c r="R2805" s="46" t="s">
        <v>25</v>
      </c>
      <c r="S2805" s="46" t="s">
        <v>25</v>
      </c>
      <c r="T2805" s="47" t="str">
        <f>Def_Sistemas_Conectores_Cabos!$C$14</f>
        <v>Datalink Extrudado</v>
      </c>
      <c r="U2805" s="45" t="s">
        <v>46</v>
      </c>
      <c r="V2805" s="33"/>
      <c r="W2805" s="33"/>
      <c r="X2805" s="33"/>
    </row>
    <row r="2806" ht="15.75" customHeight="1">
      <c r="A2806" s="19" t="str">
        <f>Def_Sistemas_Conectores_Cabos!$A$22</f>
        <v>BPM de elétrons</v>
      </c>
      <c r="B2806" s="22" t="str">
        <f>Datas_Entregas!$A$3</f>
        <v>BTS/Anel</v>
      </c>
      <c r="C2806" s="25">
        <f t="array" ref="C2806">INDEX(Datas_Entregas!$B$2:$B$100, MATCH(B2806, Datas_Entregas!$A$2:$A$100, 0), 1)</f>
        <v>43296</v>
      </c>
      <c r="D2806" s="22" t="str">
        <f>Def_Status_Montagem!$A$2</f>
        <v>A verificar</v>
      </c>
      <c r="E2806" s="35" t="str">
        <f>Def_Status_Montagem!$B$4</f>
        <v>Contratada (inclui etiqueta)</v>
      </c>
      <c r="F2806" s="214" t="str">
        <f t="array" ref="F2806">INDEX(Def_Instancias_Equipamentos!$F$2:$F$5135, MATCH(K2806, Def_Instancias_Equipamentos!$D$2:$D$5135, 0), 1)</f>
        <v>Túnel (Anel)</v>
      </c>
      <c r="G2806" s="215" t="str">
        <f t="array" ref="G2806">INDEX(Def_Instancias_Equipamentos!$F$2:$F$5135, MATCH(L2806, Def_Instancias_Equipamentos!$D$2:$D$5135, 0), 1)</f>
        <v>Sala Racks 18 parte 1</v>
      </c>
      <c r="H2806" s="26" t="str">
        <f t="array" ref="H2806">INDEX(Def_Instancias_Equipamentos!$E$2:$E$5135, MATCH(K2806, Def_Instancias_Equipamentos!$D$2:$D$5135, 0), 1)</f>
        <v>SI-18C3</v>
      </c>
      <c r="I2806" s="27" t="str">
        <f t="array" ref="I2806">INDEX(Def_Instancias_Equipamentos!$E$2:$E$5135, MATCH(L2806, Def_Instancias_Equipamentos!$D$2:$D$5135, 0), 1)</f>
        <v>IA-18RaBPM</v>
      </c>
      <c r="J2806" s="27" t="str">
        <f t="shared" si="26"/>
        <v>EXTERNO</v>
      </c>
      <c r="K2806" s="28" t="str">
        <f>Def_Instancias_Equipamentos!$D$1181</f>
        <v>SI-18C3:DI-BPMSigPatch-2</v>
      </c>
      <c r="L2806" s="19" t="str">
        <f>Def_Instancias_Equipamentos!$D$931</f>
        <v>SI-18C3:DI-BPMRFFE-2</v>
      </c>
      <c r="M2806" s="44" t="s">
        <v>49</v>
      </c>
      <c r="N2806" s="45" t="s">
        <v>50</v>
      </c>
      <c r="O2806" s="31" t="str">
        <f>Def_Sistemas_Conectores_Cabos!$B$7</f>
        <v>SMA 50-ohm</v>
      </c>
      <c r="P2806" s="19" t="str">
        <f>Def_Sistemas_Conectores_Cabos!$B$7</f>
        <v>SMA 50-ohm</v>
      </c>
      <c r="Q2806" s="27" t="str">
        <f t="shared" si="31"/>
        <v>SI-18C3:DI-BPMSigPatch-2/TI_OUT
SI-18C3:DI-BPMRFFE-2/TI_IN</v>
      </c>
      <c r="R2806" s="46" t="s">
        <v>25</v>
      </c>
      <c r="S2806" s="46" t="s">
        <v>25</v>
      </c>
      <c r="T2806" s="47" t="str">
        <f>Def_Sistemas_Conectores_Cabos!$C$14</f>
        <v>Datalink Extrudado</v>
      </c>
      <c r="U2806" s="45" t="s">
        <v>46</v>
      </c>
      <c r="V2806" s="33"/>
      <c r="W2806" s="33"/>
      <c r="X2806" s="33"/>
    </row>
    <row r="2807" ht="15.75" customHeight="1">
      <c r="A2807" s="19" t="str">
        <f>Def_Sistemas_Conectores_Cabos!$A$22</f>
        <v>BPM de elétrons</v>
      </c>
      <c r="B2807" s="22" t="str">
        <f>Datas_Entregas!$A$3</f>
        <v>BTS/Anel</v>
      </c>
      <c r="C2807" s="25">
        <f t="array" ref="C2807">INDEX(Datas_Entregas!$B$2:$B$100, MATCH(B2807, Datas_Entregas!$A$2:$A$100, 0), 1)</f>
        <v>43296</v>
      </c>
      <c r="D2807" s="22" t="str">
        <f>Def_Status_Montagem!$A$2</f>
        <v>A verificar</v>
      </c>
      <c r="E2807" s="35" t="str">
        <f>Def_Status_Montagem!$B$4</f>
        <v>Contratada (inclui etiqueta)</v>
      </c>
      <c r="F2807" s="214" t="str">
        <f t="array" ref="F2807">INDEX(Def_Instancias_Equipamentos!$F$2:$F$5135, MATCH(K2807, Def_Instancias_Equipamentos!$D$2:$D$5135, 0), 1)</f>
        <v>Túnel (Anel)</v>
      </c>
      <c r="G2807" s="215" t="str">
        <f t="array" ref="G2807">INDEX(Def_Instancias_Equipamentos!$F$2:$F$5135, MATCH(L2807, Def_Instancias_Equipamentos!$D$2:$D$5135, 0), 1)</f>
        <v>Sala Racks 18 parte 1</v>
      </c>
      <c r="H2807" s="26" t="str">
        <f t="array" ref="H2807">INDEX(Def_Instancias_Equipamentos!$E$2:$E$5135, MATCH(K2807, Def_Instancias_Equipamentos!$D$2:$D$5135, 0), 1)</f>
        <v>SI-18C4</v>
      </c>
      <c r="I2807" s="27" t="str">
        <f t="array" ref="I2807">INDEX(Def_Instancias_Equipamentos!$E$2:$E$5135, MATCH(L2807, Def_Instancias_Equipamentos!$D$2:$D$5135, 0), 1)</f>
        <v>IA-18RaBPM</v>
      </c>
      <c r="J2807" s="27" t="str">
        <f t="shared" si="26"/>
        <v>EXTERNO</v>
      </c>
      <c r="K2807" s="28" t="str">
        <f>Def_Instancias_Equipamentos!$D$1182</f>
        <v>SI-18C4:DI-BPMSigPatch</v>
      </c>
      <c r="L2807" s="19" t="str">
        <f>Def_Instancias_Equipamentos!$D$932</f>
        <v>SI-18C4:DI-BPMRFFE</v>
      </c>
      <c r="M2807" s="44" t="s">
        <v>49</v>
      </c>
      <c r="N2807" s="45" t="s">
        <v>50</v>
      </c>
      <c r="O2807" s="31" t="str">
        <f>Def_Sistemas_Conectores_Cabos!$B$7</f>
        <v>SMA 50-ohm</v>
      </c>
      <c r="P2807" s="19" t="str">
        <f>Def_Sistemas_Conectores_Cabos!$B$7</f>
        <v>SMA 50-ohm</v>
      </c>
      <c r="Q2807" s="27" t="str">
        <f t="shared" si="31"/>
        <v>SI-18C4:DI-BPMSigPatch/TI_OUT
SI-18C4:DI-BPMRFFE/TI_IN</v>
      </c>
      <c r="R2807" s="46" t="s">
        <v>25</v>
      </c>
      <c r="S2807" s="46" t="s">
        <v>25</v>
      </c>
      <c r="T2807" s="47" t="str">
        <f>Def_Sistemas_Conectores_Cabos!$C$14</f>
        <v>Datalink Extrudado</v>
      </c>
      <c r="U2807" s="45" t="s">
        <v>46</v>
      </c>
      <c r="V2807" s="33"/>
      <c r="W2807" s="33"/>
      <c r="X2807" s="33"/>
    </row>
    <row r="2808" ht="15.75" customHeight="1">
      <c r="A2808" s="19" t="str">
        <f>Def_Sistemas_Conectores_Cabos!$A$22</f>
        <v>BPM de elétrons</v>
      </c>
      <c r="B2808" s="22" t="str">
        <f>Datas_Entregas!$A$3</f>
        <v>BTS/Anel</v>
      </c>
      <c r="C2808" s="25">
        <f t="array" ref="C2808">INDEX(Datas_Entregas!$B$2:$B$100, MATCH(B2808, Datas_Entregas!$A$2:$A$100, 0), 1)</f>
        <v>43296</v>
      </c>
      <c r="D2808" s="22" t="str">
        <f>Def_Status_Montagem!$A$2</f>
        <v>A verificar</v>
      </c>
      <c r="E2808" s="35" t="str">
        <f>Def_Status_Montagem!$B$4</f>
        <v>Contratada (inclui etiqueta)</v>
      </c>
      <c r="F2808" s="214" t="str">
        <f t="array" ref="F2808">INDEX(Def_Instancias_Equipamentos!$F$2:$F$5135, MATCH(K2808, Def_Instancias_Equipamentos!$D$2:$D$5135, 0), 1)</f>
        <v>Túnel (Anel)</v>
      </c>
      <c r="G2808" s="215" t="str">
        <f t="array" ref="G2808">INDEX(Def_Instancias_Equipamentos!$F$2:$F$5135, MATCH(L2808, Def_Instancias_Equipamentos!$D$2:$D$5135, 0), 1)</f>
        <v>Sala Racks 18 parte 1</v>
      </c>
      <c r="H2808" s="26" t="str">
        <f t="array" ref="H2808">INDEX(Def_Instancias_Equipamentos!$E$2:$E$5135, MATCH(K2808, Def_Instancias_Equipamentos!$D$2:$D$5135, 0), 1)</f>
        <v>SI-18M1</v>
      </c>
      <c r="I2808" s="27" t="str">
        <f t="array" ref="I2808">INDEX(Def_Instancias_Equipamentos!$E$2:$E$5135, MATCH(L2808, Def_Instancias_Equipamentos!$D$2:$D$5135, 0), 1)</f>
        <v>IA-18RaBPM</v>
      </c>
      <c r="J2808" s="27" t="str">
        <f t="shared" si="26"/>
        <v>EXTERNO</v>
      </c>
      <c r="K2808" s="28" t="str">
        <f>Def_Instancias_Equipamentos!$D$1183</f>
        <v>SI-18M1:DI-BPMSigPatch</v>
      </c>
      <c r="L2808" s="19" t="str">
        <f>Def_Instancias_Equipamentos!$D$933</f>
        <v>SI-18M1:DI-BPMRFFE</v>
      </c>
      <c r="M2808" s="44" t="s">
        <v>49</v>
      </c>
      <c r="N2808" s="45" t="s">
        <v>50</v>
      </c>
      <c r="O2808" s="31" t="str">
        <f>Def_Sistemas_Conectores_Cabos!$B$7</f>
        <v>SMA 50-ohm</v>
      </c>
      <c r="P2808" s="19" t="str">
        <f>Def_Sistemas_Conectores_Cabos!$B$7</f>
        <v>SMA 50-ohm</v>
      </c>
      <c r="Q2808" s="27" t="str">
        <f t="shared" si="31"/>
        <v>SI-18M1:DI-BPMSigPatch/TI_OUT
SI-18M1:DI-BPMRFFE/TI_IN</v>
      </c>
      <c r="R2808" s="46" t="s">
        <v>25</v>
      </c>
      <c r="S2808" s="46" t="s">
        <v>25</v>
      </c>
      <c r="T2808" s="47" t="str">
        <f>Def_Sistemas_Conectores_Cabos!$C$14</f>
        <v>Datalink Extrudado</v>
      </c>
      <c r="U2808" s="45" t="s">
        <v>46</v>
      </c>
      <c r="V2808" s="33"/>
      <c r="W2808" s="33"/>
      <c r="X2808" s="33"/>
    </row>
    <row r="2809" ht="15.75" customHeight="1">
      <c r="A2809" s="19" t="str">
        <f>Def_Sistemas_Conectores_Cabos!$A$22</f>
        <v>BPM de elétrons</v>
      </c>
      <c r="B2809" s="22" t="str">
        <f>Datas_Entregas!$A$3</f>
        <v>BTS/Anel</v>
      </c>
      <c r="C2809" s="25">
        <f t="array" ref="C2809">INDEX(Datas_Entregas!$B$2:$B$100, MATCH(B2809, Datas_Entregas!$A$2:$A$100, 0), 1)</f>
        <v>43296</v>
      </c>
      <c r="D2809" s="22" t="str">
        <f>Def_Status_Montagem!$A$2</f>
        <v>A verificar</v>
      </c>
      <c r="E2809" s="35" t="str">
        <f>Def_Status_Montagem!$B$4</f>
        <v>Contratada (inclui etiqueta)</v>
      </c>
      <c r="F2809" s="214" t="str">
        <f t="array" ref="F2809">INDEX(Def_Instancias_Equipamentos!$F$2:$F$5135, MATCH(K2809, Def_Instancias_Equipamentos!$D$2:$D$5135, 0), 1)</f>
        <v>Túnel (Anel)</v>
      </c>
      <c r="G2809" s="215" t="str">
        <f t="array" ref="G2809">INDEX(Def_Instancias_Equipamentos!$F$2:$F$5135, MATCH(L2809, Def_Instancias_Equipamentos!$D$2:$D$5135, 0), 1)</f>
        <v>Sala Racks 18 parte 1</v>
      </c>
      <c r="H2809" s="26" t="str">
        <f t="array" ref="H2809">INDEX(Def_Instancias_Equipamentos!$E$2:$E$5135, MATCH(K2809, Def_Instancias_Equipamentos!$D$2:$D$5135, 0), 1)</f>
        <v>SI-18M2</v>
      </c>
      <c r="I2809" s="27" t="str">
        <f t="array" ref="I2809">INDEX(Def_Instancias_Equipamentos!$E$2:$E$5135, MATCH(L2809, Def_Instancias_Equipamentos!$D$2:$D$5135, 0), 1)</f>
        <v>IA-18RaBPM</v>
      </c>
      <c r="J2809" s="27" t="str">
        <f t="shared" si="26"/>
        <v>EXTERNO</v>
      </c>
      <c r="K2809" s="28" t="str">
        <f>Def_Instancias_Equipamentos!$D$1184</f>
        <v>SI-18M2:DI-BPMSigPatch</v>
      </c>
      <c r="L2809" s="19" t="str">
        <f>Def_Instancias_Equipamentos!$D$934</f>
        <v>SI-18M2:DI-BPMRFFE</v>
      </c>
      <c r="M2809" s="44" t="s">
        <v>49</v>
      </c>
      <c r="N2809" s="45" t="s">
        <v>50</v>
      </c>
      <c r="O2809" s="31" t="str">
        <f>Def_Sistemas_Conectores_Cabos!$B$7</f>
        <v>SMA 50-ohm</v>
      </c>
      <c r="P2809" s="19" t="str">
        <f>Def_Sistemas_Conectores_Cabos!$B$7</f>
        <v>SMA 50-ohm</v>
      </c>
      <c r="Q2809" s="27" t="str">
        <f t="shared" si="31"/>
        <v>SI-18M2:DI-BPMSigPatch/TI_OUT
SI-18M2:DI-BPMRFFE/TI_IN</v>
      </c>
      <c r="R2809" s="46" t="s">
        <v>25</v>
      </c>
      <c r="S2809" s="46" t="s">
        <v>25</v>
      </c>
      <c r="T2809" s="47" t="str">
        <f>Def_Sistemas_Conectores_Cabos!$C$14</f>
        <v>Datalink Extrudado</v>
      </c>
      <c r="U2809" s="45" t="s">
        <v>46</v>
      </c>
      <c r="V2809" s="33"/>
      <c r="W2809" s="33"/>
      <c r="X2809" s="33"/>
    </row>
    <row r="2810" ht="15.75" customHeight="1">
      <c r="A2810" s="19" t="str">
        <f>Def_Sistemas_Conectores_Cabos!$A$22</f>
        <v>BPM de elétrons</v>
      </c>
      <c r="B2810" s="22" t="str">
        <f>Datas_Entregas!$A$6</f>
        <v>Linhas de Luz (fases I-A e II)</v>
      </c>
      <c r="C2810" s="25">
        <f t="array" ref="C2810">INDEX(Datas_Entregas!$B$2:$B$100, MATCH(B2810, Datas_Entregas!$A$2:$A$100, 0), 1)</f>
        <v>43374</v>
      </c>
      <c r="D2810" s="22" t="str">
        <f>Def_Status_Montagem!$A$2</f>
        <v>A verificar</v>
      </c>
      <c r="E2810" s="35" t="str">
        <f>Def_Status_Montagem!$B$4</f>
        <v>Contratada (inclui etiqueta)</v>
      </c>
      <c r="F2810" s="214" t="str">
        <f t="array" ref="F2810">INDEX(Def_Instancias_Equipamentos!$F$2:$F$5135, MATCH(K2810, Def_Instancias_Equipamentos!$D$2:$D$5135, 0), 1)</f>
        <v>Túnel (Anel)</v>
      </c>
      <c r="G2810" s="215" t="str">
        <f t="array" ref="G2810">INDEX(Def_Instancias_Equipamentos!$F$2:$F$5135, MATCH(L2810, Def_Instancias_Equipamentos!$D$2:$D$5135, 0), 1)</f>
        <v>Sala Racks 18 parte 1</v>
      </c>
      <c r="H2810" s="26" t="str">
        <f t="array" ref="H2810">INDEX(Def_Instancias_Equipamentos!$E$2:$E$5135, MATCH(K2810, Def_Instancias_Equipamentos!$D$2:$D$5135, 0), 1)</f>
        <v>SI-18SB</v>
      </c>
      <c r="I2810" s="27" t="str">
        <f t="array" ref="I2810">INDEX(Def_Instancias_Equipamentos!$E$2:$E$5135, MATCH(L2810, Def_Instancias_Equipamentos!$D$2:$D$5135, 0), 1)</f>
        <v>IA-18RaBPM</v>
      </c>
      <c r="J2810" s="27" t="str">
        <f t="shared" si="26"/>
        <v>EXTERNO</v>
      </c>
      <c r="K2810" s="28" t="str">
        <f>Def_Instancias_Equipamentos!$D$1235</f>
        <v>SI-18SB:DI-BPMSigPatch-1</v>
      </c>
      <c r="L2810" s="19" t="str">
        <f>Def_Instancias_Equipamentos!$D$985</f>
        <v>SI-18SB:DI-BPMRFFE-1</v>
      </c>
      <c r="M2810" s="44" t="s">
        <v>49</v>
      </c>
      <c r="N2810" s="45" t="s">
        <v>50</v>
      </c>
      <c r="O2810" s="31" t="str">
        <f>Def_Sistemas_Conectores_Cabos!$B$7</f>
        <v>SMA 50-ohm</v>
      </c>
      <c r="P2810" s="19" t="str">
        <f>Def_Sistemas_Conectores_Cabos!$B$7</f>
        <v>SMA 50-ohm</v>
      </c>
      <c r="Q2810" s="27" t="str">
        <f t="shared" si="31"/>
        <v>SI-18SB:DI-BPMSigPatch-1/TI_OUT
SI-18SB:DI-BPMRFFE-1/TI_IN</v>
      </c>
      <c r="R2810" s="46" t="s">
        <v>25</v>
      </c>
      <c r="S2810" s="46" t="s">
        <v>25</v>
      </c>
      <c r="T2810" s="47" t="str">
        <f>Def_Sistemas_Conectores_Cabos!$C$14</f>
        <v>Datalink Extrudado</v>
      </c>
      <c r="U2810" s="45" t="s">
        <v>46</v>
      </c>
      <c r="V2810" s="33"/>
      <c r="W2810" s="33"/>
      <c r="X2810" s="33"/>
    </row>
    <row r="2811" ht="15.75" customHeight="1">
      <c r="A2811" s="19" t="str">
        <f>Def_Sistemas_Conectores_Cabos!$A$22</f>
        <v>BPM de elétrons</v>
      </c>
      <c r="B2811" s="22" t="str">
        <f>Datas_Entregas!$A$6</f>
        <v>Linhas de Luz (fases I-A e II)</v>
      </c>
      <c r="C2811" s="25">
        <f t="array" ref="C2811">INDEX(Datas_Entregas!$B$2:$B$100, MATCH(B2811, Datas_Entregas!$A$2:$A$100, 0), 1)</f>
        <v>43374</v>
      </c>
      <c r="D2811" s="22" t="str">
        <f>Def_Status_Montagem!$A$2</f>
        <v>A verificar</v>
      </c>
      <c r="E2811" s="35" t="str">
        <f>Def_Status_Montagem!$B$4</f>
        <v>Contratada (inclui etiqueta)</v>
      </c>
      <c r="F2811" s="214" t="str">
        <f t="array" ref="F2811">INDEX(Def_Instancias_Equipamentos!$F$2:$F$5135, MATCH(K2811, Def_Instancias_Equipamentos!$D$2:$D$5135, 0), 1)</f>
        <v>Túnel (Anel)</v>
      </c>
      <c r="G2811" s="215" t="str">
        <f t="array" ref="G2811">INDEX(Def_Instancias_Equipamentos!$F$2:$F$5135, MATCH(L2811, Def_Instancias_Equipamentos!$D$2:$D$5135, 0), 1)</f>
        <v>Sala Racks 18 parte 1</v>
      </c>
      <c r="H2811" s="26" t="str">
        <f t="array" ref="H2811">INDEX(Def_Instancias_Equipamentos!$E$2:$E$5135, MATCH(K2811, Def_Instancias_Equipamentos!$D$2:$D$5135, 0), 1)</f>
        <v>SI-18SB</v>
      </c>
      <c r="I2811" s="27" t="str">
        <f t="array" ref="I2811">INDEX(Def_Instancias_Equipamentos!$E$2:$E$5135, MATCH(L2811, Def_Instancias_Equipamentos!$D$2:$D$5135, 0), 1)</f>
        <v>IA-18RaBPM</v>
      </c>
      <c r="J2811" s="27" t="str">
        <f t="shared" si="26"/>
        <v>EXTERNO</v>
      </c>
      <c r="K2811" s="28" t="str">
        <f>Def_Instancias_Equipamentos!$D$1236</f>
        <v>SI-18SB:DI-BPMSigPatch-2</v>
      </c>
      <c r="L2811" s="19" t="str">
        <f>Def_Instancias_Equipamentos!$D$986</f>
        <v>SI-18SB:DI-BPMRFFE-2</v>
      </c>
      <c r="M2811" s="44" t="s">
        <v>49</v>
      </c>
      <c r="N2811" s="45" t="s">
        <v>50</v>
      </c>
      <c r="O2811" s="31" t="str">
        <f>Def_Sistemas_Conectores_Cabos!$B$7</f>
        <v>SMA 50-ohm</v>
      </c>
      <c r="P2811" s="19" t="str">
        <f>Def_Sistemas_Conectores_Cabos!$B$7</f>
        <v>SMA 50-ohm</v>
      </c>
      <c r="Q2811" s="27" t="str">
        <f t="shared" si="31"/>
        <v>SI-18SB:DI-BPMSigPatch-2/TI_OUT
SI-18SB:DI-BPMRFFE-2/TI_IN</v>
      </c>
      <c r="R2811" s="46" t="s">
        <v>25</v>
      </c>
      <c r="S2811" s="46" t="s">
        <v>25</v>
      </c>
      <c r="T2811" s="47" t="str">
        <f>Def_Sistemas_Conectores_Cabos!$C$14</f>
        <v>Datalink Extrudado</v>
      </c>
      <c r="U2811" s="45" t="s">
        <v>46</v>
      </c>
      <c r="V2811" s="33"/>
      <c r="W2811" s="33"/>
      <c r="X2811" s="33"/>
    </row>
    <row r="2812" ht="15.75" customHeight="1">
      <c r="A2812" s="19" t="str">
        <f>Def_Sistemas_Conectores_Cabos!$A$22</f>
        <v>BPM de elétrons</v>
      </c>
      <c r="B2812" s="22" t="str">
        <f>Datas_Entregas!$A$2</f>
        <v>Booster/LTB</v>
      </c>
      <c r="C2812" s="25">
        <f t="array" ref="C2812">INDEX(Datas_Entregas!$B$2:$B$100, MATCH(B2812, Datas_Entregas!$A$2:$A$100, 0), 1)</f>
        <v>43266</v>
      </c>
      <c r="D2812" s="22" t="str">
        <f>Def_Status_Montagem!$A$2</f>
        <v>A verificar</v>
      </c>
      <c r="E2812" s="35" t="str">
        <f>Def_Status_Montagem!$B$4</f>
        <v>Contratada (inclui etiqueta)</v>
      </c>
      <c r="F2812" s="214" t="str">
        <f t="array" ref="F2812">INDEX(Def_Instancias_Equipamentos!$F$2:$F$5135, MATCH(K2812, Def_Instancias_Equipamentos!$D$2:$D$5135, 0), 1)</f>
        <v>Túnel (Booster)</v>
      </c>
      <c r="G2812" s="215" t="str">
        <f t="array" ref="G2812">INDEX(Def_Instancias_Equipamentos!$F$2:$F$5135, MATCH(L2812, Def_Instancias_Equipamentos!$D$2:$D$5135, 0), 1)</f>
        <v>Sala Racks 18 parte 1</v>
      </c>
      <c r="H2812" s="26" t="str">
        <f t="array" ref="H2812">INDEX(Def_Instancias_Equipamentos!$E$2:$E$5135, MATCH(K2812, Def_Instancias_Equipamentos!$D$2:$D$5135, 0), 1)</f>
        <v>BO-45U</v>
      </c>
      <c r="I2812" s="27" t="str">
        <f t="array" ref="I2812">INDEX(Def_Instancias_Equipamentos!$E$2:$E$5135, MATCH(L2812, Def_Instancias_Equipamentos!$D$2:$D$5135, 0), 1)</f>
        <v>IA-18RaBPM</v>
      </c>
      <c r="J2812" s="27" t="str">
        <f t="shared" si="26"/>
        <v>EXTERNO</v>
      </c>
      <c r="K2812" s="28" t="str">
        <f>Def_Instancias_Equipamentos!$D$1035</f>
        <v>BO-45U:DI-BPMSigPatch</v>
      </c>
      <c r="L2812" s="19" t="str">
        <f>Def_Instancias_Equipamentos!$D$785</f>
        <v>BO-45U:DI-BPMRFFE</v>
      </c>
      <c r="M2812" s="44" t="s">
        <v>44</v>
      </c>
      <c r="N2812" s="45" t="s">
        <v>45</v>
      </c>
      <c r="O2812" s="31" t="str">
        <f>Def_Sistemas_Conectores_Cabos!$B$7</f>
        <v>SMA 50-ohm</v>
      </c>
      <c r="P2812" s="19" t="str">
        <f>Def_Sistemas_Conectores_Cabos!$B$7</f>
        <v>SMA 50-ohm</v>
      </c>
      <c r="Q2812" s="27" t="str">
        <f t="shared" si="31"/>
        <v>BO-45U:DI-BPMSigPatch/BI_OUT
BO-45U:DI-BPMRFFE/BI_IN</v>
      </c>
      <c r="R2812" s="46" t="s">
        <v>25</v>
      </c>
      <c r="S2812" s="46" t="s">
        <v>25</v>
      </c>
      <c r="T2812" s="47" t="str">
        <f>Def_Sistemas_Conectores_Cabos!$C$14</f>
        <v>Datalink Extrudado</v>
      </c>
      <c r="U2812" s="45" t="s">
        <v>46</v>
      </c>
      <c r="V2812" s="33"/>
      <c r="W2812" s="33"/>
      <c r="X2812" s="33"/>
    </row>
    <row r="2813" ht="15.75" customHeight="1">
      <c r="A2813" s="19" t="str">
        <f>Def_Sistemas_Conectores_Cabos!$A$22</f>
        <v>BPM de elétrons</v>
      </c>
      <c r="B2813" s="22" t="str">
        <f>Datas_Entregas!$A$2</f>
        <v>Booster/LTB</v>
      </c>
      <c r="C2813" s="25">
        <f t="array" ref="C2813">INDEX(Datas_Entregas!$B$2:$B$100, MATCH(B2813, Datas_Entregas!$A$2:$A$100, 0), 1)</f>
        <v>43266</v>
      </c>
      <c r="D2813" s="22" t="str">
        <f>Def_Status_Montagem!$A$2</f>
        <v>A verificar</v>
      </c>
      <c r="E2813" s="35" t="str">
        <f>Def_Status_Montagem!$B$4</f>
        <v>Contratada (inclui etiqueta)</v>
      </c>
      <c r="F2813" s="214" t="str">
        <f t="array" ref="F2813">INDEX(Def_Instancias_Equipamentos!$F$2:$F$5135, MATCH(K2813, Def_Instancias_Equipamentos!$D$2:$D$5135, 0), 1)</f>
        <v>Túnel (Booster)</v>
      </c>
      <c r="G2813" s="215" t="str">
        <f t="array" ref="G2813">INDEX(Def_Instancias_Equipamentos!$F$2:$F$5135, MATCH(L2813, Def_Instancias_Equipamentos!$D$2:$D$5135, 0), 1)</f>
        <v>Sala Racks 18 parte 1</v>
      </c>
      <c r="H2813" s="26" t="str">
        <f t="array" ref="H2813">INDEX(Def_Instancias_Equipamentos!$E$2:$E$5135, MATCH(K2813, Def_Instancias_Equipamentos!$D$2:$D$5135, 0), 1)</f>
        <v>BO-45U</v>
      </c>
      <c r="I2813" s="27" t="str">
        <f t="array" ref="I2813">INDEX(Def_Instancias_Equipamentos!$E$2:$E$5135, MATCH(L2813, Def_Instancias_Equipamentos!$D$2:$D$5135, 0), 1)</f>
        <v>IA-18RaBPM</v>
      </c>
      <c r="J2813" s="27" t="str">
        <f t="shared" si="26"/>
        <v>EXTERNO</v>
      </c>
      <c r="K2813" s="28" t="str">
        <f>Def_Instancias_Equipamentos!$D$1035</f>
        <v>BO-45U:DI-BPMSigPatch</v>
      </c>
      <c r="L2813" s="19" t="str">
        <f>Def_Instancias_Equipamentos!$D$785</f>
        <v>BO-45U:DI-BPMRFFE</v>
      </c>
      <c r="M2813" s="44" t="s">
        <v>47</v>
      </c>
      <c r="N2813" s="45" t="s">
        <v>48</v>
      </c>
      <c r="O2813" s="31" t="str">
        <f>Def_Sistemas_Conectores_Cabos!$B$7</f>
        <v>SMA 50-ohm</v>
      </c>
      <c r="P2813" s="19" t="str">
        <f>Def_Sistemas_Conectores_Cabos!$B$7</f>
        <v>SMA 50-ohm</v>
      </c>
      <c r="Q2813" s="27" t="str">
        <f t="shared" si="31"/>
        <v>BO-45U:DI-BPMSigPatch/BO_OUT
BO-45U:DI-BPMRFFE/BO_IN</v>
      </c>
      <c r="R2813" s="46" t="s">
        <v>25</v>
      </c>
      <c r="S2813" s="46" t="s">
        <v>25</v>
      </c>
      <c r="T2813" s="47" t="str">
        <f>Def_Sistemas_Conectores_Cabos!$C$14</f>
        <v>Datalink Extrudado</v>
      </c>
      <c r="U2813" s="45" t="s">
        <v>46</v>
      </c>
      <c r="V2813" s="33"/>
      <c r="W2813" s="33"/>
      <c r="X2813" s="33"/>
    </row>
    <row r="2814" ht="15.75" customHeight="1">
      <c r="A2814" s="19" t="str">
        <f>Def_Sistemas_Conectores_Cabos!$A$22</f>
        <v>BPM de elétrons</v>
      </c>
      <c r="B2814" s="22" t="str">
        <f>Datas_Entregas!$A$2</f>
        <v>Booster/LTB</v>
      </c>
      <c r="C2814" s="25">
        <f t="array" ref="C2814">INDEX(Datas_Entregas!$B$2:$B$100, MATCH(B2814, Datas_Entregas!$A$2:$A$100, 0), 1)</f>
        <v>43266</v>
      </c>
      <c r="D2814" s="22" t="str">
        <f>Def_Status_Montagem!$A$2</f>
        <v>A verificar</v>
      </c>
      <c r="E2814" s="35" t="str">
        <f>Def_Status_Montagem!$B$4</f>
        <v>Contratada (inclui etiqueta)</v>
      </c>
      <c r="F2814" s="214" t="str">
        <f t="array" ref="F2814">INDEX(Def_Instancias_Equipamentos!$F$2:$F$5135, MATCH(K2814, Def_Instancias_Equipamentos!$D$2:$D$5135, 0), 1)</f>
        <v>Túnel (Booster)</v>
      </c>
      <c r="G2814" s="215" t="str">
        <f t="array" ref="G2814">INDEX(Def_Instancias_Equipamentos!$F$2:$F$5135, MATCH(L2814, Def_Instancias_Equipamentos!$D$2:$D$5135, 0), 1)</f>
        <v>Sala Racks 18 parte 1</v>
      </c>
      <c r="H2814" s="26" t="str">
        <f t="array" ref="H2814">INDEX(Def_Instancias_Equipamentos!$E$2:$E$5135, MATCH(K2814, Def_Instancias_Equipamentos!$D$2:$D$5135, 0), 1)</f>
        <v>BO-45U</v>
      </c>
      <c r="I2814" s="27" t="str">
        <f t="array" ref="I2814">INDEX(Def_Instancias_Equipamentos!$E$2:$E$5135, MATCH(L2814, Def_Instancias_Equipamentos!$D$2:$D$5135, 0), 1)</f>
        <v>IA-18RaBPM</v>
      </c>
      <c r="J2814" s="27" t="str">
        <f t="shared" si="26"/>
        <v>EXTERNO</v>
      </c>
      <c r="K2814" s="28" t="str">
        <f>Def_Instancias_Equipamentos!$D$1035</f>
        <v>BO-45U:DI-BPMSigPatch</v>
      </c>
      <c r="L2814" s="19" t="str">
        <f>Def_Instancias_Equipamentos!$D$785</f>
        <v>BO-45U:DI-BPMRFFE</v>
      </c>
      <c r="M2814" s="44" t="s">
        <v>49</v>
      </c>
      <c r="N2814" s="45" t="s">
        <v>50</v>
      </c>
      <c r="O2814" s="31" t="str">
        <f>Def_Sistemas_Conectores_Cabos!$B$7</f>
        <v>SMA 50-ohm</v>
      </c>
      <c r="P2814" s="19" t="str">
        <f>Def_Sistemas_Conectores_Cabos!$B$7</f>
        <v>SMA 50-ohm</v>
      </c>
      <c r="Q2814" s="27" t="str">
        <f t="shared" si="31"/>
        <v>BO-45U:DI-BPMSigPatch/TI_OUT
BO-45U:DI-BPMRFFE/TI_IN</v>
      </c>
      <c r="R2814" s="46" t="s">
        <v>25</v>
      </c>
      <c r="S2814" s="46" t="s">
        <v>25</v>
      </c>
      <c r="T2814" s="47" t="str">
        <f>Def_Sistemas_Conectores_Cabos!$C$14</f>
        <v>Datalink Extrudado</v>
      </c>
      <c r="U2814" s="45" t="s">
        <v>46</v>
      </c>
      <c r="V2814" s="33"/>
      <c r="W2814" s="33"/>
      <c r="X2814" s="33"/>
    </row>
    <row r="2815" ht="15.75" customHeight="1">
      <c r="A2815" s="19" t="str">
        <f>Def_Sistemas_Conectores_Cabos!$A$22</f>
        <v>BPM de elétrons</v>
      </c>
      <c r="B2815" s="22" t="str">
        <f>Datas_Entregas!$A$3</f>
        <v>BTS/Anel</v>
      </c>
      <c r="C2815" s="25">
        <f t="array" ref="C2815">INDEX(Datas_Entregas!$B$2:$B$100, MATCH(B2815, Datas_Entregas!$A$2:$A$100, 0), 1)</f>
        <v>43296</v>
      </c>
      <c r="D2815" s="22" t="str">
        <f>Def_Status_Montagem!$A$2</f>
        <v>A verificar</v>
      </c>
      <c r="E2815" s="35" t="str">
        <f>Def_Status_Montagem!$B$4</f>
        <v>Contratada (inclui etiqueta)</v>
      </c>
      <c r="F2815" s="214" t="str">
        <f t="array" ref="F2815">INDEX(Def_Instancias_Equipamentos!$F$2:$F$5135, MATCH(K2815, Def_Instancias_Equipamentos!$D$2:$D$5135, 0), 1)</f>
        <v>Túnel (Anel)</v>
      </c>
      <c r="G2815" s="215" t="str">
        <f t="array" ref="G2815">INDEX(Def_Instancias_Equipamentos!$F$2:$F$5135, MATCH(L2815, Def_Instancias_Equipamentos!$D$2:$D$5135, 0), 1)</f>
        <v>Sala Racks 18 parte 2</v>
      </c>
      <c r="H2815" s="26" t="str">
        <f t="array" ref="H2815">INDEX(Def_Instancias_Equipamentos!$E$2:$E$5135, MATCH(K2815, Def_Instancias_Equipamentos!$D$2:$D$5135, 0), 1)</f>
        <v>SI-19C1</v>
      </c>
      <c r="I2815" s="27" t="str">
        <f t="array" ref="I2815">INDEX(Def_Instancias_Equipamentos!$E$2:$E$5135, MATCH(L2815, Def_Instancias_Equipamentos!$D$2:$D$5135, 0), 1)</f>
        <v>IA-19RaBPM</v>
      </c>
      <c r="J2815" s="27" t="str">
        <f t="shared" si="26"/>
        <v>EXTERNO</v>
      </c>
      <c r="K2815" s="28" t="str">
        <f>Def_Instancias_Equipamentos!$D$1185</f>
        <v>SI-19C1:DI-BPMSigPatch-1</v>
      </c>
      <c r="L2815" s="19" t="str">
        <f>Def_Instancias_Equipamentos!$D$935</f>
        <v>SI-19C1:DI-BPMRFFE-1</v>
      </c>
      <c r="M2815" s="44" t="s">
        <v>47</v>
      </c>
      <c r="N2815" s="45" t="s">
        <v>48</v>
      </c>
      <c r="O2815" s="31" t="str">
        <f>Def_Sistemas_Conectores_Cabos!$B$7</f>
        <v>SMA 50-ohm</v>
      </c>
      <c r="P2815" s="19" t="str">
        <f>Def_Sistemas_Conectores_Cabos!$B$7</f>
        <v>SMA 50-ohm</v>
      </c>
      <c r="Q2815" s="27" t="str">
        <f t="shared" si="31"/>
        <v>SI-19C1:DI-BPMSigPatch-1/BO_OUT
SI-19C1:DI-BPMRFFE-1/BO_IN</v>
      </c>
      <c r="R2815" s="46" t="s">
        <v>25</v>
      </c>
      <c r="S2815" s="46" t="s">
        <v>25</v>
      </c>
      <c r="T2815" s="47" t="str">
        <f>Def_Sistemas_Conectores_Cabos!$C$14</f>
        <v>Datalink Extrudado</v>
      </c>
      <c r="U2815" s="45" t="s">
        <v>46</v>
      </c>
      <c r="V2815" s="33"/>
      <c r="W2815" s="33"/>
      <c r="X2815" s="33"/>
    </row>
    <row r="2816" ht="15.75" customHeight="1">
      <c r="A2816" s="19" t="str">
        <f>Def_Sistemas_Conectores_Cabos!$A$22</f>
        <v>BPM de elétrons</v>
      </c>
      <c r="B2816" s="22" t="str">
        <f>Datas_Entregas!$A$3</f>
        <v>BTS/Anel</v>
      </c>
      <c r="C2816" s="25">
        <f t="array" ref="C2816">INDEX(Datas_Entregas!$B$2:$B$100, MATCH(B2816, Datas_Entregas!$A$2:$A$100, 0), 1)</f>
        <v>43296</v>
      </c>
      <c r="D2816" s="22" t="str">
        <f>Def_Status_Montagem!$A$2</f>
        <v>A verificar</v>
      </c>
      <c r="E2816" s="35" t="str">
        <f>Def_Status_Montagem!$B$4</f>
        <v>Contratada (inclui etiqueta)</v>
      </c>
      <c r="F2816" s="214" t="str">
        <f t="array" ref="F2816">INDEX(Def_Instancias_Equipamentos!$F$2:$F$5135, MATCH(K2816, Def_Instancias_Equipamentos!$D$2:$D$5135, 0), 1)</f>
        <v>Túnel (Anel)</v>
      </c>
      <c r="G2816" s="215" t="str">
        <f t="array" ref="G2816">INDEX(Def_Instancias_Equipamentos!$F$2:$F$5135, MATCH(L2816, Def_Instancias_Equipamentos!$D$2:$D$5135, 0), 1)</f>
        <v>Sala Racks 18 parte 2</v>
      </c>
      <c r="H2816" s="26" t="str">
        <f t="array" ref="H2816">INDEX(Def_Instancias_Equipamentos!$E$2:$E$5135, MATCH(K2816, Def_Instancias_Equipamentos!$D$2:$D$5135, 0), 1)</f>
        <v>SI-19C1</v>
      </c>
      <c r="I2816" s="27" t="str">
        <f t="array" ref="I2816">INDEX(Def_Instancias_Equipamentos!$E$2:$E$5135, MATCH(L2816, Def_Instancias_Equipamentos!$D$2:$D$5135, 0), 1)</f>
        <v>IA-19RaBPM</v>
      </c>
      <c r="J2816" s="27" t="str">
        <f t="shared" si="26"/>
        <v>EXTERNO</v>
      </c>
      <c r="K2816" s="28" t="str">
        <f>Def_Instancias_Equipamentos!$D$1186</f>
        <v>SI-19C1:DI-BPMSigPatch-2</v>
      </c>
      <c r="L2816" s="19" t="str">
        <f>Def_Instancias_Equipamentos!$D$936</f>
        <v>SI-19C1:DI-BPMRFFE-2</v>
      </c>
      <c r="M2816" s="44" t="s">
        <v>47</v>
      </c>
      <c r="N2816" s="45" t="s">
        <v>48</v>
      </c>
      <c r="O2816" s="31" t="str">
        <f>Def_Sistemas_Conectores_Cabos!$B$7</f>
        <v>SMA 50-ohm</v>
      </c>
      <c r="P2816" s="19" t="str">
        <f>Def_Sistemas_Conectores_Cabos!$B$7</f>
        <v>SMA 50-ohm</v>
      </c>
      <c r="Q2816" s="27" t="str">
        <f t="shared" si="31"/>
        <v>SI-19C1:DI-BPMSigPatch-2/BO_OUT
SI-19C1:DI-BPMRFFE-2/BO_IN</v>
      </c>
      <c r="R2816" s="46" t="s">
        <v>25</v>
      </c>
      <c r="S2816" s="46" t="s">
        <v>25</v>
      </c>
      <c r="T2816" s="47" t="str">
        <f>Def_Sistemas_Conectores_Cabos!$C$14</f>
        <v>Datalink Extrudado</v>
      </c>
      <c r="U2816" s="45" t="s">
        <v>46</v>
      </c>
      <c r="V2816" s="33"/>
      <c r="W2816" s="33"/>
      <c r="X2816" s="33"/>
    </row>
    <row r="2817" ht="15.75" customHeight="1">
      <c r="A2817" s="19" t="str">
        <f>Def_Sistemas_Conectores_Cabos!$A$22</f>
        <v>BPM de elétrons</v>
      </c>
      <c r="B2817" s="22" t="str">
        <f>Datas_Entregas!$A$3</f>
        <v>BTS/Anel</v>
      </c>
      <c r="C2817" s="25">
        <f t="array" ref="C2817">INDEX(Datas_Entregas!$B$2:$B$100, MATCH(B2817, Datas_Entregas!$A$2:$A$100, 0), 1)</f>
        <v>43296</v>
      </c>
      <c r="D2817" s="22" t="str">
        <f>Def_Status_Montagem!$A$2</f>
        <v>A verificar</v>
      </c>
      <c r="E2817" s="35" t="str">
        <f>Def_Status_Montagem!$B$4</f>
        <v>Contratada (inclui etiqueta)</v>
      </c>
      <c r="F2817" s="214" t="str">
        <f t="array" ref="F2817">INDEX(Def_Instancias_Equipamentos!$F$2:$F$5135, MATCH(K2817, Def_Instancias_Equipamentos!$D$2:$D$5135, 0), 1)</f>
        <v>Túnel (Anel)</v>
      </c>
      <c r="G2817" s="215" t="str">
        <f t="array" ref="G2817">INDEX(Def_Instancias_Equipamentos!$F$2:$F$5135, MATCH(L2817, Def_Instancias_Equipamentos!$D$2:$D$5135, 0), 1)</f>
        <v>Sala Racks 18 parte 2</v>
      </c>
      <c r="H2817" s="26" t="str">
        <f t="array" ref="H2817">INDEX(Def_Instancias_Equipamentos!$E$2:$E$5135, MATCH(K2817, Def_Instancias_Equipamentos!$D$2:$D$5135, 0), 1)</f>
        <v>SI-19C2</v>
      </c>
      <c r="I2817" s="27" t="str">
        <f t="array" ref="I2817">INDEX(Def_Instancias_Equipamentos!$E$2:$E$5135, MATCH(L2817, Def_Instancias_Equipamentos!$D$2:$D$5135, 0), 1)</f>
        <v>IA-19RaBPM</v>
      </c>
      <c r="J2817" s="27" t="str">
        <f t="shared" si="26"/>
        <v>EXTERNO</v>
      </c>
      <c r="K2817" s="28" t="str">
        <f>Def_Instancias_Equipamentos!$D$1187</f>
        <v>SI-19C2:DI-BPMSigPatch</v>
      </c>
      <c r="L2817" s="19" t="str">
        <f>Def_Instancias_Equipamentos!$D$937</f>
        <v>SI-19C2:DI-BPMRFFE</v>
      </c>
      <c r="M2817" s="44" t="s">
        <v>47</v>
      </c>
      <c r="N2817" s="45" t="s">
        <v>48</v>
      </c>
      <c r="O2817" s="31" t="str">
        <f>Def_Sistemas_Conectores_Cabos!$B$7</f>
        <v>SMA 50-ohm</v>
      </c>
      <c r="P2817" s="19" t="str">
        <f>Def_Sistemas_Conectores_Cabos!$B$7</f>
        <v>SMA 50-ohm</v>
      </c>
      <c r="Q2817" s="27" t="str">
        <f t="shared" si="31"/>
        <v>SI-19C2:DI-BPMSigPatch/BO_OUT
SI-19C2:DI-BPMRFFE/BO_IN</v>
      </c>
      <c r="R2817" s="46" t="s">
        <v>25</v>
      </c>
      <c r="S2817" s="46" t="s">
        <v>25</v>
      </c>
      <c r="T2817" s="47" t="str">
        <f>Def_Sistemas_Conectores_Cabos!$C$14</f>
        <v>Datalink Extrudado</v>
      </c>
      <c r="U2817" s="45" t="s">
        <v>46</v>
      </c>
      <c r="V2817" s="33"/>
      <c r="W2817" s="33"/>
      <c r="X2817" s="33"/>
    </row>
    <row r="2818" ht="15.75" customHeight="1">
      <c r="A2818" s="19" t="str">
        <f>Def_Sistemas_Conectores_Cabos!$A$22</f>
        <v>BPM de elétrons</v>
      </c>
      <c r="B2818" s="22" t="str">
        <f>Datas_Entregas!$A$3</f>
        <v>BTS/Anel</v>
      </c>
      <c r="C2818" s="25">
        <f t="array" ref="C2818">INDEX(Datas_Entregas!$B$2:$B$100, MATCH(B2818, Datas_Entregas!$A$2:$A$100, 0), 1)</f>
        <v>43296</v>
      </c>
      <c r="D2818" s="22" t="str">
        <f>Def_Status_Montagem!$A$2</f>
        <v>A verificar</v>
      </c>
      <c r="E2818" s="35" t="str">
        <f>Def_Status_Montagem!$B$4</f>
        <v>Contratada (inclui etiqueta)</v>
      </c>
      <c r="F2818" s="214" t="str">
        <f t="array" ref="F2818">INDEX(Def_Instancias_Equipamentos!$F$2:$F$5135, MATCH(K2818, Def_Instancias_Equipamentos!$D$2:$D$5135, 0), 1)</f>
        <v>Túnel (Anel)</v>
      </c>
      <c r="G2818" s="215" t="str">
        <f t="array" ref="G2818">INDEX(Def_Instancias_Equipamentos!$F$2:$F$5135, MATCH(L2818, Def_Instancias_Equipamentos!$D$2:$D$5135, 0), 1)</f>
        <v>Sala Racks 18 parte 2</v>
      </c>
      <c r="H2818" s="26" t="str">
        <f t="array" ref="H2818">INDEX(Def_Instancias_Equipamentos!$E$2:$E$5135, MATCH(K2818, Def_Instancias_Equipamentos!$D$2:$D$5135, 0), 1)</f>
        <v>SI-19C3</v>
      </c>
      <c r="I2818" s="27" t="str">
        <f t="array" ref="I2818">INDEX(Def_Instancias_Equipamentos!$E$2:$E$5135, MATCH(L2818, Def_Instancias_Equipamentos!$D$2:$D$5135, 0), 1)</f>
        <v>IA-19RaBPM</v>
      </c>
      <c r="J2818" s="27" t="str">
        <f t="shared" si="26"/>
        <v>EXTERNO</v>
      </c>
      <c r="K2818" s="28" t="str">
        <f>Def_Instancias_Equipamentos!$D$1188</f>
        <v>SI-19C3:DI-BPMSigPatch-1</v>
      </c>
      <c r="L2818" s="19" t="str">
        <f>Def_Instancias_Equipamentos!$D$938</f>
        <v>SI-19C3:DI-BPMRFFE-1</v>
      </c>
      <c r="M2818" s="44" t="s">
        <v>47</v>
      </c>
      <c r="N2818" s="45" t="s">
        <v>48</v>
      </c>
      <c r="O2818" s="31" t="str">
        <f>Def_Sistemas_Conectores_Cabos!$B$7</f>
        <v>SMA 50-ohm</v>
      </c>
      <c r="P2818" s="19" t="str">
        <f>Def_Sistemas_Conectores_Cabos!$B$7</f>
        <v>SMA 50-ohm</v>
      </c>
      <c r="Q2818" s="27" t="str">
        <f t="shared" si="31"/>
        <v>SI-19C3:DI-BPMSigPatch-1/BO_OUT
SI-19C3:DI-BPMRFFE-1/BO_IN</v>
      </c>
      <c r="R2818" s="46" t="s">
        <v>25</v>
      </c>
      <c r="S2818" s="46" t="s">
        <v>25</v>
      </c>
      <c r="T2818" s="47" t="str">
        <f>Def_Sistemas_Conectores_Cabos!$C$14</f>
        <v>Datalink Extrudado</v>
      </c>
      <c r="U2818" s="45" t="s">
        <v>46</v>
      </c>
      <c r="V2818" s="33"/>
      <c r="W2818" s="33"/>
      <c r="X2818" s="33"/>
    </row>
    <row r="2819" ht="15.75" customHeight="1">
      <c r="A2819" s="19" t="str">
        <f>Def_Sistemas_Conectores_Cabos!$A$22</f>
        <v>BPM de elétrons</v>
      </c>
      <c r="B2819" s="22" t="str">
        <f>Datas_Entregas!$A$3</f>
        <v>BTS/Anel</v>
      </c>
      <c r="C2819" s="25">
        <f t="array" ref="C2819">INDEX(Datas_Entregas!$B$2:$B$100, MATCH(B2819, Datas_Entregas!$A$2:$A$100, 0), 1)</f>
        <v>43296</v>
      </c>
      <c r="D2819" s="22" t="str">
        <f>Def_Status_Montagem!$A$2</f>
        <v>A verificar</v>
      </c>
      <c r="E2819" s="35" t="str">
        <f>Def_Status_Montagem!$B$4</f>
        <v>Contratada (inclui etiqueta)</v>
      </c>
      <c r="F2819" s="214" t="str">
        <f t="array" ref="F2819">INDEX(Def_Instancias_Equipamentos!$F$2:$F$5135, MATCH(K2819, Def_Instancias_Equipamentos!$D$2:$D$5135, 0), 1)</f>
        <v>Túnel (Anel)</v>
      </c>
      <c r="G2819" s="215" t="str">
        <f t="array" ref="G2819">INDEX(Def_Instancias_Equipamentos!$F$2:$F$5135, MATCH(L2819, Def_Instancias_Equipamentos!$D$2:$D$5135, 0), 1)</f>
        <v>Sala Racks 18 parte 2</v>
      </c>
      <c r="H2819" s="26" t="str">
        <f t="array" ref="H2819">INDEX(Def_Instancias_Equipamentos!$E$2:$E$5135, MATCH(K2819, Def_Instancias_Equipamentos!$D$2:$D$5135, 0), 1)</f>
        <v>SI-19C3</v>
      </c>
      <c r="I2819" s="27" t="str">
        <f t="array" ref="I2819">INDEX(Def_Instancias_Equipamentos!$E$2:$E$5135, MATCH(L2819, Def_Instancias_Equipamentos!$D$2:$D$5135, 0), 1)</f>
        <v>IA-19RaBPM</v>
      </c>
      <c r="J2819" s="27" t="str">
        <f t="shared" si="26"/>
        <v>EXTERNO</v>
      </c>
      <c r="K2819" s="28" t="str">
        <f>Def_Instancias_Equipamentos!$D$1189</f>
        <v>SI-19C3:DI-BPMSigPatch-2</v>
      </c>
      <c r="L2819" s="19" t="str">
        <f>Def_Instancias_Equipamentos!$D$939</f>
        <v>SI-19C3:DI-BPMRFFE-2</v>
      </c>
      <c r="M2819" s="44" t="s">
        <v>47</v>
      </c>
      <c r="N2819" s="45" t="s">
        <v>48</v>
      </c>
      <c r="O2819" s="31" t="str">
        <f>Def_Sistemas_Conectores_Cabos!$B$7</f>
        <v>SMA 50-ohm</v>
      </c>
      <c r="P2819" s="19" t="str">
        <f>Def_Sistemas_Conectores_Cabos!$B$7</f>
        <v>SMA 50-ohm</v>
      </c>
      <c r="Q2819" s="27" t="str">
        <f t="shared" si="31"/>
        <v>SI-19C3:DI-BPMSigPatch-2/BO_OUT
SI-19C3:DI-BPMRFFE-2/BO_IN</v>
      </c>
      <c r="R2819" s="46" t="s">
        <v>25</v>
      </c>
      <c r="S2819" s="46" t="s">
        <v>25</v>
      </c>
      <c r="T2819" s="47" t="str">
        <f>Def_Sistemas_Conectores_Cabos!$C$14</f>
        <v>Datalink Extrudado</v>
      </c>
      <c r="U2819" s="45" t="s">
        <v>46</v>
      </c>
      <c r="V2819" s="33"/>
      <c r="W2819" s="33"/>
      <c r="X2819" s="33"/>
    </row>
    <row r="2820" ht="15.75" customHeight="1">
      <c r="A2820" s="19" t="str">
        <f>Def_Sistemas_Conectores_Cabos!$A$22</f>
        <v>BPM de elétrons</v>
      </c>
      <c r="B2820" s="22" t="str">
        <f>Datas_Entregas!$A$3</f>
        <v>BTS/Anel</v>
      </c>
      <c r="C2820" s="25">
        <f t="array" ref="C2820">INDEX(Datas_Entregas!$B$2:$B$100, MATCH(B2820, Datas_Entregas!$A$2:$A$100, 0), 1)</f>
        <v>43296</v>
      </c>
      <c r="D2820" s="22" t="str">
        <f>Def_Status_Montagem!$A$2</f>
        <v>A verificar</v>
      </c>
      <c r="E2820" s="35" t="str">
        <f>Def_Status_Montagem!$B$4</f>
        <v>Contratada (inclui etiqueta)</v>
      </c>
      <c r="F2820" s="214" t="str">
        <f t="array" ref="F2820">INDEX(Def_Instancias_Equipamentos!$F$2:$F$5135, MATCH(K2820, Def_Instancias_Equipamentos!$D$2:$D$5135, 0), 1)</f>
        <v>Túnel (Anel)</v>
      </c>
      <c r="G2820" s="215" t="str">
        <f t="array" ref="G2820">INDEX(Def_Instancias_Equipamentos!$F$2:$F$5135, MATCH(L2820, Def_Instancias_Equipamentos!$D$2:$D$5135, 0), 1)</f>
        <v>Sala Racks 18 parte 2</v>
      </c>
      <c r="H2820" s="26" t="str">
        <f t="array" ref="H2820">INDEX(Def_Instancias_Equipamentos!$E$2:$E$5135, MATCH(K2820, Def_Instancias_Equipamentos!$D$2:$D$5135, 0), 1)</f>
        <v>SI-19C4</v>
      </c>
      <c r="I2820" s="27" t="str">
        <f t="array" ref="I2820">INDEX(Def_Instancias_Equipamentos!$E$2:$E$5135, MATCH(L2820, Def_Instancias_Equipamentos!$D$2:$D$5135, 0), 1)</f>
        <v>IA-19RaBPM</v>
      </c>
      <c r="J2820" s="27" t="str">
        <f t="shared" si="26"/>
        <v>EXTERNO</v>
      </c>
      <c r="K2820" s="28" t="str">
        <f>Def_Instancias_Equipamentos!$D$1190</f>
        <v>SI-19C4:DI-BPMSigPatch</v>
      </c>
      <c r="L2820" s="19" t="str">
        <f>Def_Instancias_Equipamentos!$D$940</f>
        <v>SI-19C4:DI-BPMRFFE</v>
      </c>
      <c r="M2820" s="44" t="s">
        <v>47</v>
      </c>
      <c r="N2820" s="45" t="s">
        <v>48</v>
      </c>
      <c r="O2820" s="31" t="str">
        <f>Def_Sistemas_Conectores_Cabos!$B$7</f>
        <v>SMA 50-ohm</v>
      </c>
      <c r="P2820" s="19" t="str">
        <f>Def_Sistemas_Conectores_Cabos!$B$7</f>
        <v>SMA 50-ohm</v>
      </c>
      <c r="Q2820" s="27" t="str">
        <f t="shared" si="31"/>
        <v>SI-19C4:DI-BPMSigPatch/BO_OUT
SI-19C4:DI-BPMRFFE/BO_IN</v>
      </c>
      <c r="R2820" s="46" t="s">
        <v>25</v>
      </c>
      <c r="S2820" s="46" t="s">
        <v>25</v>
      </c>
      <c r="T2820" s="47" t="str">
        <f>Def_Sistemas_Conectores_Cabos!$C$14</f>
        <v>Datalink Extrudado</v>
      </c>
      <c r="U2820" s="45" t="s">
        <v>46</v>
      </c>
      <c r="V2820" s="33"/>
      <c r="W2820" s="33"/>
      <c r="X2820" s="33"/>
    </row>
    <row r="2821" ht="15.75" customHeight="1">
      <c r="A2821" s="19" t="str">
        <f>Def_Sistemas_Conectores_Cabos!$A$22</f>
        <v>BPM de elétrons</v>
      </c>
      <c r="B2821" s="22" t="str">
        <f>Datas_Entregas!$A$3</f>
        <v>BTS/Anel</v>
      </c>
      <c r="C2821" s="25">
        <f t="array" ref="C2821">INDEX(Datas_Entregas!$B$2:$B$100, MATCH(B2821, Datas_Entregas!$A$2:$A$100, 0), 1)</f>
        <v>43296</v>
      </c>
      <c r="D2821" s="22" t="str">
        <f>Def_Status_Montagem!$A$2</f>
        <v>A verificar</v>
      </c>
      <c r="E2821" s="35" t="str">
        <f>Def_Status_Montagem!$B$4</f>
        <v>Contratada (inclui etiqueta)</v>
      </c>
      <c r="F2821" s="214" t="str">
        <f t="array" ref="F2821">INDEX(Def_Instancias_Equipamentos!$F$2:$F$5135, MATCH(K2821, Def_Instancias_Equipamentos!$D$2:$D$5135, 0), 1)</f>
        <v>Túnel (Anel)</v>
      </c>
      <c r="G2821" s="215" t="str">
        <f t="array" ref="G2821">INDEX(Def_Instancias_Equipamentos!$F$2:$F$5135, MATCH(L2821, Def_Instancias_Equipamentos!$D$2:$D$5135, 0), 1)</f>
        <v>Sala Racks 18 parte 2</v>
      </c>
      <c r="H2821" s="26" t="str">
        <f t="array" ref="H2821">INDEX(Def_Instancias_Equipamentos!$E$2:$E$5135, MATCH(K2821, Def_Instancias_Equipamentos!$D$2:$D$5135, 0), 1)</f>
        <v>SI-19M1</v>
      </c>
      <c r="I2821" s="27" t="str">
        <f t="array" ref="I2821">INDEX(Def_Instancias_Equipamentos!$E$2:$E$5135, MATCH(L2821, Def_Instancias_Equipamentos!$D$2:$D$5135, 0), 1)</f>
        <v>IA-19RaBPM</v>
      </c>
      <c r="J2821" s="27" t="str">
        <f t="shared" si="26"/>
        <v>EXTERNO</v>
      </c>
      <c r="K2821" s="28" t="str">
        <f>Def_Instancias_Equipamentos!$D$1191</f>
        <v>SI-19M1:DI-BPMSigPatch</v>
      </c>
      <c r="L2821" s="19" t="str">
        <f>Def_Instancias_Equipamentos!$D$941</f>
        <v>SI-19M1:DI-BPMRFFE</v>
      </c>
      <c r="M2821" s="44" t="s">
        <v>47</v>
      </c>
      <c r="N2821" s="45" t="s">
        <v>48</v>
      </c>
      <c r="O2821" s="31" t="str">
        <f>Def_Sistemas_Conectores_Cabos!$B$7</f>
        <v>SMA 50-ohm</v>
      </c>
      <c r="P2821" s="19" t="str">
        <f>Def_Sistemas_Conectores_Cabos!$B$7</f>
        <v>SMA 50-ohm</v>
      </c>
      <c r="Q2821" s="27" t="str">
        <f t="shared" si="31"/>
        <v>SI-19M1:DI-BPMSigPatch/BO_OUT
SI-19M1:DI-BPMRFFE/BO_IN</v>
      </c>
      <c r="R2821" s="46" t="s">
        <v>25</v>
      </c>
      <c r="S2821" s="46" t="s">
        <v>25</v>
      </c>
      <c r="T2821" s="47" t="str">
        <f>Def_Sistemas_Conectores_Cabos!$C$14</f>
        <v>Datalink Extrudado</v>
      </c>
      <c r="U2821" s="45" t="s">
        <v>46</v>
      </c>
      <c r="V2821" s="33"/>
      <c r="W2821" s="33"/>
      <c r="X2821" s="33"/>
    </row>
    <row r="2822" ht="15.75" customHeight="1">
      <c r="A2822" s="19" t="str">
        <f>Def_Sistemas_Conectores_Cabos!$A$22</f>
        <v>BPM de elétrons</v>
      </c>
      <c r="B2822" s="22" t="str">
        <f>Datas_Entregas!$A$3</f>
        <v>BTS/Anel</v>
      </c>
      <c r="C2822" s="25">
        <f t="array" ref="C2822">INDEX(Datas_Entregas!$B$2:$B$100, MATCH(B2822, Datas_Entregas!$A$2:$A$100, 0), 1)</f>
        <v>43296</v>
      </c>
      <c r="D2822" s="22" t="str">
        <f>Def_Status_Montagem!$A$2</f>
        <v>A verificar</v>
      </c>
      <c r="E2822" s="35" t="str">
        <f>Def_Status_Montagem!$B$4</f>
        <v>Contratada (inclui etiqueta)</v>
      </c>
      <c r="F2822" s="214" t="str">
        <f t="array" ref="F2822">INDEX(Def_Instancias_Equipamentos!$F$2:$F$5135, MATCH(K2822, Def_Instancias_Equipamentos!$D$2:$D$5135, 0), 1)</f>
        <v>Túnel (Anel)</v>
      </c>
      <c r="G2822" s="215" t="str">
        <f t="array" ref="G2822">INDEX(Def_Instancias_Equipamentos!$F$2:$F$5135, MATCH(L2822, Def_Instancias_Equipamentos!$D$2:$D$5135, 0), 1)</f>
        <v>Sala Racks 18 parte 2</v>
      </c>
      <c r="H2822" s="26" t="str">
        <f t="array" ref="H2822">INDEX(Def_Instancias_Equipamentos!$E$2:$E$5135, MATCH(K2822, Def_Instancias_Equipamentos!$D$2:$D$5135, 0), 1)</f>
        <v>SI-19M2</v>
      </c>
      <c r="I2822" s="27" t="str">
        <f t="array" ref="I2822">INDEX(Def_Instancias_Equipamentos!$E$2:$E$5135, MATCH(L2822, Def_Instancias_Equipamentos!$D$2:$D$5135, 0), 1)</f>
        <v>IA-19RaBPM</v>
      </c>
      <c r="J2822" s="27" t="str">
        <f t="shared" si="26"/>
        <v>EXTERNO</v>
      </c>
      <c r="K2822" s="28" t="str">
        <f>Def_Instancias_Equipamentos!$D$1192</f>
        <v>SI-19M2:DI-BPMSigPatch</v>
      </c>
      <c r="L2822" s="19" t="str">
        <f>Def_Instancias_Equipamentos!$D$942</f>
        <v>SI-19M2:DI-BPMRFFE</v>
      </c>
      <c r="M2822" s="44" t="s">
        <v>47</v>
      </c>
      <c r="N2822" s="45" t="s">
        <v>48</v>
      </c>
      <c r="O2822" s="31" t="str">
        <f>Def_Sistemas_Conectores_Cabos!$B$7</f>
        <v>SMA 50-ohm</v>
      </c>
      <c r="P2822" s="19" t="str">
        <f>Def_Sistemas_Conectores_Cabos!$B$7</f>
        <v>SMA 50-ohm</v>
      </c>
      <c r="Q2822" s="27" t="str">
        <f t="shared" si="31"/>
        <v>SI-19M2:DI-BPMSigPatch/BO_OUT
SI-19M2:DI-BPMRFFE/BO_IN</v>
      </c>
      <c r="R2822" s="46" t="s">
        <v>25</v>
      </c>
      <c r="S2822" s="46" t="s">
        <v>25</v>
      </c>
      <c r="T2822" s="47" t="str">
        <f>Def_Sistemas_Conectores_Cabos!$C$14</f>
        <v>Datalink Extrudado</v>
      </c>
      <c r="U2822" s="45" t="s">
        <v>46</v>
      </c>
      <c r="V2822" s="33"/>
      <c r="W2822" s="33"/>
      <c r="X2822" s="33"/>
    </row>
    <row r="2823" ht="15.75" customHeight="1">
      <c r="A2823" s="19" t="str">
        <f>Def_Sistemas_Conectores_Cabos!$A$22</f>
        <v>BPM de elétrons</v>
      </c>
      <c r="B2823" s="22" t="str">
        <f>Datas_Entregas!$A$6</f>
        <v>Linhas de Luz (fases I-A e II)</v>
      </c>
      <c r="C2823" s="25">
        <f t="array" ref="C2823">INDEX(Datas_Entregas!$B$2:$B$100, MATCH(B2823, Datas_Entregas!$A$2:$A$100, 0), 1)</f>
        <v>43374</v>
      </c>
      <c r="D2823" s="22" t="str">
        <f>Def_Status_Montagem!$A$2</f>
        <v>A verificar</v>
      </c>
      <c r="E2823" s="35" t="str">
        <f>Def_Status_Montagem!$B$4</f>
        <v>Contratada (inclui etiqueta)</v>
      </c>
      <c r="F2823" s="214" t="str">
        <f t="array" ref="F2823">INDEX(Def_Instancias_Equipamentos!$F$2:$F$5135, MATCH(K2823, Def_Instancias_Equipamentos!$D$2:$D$5135, 0), 1)</f>
        <v>Túnel (Anel)</v>
      </c>
      <c r="G2823" s="215" t="str">
        <f t="array" ref="G2823">INDEX(Def_Instancias_Equipamentos!$F$2:$F$5135, MATCH(L2823, Def_Instancias_Equipamentos!$D$2:$D$5135, 0), 1)</f>
        <v>Sala Racks 18 parte 2</v>
      </c>
      <c r="H2823" s="26" t="str">
        <f t="array" ref="H2823">INDEX(Def_Instancias_Equipamentos!$E$2:$E$5135, MATCH(K2823, Def_Instancias_Equipamentos!$D$2:$D$5135, 0), 1)</f>
        <v>SI-19SP</v>
      </c>
      <c r="I2823" s="27" t="str">
        <f t="array" ref="I2823">INDEX(Def_Instancias_Equipamentos!$E$2:$E$5135, MATCH(L2823, Def_Instancias_Equipamentos!$D$2:$D$5135, 0), 1)</f>
        <v>IA-19RaBPM</v>
      </c>
      <c r="J2823" s="27" t="str">
        <f t="shared" si="26"/>
        <v>EXTERNO</v>
      </c>
      <c r="K2823" s="28" t="str">
        <f>Def_Instancias_Equipamentos!$D$1237</f>
        <v>SI-19SP:DI-BPMSigPatch-1</v>
      </c>
      <c r="L2823" s="19" t="str">
        <f>Def_Instancias_Equipamentos!$D$987</f>
        <v>SI-19SP:DI-BPMRFFE-1</v>
      </c>
      <c r="M2823" s="44" t="s">
        <v>47</v>
      </c>
      <c r="N2823" s="45" t="s">
        <v>48</v>
      </c>
      <c r="O2823" s="31" t="str">
        <f>Def_Sistemas_Conectores_Cabos!$B$7</f>
        <v>SMA 50-ohm</v>
      </c>
      <c r="P2823" s="19" t="str">
        <f>Def_Sistemas_Conectores_Cabos!$B$7</f>
        <v>SMA 50-ohm</v>
      </c>
      <c r="Q2823" s="27" t="str">
        <f t="shared" si="31"/>
        <v>SI-19SP:DI-BPMSigPatch-1/BO_OUT
SI-19SP:DI-BPMRFFE-1/BO_IN</v>
      </c>
      <c r="R2823" s="46" t="s">
        <v>25</v>
      </c>
      <c r="S2823" s="46" t="s">
        <v>25</v>
      </c>
      <c r="T2823" s="47" t="str">
        <f>Def_Sistemas_Conectores_Cabos!$C$14</f>
        <v>Datalink Extrudado</v>
      </c>
      <c r="U2823" s="45" t="s">
        <v>46</v>
      </c>
      <c r="V2823" s="33"/>
      <c r="W2823" s="33"/>
      <c r="X2823" s="33"/>
    </row>
    <row r="2824" ht="15.75" customHeight="1">
      <c r="A2824" s="19" t="str">
        <f>Def_Sistemas_Conectores_Cabos!$A$22</f>
        <v>BPM de elétrons</v>
      </c>
      <c r="B2824" s="22" t="str">
        <f>Datas_Entregas!$A$6</f>
        <v>Linhas de Luz (fases I-A e II)</v>
      </c>
      <c r="C2824" s="25">
        <f t="array" ref="C2824">INDEX(Datas_Entregas!$B$2:$B$100, MATCH(B2824, Datas_Entregas!$A$2:$A$100, 0), 1)</f>
        <v>43374</v>
      </c>
      <c r="D2824" s="22" t="str">
        <f>Def_Status_Montagem!$A$2</f>
        <v>A verificar</v>
      </c>
      <c r="E2824" s="35" t="str">
        <f>Def_Status_Montagem!$B$4</f>
        <v>Contratada (inclui etiqueta)</v>
      </c>
      <c r="F2824" s="214" t="str">
        <f t="array" ref="F2824">INDEX(Def_Instancias_Equipamentos!$F$2:$F$5135, MATCH(K2824, Def_Instancias_Equipamentos!$D$2:$D$5135, 0), 1)</f>
        <v>Túnel (Anel)</v>
      </c>
      <c r="G2824" s="215" t="str">
        <f t="array" ref="G2824">INDEX(Def_Instancias_Equipamentos!$F$2:$F$5135, MATCH(L2824, Def_Instancias_Equipamentos!$D$2:$D$5135, 0), 1)</f>
        <v>Sala Racks 18 parte 2</v>
      </c>
      <c r="H2824" s="26" t="str">
        <f t="array" ref="H2824">INDEX(Def_Instancias_Equipamentos!$E$2:$E$5135, MATCH(K2824, Def_Instancias_Equipamentos!$D$2:$D$5135, 0), 1)</f>
        <v>SI-19SP</v>
      </c>
      <c r="I2824" s="27" t="str">
        <f t="array" ref="I2824">INDEX(Def_Instancias_Equipamentos!$E$2:$E$5135, MATCH(L2824, Def_Instancias_Equipamentos!$D$2:$D$5135, 0), 1)</f>
        <v>IA-19RaBPM</v>
      </c>
      <c r="J2824" s="27" t="str">
        <f t="shared" si="26"/>
        <v>EXTERNO</v>
      </c>
      <c r="K2824" s="28" t="str">
        <f>Def_Instancias_Equipamentos!$D$1238</f>
        <v>SI-19SP:DI-BPMSigPatch-2</v>
      </c>
      <c r="L2824" s="19" t="str">
        <f>Def_Instancias_Equipamentos!$D$988</f>
        <v>SI-19SP:DI-BPMRFFE-2</v>
      </c>
      <c r="M2824" s="44" t="s">
        <v>47</v>
      </c>
      <c r="N2824" s="45" t="s">
        <v>48</v>
      </c>
      <c r="O2824" s="31" t="str">
        <f>Def_Sistemas_Conectores_Cabos!$B$7</f>
        <v>SMA 50-ohm</v>
      </c>
      <c r="P2824" s="19" t="str">
        <f>Def_Sistemas_Conectores_Cabos!$B$7</f>
        <v>SMA 50-ohm</v>
      </c>
      <c r="Q2824" s="27" t="str">
        <f t="shared" si="31"/>
        <v>SI-19SP:DI-BPMSigPatch-2/BO_OUT
SI-19SP:DI-BPMRFFE-2/BO_IN</v>
      </c>
      <c r="R2824" s="46" t="s">
        <v>25</v>
      </c>
      <c r="S2824" s="46" t="s">
        <v>25</v>
      </c>
      <c r="T2824" s="47" t="str">
        <f>Def_Sistemas_Conectores_Cabos!$C$14</f>
        <v>Datalink Extrudado</v>
      </c>
      <c r="U2824" s="45" t="s">
        <v>46</v>
      </c>
      <c r="V2824" s="33"/>
      <c r="W2824" s="33"/>
      <c r="X2824" s="33"/>
    </row>
    <row r="2825" ht="15.75" customHeight="1">
      <c r="A2825" s="19" t="str">
        <f>Def_Sistemas_Conectores_Cabos!$A$22</f>
        <v>BPM de elétrons</v>
      </c>
      <c r="B2825" s="22" t="str">
        <f>Datas_Entregas!$A$3</f>
        <v>BTS/Anel</v>
      </c>
      <c r="C2825" s="25">
        <f t="array" ref="C2825">INDEX(Datas_Entregas!$B$2:$B$100, MATCH(B2825, Datas_Entregas!$A$2:$A$100, 0), 1)</f>
        <v>43296</v>
      </c>
      <c r="D2825" s="22" t="str">
        <f>Def_Status_Montagem!$A$2</f>
        <v>A verificar</v>
      </c>
      <c r="E2825" s="35" t="str">
        <f>Def_Status_Montagem!$B$4</f>
        <v>Contratada (inclui etiqueta)</v>
      </c>
      <c r="F2825" s="214" t="str">
        <f t="array" ref="F2825">INDEX(Def_Instancias_Equipamentos!$F$2:$F$5135, MATCH(K2825, Def_Instancias_Equipamentos!$D$2:$D$5135, 0), 1)</f>
        <v>Túnel (Anel)</v>
      </c>
      <c r="G2825" s="215" t="str">
        <f t="array" ref="G2825">INDEX(Def_Instancias_Equipamentos!$F$2:$F$5135, MATCH(L2825, Def_Instancias_Equipamentos!$D$2:$D$5135, 0), 1)</f>
        <v>Sala Racks 19&amp;20</v>
      </c>
      <c r="H2825" s="26" t="str">
        <f t="array" ref="H2825">INDEX(Def_Instancias_Equipamentos!$E$2:$E$5135, MATCH(K2825, Def_Instancias_Equipamentos!$D$2:$D$5135, 0), 1)</f>
        <v>SI-20C1</v>
      </c>
      <c r="I2825" s="27" t="str">
        <f t="array" ref="I2825">INDEX(Def_Instancias_Equipamentos!$E$2:$E$5135, MATCH(L2825, Def_Instancias_Equipamentos!$D$2:$D$5135, 0), 1)</f>
        <v>IA-20RaBPM</v>
      </c>
      <c r="J2825" s="27" t="str">
        <f t="shared" si="26"/>
        <v>EXTERNO</v>
      </c>
      <c r="K2825" s="28" t="str">
        <f>Def_Instancias_Equipamentos!$D$1193</f>
        <v>SI-20C1:DI-BPMSigPatch-1</v>
      </c>
      <c r="L2825" s="19" t="str">
        <f>Def_Instancias_Equipamentos!$D$943</f>
        <v>SI-20C1:DI-BPMRFFE-1</v>
      </c>
      <c r="M2825" s="44" t="s">
        <v>47</v>
      </c>
      <c r="N2825" s="45" t="s">
        <v>48</v>
      </c>
      <c r="O2825" s="31" t="str">
        <f>Def_Sistemas_Conectores_Cabos!$B$7</f>
        <v>SMA 50-ohm</v>
      </c>
      <c r="P2825" s="19" t="str">
        <f>Def_Sistemas_Conectores_Cabos!$B$7</f>
        <v>SMA 50-ohm</v>
      </c>
      <c r="Q2825" s="27" t="str">
        <f t="shared" si="31"/>
        <v>SI-20C1:DI-BPMSigPatch-1/BO_OUT
SI-20C1:DI-BPMRFFE-1/BO_IN</v>
      </c>
      <c r="R2825" s="46" t="s">
        <v>25</v>
      </c>
      <c r="S2825" s="46" t="s">
        <v>25</v>
      </c>
      <c r="T2825" s="47" t="str">
        <f>Def_Sistemas_Conectores_Cabos!$C$14</f>
        <v>Datalink Extrudado</v>
      </c>
      <c r="U2825" s="45" t="s">
        <v>46</v>
      </c>
      <c r="V2825" s="33"/>
      <c r="W2825" s="33"/>
      <c r="X2825" s="33"/>
    </row>
    <row r="2826" ht="15.75" customHeight="1">
      <c r="A2826" s="19" t="str">
        <f>Def_Sistemas_Conectores_Cabos!$A$22</f>
        <v>BPM de elétrons</v>
      </c>
      <c r="B2826" s="22" t="str">
        <f>Datas_Entregas!$A$3</f>
        <v>BTS/Anel</v>
      </c>
      <c r="C2826" s="25">
        <f t="array" ref="C2826">INDEX(Datas_Entregas!$B$2:$B$100, MATCH(B2826, Datas_Entregas!$A$2:$A$100, 0), 1)</f>
        <v>43296</v>
      </c>
      <c r="D2826" s="22" t="str">
        <f>Def_Status_Montagem!$A$2</f>
        <v>A verificar</v>
      </c>
      <c r="E2826" s="35" t="str">
        <f>Def_Status_Montagem!$B$4</f>
        <v>Contratada (inclui etiqueta)</v>
      </c>
      <c r="F2826" s="214" t="str">
        <f t="array" ref="F2826">INDEX(Def_Instancias_Equipamentos!$F$2:$F$5135, MATCH(K2826, Def_Instancias_Equipamentos!$D$2:$D$5135, 0), 1)</f>
        <v>Túnel (Anel)</v>
      </c>
      <c r="G2826" s="215" t="str">
        <f t="array" ref="G2826">INDEX(Def_Instancias_Equipamentos!$F$2:$F$5135, MATCH(L2826, Def_Instancias_Equipamentos!$D$2:$D$5135, 0), 1)</f>
        <v>Sala Racks 19&amp;20</v>
      </c>
      <c r="H2826" s="26" t="str">
        <f t="array" ref="H2826">INDEX(Def_Instancias_Equipamentos!$E$2:$E$5135, MATCH(K2826, Def_Instancias_Equipamentos!$D$2:$D$5135, 0), 1)</f>
        <v>SI-20C1</v>
      </c>
      <c r="I2826" s="27" t="str">
        <f t="array" ref="I2826">INDEX(Def_Instancias_Equipamentos!$E$2:$E$5135, MATCH(L2826, Def_Instancias_Equipamentos!$D$2:$D$5135, 0), 1)</f>
        <v>IA-20RaBPM</v>
      </c>
      <c r="J2826" s="27" t="str">
        <f t="shared" si="26"/>
        <v>EXTERNO</v>
      </c>
      <c r="K2826" s="28" t="str">
        <f>Def_Instancias_Equipamentos!$D$1194</f>
        <v>SI-20C1:DI-BPMSigPatch-2</v>
      </c>
      <c r="L2826" s="19" t="str">
        <f>Def_Instancias_Equipamentos!$D$944</f>
        <v>SI-20C1:DI-BPMRFFE-2</v>
      </c>
      <c r="M2826" s="44" t="s">
        <v>47</v>
      </c>
      <c r="N2826" s="45" t="s">
        <v>48</v>
      </c>
      <c r="O2826" s="31" t="str">
        <f>Def_Sistemas_Conectores_Cabos!$B$7</f>
        <v>SMA 50-ohm</v>
      </c>
      <c r="P2826" s="19" t="str">
        <f>Def_Sistemas_Conectores_Cabos!$B$7</f>
        <v>SMA 50-ohm</v>
      </c>
      <c r="Q2826" s="27" t="str">
        <f t="shared" si="31"/>
        <v>SI-20C1:DI-BPMSigPatch-2/BO_OUT
SI-20C1:DI-BPMRFFE-2/BO_IN</v>
      </c>
      <c r="R2826" s="46" t="s">
        <v>25</v>
      </c>
      <c r="S2826" s="46" t="s">
        <v>25</v>
      </c>
      <c r="T2826" s="47" t="str">
        <f>Def_Sistemas_Conectores_Cabos!$C$14</f>
        <v>Datalink Extrudado</v>
      </c>
      <c r="U2826" s="45" t="s">
        <v>46</v>
      </c>
      <c r="V2826" s="33"/>
      <c r="W2826" s="33"/>
      <c r="X2826" s="33"/>
    </row>
    <row r="2827" ht="15.75" customHeight="1">
      <c r="A2827" s="19" t="str">
        <f>Def_Sistemas_Conectores_Cabos!$A$22</f>
        <v>BPM de elétrons</v>
      </c>
      <c r="B2827" s="22" t="str">
        <f>Datas_Entregas!$A$3</f>
        <v>BTS/Anel</v>
      </c>
      <c r="C2827" s="25">
        <f t="array" ref="C2827">INDEX(Datas_Entregas!$B$2:$B$100, MATCH(B2827, Datas_Entregas!$A$2:$A$100, 0), 1)</f>
        <v>43296</v>
      </c>
      <c r="D2827" s="22" t="str">
        <f>Def_Status_Montagem!$A$2</f>
        <v>A verificar</v>
      </c>
      <c r="E2827" s="35" t="str">
        <f>Def_Status_Montagem!$B$4</f>
        <v>Contratada (inclui etiqueta)</v>
      </c>
      <c r="F2827" s="214" t="str">
        <f t="array" ref="F2827">INDEX(Def_Instancias_Equipamentos!$F$2:$F$5135, MATCH(K2827, Def_Instancias_Equipamentos!$D$2:$D$5135, 0), 1)</f>
        <v>Túnel (Anel)</v>
      </c>
      <c r="G2827" s="215" t="str">
        <f t="array" ref="G2827">INDEX(Def_Instancias_Equipamentos!$F$2:$F$5135, MATCH(L2827, Def_Instancias_Equipamentos!$D$2:$D$5135, 0), 1)</f>
        <v>Sala Racks 19&amp;20</v>
      </c>
      <c r="H2827" s="26" t="str">
        <f t="array" ref="H2827">INDEX(Def_Instancias_Equipamentos!$E$2:$E$5135, MATCH(K2827, Def_Instancias_Equipamentos!$D$2:$D$5135, 0), 1)</f>
        <v>SI-20C2</v>
      </c>
      <c r="I2827" s="27" t="str">
        <f t="array" ref="I2827">INDEX(Def_Instancias_Equipamentos!$E$2:$E$5135, MATCH(L2827, Def_Instancias_Equipamentos!$D$2:$D$5135, 0), 1)</f>
        <v>IA-20RaBPM</v>
      </c>
      <c r="J2827" s="27" t="str">
        <f t="shared" si="26"/>
        <v>EXTERNO</v>
      </c>
      <c r="K2827" s="28" t="str">
        <f>Def_Instancias_Equipamentos!$D$1195</f>
        <v>SI-20C2:DI-BPMSigPatch</v>
      </c>
      <c r="L2827" s="19" t="str">
        <f>Def_Instancias_Equipamentos!$D$945</f>
        <v>SI-20C2:DI-BPMRFFE</v>
      </c>
      <c r="M2827" s="44" t="s">
        <v>47</v>
      </c>
      <c r="N2827" s="45" t="s">
        <v>48</v>
      </c>
      <c r="O2827" s="31" t="str">
        <f>Def_Sistemas_Conectores_Cabos!$B$7</f>
        <v>SMA 50-ohm</v>
      </c>
      <c r="P2827" s="19" t="str">
        <f>Def_Sistemas_Conectores_Cabos!$B$7</f>
        <v>SMA 50-ohm</v>
      </c>
      <c r="Q2827" s="27" t="str">
        <f t="shared" si="31"/>
        <v>SI-20C2:DI-BPMSigPatch/BO_OUT
SI-20C2:DI-BPMRFFE/BO_IN</v>
      </c>
      <c r="R2827" s="46" t="s">
        <v>25</v>
      </c>
      <c r="S2827" s="46" t="s">
        <v>25</v>
      </c>
      <c r="T2827" s="47" t="str">
        <f>Def_Sistemas_Conectores_Cabos!$C$14</f>
        <v>Datalink Extrudado</v>
      </c>
      <c r="U2827" s="45" t="s">
        <v>46</v>
      </c>
      <c r="V2827" s="33"/>
      <c r="W2827" s="33"/>
      <c r="X2827" s="33"/>
    </row>
    <row r="2828" ht="15.75" customHeight="1">
      <c r="A2828" s="19" t="str">
        <f>Def_Sistemas_Conectores_Cabos!$A$22</f>
        <v>BPM de elétrons</v>
      </c>
      <c r="B2828" s="22" t="str">
        <f>Datas_Entregas!$A$3</f>
        <v>BTS/Anel</v>
      </c>
      <c r="C2828" s="25">
        <f t="array" ref="C2828">INDEX(Datas_Entregas!$B$2:$B$100, MATCH(B2828, Datas_Entregas!$A$2:$A$100, 0), 1)</f>
        <v>43296</v>
      </c>
      <c r="D2828" s="22" t="str">
        <f>Def_Status_Montagem!$A$2</f>
        <v>A verificar</v>
      </c>
      <c r="E2828" s="35" t="str">
        <f>Def_Status_Montagem!$B$4</f>
        <v>Contratada (inclui etiqueta)</v>
      </c>
      <c r="F2828" s="214" t="str">
        <f t="array" ref="F2828">INDEX(Def_Instancias_Equipamentos!$F$2:$F$5135, MATCH(K2828, Def_Instancias_Equipamentos!$D$2:$D$5135, 0), 1)</f>
        <v>Túnel (Anel)</v>
      </c>
      <c r="G2828" s="215" t="str">
        <f t="array" ref="G2828">INDEX(Def_Instancias_Equipamentos!$F$2:$F$5135, MATCH(L2828, Def_Instancias_Equipamentos!$D$2:$D$5135, 0), 1)</f>
        <v>Sala Racks 19&amp;20</v>
      </c>
      <c r="H2828" s="26" t="str">
        <f t="array" ref="H2828">INDEX(Def_Instancias_Equipamentos!$E$2:$E$5135, MATCH(K2828, Def_Instancias_Equipamentos!$D$2:$D$5135, 0), 1)</f>
        <v>SI-20C3</v>
      </c>
      <c r="I2828" s="27" t="str">
        <f t="array" ref="I2828">INDEX(Def_Instancias_Equipamentos!$E$2:$E$5135, MATCH(L2828, Def_Instancias_Equipamentos!$D$2:$D$5135, 0), 1)</f>
        <v>IA-20RaBPM</v>
      </c>
      <c r="J2828" s="27" t="str">
        <f t="shared" si="26"/>
        <v>EXTERNO</v>
      </c>
      <c r="K2828" s="28" t="str">
        <f>Def_Instancias_Equipamentos!$D$1196</f>
        <v>SI-20C3:DI-BPMSigPatch-1</v>
      </c>
      <c r="L2828" s="19" t="str">
        <f>Def_Instancias_Equipamentos!$D$946</f>
        <v>SI-20C3:DI-BPMRFFE-1</v>
      </c>
      <c r="M2828" s="44" t="s">
        <v>47</v>
      </c>
      <c r="N2828" s="45" t="s">
        <v>48</v>
      </c>
      <c r="O2828" s="31" t="str">
        <f>Def_Sistemas_Conectores_Cabos!$B$7</f>
        <v>SMA 50-ohm</v>
      </c>
      <c r="P2828" s="19" t="str">
        <f>Def_Sistemas_Conectores_Cabos!$B$7</f>
        <v>SMA 50-ohm</v>
      </c>
      <c r="Q2828" s="27" t="str">
        <f t="shared" si="31"/>
        <v>SI-20C3:DI-BPMSigPatch-1/BO_OUT
SI-20C3:DI-BPMRFFE-1/BO_IN</v>
      </c>
      <c r="R2828" s="46" t="s">
        <v>25</v>
      </c>
      <c r="S2828" s="46" t="s">
        <v>25</v>
      </c>
      <c r="T2828" s="47" t="str">
        <f>Def_Sistemas_Conectores_Cabos!$C$14</f>
        <v>Datalink Extrudado</v>
      </c>
      <c r="U2828" s="45" t="s">
        <v>46</v>
      </c>
      <c r="V2828" s="33"/>
      <c r="W2828" s="33"/>
      <c r="X2828" s="33"/>
    </row>
    <row r="2829" ht="15.75" customHeight="1">
      <c r="A2829" s="19" t="str">
        <f>Def_Sistemas_Conectores_Cabos!$A$22</f>
        <v>BPM de elétrons</v>
      </c>
      <c r="B2829" s="22" t="str">
        <f>Datas_Entregas!$A$3</f>
        <v>BTS/Anel</v>
      </c>
      <c r="C2829" s="25">
        <f t="array" ref="C2829">INDEX(Datas_Entregas!$B$2:$B$100, MATCH(B2829, Datas_Entregas!$A$2:$A$100, 0), 1)</f>
        <v>43296</v>
      </c>
      <c r="D2829" s="22" t="str">
        <f>Def_Status_Montagem!$A$2</f>
        <v>A verificar</v>
      </c>
      <c r="E2829" s="35" t="str">
        <f>Def_Status_Montagem!$B$4</f>
        <v>Contratada (inclui etiqueta)</v>
      </c>
      <c r="F2829" s="214" t="str">
        <f t="array" ref="F2829">INDEX(Def_Instancias_Equipamentos!$F$2:$F$5135, MATCH(K2829, Def_Instancias_Equipamentos!$D$2:$D$5135, 0), 1)</f>
        <v>Túnel (Anel)</v>
      </c>
      <c r="G2829" s="215" t="str">
        <f t="array" ref="G2829">INDEX(Def_Instancias_Equipamentos!$F$2:$F$5135, MATCH(L2829, Def_Instancias_Equipamentos!$D$2:$D$5135, 0), 1)</f>
        <v>Sala Racks 19&amp;20</v>
      </c>
      <c r="H2829" s="26" t="str">
        <f t="array" ref="H2829">INDEX(Def_Instancias_Equipamentos!$E$2:$E$5135, MATCH(K2829, Def_Instancias_Equipamentos!$D$2:$D$5135, 0), 1)</f>
        <v>SI-20C3</v>
      </c>
      <c r="I2829" s="27" t="str">
        <f t="array" ref="I2829">INDEX(Def_Instancias_Equipamentos!$E$2:$E$5135, MATCH(L2829, Def_Instancias_Equipamentos!$D$2:$D$5135, 0), 1)</f>
        <v>IA-20RaBPM</v>
      </c>
      <c r="J2829" s="27" t="str">
        <f t="shared" si="26"/>
        <v>EXTERNO</v>
      </c>
      <c r="K2829" s="28" t="str">
        <f>Def_Instancias_Equipamentos!$D$1197</f>
        <v>SI-20C3:DI-BPMSigPatch-2</v>
      </c>
      <c r="L2829" s="19" t="str">
        <f>Def_Instancias_Equipamentos!$D$947</f>
        <v>SI-20C3:DI-BPMRFFE-2</v>
      </c>
      <c r="M2829" s="44" t="s">
        <v>47</v>
      </c>
      <c r="N2829" s="45" t="s">
        <v>48</v>
      </c>
      <c r="O2829" s="31" t="str">
        <f>Def_Sistemas_Conectores_Cabos!$B$7</f>
        <v>SMA 50-ohm</v>
      </c>
      <c r="P2829" s="19" t="str">
        <f>Def_Sistemas_Conectores_Cabos!$B$7</f>
        <v>SMA 50-ohm</v>
      </c>
      <c r="Q2829" s="27" t="str">
        <f t="shared" si="31"/>
        <v>SI-20C3:DI-BPMSigPatch-2/BO_OUT
SI-20C3:DI-BPMRFFE-2/BO_IN</v>
      </c>
      <c r="R2829" s="46" t="s">
        <v>25</v>
      </c>
      <c r="S2829" s="46" t="s">
        <v>25</v>
      </c>
      <c r="T2829" s="47" t="str">
        <f>Def_Sistemas_Conectores_Cabos!$C$14</f>
        <v>Datalink Extrudado</v>
      </c>
      <c r="U2829" s="45" t="s">
        <v>46</v>
      </c>
      <c r="V2829" s="33"/>
      <c r="W2829" s="33"/>
      <c r="X2829" s="33"/>
    </row>
    <row r="2830" ht="15.75" customHeight="1">
      <c r="A2830" s="19" t="str">
        <f>Def_Sistemas_Conectores_Cabos!$A$22</f>
        <v>BPM de elétrons</v>
      </c>
      <c r="B2830" s="22" t="str">
        <f>Datas_Entregas!$A$3</f>
        <v>BTS/Anel</v>
      </c>
      <c r="C2830" s="25">
        <f t="array" ref="C2830">INDEX(Datas_Entregas!$B$2:$B$100, MATCH(B2830, Datas_Entregas!$A$2:$A$100, 0), 1)</f>
        <v>43296</v>
      </c>
      <c r="D2830" s="22" t="str">
        <f>Def_Status_Montagem!$A$2</f>
        <v>A verificar</v>
      </c>
      <c r="E2830" s="35" t="str">
        <f>Def_Status_Montagem!$B$4</f>
        <v>Contratada (inclui etiqueta)</v>
      </c>
      <c r="F2830" s="214" t="str">
        <f t="array" ref="F2830">INDEX(Def_Instancias_Equipamentos!$F$2:$F$5135, MATCH(K2830, Def_Instancias_Equipamentos!$D$2:$D$5135, 0), 1)</f>
        <v>Túnel (Anel)</v>
      </c>
      <c r="G2830" s="215" t="str">
        <f t="array" ref="G2830">INDEX(Def_Instancias_Equipamentos!$F$2:$F$5135, MATCH(L2830, Def_Instancias_Equipamentos!$D$2:$D$5135, 0), 1)</f>
        <v>Sala Racks 19&amp;20</v>
      </c>
      <c r="H2830" s="26" t="str">
        <f t="array" ref="H2830">INDEX(Def_Instancias_Equipamentos!$E$2:$E$5135, MATCH(K2830, Def_Instancias_Equipamentos!$D$2:$D$5135, 0), 1)</f>
        <v>SI-20C4</v>
      </c>
      <c r="I2830" s="27" t="str">
        <f t="array" ref="I2830">INDEX(Def_Instancias_Equipamentos!$E$2:$E$5135, MATCH(L2830, Def_Instancias_Equipamentos!$D$2:$D$5135, 0), 1)</f>
        <v>IA-20RaBPM</v>
      </c>
      <c r="J2830" s="27" t="str">
        <f t="shared" si="26"/>
        <v>EXTERNO</v>
      </c>
      <c r="K2830" s="28" t="str">
        <f>Def_Instancias_Equipamentos!$D$1198</f>
        <v>SI-20C4:DI-BPMSigPatch</v>
      </c>
      <c r="L2830" s="19" t="str">
        <f>Def_Instancias_Equipamentos!$D$948</f>
        <v>SI-20C4:DI-BPMRFFE</v>
      </c>
      <c r="M2830" s="44" t="s">
        <v>47</v>
      </c>
      <c r="N2830" s="45" t="s">
        <v>48</v>
      </c>
      <c r="O2830" s="31" t="str">
        <f>Def_Sistemas_Conectores_Cabos!$B$7</f>
        <v>SMA 50-ohm</v>
      </c>
      <c r="P2830" s="19" t="str">
        <f>Def_Sistemas_Conectores_Cabos!$B$7</f>
        <v>SMA 50-ohm</v>
      </c>
      <c r="Q2830" s="27" t="str">
        <f t="shared" si="31"/>
        <v>SI-20C4:DI-BPMSigPatch/BO_OUT
SI-20C4:DI-BPMRFFE/BO_IN</v>
      </c>
      <c r="R2830" s="46" t="s">
        <v>25</v>
      </c>
      <c r="S2830" s="46" t="s">
        <v>25</v>
      </c>
      <c r="T2830" s="47" t="str">
        <f>Def_Sistemas_Conectores_Cabos!$C$14</f>
        <v>Datalink Extrudado</v>
      </c>
      <c r="U2830" s="45" t="s">
        <v>46</v>
      </c>
      <c r="V2830" s="33"/>
      <c r="W2830" s="33"/>
      <c r="X2830" s="33"/>
    </row>
    <row r="2831" ht="15.75" customHeight="1">
      <c r="A2831" s="19" t="str">
        <f>Def_Sistemas_Conectores_Cabos!$A$22</f>
        <v>BPM de elétrons</v>
      </c>
      <c r="B2831" s="22" t="str">
        <f>Datas_Entregas!$A$3</f>
        <v>BTS/Anel</v>
      </c>
      <c r="C2831" s="25">
        <f t="array" ref="C2831">INDEX(Datas_Entregas!$B$2:$B$100, MATCH(B2831, Datas_Entregas!$A$2:$A$100, 0), 1)</f>
        <v>43296</v>
      </c>
      <c r="D2831" s="22" t="str">
        <f>Def_Status_Montagem!$A$2</f>
        <v>A verificar</v>
      </c>
      <c r="E2831" s="35" t="str">
        <f>Def_Status_Montagem!$B$4</f>
        <v>Contratada (inclui etiqueta)</v>
      </c>
      <c r="F2831" s="214" t="str">
        <f t="array" ref="F2831">INDEX(Def_Instancias_Equipamentos!$F$2:$F$5135, MATCH(K2831, Def_Instancias_Equipamentos!$D$2:$D$5135, 0), 1)</f>
        <v>Túnel (Anel)</v>
      </c>
      <c r="G2831" s="215" t="str">
        <f t="array" ref="G2831">INDEX(Def_Instancias_Equipamentos!$F$2:$F$5135, MATCH(L2831, Def_Instancias_Equipamentos!$D$2:$D$5135, 0), 1)</f>
        <v>Sala Racks 19&amp;20</v>
      </c>
      <c r="H2831" s="26" t="str">
        <f t="array" ref="H2831">INDEX(Def_Instancias_Equipamentos!$E$2:$E$5135, MATCH(K2831, Def_Instancias_Equipamentos!$D$2:$D$5135, 0), 1)</f>
        <v>SI-20M1</v>
      </c>
      <c r="I2831" s="27" t="str">
        <f t="array" ref="I2831">INDEX(Def_Instancias_Equipamentos!$E$2:$E$5135, MATCH(L2831, Def_Instancias_Equipamentos!$D$2:$D$5135, 0), 1)</f>
        <v>IA-20RaBPM</v>
      </c>
      <c r="J2831" s="27" t="str">
        <f t="shared" si="26"/>
        <v>EXTERNO</v>
      </c>
      <c r="K2831" s="28" t="str">
        <f>Def_Instancias_Equipamentos!$D$1199</f>
        <v>SI-20M1:DI-BPMSigPatch</v>
      </c>
      <c r="L2831" s="19" t="str">
        <f>Def_Instancias_Equipamentos!$D$949</f>
        <v>SI-20M1:DI-BPMRFFE</v>
      </c>
      <c r="M2831" s="44" t="s">
        <v>47</v>
      </c>
      <c r="N2831" s="45" t="s">
        <v>48</v>
      </c>
      <c r="O2831" s="31" t="str">
        <f>Def_Sistemas_Conectores_Cabos!$B$7</f>
        <v>SMA 50-ohm</v>
      </c>
      <c r="P2831" s="19" t="str">
        <f>Def_Sistemas_Conectores_Cabos!$B$7</f>
        <v>SMA 50-ohm</v>
      </c>
      <c r="Q2831" s="27" t="str">
        <f t="shared" si="31"/>
        <v>SI-20M1:DI-BPMSigPatch/BO_OUT
SI-20M1:DI-BPMRFFE/BO_IN</v>
      </c>
      <c r="R2831" s="46" t="s">
        <v>25</v>
      </c>
      <c r="S2831" s="46" t="s">
        <v>25</v>
      </c>
      <c r="T2831" s="47" t="str">
        <f>Def_Sistemas_Conectores_Cabos!$C$14</f>
        <v>Datalink Extrudado</v>
      </c>
      <c r="U2831" s="45" t="s">
        <v>46</v>
      </c>
      <c r="V2831" s="33"/>
      <c r="W2831" s="33"/>
      <c r="X2831" s="33"/>
    </row>
    <row r="2832" ht="15.75" customHeight="1">
      <c r="A2832" s="19" t="str">
        <f>Def_Sistemas_Conectores_Cabos!$A$22</f>
        <v>BPM de elétrons</v>
      </c>
      <c r="B2832" s="22" t="str">
        <f>Datas_Entregas!$A$3</f>
        <v>BTS/Anel</v>
      </c>
      <c r="C2832" s="25">
        <f t="array" ref="C2832">INDEX(Datas_Entregas!$B$2:$B$100, MATCH(B2832, Datas_Entregas!$A$2:$A$100, 0), 1)</f>
        <v>43296</v>
      </c>
      <c r="D2832" s="22" t="str">
        <f>Def_Status_Montagem!$A$2</f>
        <v>A verificar</v>
      </c>
      <c r="E2832" s="35" t="str">
        <f>Def_Status_Montagem!$B$4</f>
        <v>Contratada (inclui etiqueta)</v>
      </c>
      <c r="F2832" s="214" t="str">
        <f t="array" ref="F2832">INDEX(Def_Instancias_Equipamentos!$F$2:$F$5135, MATCH(K2832, Def_Instancias_Equipamentos!$D$2:$D$5135, 0), 1)</f>
        <v>Túnel (Anel)</v>
      </c>
      <c r="G2832" s="215" t="str">
        <f t="array" ref="G2832">INDEX(Def_Instancias_Equipamentos!$F$2:$F$5135, MATCH(L2832, Def_Instancias_Equipamentos!$D$2:$D$5135, 0), 1)</f>
        <v>Sala Racks 19&amp;20</v>
      </c>
      <c r="H2832" s="26" t="str">
        <f t="array" ref="H2832">INDEX(Def_Instancias_Equipamentos!$E$2:$E$5135, MATCH(K2832, Def_Instancias_Equipamentos!$D$2:$D$5135, 0), 1)</f>
        <v>SI-20M2</v>
      </c>
      <c r="I2832" s="27" t="str">
        <f t="array" ref="I2832">INDEX(Def_Instancias_Equipamentos!$E$2:$E$5135, MATCH(L2832, Def_Instancias_Equipamentos!$D$2:$D$5135, 0), 1)</f>
        <v>IA-20RaBPM</v>
      </c>
      <c r="J2832" s="27" t="str">
        <f t="shared" si="26"/>
        <v>EXTERNO</v>
      </c>
      <c r="K2832" s="28" t="str">
        <f>Def_Instancias_Equipamentos!$D$1200</f>
        <v>SI-20M2:DI-BPMSigPatch</v>
      </c>
      <c r="L2832" s="19" t="str">
        <f>Def_Instancias_Equipamentos!$D$950</f>
        <v>SI-20M2:DI-BPMRFFE</v>
      </c>
      <c r="M2832" s="44" t="s">
        <v>47</v>
      </c>
      <c r="N2832" s="45" t="s">
        <v>48</v>
      </c>
      <c r="O2832" s="31" t="str">
        <f>Def_Sistemas_Conectores_Cabos!$B$7</f>
        <v>SMA 50-ohm</v>
      </c>
      <c r="P2832" s="19" t="str">
        <f>Def_Sistemas_Conectores_Cabos!$B$7</f>
        <v>SMA 50-ohm</v>
      </c>
      <c r="Q2832" s="27" t="str">
        <f t="shared" si="31"/>
        <v>SI-20M2:DI-BPMSigPatch/BO_OUT
SI-20M2:DI-BPMRFFE/BO_IN</v>
      </c>
      <c r="R2832" s="46" t="s">
        <v>25</v>
      </c>
      <c r="S2832" s="46" t="s">
        <v>25</v>
      </c>
      <c r="T2832" s="47" t="str">
        <f>Def_Sistemas_Conectores_Cabos!$C$14</f>
        <v>Datalink Extrudado</v>
      </c>
      <c r="U2832" s="45" t="s">
        <v>46</v>
      </c>
      <c r="V2832" s="33"/>
      <c r="W2832" s="33"/>
      <c r="X2832" s="33"/>
    </row>
    <row r="2833" ht="15.75" customHeight="1">
      <c r="A2833" s="19" t="str">
        <f>Def_Sistemas_Conectores_Cabos!$A$22</f>
        <v>BPM de elétrons</v>
      </c>
      <c r="B2833" s="22" t="str">
        <f>Datas_Entregas!$A$6</f>
        <v>Linhas de Luz (fases I-A e II)</v>
      </c>
      <c r="C2833" s="25">
        <f t="array" ref="C2833">INDEX(Datas_Entregas!$B$2:$B$100, MATCH(B2833, Datas_Entregas!$A$2:$A$100, 0), 1)</f>
        <v>43374</v>
      </c>
      <c r="D2833" s="22" t="str">
        <f>Def_Status_Montagem!$A$2</f>
        <v>A verificar</v>
      </c>
      <c r="E2833" s="35" t="str">
        <f>Def_Status_Montagem!$B$4</f>
        <v>Contratada (inclui etiqueta)</v>
      </c>
      <c r="F2833" s="214" t="str">
        <f t="array" ref="F2833">INDEX(Def_Instancias_Equipamentos!$F$2:$F$5135, MATCH(K2833, Def_Instancias_Equipamentos!$D$2:$D$5135, 0), 1)</f>
        <v>Túnel (Anel)</v>
      </c>
      <c r="G2833" s="215" t="str">
        <f t="array" ref="G2833">INDEX(Def_Instancias_Equipamentos!$F$2:$F$5135, MATCH(L2833, Def_Instancias_Equipamentos!$D$2:$D$5135, 0), 1)</f>
        <v>Sala Racks 19&amp;20</v>
      </c>
      <c r="H2833" s="26" t="str">
        <f t="array" ref="H2833">INDEX(Def_Instancias_Equipamentos!$E$2:$E$5135, MATCH(K2833, Def_Instancias_Equipamentos!$D$2:$D$5135, 0), 1)</f>
        <v>SI-20SB</v>
      </c>
      <c r="I2833" s="27" t="str">
        <f t="array" ref="I2833">INDEX(Def_Instancias_Equipamentos!$E$2:$E$5135, MATCH(L2833, Def_Instancias_Equipamentos!$D$2:$D$5135, 0), 1)</f>
        <v>IA-20RaBPM</v>
      </c>
      <c r="J2833" s="27" t="str">
        <f t="shared" si="26"/>
        <v>EXTERNO</v>
      </c>
      <c r="K2833" s="28" t="str">
        <f>Def_Instancias_Equipamentos!$D$1239</f>
        <v>SI-20SB:DI-BPMSigPatch-1</v>
      </c>
      <c r="L2833" s="19" t="str">
        <f>Def_Instancias_Equipamentos!$D$989</f>
        <v>SI-20SB:DI-BPMRFFE-1</v>
      </c>
      <c r="M2833" s="44" t="s">
        <v>47</v>
      </c>
      <c r="N2833" s="45" t="s">
        <v>48</v>
      </c>
      <c r="O2833" s="31" t="str">
        <f>Def_Sistemas_Conectores_Cabos!$B$7</f>
        <v>SMA 50-ohm</v>
      </c>
      <c r="P2833" s="19" t="str">
        <f>Def_Sistemas_Conectores_Cabos!$B$7</f>
        <v>SMA 50-ohm</v>
      </c>
      <c r="Q2833" s="27" t="str">
        <f t="shared" si="31"/>
        <v>SI-20SB:DI-BPMSigPatch-1/BO_OUT
SI-20SB:DI-BPMRFFE-1/BO_IN</v>
      </c>
      <c r="R2833" s="46" t="s">
        <v>25</v>
      </c>
      <c r="S2833" s="46" t="s">
        <v>25</v>
      </c>
      <c r="T2833" s="47" t="str">
        <f>Def_Sistemas_Conectores_Cabos!$C$14</f>
        <v>Datalink Extrudado</v>
      </c>
      <c r="U2833" s="45" t="s">
        <v>46</v>
      </c>
      <c r="V2833" s="33"/>
      <c r="W2833" s="33"/>
      <c r="X2833" s="33"/>
    </row>
    <row r="2834" ht="15.75" customHeight="1">
      <c r="A2834" s="19" t="str">
        <f>Def_Sistemas_Conectores_Cabos!$A$22</f>
        <v>BPM de elétrons</v>
      </c>
      <c r="B2834" s="22" t="str">
        <f>Datas_Entregas!$A$6</f>
        <v>Linhas de Luz (fases I-A e II)</v>
      </c>
      <c r="C2834" s="25">
        <f t="array" ref="C2834">INDEX(Datas_Entregas!$B$2:$B$100, MATCH(B2834, Datas_Entregas!$A$2:$A$100, 0), 1)</f>
        <v>43374</v>
      </c>
      <c r="D2834" s="22" t="str">
        <f>Def_Status_Montagem!$A$2</f>
        <v>A verificar</v>
      </c>
      <c r="E2834" s="35" t="str">
        <f>Def_Status_Montagem!$B$4</f>
        <v>Contratada (inclui etiqueta)</v>
      </c>
      <c r="F2834" s="214" t="str">
        <f t="array" ref="F2834">INDEX(Def_Instancias_Equipamentos!$F$2:$F$5135, MATCH(K2834, Def_Instancias_Equipamentos!$D$2:$D$5135, 0), 1)</f>
        <v>Túnel (Anel)</v>
      </c>
      <c r="G2834" s="215" t="str">
        <f t="array" ref="G2834">INDEX(Def_Instancias_Equipamentos!$F$2:$F$5135, MATCH(L2834, Def_Instancias_Equipamentos!$D$2:$D$5135, 0), 1)</f>
        <v>Sala Racks 19&amp;20</v>
      </c>
      <c r="H2834" s="26" t="str">
        <f t="array" ref="H2834">INDEX(Def_Instancias_Equipamentos!$E$2:$E$5135, MATCH(K2834, Def_Instancias_Equipamentos!$D$2:$D$5135, 0), 1)</f>
        <v>SI-20SB</v>
      </c>
      <c r="I2834" s="27" t="str">
        <f t="array" ref="I2834">INDEX(Def_Instancias_Equipamentos!$E$2:$E$5135, MATCH(L2834, Def_Instancias_Equipamentos!$D$2:$D$5135, 0), 1)</f>
        <v>IA-20RaBPM</v>
      </c>
      <c r="J2834" s="27" t="str">
        <f t="shared" si="26"/>
        <v>EXTERNO</v>
      </c>
      <c r="K2834" s="28" t="str">
        <f>Def_Instancias_Equipamentos!$D$1240</f>
        <v>SI-20SB:DI-BPMSigPatch-2</v>
      </c>
      <c r="L2834" s="19" t="str">
        <f>Def_Instancias_Equipamentos!$D$990</f>
        <v>SI-20SB:DI-BPMRFFE-2</v>
      </c>
      <c r="M2834" s="44" t="s">
        <v>47</v>
      </c>
      <c r="N2834" s="45" t="s">
        <v>48</v>
      </c>
      <c r="O2834" s="31" t="str">
        <f>Def_Sistemas_Conectores_Cabos!$B$7</f>
        <v>SMA 50-ohm</v>
      </c>
      <c r="P2834" s="19" t="str">
        <f>Def_Sistemas_Conectores_Cabos!$B$7</f>
        <v>SMA 50-ohm</v>
      </c>
      <c r="Q2834" s="27" t="str">
        <f t="shared" si="31"/>
        <v>SI-20SB:DI-BPMSigPatch-2/BO_OUT
SI-20SB:DI-BPMRFFE-2/BO_IN</v>
      </c>
      <c r="R2834" s="46" t="s">
        <v>25</v>
      </c>
      <c r="S2834" s="46" t="s">
        <v>25</v>
      </c>
      <c r="T2834" s="47" t="str">
        <f>Def_Sistemas_Conectores_Cabos!$C$14</f>
        <v>Datalink Extrudado</v>
      </c>
      <c r="U2834" s="45" t="s">
        <v>46</v>
      </c>
      <c r="V2834" s="33"/>
      <c r="W2834" s="33"/>
      <c r="X2834" s="33"/>
    </row>
    <row r="2835" ht="15.75" customHeight="1">
      <c r="A2835" s="19" t="str">
        <f>Def_Sistemas_Conectores_Cabos!$A$22</f>
        <v>BPM de elétrons</v>
      </c>
      <c r="B2835" s="22" t="str">
        <f>Datas_Entregas!$A$2</f>
        <v>Booster/LTB</v>
      </c>
      <c r="C2835" s="25">
        <f t="array" ref="C2835">INDEX(Datas_Entregas!$B$2:$B$100, MATCH(B2835, Datas_Entregas!$A$2:$A$100, 0), 1)</f>
        <v>43266</v>
      </c>
      <c r="D2835" s="22" t="str">
        <f>Def_Status_Montagem!$A$2</f>
        <v>A verificar</v>
      </c>
      <c r="E2835" s="35" t="str">
        <f>Def_Status_Montagem!$B$4</f>
        <v>Contratada (inclui etiqueta)</v>
      </c>
      <c r="F2835" s="214" t="str">
        <f t="array" ref="F2835">INDEX(Def_Instancias_Equipamentos!$F$2:$F$5135, MATCH(K2835, Def_Instancias_Equipamentos!$D$2:$D$5135, 0), 1)</f>
        <v>Túnel (Booster)</v>
      </c>
      <c r="G2835" s="215" t="str">
        <f t="array" ref="G2835">INDEX(Def_Instancias_Equipamentos!$F$2:$F$5135, MATCH(L2835, Def_Instancias_Equipamentos!$D$2:$D$5135, 0), 1)</f>
        <v>Sala Racks 11</v>
      </c>
      <c r="H2835" s="26" t="str">
        <f t="array" ref="H2835">INDEX(Def_Instancias_Equipamentos!$E$2:$E$5135, MATCH(K2835, Def_Instancias_Equipamentos!$D$2:$D$5135, 0), 1)</f>
        <v>BO-27U</v>
      </c>
      <c r="I2835" s="27" t="str">
        <f t="array" ref="I2835">INDEX(Def_Instancias_Equipamentos!$E$2:$E$5135, MATCH(L2835, Def_Instancias_Equipamentos!$D$2:$D$5135, 0), 1)</f>
        <v>IA-11RaBPM</v>
      </c>
      <c r="J2835" s="27" t="str">
        <f t="shared" si="26"/>
        <v>EXTERNO</v>
      </c>
      <c r="K2835" s="28" t="str">
        <f>Def_Instancias_Equipamentos!$D$1017</f>
        <v>BO-27U:DI-BPMSigPatch</v>
      </c>
      <c r="L2835" s="19" t="str">
        <f>Def_Instancias_Equipamentos!$D$767</f>
        <v>BO-27U:DI-BPMRFFE</v>
      </c>
      <c r="M2835" s="44" t="s">
        <v>49</v>
      </c>
      <c r="N2835" s="45" t="s">
        <v>50</v>
      </c>
      <c r="O2835" s="31" t="str">
        <f>Def_Sistemas_Conectores_Cabos!$B$7</f>
        <v>SMA 50-ohm</v>
      </c>
      <c r="P2835" s="19" t="str">
        <f>Def_Sistemas_Conectores_Cabos!$B$7</f>
        <v>SMA 50-ohm</v>
      </c>
      <c r="Q2835" s="27" t="str">
        <f t="shared" si="31"/>
        <v>BO-27U:DI-BPMSigPatch/TI_OUT
BO-27U:DI-BPMRFFE/TI_IN</v>
      </c>
      <c r="R2835" s="46" t="s">
        <v>25</v>
      </c>
      <c r="S2835" s="46" t="s">
        <v>25</v>
      </c>
      <c r="T2835" s="47" t="str">
        <f>Def_Sistemas_Conectores_Cabos!$C$14</f>
        <v>Datalink Extrudado</v>
      </c>
      <c r="U2835" s="45" t="s">
        <v>46</v>
      </c>
      <c r="V2835" s="33"/>
      <c r="W2835" s="33"/>
      <c r="X2835" s="33"/>
    </row>
    <row r="2836" ht="15.75" customHeight="1">
      <c r="A2836" s="19" t="str">
        <f>Def_Sistemas_Conectores_Cabos!$A$22</f>
        <v>BPM de elétrons</v>
      </c>
      <c r="B2836" s="22" t="str">
        <f>Datas_Entregas!$A$2</f>
        <v>Booster/LTB</v>
      </c>
      <c r="C2836" s="25">
        <f t="array" ref="C2836">INDEX(Datas_Entregas!$B$2:$B$100, MATCH(B2836, Datas_Entregas!$A$2:$A$100, 0), 1)</f>
        <v>43266</v>
      </c>
      <c r="D2836" s="22" t="str">
        <f>Def_Status_Montagem!$A$2</f>
        <v>A verificar</v>
      </c>
      <c r="E2836" s="35" t="str">
        <f>Def_Status_Montagem!$B$4</f>
        <v>Contratada (inclui etiqueta)</v>
      </c>
      <c r="F2836" s="214" t="str">
        <f t="array" ref="F2836">INDEX(Def_Instancias_Equipamentos!$F$2:$F$5135, MATCH(K2836, Def_Instancias_Equipamentos!$D$2:$D$5135, 0), 1)</f>
        <v>Túnel (Booster)</v>
      </c>
      <c r="G2836" s="215" t="str">
        <f t="array" ref="G2836">INDEX(Def_Instancias_Equipamentos!$F$2:$F$5135, MATCH(L2836, Def_Instancias_Equipamentos!$D$2:$D$5135, 0), 1)</f>
        <v>Sala Racks 11</v>
      </c>
      <c r="H2836" s="26" t="str">
        <f t="array" ref="H2836">INDEX(Def_Instancias_Equipamentos!$E$2:$E$5135, MATCH(K2836, Def_Instancias_Equipamentos!$D$2:$D$5135, 0), 1)</f>
        <v>BO-27U</v>
      </c>
      <c r="I2836" s="27" t="str">
        <f t="array" ref="I2836">INDEX(Def_Instancias_Equipamentos!$E$2:$E$5135, MATCH(L2836, Def_Instancias_Equipamentos!$D$2:$D$5135, 0), 1)</f>
        <v>IA-11RaBPM</v>
      </c>
      <c r="J2836" s="27" t="str">
        <f t="shared" si="26"/>
        <v>EXTERNO</v>
      </c>
      <c r="K2836" s="28" t="str">
        <f>Def_Instancias_Equipamentos!$D$1017</f>
        <v>BO-27U:DI-BPMSigPatch</v>
      </c>
      <c r="L2836" s="19" t="str">
        <f>Def_Instancias_Equipamentos!$D$767</f>
        <v>BO-27U:DI-BPMRFFE</v>
      </c>
      <c r="M2836" s="44" t="s">
        <v>51</v>
      </c>
      <c r="N2836" s="45" t="s">
        <v>52</v>
      </c>
      <c r="O2836" s="31" t="str">
        <f>Def_Sistemas_Conectores_Cabos!$B$7</f>
        <v>SMA 50-ohm</v>
      </c>
      <c r="P2836" s="19" t="str">
        <f>Def_Sistemas_Conectores_Cabos!$B$7</f>
        <v>SMA 50-ohm</v>
      </c>
      <c r="Q2836" s="27" t="str">
        <f t="shared" si="31"/>
        <v>BO-27U:DI-BPMSigPatch/TO_OUT
BO-27U:DI-BPMRFFE/TO_IN</v>
      </c>
      <c r="R2836" s="46" t="s">
        <v>25</v>
      </c>
      <c r="S2836" s="46" t="s">
        <v>25</v>
      </c>
      <c r="T2836" s="47" t="str">
        <f>Def_Sistemas_Conectores_Cabos!$C$14</f>
        <v>Datalink Extrudado</v>
      </c>
      <c r="U2836" s="45" t="s">
        <v>46</v>
      </c>
      <c r="V2836" s="33"/>
      <c r="W2836" s="33"/>
      <c r="X2836" s="33"/>
    </row>
    <row r="2837" ht="15.75" customHeight="1">
      <c r="A2837" s="19" t="str">
        <f>Def_Sistemas_Conectores_Cabos!$A$22</f>
        <v>BPM de elétrons</v>
      </c>
      <c r="B2837" s="22" t="str">
        <f>Datas_Entregas!$A$2</f>
        <v>Booster/LTB</v>
      </c>
      <c r="C2837" s="25">
        <f t="array" ref="C2837">INDEX(Datas_Entregas!$B$2:$B$100, MATCH(B2837, Datas_Entregas!$A$2:$A$100, 0), 1)</f>
        <v>43266</v>
      </c>
      <c r="D2837" s="22" t="str">
        <f>Def_Status_Montagem!$A$2</f>
        <v>A verificar</v>
      </c>
      <c r="E2837" s="35" t="str">
        <f>Def_Status_Montagem!$B$4</f>
        <v>Contratada (inclui etiqueta)</v>
      </c>
      <c r="F2837" s="214" t="str">
        <f t="array" ref="F2837">INDEX(Def_Instancias_Equipamentos!$F$2:$F$5135, MATCH(K2837, Def_Instancias_Equipamentos!$D$2:$D$5135, 0), 1)</f>
        <v>Túnel (Booster)</v>
      </c>
      <c r="G2837" s="215" t="str">
        <f t="array" ref="G2837">INDEX(Def_Instancias_Equipamentos!$F$2:$F$5135, MATCH(L2837, Def_Instancias_Equipamentos!$D$2:$D$5135, 0), 1)</f>
        <v>Sala Racks 12</v>
      </c>
      <c r="H2837" s="26" t="str">
        <f t="array" ref="H2837">INDEX(Def_Instancias_Equipamentos!$E$2:$E$5135, MATCH(K2837, Def_Instancias_Equipamentos!$D$2:$D$5135, 0), 1)</f>
        <v>BO-28U</v>
      </c>
      <c r="I2837" s="27" t="str">
        <f t="array" ref="I2837">INDEX(Def_Instancias_Equipamentos!$E$2:$E$5135, MATCH(L2837, Def_Instancias_Equipamentos!$D$2:$D$5135, 0), 1)</f>
        <v>IA-12RaBPM</v>
      </c>
      <c r="J2837" s="27" t="str">
        <f t="shared" si="26"/>
        <v>EXTERNO</v>
      </c>
      <c r="K2837" s="28" t="str">
        <f>Def_Instancias_Equipamentos!$D$1018</f>
        <v>BO-28U:DI-BPMSigPatch</v>
      </c>
      <c r="L2837" s="19" t="str">
        <f>Def_Instancias_Equipamentos!$D$768</f>
        <v>BO-28U:DI-BPMRFFE</v>
      </c>
      <c r="M2837" s="44" t="s">
        <v>44</v>
      </c>
      <c r="N2837" s="45" t="s">
        <v>45</v>
      </c>
      <c r="O2837" s="31" t="str">
        <f>Def_Sistemas_Conectores_Cabos!$B$7</f>
        <v>SMA 50-ohm</v>
      </c>
      <c r="P2837" s="19" t="str">
        <f>Def_Sistemas_Conectores_Cabos!$B$7</f>
        <v>SMA 50-ohm</v>
      </c>
      <c r="Q2837" s="27" t="str">
        <f t="shared" si="31"/>
        <v>BO-28U:DI-BPMSigPatch/BI_OUT
BO-28U:DI-BPMRFFE/BI_IN</v>
      </c>
      <c r="R2837" s="46" t="s">
        <v>25</v>
      </c>
      <c r="S2837" s="46" t="s">
        <v>25</v>
      </c>
      <c r="T2837" s="47" t="str">
        <f>Def_Sistemas_Conectores_Cabos!$C$14</f>
        <v>Datalink Extrudado</v>
      </c>
      <c r="U2837" s="45" t="s">
        <v>46</v>
      </c>
      <c r="V2837" s="33"/>
      <c r="W2837" s="33"/>
      <c r="X2837" s="33"/>
    </row>
    <row r="2838" ht="15.75" customHeight="1">
      <c r="A2838" s="19" t="str">
        <f>Def_Sistemas_Conectores_Cabos!$A$22</f>
        <v>BPM de elétrons</v>
      </c>
      <c r="B2838" s="22" t="str">
        <f>Datas_Entregas!$A$2</f>
        <v>Booster/LTB</v>
      </c>
      <c r="C2838" s="25">
        <f t="array" ref="C2838">INDEX(Datas_Entregas!$B$2:$B$100, MATCH(B2838, Datas_Entregas!$A$2:$A$100, 0), 1)</f>
        <v>43266</v>
      </c>
      <c r="D2838" s="22" t="str">
        <f>Def_Status_Montagem!$A$2</f>
        <v>A verificar</v>
      </c>
      <c r="E2838" s="35" t="str">
        <f>Def_Status_Montagem!$B$4</f>
        <v>Contratada (inclui etiqueta)</v>
      </c>
      <c r="F2838" s="214" t="str">
        <f t="array" ref="F2838">INDEX(Def_Instancias_Equipamentos!$F$2:$F$5135, MATCH(K2838, Def_Instancias_Equipamentos!$D$2:$D$5135, 0), 1)</f>
        <v>Túnel (Booster)</v>
      </c>
      <c r="G2838" s="215" t="str">
        <f t="array" ref="G2838">INDEX(Def_Instancias_Equipamentos!$F$2:$F$5135, MATCH(L2838, Def_Instancias_Equipamentos!$D$2:$D$5135, 0), 1)</f>
        <v>Sala Racks 12</v>
      </c>
      <c r="H2838" s="26" t="str">
        <f t="array" ref="H2838">INDEX(Def_Instancias_Equipamentos!$E$2:$E$5135, MATCH(K2838, Def_Instancias_Equipamentos!$D$2:$D$5135, 0), 1)</f>
        <v>BO-28U</v>
      </c>
      <c r="I2838" s="27" t="str">
        <f t="array" ref="I2838">INDEX(Def_Instancias_Equipamentos!$E$2:$E$5135, MATCH(L2838, Def_Instancias_Equipamentos!$D$2:$D$5135, 0), 1)</f>
        <v>IA-12RaBPM</v>
      </c>
      <c r="J2838" s="27" t="str">
        <f t="shared" si="26"/>
        <v>EXTERNO</v>
      </c>
      <c r="K2838" s="28" t="str">
        <f>Def_Instancias_Equipamentos!$D$1018</f>
        <v>BO-28U:DI-BPMSigPatch</v>
      </c>
      <c r="L2838" s="19" t="str">
        <f>Def_Instancias_Equipamentos!$D$768</f>
        <v>BO-28U:DI-BPMRFFE</v>
      </c>
      <c r="M2838" s="44" t="s">
        <v>47</v>
      </c>
      <c r="N2838" s="45" t="s">
        <v>48</v>
      </c>
      <c r="O2838" s="31" t="str">
        <f>Def_Sistemas_Conectores_Cabos!$B$7</f>
        <v>SMA 50-ohm</v>
      </c>
      <c r="P2838" s="19" t="str">
        <f>Def_Sistemas_Conectores_Cabos!$B$7</f>
        <v>SMA 50-ohm</v>
      </c>
      <c r="Q2838" s="27" t="str">
        <f t="shared" si="31"/>
        <v>BO-28U:DI-BPMSigPatch/BO_OUT
BO-28U:DI-BPMRFFE/BO_IN</v>
      </c>
      <c r="R2838" s="46" t="s">
        <v>25</v>
      </c>
      <c r="S2838" s="46" t="s">
        <v>25</v>
      </c>
      <c r="T2838" s="47" t="str">
        <f>Def_Sistemas_Conectores_Cabos!$C$14</f>
        <v>Datalink Extrudado</v>
      </c>
      <c r="U2838" s="45" t="s">
        <v>46</v>
      </c>
      <c r="V2838" s="33"/>
      <c r="W2838" s="33"/>
      <c r="X2838" s="33"/>
    </row>
    <row r="2839" ht="15.75" customHeight="1">
      <c r="A2839" s="19" t="str">
        <f>Def_Sistemas_Conectores_Cabos!$A$22</f>
        <v>BPM de elétrons</v>
      </c>
      <c r="B2839" s="22" t="str">
        <f>Datas_Entregas!$A$2</f>
        <v>Booster/LTB</v>
      </c>
      <c r="C2839" s="25">
        <f t="array" ref="C2839">INDEX(Datas_Entregas!$B$2:$B$100, MATCH(B2839, Datas_Entregas!$A$2:$A$100, 0), 1)</f>
        <v>43266</v>
      </c>
      <c r="D2839" s="22" t="str">
        <f>Def_Status_Montagem!$A$2</f>
        <v>A verificar</v>
      </c>
      <c r="E2839" s="35" t="str">
        <f>Def_Status_Montagem!$B$4</f>
        <v>Contratada (inclui etiqueta)</v>
      </c>
      <c r="F2839" s="214" t="str">
        <f t="array" ref="F2839">INDEX(Def_Instancias_Equipamentos!$F$2:$F$5135, MATCH(K2839, Def_Instancias_Equipamentos!$D$2:$D$5135, 0), 1)</f>
        <v>Túnel (Booster)</v>
      </c>
      <c r="G2839" s="215" t="str">
        <f t="array" ref="G2839">INDEX(Def_Instancias_Equipamentos!$F$2:$F$5135, MATCH(L2839, Def_Instancias_Equipamentos!$D$2:$D$5135, 0), 1)</f>
        <v>Sala Racks 12</v>
      </c>
      <c r="H2839" s="26" t="str">
        <f t="array" ref="H2839">INDEX(Def_Instancias_Equipamentos!$E$2:$E$5135, MATCH(K2839, Def_Instancias_Equipamentos!$D$2:$D$5135, 0), 1)</f>
        <v>BO-28U</v>
      </c>
      <c r="I2839" s="27" t="str">
        <f t="array" ref="I2839">INDEX(Def_Instancias_Equipamentos!$E$2:$E$5135, MATCH(L2839, Def_Instancias_Equipamentos!$D$2:$D$5135, 0), 1)</f>
        <v>IA-12RaBPM</v>
      </c>
      <c r="J2839" s="27" t="str">
        <f t="shared" si="26"/>
        <v>EXTERNO</v>
      </c>
      <c r="K2839" s="28" t="str">
        <f>Def_Instancias_Equipamentos!$D$1018</f>
        <v>BO-28U:DI-BPMSigPatch</v>
      </c>
      <c r="L2839" s="19" t="str">
        <f>Def_Instancias_Equipamentos!$D$768</f>
        <v>BO-28U:DI-BPMRFFE</v>
      </c>
      <c r="M2839" s="44" t="s">
        <v>49</v>
      </c>
      <c r="N2839" s="45" t="s">
        <v>50</v>
      </c>
      <c r="O2839" s="31" t="str">
        <f>Def_Sistemas_Conectores_Cabos!$B$7</f>
        <v>SMA 50-ohm</v>
      </c>
      <c r="P2839" s="19" t="str">
        <f>Def_Sistemas_Conectores_Cabos!$B$7</f>
        <v>SMA 50-ohm</v>
      </c>
      <c r="Q2839" s="27" t="str">
        <f t="shared" si="31"/>
        <v>BO-28U:DI-BPMSigPatch/TI_OUT
BO-28U:DI-BPMRFFE/TI_IN</v>
      </c>
      <c r="R2839" s="46" t="s">
        <v>25</v>
      </c>
      <c r="S2839" s="46" t="s">
        <v>25</v>
      </c>
      <c r="T2839" s="47" t="str">
        <f>Def_Sistemas_Conectores_Cabos!$C$14</f>
        <v>Datalink Extrudado</v>
      </c>
      <c r="U2839" s="45" t="s">
        <v>46</v>
      </c>
      <c r="V2839" s="33"/>
      <c r="W2839" s="33"/>
      <c r="X2839" s="33"/>
    </row>
    <row r="2840" ht="15.75" customHeight="1">
      <c r="A2840" s="19" t="str">
        <f>Def_Sistemas_Conectores_Cabos!$A$22</f>
        <v>BPM de elétrons</v>
      </c>
      <c r="B2840" s="22" t="str">
        <f>Datas_Entregas!$A$2</f>
        <v>Booster/LTB</v>
      </c>
      <c r="C2840" s="25">
        <f t="array" ref="C2840">INDEX(Datas_Entregas!$B$2:$B$100, MATCH(B2840, Datas_Entregas!$A$2:$A$100, 0), 1)</f>
        <v>43266</v>
      </c>
      <c r="D2840" s="22" t="str">
        <f>Def_Status_Montagem!$A$2</f>
        <v>A verificar</v>
      </c>
      <c r="E2840" s="35" t="str">
        <f>Def_Status_Montagem!$B$4</f>
        <v>Contratada (inclui etiqueta)</v>
      </c>
      <c r="F2840" s="214" t="str">
        <f t="array" ref="F2840">INDEX(Def_Instancias_Equipamentos!$F$2:$F$5135, MATCH(K2840, Def_Instancias_Equipamentos!$D$2:$D$5135, 0), 1)</f>
        <v>Túnel (Booster)</v>
      </c>
      <c r="G2840" s="215" t="str">
        <f t="array" ref="G2840">INDEX(Def_Instancias_Equipamentos!$F$2:$F$5135, MATCH(L2840, Def_Instancias_Equipamentos!$D$2:$D$5135, 0), 1)</f>
        <v>Sala Racks 12</v>
      </c>
      <c r="H2840" s="26" t="str">
        <f t="array" ref="H2840">INDEX(Def_Instancias_Equipamentos!$E$2:$E$5135, MATCH(K2840, Def_Instancias_Equipamentos!$D$2:$D$5135, 0), 1)</f>
        <v>BO-28U</v>
      </c>
      <c r="I2840" s="27" t="str">
        <f t="array" ref="I2840">INDEX(Def_Instancias_Equipamentos!$E$2:$E$5135, MATCH(L2840, Def_Instancias_Equipamentos!$D$2:$D$5135, 0), 1)</f>
        <v>IA-12RaBPM</v>
      </c>
      <c r="J2840" s="27" t="str">
        <f t="shared" si="26"/>
        <v>EXTERNO</v>
      </c>
      <c r="K2840" s="28" t="str">
        <f>Def_Instancias_Equipamentos!$D$1018</f>
        <v>BO-28U:DI-BPMSigPatch</v>
      </c>
      <c r="L2840" s="19" t="str">
        <f>Def_Instancias_Equipamentos!$D$768</f>
        <v>BO-28U:DI-BPMRFFE</v>
      </c>
      <c r="M2840" s="44" t="s">
        <v>51</v>
      </c>
      <c r="N2840" s="45" t="s">
        <v>52</v>
      </c>
      <c r="O2840" s="31" t="str">
        <f>Def_Sistemas_Conectores_Cabos!$B$7</f>
        <v>SMA 50-ohm</v>
      </c>
      <c r="P2840" s="19" t="str">
        <f>Def_Sistemas_Conectores_Cabos!$B$7</f>
        <v>SMA 50-ohm</v>
      </c>
      <c r="Q2840" s="27" t="str">
        <f t="shared" si="31"/>
        <v>BO-28U:DI-BPMSigPatch/TO_OUT
BO-28U:DI-BPMRFFE/TO_IN</v>
      </c>
      <c r="R2840" s="46" t="s">
        <v>25</v>
      </c>
      <c r="S2840" s="46" t="s">
        <v>25</v>
      </c>
      <c r="T2840" s="47" t="str">
        <f>Def_Sistemas_Conectores_Cabos!$C$14</f>
        <v>Datalink Extrudado</v>
      </c>
      <c r="U2840" s="45" t="s">
        <v>46</v>
      </c>
      <c r="V2840" s="33"/>
      <c r="W2840" s="33"/>
      <c r="X2840" s="33"/>
    </row>
    <row r="2841" ht="15.75" customHeight="1">
      <c r="A2841" s="19" t="str">
        <f>Def_Sistemas_Conectores_Cabos!$A$22</f>
        <v>BPM de elétrons</v>
      </c>
      <c r="B2841" s="22" t="str">
        <f>Datas_Entregas!$A$2</f>
        <v>Booster/LTB</v>
      </c>
      <c r="C2841" s="25">
        <f t="array" ref="C2841">INDEX(Datas_Entregas!$B$2:$B$100, MATCH(B2841, Datas_Entregas!$A$2:$A$100, 0), 1)</f>
        <v>43266</v>
      </c>
      <c r="D2841" s="22" t="str">
        <f>Def_Status_Montagem!$A$4</f>
        <v>Comprado / Esperando entrega</v>
      </c>
      <c r="E2841" s="35" t="str">
        <f>Def_Status_Montagem!$B$4</f>
        <v>Contratada (inclui etiqueta)</v>
      </c>
      <c r="F2841" s="214"/>
      <c r="G2841" s="215"/>
      <c r="H2841" s="26" t="str">
        <f t="array" ref="H2841">INDEX(Def_Instancias_Equipamentos!$E$2:$E$5135, MATCH(K2841, Def_Instancias_Equipamentos!$D$2:$D$5135, 0), 1)</f>
        <v>TB-01</v>
      </c>
      <c r="I2841" s="27" t="str">
        <f t="array" ref="I2841">INDEX(Def_Instancias_Equipamentos!$E$2:$E$5135, MATCH(L2841, Def_Instancias_Equipamentos!$D$2:$D$5135, 0), 1)</f>
        <v>IA-20RaBPMTL</v>
      </c>
      <c r="J2841" s="27" t="str">
        <f t="shared" si="26"/>
        <v>EXTERNO</v>
      </c>
      <c r="K2841" s="28" t="str">
        <f>Def_Instancias_Equipamentos!$D$470</f>
        <v>TB-01:DI-BPMPkup-2</v>
      </c>
      <c r="L2841" s="19" t="str">
        <f>Def_Instancias_Equipamentos!$D$731</f>
        <v>TB-01:DI-BPMRFFE-2</v>
      </c>
      <c r="M2841" s="44" t="s">
        <v>77</v>
      </c>
      <c r="N2841" s="30" t="s">
        <v>48</v>
      </c>
      <c r="O2841" s="28" t="str">
        <f>Def_Sistemas_Conectores_Cabos!$B$7</f>
        <v>SMA 50-ohm</v>
      </c>
      <c r="P2841" s="19" t="str">
        <f>Def_Sistemas_Conectores_Cabos!$B$7</f>
        <v>SMA 50-ohm</v>
      </c>
      <c r="Q2841" s="27" t="str">
        <f t="shared" si="31"/>
        <v>TB-01:DI-BPMPkup-2/BO
TB-01:DI-BPMRFFE-2/BO_IN</v>
      </c>
      <c r="R2841" s="45"/>
      <c r="S2841" s="45"/>
      <c r="T2841" s="19" t="str">
        <f>Def_Sistemas_Conectores_Cabos!$C$14</f>
        <v>Datalink Extrudado</v>
      </c>
      <c r="U2841" s="56"/>
      <c r="V2841" s="33"/>
      <c r="W2841" s="33"/>
      <c r="X2841" s="33"/>
    </row>
    <row r="2842" ht="15.75" customHeight="1">
      <c r="A2842" s="19" t="str">
        <f>Def_Sistemas_Conectores_Cabos!$A$22</f>
        <v>BPM de elétrons</v>
      </c>
      <c r="B2842" s="22" t="str">
        <f>Datas_Entregas!$A$2</f>
        <v>Booster/LTB</v>
      </c>
      <c r="C2842" s="25">
        <f t="array" ref="C2842">INDEX(Datas_Entregas!$B$2:$B$100, MATCH(B2842, Datas_Entregas!$A$2:$A$100, 0), 1)</f>
        <v>43266</v>
      </c>
      <c r="D2842" s="22" t="str">
        <f>Def_Status_Montagem!$A$4</f>
        <v>Comprado / Esperando entrega</v>
      </c>
      <c r="E2842" s="35" t="str">
        <f>Def_Status_Montagem!$B$4</f>
        <v>Contratada (inclui etiqueta)</v>
      </c>
      <c r="F2842" s="214"/>
      <c r="G2842" s="215"/>
      <c r="H2842" s="26" t="str">
        <f t="array" ref="H2842">INDEX(Def_Instancias_Equipamentos!$E$2:$E$5135, MATCH(K2842, Def_Instancias_Equipamentos!$D$2:$D$5135, 0), 1)</f>
        <v>TB-01</v>
      </c>
      <c r="I2842" s="27" t="str">
        <f t="array" ref="I2842">INDEX(Def_Instancias_Equipamentos!$E$2:$E$5135, MATCH(L2842, Def_Instancias_Equipamentos!$D$2:$D$5135, 0), 1)</f>
        <v>IA-20RaBPMTL</v>
      </c>
      <c r="J2842" s="27" t="str">
        <f t="shared" si="26"/>
        <v>EXTERNO</v>
      </c>
      <c r="K2842" s="28" t="str">
        <f>Def_Instancias_Equipamentos!$D$470</f>
        <v>TB-01:DI-BPMPkup-2</v>
      </c>
      <c r="L2842" s="19" t="str">
        <f>Def_Instancias_Equipamentos!$D$731</f>
        <v>TB-01:DI-BPMRFFE-2</v>
      </c>
      <c r="M2842" s="44" t="s">
        <v>80</v>
      </c>
      <c r="N2842" s="30" t="s">
        <v>50</v>
      </c>
      <c r="O2842" s="28" t="str">
        <f>Def_Sistemas_Conectores_Cabos!$B$7</f>
        <v>SMA 50-ohm</v>
      </c>
      <c r="P2842" s="19" t="str">
        <f>Def_Sistemas_Conectores_Cabos!$B$7</f>
        <v>SMA 50-ohm</v>
      </c>
      <c r="Q2842" s="27" t="str">
        <f t="shared" si="31"/>
        <v>TB-01:DI-BPMPkup-2/TI
TB-01:DI-BPMRFFE-2/TI_IN</v>
      </c>
      <c r="R2842" s="45"/>
      <c r="S2842" s="45"/>
      <c r="T2842" s="19" t="str">
        <f>Def_Sistemas_Conectores_Cabos!$C$14</f>
        <v>Datalink Extrudado</v>
      </c>
      <c r="U2842" s="56"/>
      <c r="V2842" s="33"/>
      <c r="W2842" s="33"/>
      <c r="X2842" s="33"/>
    </row>
    <row r="2843" ht="15.75" customHeight="1">
      <c r="A2843" s="19" t="str">
        <f>Def_Sistemas_Conectores_Cabos!$A$22</f>
        <v>BPM de elétrons</v>
      </c>
      <c r="B2843" s="22" t="str">
        <f>Datas_Entregas!$A$2</f>
        <v>Booster/LTB</v>
      </c>
      <c r="C2843" s="25">
        <f t="array" ref="C2843">INDEX(Datas_Entregas!$B$2:$B$100, MATCH(B2843, Datas_Entregas!$A$2:$A$100, 0), 1)</f>
        <v>43266</v>
      </c>
      <c r="D2843" s="22" t="str">
        <f>Def_Status_Montagem!$A$4</f>
        <v>Comprado / Esperando entrega</v>
      </c>
      <c r="E2843" s="35" t="str">
        <f>Def_Status_Montagem!$B$4</f>
        <v>Contratada (inclui etiqueta)</v>
      </c>
      <c r="F2843" s="214"/>
      <c r="G2843" s="215"/>
      <c r="H2843" s="26" t="str">
        <f t="array" ref="H2843">INDEX(Def_Instancias_Equipamentos!$E$2:$E$5135, MATCH(K2843, Def_Instancias_Equipamentos!$D$2:$D$5135, 0), 1)</f>
        <v>TB-01</v>
      </c>
      <c r="I2843" s="27" t="str">
        <f t="array" ref="I2843">INDEX(Def_Instancias_Equipamentos!$E$2:$E$5135, MATCH(L2843, Def_Instancias_Equipamentos!$D$2:$D$5135, 0), 1)</f>
        <v>IA-20RaBPMTL</v>
      </c>
      <c r="J2843" s="27" t="str">
        <f t="shared" si="26"/>
        <v>EXTERNO</v>
      </c>
      <c r="K2843" s="28" t="str">
        <f>Def_Instancias_Equipamentos!$D$470</f>
        <v>TB-01:DI-BPMPkup-2</v>
      </c>
      <c r="L2843" s="19" t="str">
        <f>Def_Instancias_Equipamentos!$D$731</f>
        <v>TB-01:DI-BPMRFFE-2</v>
      </c>
      <c r="M2843" s="44" t="s">
        <v>89</v>
      </c>
      <c r="N2843" s="30" t="s">
        <v>52</v>
      </c>
      <c r="O2843" s="28" t="str">
        <f>Def_Sistemas_Conectores_Cabos!$B$7</f>
        <v>SMA 50-ohm</v>
      </c>
      <c r="P2843" s="19" t="str">
        <f>Def_Sistemas_Conectores_Cabos!$B$7</f>
        <v>SMA 50-ohm</v>
      </c>
      <c r="Q2843" s="27" t="str">
        <f t="shared" si="31"/>
        <v>TB-01:DI-BPMPkup-2/TO
TB-01:DI-BPMRFFE-2/TO_IN</v>
      </c>
      <c r="R2843" s="45"/>
      <c r="S2843" s="45"/>
      <c r="T2843" s="19" t="str">
        <f>Def_Sistemas_Conectores_Cabos!$C$14</f>
        <v>Datalink Extrudado</v>
      </c>
      <c r="U2843" s="56"/>
      <c r="V2843" s="33"/>
      <c r="W2843" s="33"/>
      <c r="X2843" s="33"/>
    </row>
    <row r="2844" ht="15.75" customHeight="1">
      <c r="A2844" s="19" t="str">
        <f>Def_Sistemas_Conectores_Cabos!$A$22</f>
        <v>BPM de elétrons</v>
      </c>
      <c r="B2844" s="22" t="str">
        <f>Datas_Entregas!$A$2</f>
        <v>Booster/LTB</v>
      </c>
      <c r="C2844" s="25">
        <f t="array" ref="C2844">INDEX(Datas_Entregas!$B$2:$B$100, MATCH(B2844, Datas_Entregas!$A$2:$A$100, 0), 1)</f>
        <v>43266</v>
      </c>
      <c r="D2844" s="22" t="str">
        <f>Def_Status_Montagem!$A$4</f>
        <v>Comprado / Esperando entrega</v>
      </c>
      <c r="E2844" s="35" t="str">
        <f>Def_Status_Montagem!$B$4</f>
        <v>Contratada (inclui etiqueta)</v>
      </c>
      <c r="F2844" s="214"/>
      <c r="G2844" s="215"/>
      <c r="H2844" s="26" t="str">
        <f t="array" ref="H2844">INDEX(Def_Instancias_Equipamentos!$E$2:$E$5135, MATCH(K2844, Def_Instancias_Equipamentos!$D$2:$D$5135, 0), 1)</f>
        <v>TB-02</v>
      </c>
      <c r="I2844" s="27" t="str">
        <f t="array" ref="I2844">INDEX(Def_Instancias_Equipamentos!$E$2:$E$5135, MATCH(L2844, Def_Instancias_Equipamentos!$D$2:$D$5135, 0), 1)</f>
        <v>IA-20RaBPMTL</v>
      </c>
      <c r="J2844" s="27" t="str">
        <f t="shared" si="26"/>
        <v>EXTERNO</v>
      </c>
      <c r="K2844" s="28" t="str">
        <f>Def_Instancias_Equipamentos!$D$471</f>
        <v>TB-02:DI-BPMPkup-1</v>
      </c>
      <c r="L2844" s="19" t="str">
        <f>Def_Instancias_Equipamentos!$D$732</f>
        <v>TB-02:DI-BPMRFFE-1</v>
      </c>
      <c r="M2844" s="44" t="s">
        <v>74</v>
      </c>
      <c r="N2844" s="30" t="s">
        <v>45</v>
      </c>
      <c r="O2844" s="28" t="str">
        <f>Def_Sistemas_Conectores_Cabos!$B$7</f>
        <v>SMA 50-ohm</v>
      </c>
      <c r="P2844" s="19" t="str">
        <f>Def_Sistemas_Conectores_Cabos!$B$7</f>
        <v>SMA 50-ohm</v>
      </c>
      <c r="Q2844" s="27" t="str">
        <f t="shared" si="31"/>
        <v>TB-02:DI-BPMPkup-1/BI
TB-02:DI-BPMRFFE-1/BI_IN</v>
      </c>
      <c r="R2844" s="45"/>
      <c r="S2844" s="45"/>
      <c r="T2844" s="19" t="str">
        <f>Def_Sistemas_Conectores_Cabos!$C$14</f>
        <v>Datalink Extrudado</v>
      </c>
      <c r="U2844" s="56"/>
      <c r="V2844" s="33"/>
      <c r="W2844" s="33"/>
      <c r="X2844" s="33"/>
    </row>
    <row r="2845" ht="15.75" customHeight="1">
      <c r="A2845" s="19" t="str">
        <f>Def_Sistemas_Conectores_Cabos!$A$22</f>
        <v>BPM de elétrons</v>
      </c>
      <c r="B2845" s="22" t="str">
        <f>Datas_Entregas!$A$2</f>
        <v>Booster/LTB</v>
      </c>
      <c r="C2845" s="25">
        <f t="array" ref="C2845">INDEX(Datas_Entregas!$B$2:$B$100, MATCH(B2845, Datas_Entregas!$A$2:$A$100, 0), 1)</f>
        <v>43266</v>
      </c>
      <c r="D2845" s="22" t="str">
        <f>Def_Status_Montagem!$A$4</f>
        <v>Comprado / Esperando entrega</v>
      </c>
      <c r="E2845" s="35" t="str">
        <f>Def_Status_Montagem!$B$4</f>
        <v>Contratada (inclui etiqueta)</v>
      </c>
      <c r="F2845" s="214"/>
      <c r="G2845" s="215"/>
      <c r="H2845" s="26" t="str">
        <f t="array" ref="H2845">INDEX(Def_Instancias_Equipamentos!$E$2:$E$5135, MATCH(K2845, Def_Instancias_Equipamentos!$D$2:$D$5135, 0), 1)</f>
        <v>TB-02</v>
      </c>
      <c r="I2845" s="27" t="str">
        <f t="array" ref="I2845">INDEX(Def_Instancias_Equipamentos!$E$2:$E$5135, MATCH(L2845, Def_Instancias_Equipamentos!$D$2:$D$5135, 0), 1)</f>
        <v>IA-20RaBPMTL</v>
      </c>
      <c r="J2845" s="27" t="str">
        <f t="shared" si="26"/>
        <v>EXTERNO</v>
      </c>
      <c r="K2845" s="28" t="str">
        <f>Def_Instancias_Equipamentos!$D$471</f>
        <v>TB-02:DI-BPMPkup-1</v>
      </c>
      <c r="L2845" s="19" t="str">
        <f>Def_Instancias_Equipamentos!$D$732</f>
        <v>TB-02:DI-BPMRFFE-1</v>
      </c>
      <c r="M2845" s="44" t="s">
        <v>77</v>
      </c>
      <c r="N2845" s="30" t="s">
        <v>48</v>
      </c>
      <c r="O2845" s="28" t="str">
        <f>Def_Sistemas_Conectores_Cabos!$B$7</f>
        <v>SMA 50-ohm</v>
      </c>
      <c r="P2845" s="19" t="str">
        <f>Def_Sistemas_Conectores_Cabos!$B$7</f>
        <v>SMA 50-ohm</v>
      </c>
      <c r="Q2845" s="27" t="str">
        <f t="shared" si="31"/>
        <v>TB-02:DI-BPMPkup-1/BO
TB-02:DI-BPMRFFE-1/BO_IN</v>
      </c>
      <c r="R2845" s="45"/>
      <c r="S2845" s="45"/>
      <c r="T2845" s="19" t="str">
        <f>Def_Sistemas_Conectores_Cabos!$C$14</f>
        <v>Datalink Extrudado</v>
      </c>
      <c r="U2845" s="56"/>
      <c r="V2845" s="33"/>
      <c r="W2845" s="33"/>
      <c r="X2845" s="33"/>
    </row>
    <row r="2846" ht="15.75" customHeight="1">
      <c r="A2846" s="19" t="str">
        <f>Def_Sistemas_Conectores_Cabos!$A$22</f>
        <v>BPM de elétrons</v>
      </c>
      <c r="B2846" s="22" t="str">
        <f>Datas_Entregas!$A$2</f>
        <v>Booster/LTB</v>
      </c>
      <c r="C2846" s="25">
        <f t="array" ref="C2846">INDEX(Datas_Entregas!$B$2:$B$100, MATCH(B2846, Datas_Entregas!$A$2:$A$100, 0), 1)</f>
        <v>43266</v>
      </c>
      <c r="D2846" s="22" t="str">
        <f>Def_Status_Montagem!$A$2</f>
        <v>A verificar</v>
      </c>
      <c r="E2846" s="35" t="str">
        <f>Def_Status_Montagem!$B$4</f>
        <v>Contratada (inclui etiqueta)</v>
      </c>
      <c r="F2846" s="214" t="str">
        <f t="array" ref="F2846">INDEX(Def_Instancias_Equipamentos!$F$2:$F$5135, MATCH(K2846, Def_Instancias_Equipamentos!$D$2:$D$5135, 0), 1)</f>
        <v>Túnel (Booster)</v>
      </c>
      <c r="G2846" s="215" t="str">
        <f t="array" ref="G2846">INDEX(Def_Instancias_Equipamentos!$F$2:$F$5135, MATCH(L2846, Def_Instancias_Equipamentos!$D$2:$D$5135, 0), 1)</f>
        <v>Sala Racks 12</v>
      </c>
      <c r="H2846" s="26" t="str">
        <f t="array" ref="H2846">INDEX(Def_Instancias_Equipamentos!$E$2:$E$5135, MATCH(K2846, Def_Instancias_Equipamentos!$D$2:$D$5135, 0), 1)</f>
        <v>BO-29U</v>
      </c>
      <c r="I2846" s="27" t="str">
        <f t="array" ref="I2846">INDEX(Def_Instancias_Equipamentos!$E$2:$E$5135, MATCH(L2846, Def_Instancias_Equipamentos!$D$2:$D$5135, 0), 1)</f>
        <v>IA-12RaBPM</v>
      </c>
      <c r="J2846" s="27" t="str">
        <f t="shared" si="26"/>
        <v>EXTERNO</v>
      </c>
      <c r="K2846" s="28" t="str">
        <f>Def_Instancias_Equipamentos!$D$1019</f>
        <v>BO-29U:DI-BPMSigPatch</v>
      </c>
      <c r="L2846" s="19" t="str">
        <f>Def_Instancias_Equipamentos!$D$769</f>
        <v>BO-29U:DI-BPMRFFE</v>
      </c>
      <c r="M2846" s="44" t="s">
        <v>44</v>
      </c>
      <c r="N2846" s="45" t="s">
        <v>45</v>
      </c>
      <c r="O2846" s="31" t="str">
        <f>Def_Sistemas_Conectores_Cabos!$B$7</f>
        <v>SMA 50-ohm</v>
      </c>
      <c r="P2846" s="19" t="str">
        <f>Def_Sistemas_Conectores_Cabos!$B$7</f>
        <v>SMA 50-ohm</v>
      </c>
      <c r="Q2846" s="27" t="str">
        <f t="shared" si="31"/>
        <v>BO-29U:DI-BPMSigPatch/BI_OUT
BO-29U:DI-BPMRFFE/BI_IN</v>
      </c>
      <c r="R2846" s="46" t="s">
        <v>25</v>
      </c>
      <c r="S2846" s="46" t="s">
        <v>25</v>
      </c>
      <c r="T2846" s="47" t="str">
        <f>Def_Sistemas_Conectores_Cabos!$C$14</f>
        <v>Datalink Extrudado</v>
      </c>
      <c r="U2846" s="45" t="s">
        <v>46</v>
      </c>
      <c r="V2846" s="33"/>
      <c r="W2846" s="33"/>
      <c r="X2846" s="33"/>
    </row>
    <row r="2847" ht="15.75" customHeight="1">
      <c r="A2847" s="19" t="str">
        <f>Def_Sistemas_Conectores_Cabos!$A$22</f>
        <v>BPM de elétrons</v>
      </c>
      <c r="B2847" s="22" t="str">
        <f>Datas_Entregas!$A$2</f>
        <v>Booster/LTB</v>
      </c>
      <c r="C2847" s="25">
        <f t="array" ref="C2847">INDEX(Datas_Entregas!$B$2:$B$100, MATCH(B2847, Datas_Entregas!$A$2:$A$100, 0), 1)</f>
        <v>43266</v>
      </c>
      <c r="D2847" s="22" t="str">
        <f>Def_Status_Montagem!$A$2</f>
        <v>A verificar</v>
      </c>
      <c r="E2847" s="35" t="str">
        <f>Def_Status_Montagem!$B$4</f>
        <v>Contratada (inclui etiqueta)</v>
      </c>
      <c r="F2847" s="214" t="str">
        <f t="array" ref="F2847">INDEX(Def_Instancias_Equipamentos!$F$2:$F$5135, MATCH(K2847, Def_Instancias_Equipamentos!$D$2:$D$5135, 0), 1)</f>
        <v>Túnel (Booster)</v>
      </c>
      <c r="G2847" s="215" t="str">
        <f t="array" ref="G2847">INDEX(Def_Instancias_Equipamentos!$F$2:$F$5135, MATCH(L2847, Def_Instancias_Equipamentos!$D$2:$D$5135, 0), 1)</f>
        <v>Sala Racks 12</v>
      </c>
      <c r="H2847" s="26" t="str">
        <f t="array" ref="H2847">INDEX(Def_Instancias_Equipamentos!$E$2:$E$5135, MATCH(K2847, Def_Instancias_Equipamentos!$D$2:$D$5135, 0), 1)</f>
        <v>BO-29U</v>
      </c>
      <c r="I2847" s="27" t="str">
        <f t="array" ref="I2847">INDEX(Def_Instancias_Equipamentos!$E$2:$E$5135, MATCH(L2847, Def_Instancias_Equipamentos!$D$2:$D$5135, 0), 1)</f>
        <v>IA-12RaBPM</v>
      </c>
      <c r="J2847" s="27" t="str">
        <f t="shared" si="26"/>
        <v>EXTERNO</v>
      </c>
      <c r="K2847" s="28" t="str">
        <f>Def_Instancias_Equipamentos!$D$1019</f>
        <v>BO-29U:DI-BPMSigPatch</v>
      </c>
      <c r="L2847" s="19" t="str">
        <f>Def_Instancias_Equipamentos!$D$769</f>
        <v>BO-29U:DI-BPMRFFE</v>
      </c>
      <c r="M2847" s="44" t="s">
        <v>47</v>
      </c>
      <c r="N2847" s="45" t="s">
        <v>48</v>
      </c>
      <c r="O2847" s="31" t="str">
        <f>Def_Sistemas_Conectores_Cabos!$B$7</f>
        <v>SMA 50-ohm</v>
      </c>
      <c r="P2847" s="19" t="str">
        <f>Def_Sistemas_Conectores_Cabos!$B$7</f>
        <v>SMA 50-ohm</v>
      </c>
      <c r="Q2847" s="27" t="str">
        <f t="shared" si="31"/>
        <v>BO-29U:DI-BPMSigPatch/BO_OUT
BO-29U:DI-BPMRFFE/BO_IN</v>
      </c>
      <c r="R2847" s="46" t="s">
        <v>25</v>
      </c>
      <c r="S2847" s="46" t="s">
        <v>25</v>
      </c>
      <c r="T2847" s="47" t="str">
        <f>Def_Sistemas_Conectores_Cabos!$C$14</f>
        <v>Datalink Extrudado</v>
      </c>
      <c r="U2847" s="45" t="s">
        <v>46</v>
      </c>
      <c r="V2847" s="33"/>
      <c r="W2847" s="33"/>
      <c r="X2847" s="33"/>
    </row>
    <row r="2848" ht="15.75" customHeight="1">
      <c r="A2848" s="19" t="str">
        <f>Def_Sistemas_Conectores_Cabos!$A$22</f>
        <v>BPM de elétrons</v>
      </c>
      <c r="B2848" s="22" t="str">
        <f>Datas_Entregas!$A$2</f>
        <v>Booster/LTB</v>
      </c>
      <c r="C2848" s="25">
        <f t="array" ref="C2848">INDEX(Datas_Entregas!$B$2:$B$100, MATCH(B2848, Datas_Entregas!$A$2:$A$100, 0), 1)</f>
        <v>43266</v>
      </c>
      <c r="D2848" s="22" t="str">
        <f>Def_Status_Montagem!$A$2</f>
        <v>A verificar</v>
      </c>
      <c r="E2848" s="35" t="str">
        <f>Def_Status_Montagem!$B$4</f>
        <v>Contratada (inclui etiqueta)</v>
      </c>
      <c r="F2848" s="214" t="str">
        <f t="array" ref="F2848">INDEX(Def_Instancias_Equipamentos!$F$2:$F$5135, MATCH(K2848, Def_Instancias_Equipamentos!$D$2:$D$5135, 0), 1)</f>
        <v>Túnel (Booster)</v>
      </c>
      <c r="G2848" s="215" t="str">
        <f t="array" ref="G2848">INDEX(Def_Instancias_Equipamentos!$F$2:$F$5135, MATCH(L2848, Def_Instancias_Equipamentos!$D$2:$D$5135, 0), 1)</f>
        <v>Sala Racks 12</v>
      </c>
      <c r="H2848" s="26" t="str">
        <f t="array" ref="H2848">INDEX(Def_Instancias_Equipamentos!$E$2:$E$5135, MATCH(K2848, Def_Instancias_Equipamentos!$D$2:$D$5135, 0), 1)</f>
        <v>BO-29U</v>
      </c>
      <c r="I2848" s="27" t="str">
        <f t="array" ref="I2848">INDEX(Def_Instancias_Equipamentos!$E$2:$E$5135, MATCH(L2848, Def_Instancias_Equipamentos!$D$2:$D$5135, 0), 1)</f>
        <v>IA-12RaBPM</v>
      </c>
      <c r="J2848" s="27" t="str">
        <f t="shared" si="26"/>
        <v>EXTERNO</v>
      </c>
      <c r="K2848" s="28" t="str">
        <f>Def_Instancias_Equipamentos!$D$1019</f>
        <v>BO-29U:DI-BPMSigPatch</v>
      </c>
      <c r="L2848" s="19" t="str">
        <f>Def_Instancias_Equipamentos!$D$769</f>
        <v>BO-29U:DI-BPMRFFE</v>
      </c>
      <c r="M2848" s="44" t="s">
        <v>49</v>
      </c>
      <c r="N2848" s="45" t="s">
        <v>50</v>
      </c>
      <c r="O2848" s="31" t="str">
        <f>Def_Sistemas_Conectores_Cabos!$B$7</f>
        <v>SMA 50-ohm</v>
      </c>
      <c r="P2848" s="19" t="str">
        <f>Def_Sistemas_Conectores_Cabos!$B$7</f>
        <v>SMA 50-ohm</v>
      </c>
      <c r="Q2848" s="27" t="str">
        <f t="shared" si="31"/>
        <v>BO-29U:DI-BPMSigPatch/TI_OUT
BO-29U:DI-BPMRFFE/TI_IN</v>
      </c>
      <c r="R2848" s="46" t="s">
        <v>25</v>
      </c>
      <c r="S2848" s="46" t="s">
        <v>25</v>
      </c>
      <c r="T2848" s="47" t="str">
        <f>Def_Sistemas_Conectores_Cabos!$C$14</f>
        <v>Datalink Extrudado</v>
      </c>
      <c r="U2848" s="45" t="s">
        <v>46</v>
      </c>
      <c r="V2848" s="33"/>
      <c r="W2848" s="33"/>
      <c r="X2848" s="33"/>
    </row>
    <row r="2849" ht="15.75" customHeight="1">
      <c r="A2849" s="19" t="str">
        <f>Def_Sistemas_Conectores_Cabos!$A$22</f>
        <v>BPM de elétrons</v>
      </c>
      <c r="B2849" s="22" t="str">
        <f>Datas_Entregas!$A$2</f>
        <v>Booster/LTB</v>
      </c>
      <c r="C2849" s="25">
        <f t="array" ref="C2849">INDEX(Datas_Entregas!$B$2:$B$100, MATCH(B2849, Datas_Entregas!$A$2:$A$100, 0), 1)</f>
        <v>43266</v>
      </c>
      <c r="D2849" s="22" t="str">
        <f>Def_Status_Montagem!$A$2</f>
        <v>A verificar</v>
      </c>
      <c r="E2849" s="35" t="str">
        <f>Def_Status_Montagem!$B$4</f>
        <v>Contratada (inclui etiqueta)</v>
      </c>
      <c r="F2849" s="214" t="str">
        <f t="array" ref="F2849">INDEX(Def_Instancias_Equipamentos!$F$2:$F$5135, MATCH(K2849, Def_Instancias_Equipamentos!$D$2:$D$5135, 0), 1)</f>
        <v>Túnel (Booster)</v>
      </c>
      <c r="G2849" s="215" t="str">
        <f t="array" ref="G2849">INDEX(Def_Instancias_Equipamentos!$F$2:$F$5135, MATCH(L2849, Def_Instancias_Equipamentos!$D$2:$D$5135, 0), 1)</f>
        <v>Sala Racks 12</v>
      </c>
      <c r="H2849" s="26" t="str">
        <f t="array" ref="H2849">INDEX(Def_Instancias_Equipamentos!$E$2:$E$5135, MATCH(K2849, Def_Instancias_Equipamentos!$D$2:$D$5135, 0), 1)</f>
        <v>BO-29U</v>
      </c>
      <c r="I2849" s="27" t="str">
        <f t="array" ref="I2849">INDEX(Def_Instancias_Equipamentos!$E$2:$E$5135, MATCH(L2849, Def_Instancias_Equipamentos!$D$2:$D$5135, 0), 1)</f>
        <v>IA-12RaBPM</v>
      </c>
      <c r="J2849" s="27" t="str">
        <f t="shared" si="26"/>
        <v>EXTERNO</v>
      </c>
      <c r="K2849" s="28" t="str">
        <f>Def_Instancias_Equipamentos!$D$1019</f>
        <v>BO-29U:DI-BPMSigPatch</v>
      </c>
      <c r="L2849" s="19" t="str">
        <f>Def_Instancias_Equipamentos!$D$769</f>
        <v>BO-29U:DI-BPMRFFE</v>
      </c>
      <c r="M2849" s="44" t="s">
        <v>51</v>
      </c>
      <c r="N2849" s="45" t="s">
        <v>52</v>
      </c>
      <c r="O2849" s="31" t="str">
        <f>Def_Sistemas_Conectores_Cabos!$B$7</f>
        <v>SMA 50-ohm</v>
      </c>
      <c r="P2849" s="19" t="str">
        <f>Def_Sistemas_Conectores_Cabos!$B$7</f>
        <v>SMA 50-ohm</v>
      </c>
      <c r="Q2849" s="27" t="str">
        <f t="shared" si="31"/>
        <v>BO-29U:DI-BPMSigPatch/TO_OUT
BO-29U:DI-BPMRFFE/TO_IN</v>
      </c>
      <c r="R2849" s="46" t="s">
        <v>25</v>
      </c>
      <c r="S2849" s="46" t="s">
        <v>25</v>
      </c>
      <c r="T2849" s="47" t="str">
        <f>Def_Sistemas_Conectores_Cabos!$C$14</f>
        <v>Datalink Extrudado</v>
      </c>
      <c r="U2849" s="45" t="s">
        <v>46</v>
      </c>
      <c r="V2849" s="33"/>
      <c r="W2849" s="33"/>
      <c r="X2849" s="33"/>
    </row>
    <row r="2850" ht="15.75" customHeight="1">
      <c r="A2850" s="19" t="str">
        <f>Def_Sistemas_Conectores_Cabos!$A$22</f>
        <v>BPM de elétrons</v>
      </c>
      <c r="B2850" s="22" t="str">
        <f>Datas_Entregas!$A$2</f>
        <v>Booster/LTB</v>
      </c>
      <c r="C2850" s="25">
        <f t="array" ref="C2850">INDEX(Datas_Entregas!$B$2:$B$100, MATCH(B2850, Datas_Entregas!$A$2:$A$100, 0), 1)</f>
        <v>43266</v>
      </c>
      <c r="D2850" s="22" t="str">
        <f>Def_Status_Montagem!$A$2</f>
        <v>A verificar</v>
      </c>
      <c r="E2850" s="35" t="str">
        <f>Def_Status_Montagem!$B$4</f>
        <v>Contratada (inclui etiqueta)</v>
      </c>
      <c r="F2850" s="214" t="str">
        <f t="array" ref="F2850">INDEX(Def_Instancias_Equipamentos!$F$2:$F$5135, MATCH(K2850, Def_Instancias_Equipamentos!$D$2:$D$5135, 0), 1)</f>
        <v>Túnel (Booster)</v>
      </c>
      <c r="G2850" s="215" t="str">
        <f t="array" ref="G2850">INDEX(Def_Instancias_Equipamentos!$F$2:$F$5135, MATCH(L2850, Def_Instancias_Equipamentos!$D$2:$D$5135, 0), 1)</f>
        <v>Sala Racks 12</v>
      </c>
      <c r="H2850" s="26" t="str">
        <f t="array" ref="H2850">INDEX(Def_Instancias_Equipamentos!$E$2:$E$5135, MATCH(K2850, Def_Instancias_Equipamentos!$D$2:$D$5135, 0), 1)</f>
        <v>BO-30U</v>
      </c>
      <c r="I2850" s="27" t="str">
        <f t="array" ref="I2850">INDEX(Def_Instancias_Equipamentos!$E$2:$E$5135, MATCH(L2850, Def_Instancias_Equipamentos!$D$2:$D$5135, 0), 1)</f>
        <v>IA-12RaBPM</v>
      </c>
      <c r="J2850" s="27" t="str">
        <f t="shared" si="26"/>
        <v>EXTERNO</v>
      </c>
      <c r="K2850" s="28" t="str">
        <f>Def_Instancias_Equipamentos!$D$1020</f>
        <v>BO-30U:DI-BPMSigPatch</v>
      </c>
      <c r="L2850" s="19" t="str">
        <f>Def_Instancias_Equipamentos!$D$770</f>
        <v>BO-30U:DI-BPMRFFE</v>
      </c>
      <c r="M2850" s="44" t="s">
        <v>44</v>
      </c>
      <c r="N2850" s="45" t="s">
        <v>45</v>
      </c>
      <c r="O2850" s="31" t="str">
        <f>Def_Sistemas_Conectores_Cabos!$B$7</f>
        <v>SMA 50-ohm</v>
      </c>
      <c r="P2850" s="19" t="str">
        <f>Def_Sistemas_Conectores_Cabos!$B$7</f>
        <v>SMA 50-ohm</v>
      </c>
      <c r="Q2850" s="27" t="str">
        <f t="shared" si="31"/>
        <v>BO-30U:DI-BPMSigPatch/BI_OUT
BO-30U:DI-BPMRFFE/BI_IN</v>
      </c>
      <c r="R2850" s="46" t="s">
        <v>25</v>
      </c>
      <c r="S2850" s="46" t="s">
        <v>25</v>
      </c>
      <c r="T2850" s="47" t="str">
        <f>Def_Sistemas_Conectores_Cabos!$C$14</f>
        <v>Datalink Extrudado</v>
      </c>
      <c r="U2850" s="45" t="s">
        <v>46</v>
      </c>
      <c r="V2850" s="33"/>
      <c r="W2850" s="33"/>
      <c r="X2850" s="33"/>
    </row>
    <row r="2851" ht="15.75" customHeight="1">
      <c r="A2851" s="19" t="str">
        <f>Def_Sistemas_Conectores_Cabos!$A$22</f>
        <v>BPM de elétrons</v>
      </c>
      <c r="B2851" s="22" t="str">
        <f>Datas_Entregas!$A$2</f>
        <v>Booster/LTB</v>
      </c>
      <c r="C2851" s="25">
        <f t="array" ref="C2851">INDEX(Datas_Entregas!$B$2:$B$100, MATCH(B2851, Datas_Entregas!$A$2:$A$100, 0), 1)</f>
        <v>43266</v>
      </c>
      <c r="D2851" s="22" t="str">
        <f>Def_Status_Montagem!$A$2</f>
        <v>A verificar</v>
      </c>
      <c r="E2851" s="35" t="str">
        <f>Def_Status_Montagem!$B$4</f>
        <v>Contratada (inclui etiqueta)</v>
      </c>
      <c r="F2851" s="214" t="str">
        <f t="array" ref="F2851">INDEX(Def_Instancias_Equipamentos!$F$2:$F$5135, MATCH(K2851, Def_Instancias_Equipamentos!$D$2:$D$5135, 0), 1)</f>
        <v>Túnel (Booster)</v>
      </c>
      <c r="G2851" s="215" t="str">
        <f t="array" ref="G2851">INDEX(Def_Instancias_Equipamentos!$F$2:$F$5135, MATCH(L2851, Def_Instancias_Equipamentos!$D$2:$D$5135, 0), 1)</f>
        <v>Sala Racks 12</v>
      </c>
      <c r="H2851" s="26" t="str">
        <f t="array" ref="H2851">INDEX(Def_Instancias_Equipamentos!$E$2:$E$5135, MATCH(K2851, Def_Instancias_Equipamentos!$D$2:$D$5135, 0), 1)</f>
        <v>BO-30U</v>
      </c>
      <c r="I2851" s="27" t="str">
        <f t="array" ref="I2851">INDEX(Def_Instancias_Equipamentos!$E$2:$E$5135, MATCH(L2851, Def_Instancias_Equipamentos!$D$2:$D$5135, 0), 1)</f>
        <v>IA-12RaBPM</v>
      </c>
      <c r="J2851" s="27" t="str">
        <f t="shared" si="26"/>
        <v>EXTERNO</v>
      </c>
      <c r="K2851" s="28" t="str">
        <f>Def_Instancias_Equipamentos!$D$1020</f>
        <v>BO-30U:DI-BPMSigPatch</v>
      </c>
      <c r="L2851" s="19" t="str">
        <f>Def_Instancias_Equipamentos!$D$770</f>
        <v>BO-30U:DI-BPMRFFE</v>
      </c>
      <c r="M2851" s="44" t="s">
        <v>47</v>
      </c>
      <c r="N2851" s="45" t="s">
        <v>48</v>
      </c>
      <c r="O2851" s="31" t="str">
        <f>Def_Sistemas_Conectores_Cabos!$B$7</f>
        <v>SMA 50-ohm</v>
      </c>
      <c r="P2851" s="19" t="str">
        <f>Def_Sistemas_Conectores_Cabos!$B$7</f>
        <v>SMA 50-ohm</v>
      </c>
      <c r="Q2851" s="27" t="str">
        <f t="shared" si="31"/>
        <v>BO-30U:DI-BPMSigPatch/BO_OUT
BO-30U:DI-BPMRFFE/BO_IN</v>
      </c>
      <c r="R2851" s="46" t="s">
        <v>25</v>
      </c>
      <c r="S2851" s="46" t="s">
        <v>25</v>
      </c>
      <c r="T2851" s="47" t="str">
        <f>Def_Sistemas_Conectores_Cabos!$C$14</f>
        <v>Datalink Extrudado</v>
      </c>
      <c r="U2851" s="45" t="s">
        <v>46</v>
      </c>
      <c r="V2851" s="33"/>
      <c r="W2851" s="33"/>
      <c r="X2851" s="33"/>
    </row>
    <row r="2852" ht="15.75" customHeight="1">
      <c r="A2852" s="19" t="str">
        <f>Def_Sistemas_Conectores_Cabos!$A$22</f>
        <v>BPM de elétrons</v>
      </c>
      <c r="B2852" s="22" t="str">
        <f>Datas_Entregas!$A$2</f>
        <v>Booster/LTB</v>
      </c>
      <c r="C2852" s="25">
        <f t="array" ref="C2852">INDEX(Datas_Entregas!$B$2:$B$100, MATCH(B2852, Datas_Entregas!$A$2:$A$100, 0), 1)</f>
        <v>43266</v>
      </c>
      <c r="D2852" s="22" t="str">
        <f>Def_Status_Montagem!$A$2</f>
        <v>A verificar</v>
      </c>
      <c r="E2852" s="35" t="str">
        <f>Def_Status_Montagem!$B$4</f>
        <v>Contratada (inclui etiqueta)</v>
      </c>
      <c r="F2852" s="214" t="str">
        <f t="array" ref="F2852">INDEX(Def_Instancias_Equipamentos!$F$2:$F$5135, MATCH(K2852, Def_Instancias_Equipamentos!$D$2:$D$5135, 0), 1)</f>
        <v>Túnel (Booster)</v>
      </c>
      <c r="G2852" s="215" t="str">
        <f t="array" ref="G2852">INDEX(Def_Instancias_Equipamentos!$F$2:$F$5135, MATCH(L2852, Def_Instancias_Equipamentos!$D$2:$D$5135, 0), 1)</f>
        <v>Sala Racks 12</v>
      </c>
      <c r="H2852" s="26" t="str">
        <f t="array" ref="H2852">INDEX(Def_Instancias_Equipamentos!$E$2:$E$5135, MATCH(K2852, Def_Instancias_Equipamentos!$D$2:$D$5135, 0), 1)</f>
        <v>BO-30U</v>
      </c>
      <c r="I2852" s="27" t="str">
        <f t="array" ref="I2852">INDEX(Def_Instancias_Equipamentos!$E$2:$E$5135, MATCH(L2852, Def_Instancias_Equipamentos!$D$2:$D$5135, 0), 1)</f>
        <v>IA-12RaBPM</v>
      </c>
      <c r="J2852" s="27" t="str">
        <f t="shared" si="26"/>
        <v>EXTERNO</v>
      </c>
      <c r="K2852" s="28" t="str">
        <f>Def_Instancias_Equipamentos!$D$1020</f>
        <v>BO-30U:DI-BPMSigPatch</v>
      </c>
      <c r="L2852" s="19" t="str">
        <f>Def_Instancias_Equipamentos!$D$770</f>
        <v>BO-30U:DI-BPMRFFE</v>
      </c>
      <c r="M2852" s="44" t="s">
        <v>49</v>
      </c>
      <c r="N2852" s="45" t="s">
        <v>50</v>
      </c>
      <c r="O2852" s="31" t="str">
        <f>Def_Sistemas_Conectores_Cabos!$B$7</f>
        <v>SMA 50-ohm</v>
      </c>
      <c r="P2852" s="19" t="str">
        <f>Def_Sistemas_Conectores_Cabos!$B$7</f>
        <v>SMA 50-ohm</v>
      </c>
      <c r="Q2852" s="27" t="str">
        <f t="shared" si="31"/>
        <v>BO-30U:DI-BPMSigPatch/TI_OUT
BO-30U:DI-BPMRFFE/TI_IN</v>
      </c>
      <c r="R2852" s="46" t="s">
        <v>25</v>
      </c>
      <c r="S2852" s="46" t="s">
        <v>25</v>
      </c>
      <c r="T2852" s="47" t="str">
        <f>Def_Sistemas_Conectores_Cabos!$C$14</f>
        <v>Datalink Extrudado</v>
      </c>
      <c r="U2852" s="45" t="s">
        <v>46</v>
      </c>
      <c r="V2852" s="33"/>
      <c r="W2852" s="33"/>
      <c r="X2852" s="33"/>
    </row>
    <row r="2853" ht="15.75" customHeight="1">
      <c r="A2853" s="19" t="str">
        <f>Def_Sistemas_Conectores_Cabos!$A$22</f>
        <v>BPM de elétrons</v>
      </c>
      <c r="B2853" s="22" t="str">
        <f>Datas_Entregas!$A$2</f>
        <v>Booster/LTB</v>
      </c>
      <c r="C2853" s="25">
        <f t="array" ref="C2853">INDEX(Datas_Entregas!$B$2:$B$100, MATCH(B2853, Datas_Entregas!$A$2:$A$100, 0), 1)</f>
        <v>43266</v>
      </c>
      <c r="D2853" s="22" t="str">
        <f>Def_Status_Montagem!$A$2</f>
        <v>A verificar</v>
      </c>
      <c r="E2853" s="35" t="str">
        <f>Def_Status_Montagem!$B$4</f>
        <v>Contratada (inclui etiqueta)</v>
      </c>
      <c r="F2853" s="214" t="str">
        <f t="array" ref="F2853">INDEX(Def_Instancias_Equipamentos!$F$2:$F$5135, MATCH(K2853, Def_Instancias_Equipamentos!$D$2:$D$5135, 0), 1)</f>
        <v>Túnel (Booster)</v>
      </c>
      <c r="G2853" s="215" t="str">
        <f t="array" ref="G2853">INDEX(Def_Instancias_Equipamentos!$F$2:$F$5135, MATCH(L2853, Def_Instancias_Equipamentos!$D$2:$D$5135, 0), 1)</f>
        <v>Sala Racks 12</v>
      </c>
      <c r="H2853" s="26" t="str">
        <f t="array" ref="H2853">INDEX(Def_Instancias_Equipamentos!$E$2:$E$5135, MATCH(K2853, Def_Instancias_Equipamentos!$D$2:$D$5135, 0), 1)</f>
        <v>BO-30U</v>
      </c>
      <c r="I2853" s="27" t="str">
        <f t="array" ref="I2853">INDEX(Def_Instancias_Equipamentos!$E$2:$E$5135, MATCH(L2853, Def_Instancias_Equipamentos!$D$2:$D$5135, 0), 1)</f>
        <v>IA-12RaBPM</v>
      </c>
      <c r="J2853" s="27" t="str">
        <f t="shared" si="26"/>
        <v>EXTERNO</v>
      </c>
      <c r="K2853" s="28" t="str">
        <f>Def_Instancias_Equipamentos!$D$1020</f>
        <v>BO-30U:DI-BPMSigPatch</v>
      </c>
      <c r="L2853" s="19" t="str">
        <f>Def_Instancias_Equipamentos!$D$770</f>
        <v>BO-30U:DI-BPMRFFE</v>
      </c>
      <c r="M2853" s="44" t="s">
        <v>51</v>
      </c>
      <c r="N2853" s="45" t="s">
        <v>52</v>
      </c>
      <c r="O2853" s="31" t="str">
        <f>Def_Sistemas_Conectores_Cabos!$B$7</f>
        <v>SMA 50-ohm</v>
      </c>
      <c r="P2853" s="19" t="str">
        <f>Def_Sistemas_Conectores_Cabos!$B$7</f>
        <v>SMA 50-ohm</v>
      </c>
      <c r="Q2853" s="27" t="str">
        <f t="shared" si="31"/>
        <v>BO-30U:DI-BPMSigPatch/TO_OUT
BO-30U:DI-BPMRFFE/TO_IN</v>
      </c>
      <c r="R2853" s="46" t="s">
        <v>25</v>
      </c>
      <c r="S2853" s="46" t="s">
        <v>25</v>
      </c>
      <c r="T2853" s="47" t="str">
        <f>Def_Sistemas_Conectores_Cabos!$C$14</f>
        <v>Datalink Extrudado</v>
      </c>
      <c r="U2853" s="45" t="s">
        <v>46</v>
      </c>
      <c r="V2853" s="33"/>
      <c r="W2853" s="33"/>
      <c r="X2853" s="33"/>
    </row>
    <row r="2854" ht="15.75" customHeight="1">
      <c r="A2854" s="19" t="str">
        <f>Def_Sistemas_Conectores_Cabos!$A$22</f>
        <v>BPM de elétrons</v>
      </c>
      <c r="B2854" s="22" t="str">
        <f>Datas_Entregas!$A$2</f>
        <v>Booster/LTB</v>
      </c>
      <c r="C2854" s="25">
        <f t="array" ref="C2854">INDEX(Datas_Entregas!$B$2:$B$100, MATCH(B2854, Datas_Entregas!$A$2:$A$100, 0), 1)</f>
        <v>43266</v>
      </c>
      <c r="D2854" s="22" t="str">
        <f>Def_Status_Montagem!$A$2</f>
        <v>A verificar</v>
      </c>
      <c r="E2854" s="35" t="str">
        <f>Def_Status_Montagem!$B$4</f>
        <v>Contratada (inclui etiqueta)</v>
      </c>
      <c r="F2854" s="214" t="str">
        <f t="array" ref="F2854">INDEX(Def_Instancias_Equipamentos!$F$2:$F$5135, MATCH(K2854, Def_Instancias_Equipamentos!$D$2:$D$5135, 0), 1)</f>
        <v>Túnel (Booster)</v>
      </c>
      <c r="G2854" s="215" t="str">
        <f t="array" ref="G2854">INDEX(Def_Instancias_Equipamentos!$F$2:$F$5135, MATCH(L2854, Def_Instancias_Equipamentos!$D$2:$D$5135, 0), 1)</f>
        <v>Sala Racks 13</v>
      </c>
      <c r="H2854" s="26" t="str">
        <f t="array" ref="H2854">INDEX(Def_Instancias_Equipamentos!$E$2:$E$5135, MATCH(K2854, Def_Instancias_Equipamentos!$D$2:$D$5135, 0), 1)</f>
        <v>BO-31U</v>
      </c>
      <c r="I2854" s="27" t="str">
        <f t="array" ref="I2854">INDEX(Def_Instancias_Equipamentos!$E$2:$E$5135, MATCH(L2854, Def_Instancias_Equipamentos!$D$2:$D$5135, 0), 1)</f>
        <v>IA-13RaBPM</v>
      </c>
      <c r="J2854" s="27" t="str">
        <f t="shared" si="26"/>
        <v>EXTERNO</v>
      </c>
      <c r="K2854" s="28" t="str">
        <f>Def_Instancias_Equipamentos!$D$1021</f>
        <v>BO-31U:DI-BPMSigPatch</v>
      </c>
      <c r="L2854" s="19" t="str">
        <f>Def_Instancias_Equipamentos!$D$771</f>
        <v>BO-31U:DI-BPMRFFE</v>
      </c>
      <c r="M2854" s="44" t="s">
        <v>44</v>
      </c>
      <c r="N2854" s="45" t="s">
        <v>45</v>
      </c>
      <c r="O2854" s="31" t="str">
        <f>Def_Sistemas_Conectores_Cabos!$B$7</f>
        <v>SMA 50-ohm</v>
      </c>
      <c r="P2854" s="19" t="str">
        <f>Def_Sistemas_Conectores_Cabos!$B$7</f>
        <v>SMA 50-ohm</v>
      </c>
      <c r="Q2854" s="27" t="str">
        <f t="shared" si="31"/>
        <v>BO-31U:DI-BPMSigPatch/BI_OUT
BO-31U:DI-BPMRFFE/BI_IN</v>
      </c>
      <c r="R2854" s="46" t="s">
        <v>25</v>
      </c>
      <c r="S2854" s="46" t="s">
        <v>25</v>
      </c>
      <c r="T2854" s="47" t="str">
        <f>Def_Sistemas_Conectores_Cabos!$C$14</f>
        <v>Datalink Extrudado</v>
      </c>
      <c r="U2854" s="45" t="s">
        <v>46</v>
      </c>
      <c r="V2854" s="33"/>
      <c r="W2854" s="33"/>
      <c r="X2854" s="33"/>
    </row>
    <row r="2855" ht="15.75" customHeight="1">
      <c r="A2855" s="19" t="str">
        <f>Def_Sistemas_Conectores_Cabos!$A$22</f>
        <v>BPM de elétrons</v>
      </c>
      <c r="B2855" s="22" t="str">
        <f>Datas_Entregas!$A$2</f>
        <v>Booster/LTB</v>
      </c>
      <c r="C2855" s="25">
        <f t="array" ref="C2855">INDEX(Datas_Entregas!$B$2:$B$100, MATCH(B2855, Datas_Entregas!$A$2:$A$100, 0), 1)</f>
        <v>43266</v>
      </c>
      <c r="D2855" s="22" t="str">
        <f>Def_Status_Montagem!$A$2</f>
        <v>A verificar</v>
      </c>
      <c r="E2855" s="35" t="str">
        <f>Def_Status_Montagem!$B$4</f>
        <v>Contratada (inclui etiqueta)</v>
      </c>
      <c r="F2855" s="214" t="str">
        <f t="array" ref="F2855">INDEX(Def_Instancias_Equipamentos!$F$2:$F$5135, MATCH(K2855, Def_Instancias_Equipamentos!$D$2:$D$5135, 0), 1)</f>
        <v>Túnel (Booster)</v>
      </c>
      <c r="G2855" s="215" t="str">
        <f t="array" ref="G2855">INDEX(Def_Instancias_Equipamentos!$F$2:$F$5135, MATCH(L2855, Def_Instancias_Equipamentos!$D$2:$D$5135, 0), 1)</f>
        <v>Sala Racks 13</v>
      </c>
      <c r="H2855" s="26" t="str">
        <f t="array" ref="H2855">INDEX(Def_Instancias_Equipamentos!$E$2:$E$5135, MATCH(K2855, Def_Instancias_Equipamentos!$D$2:$D$5135, 0), 1)</f>
        <v>BO-31U</v>
      </c>
      <c r="I2855" s="27" t="str">
        <f t="array" ref="I2855">INDEX(Def_Instancias_Equipamentos!$E$2:$E$5135, MATCH(L2855, Def_Instancias_Equipamentos!$D$2:$D$5135, 0), 1)</f>
        <v>IA-13RaBPM</v>
      </c>
      <c r="J2855" s="27" t="str">
        <f t="shared" si="26"/>
        <v>EXTERNO</v>
      </c>
      <c r="K2855" s="28" t="str">
        <f>Def_Instancias_Equipamentos!$D$1021</f>
        <v>BO-31U:DI-BPMSigPatch</v>
      </c>
      <c r="L2855" s="19" t="str">
        <f>Def_Instancias_Equipamentos!$D$771</f>
        <v>BO-31U:DI-BPMRFFE</v>
      </c>
      <c r="M2855" s="44" t="s">
        <v>47</v>
      </c>
      <c r="N2855" s="45" t="s">
        <v>48</v>
      </c>
      <c r="O2855" s="31" t="str">
        <f>Def_Sistemas_Conectores_Cabos!$B$7</f>
        <v>SMA 50-ohm</v>
      </c>
      <c r="P2855" s="19" t="str">
        <f>Def_Sistemas_Conectores_Cabos!$B$7</f>
        <v>SMA 50-ohm</v>
      </c>
      <c r="Q2855" s="27" t="str">
        <f t="shared" si="31"/>
        <v>BO-31U:DI-BPMSigPatch/BO_OUT
BO-31U:DI-BPMRFFE/BO_IN</v>
      </c>
      <c r="R2855" s="46" t="s">
        <v>25</v>
      </c>
      <c r="S2855" s="46" t="s">
        <v>25</v>
      </c>
      <c r="T2855" s="47" t="str">
        <f>Def_Sistemas_Conectores_Cabos!$C$14</f>
        <v>Datalink Extrudado</v>
      </c>
      <c r="U2855" s="45" t="s">
        <v>46</v>
      </c>
      <c r="V2855" s="33"/>
      <c r="W2855" s="33"/>
      <c r="X2855" s="33"/>
    </row>
    <row r="2856" ht="15.75" customHeight="1">
      <c r="A2856" s="19" t="str">
        <f>Def_Sistemas_Conectores_Cabos!$A$22</f>
        <v>BPM de elétrons</v>
      </c>
      <c r="B2856" s="22" t="str">
        <f>Datas_Entregas!$A$2</f>
        <v>Booster/LTB</v>
      </c>
      <c r="C2856" s="25">
        <f t="array" ref="C2856">INDEX(Datas_Entregas!$B$2:$B$100, MATCH(B2856, Datas_Entregas!$A$2:$A$100, 0), 1)</f>
        <v>43266</v>
      </c>
      <c r="D2856" s="22" t="str">
        <f>Def_Status_Montagem!$A$2</f>
        <v>A verificar</v>
      </c>
      <c r="E2856" s="35" t="str">
        <f>Def_Status_Montagem!$B$4</f>
        <v>Contratada (inclui etiqueta)</v>
      </c>
      <c r="F2856" s="214" t="str">
        <f t="array" ref="F2856">INDEX(Def_Instancias_Equipamentos!$F$2:$F$5135, MATCH(K2856, Def_Instancias_Equipamentos!$D$2:$D$5135, 0), 1)</f>
        <v>Túnel (Booster)</v>
      </c>
      <c r="G2856" s="215" t="str">
        <f t="array" ref="G2856">INDEX(Def_Instancias_Equipamentos!$F$2:$F$5135, MATCH(L2856, Def_Instancias_Equipamentos!$D$2:$D$5135, 0), 1)</f>
        <v>Sala Racks 13</v>
      </c>
      <c r="H2856" s="26" t="str">
        <f t="array" ref="H2856">INDEX(Def_Instancias_Equipamentos!$E$2:$E$5135, MATCH(K2856, Def_Instancias_Equipamentos!$D$2:$D$5135, 0), 1)</f>
        <v>BO-31U</v>
      </c>
      <c r="I2856" s="27" t="str">
        <f t="array" ref="I2856">INDEX(Def_Instancias_Equipamentos!$E$2:$E$5135, MATCH(L2856, Def_Instancias_Equipamentos!$D$2:$D$5135, 0), 1)</f>
        <v>IA-13RaBPM</v>
      </c>
      <c r="J2856" s="27" t="str">
        <f t="shared" si="26"/>
        <v>EXTERNO</v>
      </c>
      <c r="K2856" s="28" t="str">
        <f>Def_Instancias_Equipamentos!$D$1021</f>
        <v>BO-31U:DI-BPMSigPatch</v>
      </c>
      <c r="L2856" s="19" t="str">
        <f>Def_Instancias_Equipamentos!$D$771</f>
        <v>BO-31U:DI-BPMRFFE</v>
      </c>
      <c r="M2856" s="44" t="s">
        <v>49</v>
      </c>
      <c r="N2856" s="45" t="s">
        <v>50</v>
      </c>
      <c r="O2856" s="31" t="str">
        <f>Def_Sistemas_Conectores_Cabos!$B$7</f>
        <v>SMA 50-ohm</v>
      </c>
      <c r="P2856" s="19" t="str">
        <f>Def_Sistemas_Conectores_Cabos!$B$7</f>
        <v>SMA 50-ohm</v>
      </c>
      <c r="Q2856" s="27" t="str">
        <f t="shared" si="31"/>
        <v>BO-31U:DI-BPMSigPatch/TI_OUT
BO-31U:DI-BPMRFFE/TI_IN</v>
      </c>
      <c r="R2856" s="46" t="s">
        <v>25</v>
      </c>
      <c r="S2856" s="46" t="s">
        <v>25</v>
      </c>
      <c r="T2856" s="47" t="str">
        <f>Def_Sistemas_Conectores_Cabos!$C$14</f>
        <v>Datalink Extrudado</v>
      </c>
      <c r="U2856" s="45" t="s">
        <v>46</v>
      </c>
      <c r="V2856" s="33"/>
      <c r="W2856" s="33"/>
      <c r="X2856" s="33"/>
    </row>
    <row r="2857" ht="15.75" customHeight="1">
      <c r="A2857" s="19" t="str">
        <f>Def_Sistemas_Conectores_Cabos!$A$22</f>
        <v>BPM de elétrons</v>
      </c>
      <c r="B2857" s="22" t="str">
        <f>Datas_Entregas!$A$2</f>
        <v>Booster/LTB</v>
      </c>
      <c r="C2857" s="25">
        <f t="array" ref="C2857">INDEX(Datas_Entregas!$B$2:$B$100, MATCH(B2857, Datas_Entregas!$A$2:$A$100, 0), 1)</f>
        <v>43266</v>
      </c>
      <c r="D2857" s="22" t="str">
        <f>Def_Status_Montagem!$A$2</f>
        <v>A verificar</v>
      </c>
      <c r="E2857" s="35" t="str">
        <f>Def_Status_Montagem!$B$4</f>
        <v>Contratada (inclui etiqueta)</v>
      </c>
      <c r="F2857" s="214" t="str">
        <f t="array" ref="F2857">INDEX(Def_Instancias_Equipamentos!$F$2:$F$5135, MATCH(K2857, Def_Instancias_Equipamentos!$D$2:$D$5135, 0), 1)</f>
        <v>Túnel (Booster)</v>
      </c>
      <c r="G2857" s="215" t="str">
        <f t="array" ref="G2857">INDEX(Def_Instancias_Equipamentos!$F$2:$F$5135, MATCH(L2857, Def_Instancias_Equipamentos!$D$2:$D$5135, 0), 1)</f>
        <v>Sala Racks 13</v>
      </c>
      <c r="H2857" s="26" t="str">
        <f t="array" ref="H2857">INDEX(Def_Instancias_Equipamentos!$E$2:$E$5135, MATCH(K2857, Def_Instancias_Equipamentos!$D$2:$D$5135, 0), 1)</f>
        <v>BO-31U</v>
      </c>
      <c r="I2857" s="27" t="str">
        <f t="array" ref="I2857">INDEX(Def_Instancias_Equipamentos!$E$2:$E$5135, MATCH(L2857, Def_Instancias_Equipamentos!$D$2:$D$5135, 0), 1)</f>
        <v>IA-13RaBPM</v>
      </c>
      <c r="J2857" s="27" t="str">
        <f t="shared" si="26"/>
        <v>EXTERNO</v>
      </c>
      <c r="K2857" s="28" t="str">
        <f>Def_Instancias_Equipamentos!$D$1021</f>
        <v>BO-31U:DI-BPMSigPatch</v>
      </c>
      <c r="L2857" s="19" t="str">
        <f>Def_Instancias_Equipamentos!$D$771</f>
        <v>BO-31U:DI-BPMRFFE</v>
      </c>
      <c r="M2857" s="44" t="s">
        <v>51</v>
      </c>
      <c r="N2857" s="45" t="s">
        <v>52</v>
      </c>
      <c r="O2857" s="31" t="str">
        <f>Def_Sistemas_Conectores_Cabos!$B$7</f>
        <v>SMA 50-ohm</v>
      </c>
      <c r="P2857" s="19" t="str">
        <f>Def_Sistemas_Conectores_Cabos!$B$7</f>
        <v>SMA 50-ohm</v>
      </c>
      <c r="Q2857" s="27" t="str">
        <f t="shared" si="31"/>
        <v>BO-31U:DI-BPMSigPatch/TO_OUT
BO-31U:DI-BPMRFFE/TO_IN</v>
      </c>
      <c r="R2857" s="46" t="s">
        <v>25</v>
      </c>
      <c r="S2857" s="46" t="s">
        <v>25</v>
      </c>
      <c r="T2857" s="47" t="str">
        <f>Def_Sistemas_Conectores_Cabos!$C$14</f>
        <v>Datalink Extrudado</v>
      </c>
      <c r="U2857" s="45" t="s">
        <v>46</v>
      </c>
      <c r="V2857" s="33"/>
      <c r="W2857" s="33"/>
      <c r="X2857" s="33"/>
    </row>
    <row r="2858" ht="15.75" customHeight="1">
      <c r="A2858" s="19" t="str">
        <f>Def_Sistemas_Conectores_Cabos!$A$22</f>
        <v>BPM de elétrons</v>
      </c>
      <c r="B2858" s="22" t="str">
        <f>Datas_Entregas!$A$2</f>
        <v>Booster/LTB</v>
      </c>
      <c r="C2858" s="25">
        <f t="array" ref="C2858">INDEX(Datas_Entregas!$B$2:$B$100, MATCH(B2858, Datas_Entregas!$A$2:$A$100, 0), 1)</f>
        <v>43266</v>
      </c>
      <c r="D2858" s="22" t="str">
        <f>Def_Status_Montagem!$A$2</f>
        <v>A verificar</v>
      </c>
      <c r="E2858" s="35" t="str">
        <f>Def_Status_Montagem!$B$4</f>
        <v>Contratada (inclui etiqueta)</v>
      </c>
      <c r="F2858" s="214" t="str">
        <f t="array" ref="F2858">INDEX(Def_Instancias_Equipamentos!$F$2:$F$5135, MATCH(K2858, Def_Instancias_Equipamentos!$D$2:$D$5135, 0), 1)</f>
        <v>Túnel (Booster)</v>
      </c>
      <c r="G2858" s="215" t="str">
        <f t="array" ref="G2858">INDEX(Def_Instancias_Equipamentos!$F$2:$F$5135, MATCH(L2858, Def_Instancias_Equipamentos!$D$2:$D$5135, 0), 1)</f>
        <v>Sala Racks 13</v>
      </c>
      <c r="H2858" s="26" t="str">
        <f t="array" ref="H2858">INDEX(Def_Instancias_Equipamentos!$E$2:$E$5135, MATCH(K2858, Def_Instancias_Equipamentos!$D$2:$D$5135, 0), 1)</f>
        <v>BO-32U</v>
      </c>
      <c r="I2858" s="27" t="str">
        <f t="array" ref="I2858">INDEX(Def_Instancias_Equipamentos!$E$2:$E$5135, MATCH(L2858, Def_Instancias_Equipamentos!$D$2:$D$5135, 0), 1)</f>
        <v>IA-13RaBPM</v>
      </c>
      <c r="J2858" s="27" t="str">
        <f t="shared" si="26"/>
        <v>EXTERNO</v>
      </c>
      <c r="K2858" s="28" t="str">
        <f>Def_Instancias_Equipamentos!$D$1022</f>
        <v>BO-32U:DI-BPMSigPatch</v>
      </c>
      <c r="L2858" s="19" t="str">
        <f>Def_Instancias_Equipamentos!$D$772</f>
        <v>BO-32U:DI-BPMRFFE</v>
      </c>
      <c r="M2858" s="44" t="s">
        <v>44</v>
      </c>
      <c r="N2858" s="45" t="s">
        <v>45</v>
      </c>
      <c r="O2858" s="31" t="str">
        <f>Def_Sistemas_Conectores_Cabos!$B$7</f>
        <v>SMA 50-ohm</v>
      </c>
      <c r="P2858" s="19" t="str">
        <f>Def_Sistemas_Conectores_Cabos!$B$7</f>
        <v>SMA 50-ohm</v>
      </c>
      <c r="Q2858" s="27" t="str">
        <f t="shared" si="31"/>
        <v>BO-32U:DI-BPMSigPatch/BI_OUT
BO-32U:DI-BPMRFFE/BI_IN</v>
      </c>
      <c r="R2858" s="46" t="s">
        <v>25</v>
      </c>
      <c r="S2858" s="46" t="s">
        <v>25</v>
      </c>
      <c r="T2858" s="47" t="str">
        <f>Def_Sistemas_Conectores_Cabos!$C$14</f>
        <v>Datalink Extrudado</v>
      </c>
      <c r="U2858" s="45" t="s">
        <v>46</v>
      </c>
      <c r="V2858" s="33"/>
      <c r="W2858" s="33"/>
      <c r="X2858" s="33"/>
    </row>
    <row r="2859" ht="15.75" customHeight="1">
      <c r="A2859" s="19" t="str">
        <f>Def_Sistemas_Conectores_Cabos!$A$22</f>
        <v>BPM de elétrons</v>
      </c>
      <c r="B2859" s="22" t="str">
        <f>Datas_Entregas!$A$2</f>
        <v>Booster/LTB</v>
      </c>
      <c r="C2859" s="25">
        <f t="array" ref="C2859">INDEX(Datas_Entregas!$B$2:$B$100, MATCH(B2859, Datas_Entregas!$A$2:$A$100, 0), 1)</f>
        <v>43266</v>
      </c>
      <c r="D2859" s="22" t="str">
        <f>Def_Status_Montagem!$A$2</f>
        <v>A verificar</v>
      </c>
      <c r="E2859" s="35" t="str">
        <f>Def_Status_Montagem!$B$4</f>
        <v>Contratada (inclui etiqueta)</v>
      </c>
      <c r="F2859" s="214" t="str">
        <f t="array" ref="F2859">INDEX(Def_Instancias_Equipamentos!$F$2:$F$5135, MATCH(K2859, Def_Instancias_Equipamentos!$D$2:$D$5135, 0), 1)</f>
        <v>Túnel (Booster)</v>
      </c>
      <c r="G2859" s="215" t="str">
        <f t="array" ref="G2859">INDEX(Def_Instancias_Equipamentos!$F$2:$F$5135, MATCH(L2859, Def_Instancias_Equipamentos!$D$2:$D$5135, 0), 1)</f>
        <v>Sala Racks 13</v>
      </c>
      <c r="H2859" s="26" t="str">
        <f t="array" ref="H2859">INDEX(Def_Instancias_Equipamentos!$E$2:$E$5135, MATCH(K2859, Def_Instancias_Equipamentos!$D$2:$D$5135, 0), 1)</f>
        <v>BO-32U</v>
      </c>
      <c r="I2859" s="27" t="str">
        <f t="array" ref="I2859">INDEX(Def_Instancias_Equipamentos!$E$2:$E$5135, MATCH(L2859, Def_Instancias_Equipamentos!$D$2:$D$5135, 0), 1)</f>
        <v>IA-13RaBPM</v>
      </c>
      <c r="J2859" s="27" t="str">
        <f t="shared" si="26"/>
        <v>EXTERNO</v>
      </c>
      <c r="K2859" s="28" t="str">
        <f>Def_Instancias_Equipamentos!$D$1022</f>
        <v>BO-32U:DI-BPMSigPatch</v>
      </c>
      <c r="L2859" s="19" t="str">
        <f>Def_Instancias_Equipamentos!$D$772</f>
        <v>BO-32U:DI-BPMRFFE</v>
      </c>
      <c r="M2859" s="44" t="s">
        <v>47</v>
      </c>
      <c r="N2859" s="45" t="s">
        <v>48</v>
      </c>
      <c r="O2859" s="31" t="str">
        <f>Def_Sistemas_Conectores_Cabos!$B$7</f>
        <v>SMA 50-ohm</v>
      </c>
      <c r="P2859" s="19" t="str">
        <f>Def_Sistemas_Conectores_Cabos!$B$7</f>
        <v>SMA 50-ohm</v>
      </c>
      <c r="Q2859" s="27" t="str">
        <f t="shared" si="31"/>
        <v>BO-32U:DI-BPMSigPatch/BO_OUT
BO-32U:DI-BPMRFFE/BO_IN</v>
      </c>
      <c r="R2859" s="46" t="s">
        <v>25</v>
      </c>
      <c r="S2859" s="46" t="s">
        <v>25</v>
      </c>
      <c r="T2859" s="47" t="str">
        <f>Def_Sistemas_Conectores_Cabos!$C$14</f>
        <v>Datalink Extrudado</v>
      </c>
      <c r="U2859" s="45" t="s">
        <v>46</v>
      </c>
      <c r="V2859" s="33"/>
      <c r="W2859" s="33"/>
      <c r="X2859" s="33"/>
    </row>
    <row r="2860" ht="15.75" customHeight="1">
      <c r="A2860" s="19" t="str">
        <f>Def_Sistemas_Conectores_Cabos!$A$22</f>
        <v>BPM de elétrons</v>
      </c>
      <c r="B2860" s="22" t="str">
        <f>Datas_Entregas!$A$2</f>
        <v>Booster/LTB</v>
      </c>
      <c r="C2860" s="25">
        <f t="array" ref="C2860">INDEX(Datas_Entregas!$B$2:$B$100, MATCH(B2860, Datas_Entregas!$A$2:$A$100, 0), 1)</f>
        <v>43266</v>
      </c>
      <c r="D2860" s="22" t="str">
        <f>Def_Status_Montagem!$A$2</f>
        <v>A verificar</v>
      </c>
      <c r="E2860" s="35" t="str">
        <f>Def_Status_Montagem!$B$4</f>
        <v>Contratada (inclui etiqueta)</v>
      </c>
      <c r="F2860" s="214" t="str">
        <f t="array" ref="F2860">INDEX(Def_Instancias_Equipamentos!$F$2:$F$5135, MATCH(K2860, Def_Instancias_Equipamentos!$D$2:$D$5135, 0), 1)</f>
        <v>Túnel (Booster)</v>
      </c>
      <c r="G2860" s="215" t="str">
        <f t="array" ref="G2860">INDEX(Def_Instancias_Equipamentos!$F$2:$F$5135, MATCH(L2860, Def_Instancias_Equipamentos!$D$2:$D$5135, 0), 1)</f>
        <v>Sala Racks 13</v>
      </c>
      <c r="H2860" s="26" t="str">
        <f t="array" ref="H2860">INDEX(Def_Instancias_Equipamentos!$E$2:$E$5135, MATCH(K2860, Def_Instancias_Equipamentos!$D$2:$D$5135, 0), 1)</f>
        <v>BO-32U</v>
      </c>
      <c r="I2860" s="27" t="str">
        <f t="array" ref="I2860">INDEX(Def_Instancias_Equipamentos!$E$2:$E$5135, MATCH(L2860, Def_Instancias_Equipamentos!$D$2:$D$5135, 0), 1)</f>
        <v>IA-13RaBPM</v>
      </c>
      <c r="J2860" s="27" t="str">
        <f t="shared" si="26"/>
        <v>EXTERNO</v>
      </c>
      <c r="K2860" s="28" t="str">
        <f>Def_Instancias_Equipamentos!$D$1022</f>
        <v>BO-32U:DI-BPMSigPatch</v>
      </c>
      <c r="L2860" s="19" t="str">
        <f>Def_Instancias_Equipamentos!$D$772</f>
        <v>BO-32U:DI-BPMRFFE</v>
      </c>
      <c r="M2860" s="44" t="s">
        <v>49</v>
      </c>
      <c r="N2860" s="45" t="s">
        <v>50</v>
      </c>
      <c r="O2860" s="31" t="str">
        <f>Def_Sistemas_Conectores_Cabos!$B$7</f>
        <v>SMA 50-ohm</v>
      </c>
      <c r="P2860" s="19" t="str">
        <f>Def_Sistemas_Conectores_Cabos!$B$7</f>
        <v>SMA 50-ohm</v>
      </c>
      <c r="Q2860" s="27" t="str">
        <f t="shared" si="31"/>
        <v>BO-32U:DI-BPMSigPatch/TI_OUT
BO-32U:DI-BPMRFFE/TI_IN</v>
      </c>
      <c r="R2860" s="46" t="s">
        <v>25</v>
      </c>
      <c r="S2860" s="46" t="s">
        <v>25</v>
      </c>
      <c r="T2860" s="47" t="str">
        <f>Def_Sistemas_Conectores_Cabos!$C$14</f>
        <v>Datalink Extrudado</v>
      </c>
      <c r="U2860" s="45" t="s">
        <v>46</v>
      </c>
      <c r="V2860" s="33"/>
      <c r="W2860" s="33"/>
      <c r="X2860" s="33"/>
    </row>
    <row r="2861" ht="15.75" customHeight="1">
      <c r="A2861" s="19" t="str">
        <f>Def_Sistemas_Conectores_Cabos!$A$22</f>
        <v>BPM de elétrons</v>
      </c>
      <c r="B2861" s="22" t="str">
        <f>Datas_Entregas!$A$2</f>
        <v>Booster/LTB</v>
      </c>
      <c r="C2861" s="25">
        <f t="array" ref="C2861">INDEX(Datas_Entregas!$B$2:$B$100, MATCH(B2861, Datas_Entregas!$A$2:$A$100, 0), 1)</f>
        <v>43266</v>
      </c>
      <c r="D2861" s="22" t="str">
        <f>Def_Status_Montagem!$A$2</f>
        <v>A verificar</v>
      </c>
      <c r="E2861" s="35" t="str">
        <f>Def_Status_Montagem!$B$4</f>
        <v>Contratada (inclui etiqueta)</v>
      </c>
      <c r="F2861" s="214" t="str">
        <f t="array" ref="F2861">INDEX(Def_Instancias_Equipamentos!$F$2:$F$5135, MATCH(K2861, Def_Instancias_Equipamentos!$D$2:$D$5135, 0), 1)</f>
        <v>Túnel (Booster)</v>
      </c>
      <c r="G2861" s="215" t="str">
        <f t="array" ref="G2861">INDEX(Def_Instancias_Equipamentos!$F$2:$F$5135, MATCH(L2861, Def_Instancias_Equipamentos!$D$2:$D$5135, 0), 1)</f>
        <v>Sala Racks 13</v>
      </c>
      <c r="H2861" s="26" t="str">
        <f t="array" ref="H2861">INDEX(Def_Instancias_Equipamentos!$E$2:$E$5135, MATCH(K2861, Def_Instancias_Equipamentos!$D$2:$D$5135, 0), 1)</f>
        <v>BO-32U</v>
      </c>
      <c r="I2861" s="27" t="str">
        <f t="array" ref="I2861">INDEX(Def_Instancias_Equipamentos!$E$2:$E$5135, MATCH(L2861, Def_Instancias_Equipamentos!$D$2:$D$5135, 0), 1)</f>
        <v>IA-13RaBPM</v>
      </c>
      <c r="J2861" s="27" t="str">
        <f t="shared" si="26"/>
        <v>EXTERNO</v>
      </c>
      <c r="K2861" s="28" t="str">
        <f>Def_Instancias_Equipamentos!$D$1022</f>
        <v>BO-32U:DI-BPMSigPatch</v>
      </c>
      <c r="L2861" s="19" t="str">
        <f>Def_Instancias_Equipamentos!$D$772</f>
        <v>BO-32U:DI-BPMRFFE</v>
      </c>
      <c r="M2861" s="44" t="s">
        <v>51</v>
      </c>
      <c r="N2861" s="45" t="s">
        <v>52</v>
      </c>
      <c r="O2861" s="31" t="str">
        <f>Def_Sistemas_Conectores_Cabos!$B$7</f>
        <v>SMA 50-ohm</v>
      </c>
      <c r="P2861" s="19" t="str">
        <f>Def_Sistemas_Conectores_Cabos!$B$7</f>
        <v>SMA 50-ohm</v>
      </c>
      <c r="Q2861" s="27" t="str">
        <f t="shared" si="31"/>
        <v>BO-32U:DI-BPMSigPatch/TO_OUT
BO-32U:DI-BPMRFFE/TO_IN</v>
      </c>
      <c r="R2861" s="46" t="s">
        <v>25</v>
      </c>
      <c r="S2861" s="46" t="s">
        <v>25</v>
      </c>
      <c r="T2861" s="47" t="str">
        <f>Def_Sistemas_Conectores_Cabos!$C$14</f>
        <v>Datalink Extrudado</v>
      </c>
      <c r="U2861" s="45" t="s">
        <v>46</v>
      </c>
      <c r="V2861" s="33"/>
      <c r="W2861" s="33"/>
      <c r="X2861" s="33"/>
    </row>
    <row r="2862" ht="15.75" customHeight="1">
      <c r="A2862" s="19" t="str">
        <f>Def_Sistemas_Conectores_Cabos!$A$22</f>
        <v>BPM de elétrons</v>
      </c>
      <c r="B2862" s="22" t="str">
        <f>Datas_Entregas!$A$2</f>
        <v>Booster/LTB</v>
      </c>
      <c r="C2862" s="25">
        <f t="array" ref="C2862">INDEX(Datas_Entregas!$B$2:$B$100, MATCH(B2862, Datas_Entregas!$A$2:$A$100, 0), 1)</f>
        <v>43266</v>
      </c>
      <c r="D2862" s="22" t="str">
        <f>Def_Status_Montagem!$A$2</f>
        <v>A verificar</v>
      </c>
      <c r="E2862" s="35" t="str">
        <f>Def_Status_Montagem!$B$4</f>
        <v>Contratada (inclui etiqueta)</v>
      </c>
      <c r="F2862" s="214" t="str">
        <f t="array" ref="F2862">INDEX(Def_Instancias_Equipamentos!$F$2:$F$5135, MATCH(K2862, Def_Instancias_Equipamentos!$D$2:$D$5135, 0), 1)</f>
        <v>Túnel (Booster)</v>
      </c>
      <c r="G2862" s="215" t="str">
        <f t="array" ref="G2862">INDEX(Def_Instancias_Equipamentos!$F$2:$F$5135, MATCH(L2862, Def_Instancias_Equipamentos!$D$2:$D$5135, 0), 1)</f>
        <v>Sala Racks 14</v>
      </c>
      <c r="H2862" s="26" t="str">
        <f t="array" ref="H2862">INDEX(Def_Instancias_Equipamentos!$E$2:$E$5135, MATCH(K2862, Def_Instancias_Equipamentos!$D$2:$D$5135, 0), 1)</f>
        <v>BO-33U</v>
      </c>
      <c r="I2862" s="27" t="str">
        <f t="array" ref="I2862">INDEX(Def_Instancias_Equipamentos!$E$2:$E$5135, MATCH(L2862, Def_Instancias_Equipamentos!$D$2:$D$5135, 0), 1)</f>
        <v>IA-14RaBPM</v>
      </c>
      <c r="J2862" s="27" t="str">
        <f t="shared" si="26"/>
        <v>EXTERNO</v>
      </c>
      <c r="K2862" s="28" t="str">
        <f>Def_Instancias_Equipamentos!$D$1023</f>
        <v>BO-33U:DI-BPMSigPatch</v>
      </c>
      <c r="L2862" s="19" t="str">
        <f>Def_Instancias_Equipamentos!$D$773</f>
        <v>BO-33U:DI-BPMRFFE</v>
      </c>
      <c r="M2862" s="44" t="s">
        <v>44</v>
      </c>
      <c r="N2862" s="45" t="s">
        <v>45</v>
      </c>
      <c r="O2862" s="31" t="str">
        <f>Def_Sistemas_Conectores_Cabos!$B$7</f>
        <v>SMA 50-ohm</v>
      </c>
      <c r="P2862" s="19" t="str">
        <f>Def_Sistemas_Conectores_Cabos!$B$7</f>
        <v>SMA 50-ohm</v>
      </c>
      <c r="Q2862" s="27" t="str">
        <f t="shared" si="31"/>
        <v>BO-33U:DI-BPMSigPatch/BI_OUT
BO-33U:DI-BPMRFFE/BI_IN</v>
      </c>
      <c r="R2862" s="46" t="s">
        <v>25</v>
      </c>
      <c r="S2862" s="46" t="s">
        <v>25</v>
      </c>
      <c r="T2862" s="47" t="str">
        <f>Def_Sistemas_Conectores_Cabos!$C$14</f>
        <v>Datalink Extrudado</v>
      </c>
      <c r="U2862" s="45" t="s">
        <v>46</v>
      </c>
      <c r="V2862" s="33"/>
      <c r="W2862" s="33"/>
      <c r="X2862" s="33"/>
    </row>
    <row r="2863" ht="15.75" customHeight="1">
      <c r="A2863" s="19" t="str">
        <f>Def_Sistemas_Conectores_Cabos!$A$22</f>
        <v>BPM de elétrons</v>
      </c>
      <c r="B2863" s="22" t="str">
        <f>Datas_Entregas!$A$2</f>
        <v>Booster/LTB</v>
      </c>
      <c r="C2863" s="25">
        <f t="array" ref="C2863">INDEX(Datas_Entregas!$B$2:$B$100, MATCH(B2863, Datas_Entregas!$A$2:$A$100, 0), 1)</f>
        <v>43266</v>
      </c>
      <c r="D2863" s="22" t="str">
        <f>Def_Status_Montagem!$A$2</f>
        <v>A verificar</v>
      </c>
      <c r="E2863" s="35" t="str">
        <f>Def_Status_Montagem!$B$4</f>
        <v>Contratada (inclui etiqueta)</v>
      </c>
      <c r="F2863" s="214" t="str">
        <f t="array" ref="F2863">INDEX(Def_Instancias_Equipamentos!$F$2:$F$5135, MATCH(K2863, Def_Instancias_Equipamentos!$D$2:$D$5135, 0), 1)</f>
        <v>Túnel (Booster)</v>
      </c>
      <c r="G2863" s="215" t="str">
        <f t="array" ref="G2863">INDEX(Def_Instancias_Equipamentos!$F$2:$F$5135, MATCH(L2863, Def_Instancias_Equipamentos!$D$2:$D$5135, 0), 1)</f>
        <v>Sala Racks 14</v>
      </c>
      <c r="H2863" s="26" t="str">
        <f t="array" ref="H2863">INDEX(Def_Instancias_Equipamentos!$E$2:$E$5135, MATCH(K2863, Def_Instancias_Equipamentos!$D$2:$D$5135, 0), 1)</f>
        <v>BO-33U</v>
      </c>
      <c r="I2863" s="27" t="str">
        <f t="array" ref="I2863">INDEX(Def_Instancias_Equipamentos!$E$2:$E$5135, MATCH(L2863, Def_Instancias_Equipamentos!$D$2:$D$5135, 0), 1)</f>
        <v>IA-14RaBPM</v>
      </c>
      <c r="J2863" s="27" t="str">
        <f t="shared" si="26"/>
        <v>EXTERNO</v>
      </c>
      <c r="K2863" s="28" t="str">
        <f>Def_Instancias_Equipamentos!$D$1023</f>
        <v>BO-33U:DI-BPMSigPatch</v>
      </c>
      <c r="L2863" s="19" t="str">
        <f>Def_Instancias_Equipamentos!$D$773</f>
        <v>BO-33U:DI-BPMRFFE</v>
      </c>
      <c r="M2863" s="44" t="s">
        <v>47</v>
      </c>
      <c r="N2863" s="45" t="s">
        <v>48</v>
      </c>
      <c r="O2863" s="31" t="str">
        <f>Def_Sistemas_Conectores_Cabos!$B$7</f>
        <v>SMA 50-ohm</v>
      </c>
      <c r="P2863" s="19" t="str">
        <f>Def_Sistemas_Conectores_Cabos!$B$7</f>
        <v>SMA 50-ohm</v>
      </c>
      <c r="Q2863" s="27" t="str">
        <f t="shared" si="31"/>
        <v>BO-33U:DI-BPMSigPatch/BO_OUT
BO-33U:DI-BPMRFFE/BO_IN</v>
      </c>
      <c r="R2863" s="46" t="s">
        <v>25</v>
      </c>
      <c r="S2863" s="46" t="s">
        <v>25</v>
      </c>
      <c r="T2863" s="47" t="str">
        <f>Def_Sistemas_Conectores_Cabos!$C$14</f>
        <v>Datalink Extrudado</v>
      </c>
      <c r="U2863" s="45" t="s">
        <v>46</v>
      </c>
      <c r="V2863" s="33"/>
      <c r="W2863" s="33"/>
      <c r="X2863" s="33"/>
    </row>
    <row r="2864" ht="15.75" customHeight="1">
      <c r="A2864" s="19" t="str">
        <f>Def_Sistemas_Conectores_Cabos!$A$22</f>
        <v>BPM de elétrons</v>
      </c>
      <c r="B2864" s="22" t="str">
        <f>Datas_Entregas!$A$2</f>
        <v>Booster/LTB</v>
      </c>
      <c r="C2864" s="25">
        <f t="array" ref="C2864">INDEX(Datas_Entregas!$B$2:$B$100, MATCH(B2864, Datas_Entregas!$A$2:$A$100, 0), 1)</f>
        <v>43266</v>
      </c>
      <c r="D2864" s="22" t="str">
        <f>Def_Status_Montagem!$A$2</f>
        <v>A verificar</v>
      </c>
      <c r="E2864" s="35" t="str">
        <f>Def_Status_Montagem!$B$4</f>
        <v>Contratada (inclui etiqueta)</v>
      </c>
      <c r="F2864" s="214" t="str">
        <f t="array" ref="F2864">INDEX(Def_Instancias_Equipamentos!$F$2:$F$5135, MATCH(K2864, Def_Instancias_Equipamentos!$D$2:$D$5135, 0), 1)</f>
        <v>Túnel (Booster)</v>
      </c>
      <c r="G2864" s="215" t="str">
        <f t="array" ref="G2864">INDEX(Def_Instancias_Equipamentos!$F$2:$F$5135, MATCH(L2864, Def_Instancias_Equipamentos!$D$2:$D$5135, 0), 1)</f>
        <v>Sala Racks 14</v>
      </c>
      <c r="H2864" s="26" t="str">
        <f t="array" ref="H2864">INDEX(Def_Instancias_Equipamentos!$E$2:$E$5135, MATCH(K2864, Def_Instancias_Equipamentos!$D$2:$D$5135, 0), 1)</f>
        <v>BO-33U</v>
      </c>
      <c r="I2864" s="27" t="str">
        <f t="array" ref="I2864">INDEX(Def_Instancias_Equipamentos!$E$2:$E$5135, MATCH(L2864, Def_Instancias_Equipamentos!$D$2:$D$5135, 0), 1)</f>
        <v>IA-14RaBPM</v>
      </c>
      <c r="J2864" s="27" t="str">
        <f t="shared" si="26"/>
        <v>EXTERNO</v>
      </c>
      <c r="K2864" s="28" t="str">
        <f>Def_Instancias_Equipamentos!$D$1023</f>
        <v>BO-33U:DI-BPMSigPatch</v>
      </c>
      <c r="L2864" s="19" t="str">
        <f>Def_Instancias_Equipamentos!$D$773</f>
        <v>BO-33U:DI-BPMRFFE</v>
      </c>
      <c r="M2864" s="44" t="s">
        <v>49</v>
      </c>
      <c r="N2864" s="45" t="s">
        <v>50</v>
      </c>
      <c r="O2864" s="31" t="str">
        <f>Def_Sistemas_Conectores_Cabos!$B$7</f>
        <v>SMA 50-ohm</v>
      </c>
      <c r="P2864" s="19" t="str">
        <f>Def_Sistemas_Conectores_Cabos!$B$7</f>
        <v>SMA 50-ohm</v>
      </c>
      <c r="Q2864" s="27" t="str">
        <f t="shared" si="31"/>
        <v>BO-33U:DI-BPMSigPatch/TI_OUT
BO-33U:DI-BPMRFFE/TI_IN</v>
      </c>
      <c r="R2864" s="46" t="s">
        <v>25</v>
      </c>
      <c r="S2864" s="46" t="s">
        <v>25</v>
      </c>
      <c r="T2864" s="47" t="str">
        <f>Def_Sistemas_Conectores_Cabos!$C$14</f>
        <v>Datalink Extrudado</v>
      </c>
      <c r="U2864" s="45" t="s">
        <v>46</v>
      </c>
      <c r="V2864" s="33"/>
      <c r="W2864" s="33"/>
      <c r="X2864" s="33"/>
    </row>
    <row r="2865" ht="15.75" customHeight="1">
      <c r="A2865" s="19" t="str">
        <f>Def_Sistemas_Conectores_Cabos!$A$22</f>
        <v>BPM de elétrons</v>
      </c>
      <c r="B2865" s="22" t="str">
        <f>Datas_Entregas!$A$2</f>
        <v>Booster/LTB</v>
      </c>
      <c r="C2865" s="25">
        <f t="array" ref="C2865">INDEX(Datas_Entregas!$B$2:$B$100, MATCH(B2865, Datas_Entregas!$A$2:$A$100, 0), 1)</f>
        <v>43266</v>
      </c>
      <c r="D2865" s="22" t="str">
        <f>Def_Status_Montagem!$A$2</f>
        <v>A verificar</v>
      </c>
      <c r="E2865" s="35" t="str">
        <f>Def_Status_Montagem!$B$4</f>
        <v>Contratada (inclui etiqueta)</v>
      </c>
      <c r="F2865" s="214" t="str">
        <f t="array" ref="F2865">INDEX(Def_Instancias_Equipamentos!$F$2:$F$5135, MATCH(K2865, Def_Instancias_Equipamentos!$D$2:$D$5135, 0), 1)</f>
        <v>Túnel (Booster)</v>
      </c>
      <c r="G2865" s="215" t="str">
        <f t="array" ref="G2865">INDEX(Def_Instancias_Equipamentos!$F$2:$F$5135, MATCH(L2865, Def_Instancias_Equipamentos!$D$2:$D$5135, 0), 1)</f>
        <v>Sala Racks 14</v>
      </c>
      <c r="H2865" s="26" t="str">
        <f t="array" ref="H2865">INDEX(Def_Instancias_Equipamentos!$E$2:$E$5135, MATCH(K2865, Def_Instancias_Equipamentos!$D$2:$D$5135, 0), 1)</f>
        <v>BO-33U</v>
      </c>
      <c r="I2865" s="27" t="str">
        <f t="array" ref="I2865">INDEX(Def_Instancias_Equipamentos!$E$2:$E$5135, MATCH(L2865, Def_Instancias_Equipamentos!$D$2:$D$5135, 0), 1)</f>
        <v>IA-14RaBPM</v>
      </c>
      <c r="J2865" s="27" t="str">
        <f t="shared" si="26"/>
        <v>EXTERNO</v>
      </c>
      <c r="K2865" s="28" t="str">
        <f>Def_Instancias_Equipamentos!$D$1023</f>
        <v>BO-33U:DI-BPMSigPatch</v>
      </c>
      <c r="L2865" s="19" t="str">
        <f>Def_Instancias_Equipamentos!$D$773</f>
        <v>BO-33U:DI-BPMRFFE</v>
      </c>
      <c r="M2865" s="44" t="s">
        <v>51</v>
      </c>
      <c r="N2865" s="45" t="s">
        <v>52</v>
      </c>
      <c r="O2865" s="31" t="str">
        <f>Def_Sistemas_Conectores_Cabos!$B$7</f>
        <v>SMA 50-ohm</v>
      </c>
      <c r="P2865" s="19" t="str">
        <f>Def_Sistemas_Conectores_Cabos!$B$7</f>
        <v>SMA 50-ohm</v>
      </c>
      <c r="Q2865" s="27" t="str">
        <f t="shared" si="31"/>
        <v>BO-33U:DI-BPMSigPatch/TO_OUT
BO-33U:DI-BPMRFFE/TO_IN</v>
      </c>
      <c r="R2865" s="46" t="s">
        <v>25</v>
      </c>
      <c r="S2865" s="46" t="s">
        <v>25</v>
      </c>
      <c r="T2865" s="47" t="str">
        <f>Def_Sistemas_Conectores_Cabos!$C$14</f>
        <v>Datalink Extrudado</v>
      </c>
      <c r="U2865" s="45" t="s">
        <v>46</v>
      </c>
      <c r="V2865" s="33"/>
      <c r="W2865" s="33"/>
      <c r="X2865" s="33"/>
    </row>
    <row r="2866" ht="15.75" customHeight="1">
      <c r="A2866" s="19" t="str">
        <f>Def_Sistemas_Conectores_Cabos!$A$22</f>
        <v>BPM de elétrons</v>
      </c>
      <c r="B2866" s="22" t="str">
        <f>Datas_Entregas!$A$2</f>
        <v>Booster/LTB</v>
      </c>
      <c r="C2866" s="25">
        <f t="array" ref="C2866">INDEX(Datas_Entregas!$B$2:$B$100, MATCH(B2866, Datas_Entregas!$A$2:$A$100, 0), 1)</f>
        <v>43266</v>
      </c>
      <c r="D2866" s="22" t="str">
        <f>Def_Status_Montagem!$A$2</f>
        <v>A verificar</v>
      </c>
      <c r="E2866" s="35" t="str">
        <f>Def_Status_Montagem!$B$4</f>
        <v>Contratada (inclui etiqueta)</v>
      </c>
      <c r="F2866" s="214" t="str">
        <f t="array" ref="F2866">INDEX(Def_Instancias_Equipamentos!$F$2:$F$5135, MATCH(K2866, Def_Instancias_Equipamentos!$D$2:$D$5135, 0), 1)</f>
        <v>Túnel (Booster)</v>
      </c>
      <c r="G2866" s="215" t="str">
        <f t="array" ref="G2866">INDEX(Def_Instancias_Equipamentos!$F$2:$F$5135, MATCH(L2866, Def_Instancias_Equipamentos!$D$2:$D$5135, 0), 1)</f>
        <v>Sala Racks 14</v>
      </c>
      <c r="H2866" s="26" t="str">
        <f t="array" ref="H2866">INDEX(Def_Instancias_Equipamentos!$E$2:$E$5135, MATCH(K2866, Def_Instancias_Equipamentos!$D$2:$D$5135, 0), 1)</f>
        <v>BO-34U</v>
      </c>
      <c r="I2866" s="27" t="str">
        <f t="array" ref="I2866">INDEX(Def_Instancias_Equipamentos!$E$2:$E$5135, MATCH(L2866, Def_Instancias_Equipamentos!$D$2:$D$5135, 0), 1)</f>
        <v>IA-14RaBPM</v>
      </c>
      <c r="J2866" s="27" t="str">
        <f t="shared" si="26"/>
        <v>EXTERNO</v>
      </c>
      <c r="K2866" s="28" t="str">
        <f>Def_Instancias_Equipamentos!$D$1024</f>
        <v>BO-34U:DI-BPMSigPatch</v>
      </c>
      <c r="L2866" s="19" t="str">
        <f>Def_Instancias_Equipamentos!$D$774</f>
        <v>BO-34U:DI-BPMRFFE</v>
      </c>
      <c r="M2866" s="44" t="s">
        <v>44</v>
      </c>
      <c r="N2866" s="45" t="s">
        <v>45</v>
      </c>
      <c r="O2866" s="31" t="str">
        <f>Def_Sistemas_Conectores_Cabos!$B$7</f>
        <v>SMA 50-ohm</v>
      </c>
      <c r="P2866" s="19" t="str">
        <f>Def_Sistemas_Conectores_Cabos!$B$7</f>
        <v>SMA 50-ohm</v>
      </c>
      <c r="Q2866" s="27" t="str">
        <f t="shared" si="31"/>
        <v>BO-34U:DI-BPMSigPatch/BI_OUT
BO-34U:DI-BPMRFFE/BI_IN</v>
      </c>
      <c r="R2866" s="46" t="s">
        <v>25</v>
      </c>
      <c r="S2866" s="46" t="s">
        <v>25</v>
      </c>
      <c r="T2866" s="47" t="str">
        <f>Def_Sistemas_Conectores_Cabos!$C$14</f>
        <v>Datalink Extrudado</v>
      </c>
      <c r="U2866" s="45" t="s">
        <v>46</v>
      </c>
      <c r="V2866" s="33"/>
      <c r="W2866" s="33"/>
      <c r="X2866" s="33"/>
    </row>
    <row r="2867" ht="15.75" customHeight="1">
      <c r="A2867" s="19" t="str">
        <f>Def_Sistemas_Conectores_Cabos!$A$22</f>
        <v>BPM de elétrons</v>
      </c>
      <c r="B2867" s="22" t="str">
        <f>Datas_Entregas!$A$2</f>
        <v>Booster/LTB</v>
      </c>
      <c r="C2867" s="25">
        <f t="array" ref="C2867">INDEX(Datas_Entregas!$B$2:$B$100, MATCH(B2867, Datas_Entregas!$A$2:$A$100, 0), 1)</f>
        <v>43266</v>
      </c>
      <c r="D2867" s="22" t="str">
        <f>Def_Status_Montagem!$A$2</f>
        <v>A verificar</v>
      </c>
      <c r="E2867" s="35" t="str">
        <f>Def_Status_Montagem!$B$4</f>
        <v>Contratada (inclui etiqueta)</v>
      </c>
      <c r="F2867" s="214" t="str">
        <f t="array" ref="F2867">INDEX(Def_Instancias_Equipamentos!$F$2:$F$5135, MATCH(K2867, Def_Instancias_Equipamentos!$D$2:$D$5135, 0), 1)</f>
        <v>Túnel (Booster)</v>
      </c>
      <c r="G2867" s="215" t="str">
        <f t="array" ref="G2867">INDEX(Def_Instancias_Equipamentos!$F$2:$F$5135, MATCH(L2867, Def_Instancias_Equipamentos!$D$2:$D$5135, 0), 1)</f>
        <v>Sala Racks 14</v>
      </c>
      <c r="H2867" s="26" t="str">
        <f t="array" ref="H2867">INDEX(Def_Instancias_Equipamentos!$E$2:$E$5135, MATCH(K2867, Def_Instancias_Equipamentos!$D$2:$D$5135, 0), 1)</f>
        <v>BO-34U</v>
      </c>
      <c r="I2867" s="27" t="str">
        <f t="array" ref="I2867">INDEX(Def_Instancias_Equipamentos!$E$2:$E$5135, MATCH(L2867, Def_Instancias_Equipamentos!$D$2:$D$5135, 0), 1)</f>
        <v>IA-14RaBPM</v>
      </c>
      <c r="J2867" s="27" t="str">
        <f t="shared" si="26"/>
        <v>EXTERNO</v>
      </c>
      <c r="K2867" s="28" t="str">
        <f>Def_Instancias_Equipamentos!$D$1024</f>
        <v>BO-34U:DI-BPMSigPatch</v>
      </c>
      <c r="L2867" s="19" t="str">
        <f>Def_Instancias_Equipamentos!$D$774</f>
        <v>BO-34U:DI-BPMRFFE</v>
      </c>
      <c r="M2867" s="44" t="s">
        <v>47</v>
      </c>
      <c r="N2867" s="45" t="s">
        <v>48</v>
      </c>
      <c r="O2867" s="31" t="str">
        <f>Def_Sistemas_Conectores_Cabos!$B$7</f>
        <v>SMA 50-ohm</v>
      </c>
      <c r="P2867" s="19" t="str">
        <f>Def_Sistemas_Conectores_Cabos!$B$7</f>
        <v>SMA 50-ohm</v>
      </c>
      <c r="Q2867" s="27" t="str">
        <f t="shared" si="31"/>
        <v>BO-34U:DI-BPMSigPatch/BO_OUT
BO-34U:DI-BPMRFFE/BO_IN</v>
      </c>
      <c r="R2867" s="46" t="s">
        <v>25</v>
      </c>
      <c r="S2867" s="46" t="s">
        <v>25</v>
      </c>
      <c r="T2867" s="47" t="str">
        <f>Def_Sistemas_Conectores_Cabos!$C$14</f>
        <v>Datalink Extrudado</v>
      </c>
      <c r="U2867" s="45" t="s">
        <v>46</v>
      </c>
      <c r="V2867" s="33"/>
      <c r="W2867" s="33"/>
      <c r="X2867" s="33"/>
    </row>
    <row r="2868" ht="15.75" customHeight="1">
      <c r="A2868" s="19" t="str">
        <f>Def_Sistemas_Conectores_Cabos!$A$22</f>
        <v>BPM de elétrons</v>
      </c>
      <c r="B2868" s="22" t="str">
        <f>Datas_Entregas!$A$2</f>
        <v>Booster/LTB</v>
      </c>
      <c r="C2868" s="25">
        <f t="array" ref="C2868">INDEX(Datas_Entregas!$B$2:$B$100, MATCH(B2868, Datas_Entregas!$A$2:$A$100, 0), 1)</f>
        <v>43266</v>
      </c>
      <c r="D2868" s="22" t="str">
        <f>Def_Status_Montagem!$A$2</f>
        <v>A verificar</v>
      </c>
      <c r="E2868" s="35" t="str">
        <f>Def_Status_Montagem!$B$4</f>
        <v>Contratada (inclui etiqueta)</v>
      </c>
      <c r="F2868" s="214" t="str">
        <f t="array" ref="F2868">INDEX(Def_Instancias_Equipamentos!$F$2:$F$5135, MATCH(K2868, Def_Instancias_Equipamentos!$D$2:$D$5135, 0), 1)</f>
        <v>Túnel (Booster)</v>
      </c>
      <c r="G2868" s="215" t="str">
        <f t="array" ref="G2868">INDEX(Def_Instancias_Equipamentos!$F$2:$F$5135, MATCH(L2868, Def_Instancias_Equipamentos!$D$2:$D$5135, 0), 1)</f>
        <v>Sala Racks 14</v>
      </c>
      <c r="H2868" s="26" t="str">
        <f t="array" ref="H2868">INDEX(Def_Instancias_Equipamentos!$E$2:$E$5135, MATCH(K2868, Def_Instancias_Equipamentos!$D$2:$D$5135, 0), 1)</f>
        <v>BO-34U</v>
      </c>
      <c r="I2868" s="27" t="str">
        <f t="array" ref="I2868">INDEX(Def_Instancias_Equipamentos!$E$2:$E$5135, MATCH(L2868, Def_Instancias_Equipamentos!$D$2:$D$5135, 0), 1)</f>
        <v>IA-14RaBPM</v>
      </c>
      <c r="J2868" s="27" t="str">
        <f t="shared" si="26"/>
        <v>EXTERNO</v>
      </c>
      <c r="K2868" s="28" t="str">
        <f>Def_Instancias_Equipamentos!$D$1024</f>
        <v>BO-34U:DI-BPMSigPatch</v>
      </c>
      <c r="L2868" s="19" t="str">
        <f>Def_Instancias_Equipamentos!$D$774</f>
        <v>BO-34U:DI-BPMRFFE</v>
      </c>
      <c r="M2868" s="44" t="s">
        <v>49</v>
      </c>
      <c r="N2868" s="45" t="s">
        <v>50</v>
      </c>
      <c r="O2868" s="31" t="str">
        <f>Def_Sistemas_Conectores_Cabos!$B$7</f>
        <v>SMA 50-ohm</v>
      </c>
      <c r="P2868" s="19" t="str">
        <f>Def_Sistemas_Conectores_Cabos!$B$7</f>
        <v>SMA 50-ohm</v>
      </c>
      <c r="Q2868" s="27" t="str">
        <f t="shared" si="31"/>
        <v>BO-34U:DI-BPMSigPatch/TI_OUT
BO-34U:DI-BPMRFFE/TI_IN</v>
      </c>
      <c r="R2868" s="46" t="s">
        <v>25</v>
      </c>
      <c r="S2868" s="46" t="s">
        <v>25</v>
      </c>
      <c r="T2868" s="47" t="str">
        <f>Def_Sistemas_Conectores_Cabos!$C$14</f>
        <v>Datalink Extrudado</v>
      </c>
      <c r="U2868" s="45" t="s">
        <v>46</v>
      </c>
      <c r="V2868" s="33"/>
      <c r="W2868" s="33"/>
      <c r="X2868" s="33"/>
    </row>
    <row r="2869" ht="15.75" customHeight="1">
      <c r="A2869" s="19" t="str">
        <f>Def_Sistemas_Conectores_Cabos!$A$22</f>
        <v>BPM de elétrons</v>
      </c>
      <c r="B2869" s="22" t="str">
        <f>Datas_Entregas!$A$2</f>
        <v>Booster/LTB</v>
      </c>
      <c r="C2869" s="25">
        <f t="array" ref="C2869">INDEX(Datas_Entregas!$B$2:$B$100, MATCH(B2869, Datas_Entregas!$A$2:$A$100, 0), 1)</f>
        <v>43266</v>
      </c>
      <c r="D2869" s="22" t="str">
        <f>Def_Status_Montagem!$A$2</f>
        <v>A verificar</v>
      </c>
      <c r="E2869" s="35" t="str">
        <f>Def_Status_Montagem!$B$4</f>
        <v>Contratada (inclui etiqueta)</v>
      </c>
      <c r="F2869" s="214" t="str">
        <f t="array" ref="F2869">INDEX(Def_Instancias_Equipamentos!$F$2:$F$5135, MATCH(K2869, Def_Instancias_Equipamentos!$D$2:$D$5135, 0), 1)</f>
        <v>Túnel (Booster)</v>
      </c>
      <c r="G2869" s="215" t="str">
        <f t="array" ref="G2869">INDEX(Def_Instancias_Equipamentos!$F$2:$F$5135, MATCH(L2869, Def_Instancias_Equipamentos!$D$2:$D$5135, 0), 1)</f>
        <v>Sala Racks 14</v>
      </c>
      <c r="H2869" s="26" t="str">
        <f t="array" ref="H2869">INDEX(Def_Instancias_Equipamentos!$E$2:$E$5135, MATCH(K2869, Def_Instancias_Equipamentos!$D$2:$D$5135, 0), 1)</f>
        <v>BO-34U</v>
      </c>
      <c r="I2869" s="27" t="str">
        <f t="array" ref="I2869">INDEX(Def_Instancias_Equipamentos!$E$2:$E$5135, MATCH(L2869, Def_Instancias_Equipamentos!$D$2:$D$5135, 0), 1)</f>
        <v>IA-14RaBPM</v>
      </c>
      <c r="J2869" s="27" t="str">
        <f t="shared" si="26"/>
        <v>EXTERNO</v>
      </c>
      <c r="K2869" s="28" t="str">
        <f>Def_Instancias_Equipamentos!$D$1024</f>
        <v>BO-34U:DI-BPMSigPatch</v>
      </c>
      <c r="L2869" s="19" t="str">
        <f>Def_Instancias_Equipamentos!$D$774</f>
        <v>BO-34U:DI-BPMRFFE</v>
      </c>
      <c r="M2869" s="44" t="s">
        <v>51</v>
      </c>
      <c r="N2869" s="45" t="s">
        <v>52</v>
      </c>
      <c r="O2869" s="31" t="str">
        <f>Def_Sistemas_Conectores_Cabos!$B$7</f>
        <v>SMA 50-ohm</v>
      </c>
      <c r="P2869" s="19" t="str">
        <f>Def_Sistemas_Conectores_Cabos!$B$7</f>
        <v>SMA 50-ohm</v>
      </c>
      <c r="Q2869" s="27" t="str">
        <f t="shared" si="31"/>
        <v>BO-34U:DI-BPMSigPatch/TO_OUT
BO-34U:DI-BPMRFFE/TO_IN</v>
      </c>
      <c r="R2869" s="46" t="s">
        <v>25</v>
      </c>
      <c r="S2869" s="46" t="s">
        <v>25</v>
      </c>
      <c r="T2869" s="47" t="str">
        <f>Def_Sistemas_Conectores_Cabos!$C$14</f>
        <v>Datalink Extrudado</v>
      </c>
      <c r="U2869" s="45" t="s">
        <v>46</v>
      </c>
      <c r="V2869" s="33"/>
      <c r="W2869" s="33"/>
      <c r="X2869" s="33"/>
    </row>
    <row r="2870" ht="15.75" customHeight="1">
      <c r="A2870" s="19" t="str">
        <f>Def_Sistemas_Conectores_Cabos!$A$22</f>
        <v>BPM de elétrons</v>
      </c>
      <c r="B2870" s="22" t="str">
        <f>Datas_Entregas!$A$2</f>
        <v>Booster/LTB</v>
      </c>
      <c r="C2870" s="25">
        <f t="array" ref="C2870">INDEX(Datas_Entregas!$B$2:$B$100, MATCH(B2870, Datas_Entregas!$A$2:$A$100, 0), 1)</f>
        <v>43266</v>
      </c>
      <c r="D2870" s="22" t="str">
        <f>Def_Status_Montagem!$A$2</f>
        <v>A verificar</v>
      </c>
      <c r="E2870" s="35" t="str">
        <f>Def_Status_Montagem!$B$4</f>
        <v>Contratada (inclui etiqueta)</v>
      </c>
      <c r="F2870" s="214" t="str">
        <f t="array" ref="F2870">INDEX(Def_Instancias_Equipamentos!$F$2:$F$5135, MATCH(K2870, Def_Instancias_Equipamentos!$D$2:$D$5135, 0), 1)</f>
        <v>Túnel (Booster)</v>
      </c>
      <c r="G2870" s="215" t="str">
        <f t="array" ref="G2870">INDEX(Def_Instancias_Equipamentos!$F$2:$F$5135, MATCH(L2870, Def_Instancias_Equipamentos!$D$2:$D$5135, 0), 1)</f>
        <v>Sala Racks 14</v>
      </c>
      <c r="H2870" s="26" t="str">
        <f t="array" ref="H2870">INDEX(Def_Instancias_Equipamentos!$E$2:$E$5135, MATCH(K2870, Def_Instancias_Equipamentos!$D$2:$D$5135, 0), 1)</f>
        <v>BO-35U</v>
      </c>
      <c r="I2870" s="27" t="str">
        <f t="array" ref="I2870">INDEX(Def_Instancias_Equipamentos!$E$2:$E$5135, MATCH(L2870, Def_Instancias_Equipamentos!$D$2:$D$5135, 0), 1)</f>
        <v>IA-14RaBPM</v>
      </c>
      <c r="J2870" s="27" t="str">
        <f t="shared" si="26"/>
        <v>EXTERNO</v>
      </c>
      <c r="K2870" s="28" t="str">
        <f>Def_Instancias_Equipamentos!$D$1025</f>
        <v>BO-35U:DI-BPMSigPatch</v>
      </c>
      <c r="L2870" s="19" t="str">
        <f>Def_Instancias_Equipamentos!$D$775</f>
        <v>BO-35U:DI-BPMRFFE</v>
      </c>
      <c r="M2870" s="44" t="s">
        <v>44</v>
      </c>
      <c r="N2870" s="45" t="s">
        <v>45</v>
      </c>
      <c r="O2870" s="31" t="str">
        <f>Def_Sistemas_Conectores_Cabos!$B$7</f>
        <v>SMA 50-ohm</v>
      </c>
      <c r="P2870" s="19" t="str">
        <f>Def_Sistemas_Conectores_Cabos!$B$7</f>
        <v>SMA 50-ohm</v>
      </c>
      <c r="Q2870" s="27" t="str">
        <f t="shared" si="31"/>
        <v>BO-35U:DI-BPMSigPatch/BI_OUT
BO-35U:DI-BPMRFFE/BI_IN</v>
      </c>
      <c r="R2870" s="46" t="s">
        <v>25</v>
      </c>
      <c r="S2870" s="46" t="s">
        <v>25</v>
      </c>
      <c r="T2870" s="47" t="str">
        <f>Def_Sistemas_Conectores_Cabos!$C$14</f>
        <v>Datalink Extrudado</v>
      </c>
      <c r="U2870" s="45" t="s">
        <v>46</v>
      </c>
      <c r="V2870" s="33"/>
      <c r="W2870" s="33"/>
      <c r="X2870" s="33"/>
    </row>
    <row r="2871" ht="15.75" customHeight="1">
      <c r="A2871" s="19" t="str">
        <f>Def_Sistemas_Conectores_Cabos!$A$22</f>
        <v>BPM de elétrons</v>
      </c>
      <c r="B2871" s="22" t="str">
        <f>Datas_Entregas!$A$2</f>
        <v>Booster/LTB</v>
      </c>
      <c r="C2871" s="25">
        <f t="array" ref="C2871">INDEX(Datas_Entregas!$B$2:$B$100, MATCH(B2871, Datas_Entregas!$A$2:$A$100, 0), 1)</f>
        <v>43266</v>
      </c>
      <c r="D2871" s="22" t="str">
        <f>Def_Status_Montagem!$A$2</f>
        <v>A verificar</v>
      </c>
      <c r="E2871" s="35" t="str">
        <f>Def_Status_Montagem!$B$4</f>
        <v>Contratada (inclui etiqueta)</v>
      </c>
      <c r="F2871" s="214" t="str">
        <f t="array" ref="F2871">INDEX(Def_Instancias_Equipamentos!$F$2:$F$5135, MATCH(K2871, Def_Instancias_Equipamentos!$D$2:$D$5135, 0), 1)</f>
        <v>Túnel (Booster)</v>
      </c>
      <c r="G2871" s="215" t="str">
        <f t="array" ref="G2871">INDEX(Def_Instancias_Equipamentos!$F$2:$F$5135, MATCH(L2871, Def_Instancias_Equipamentos!$D$2:$D$5135, 0), 1)</f>
        <v>Sala Racks 14</v>
      </c>
      <c r="H2871" s="26" t="str">
        <f t="array" ref="H2871">INDEX(Def_Instancias_Equipamentos!$E$2:$E$5135, MATCH(K2871, Def_Instancias_Equipamentos!$D$2:$D$5135, 0), 1)</f>
        <v>BO-35U</v>
      </c>
      <c r="I2871" s="27" t="str">
        <f t="array" ref="I2871">INDEX(Def_Instancias_Equipamentos!$E$2:$E$5135, MATCH(L2871, Def_Instancias_Equipamentos!$D$2:$D$5135, 0), 1)</f>
        <v>IA-14RaBPM</v>
      </c>
      <c r="J2871" s="27" t="str">
        <f t="shared" si="26"/>
        <v>EXTERNO</v>
      </c>
      <c r="K2871" s="28" t="str">
        <f>Def_Instancias_Equipamentos!$D$1025</f>
        <v>BO-35U:DI-BPMSigPatch</v>
      </c>
      <c r="L2871" s="19" t="str">
        <f>Def_Instancias_Equipamentos!$D$775</f>
        <v>BO-35U:DI-BPMRFFE</v>
      </c>
      <c r="M2871" s="44" t="s">
        <v>47</v>
      </c>
      <c r="N2871" s="45" t="s">
        <v>48</v>
      </c>
      <c r="O2871" s="31" t="str">
        <f>Def_Sistemas_Conectores_Cabos!$B$7</f>
        <v>SMA 50-ohm</v>
      </c>
      <c r="P2871" s="19" t="str">
        <f>Def_Sistemas_Conectores_Cabos!$B$7</f>
        <v>SMA 50-ohm</v>
      </c>
      <c r="Q2871" s="27" t="str">
        <f t="shared" si="31"/>
        <v>BO-35U:DI-BPMSigPatch/BO_OUT
BO-35U:DI-BPMRFFE/BO_IN</v>
      </c>
      <c r="R2871" s="46" t="s">
        <v>25</v>
      </c>
      <c r="S2871" s="46" t="s">
        <v>25</v>
      </c>
      <c r="T2871" s="47" t="str">
        <f>Def_Sistemas_Conectores_Cabos!$C$14</f>
        <v>Datalink Extrudado</v>
      </c>
      <c r="U2871" s="45" t="s">
        <v>46</v>
      </c>
      <c r="V2871" s="33"/>
      <c r="W2871" s="33"/>
      <c r="X2871" s="33"/>
    </row>
    <row r="2872" ht="15.75" customHeight="1">
      <c r="A2872" s="19" t="str">
        <f>Def_Sistemas_Conectores_Cabos!$A$22</f>
        <v>BPM de elétrons</v>
      </c>
      <c r="B2872" s="22" t="str">
        <f>Datas_Entregas!$A$2</f>
        <v>Booster/LTB</v>
      </c>
      <c r="C2872" s="25">
        <f t="array" ref="C2872">INDEX(Datas_Entregas!$B$2:$B$100, MATCH(B2872, Datas_Entregas!$A$2:$A$100, 0), 1)</f>
        <v>43266</v>
      </c>
      <c r="D2872" s="22" t="str">
        <f>Def_Status_Montagem!$A$2</f>
        <v>A verificar</v>
      </c>
      <c r="E2872" s="35" t="str">
        <f>Def_Status_Montagem!$B$4</f>
        <v>Contratada (inclui etiqueta)</v>
      </c>
      <c r="F2872" s="214" t="str">
        <f t="array" ref="F2872">INDEX(Def_Instancias_Equipamentos!$F$2:$F$5135, MATCH(K2872, Def_Instancias_Equipamentos!$D$2:$D$5135, 0), 1)</f>
        <v>Túnel (Booster)</v>
      </c>
      <c r="G2872" s="215" t="str">
        <f t="array" ref="G2872">INDEX(Def_Instancias_Equipamentos!$F$2:$F$5135, MATCH(L2872, Def_Instancias_Equipamentos!$D$2:$D$5135, 0), 1)</f>
        <v>Sala Racks 14</v>
      </c>
      <c r="H2872" s="26" t="str">
        <f t="array" ref="H2872">INDEX(Def_Instancias_Equipamentos!$E$2:$E$5135, MATCH(K2872, Def_Instancias_Equipamentos!$D$2:$D$5135, 0), 1)</f>
        <v>BO-35U</v>
      </c>
      <c r="I2872" s="27" t="str">
        <f t="array" ref="I2872">INDEX(Def_Instancias_Equipamentos!$E$2:$E$5135, MATCH(L2872, Def_Instancias_Equipamentos!$D$2:$D$5135, 0), 1)</f>
        <v>IA-14RaBPM</v>
      </c>
      <c r="J2872" s="27" t="str">
        <f t="shared" si="26"/>
        <v>EXTERNO</v>
      </c>
      <c r="K2872" s="28" t="str">
        <f>Def_Instancias_Equipamentos!$D$1025</f>
        <v>BO-35U:DI-BPMSigPatch</v>
      </c>
      <c r="L2872" s="19" t="str">
        <f>Def_Instancias_Equipamentos!$D$775</f>
        <v>BO-35U:DI-BPMRFFE</v>
      </c>
      <c r="M2872" s="44" t="s">
        <v>49</v>
      </c>
      <c r="N2872" s="45" t="s">
        <v>50</v>
      </c>
      <c r="O2872" s="31" t="str">
        <f>Def_Sistemas_Conectores_Cabos!$B$7</f>
        <v>SMA 50-ohm</v>
      </c>
      <c r="P2872" s="19" t="str">
        <f>Def_Sistemas_Conectores_Cabos!$B$7</f>
        <v>SMA 50-ohm</v>
      </c>
      <c r="Q2872" s="27" t="str">
        <f t="shared" si="31"/>
        <v>BO-35U:DI-BPMSigPatch/TI_OUT
BO-35U:DI-BPMRFFE/TI_IN</v>
      </c>
      <c r="R2872" s="46" t="s">
        <v>25</v>
      </c>
      <c r="S2872" s="46" t="s">
        <v>25</v>
      </c>
      <c r="T2872" s="47" t="str">
        <f>Def_Sistemas_Conectores_Cabos!$C$14</f>
        <v>Datalink Extrudado</v>
      </c>
      <c r="U2872" s="45" t="s">
        <v>46</v>
      </c>
      <c r="V2872" s="33"/>
      <c r="W2872" s="33"/>
      <c r="X2872" s="33"/>
    </row>
    <row r="2873" ht="15.75" customHeight="1">
      <c r="A2873" s="19" t="str">
        <f>Def_Sistemas_Conectores_Cabos!$A$22</f>
        <v>BPM de elétrons</v>
      </c>
      <c r="B2873" s="22" t="str">
        <f>Datas_Entregas!$A$2</f>
        <v>Booster/LTB</v>
      </c>
      <c r="C2873" s="25">
        <f t="array" ref="C2873">INDEX(Datas_Entregas!$B$2:$B$100, MATCH(B2873, Datas_Entregas!$A$2:$A$100, 0), 1)</f>
        <v>43266</v>
      </c>
      <c r="D2873" s="22" t="str">
        <f>Def_Status_Montagem!$A$2</f>
        <v>A verificar</v>
      </c>
      <c r="E2873" s="35" t="str">
        <f>Def_Status_Montagem!$B$4</f>
        <v>Contratada (inclui etiqueta)</v>
      </c>
      <c r="F2873" s="214" t="str">
        <f t="array" ref="F2873">INDEX(Def_Instancias_Equipamentos!$F$2:$F$5135, MATCH(K2873, Def_Instancias_Equipamentos!$D$2:$D$5135, 0), 1)</f>
        <v>Túnel (Booster)</v>
      </c>
      <c r="G2873" s="215" t="str">
        <f t="array" ref="G2873">INDEX(Def_Instancias_Equipamentos!$F$2:$F$5135, MATCH(L2873, Def_Instancias_Equipamentos!$D$2:$D$5135, 0), 1)</f>
        <v>Sala Racks 14</v>
      </c>
      <c r="H2873" s="26" t="str">
        <f t="array" ref="H2873">INDEX(Def_Instancias_Equipamentos!$E$2:$E$5135, MATCH(K2873, Def_Instancias_Equipamentos!$D$2:$D$5135, 0), 1)</f>
        <v>BO-35U</v>
      </c>
      <c r="I2873" s="27" t="str">
        <f t="array" ref="I2873">INDEX(Def_Instancias_Equipamentos!$E$2:$E$5135, MATCH(L2873, Def_Instancias_Equipamentos!$D$2:$D$5135, 0), 1)</f>
        <v>IA-14RaBPM</v>
      </c>
      <c r="J2873" s="27" t="str">
        <f t="shared" si="26"/>
        <v>EXTERNO</v>
      </c>
      <c r="K2873" s="28" t="str">
        <f>Def_Instancias_Equipamentos!$D$1025</f>
        <v>BO-35U:DI-BPMSigPatch</v>
      </c>
      <c r="L2873" s="19" t="str">
        <f>Def_Instancias_Equipamentos!$D$775</f>
        <v>BO-35U:DI-BPMRFFE</v>
      </c>
      <c r="M2873" s="44" t="s">
        <v>51</v>
      </c>
      <c r="N2873" s="45" t="s">
        <v>52</v>
      </c>
      <c r="O2873" s="31" t="str">
        <f>Def_Sistemas_Conectores_Cabos!$B$7</f>
        <v>SMA 50-ohm</v>
      </c>
      <c r="P2873" s="19" t="str">
        <f>Def_Sistemas_Conectores_Cabos!$B$7</f>
        <v>SMA 50-ohm</v>
      </c>
      <c r="Q2873" s="27" t="str">
        <f t="shared" si="31"/>
        <v>BO-35U:DI-BPMSigPatch/TO_OUT
BO-35U:DI-BPMRFFE/TO_IN</v>
      </c>
      <c r="R2873" s="46" t="s">
        <v>25</v>
      </c>
      <c r="S2873" s="46" t="s">
        <v>25</v>
      </c>
      <c r="T2873" s="47" t="str">
        <f>Def_Sistemas_Conectores_Cabos!$C$14</f>
        <v>Datalink Extrudado</v>
      </c>
      <c r="U2873" s="45" t="s">
        <v>46</v>
      </c>
      <c r="V2873" s="33"/>
      <c r="W2873" s="33"/>
      <c r="X2873" s="33"/>
    </row>
    <row r="2874" ht="15.75" customHeight="1">
      <c r="A2874" s="19" t="str">
        <f>Def_Sistemas_Conectores_Cabos!$A$22</f>
        <v>BPM de elétrons</v>
      </c>
      <c r="B2874" s="22" t="str">
        <f>Datas_Entregas!$A$2</f>
        <v>Booster/LTB</v>
      </c>
      <c r="C2874" s="25">
        <f t="array" ref="C2874">INDEX(Datas_Entregas!$B$2:$B$100, MATCH(B2874, Datas_Entregas!$A$2:$A$100, 0), 1)</f>
        <v>43266</v>
      </c>
      <c r="D2874" s="22" t="str">
        <f>Def_Status_Montagem!$A$2</f>
        <v>A verificar</v>
      </c>
      <c r="E2874" s="35" t="str">
        <f>Def_Status_Montagem!$B$4</f>
        <v>Contratada (inclui etiqueta)</v>
      </c>
      <c r="F2874" s="214" t="str">
        <f t="array" ref="F2874">INDEX(Def_Instancias_Equipamentos!$F$2:$F$5135, MATCH(K2874, Def_Instancias_Equipamentos!$D$2:$D$5135, 0), 1)</f>
        <v>Túnel (Booster)</v>
      </c>
      <c r="G2874" s="215" t="str">
        <f t="array" ref="G2874">INDEX(Def_Instancias_Equipamentos!$F$2:$F$5135, MATCH(L2874, Def_Instancias_Equipamentos!$D$2:$D$5135, 0), 1)</f>
        <v>Sala Racks 15</v>
      </c>
      <c r="H2874" s="26" t="str">
        <f t="array" ref="H2874">INDEX(Def_Instancias_Equipamentos!$E$2:$E$5135, MATCH(K2874, Def_Instancias_Equipamentos!$D$2:$D$5135, 0), 1)</f>
        <v>BO-36U</v>
      </c>
      <c r="I2874" s="27" t="str">
        <f t="array" ref="I2874">INDEX(Def_Instancias_Equipamentos!$E$2:$E$5135, MATCH(L2874, Def_Instancias_Equipamentos!$D$2:$D$5135, 0), 1)</f>
        <v>IA-15RaBPM</v>
      </c>
      <c r="J2874" s="27" t="str">
        <f t="shared" si="26"/>
        <v>EXTERNO</v>
      </c>
      <c r="K2874" s="28" t="str">
        <f>Def_Instancias_Equipamentos!$D$1026</f>
        <v>BO-36U:DI-BPMSigPatch</v>
      </c>
      <c r="L2874" s="19" t="str">
        <f>Def_Instancias_Equipamentos!$D$776</f>
        <v>BO-36U:DI-BPMRFFE</v>
      </c>
      <c r="M2874" s="44" t="s">
        <v>44</v>
      </c>
      <c r="N2874" s="45" t="s">
        <v>45</v>
      </c>
      <c r="O2874" s="31" t="str">
        <f>Def_Sistemas_Conectores_Cabos!$B$7</f>
        <v>SMA 50-ohm</v>
      </c>
      <c r="P2874" s="19" t="str">
        <f>Def_Sistemas_Conectores_Cabos!$B$7</f>
        <v>SMA 50-ohm</v>
      </c>
      <c r="Q2874" s="27" t="str">
        <f t="shared" si="31"/>
        <v>BO-36U:DI-BPMSigPatch/BI_OUT
BO-36U:DI-BPMRFFE/BI_IN</v>
      </c>
      <c r="R2874" s="46" t="s">
        <v>25</v>
      </c>
      <c r="S2874" s="46" t="s">
        <v>25</v>
      </c>
      <c r="T2874" s="47" t="str">
        <f>Def_Sistemas_Conectores_Cabos!$C$14</f>
        <v>Datalink Extrudado</v>
      </c>
      <c r="U2874" s="45" t="s">
        <v>46</v>
      </c>
      <c r="V2874" s="33"/>
      <c r="W2874" s="33"/>
      <c r="X2874" s="33"/>
    </row>
    <row r="2875" ht="15.75" customHeight="1">
      <c r="A2875" s="19" t="str">
        <f>Def_Sistemas_Conectores_Cabos!$A$22</f>
        <v>BPM de elétrons</v>
      </c>
      <c r="B2875" s="22" t="str">
        <f>Datas_Entregas!$A$2</f>
        <v>Booster/LTB</v>
      </c>
      <c r="C2875" s="25">
        <f t="array" ref="C2875">INDEX(Datas_Entregas!$B$2:$B$100, MATCH(B2875, Datas_Entregas!$A$2:$A$100, 0), 1)</f>
        <v>43266</v>
      </c>
      <c r="D2875" s="22" t="str">
        <f>Def_Status_Montagem!$A$2</f>
        <v>A verificar</v>
      </c>
      <c r="E2875" s="35" t="str">
        <f>Def_Status_Montagem!$B$4</f>
        <v>Contratada (inclui etiqueta)</v>
      </c>
      <c r="F2875" s="214" t="str">
        <f t="array" ref="F2875">INDEX(Def_Instancias_Equipamentos!$F$2:$F$5135, MATCH(K2875, Def_Instancias_Equipamentos!$D$2:$D$5135, 0), 1)</f>
        <v>Túnel (Booster)</v>
      </c>
      <c r="G2875" s="215" t="str">
        <f t="array" ref="G2875">INDEX(Def_Instancias_Equipamentos!$F$2:$F$5135, MATCH(L2875, Def_Instancias_Equipamentos!$D$2:$D$5135, 0), 1)</f>
        <v>Sala Racks 15</v>
      </c>
      <c r="H2875" s="26" t="str">
        <f t="array" ref="H2875">INDEX(Def_Instancias_Equipamentos!$E$2:$E$5135, MATCH(K2875, Def_Instancias_Equipamentos!$D$2:$D$5135, 0), 1)</f>
        <v>BO-36U</v>
      </c>
      <c r="I2875" s="27" t="str">
        <f t="array" ref="I2875">INDEX(Def_Instancias_Equipamentos!$E$2:$E$5135, MATCH(L2875, Def_Instancias_Equipamentos!$D$2:$D$5135, 0), 1)</f>
        <v>IA-15RaBPM</v>
      </c>
      <c r="J2875" s="27" t="str">
        <f t="shared" si="26"/>
        <v>EXTERNO</v>
      </c>
      <c r="K2875" s="28" t="str">
        <f>Def_Instancias_Equipamentos!$D$1026</f>
        <v>BO-36U:DI-BPMSigPatch</v>
      </c>
      <c r="L2875" s="19" t="str">
        <f>Def_Instancias_Equipamentos!$D$776</f>
        <v>BO-36U:DI-BPMRFFE</v>
      </c>
      <c r="M2875" s="44" t="s">
        <v>47</v>
      </c>
      <c r="N2875" s="45" t="s">
        <v>48</v>
      </c>
      <c r="O2875" s="31" t="str">
        <f>Def_Sistemas_Conectores_Cabos!$B$7</f>
        <v>SMA 50-ohm</v>
      </c>
      <c r="P2875" s="19" t="str">
        <f>Def_Sistemas_Conectores_Cabos!$B$7</f>
        <v>SMA 50-ohm</v>
      </c>
      <c r="Q2875" s="27" t="str">
        <f t="shared" si="31"/>
        <v>BO-36U:DI-BPMSigPatch/BO_OUT
BO-36U:DI-BPMRFFE/BO_IN</v>
      </c>
      <c r="R2875" s="46" t="s">
        <v>25</v>
      </c>
      <c r="S2875" s="46" t="s">
        <v>25</v>
      </c>
      <c r="T2875" s="47" t="str">
        <f>Def_Sistemas_Conectores_Cabos!$C$14</f>
        <v>Datalink Extrudado</v>
      </c>
      <c r="U2875" s="45" t="s">
        <v>46</v>
      </c>
      <c r="V2875" s="33"/>
      <c r="W2875" s="33"/>
      <c r="X2875" s="33"/>
    </row>
    <row r="2876" ht="15.75" customHeight="1">
      <c r="A2876" s="19" t="str">
        <f>Def_Sistemas_Conectores_Cabos!$A$22</f>
        <v>BPM de elétrons</v>
      </c>
      <c r="B2876" s="22" t="str">
        <f>Datas_Entregas!$A$2</f>
        <v>Booster/LTB</v>
      </c>
      <c r="C2876" s="25">
        <f t="array" ref="C2876">INDEX(Datas_Entregas!$B$2:$B$100, MATCH(B2876, Datas_Entregas!$A$2:$A$100, 0), 1)</f>
        <v>43266</v>
      </c>
      <c r="D2876" s="22" t="str">
        <f>Def_Status_Montagem!$A$2</f>
        <v>A verificar</v>
      </c>
      <c r="E2876" s="35" t="str">
        <f>Def_Status_Montagem!$B$4</f>
        <v>Contratada (inclui etiqueta)</v>
      </c>
      <c r="F2876" s="214" t="str">
        <f t="array" ref="F2876">INDEX(Def_Instancias_Equipamentos!$F$2:$F$5135, MATCH(K2876, Def_Instancias_Equipamentos!$D$2:$D$5135, 0), 1)</f>
        <v>Túnel (Booster)</v>
      </c>
      <c r="G2876" s="215" t="str">
        <f t="array" ref="G2876">INDEX(Def_Instancias_Equipamentos!$F$2:$F$5135, MATCH(L2876, Def_Instancias_Equipamentos!$D$2:$D$5135, 0), 1)</f>
        <v>Sala Racks 15</v>
      </c>
      <c r="H2876" s="26" t="str">
        <f t="array" ref="H2876">INDEX(Def_Instancias_Equipamentos!$E$2:$E$5135, MATCH(K2876, Def_Instancias_Equipamentos!$D$2:$D$5135, 0), 1)</f>
        <v>BO-36U</v>
      </c>
      <c r="I2876" s="27" t="str">
        <f t="array" ref="I2876">INDEX(Def_Instancias_Equipamentos!$E$2:$E$5135, MATCH(L2876, Def_Instancias_Equipamentos!$D$2:$D$5135, 0), 1)</f>
        <v>IA-15RaBPM</v>
      </c>
      <c r="J2876" s="27" t="str">
        <f t="shared" si="26"/>
        <v>EXTERNO</v>
      </c>
      <c r="K2876" s="28" t="str">
        <f>Def_Instancias_Equipamentos!$D$1026</f>
        <v>BO-36U:DI-BPMSigPatch</v>
      </c>
      <c r="L2876" s="19" t="str">
        <f>Def_Instancias_Equipamentos!$D$776</f>
        <v>BO-36U:DI-BPMRFFE</v>
      </c>
      <c r="M2876" s="44" t="s">
        <v>49</v>
      </c>
      <c r="N2876" s="45" t="s">
        <v>50</v>
      </c>
      <c r="O2876" s="31" t="str">
        <f>Def_Sistemas_Conectores_Cabos!$B$7</f>
        <v>SMA 50-ohm</v>
      </c>
      <c r="P2876" s="19" t="str">
        <f>Def_Sistemas_Conectores_Cabos!$B$7</f>
        <v>SMA 50-ohm</v>
      </c>
      <c r="Q2876" s="27" t="str">
        <f t="shared" si="31"/>
        <v>BO-36U:DI-BPMSigPatch/TI_OUT
BO-36U:DI-BPMRFFE/TI_IN</v>
      </c>
      <c r="R2876" s="46" t="s">
        <v>25</v>
      </c>
      <c r="S2876" s="46" t="s">
        <v>25</v>
      </c>
      <c r="T2876" s="47" t="str">
        <f>Def_Sistemas_Conectores_Cabos!$C$14</f>
        <v>Datalink Extrudado</v>
      </c>
      <c r="U2876" s="45" t="s">
        <v>46</v>
      </c>
      <c r="V2876" s="33"/>
      <c r="W2876" s="33"/>
      <c r="X2876" s="33"/>
    </row>
    <row r="2877" ht="15.75" customHeight="1">
      <c r="A2877" s="19" t="str">
        <f>Def_Sistemas_Conectores_Cabos!$A$22</f>
        <v>BPM de elétrons</v>
      </c>
      <c r="B2877" s="22" t="str">
        <f>Datas_Entregas!$A$2</f>
        <v>Booster/LTB</v>
      </c>
      <c r="C2877" s="25">
        <f t="array" ref="C2877">INDEX(Datas_Entregas!$B$2:$B$100, MATCH(B2877, Datas_Entregas!$A$2:$A$100, 0), 1)</f>
        <v>43266</v>
      </c>
      <c r="D2877" s="22" t="str">
        <f>Def_Status_Montagem!$A$2</f>
        <v>A verificar</v>
      </c>
      <c r="E2877" s="35" t="str">
        <f>Def_Status_Montagem!$B$4</f>
        <v>Contratada (inclui etiqueta)</v>
      </c>
      <c r="F2877" s="214" t="str">
        <f t="array" ref="F2877">INDEX(Def_Instancias_Equipamentos!$F$2:$F$5135, MATCH(K2877, Def_Instancias_Equipamentos!$D$2:$D$5135, 0), 1)</f>
        <v>Túnel (Booster)</v>
      </c>
      <c r="G2877" s="215" t="str">
        <f t="array" ref="G2877">INDEX(Def_Instancias_Equipamentos!$F$2:$F$5135, MATCH(L2877, Def_Instancias_Equipamentos!$D$2:$D$5135, 0), 1)</f>
        <v>Sala Racks 15</v>
      </c>
      <c r="H2877" s="26" t="str">
        <f t="array" ref="H2877">INDEX(Def_Instancias_Equipamentos!$E$2:$E$5135, MATCH(K2877, Def_Instancias_Equipamentos!$D$2:$D$5135, 0), 1)</f>
        <v>BO-36U</v>
      </c>
      <c r="I2877" s="27" t="str">
        <f t="array" ref="I2877">INDEX(Def_Instancias_Equipamentos!$E$2:$E$5135, MATCH(L2877, Def_Instancias_Equipamentos!$D$2:$D$5135, 0), 1)</f>
        <v>IA-15RaBPM</v>
      </c>
      <c r="J2877" s="27" t="str">
        <f t="shared" si="26"/>
        <v>EXTERNO</v>
      </c>
      <c r="K2877" s="28" t="str">
        <f>Def_Instancias_Equipamentos!$D$1026</f>
        <v>BO-36U:DI-BPMSigPatch</v>
      </c>
      <c r="L2877" s="19" t="str">
        <f>Def_Instancias_Equipamentos!$D$776</f>
        <v>BO-36U:DI-BPMRFFE</v>
      </c>
      <c r="M2877" s="44" t="s">
        <v>51</v>
      </c>
      <c r="N2877" s="45" t="s">
        <v>52</v>
      </c>
      <c r="O2877" s="31" t="str">
        <f>Def_Sistemas_Conectores_Cabos!$B$7</f>
        <v>SMA 50-ohm</v>
      </c>
      <c r="P2877" s="19" t="str">
        <f>Def_Sistemas_Conectores_Cabos!$B$7</f>
        <v>SMA 50-ohm</v>
      </c>
      <c r="Q2877" s="27" t="str">
        <f t="shared" si="31"/>
        <v>BO-36U:DI-BPMSigPatch/TO_OUT
BO-36U:DI-BPMRFFE/TO_IN</v>
      </c>
      <c r="R2877" s="46" t="s">
        <v>25</v>
      </c>
      <c r="S2877" s="46" t="s">
        <v>25</v>
      </c>
      <c r="T2877" s="47" t="str">
        <f>Def_Sistemas_Conectores_Cabos!$C$14</f>
        <v>Datalink Extrudado</v>
      </c>
      <c r="U2877" s="45" t="s">
        <v>46</v>
      </c>
      <c r="V2877" s="33"/>
      <c r="W2877" s="33"/>
      <c r="X2877" s="33"/>
    </row>
    <row r="2878" ht="15.75" customHeight="1">
      <c r="A2878" s="19" t="str">
        <f>Def_Sistemas_Conectores_Cabos!$A$22</f>
        <v>BPM de elétrons</v>
      </c>
      <c r="B2878" s="22" t="str">
        <f>Datas_Entregas!$A$2</f>
        <v>Booster/LTB</v>
      </c>
      <c r="C2878" s="25">
        <f t="array" ref="C2878">INDEX(Datas_Entregas!$B$2:$B$100, MATCH(B2878, Datas_Entregas!$A$2:$A$100, 0), 1)</f>
        <v>43266</v>
      </c>
      <c r="D2878" s="22" t="str">
        <f>Def_Status_Montagem!$A$2</f>
        <v>A verificar</v>
      </c>
      <c r="E2878" s="35" t="str">
        <f>Def_Status_Montagem!$B$4</f>
        <v>Contratada (inclui etiqueta)</v>
      </c>
      <c r="F2878" s="214" t="str">
        <f t="array" ref="F2878">INDEX(Def_Instancias_Equipamentos!$F$2:$F$5135, MATCH(K2878, Def_Instancias_Equipamentos!$D$2:$D$5135, 0), 1)</f>
        <v>Túnel (Booster)</v>
      </c>
      <c r="G2878" s="215" t="str">
        <f t="array" ref="G2878">INDEX(Def_Instancias_Equipamentos!$F$2:$F$5135, MATCH(L2878, Def_Instancias_Equipamentos!$D$2:$D$5135, 0), 1)</f>
        <v>Sala Racks 15</v>
      </c>
      <c r="H2878" s="26" t="str">
        <f t="array" ref="H2878">INDEX(Def_Instancias_Equipamentos!$E$2:$E$5135, MATCH(K2878, Def_Instancias_Equipamentos!$D$2:$D$5135, 0), 1)</f>
        <v>BO-37U</v>
      </c>
      <c r="I2878" s="27" t="str">
        <f t="array" ref="I2878">INDEX(Def_Instancias_Equipamentos!$E$2:$E$5135, MATCH(L2878, Def_Instancias_Equipamentos!$D$2:$D$5135, 0), 1)</f>
        <v>IA-15RaBPM</v>
      </c>
      <c r="J2878" s="27" t="str">
        <f t="shared" si="26"/>
        <v>EXTERNO</v>
      </c>
      <c r="K2878" s="28" t="str">
        <f>Def_Instancias_Equipamentos!$D$1027</f>
        <v>BO-37U:DI-BPMSigPatch</v>
      </c>
      <c r="L2878" s="19" t="str">
        <f>Def_Instancias_Equipamentos!$D$777</f>
        <v>BO-37U:DI-BPMRFFE</v>
      </c>
      <c r="M2878" s="44" t="s">
        <v>44</v>
      </c>
      <c r="N2878" s="45" t="s">
        <v>45</v>
      </c>
      <c r="O2878" s="31" t="str">
        <f>Def_Sistemas_Conectores_Cabos!$B$7</f>
        <v>SMA 50-ohm</v>
      </c>
      <c r="P2878" s="19" t="str">
        <f>Def_Sistemas_Conectores_Cabos!$B$7</f>
        <v>SMA 50-ohm</v>
      </c>
      <c r="Q2878" s="27" t="str">
        <f t="shared" si="31"/>
        <v>BO-37U:DI-BPMSigPatch/BI_OUT
BO-37U:DI-BPMRFFE/BI_IN</v>
      </c>
      <c r="R2878" s="46" t="s">
        <v>25</v>
      </c>
      <c r="S2878" s="46" t="s">
        <v>25</v>
      </c>
      <c r="T2878" s="47" t="str">
        <f>Def_Sistemas_Conectores_Cabos!$C$14</f>
        <v>Datalink Extrudado</v>
      </c>
      <c r="U2878" s="45" t="s">
        <v>46</v>
      </c>
      <c r="V2878" s="33"/>
      <c r="W2878" s="33"/>
      <c r="X2878" s="33"/>
    </row>
    <row r="2879" ht="15.75" customHeight="1">
      <c r="A2879" s="19" t="str">
        <f>Def_Sistemas_Conectores_Cabos!$A$22</f>
        <v>BPM de elétrons</v>
      </c>
      <c r="B2879" s="22" t="str">
        <f>Datas_Entregas!$A$2</f>
        <v>Booster/LTB</v>
      </c>
      <c r="C2879" s="25">
        <f t="array" ref="C2879">INDEX(Datas_Entregas!$B$2:$B$100, MATCH(B2879, Datas_Entregas!$A$2:$A$100, 0), 1)</f>
        <v>43266</v>
      </c>
      <c r="D2879" s="22" t="str">
        <f>Def_Status_Montagem!$A$2</f>
        <v>A verificar</v>
      </c>
      <c r="E2879" s="35" t="str">
        <f>Def_Status_Montagem!$B$4</f>
        <v>Contratada (inclui etiqueta)</v>
      </c>
      <c r="F2879" s="214" t="str">
        <f t="array" ref="F2879">INDEX(Def_Instancias_Equipamentos!$F$2:$F$5135, MATCH(K2879, Def_Instancias_Equipamentos!$D$2:$D$5135, 0), 1)</f>
        <v>Túnel (Booster)</v>
      </c>
      <c r="G2879" s="215" t="str">
        <f t="array" ref="G2879">INDEX(Def_Instancias_Equipamentos!$F$2:$F$5135, MATCH(L2879, Def_Instancias_Equipamentos!$D$2:$D$5135, 0), 1)</f>
        <v>Sala Racks 15</v>
      </c>
      <c r="H2879" s="26" t="str">
        <f t="array" ref="H2879">INDEX(Def_Instancias_Equipamentos!$E$2:$E$5135, MATCH(K2879, Def_Instancias_Equipamentos!$D$2:$D$5135, 0), 1)</f>
        <v>BO-37U</v>
      </c>
      <c r="I2879" s="27" t="str">
        <f t="array" ref="I2879">INDEX(Def_Instancias_Equipamentos!$E$2:$E$5135, MATCH(L2879, Def_Instancias_Equipamentos!$D$2:$D$5135, 0), 1)</f>
        <v>IA-15RaBPM</v>
      </c>
      <c r="J2879" s="27" t="str">
        <f t="shared" si="26"/>
        <v>EXTERNO</v>
      </c>
      <c r="K2879" s="28" t="str">
        <f>Def_Instancias_Equipamentos!$D$1027</f>
        <v>BO-37U:DI-BPMSigPatch</v>
      </c>
      <c r="L2879" s="19" t="str">
        <f>Def_Instancias_Equipamentos!$D$777</f>
        <v>BO-37U:DI-BPMRFFE</v>
      </c>
      <c r="M2879" s="44" t="s">
        <v>47</v>
      </c>
      <c r="N2879" s="45" t="s">
        <v>48</v>
      </c>
      <c r="O2879" s="31" t="str">
        <f>Def_Sistemas_Conectores_Cabos!$B$7</f>
        <v>SMA 50-ohm</v>
      </c>
      <c r="P2879" s="19" t="str">
        <f>Def_Sistemas_Conectores_Cabos!$B$7</f>
        <v>SMA 50-ohm</v>
      </c>
      <c r="Q2879" s="27" t="str">
        <f t="shared" si="31"/>
        <v>BO-37U:DI-BPMSigPatch/BO_OUT
BO-37U:DI-BPMRFFE/BO_IN</v>
      </c>
      <c r="R2879" s="46" t="s">
        <v>25</v>
      </c>
      <c r="S2879" s="46" t="s">
        <v>25</v>
      </c>
      <c r="T2879" s="47" t="str">
        <f>Def_Sistemas_Conectores_Cabos!$C$14</f>
        <v>Datalink Extrudado</v>
      </c>
      <c r="U2879" s="45" t="s">
        <v>46</v>
      </c>
      <c r="V2879" s="33"/>
      <c r="W2879" s="33"/>
      <c r="X2879" s="33"/>
    </row>
    <row r="2880" ht="15.75" customHeight="1">
      <c r="A2880" s="19" t="str">
        <f>Def_Sistemas_Conectores_Cabos!$A$22</f>
        <v>BPM de elétrons</v>
      </c>
      <c r="B2880" s="22" t="str">
        <f>Datas_Entregas!$A$2</f>
        <v>Booster/LTB</v>
      </c>
      <c r="C2880" s="25">
        <f t="array" ref="C2880">INDEX(Datas_Entregas!$B$2:$B$100, MATCH(B2880, Datas_Entregas!$A$2:$A$100, 0), 1)</f>
        <v>43266</v>
      </c>
      <c r="D2880" s="22" t="str">
        <f>Def_Status_Montagem!$A$2</f>
        <v>A verificar</v>
      </c>
      <c r="E2880" s="35" t="str">
        <f>Def_Status_Montagem!$B$4</f>
        <v>Contratada (inclui etiqueta)</v>
      </c>
      <c r="F2880" s="214" t="str">
        <f t="array" ref="F2880">INDEX(Def_Instancias_Equipamentos!$F$2:$F$5135, MATCH(K2880, Def_Instancias_Equipamentos!$D$2:$D$5135, 0), 1)</f>
        <v>Túnel (Booster)</v>
      </c>
      <c r="G2880" s="215" t="str">
        <f t="array" ref="G2880">INDEX(Def_Instancias_Equipamentos!$F$2:$F$5135, MATCH(L2880, Def_Instancias_Equipamentos!$D$2:$D$5135, 0), 1)</f>
        <v>Sala Racks 15</v>
      </c>
      <c r="H2880" s="26" t="str">
        <f t="array" ref="H2880">INDEX(Def_Instancias_Equipamentos!$E$2:$E$5135, MATCH(K2880, Def_Instancias_Equipamentos!$D$2:$D$5135, 0), 1)</f>
        <v>BO-37U</v>
      </c>
      <c r="I2880" s="27" t="str">
        <f t="array" ref="I2880">INDEX(Def_Instancias_Equipamentos!$E$2:$E$5135, MATCH(L2880, Def_Instancias_Equipamentos!$D$2:$D$5135, 0), 1)</f>
        <v>IA-15RaBPM</v>
      </c>
      <c r="J2880" s="27" t="str">
        <f t="shared" si="26"/>
        <v>EXTERNO</v>
      </c>
      <c r="K2880" s="28" t="str">
        <f>Def_Instancias_Equipamentos!$D$1027</f>
        <v>BO-37U:DI-BPMSigPatch</v>
      </c>
      <c r="L2880" s="19" t="str">
        <f>Def_Instancias_Equipamentos!$D$777</f>
        <v>BO-37U:DI-BPMRFFE</v>
      </c>
      <c r="M2880" s="44" t="s">
        <v>49</v>
      </c>
      <c r="N2880" s="45" t="s">
        <v>50</v>
      </c>
      <c r="O2880" s="31" t="str">
        <f>Def_Sistemas_Conectores_Cabos!$B$7</f>
        <v>SMA 50-ohm</v>
      </c>
      <c r="P2880" s="19" t="str">
        <f>Def_Sistemas_Conectores_Cabos!$B$7</f>
        <v>SMA 50-ohm</v>
      </c>
      <c r="Q2880" s="27" t="str">
        <f t="shared" si="31"/>
        <v>BO-37U:DI-BPMSigPatch/TI_OUT
BO-37U:DI-BPMRFFE/TI_IN</v>
      </c>
      <c r="R2880" s="46" t="s">
        <v>25</v>
      </c>
      <c r="S2880" s="46" t="s">
        <v>25</v>
      </c>
      <c r="T2880" s="47" t="str">
        <f>Def_Sistemas_Conectores_Cabos!$C$14</f>
        <v>Datalink Extrudado</v>
      </c>
      <c r="U2880" s="45" t="s">
        <v>46</v>
      </c>
      <c r="V2880" s="33"/>
      <c r="W2880" s="33"/>
      <c r="X2880" s="33"/>
    </row>
    <row r="2881" ht="15.75" customHeight="1">
      <c r="A2881" s="19" t="str">
        <f>Def_Sistemas_Conectores_Cabos!$A$22</f>
        <v>BPM de elétrons</v>
      </c>
      <c r="B2881" s="22" t="str">
        <f>Datas_Entregas!$A$2</f>
        <v>Booster/LTB</v>
      </c>
      <c r="C2881" s="25">
        <f t="array" ref="C2881">INDEX(Datas_Entregas!$B$2:$B$100, MATCH(B2881, Datas_Entregas!$A$2:$A$100, 0), 1)</f>
        <v>43266</v>
      </c>
      <c r="D2881" s="22" t="str">
        <f>Def_Status_Montagem!$A$2</f>
        <v>A verificar</v>
      </c>
      <c r="E2881" s="35" t="str">
        <f>Def_Status_Montagem!$B$4</f>
        <v>Contratada (inclui etiqueta)</v>
      </c>
      <c r="F2881" s="214" t="str">
        <f t="array" ref="F2881">INDEX(Def_Instancias_Equipamentos!$F$2:$F$5135, MATCH(K2881, Def_Instancias_Equipamentos!$D$2:$D$5135, 0), 1)</f>
        <v>Túnel (Booster)</v>
      </c>
      <c r="G2881" s="215" t="str">
        <f t="array" ref="G2881">INDEX(Def_Instancias_Equipamentos!$F$2:$F$5135, MATCH(L2881, Def_Instancias_Equipamentos!$D$2:$D$5135, 0), 1)</f>
        <v>Sala Racks 15</v>
      </c>
      <c r="H2881" s="26" t="str">
        <f t="array" ref="H2881">INDEX(Def_Instancias_Equipamentos!$E$2:$E$5135, MATCH(K2881, Def_Instancias_Equipamentos!$D$2:$D$5135, 0), 1)</f>
        <v>BO-37U</v>
      </c>
      <c r="I2881" s="27" t="str">
        <f t="array" ref="I2881">INDEX(Def_Instancias_Equipamentos!$E$2:$E$5135, MATCH(L2881, Def_Instancias_Equipamentos!$D$2:$D$5135, 0), 1)</f>
        <v>IA-15RaBPM</v>
      </c>
      <c r="J2881" s="27" t="str">
        <f t="shared" si="26"/>
        <v>EXTERNO</v>
      </c>
      <c r="K2881" s="28" t="str">
        <f>Def_Instancias_Equipamentos!$D$1027</f>
        <v>BO-37U:DI-BPMSigPatch</v>
      </c>
      <c r="L2881" s="19" t="str">
        <f>Def_Instancias_Equipamentos!$D$777</f>
        <v>BO-37U:DI-BPMRFFE</v>
      </c>
      <c r="M2881" s="44" t="s">
        <v>51</v>
      </c>
      <c r="N2881" s="45" t="s">
        <v>52</v>
      </c>
      <c r="O2881" s="31" t="str">
        <f>Def_Sistemas_Conectores_Cabos!$B$7</f>
        <v>SMA 50-ohm</v>
      </c>
      <c r="P2881" s="19" t="str">
        <f>Def_Sistemas_Conectores_Cabos!$B$7</f>
        <v>SMA 50-ohm</v>
      </c>
      <c r="Q2881" s="27" t="str">
        <f t="shared" si="31"/>
        <v>BO-37U:DI-BPMSigPatch/TO_OUT
BO-37U:DI-BPMRFFE/TO_IN</v>
      </c>
      <c r="R2881" s="46" t="s">
        <v>25</v>
      </c>
      <c r="S2881" s="46" t="s">
        <v>25</v>
      </c>
      <c r="T2881" s="47" t="str">
        <f>Def_Sistemas_Conectores_Cabos!$C$14</f>
        <v>Datalink Extrudado</v>
      </c>
      <c r="U2881" s="45" t="s">
        <v>46</v>
      </c>
      <c r="V2881" s="33"/>
      <c r="W2881" s="33"/>
      <c r="X2881" s="33"/>
    </row>
    <row r="2882" ht="15.75" customHeight="1">
      <c r="A2882" s="19" t="str">
        <f>Def_Sistemas_Conectores_Cabos!$A$22</f>
        <v>BPM de elétrons</v>
      </c>
      <c r="B2882" s="22" t="str">
        <f>Datas_Entregas!$A$2</f>
        <v>Booster/LTB</v>
      </c>
      <c r="C2882" s="25">
        <f t="array" ref="C2882">INDEX(Datas_Entregas!$B$2:$B$100, MATCH(B2882, Datas_Entregas!$A$2:$A$100, 0), 1)</f>
        <v>43266</v>
      </c>
      <c r="D2882" s="22" t="str">
        <f>Def_Status_Montagem!$A$2</f>
        <v>A verificar</v>
      </c>
      <c r="E2882" s="35" t="str">
        <f>Def_Status_Montagem!$B$4</f>
        <v>Contratada (inclui etiqueta)</v>
      </c>
      <c r="F2882" s="214" t="str">
        <f t="array" ref="F2882">INDEX(Def_Instancias_Equipamentos!$F$2:$F$5135, MATCH(K2882, Def_Instancias_Equipamentos!$D$2:$D$5135, 0), 1)</f>
        <v>Túnel (Booster)</v>
      </c>
      <c r="G2882" s="215" t="str">
        <f t="array" ref="G2882">INDEX(Def_Instancias_Equipamentos!$F$2:$F$5135, MATCH(L2882, Def_Instancias_Equipamentos!$D$2:$D$5135, 0), 1)</f>
        <v>Sala Racks 16</v>
      </c>
      <c r="H2882" s="26" t="str">
        <f t="array" ref="H2882">INDEX(Def_Instancias_Equipamentos!$E$2:$E$5135, MATCH(K2882, Def_Instancias_Equipamentos!$D$2:$D$5135, 0), 1)</f>
        <v>BO-38U</v>
      </c>
      <c r="I2882" s="27" t="str">
        <f t="array" ref="I2882">INDEX(Def_Instancias_Equipamentos!$E$2:$E$5135, MATCH(L2882, Def_Instancias_Equipamentos!$D$2:$D$5135, 0), 1)</f>
        <v>IA-16RaBPM</v>
      </c>
      <c r="J2882" s="27" t="str">
        <f t="shared" si="26"/>
        <v>EXTERNO</v>
      </c>
      <c r="K2882" s="28" t="str">
        <f>Def_Instancias_Equipamentos!$D$1028</f>
        <v>BO-38U:DI-BPMSigPatch</v>
      </c>
      <c r="L2882" s="19" t="str">
        <f>Def_Instancias_Equipamentos!$D$778</f>
        <v>BO-38U:DI-BPMRFFE</v>
      </c>
      <c r="M2882" s="44" t="s">
        <v>44</v>
      </c>
      <c r="N2882" s="45" t="s">
        <v>45</v>
      </c>
      <c r="O2882" s="31" t="str">
        <f>Def_Sistemas_Conectores_Cabos!$B$7</f>
        <v>SMA 50-ohm</v>
      </c>
      <c r="P2882" s="19" t="str">
        <f>Def_Sistemas_Conectores_Cabos!$B$7</f>
        <v>SMA 50-ohm</v>
      </c>
      <c r="Q2882" s="27" t="str">
        <f t="shared" si="31"/>
        <v>BO-38U:DI-BPMSigPatch/BI_OUT
BO-38U:DI-BPMRFFE/BI_IN</v>
      </c>
      <c r="R2882" s="46" t="s">
        <v>25</v>
      </c>
      <c r="S2882" s="46" t="s">
        <v>25</v>
      </c>
      <c r="T2882" s="47" t="str">
        <f>Def_Sistemas_Conectores_Cabos!$C$14</f>
        <v>Datalink Extrudado</v>
      </c>
      <c r="U2882" s="45" t="s">
        <v>46</v>
      </c>
      <c r="V2882" s="33"/>
      <c r="W2882" s="33"/>
      <c r="X2882" s="33"/>
    </row>
    <row r="2883" ht="15.75" customHeight="1">
      <c r="A2883" s="19" t="str">
        <f>Def_Sistemas_Conectores_Cabos!$A$22</f>
        <v>BPM de elétrons</v>
      </c>
      <c r="B2883" s="22" t="str">
        <f>Datas_Entregas!$A$2</f>
        <v>Booster/LTB</v>
      </c>
      <c r="C2883" s="25">
        <f t="array" ref="C2883">INDEX(Datas_Entregas!$B$2:$B$100, MATCH(B2883, Datas_Entregas!$A$2:$A$100, 0), 1)</f>
        <v>43266</v>
      </c>
      <c r="D2883" s="22" t="str">
        <f>Def_Status_Montagem!$A$2</f>
        <v>A verificar</v>
      </c>
      <c r="E2883" s="35" t="str">
        <f>Def_Status_Montagem!$B$4</f>
        <v>Contratada (inclui etiqueta)</v>
      </c>
      <c r="F2883" s="214" t="str">
        <f t="array" ref="F2883">INDEX(Def_Instancias_Equipamentos!$F$2:$F$5135, MATCH(K2883, Def_Instancias_Equipamentos!$D$2:$D$5135, 0), 1)</f>
        <v>Túnel (Booster)</v>
      </c>
      <c r="G2883" s="215" t="str">
        <f t="array" ref="G2883">INDEX(Def_Instancias_Equipamentos!$F$2:$F$5135, MATCH(L2883, Def_Instancias_Equipamentos!$D$2:$D$5135, 0), 1)</f>
        <v>Sala Racks 16</v>
      </c>
      <c r="H2883" s="26" t="str">
        <f t="array" ref="H2883">INDEX(Def_Instancias_Equipamentos!$E$2:$E$5135, MATCH(K2883, Def_Instancias_Equipamentos!$D$2:$D$5135, 0), 1)</f>
        <v>BO-38U</v>
      </c>
      <c r="I2883" s="27" t="str">
        <f t="array" ref="I2883">INDEX(Def_Instancias_Equipamentos!$E$2:$E$5135, MATCH(L2883, Def_Instancias_Equipamentos!$D$2:$D$5135, 0), 1)</f>
        <v>IA-16RaBPM</v>
      </c>
      <c r="J2883" s="27" t="str">
        <f t="shared" si="26"/>
        <v>EXTERNO</v>
      </c>
      <c r="K2883" s="28" t="str">
        <f>Def_Instancias_Equipamentos!$D$1028</f>
        <v>BO-38U:DI-BPMSigPatch</v>
      </c>
      <c r="L2883" s="19" t="str">
        <f>Def_Instancias_Equipamentos!$D$778</f>
        <v>BO-38U:DI-BPMRFFE</v>
      </c>
      <c r="M2883" s="44" t="s">
        <v>47</v>
      </c>
      <c r="N2883" s="45" t="s">
        <v>48</v>
      </c>
      <c r="O2883" s="31" t="str">
        <f>Def_Sistemas_Conectores_Cabos!$B$7</f>
        <v>SMA 50-ohm</v>
      </c>
      <c r="P2883" s="19" t="str">
        <f>Def_Sistemas_Conectores_Cabos!$B$7</f>
        <v>SMA 50-ohm</v>
      </c>
      <c r="Q2883" s="27" t="str">
        <f t="shared" si="31"/>
        <v>BO-38U:DI-BPMSigPatch/BO_OUT
BO-38U:DI-BPMRFFE/BO_IN</v>
      </c>
      <c r="R2883" s="46" t="s">
        <v>25</v>
      </c>
      <c r="S2883" s="46" t="s">
        <v>25</v>
      </c>
      <c r="T2883" s="47" t="str">
        <f>Def_Sistemas_Conectores_Cabos!$C$14</f>
        <v>Datalink Extrudado</v>
      </c>
      <c r="U2883" s="45" t="s">
        <v>46</v>
      </c>
      <c r="V2883" s="33"/>
      <c r="W2883" s="33"/>
      <c r="X2883" s="33"/>
    </row>
    <row r="2884" ht="15.75" customHeight="1">
      <c r="A2884" s="19" t="str">
        <f>Def_Sistemas_Conectores_Cabos!$A$22</f>
        <v>BPM de elétrons</v>
      </c>
      <c r="B2884" s="22" t="str">
        <f>Datas_Entregas!$A$2</f>
        <v>Booster/LTB</v>
      </c>
      <c r="C2884" s="25">
        <f t="array" ref="C2884">INDEX(Datas_Entregas!$B$2:$B$100, MATCH(B2884, Datas_Entregas!$A$2:$A$100, 0), 1)</f>
        <v>43266</v>
      </c>
      <c r="D2884" s="22" t="str">
        <f>Def_Status_Montagem!$A$2</f>
        <v>A verificar</v>
      </c>
      <c r="E2884" s="35" t="str">
        <f>Def_Status_Montagem!$B$4</f>
        <v>Contratada (inclui etiqueta)</v>
      </c>
      <c r="F2884" s="214" t="str">
        <f t="array" ref="F2884">INDEX(Def_Instancias_Equipamentos!$F$2:$F$5135, MATCH(K2884, Def_Instancias_Equipamentos!$D$2:$D$5135, 0), 1)</f>
        <v>Túnel (Booster)</v>
      </c>
      <c r="G2884" s="215" t="str">
        <f t="array" ref="G2884">INDEX(Def_Instancias_Equipamentos!$F$2:$F$5135, MATCH(L2884, Def_Instancias_Equipamentos!$D$2:$D$5135, 0), 1)</f>
        <v>Sala Racks 16</v>
      </c>
      <c r="H2884" s="26" t="str">
        <f t="array" ref="H2884">INDEX(Def_Instancias_Equipamentos!$E$2:$E$5135, MATCH(K2884, Def_Instancias_Equipamentos!$D$2:$D$5135, 0), 1)</f>
        <v>BO-38U</v>
      </c>
      <c r="I2884" s="27" t="str">
        <f t="array" ref="I2884">INDEX(Def_Instancias_Equipamentos!$E$2:$E$5135, MATCH(L2884, Def_Instancias_Equipamentos!$D$2:$D$5135, 0), 1)</f>
        <v>IA-16RaBPM</v>
      </c>
      <c r="J2884" s="27" t="str">
        <f t="shared" si="26"/>
        <v>EXTERNO</v>
      </c>
      <c r="K2884" s="28" t="str">
        <f>Def_Instancias_Equipamentos!$D$1028</f>
        <v>BO-38U:DI-BPMSigPatch</v>
      </c>
      <c r="L2884" s="19" t="str">
        <f>Def_Instancias_Equipamentos!$D$778</f>
        <v>BO-38U:DI-BPMRFFE</v>
      </c>
      <c r="M2884" s="44" t="s">
        <v>49</v>
      </c>
      <c r="N2884" s="45" t="s">
        <v>50</v>
      </c>
      <c r="O2884" s="31" t="str">
        <f>Def_Sistemas_Conectores_Cabos!$B$7</f>
        <v>SMA 50-ohm</v>
      </c>
      <c r="P2884" s="19" t="str">
        <f>Def_Sistemas_Conectores_Cabos!$B$7</f>
        <v>SMA 50-ohm</v>
      </c>
      <c r="Q2884" s="27" t="str">
        <f t="shared" si="31"/>
        <v>BO-38U:DI-BPMSigPatch/TI_OUT
BO-38U:DI-BPMRFFE/TI_IN</v>
      </c>
      <c r="R2884" s="46" t="s">
        <v>25</v>
      </c>
      <c r="S2884" s="46" t="s">
        <v>25</v>
      </c>
      <c r="T2884" s="47" t="str">
        <f>Def_Sistemas_Conectores_Cabos!$C$14</f>
        <v>Datalink Extrudado</v>
      </c>
      <c r="U2884" s="45" t="s">
        <v>46</v>
      </c>
      <c r="V2884" s="33"/>
      <c r="W2884" s="33"/>
      <c r="X2884" s="33"/>
    </row>
    <row r="2885" ht="15.75" customHeight="1">
      <c r="A2885" s="19" t="str">
        <f>Def_Sistemas_Conectores_Cabos!$A$22</f>
        <v>BPM de elétrons</v>
      </c>
      <c r="B2885" s="22" t="str">
        <f>Datas_Entregas!$A$2</f>
        <v>Booster/LTB</v>
      </c>
      <c r="C2885" s="25">
        <f t="array" ref="C2885">INDEX(Datas_Entregas!$B$2:$B$100, MATCH(B2885, Datas_Entregas!$A$2:$A$100, 0), 1)</f>
        <v>43266</v>
      </c>
      <c r="D2885" s="22" t="str">
        <f>Def_Status_Montagem!$A$2</f>
        <v>A verificar</v>
      </c>
      <c r="E2885" s="35" t="str">
        <f>Def_Status_Montagem!$B$4</f>
        <v>Contratada (inclui etiqueta)</v>
      </c>
      <c r="F2885" s="214" t="str">
        <f t="array" ref="F2885">INDEX(Def_Instancias_Equipamentos!$F$2:$F$5135, MATCH(K2885, Def_Instancias_Equipamentos!$D$2:$D$5135, 0), 1)</f>
        <v>Túnel (Booster)</v>
      </c>
      <c r="G2885" s="215" t="str">
        <f t="array" ref="G2885">INDEX(Def_Instancias_Equipamentos!$F$2:$F$5135, MATCH(L2885, Def_Instancias_Equipamentos!$D$2:$D$5135, 0), 1)</f>
        <v>Sala Racks 16</v>
      </c>
      <c r="H2885" s="26" t="str">
        <f t="array" ref="H2885">INDEX(Def_Instancias_Equipamentos!$E$2:$E$5135, MATCH(K2885, Def_Instancias_Equipamentos!$D$2:$D$5135, 0), 1)</f>
        <v>BO-38U</v>
      </c>
      <c r="I2885" s="27" t="str">
        <f t="array" ref="I2885">INDEX(Def_Instancias_Equipamentos!$E$2:$E$5135, MATCH(L2885, Def_Instancias_Equipamentos!$D$2:$D$5135, 0), 1)</f>
        <v>IA-16RaBPM</v>
      </c>
      <c r="J2885" s="27" t="str">
        <f t="shared" si="26"/>
        <v>EXTERNO</v>
      </c>
      <c r="K2885" s="28" t="str">
        <f>Def_Instancias_Equipamentos!$D$1028</f>
        <v>BO-38U:DI-BPMSigPatch</v>
      </c>
      <c r="L2885" s="19" t="str">
        <f>Def_Instancias_Equipamentos!$D$778</f>
        <v>BO-38U:DI-BPMRFFE</v>
      </c>
      <c r="M2885" s="44" t="s">
        <v>51</v>
      </c>
      <c r="N2885" s="45" t="s">
        <v>52</v>
      </c>
      <c r="O2885" s="31" t="str">
        <f>Def_Sistemas_Conectores_Cabos!$B$7</f>
        <v>SMA 50-ohm</v>
      </c>
      <c r="P2885" s="19" t="str">
        <f>Def_Sistemas_Conectores_Cabos!$B$7</f>
        <v>SMA 50-ohm</v>
      </c>
      <c r="Q2885" s="27" t="str">
        <f t="shared" si="31"/>
        <v>BO-38U:DI-BPMSigPatch/TO_OUT
BO-38U:DI-BPMRFFE/TO_IN</v>
      </c>
      <c r="R2885" s="46" t="s">
        <v>25</v>
      </c>
      <c r="S2885" s="46" t="s">
        <v>25</v>
      </c>
      <c r="T2885" s="47" t="str">
        <f>Def_Sistemas_Conectores_Cabos!$C$14</f>
        <v>Datalink Extrudado</v>
      </c>
      <c r="U2885" s="45" t="s">
        <v>46</v>
      </c>
      <c r="V2885" s="33"/>
      <c r="W2885" s="33"/>
      <c r="X2885" s="33"/>
    </row>
    <row r="2886" ht="15.75" customHeight="1">
      <c r="A2886" s="19" t="str">
        <f>Def_Sistemas_Conectores_Cabos!$A$22</f>
        <v>BPM de elétrons</v>
      </c>
      <c r="B2886" s="22" t="str">
        <f>Datas_Entregas!$A$2</f>
        <v>Booster/LTB</v>
      </c>
      <c r="C2886" s="25">
        <f t="array" ref="C2886">INDEX(Datas_Entregas!$B$2:$B$100, MATCH(B2886, Datas_Entregas!$A$2:$A$100, 0), 1)</f>
        <v>43266</v>
      </c>
      <c r="D2886" s="22" t="str">
        <f>Def_Status_Montagem!$A$2</f>
        <v>A verificar</v>
      </c>
      <c r="E2886" s="35" t="str">
        <f>Def_Status_Montagem!$B$4</f>
        <v>Contratada (inclui etiqueta)</v>
      </c>
      <c r="F2886" s="214" t="str">
        <f t="array" ref="F2886">INDEX(Def_Instancias_Equipamentos!$F$2:$F$5135, MATCH(K2886, Def_Instancias_Equipamentos!$D$2:$D$5135, 0), 1)</f>
        <v>Túnel (Booster)</v>
      </c>
      <c r="G2886" s="215" t="str">
        <f t="array" ref="G2886">INDEX(Def_Instancias_Equipamentos!$F$2:$F$5135, MATCH(L2886, Def_Instancias_Equipamentos!$D$2:$D$5135, 0), 1)</f>
        <v>Sala Racks 16</v>
      </c>
      <c r="H2886" s="26" t="str">
        <f t="array" ref="H2886">INDEX(Def_Instancias_Equipamentos!$E$2:$E$5135, MATCH(K2886, Def_Instancias_Equipamentos!$D$2:$D$5135, 0), 1)</f>
        <v>BO-39U</v>
      </c>
      <c r="I2886" s="27" t="str">
        <f t="array" ref="I2886">INDEX(Def_Instancias_Equipamentos!$E$2:$E$5135, MATCH(L2886, Def_Instancias_Equipamentos!$D$2:$D$5135, 0), 1)</f>
        <v>IA-16RaBPM</v>
      </c>
      <c r="J2886" s="27" t="str">
        <f t="shared" si="26"/>
        <v>EXTERNO</v>
      </c>
      <c r="K2886" s="28" t="str">
        <f>Def_Instancias_Equipamentos!$D$1029</f>
        <v>BO-39U:DI-BPMSigPatch</v>
      </c>
      <c r="L2886" s="19" t="str">
        <f>Def_Instancias_Equipamentos!$D$779</f>
        <v>BO-39U:DI-BPMRFFE</v>
      </c>
      <c r="M2886" s="44" t="s">
        <v>44</v>
      </c>
      <c r="N2886" s="45" t="s">
        <v>45</v>
      </c>
      <c r="O2886" s="31" t="str">
        <f>Def_Sistemas_Conectores_Cabos!$B$7</f>
        <v>SMA 50-ohm</v>
      </c>
      <c r="P2886" s="19" t="str">
        <f>Def_Sistemas_Conectores_Cabos!$B$7</f>
        <v>SMA 50-ohm</v>
      </c>
      <c r="Q2886" s="27" t="str">
        <f t="shared" si="31"/>
        <v>BO-39U:DI-BPMSigPatch/BI_OUT
BO-39U:DI-BPMRFFE/BI_IN</v>
      </c>
      <c r="R2886" s="46" t="s">
        <v>25</v>
      </c>
      <c r="S2886" s="46" t="s">
        <v>25</v>
      </c>
      <c r="T2886" s="47" t="str">
        <f>Def_Sistemas_Conectores_Cabos!$C$14</f>
        <v>Datalink Extrudado</v>
      </c>
      <c r="U2886" s="45" t="s">
        <v>46</v>
      </c>
      <c r="V2886" s="33"/>
      <c r="W2886" s="33"/>
      <c r="X2886" s="33"/>
    </row>
    <row r="2887" ht="15.75" customHeight="1">
      <c r="A2887" s="19" t="str">
        <f>Def_Sistemas_Conectores_Cabos!$A$22</f>
        <v>BPM de elétrons</v>
      </c>
      <c r="B2887" s="22" t="str">
        <f>Datas_Entregas!$A$2</f>
        <v>Booster/LTB</v>
      </c>
      <c r="C2887" s="25">
        <f t="array" ref="C2887">INDEX(Datas_Entregas!$B$2:$B$100, MATCH(B2887, Datas_Entregas!$A$2:$A$100, 0), 1)</f>
        <v>43266</v>
      </c>
      <c r="D2887" s="22" t="str">
        <f>Def_Status_Montagem!$A$2</f>
        <v>A verificar</v>
      </c>
      <c r="E2887" s="35" t="str">
        <f>Def_Status_Montagem!$B$4</f>
        <v>Contratada (inclui etiqueta)</v>
      </c>
      <c r="F2887" s="214" t="str">
        <f t="array" ref="F2887">INDEX(Def_Instancias_Equipamentos!$F$2:$F$5135, MATCH(K2887, Def_Instancias_Equipamentos!$D$2:$D$5135, 0), 1)</f>
        <v>Túnel (Booster)</v>
      </c>
      <c r="G2887" s="215" t="str">
        <f t="array" ref="G2887">INDEX(Def_Instancias_Equipamentos!$F$2:$F$5135, MATCH(L2887, Def_Instancias_Equipamentos!$D$2:$D$5135, 0), 1)</f>
        <v>Sala Racks 16</v>
      </c>
      <c r="H2887" s="26" t="str">
        <f t="array" ref="H2887">INDEX(Def_Instancias_Equipamentos!$E$2:$E$5135, MATCH(K2887, Def_Instancias_Equipamentos!$D$2:$D$5135, 0), 1)</f>
        <v>BO-39U</v>
      </c>
      <c r="I2887" s="27" t="str">
        <f t="array" ref="I2887">INDEX(Def_Instancias_Equipamentos!$E$2:$E$5135, MATCH(L2887, Def_Instancias_Equipamentos!$D$2:$D$5135, 0), 1)</f>
        <v>IA-16RaBPM</v>
      </c>
      <c r="J2887" s="27" t="str">
        <f t="shared" si="26"/>
        <v>EXTERNO</v>
      </c>
      <c r="K2887" s="28" t="str">
        <f>Def_Instancias_Equipamentos!$D$1029</f>
        <v>BO-39U:DI-BPMSigPatch</v>
      </c>
      <c r="L2887" s="19" t="str">
        <f>Def_Instancias_Equipamentos!$D$779</f>
        <v>BO-39U:DI-BPMRFFE</v>
      </c>
      <c r="M2887" s="44" t="s">
        <v>47</v>
      </c>
      <c r="N2887" s="45" t="s">
        <v>48</v>
      </c>
      <c r="O2887" s="31" t="str">
        <f>Def_Sistemas_Conectores_Cabos!$B$7</f>
        <v>SMA 50-ohm</v>
      </c>
      <c r="P2887" s="19" t="str">
        <f>Def_Sistemas_Conectores_Cabos!$B$7</f>
        <v>SMA 50-ohm</v>
      </c>
      <c r="Q2887" s="27" t="str">
        <f t="shared" si="31"/>
        <v>BO-39U:DI-BPMSigPatch/BO_OUT
BO-39U:DI-BPMRFFE/BO_IN</v>
      </c>
      <c r="R2887" s="46" t="s">
        <v>25</v>
      </c>
      <c r="S2887" s="46" t="s">
        <v>25</v>
      </c>
      <c r="T2887" s="47" t="str">
        <f>Def_Sistemas_Conectores_Cabos!$C$14</f>
        <v>Datalink Extrudado</v>
      </c>
      <c r="U2887" s="45" t="s">
        <v>46</v>
      </c>
      <c r="V2887" s="33"/>
      <c r="W2887" s="33"/>
      <c r="X2887" s="33"/>
    </row>
    <row r="2888" ht="15.75" customHeight="1">
      <c r="A2888" s="19" t="str">
        <f>Def_Sistemas_Conectores_Cabos!$A$22</f>
        <v>BPM de elétrons</v>
      </c>
      <c r="B2888" s="22" t="str">
        <f>Datas_Entregas!$A$2</f>
        <v>Booster/LTB</v>
      </c>
      <c r="C2888" s="25">
        <f t="array" ref="C2888">INDEX(Datas_Entregas!$B$2:$B$100, MATCH(B2888, Datas_Entregas!$A$2:$A$100, 0), 1)</f>
        <v>43266</v>
      </c>
      <c r="D2888" s="22" t="str">
        <f>Def_Status_Montagem!$A$2</f>
        <v>A verificar</v>
      </c>
      <c r="E2888" s="35" t="str">
        <f>Def_Status_Montagem!$B$4</f>
        <v>Contratada (inclui etiqueta)</v>
      </c>
      <c r="F2888" s="214" t="str">
        <f t="array" ref="F2888">INDEX(Def_Instancias_Equipamentos!$F$2:$F$5135, MATCH(K2888, Def_Instancias_Equipamentos!$D$2:$D$5135, 0), 1)</f>
        <v>Túnel (Booster)</v>
      </c>
      <c r="G2888" s="215" t="str">
        <f t="array" ref="G2888">INDEX(Def_Instancias_Equipamentos!$F$2:$F$5135, MATCH(L2888, Def_Instancias_Equipamentos!$D$2:$D$5135, 0), 1)</f>
        <v>Sala Racks 16</v>
      </c>
      <c r="H2888" s="26" t="str">
        <f t="array" ref="H2888">INDEX(Def_Instancias_Equipamentos!$E$2:$E$5135, MATCH(K2888, Def_Instancias_Equipamentos!$D$2:$D$5135, 0), 1)</f>
        <v>BO-39U</v>
      </c>
      <c r="I2888" s="27" t="str">
        <f t="array" ref="I2888">INDEX(Def_Instancias_Equipamentos!$E$2:$E$5135, MATCH(L2888, Def_Instancias_Equipamentos!$D$2:$D$5135, 0), 1)</f>
        <v>IA-16RaBPM</v>
      </c>
      <c r="J2888" s="27" t="str">
        <f t="shared" si="26"/>
        <v>EXTERNO</v>
      </c>
      <c r="K2888" s="28" t="str">
        <f>Def_Instancias_Equipamentos!$D$1029</f>
        <v>BO-39U:DI-BPMSigPatch</v>
      </c>
      <c r="L2888" s="19" t="str">
        <f>Def_Instancias_Equipamentos!$D$779</f>
        <v>BO-39U:DI-BPMRFFE</v>
      </c>
      <c r="M2888" s="44" t="s">
        <v>49</v>
      </c>
      <c r="N2888" s="45" t="s">
        <v>50</v>
      </c>
      <c r="O2888" s="31" t="str">
        <f>Def_Sistemas_Conectores_Cabos!$B$7</f>
        <v>SMA 50-ohm</v>
      </c>
      <c r="P2888" s="19" t="str">
        <f>Def_Sistemas_Conectores_Cabos!$B$7</f>
        <v>SMA 50-ohm</v>
      </c>
      <c r="Q2888" s="27" t="str">
        <f t="shared" si="31"/>
        <v>BO-39U:DI-BPMSigPatch/TI_OUT
BO-39U:DI-BPMRFFE/TI_IN</v>
      </c>
      <c r="R2888" s="46" t="s">
        <v>25</v>
      </c>
      <c r="S2888" s="46" t="s">
        <v>25</v>
      </c>
      <c r="T2888" s="47" t="str">
        <f>Def_Sistemas_Conectores_Cabos!$C$14</f>
        <v>Datalink Extrudado</v>
      </c>
      <c r="U2888" s="45" t="s">
        <v>46</v>
      </c>
      <c r="V2888" s="33"/>
      <c r="W2888" s="33"/>
      <c r="X2888" s="33"/>
    </row>
    <row r="2889" ht="15.75" customHeight="1">
      <c r="A2889" s="19" t="str">
        <f>Def_Sistemas_Conectores_Cabos!$A$22</f>
        <v>BPM de elétrons</v>
      </c>
      <c r="B2889" s="22" t="str">
        <f>Datas_Entregas!$A$2</f>
        <v>Booster/LTB</v>
      </c>
      <c r="C2889" s="25">
        <f t="array" ref="C2889">INDEX(Datas_Entregas!$B$2:$B$100, MATCH(B2889, Datas_Entregas!$A$2:$A$100, 0), 1)</f>
        <v>43266</v>
      </c>
      <c r="D2889" s="22" t="str">
        <f>Def_Status_Montagem!$A$2</f>
        <v>A verificar</v>
      </c>
      <c r="E2889" s="35" t="str">
        <f>Def_Status_Montagem!$B$4</f>
        <v>Contratada (inclui etiqueta)</v>
      </c>
      <c r="F2889" s="214" t="str">
        <f t="array" ref="F2889">INDEX(Def_Instancias_Equipamentos!$F$2:$F$5135, MATCH(K2889, Def_Instancias_Equipamentos!$D$2:$D$5135, 0), 1)</f>
        <v>Túnel (Booster)</v>
      </c>
      <c r="G2889" s="215" t="str">
        <f t="array" ref="G2889">INDEX(Def_Instancias_Equipamentos!$F$2:$F$5135, MATCH(L2889, Def_Instancias_Equipamentos!$D$2:$D$5135, 0), 1)</f>
        <v>Sala Racks 16</v>
      </c>
      <c r="H2889" s="26" t="str">
        <f t="array" ref="H2889">INDEX(Def_Instancias_Equipamentos!$E$2:$E$5135, MATCH(K2889, Def_Instancias_Equipamentos!$D$2:$D$5135, 0), 1)</f>
        <v>BO-39U</v>
      </c>
      <c r="I2889" s="27" t="str">
        <f t="array" ref="I2889">INDEX(Def_Instancias_Equipamentos!$E$2:$E$5135, MATCH(L2889, Def_Instancias_Equipamentos!$D$2:$D$5135, 0), 1)</f>
        <v>IA-16RaBPM</v>
      </c>
      <c r="J2889" s="27" t="str">
        <f t="shared" si="26"/>
        <v>EXTERNO</v>
      </c>
      <c r="K2889" s="28" t="str">
        <f>Def_Instancias_Equipamentos!$D$1029</f>
        <v>BO-39U:DI-BPMSigPatch</v>
      </c>
      <c r="L2889" s="19" t="str">
        <f>Def_Instancias_Equipamentos!$D$779</f>
        <v>BO-39U:DI-BPMRFFE</v>
      </c>
      <c r="M2889" s="44" t="s">
        <v>51</v>
      </c>
      <c r="N2889" s="45" t="s">
        <v>52</v>
      </c>
      <c r="O2889" s="31" t="str">
        <f>Def_Sistemas_Conectores_Cabos!$B$7</f>
        <v>SMA 50-ohm</v>
      </c>
      <c r="P2889" s="19" t="str">
        <f>Def_Sistemas_Conectores_Cabos!$B$7</f>
        <v>SMA 50-ohm</v>
      </c>
      <c r="Q2889" s="27" t="str">
        <f t="shared" si="31"/>
        <v>BO-39U:DI-BPMSigPatch/TO_OUT
BO-39U:DI-BPMRFFE/TO_IN</v>
      </c>
      <c r="R2889" s="46" t="s">
        <v>25</v>
      </c>
      <c r="S2889" s="46" t="s">
        <v>25</v>
      </c>
      <c r="T2889" s="47" t="str">
        <f>Def_Sistemas_Conectores_Cabos!$C$14</f>
        <v>Datalink Extrudado</v>
      </c>
      <c r="U2889" s="45" t="s">
        <v>46</v>
      </c>
      <c r="V2889" s="33"/>
      <c r="W2889" s="33"/>
      <c r="X2889" s="33"/>
    </row>
    <row r="2890" ht="15.75" customHeight="1">
      <c r="A2890" s="19" t="str">
        <f>Def_Sistemas_Conectores_Cabos!$A$22</f>
        <v>BPM de elétrons</v>
      </c>
      <c r="B2890" s="22" t="str">
        <f>Datas_Entregas!$A$2</f>
        <v>Booster/LTB</v>
      </c>
      <c r="C2890" s="25">
        <f t="array" ref="C2890">INDEX(Datas_Entregas!$B$2:$B$100, MATCH(B2890, Datas_Entregas!$A$2:$A$100, 0), 1)</f>
        <v>43266</v>
      </c>
      <c r="D2890" s="22" t="str">
        <f>Def_Status_Montagem!$A$2</f>
        <v>A verificar</v>
      </c>
      <c r="E2890" s="35" t="str">
        <f>Def_Status_Montagem!$B$4</f>
        <v>Contratada (inclui etiqueta)</v>
      </c>
      <c r="F2890" s="214" t="str">
        <f t="array" ref="F2890">INDEX(Def_Instancias_Equipamentos!$F$2:$F$5135, MATCH(K2890, Def_Instancias_Equipamentos!$D$2:$D$5135, 0), 1)</f>
        <v>Túnel (Booster)</v>
      </c>
      <c r="G2890" s="215" t="str">
        <f t="array" ref="G2890">INDEX(Def_Instancias_Equipamentos!$F$2:$F$5135, MATCH(L2890, Def_Instancias_Equipamentos!$D$2:$D$5135, 0), 1)</f>
        <v>Sala Racks 16</v>
      </c>
      <c r="H2890" s="26" t="str">
        <f t="array" ref="H2890">INDEX(Def_Instancias_Equipamentos!$E$2:$E$5135, MATCH(K2890, Def_Instancias_Equipamentos!$D$2:$D$5135, 0), 1)</f>
        <v>BO-40U</v>
      </c>
      <c r="I2890" s="27" t="str">
        <f t="array" ref="I2890">INDEX(Def_Instancias_Equipamentos!$E$2:$E$5135, MATCH(L2890, Def_Instancias_Equipamentos!$D$2:$D$5135, 0), 1)</f>
        <v>IA-16RaBPM</v>
      </c>
      <c r="J2890" s="27" t="str">
        <f t="shared" si="26"/>
        <v>EXTERNO</v>
      </c>
      <c r="K2890" s="28" t="str">
        <f>Def_Instancias_Equipamentos!$D$1030</f>
        <v>BO-40U:DI-BPMSigPatch</v>
      </c>
      <c r="L2890" s="19" t="str">
        <f>Def_Instancias_Equipamentos!$D$780</f>
        <v>BO-40U:DI-BPMRFFE</v>
      </c>
      <c r="M2890" s="44" t="s">
        <v>44</v>
      </c>
      <c r="N2890" s="45" t="s">
        <v>45</v>
      </c>
      <c r="O2890" s="31" t="str">
        <f>Def_Sistemas_Conectores_Cabos!$B$7</f>
        <v>SMA 50-ohm</v>
      </c>
      <c r="P2890" s="19" t="str">
        <f>Def_Sistemas_Conectores_Cabos!$B$7</f>
        <v>SMA 50-ohm</v>
      </c>
      <c r="Q2890" s="27" t="str">
        <f t="shared" si="31"/>
        <v>BO-40U:DI-BPMSigPatch/BI_OUT
BO-40U:DI-BPMRFFE/BI_IN</v>
      </c>
      <c r="R2890" s="46" t="s">
        <v>25</v>
      </c>
      <c r="S2890" s="46" t="s">
        <v>25</v>
      </c>
      <c r="T2890" s="47" t="str">
        <f>Def_Sistemas_Conectores_Cabos!$C$14</f>
        <v>Datalink Extrudado</v>
      </c>
      <c r="U2890" s="45" t="s">
        <v>46</v>
      </c>
      <c r="V2890" s="33"/>
      <c r="W2890" s="33"/>
      <c r="X2890" s="33"/>
    </row>
    <row r="2891" ht="15.75" customHeight="1">
      <c r="A2891" s="19" t="str">
        <f>Def_Sistemas_Conectores_Cabos!$A$22</f>
        <v>BPM de elétrons</v>
      </c>
      <c r="B2891" s="22" t="str">
        <f>Datas_Entregas!$A$2</f>
        <v>Booster/LTB</v>
      </c>
      <c r="C2891" s="25">
        <f t="array" ref="C2891">INDEX(Datas_Entregas!$B$2:$B$100, MATCH(B2891, Datas_Entregas!$A$2:$A$100, 0), 1)</f>
        <v>43266</v>
      </c>
      <c r="D2891" s="22" t="str">
        <f>Def_Status_Montagem!$A$2</f>
        <v>A verificar</v>
      </c>
      <c r="E2891" s="35" t="str">
        <f>Def_Status_Montagem!$B$4</f>
        <v>Contratada (inclui etiqueta)</v>
      </c>
      <c r="F2891" s="214" t="str">
        <f t="array" ref="F2891">INDEX(Def_Instancias_Equipamentos!$F$2:$F$5135, MATCH(K2891, Def_Instancias_Equipamentos!$D$2:$D$5135, 0), 1)</f>
        <v>Túnel (Booster)</v>
      </c>
      <c r="G2891" s="215" t="str">
        <f t="array" ref="G2891">INDEX(Def_Instancias_Equipamentos!$F$2:$F$5135, MATCH(L2891, Def_Instancias_Equipamentos!$D$2:$D$5135, 0), 1)</f>
        <v>Sala Racks 16</v>
      </c>
      <c r="H2891" s="26" t="str">
        <f t="array" ref="H2891">INDEX(Def_Instancias_Equipamentos!$E$2:$E$5135, MATCH(K2891, Def_Instancias_Equipamentos!$D$2:$D$5135, 0), 1)</f>
        <v>BO-40U</v>
      </c>
      <c r="I2891" s="27" t="str">
        <f t="array" ref="I2891">INDEX(Def_Instancias_Equipamentos!$E$2:$E$5135, MATCH(L2891, Def_Instancias_Equipamentos!$D$2:$D$5135, 0), 1)</f>
        <v>IA-16RaBPM</v>
      </c>
      <c r="J2891" s="27" t="str">
        <f t="shared" si="26"/>
        <v>EXTERNO</v>
      </c>
      <c r="K2891" s="28" t="str">
        <f>Def_Instancias_Equipamentos!$D$1030</f>
        <v>BO-40U:DI-BPMSigPatch</v>
      </c>
      <c r="L2891" s="19" t="str">
        <f>Def_Instancias_Equipamentos!$D$780</f>
        <v>BO-40U:DI-BPMRFFE</v>
      </c>
      <c r="M2891" s="44" t="s">
        <v>47</v>
      </c>
      <c r="N2891" s="45" t="s">
        <v>48</v>
      </c>
      <c r="O2891" s="31" t="str">
        <f>Def_Sistemas_Conectores_Cabos!$B$7</f>
        <v>SMA 50-ohm</v>
      </c>
      <c r="P2891" s="19" t="str">
        <f>Def_Sistemas_Conectores_Cabos!$B$7</f>
        <v>SMA 50-ohm</v>
      </c>
      <c r="Q2891" s="27" t="str">
        <f t="shared" si="31"/>
        <v>BO-40U:DI-BPMSigPatch/BO_OUT
BO-40U:DI-BPMRFFE/BO_IN</v>
      </c>
      <c r="R2891" s="46" t="s">
        <v>25</v>
      </c>
      <c r="S2891" s="46" t="s">
        <v>25</v>
      </c>
      <c r="T2891" s="47" t="str">
        <f>Def_Sistemas_Conectores_Cabos!$C$14</f>
        <v>Datalink Extrudado</v>
      </c>
      <c r="U2891" s="45" t="s">
        <v>46</v>
      </c>
      <c r="V2891" s="33"/>
      <c r="W2891" s="33"/>
      <c r="X2891" s="33"/>
    </row>
    <row r="2892" ht="15.75" customHeight="1">
      <c r="A2892" s="19" t="str">
        <f>Def_Sistemas_Conectores_Cabos!$A$22</f>
        <v>BPM de elétrons</v>
      </c>
      <c r="B2892" s="22" t="str">
        <f>Datas_Entregas!$A$2</f>
        <v>Booster/LTB</v>
      </c>
      <c r="C2892" s="25">
        <f t="array" ref="C2892">INDEX(Datas_Entregas!$B$2:$B$100, MATCH(B2892, Datas_Entregas!$A$2:$A$100, 0), 1)</f>
        <v>43266</v>
      </c>
      <c r="D2892" s="22" t="str">
        <f>Def_Status_Montagem!$A$2</f>
        <v>A verificar</v>
      </c>
      <c r="E2892" s="35" t="str">
        <f>Def_Status_Montagem!$B$4</f>
        <v>Contratada (inclui etiqueta)</v>
      </c>
      <c r="F2892" s="214" t="str">
        <f t="array" ref="F2892">INDEX(Def_Instancias_Equipamentos!$F$2:$F$5135, MATCH(K2892, Def_Instancias_Equipamentos!$D$2:$D$5135, 0), 1)</f>
        <v>Túnel (Booster)</v>
      </c>
      <c r="G2892" s="215" t="str">
        <f t="array" ref="G2892">INDEX(Def_Instancias_Equipamentos!$F$2:$F$5135, MATCH(L2892, Def_Instancias_Equipamentos!$D$2:$D$5135, 0), 1)</f>
        <v>Sala Racks 16</v>
      </c>
      <c r="H2892" s="26" t="str">
        <f t="array" ref="H2892">INDEX(Def_Instancias_Equipamentos!$E$2:$E$5135, MATCH(K2892, Def_Instancias_Equipamentos!$D$2:$D$5135, 0), 1)</f>
        <v>BO-40U</v>
      </c>
      <c r="I2892" s="27" t="str">
        <f t="array" ref="I2892">INDEX(Def_Instancias_Equipamentos!$E$2:$E$5135, MATCH(L2892, Def_Instancias_Equipamentos!$D$2:$D$5135, 0), 1)</f>
        <v>IA-16RaBPM</v>
      </c>
      <c r="J2892" s="27" t="str">
        <f t="shared" si="26"/>
        <v>EXTERNO</v>
      </c>
      <c r="K2892" s="28" t="str">
        <f>Def_Instancias_Equipamentos!$D$1030</f>
        <v>BO-40U:DI-BPMSigPatch</v>
      </c>
      <c r="L2892" s="19" t="str">
        <f>Def_Instancias_Equipamentos!$D$780</f>
        <v>BO-40U:DI-BPMRFFE</v>
      </c>
      <c r="M2892" s="44" t="s">
        <v>49</v>
      </c>
      <c r="N2892" s="45" t="s">
        <v>50</v>
      </c>
      <c r="O2892" s="31" t="str">
        <f>Def_Sistemas_Conectores_Cabos!$B$7</f>
        <v>SMA 50-ohm</v>
      </c>
      <c r="P2892" s="19" t="str">
        <f>Def_Sistemas_Conectores_Cabos!$B$7</f>
        <v>SMA 50-ohm</v>
      </c>
      <c r="Q2892" s="27" t="str">
        <f t="shared" si="31"/>
        <v>BO-40U:DI-BPMSigPatch/TI_OUT
BO-40U:DI-BPMRFFE/TI_IN</v>
      </c>
      <c r="R2892" s="46" t="s">
        <v>25</v>
      </c>
      <c r="S2892" s="46" t="s">
        <v>25</v>
      </c>
      <c r="T2892" s="47" t="str">
        <f>Def_Sistemas_Conectores_Cabos!$C$14</f>
        <v>Datalink Extrudado</v>
      </c>
      <c r="U2892" s="45" t="s">
        <v>46</v>
      </c>
      <c r="V2892" s="33"/>
      <c r="W2892" s="33"/>
      <c r="X2892" s="33"/>
    </row>
    <row r="2893" ht="15.75" customHeight="1">
      <c r="A2893" s="19" t="str">
        <f>Def_Sistemas_Conectores_Cabos!$A$22</f>
        <v>BPM de elétrons</v>
      </c>
      <c r="B2893" s="22" t="str">
        <f>Datas_Entregas!$A$2</f>
        <v>Booster/LTB</v>
      </c>
      <c r="C2893" s="25">
        <f t="array" ref="C2893">INDEX(Datas_Entregas!$B$2:$B$100, MATCH(B2893, Datas_Entregas!$A$2:$A$100, 0), 1)</f>
        <v>43266</v>
      </c>
      <c r="D2893" s="22" t="str">
        <f>Def_Status_Montagem!$A$2</f>
        <v>A verificar</v>
      </c>
      <c r="E2893" s="35" t="str">
        <f>Def_Status_Montagem!$B$4</f>
        <v>Contratada (inclui etiqueta)</v>
      </c>
      <c r="F2893" s="214" t="str">
        <f t="array" ref="F2893">INDEX(Def_Instancias_Equipamentos!$F$2:$F$5135, MATCH(K2893, Def_Instancias_Equipamentos!$D$2:$D$5135, 0), 1)</f>
        <v>Túnel (Booster)</v>
      </c>
      <c r="G2893" s="215" t="str">
        <f t="array" ref="G2893">INDEX(Def_Instancias_Equipamentos!$F$2:$F$5135, MATCH(L2893, Def_Instancias_Equipamentos!$D$2:$D$5135, 0), 1)</f>
        <v>Sala Racks 16</v>
      </c>
      <c r="H2893" s="26" t="str">
        <f t="array" ref="H2893">INDEX(Def_Instancias_Equipamentos!$E$2:$E$5135, MATCH(K2893, Def_Instancias_Equipamentos!$D$2:$D$5135, 0), 1)</f>
        <v>BO-40U</v>
      </c>
      <c r="I2893" s="27" t="str">
        <f t="array" ref="I2893">INDEX(Def_Instancias_Equipamentos!$E$2:$E$5135, MATCH(L2893, Def_Instancias_Equipamentos!$D$2:$D$5135, 0), 1)</f>
        <v>IA-16RaBPM</v>
      </c>
      <c r="J2893" s="27" t="str">
        <f t="shared" si="26"/>
        <v>EXTERNO</v>
      </c>
      <c r="K2893" s="28" t="str">
        <f>Def_Instancias_Equipamentos!$D$1030</f>
        <v>BO-40U:DI-BPMSigPatch</v>
      </c>
      <c r="L2893" s="19" t="str">
        <f>Def_Instancias_Equipamentos!$D$780</f>
        <v>BO-40U:DI-BPMRFFE</v>
      </c>
      <c r="M2893" s="44" t="s">
        <v>51</v>
      </c>
      <c r="N2893" s="45" t="s">
        <v>52</v>
      </c>
      <c r="O2893" s="31" t="str">
        <f>Def_Sistemas_Conectores_Cabos!$B$7</f>
        <v>SMA 50-ohm</v>
      </c>
      <c r="P2893" s="19" t="str">
        <f>Def_Sistemas_Conectores_Cabos!$B$7</f>
        <v>SMA 50-ohm</v>
      </c>
      <c r="Q2893" s="27" t="str">
        <f t="shared" si="31"/>
        <v>BO-40U:DI-BPMSigPatch/TO_OUT
BO-40U:DI-BPMRFFE/TO_IN</v>
      </c>
      <c r="R2893" s="46" t="s">
        <v>25</v>
      </c>
      <c r="S2893" s="46" t="s">
        <v>25</v>
      </c>
      <c r="T2893" s="47" t="str">
        <f>Def_Sistemas_Conectores_Cabos!$C$14</f>
        <v>Datalink Extrudado</v>
      </c>
      <c r="U2893" s="45" t="s">
        <v>46</v>
      </c>
      <c r="V2893" s="33"/>
      <c r="W2893" s="33"/>
      <c r="X2893" s="33"/>
    </row>
    <row r="2894" ht="15.75" customHeight="1">
      <c r="A2894" s="19" t="str">
        <f>Def_Sistemas_Conectores_Cabos!$A$22</f>
        <v>BPM de elétrons</v>
      </c>
      <c r="B2894" s="22" t="str">
        <f>Datas_Entregas!$A$2</f>
        <v>Booster/LTB</v>
      </c>
      <c r="C2894" s="25">
        <f t="array" ref="C2894">INDEX(Datas_Entregas!$B$2:$B$100, MATCH(B2894, Datas_Entregas!$A$2:$A$100, 0), 1)</f>
        <v>43266</v>
      </c>
      <c r="D2894" s="22" t="str">
        <f>Def_Status_Montagem!$A$2</f>
        <v>A verificar</v>
      </c>
      <c r="E2894" s="35" t="str">
        <f>Def_Status_Montagem!$B$4</f>
        <v>Contratada (inclui etiqueta)</v>
      </c>
      <c r="F2894" s="214" t="str">
        <f t="array" ref="F2894">INDEX(Def_Instancias_Equipamentos!$F$2:$F$5135, MATCH(K2894, Def_Instancias_Equipamentos!$D$2:$D$5135, 0), 1)</f>
        <v>Túnel (Booster)</v>
      </c>
      <c r="G2894" s="215" t="str">
        <f t="array" ref="G2894">INDEX(Def_Instancias_Equipamentos!$F$2:$F$5135, MATCH(L2894, Def_Instancias_Equipamentos!$D$2:$D$5135, 0), 1)</f>
        <v>Sala Racks 17</v>
      </c>
      <c r="H2894" s="26" t="str">
        <f t="array" ref="H2894">INDEX(Def_Instancias_Equipamentos!$E$2:$E$5135, MATCH(K2894, Def_Instancias_Equipamentos!$D$2:$D$5135, 0), 1)</f>
        <v>BO-41U</v>
      </c>
      <c r="I2894" s="27" t="str">
        <f t="array" ref="I2894">INDEX(Def_Instancias_Equipamentos!$E$2:$E$5135, MATCH(L2894, Def_Instancias_Equipamentos!$D$2:$D$5135, 0), 1)</f>
        <v>IA-17RaBPM</v>
      </c>
      <c r="J2894" s="27" t="str">
        <f t="shared" si="26"/>
        <v>EXTERNO</v>
      </c>
      <c r="K2894" s="28" t="str">
        <f>Def_Instancias_Equipamentos!$D$1031</f>
        <v>BO-41U:DI-BPMSigPatch</v>
      </c>
      <c r="L2894" s="19" t="str">
        <f>Def_Instancias_Equipamentos!$D$781</f>
        <v>BO-41U:DI-BPMRFFE</v>
      </c>
      <c r="M2894" s="44" t="s">
        <v>44</v>
      </c>
      <c r="N2894" s="45" t="s">
        <v>45</v>
      </c>
      <c r="O2894" s="31" t="str">
        <f>Def_Sistemas_Conectores_Cabos!$B$7</f>
        <v>SMA 50-ohm</v>
      </c>
      <c r="P2894" s="19" t="str">
        <f>Def_Sistemas_Conectores_Cabos!$B$7</f>
        <v>SMA 50-ohm</v>
      </c>
      <c r="Q2894" s="27" t="str">
        <f t="shared" si="31"/>
        <v>BO-41U:DI-BPMSigPatch/BI_OUT
BO-41U:DI-BPMRFFE/BI_IN</v>
      </c>
      <c r="R2894" s="46" t="s">
        <v>25</v>
      </c>
      <c r="S2894" s="46" t="s">
        <v>25</v>
      </c>
      <c r="T2894" s="47" t="str">
        <f>Def_Sistemas_Conectores_Cabos!$C$14</f>
        <v>Datalink Extrudado</v>
      </c>
      <c r="U2894" s="45" t="s">
        <v>46</v>
      </c>
      <c r="V2894" s="33"/>
      <c r="W2894" s="33"/>
      <c r="X2894" s="33"/>
    </row>
    <row r="2895" ht="15.75" customHeight="1">
      <c r="A2895" s="19" t="str">
        <f>Def_Sistemas_Conectores_Cabos!$A$22</f>
        <v>BPM de elétrons</v>
      </c>
      <c r="B2895" s="22" t="str">
        <f>Datas_Entregas!$A$2</f>
        <v>Booster/LTB</v>
      </c>
      <c r="C2895" s="25">
        <f t="array" ref="C2895">INDEX(Datas_Entregas!$B$2:$B$100, MATCH(B2895, Datas_Entregas!$A$2:$A$100, 0), 1)</f>
        <v>43266</v>
      </c>
      <c r="D2895" s="22" t="str">
        <f>Def_Status_Montagem!$A$2</f>
        <v>A verificar</v>
      </c>
      <c r="E2895" s="35" t="str">
        <f>Def_Status_Montagem!$B$4</f>
        <v>Contratada (inclui etiqueta)</v>
      </c>
      <c r="F2895" s="214" t="str">
        <f t="array" ref="F2895">INDEX(Def_Instancias_Equipamentos!$F$2:$F$5135, MATCH(K2895, Def_Instancias_Equipamentos!$D$2:$D$5135, 0), 1)</f>
        <v>Túnel (Booster)</v>
      </c>
      <c r="G2895" s="215" t="str">
        <f t="array" ref="G2895">INDEX(Def_Instancias_Equipamentos!$F$2:$F$5135, MATCH(L2895, Def_Instancias_Equipamentos!$D$2:$D$5135, 0), 1)</f>
        <v>Sala Racks 17</v>
      </c>
      <c r="H2895" s="26" t="str">
        <f t="array" ref="H2895">INDEX(Def_Instancias_Equipamentos!$E$2:$E$5135, MATCH(K2895, Def_Instancias_Equipamentos!$D$2:$D$5135, 0), 1)</f>
        <v>BO-41U</v>
      </c>
      <c r="I2895" s="27" t="str">
        <f t="array" ref="I2895">INDEX(Def_Instancias_Equipamentos!$E$2:$E$5135, MATCH(L2895, Def_Instancias_Equipamentos!$D$2:$D$5135, 0), 1)</f>
        <v>IA-17RaBPM</v>
      </c>
      <c r="J2895" s="27" t="str">
        <f t="shared" si="26"/>
        <v>EXTERNO</v>
      </c>
      <c r="K2895" s="28" t="str">
        <f>Def_Instancias_Equipamentos!$D$1031</f>
        <v>BO-41U:DI-BPMSigPatch</v>
      </c>
      <c r="L2895" s="19" t="str">
        <f>Def_Instancias_Equipamentos!$D$781</f>
        <v>BO-41U:DI-BPMRFFE</v>
      </c>
      <c r="M2895" s="44" t="s">
        <v>47</v>
      </c>
      <c r="N2895" s="45" t="s">
        <v>48</v>
      </c>
      <c r="O2895" s="31" t="str">
        <f>Def_Sistemas_Conectores_Cabos!$B$7</f>
        <v>SMA 50-ohm</v>
      </c>
      <c r="P2895" s="19" t="str">
        <f>Def_Sistemas_Conectores_Cabos!$B$7</f>
        <v>SMA 50-ohm</v>
      </c>
      <c r="Q2895" s="27" t="str">
        <f t="shared" si="31"/>
        <v>BO-41U:DI-BPMSigPatch/BO_OUT
BO-41U:DI-BPMRFFE/BO_IN</v>
      </c>
      <c r="R2895" s="46" t="s">
        <v>25</v>
      </c>
      <c r="S2895" s="46" t="s">
        <v>25</v>
      </c>
      <c r="T2895" s="47" t="str">
        <f>Def_Sistemas_Conectores_Cabos!$C$14</f>
        <v>Datalink Extrudado</v>
      </c>
      <c r="U2895" s="45" t="s">
        <v>46</v>
      </c>
      <c r="V2895" s="33"/>
      <c r="W2895" s="33"/>
      <c r="X2895" s="33"/>
    </row>
    <row r="2896" ht="15.75" customHeight="1">
      <c r="A2896" s="19" t="str">
        <f>Def_Sistemas_Conectores_Cabos!$A$22</f>
        <v>BPM de elétrons</v>
      </c>
      <c r="B2896" s="22" t="str">
        <f>Datas_Entregas!$A$3</f>
        <v>BTS/Anel</v>
      </c>
      <c r="C2896" s="25">
        <f t="array" ref="C2896">INDEX(Datas_Entregas!$B$2:$B$100, MATCH(B2896, Datas_Entregas!$A$2:$A$100, 0), 1)</f>
        <v>43296</v>
      </c>
      <c r="D2896" s="22" t="str">
        <f>Def_Status_Montagem!$A$2</f>
        <v>A verificar</v>
      </c>
      <c r="E2896" s="35" t="str">
        <f>Def_Status_Montagem!$B$4</f>
        <v>Contratada (inclui etiqueta)</v>
      </c>
      <c r="F2896" s="214" t="str">
        <f t="array" ref="F2896">INDEX(Def_Instancias_Equipamentos!$F$2:$F$5135, MATCH(K2896, Def_Instancias_Equipamentos!$D$2:$D$5135, 0), 1)</f>
        <v>Túnel (Anel)</v>
      </c>
      <c r="G2896" s="215" t="str">
        <f t="array" ref="G2896">INDEX(Def_Instancias_Equipamentos!$F$2:$F$5135, MATCH(L2896, Def_Instancias_Equipamentos!$D$2:$D$5135, 0), 1)</f>
        <v>Sala Racks 1</v>
      </c>
      <c r="H2896" s="26" t="str">
        <f t="array" ref="H2896">INDEX(Def_Instancias_Equipamentos!$E$2:$E$5135, MATCH(K2896, Def_Instancias_Equipamentos!$D$2:$D$5135, 0), 1)</f>
        <v>SI-01C1</v>
      </c>
      <c r="I2896" s="27" t="str">
        <f t="array" ref="I2896">INDEX(Def_Instancias_Equipamentos!$E$2:$E$5135, MATCH(L2896, Def_Instancias_Equipamentos!$D$2:$D$5135, 0), 1)</f>
        <v>IA-01RaBPM</v>
      </c>
      <c r="J2896" s="27" t="str">
        <f t="shared" si="26"/>
        <v>EXTERNO</v>
      </c>
      <c r="K2896" s="28" t="str">
        <f>Def_Instancias_Equipamentos!$D$1041</f>
        <v>SI-01C1:DI-BPMSigPatch-1</v>
      </c>
      <c r="L2896" s="19" t="str">
        <f>Def_Instancias_Equipamentos!$D$791</f>
        <v>SI-01C1:DI-BPMRFFE-1</v>
      </c>
      <c r="M2896" s="44" t="s">
        <v>49</v>
      </c>
      <c r="N2896" s="45" t="s">
        <v>50</v>
      </c>
      <c r="O2896" s="31" t="str">
        <f>Def_Sistemas_Conectores_Cabos!$B$7</f>
        <v>SMA 50-ohm</v>
      </c>
      <c r="P2896" s="19" t="str">
        <f>Def_Sistemas_Conectores_Cabos!$B$7</f>
        <v>SMA 50-ohm</v>
      </c>
      <c r="Q2896" s="27" t="str">
        <f t="shared" si="31"/>
        <v>SI-01C1:DI-BPMSigPatch-1/TI_OUT
SI-01C1:DI-BPMRFFE-1/TI_IN</v>
      </c>
      <c r="R2896" s="46" t="s">
        <v>25</v>
      </c>
      <c r="S2896" s="46" t="s">
        <v>25</v>
      </c>
      <c r="T2896" s="47" t="str">
        <f>Def_Sistemas_Conectores_Cabos!$C$14</f>
        <v>Datalink Extrudado</v>
      </c>
      <c r="U2896" s="45" t="s">
        <v>46</v>
      </c>
      <c r="V2896" s="33"/>
      <c r="W2896" s="33"/>
      <c r="X2896" s="33"/>
    </row>
    <row r="2897" ht="15.75" customHeight="1">
      <c r="A2897" s="19" t="str">
        <f>Def_Sistemas_Conectores_Cabos!$A$22</f>
        <v>BPM de elétrons</v>
      </c>
      <c r="B2897" s="22" t="str">
        <f>Datas_Entregas!$A$3</f>
        <v>BTS/Anel</v>
      </c>
      <c r="C2897" s="25">
        <f t="array" ref="C2897">INDEX(Datas_Entregas!$B$2:$B$100, MATCH(B2897, Datas_Entregas!$A$2:$A$100, 0), 1)</f>
        <v>43296</v>
      </c>
      <c r="D2897" s="22" t="str">
        <f>Def_Status_Montagem!$A$2</f>
        <v>A verificar</v>
      </c>
      <c r="E2897" s="35" t="str">
        <f>Def_Status_Montagem!$B$4</f>
        <v>Contratada (inclui etiqueta)</v>
      </c>
      <c r="F2897" s="214" t="str">
        <f t="array" ref="F2897">INDEX(Def_Instancias_Equipamentos!$F$2:$F$5135, MATCH(K2897, Def_Instancias_Equipamentos!$D$2:$D$5135, 0), 1)</f>
        <v>Túnel (Anel)</v>
      </c>
      <c r="G2897" s="215" t="str">
        <f t="array" ref="G2897">INDEX(Def_Instancias_Equipamentos!$F$2:$F$5135, MATCH(L2897, Def_Instancias_Equipamentos!$D$2:$D$5135, 0), 1)</f>
        <v>Sala Racks 1</v>
      </c>
      <c r="H2897" s="26" t="str">
        <f t="array" ref="H2897">INDEX(Def_Instancias_Equipamentos!$E$2:$E$5135, MATCH(K2897, Def_Instancias_Equipamentos!$D$2:$D$5135, 0), 1)</f>
        <v>SI-01C1</v>
      </c>
      <c r="I2897" s="27" t="str">
        <f t="array" ref="I2897">INDEX(Def_Instancias_Equipamentos!$E$2:$E$5135, MATCH(L2897, Def_Instancias_Equipamentos!$D$2:$D$5135, 0), 1)</f>
        <v>IA-01RaBPM</v>
      </c>
      <c r="J2897" s="27" t="str">
        <f t="shared" si="26"/>
        <v>EXTERNO</v>
      </c>
      <c r="K2897" s="28" t="str">
        <f>Def_Instancias_Equipamentos!$D$1042</f>
        <v>SI-01C1:DI-BPMSigPatch-2</v>
      </c>
      <c r="L2897" s="19" t="str">
        <f>Def_Instancias_Equipamentos!$D$792</f>
        <v>SI-01C1:DI-BPMRFFE-2</v>
      </c>
      <c r="M2897" s="44" t="s">
        <v>49</v>
      </c>
      <c r="N2897" s="45" t="s">
        <v>50</v>
      </c>
      <c r="O2897" s="31" t="str">
        <f>Def_Sistemas_Conectores_Cabos!$B$7</f>
        <v>SMA 50-ohm</v>
      </c>
      <c r="P2897" s="19" t="str">
        <f>Def_Sistemas_Conectores_Cabos!$B$7</f>
        <v>SMA 50-ohm</v>
      </c>
      <c r="Q2897" s="27" t="str">
        <f t="shared" si="31"/>
        <v>SI-01C1:DI-BPMSigPatch-2/TI_OUT
SI-01C1:DI-BPMRFFE-2/TI_IN</v>
      </c>
      <c r="R2897" s="46" t="s">
        <v>25</v>
      </c>
      <c r="S2897" s="46" t="s">
        <v>25</v>
      </c>
      <c r="T2897" s="47" t="str">
        <f>Def_Sistemas_Conectores_Cabos!$C$14</f>
        <v>Datalink Extrudado</v>
      </c>
      <c r="U2897" s="45" t="s">
        <v>46</v>
      </c>
      <c r="V2897" s="33"/>
      <c r="W2897" s="33"/>
      <c r="X2897" s="33"/>
    </row>
    <row r="2898" ht="15.75" customHeight="1">
      <c r="A2898" s="19" t="str">
        <f>Def_Sistemas_Conectores_Cabos!$A$22</f>
        <v>BPM de elétrons</v>
      </c>
      <c r="B2898" s="22" t="str">
        <f>Datas_Entregas!$A$3</f>
        <v>BTS/Anel</v>
      </c>
      <c r="C2898" s="25">
        <f t="array" ref="C2898">INDEX(Datas_Entregas!$B$2:$B$100, MATCH(B2898, Datas_Entregas!$A$2:$A$100, 0), 1)</f>
        <v>43296</v>
      </c>
      <c r="D2898" s="22" t="str">
        <f>Def_Status_Montagem!$A$2</f>
        <v>A verificar</v>
      </c>
      <c r="E2898" s="35" t="str">
        <f>Def_Status_Montagem!$B$4</f>
        <v>Contratada (inclui etiqueta)</v>
      </c>
      <c r="F2898" s="214" t="str">
        <f t="array" ref="F2898">INDEX(Def_Instancias_Equipamentos!$F$2:$F$5135, MATCH(K2898, Def_Instancias_Equipamentos!$D$2:$D$5135, 0), 1)</f>
        <v>Túnel (Anel)</v>
      </c>
      <c r="G2898" s="215" t="str">
        <f t="array" ref="G2898">INDEX(Def_Instancias_Equipamentos!$F$2:$F$5135, MATCH(L2898, Def_Instancias_Equipamentos!$D$2:$D$5135, 0), 1)</f>
        <v>Sala Racks 1</v>
      </c>
      <c r="H2898" s="26" t="str">
        <f t="array" ref="H2898">INDEX(Def_Instancias_Equipamentos!$E$2:$E$5135, MATCH(K2898, Def_Instancias_Equipamentos!$D$2:$D$5135, 0), 1)</f>
        <v>SI-01C2</v>
      </c>
      <c r="I2898" s="27" t="str">
        <f t="array" ref="I2898">INDEX(Def_Instancias_Equipamentos!$E$2:$E$5135, MATCH(L2898, Def_Instancias_Equipamentos!$D$2:$D$5135, 0), 1)</f>
        <v>IA-01RaBPM</v>
      </c>
      <c r="J2898" s="27" t="str">
        <f t="shared" si="26"/>
        <v>EXTERNO</v>
      </c>
      <c r="K2898" s="28" t="str">
        <f>Def_Instancias_Equipamentos!$D$1043</f>
        <v>SI-01C2:DI-BPMSigPatch</v>
      </c>
      <c r="L2898" s="19" t="str">
        <f>Def_Instancias_Equipamentos!$D$793</f>
        <v>SI-01C2:DI-BPMRFFE</v>
      </c>
      <c r="M2898" s="44" t="s">
        <v>49</v>
      </c>
      <c r="N2898" s="45" t="s">
        <v>50</v>
      </c>
      <c r="O2898" s="31" t="str">
        <f>Def_Sistemas_Conectores_Cabos!$B$7</f>
        <v>SMA 50-ohm</v>
      </c>
      <c r="P2898" s="19" t="str">
        <f>Def_Sistemas_Conectores_Cabos!$B$7</f>
        <v>SMA 50-ohm</v>
      </c>
      <c r="Q2898" s="27" t="str">
        <f t="shared" si="31"/>
        <v>SI-01C2:DI-BPMSigPatch/TI_OUT
SI-01C2:DI-BPMRFFE/TI_IN</v>
      </c>
      <c r="R2898" s="46" t="s">
        <v>25</v>
      </c>
      <c r="S2898" s="46" t="s">
        <v>25</v>
      </c>
      <c r="T2898" s="47" t="str">
        <f>Def_Sistemas_Conectores_Cabos!$C$14</f>
        <v>Datalink Extrudado</v>
      </c>
      <c r="U2898" s="45" t="s">
        <v>46</v>
      </c>
      <c r="V2898" s="33"/>
      <c r="W2898" s="33"/>
      <c r="X2898" s="33"/>
    </row>
    <row r="2899" ht="15.75" customHeight="1">
      <c r="A2899" s="19" t="str">
        <f>Def_Sistemas_Conectores_Cabos!$A$22</f>
        <v>BPM de elétrons</v>
      </c>
      <c r="B2899" s="22" t="str">
        <f>Datas_Entregas!$A$3</f>
        <v>BTS/Anel</v>
      </c>
      <c r="C2899" s="25">
        <f t="array" ref="C2899">INDEX(Datas_Entregas!$B$2:$B$100, MATCH(B2899, Datas_Entregas!$A$2:$A$100, 0), 1)</f>
        <v>43296</v>
      </c>
      <c r="D2899" s="22" t="str">
        <f>Def_Status_Montagem!$A$2</f>
        <v>A verificar</v>
      </c>
      <c r="E2899" s="35" t="str">
        <f>Def_Status_Montagem!$B$4</f>
        <v>Contratada (inclui etiqueta)</v>
      </c>
      <c r="F2899" s="214" t="str">
        <f t="array" ref="F2899">INDEX(Def_Instancias_Equipamentos!$F$2:$F$5135, MATCH(K2899, Def_Instancias_Equipamentos!$D$2:$D$5135, 0), 1)</f>
        <v>Túnel (Anel)</v>
      </c>
      <c r="G2899" s="215" t="str">
        <f t="array" ref="G2899">INDEX(Def_Instancias_Equipamentos!$F$2:$F$5135, MATCH(L2899, Def_Instancias_Equipamentos!$D$2:$D$5135, 0), 1)</f>
        <v>Sala Racks 1</v>
      </c>
      <c r="H2899" s="26" t="str">
        <f t="array" ref="H2899">INDEX(Def_Instancias_Equipamentos!$E$2:$E$5135, MATCH(K2899, Def_Instancias_Equipamentos!$D$2:$D$5135, 0), 1)</f>
        <v>SI-01C3</v>
      </c>
      <c r="I2899" s="27" t="str">
        <f t="array" ref="I2899">INDEX(Def_Instancias_Equipamentos!$E$2:$E$5135, MATCH(L2899, Def_Instancias_Equipamentos!$D$2:$D$5135, 0), 1)</f>
        <v>IA-01RaBPM</v>
      </c>
      <c r="J2899" s="27" t="str">
        <f t="shared" si="26"/>
        <v>EXTERNO</v>
      </c>
      <c r="K2899" s="28" t="str">
        <f>Def_Instancias_Equipamentos!$D$1044</f>
        <v>SI-01C3:DI-BPMSigPatch-1</v>
      </c>
      <c r="L2899" s="19" t="str">
        <f>Def_Instancias_Equipamentos!$D$794</f>
        <v>SI-01C3:DI-BPMRFFE-1</v>
      </c>
      <c r="M2899" s="44" t="s">
        <v>49</v>
      </c>
      <c r="N2899" s="45" t="s">
        <v>50</v>
      </c>
      <c r="O2899" s="31" t="str">
        <f>Def_Sistemas_Conectores_Cabos!$B$7</f>
        <v>SMA 50-ohm</v>
      </c>
      <c r="P2899" s="19" t="str">
        <f>Def_Sistemas_Conectores_Cabos!$B$7</f>
        <v>SMA 50-ohm</v>
      </c>
      <c r="Q2899" s="27" t="str">
        <f t="shared" si="31"/>
        <v>SI-01C3:DI-BPMSigPatch-1/TI_OUT
SI-01C3:DI-BPMRFFE-1/TI_IN</v>
      </c>
      <c r="R2899" s="46" t="s">
        <v>25</v>
      </c>
      <c r="S2899" s="46" t="s">
        <v>25</v>
      </c>
      <c r="T2899" s="47" t="str">
        <f>Def_Sistemas_Conectores_Cabos!$C$14</f>
        <v>Datalink Extrudado</v>
      </c>
      <c r="U2899" s="45" t="s">
        <v>46</v>
      </c>
      <c r="V2899" s="33"/>
      <c r="W2899" s="33"/>
      <c r="X2899" s="33"/>
    </row>
    <row r="2900" ht="15.75" customHeight="1">
      <c r="A2900" s="19" t="str">
        <f>Def_Sistemas_Conectores_Cabos!$A$22</f>
        <v>BPM de elétrons</v>
      </c>
      <c r="B2900" s="22" t="str">
        <f>Datas_Entregas!$A$3</f>
        <v>BTS/Anel</v>
      </c>
      <c r="C2900" s="25">
        <f t="array" ref="C2900">INDEX(Datas_Entregas!$B$2:$B$100, MATCH(B2900, Datas_Entregas!$A$2:$A$100, 0), 1)</f>
        <v>43296</v>
      </c>
      <c r="D2900" s="22" t="str">
        <f>Def_Status_Montagem!$A$2</f>
        <v>A verificar</v>
      </c>
      <c r="E2900" s="35" t="str">
        <f>Def_Status_Montagem!$B$4</f>
        <v>Contratada (inclui etiqueta)</v>
      </c>
      <c r="F2900" s="214" t="str">
        <f t="array" ref="F2900">INDEX(Def_Instancias_Equipamentos!$F$2:$F$5135, MATCH(K2900, Def_Instancias_Equipamentos!$D$2:$D$5135, 0), 1)</f>
        <v>Túnel (Anel)</v>
      </c>
      <c r="G2900" s="215" t="str">
        <f t="array" ref="G2900">INDEX(Def_Instancias_Equipamentos!$F$2:$F$5135, MATCH(L2900, Def_Instancias_Equipamentos!$D$2:$D$5135, 0), 1)</f>
        <v>Sala Racks 1</v>
      </c>
      <c r="H2900" s="26" t="str">
        <f t="array" ref="H2900">INDEX(Def_Instancias_Equipamentos!$E$2:$E$5135, MATCH(K2900, Def_Instancias_Equipamentos!$D$2:$D$5135, 0), 1)</f>
        <v>SI-01C3</v>
      </c>
      <c r="I2900" s="27" t="str">
        <f t="array" ref="I2900">INDEX(Def_Instancias_Equipamentos!$E$2:$E$5135, MATCH(L2900, Def_Instancias_Equipamentos!$D$2:$D$5135, 0), 1)</f>
        <v>IA-01RaBPM</v>
      </c>
      <c r="J2900" s="27" t="str">
        <f t="shared" si="26"/>
        <v>EXTERNO</v>
      </c>
      <c r="K2900" s="28" t="str">
        <f>Def_Instancias_Equipamentos!$D$1045</f>
        <v>SI-01C3:DI-BPMSigPatch-2</v>
      </c>
      <c r="L2900" s="19" t="str">
        <f>Def_Instancias_Equipamentos!$D$795</f>
        <v>SI-01C3:DI-BPMRFFE-2</v>
      </c>
      <c r="M2900" s="44" t="s">
        <v>49</v>
      </c>
      <c r="N2900" s="45" t="s">
        <v>50</v>
      </c>
      <c r="O2900" s="31" t="str">
        <f>Def_Sistemas_Conectores_Cabos!$B$7</f>
        <v>SMA 50-ohm</v>
      </c>
      <c r="P2900" s="19" t="str">
        <f>Def_Sistemas_Conectores_Cabos!$B$7</f>
        <v>SMA 50-ohm</v>
      </c>
      <c r="Q2900" s="27" t="str">
        <f t="shared" si="31"/>
        <v>SI-01C3:DI-BPMSigPatch-2/TI_OUT
SI-01C3:DI-BPMRFFE-2/TI_IN</v>
      </c>
      <c r="R2900" s="46" t="s">
        <v>25</v>
      </c>
      <c r="S2900" s="46" t="s">
        <v>25</v>
      </c>
      <c r="T2900" s="47" t="str">
        <f>Def_Sistemas_Conectores_Cabos!$C$14</f>
        <v>Datalink Extrudado</v>
      </c>
      <c r="U2900" s="45" t="s">
        <v>46</v>
      </c>
      <c r="V2900" s="33"/>
      <c r="W2900" s="33"/>
      <c r="X2900" s="33"/>
    </row>
    <row r="2901" ht="15.75" customHeight="1">
      <c r="A2901" s="19" t="str">
        <f>Def_Sistemas_Conectores_Cabos!$A$22</f>
        <v>BPM de elétrons</v>
      </c>
      <c r="B2901" s="22" t="str">
        <f>Datas_Entregas!$A$3</f>
        <v>BTS/Anel</v>
      </c>
      <c r="C2901" s="25">
        <f t="array" ref="C2901">INDEX(Datas_Entregas!$B$2:$B$100, MATCH(B2901, Datas_Entregas!$A$2:$A$100, 0), 1)</f>
        <v>43296</v>
      </c>
      <c r="D2901" s="22" t="str">
        <f>Def_Status_Montagem!$A$2</f>
        <v>A verificar</v>
      </c>
      <c r="E2901" s="35" t="str">
        <f>Def_Status_Montagem!$B$4</f>
        <v>Contratada (inclui etiqueta)</v>
      </c>
      <c r="F2901" s="214" t="str">
        <f t="array" ref="F2901">INDEX(Def_Instancias_Equipamentos!$F$2:$F$5135, MATCH(K2901, Def_Instancias_Equipamentos!$D$2:$D$5135, 0), 1)</f>
        <v>Túnel (Anel)</v>
      </c>
      <c r="G2901" s="215" t="str">
        <f t="array" ref="G2901">INDEX(Def_Instancias_Equipamentos!$F$2:$F$5135, MATCH(L2901, Def_Instancias_Equipamentos!$D$2:$D$5135, 0), 1)</f>
        <v>Sala Racks 1</v>
      </c>
      <c r="H2901" s="26" t="str">
        <f t="array" ref="H2901">INDEX(Def_Instancias_Equipamentos!$E$2:$E$5135, MATCH(K2901, Def_Instancias_Equipamentos!$D$2:$D$5135, 0), 1)</f>
        <v>SI-01C4</v>
      </c>
      <c r="I2901" s="27" t="str">
        <f t="array" ref="I2901">INDEX(Def_Instancias_Equipamentos!$E$2:$E$5135, MATCH(L2901, Def_Instancias_Equipamentos!$D$2:$D$5135, 0), 1)</f>
        <v>IA-01RaBPM</v>
      </c>
      <c r="J2901" s="27" t="str">
        <f t="shared" si="26"/>
        <v>EXTERNO</v>
      </c>
      <c r="K2901" s="28" t="str">
        <f>Def_Instancias_Equipamentos!$D$1046</f>
        <v>SI-01C4:DI-BPMSigPatch</v>
      </c>
      <c r="L2901" s="19" t="str">
        <f>Def_Instancias_Equipamentos!$D$796</f>
        <v>SI-01C4:DI-BPMRFFE</v>
      </c>
      <c r="M2901" s="44" t="s">
        <v>49</v>
      </c>
      <c r="N2901" s="45" t="s">
        <v>50</v>
      </c>
      <c r="O2901" s="31" t="str">
        <f>Def_Sistemas_Conectores_Cabos!$B$7</f>
        <v>SMA 50-ohm</v>
      </c>
      <c r="P2901" s="19" t="str">
        <f>Def_Sistemas_Conectores_Cabos!$B$7</f>
        <v>SMA 50-ohm</v>
      </c>
      <c r="Q2901" s="27" t="str">
        <f t="shared" si="31"/>
        <v>SI-01C4:DI-BPMSigPatch/TI_OUT
SI-01C4:DI-BPMRFFE/TI_IN</v>
      </c>
      <c r="R2901" s="46" t="s">
        <v>25</v>
      </c>
      <c r="S2901" s="46" t="s">
        <v>25</v>
      </c>
      <c r="T2901" s="47" t="str">
        <f>Def_Sistemas_Conectores_Cabos!$C$14</f>
        <v>Datalink Extrudado</v>
      </c>
      <c r="U2901" s="45" t="s">
        <v>46</v>
      </c>
      <c r="V2901" s="33"/>
      <c r="W2901" s="33"/>
      <c r="X2901" s="33"/>
    </row>
    <row r="2902" ht="15.75" customHeight="1">
      <c r="A2902" s="19" t="str">
        <f>Def_Sistemas_Conectores_Cabos!$A$22</f>
        <v>BPM de elétrons</v>
      </c>
      <c r="B2902" s="22" t="str">
        <f>Datas_Entregas!$A$3</f>
        <v>BTS/Anel</v>
      </c>
      <c r="C2902" s="25">
        <f t="array" ref="C2902">INDEX(Datas_Entregas!$B$2:$B$100, MATCH(B2902, Datas_Entregas!$A$2:$A$100, 0), 1)</f>
        <v>43296</v>
      </c>
      <c r="D2902" s="22" t="str">
        <f>Def_Status_Montagem!$A$2</f>
        <v>A verificar</v>
      </c>
      <c r="E2902" s="35" t="str">
        <f>Def_Status_Montagem!$B$4</f>
        <v>Contratada (inclui etiqueta)</v>
      </c>
      <c r="F2902" s="214" t="str">
        <f t="array" ref="F2902">INDEX(Def_Instancias_Equipamentos!$F$2:$F$5135, MATCH(K2902, Def_Instancias_Equipamentos!$D$2:$D$5135, 0), 1)</f>
        <v>Túnel (Anel)</v>
      </c>
      <c r="G2902" s="215" t="str">
        <f t="array" ref="G2902">INDEX(Def_Instancias_Equipamentos!$F$2:$F$5135, MATCH(L2902, Def_Instancias_Equipamentos!$D$2:$D$5135, 0), 1)</f>
        <v>Sala Racks 1</v>
      </c>
      <c r="H2902" s="26" t="str">
        <f t="array" ref="H2902">INDEX(Def_Instancias_Equipamentos!$E$2:$E$5135, MATCH(K2902, Def_Instancias_Equipamentos!$D$2:$D$5135, 0), 1)</f>
        <v>SI-01M1</v>
      </c>
      <c r="I2902" s="27" t="str">
        <f t="array" ref="I2902">INDEX(Def_Instancias_Equipamentos!$E$2:$E$5135, MATCH(L2902, Def_Instancias_Equipamentos!$D$2:$D$5135, 0), 1)</f>
        <v>IA-01RaBPM</v>
      </c>
      <c r="J2902" s="27" t="str">
        <f t="shared" si="26"/>
        <v>EXTERNO</v>
      </c>
      <c r="K2902" s="28" t="str">
        <f>Def_Instancias_Equipamentos!$D$1047</f>
        <v>SI-01M1:DI-BPMSigPatch</v>
      </c>
      <c r="L2902" s="19" t="str">
        <f>Def_Instancias_Equipamentos!$D$797</f>
        <v>SI-01M1:DI-BPMRFFE</v>
      </c>
      <c r="M2902" s="44" t="s">
        <v>49</v>
      </c>
      <c r="N2902" s="45" t="s">
        <v>50</v>
      </c>
      <c r="O2902" s="31" t="str">
        <f>Def_Sistemas_Conectores_Cabos!$B$7</f>
        <v>SMA 50-ohm</v>
      </c>
      <c r="P2902" s="19" t="str">
        <f>Def_Sistemas_Conectores_Cabos!$B$7</f>
        <v>SMA 50-ohm</v>
      </c>
      <c r="Q2902" s="27" t="str">
        <f t="shared" si="31"/>
        <v>SI-01M1:DI-BPMSigPatch/TI_OUT
SI-01M1:DI-BPMRFFE/TI_IN</v>
      </c>
      <c r="R2902" s="46" t="s">
        <v>25</v>
      </c>
      <c r="S2902" s="46" t="s">
        <v>25</v>
      </c>
      <c r="T2902" s="47" t="str">
        <f>Def_Sistemas_Conectores_Cabos!$C$14</f>
        <v>Datalink Extrudado</v>
      </c>
      <c r="U2902" s="45" t="s">
        <v>46</v>
      </c>
      <c r="V2902" s="33"/>
      <c r="W2902" s="33"/>
      <c r="X2902" s="33"/>
    </row>
    <row r="2903" ht="15.75" customHeight="1">
      <c r="A2903" s="19" t="str">
        <f>Def_Sistemas_Conectores_Cabos!$A$22</f>
        <v>BPM de elétrons</v>
      </c>
      <c r="B2903" s="22" t="str">
        <f>Datas_Entregas!$A$3</f>
        <v>BTS/Anel</v>
      </c>
      <c r="C2903" s="25">
        <f t="array" ref="C2903">INDEX(Datas_Entregas!$B$2:$B$100, MATCH(B2903, Datas_Entregas!$A$2:$A$100, 0), 1)</f>
        <v>43296</v>
      </c>
      <c r="D2903" s="22" t="str">
        <f>Def_Status_Montagem!$A$2</f>
        <v>A verificar</v>
      </c>
      <c r="E2903" s="35" t="str">
        <f>Def_Status_Montagem!$B$4</f>
        <v>Contratada (inclui etiqueta)</v>
      </c>
      <c r="F2903" s="214" t="str">
        <f t="array" ref="F2903">INDEX(Def_Instancias_Equipamentos!$F$2:$F$5135, MATCH(K2903, Def_Instancias_Equipamentos!$D$2:$D$5135, 0), 1)</f>
        <v>Túnel (Anel)</v>
      </c>
      <c r="G2903" s="215" t="str">
        <f t="array" ref="G2903">INDEX(Def_Instancias_Equipamentos!$F$2:$F$5135, MATCH(L2903, Def_Instancias_Equipamentos!$D$2:$D$5135, 0), 1)</f>
        <v>Sala Racks 1</v>
      </c>
      <c r="H2903" s="26" t="str">
        <f t="array" ref="H2903">INDEX(Def_Instancias_Equipamentos!$E$2:$E$5135, MATCH(K2903, Def_Instancias_Equipamentos!$D$2:$D$5135, 0), 1)</f>
        <v>SI-01M2</v>
      </c>
      <c r="I2903" s="27" t="str">
        <f t="array" ref="I2903">INDEX(Def_Instancias_Equipamentos!$E$2:$E$5135, MATCH(L2903, Def_Instancias_Equipamentos!$D$2:$D$5135, 0), 1)</f>
        <v>IA-01RaBPM</v>
      </c>
      <c r="J2903" s="27" t="str">
        <f t="shared" si="26"/>
        <v>EXTERNO</v>
      </c>
      <c r="K2903" s="28" t="str">
        <f>Def_Instancias_Equipamentos!$D$1048</f>
        <v>SI-01M2:DI-BPMSigPatch</v>
      </c>
      <c r="L2903" s="19" t="str">
        <f>Def_Instancias_Equipamentos!$D$798</f>
        <v>SI-01M2:DI-BPMRFFE</v>
      </c>
      <c r="M2903" s="44" t="s">
        <v>49</v>
      </c>
      <c r="N2903" s="45" t="s">
        <v>50</v>
      </c>
      <c r="O2903" s="31" t="str">
        <f>Def_Sistemas_Conectores_Cabos!$B$7</f>
        <v>SMA 50-ohm</v>
      </c>
      <c r="P2903" s="19" t="str">
        <f>Def_Sistemas_Conectores_Cabos!$B$7</f>
        <v>SMA 50-ohm</v>
      </c>
      <c r="Q2903" s="27" t="str">
        <f t="shared" si="31"/>
        <v>SI-01M2:DI-BPMSigPatch/TI_OUT
SI-01M2:DI-BPMRFFE/TI_IN</v>
      </c>
      <c r="R2903" s="46" t="s">
        <v>25</v>
      </c>
      <c r="S2903" s="46" t="s">
        <v>25</v>
      </c>
      <c r="T2903" s="47" t="str">
        <f>Def_Sistemas_Conectores_Cabos!$C$14</f>
        <v>Datalink Extrudado</v>
      </c>
      <c r="U2903" s="45" t="s">
        <v>46</v>
      </c>
      <c r="V2903" s="33"/>
      <c r="W2903" s="33"/>
      <c r="X2903" s="33"/>
    </row>
    <row r="2904" ht="15.75" customHeight="1">
      <c r="A2904" s="19" t="str">
        <f>Def_Sistemas_Conectores_Cabos!$A$22</f>
        <v>BPM de elétrons</v>
      </c>
      <c r="B2904" s="22" t="str">
        <f>Datas_Entregas!$A$6</f>
        <v>Linhas de Luz (fases I-A e II)</v>
      </c>
      <c r="C2904" s="25">
        <f t="array" ref="C2904">INDEX(Datas_Entregas!$B$2:$B$100, MATCH(B2904, Datas_Entregas!$A$2:$A$100, 0), 1)</f>
        <v>43374</v>
      </c>
      <c r="D2904" s="22" t="str">
        <f>Def_Status_Montagem!$A$2</f>
        <v>A verificar</v>
      </c>
      <c r="E2904" s="35" t="str">
        <f>Def_Status_Montagem!$B$4</f>
        <v>Contratada (inclui etiqueta)</v>
      </c>
      <c r="F2904" s="214" t="str">
        <f t="array" ref="F2904">INDEX(Def_Instancias_Equipamentos!$F$2:$F$5135, MATCH(K2904, Def_Instancias_Equipamentos!$D$2:$D$5135, 0), 1)</f>
        <v>Túnel (Anel)</v>
      </c>
      <c r="G2904" s="215" t="str">
        <f t="array" ref="G2904">INDEX(Def_Instancias_Equipamentos!$F$2:$F$5135, MATCH(L2904, Def_Instancias_Equipamentos!$D$2:$D$5135, 0), 1)</f>
        <v>Sala Racks 1</v>
      </c>
      <c r="H2904" s="26" t="str">
        <f t="array" ref="H2904">INDEX(Def_Instancias_Equipamentos!$E$2:$E$5135, MATCH(K2904, Def_Instancias_Equipamentos!$D$2:$D$5135, 0), 1)</f>
        <v>SI-01SA</v>
      </c>
      <c r="I2904" s="27" t="str">
        <f t="array" ref="I2904">INDEX(Def_Instancias_Equipamentos!$E$2:$E$5135, MATCH(L2904, Def_Instancias_Equipamentos!$D$2:$D$5135, 0), 1)</f>
        <v>IA-01RaBPM</v>
      </c>
      <c r="J2904" s="27" t="str">
        <f t="shared" si="26"/>
        <v>EXTERNO</v>
      </c>
      <c r="K2904" s="28" t="str">
        <f>Def_Instancias_Equipamentos!$D$1201</f>
        <v>SI-01SA:DI-BPMSigPatch-1</v>
      </c>
      <c r="L2904" s="19" t="str">
        <f>Def_Instancias_Equipamentos!$D$951</f>
        <v>SI-01SA:DI-BPMRFFE-1</v>
      </c>
      <c r="M2904" s="44" t="s">
        <v>49</v>
      </c>
      <c r="N2904" s="45" t="s">
        <v>50</v>
      </c>
      <c r="O2904" s="31" t="str">
        <f>Def_Sistemas_Conectores_Cabos!$B$7</f>
        <v>SMA 50-ohm</v>
      </c>
      <c r="P2904" s="19" t="str">
        <f>Def_Sistemas_Conectores_Cabos!$B$7</f>
        <v>SMA 50-ohm</v>
      </c>
      <c r="Q2904" s="27" t="str">
        <f t="shared" si="31"/>
        <v>SI-01SA:DI-BPMSigPatch-1/TI_OUT
SI-01SA:DI-BPMRFFE-1/TI_IN</v>
      </c>
      <c r="R2904" s="46" t="s">
        <v>25</v>
      </c>
      <c r="S2904" s="46" t="s">
        <v>25</v>
      </c>
      <c r="T2904" s="47" t="str">
        <f>Def_Sistemas_Conectores_Cabos!$C$14</f>
        <v>Datalink Extrudado</v>
      </c>
      <c r="U2904" s="45" t="s">
        <v>46</v>
      </c>
      <c r="V2904" s="33"/>
      <c r="W2904" s="33"/>
      <c r="X2904" s="33"/>
    </row>
    <row r="2905" ht="15.75" customHeight="1">
      <c r="A2905" s="19" t="str">
        <f>Def_Sistemas_Conectores_Cabos!$A$22</f>
        <v>BPM de elétrons</v>
      </c>
      <c r="B2905" s="22" t="str">
        <f>Datas_Entregas!$A$6</f>
        <v>Linhas de Luz (fases I-A e II)</v>
      </c>
      <c r="C2905" s="25">
        <f t="array" ref="C2905">INDEX(Datas_Entregas!$B$2:$B$100, MATCH(B2905, Datas_Entregas!$A$2:$A$100, 0), 1)</f>
        <v>43374</v>
      </c>
      <c r="D2905" s="22" t="str">
        <f>Def_Status_Montagem!$A$2</f>
        <v>A verificar</v>
      </c>
      <c r="E2905" s="35" t="str">
        <f>Def_Status_Montagem!$B$4</f>
        <v>Contratada (inclui etiqueta)</v>
      </c>
      <c r="F2905" s="214" t="str">
        <f t="array" ref="F2905">INDEX(Def_Instancias_Equipamentos!$F$2:$F$5135, MATCH(K2905, Def_Instancias_Equipamentos!$D$2:$D$5135, 0), 1)</f>
        <v>Túnel (Anel)</v>
      </c>
      <c r="G2905" s="215" t="str">
        <f t="array" ref="G2905">INDEX(Def_Instancias_Equipamentos!$F$2:$F$5135, MATCH(L2905, Def_Instancias_Equipamentos!$D$2:$D$5135, 0), 1)</f>
        <v>Sala Racks 1</v>
      </c>
      <c r="H2905" s="26" t="str">
        <f t="array" ref="H2905">INDEX(Def_Instancias_Equipamentos!$E$2:$E$5135, MATCH(K2905, Def_Instancias_Equipamentos!$D$2:$D$5135, 0), 1)</f>
        <v>SI-01SA</v>
      </c>
      <c r="I2905" s="27" t="str">
        <f t="array" ref="I2905">INDEX(Def_Instancias_Equipamentos!$E$2:$E$5135, MATCH(L2905, Def_Instancias_Equipamentos!$D$2:$D$5135, 0), 1)</f>
        <v>IA-01RaBPM</v>
      </c>
      <c r="J2905" s="27" t="str">
        <f t="shared" si="26"/>
        <v>EXTERNO</v>
      </c>
      <c r="K2905" s="28" t="str">
        <f>Def_Instancias_Equipamentos!$D$1202</f>
        <v>SI-01SA:DI-BPMSigPatch-2</v>
      </c>
      <c r="L2905" s="19" t="str">
        <f>Def_Instancias_Equipamentos!$D$952</f>
        <v>SI-01SA:DI-BPMRFFE-2</v>
      </c>
      <c r="M2905" s="44" t="s">
        <v>49</v>
      </c>
      <c r="N2905" s="45" t="s">
        <v>50</v>
      </c>
      <c r="O2905" s="31" t="str">
        <f>Def_Sistemas_Conectores_Cabos!$B$7</f>
        <v>SMA 50-ohm</v>
      </c>
      <c r="P2905" s="19" t="str">
        <f>Def_Sistemas_Conectores_Cabos!$B$7</f>
        <v>SMA 50-ohm</v>
      </c>
      <c r="Q2905" s="27" t="str">
        <f t="shared" si="31"/>
        <v>SI-01SA:DI-BPMSigPatch-2/TI_OUT
SI-01SA:DI-BPMRFFE-2/TI_IN</v>
      </c>
      <c r="R2905" s="46" t="s">
        <v>25</v>
      </c>
      <c r="S2905" s="46" t="s">
        <v>25</v>
      </c>
      <c r="T2905" s="47" t="str">
        <f>Def_Sistemas_Conectores_Cabos!$C$14</f>
        <v>Datalink Extrudado</v>
      </c>
      <c r="U2905" s="45" t="s">
        <v>46</v>
      </c>
      <c r="V2905" s="33"/>
      <c r="W2905" s="33"/>
      <c r="X2905" s="33"/>
    </row>
    <row r="2906" ht="15.75" customHeight="1">
      <c r="A2906" s="19" t="str">
        <f>Def_Sistemas_Conectores_Cabos!$A$22</f>
        <v>BPM de elétrons</v>
      </c>
      <c r="B2906" s="22" t="str">
        <f>Datas_Entregas!$A$3</f>
        <v>BTS/Anel</v>
      </c>
      <c r="C2906" s="25">
        <f t="array" ref="C2906">INDEX(Datas_Entregas!$B$2:$B$100, MATCH(B2906, Datas_Entregas!$A$2:$A$100, 0), 1)</f>
        <v>43296</v>
      </c>
      <c r="D2906" s="22" t="str">
        <f>Def_Status_Montagem!$A$2</f>
        <v>A verificar</v>
      </c>
      <c r="E2906" s="35" t="str">
        <f>Def_Status_Montagem!$B$4</f>
        <v>Contratada (inclui etiqueta)</v>
      </c>
      <c r="F2906" s="214" t="str">
        <f t="array" ref="F2906">INDEX(Def_Instancias_Equipamentos!$F$2:$F$5135, MATCH(K2906, Def_Instancias_Equipamentos!$D$2:$D$5135, 0), 1)</f>
        <v>Túnel (Anel)</v>
      </c>
      <c r="G2906" s="215" t="str">
        <f t="array" ref="G2906">INDEX(Def_Instancias_Equipamentos!$F$2:$F$5135, MATCH(L2906, Def_Instancias_Equipamentos!$D$2:$D$5135, 0), 1)</f>
        <v>Sala Racks 2</v>
      </c>
      <c r="H2906" s="26" t="str">
        <f t="array" ref="H2906">INDEX(Def_Instancias_Equipamentos!$E$2:$E$5135, MATCH(K2906, Def_Instancias_Equipamentos!$D$2:$D$5135, 0), 1)</f>
        <v>SI-02C1</v>
      </c>
      <c r="I2906" s="27" t="str">
        <f t="array" ref="I2906">INDEX(Def_Instancias_Equipamentos!$E$2:$E$5135, MATCH(L2906, Def_Instancias_Equipamentos!$D$2:$D$5135, 0), 1)</f>
        <v>IA-02RaBPM</v>
      </c>
      <c r="J2906" s="27" t="str">
        <f t="shared" si="26"/>
        <v>EXTERNO</v>
      </c>
      <c r="K2906" s="28" t="str">
        <f>Def_Instancias_Equipamentos!$D$1049</f>
        <v>SI-02C1:DI-BPMSigPatch-1</v>
      </c>
      <c r="L2906" s="19" t="str">
        <f>Def_Instancias_Equipamentos!$D$799</f>
        <v>SI-02C1:DI-BPMRFFE-1</v>
      </c>
      <c r="M2906" s="44" t="s">
        <v>49</v>
      </c>
      <c r="N2906" s="45" t="s">
        <v>50</v>
      </c>
      <c r="O2906" s="31" t="str">
        <f>Def_Sistemas_Conectores_Cabos!$B$7</f>
        <v>SMA 50-ohm</v>
      </c>
      <c r="P2906" s="19" t="str">
        <f>Def_Sistemas_Conectores_Cabos!$B$7</f>
        <v>SMA 50-ohm</v>
      </c>
      <c r="Q2906" s="27" t="str">
        <f t="shared" si="31"/>
        <v>SI-02C1:DI-BPMSigPatch-1/TI_OUT
SI-02C1:DI-BPMRFFE-1/TI_IN</v>
      </c>
      <c r="R2906" s="46" t="s">
        <v>25</v>
      </c>
      <c r="S2906" s="46" t="s">
        <v>25</v>
      </c>
      <c r="T2906" s="47" t="str">
        <f>Def_Sistemas_Conectores_Cabos!$C$14</f>
        <v>Datalink Extrudado</v>
      </c>
      <c r="U2906" s="45" t="s">
        <v>46</v>
      </c>
      <c r="V2906" s="33"/>
      <c r="W2906" s="33"/>
      <c r="X2906" s="33"/>
    </row>
    <row r="2907" ht="15.75" customHeight="1">
      <c r="A2907" s="19" t="str">
        <f>Def_Sistemas_Conectores_Cabos!$A$22</f>
        <v>BPM de elétrons</v>
      </c>
      <c r="B2907" s="22" t="str">
        <f>Datas_Entregas!$A$3</f>
        <v>BTS/Anel</v>
      </c>
      <c r="C2907" s="25">
        <f t="array" ref="C2907">INDEX(Datas_Entregas!$B$2:$B$100, MATCH(B2907, Datas_Entregas!$A$2:$A$100, 0), 1)</f>
        <v>43296</v>
      </c>
      <c r="D2907" s="22" t="str">
        <f>Def_Status_Montagem!$A$2</f>
        <v>A verificar</v>
      </c>
      <c r="E2907" s="35" t="str">
        <f>Def_Status_Montagem!$B$4</f>
        <v>Contratada (inclui etiqueta)</v>
      </c>
      <c r="F2907" s="214" t="str">
        <f t="array" ref="F2907">INDEX(Def_Instancias_Equipamentos!$F$2:$F$5135, MATCH(K2907, Def_Instancias_Equipamentos!$D$2:$D$5135, 0), 1)</f>
        <v>Túnel (Anel)</v>
      </c>
      <c r="G2907" s="215" t="str">
        <f t="array" ref="G2907">INDEX(Def_Instancias_Equipamentos!$F$2:$F$5135, MATCH(L2907, Def_Instancias_Equipamentos!$D$2:$D$5135, 0), 1)</f>
        <v>Sala Racks 2</v>
      </c>
      <c r="H2907" s="26" t="str">
        <f t="array" ref="H2907">INDEX(Def_Instancias_Equipamentos!$E$2:$E$5135, MATCH(K2907, Def_Instancias_Equipamentos!$D$2:$D$5135, 0), 1)</f>
        <v>SI-02C1</v>
      </c>
      <c r="I2907" s="27" t="str">
        <f t="array" ref="I2907">INDEX(Def_Instancias_Equipamentos!$E$2:$E$5135, MATCH(L2907, Def_Instancias_Equipamentos!$D$2:$D$5135, 0), 1)</f>
        <v>IA-02RaBPM</v>
      </c>
      <c r="J2907" s="27" t="str">
        <f t="shared" si="26"/>
        <v>EXTERNO</v>
      </c>
      <c r="K2907" s="28" t="str">
        <f>Def_Instancias_Equipamentos!$D$1050</f>
        <v>SI-02C1:DI-BPMSigPatch-2</v>
      </c>
      <c r="L2907" s="19" t="str">
        <f>Def_Instancias_Equipamentos!$D$800</f>
        <v>SI-02C1:DI-BPMRFFE-2</v>
      </c>
      <c r="M2907" s="44" t="s">
        <v>49</v>
      </c>
      <c r="N2907" s="45" t="s">
        <v>50</v>
      </c>
      <c r="O2907" s="31" t="str">
        <f>Def_Sistemas_Conectores_Cabos!$B$7</f>
        <v>SMA 50-ohm</v>
      </c>
      <c r="P2907" s="19" t="str">
        <f>Def_Sistemas_Conectores_Cabos!$B$7</f>
        <v>SMA 50-ohm</v>
      </c>
      <c r="Q2907" s="27" t="str">
        <f t="shared" si="31"/>
        <v>SI-02C1:DI-BPMSigPatch-2/TI_OUT
SI-02C1:DI-BPMRFFE-2/TI_IN</v>
      </c>
      <c r="R2907" s="46" t="s">
        <v>25</v>
      </c>
      <c r="S2907" s="46" t="s">
        <v>25</v>
      </c>
      <c r="T2907" s="47" t="str">
        <f>Def_Sistemas_Conectores_Cabos!$C$14</f>
        <v>Datalink Extrudado</v>
      </c>
      <c r="U2907" s="45" t="s">
        <v>46</v>
      </c>
      <c r="V2907" s="33"/>
      <c r="W2907" s="33"/>
      <c r="X2907" s="33"/>
    </row>
    <row r="2908" ht="15.75" customHeight="1">
      <c r="A2908" s="19" t="str">
        <f>Def_Sistemas_Conectores_Cabos!$A$22</f>
        <v>BPM de elétrons</v>
      </c>
      <c r="B2908" s="22" t="str">
        <f>Datas_Entregas!$A$3</f>
        <v>BTS/Anel</v>
      </c>
      <c r="C2908" s="25">
        <f t="array" ref="C2908">INDEX(Datas_Entregas!$B$2:$B$100, MATCH(B2908, Datas_Entregas!$A$2:$A$100, 0), 1)</f>
        <v>43296</v>
      </c>
      <c r="D2908" s="22" t="str">
        <f>Def_Status_Montagem!$A$2</f>
        <v>A verificar</v>
      </c>
      <c r="E2908" s="35" t="str">
        <f>Def_Status_Montagem!$B$4</f>
        <v>Contratada (inclui etiqueta)</v>
      </c>
      <c r="F2908" s="214" t="str">
        <f t="array" ref="F2908">INDEX(Def_Instancias_Equipamentos!$F$2:$F$5135, MATCH(K2908, Def_Instancias_Equipamentos!$D$2:$D$5135, 0), 1)</f>
        <v>Túnel (Anel)</v>
      </c>
      <c r="G2908" s="215" t="str">
        <f t="array" ref="G2908">INDEX(Def_Instancias_Equipamentos!$F$2:$F$5135, MATCH(L2908, Def_Instancias_Equipamentos!$D$2:$D$5135, 0), 1)</f>
        <v>Sala Racks 2</v>
      </c>
      <c r="H2908" s="26" t="str">
        <f t="array" ref="H2908">INDEX(Def_Instancias_Equipamentos!$E$2:$E$5135, MATCH(K2908, Def_Instancias_Equipamentos!$D$2:$D$5135, 0), 1)</f>
        <v>SI-02C2</v>
      </c>
      <c r="I2908" s="27" t="str">
        <f t="array" ref="I2908">INDEX(Def_Instancias_Equipamentos!$E$2:$E$5135, MATCH(L2908, Def_Instancias_Equipamentos!$D$2:$D$5135, 0), 1)</f>
        <v>IA-02RaBPM</v>
      </c>
      <c r="J2908" s="27" t="str">
        <f t="shared" si="26"/>
        <v>EXTERNO</v>
      </c>
      <c r="K2908" s="28" t="str">
        <f>Def_Instancias_Equipamentos!$D$1051</f>
        <v>SI-02C2:DI-BPMSigPatch</v>
      </c>
      <c r="L2908" s="19" t="str">
        <f>Def_Instancias_Equipamentos!$D$801</f>
        <v>SI-02C2:DI-BPMRFFE</v>
      </c>
      <c r="M2908" s="44" t="s">
        <v>49</v>
      </c>
      <c r="N2908" s="45" t="s">
        <v>50</v>
      </c>
      <c r="O2908" s="31" t="str">
        <f>Def_Sistemas_Conectores_Cabos!$B$7</f>
        <v>SMA 50-ohm</v>
      </c>
      <c r="P2908" s="19" t="str">
        <f>Def_Sistemas_Conectores_Cabos!$B$7</f>
        <v>SMA 50-ohm</v>
      </c>
      <c r="Q2908" s="27" t="str">
        <f t="shared" si="31"/>
        <v>SI-02C2:DI-BPMSigPatch/TI_OUT
SI-02C2:DI-BPMRFFE/TI_IN</v>
      </c>
      <c r="R2908" s="46" t="s">
        <v>25</v>
      </c>
      <c r="S2908" s="46" t="s">
        <v>25</v>
      </c>
      <c r="T2908" s="47" t="str">
        <f>Def_Sistemas_Conectores_Cabos!$C$14</f>
        <v>Datalink Extrudado</v>
      </c>
      <c r="U2908" s="45" t="s">
        <v>46</v>
      </c>
      <c r="V2908" s="33"/>
      <c r="W2908" s="33"/>
      <c r="X2908" s="33"/>
    </row>
    <row r="2909" ht="15.75" customHeight="1">
      <c r="A2909" s="19" t="str">
        <f>Def_Sistemas_Conectores_Cabos!$A$22</f>
        <v>BPM de elétrons</v>
      </c>
      <c r="B2909" s="22" t="str">
        <f>Datas_Entregas!$A$3</f>
        <v>BTS/Anel</v>
      </c>
      <c r="C2909" s="25">
        <f t="array" ref="C2909">INDEX(Datas_Entregas!$B$2:$B$100, MATCH(B2909, Datas_Entregas!$A$2:$A$100, 0), 1)</f>
        <v>43296</v>
      </c>
      <c r="D2909" s="22" t="str">
        <f>Def_Status_Montagem!$A$2</f>
        <v>A verificar</v>
      </c>
      <c r="E2909" s="35" t="str">
        <f>Def_Status_Montagem!$B$4</f>
        <v>Contratada (inclui etiqueta)</v>
      </c>
      <c r="F2909" s="214" t="str">
        <f t="array" ref="F2909">INDEX(Def_Instancias_Equipamentos!$F$2:$F$5135, MATCH(K2909, Def_Instancias_Equipamentos!$D$2:$D$5135, 0), 1)</f>
        <v>Túnel (Anel)</v>
      </c>
      <c r="G2909" s="215" t="str">
        <f t="array" ref="G2909">INDEX(Def_Instancias_Equipamentos!$F$2:$F$5135, MATCH(L2909, Def_Instancias_Equipamentos!$D$2:$D$5135, 0), 1)</f>
        <v>Sala Racks 2</v>
      </c>
      <c r="H2909" s="26" t="str">
        <f t="array" ref="H2909">INDEX(Def_Instancias_Equipamentos!$E$2:$E$5135, MATCH(K2909, Def_Instancias_Equipamentos!$D$2:$D$5135, 0), 1)</f>
        <v>SI-02C3</v>
      </c>
      <c r="I2909" s="27" t="str">
        <f t="array" ref="I2909">INDEX(Def_Instancias_Equipamentos!$E$2:$E$5135, MATCH(L2909, Def_Instancias_Equipamentos!$D$2:$D$5135, 0), 1)</f>
        <v>IA-02RaBPM</v>
      </c>
      <c r="J2909" s="27" t="str">
        <f t="shared" si="26"/>
        <v>EXTERNO</v>
      </c>
      <c r="K2909" s="28" t="str">
        <f>Def_Instancias_Equipamentos!$D$1052</f>
        <v>SI-02C3:DI-BPMSigPatch-1</v>
      </c>
      <c r="L2909" s="19" t="str">
        <f>Def_Instancias_Equipamentos!$D$802</f>
        <v>SI-02C3:DI-BPMRFFE-1</v>
      </c>
      <c r="M2909" s="44" t="s">
        <v>49</v>
      </c>
      <c r="N2909" s="45" t="s">
        <v>50</v>
      </c>
      <c r="O2909" s="31" t="str">
        <f>Def_Sistemas_Conectores_Cabos!$B$7</f>
        <v>SMA 50-ohm</v>
      </c>
      <c r="P2909" s="19" t="str">
        <f>Def_Sistemas_Conectores_Cabos!$B$7</f>
        <v>SMA 50-ohm</v>
      </c>
      <c r="Q2909" s="27" t="str">
        <f t="shared" si="31"/>
        <v>SI-02C3:DI-BPMSigPatch-1/TI_OUT
SI-02C3:DI-BPMRFFE-1/TI_IN</v>
      </c>
      <c r="R2909" s="46" t="s">
        <v>25</v>
      </c>
      <c r="S2909" s="46" t="s">
        <v>25</v>
      </c>
      <c r="T2909" s="47" t="str">
        <f>Def_Sistemas_Conectores_Cabos!$C$14</f>
        <v>Datalink Extrudado</v>
      </c>
      <c r="U2909" s="45" t="s">
        <v>46</v>
      </c>
      <c r="V2909" s="33"/>
      <c r="W2909" s="33"/>
      <c r="X2909" s="33"/>
    </row>
    <row r="2910" ht="15.75" customHeight="1">
      <c r="A2910" s="19" t="str">
        <f>Def_Sistemas_Conectores_Cabos!$A$22</f>
        <v>BPM de elétrons</v>
      </c>
      <c r="B2910" s="22" t="str">
        <f>Datas_Entregas!$A$3</f>
        <v>BTS/Anel</v>
      </c>
      <c r="C2910" s="25">
        <f t="array" ref="C2910">INDEX(Datas_Entregas!$B$2:$B$100, MATCH(B2910, Datas_Entregas!$A$2:$A$100, 0), 1)</f>
        <v>43296</v>
      </c>
      <c r="D2910" s="22" t="str">
        <f>Def_Status_Montagem!$A$2</f>
        <v>A verificar</v>
      </c>
      <c r="E2910" s="35" t="str">
        <f>Def_Status_Montagem!$B$4</f>
        <v>Contratada (inclui etiqueta)</v>
      </c>
      <c r="F2910" s="214" t="str">
        <f t="array" ref="F2910">INDEX(Def_Instancias_Equipamentos!$F$2:$F$5135, MATCH(K2910, Def_Instancias_Equipamentos!$D$2:$D$5135, 0), 1)</f>
        <v>Túnel (Anel)</v>
      </c>
      <c r="G2910" s="215" t="str">
        <f t="array" ref="G2910">INDEX(Def_Instancias_Equipamentos!$F$2:$F$5135, MATCH(L2910, Def_Instancias_Equipamentos!$D$2:$D$5135, 0), 1)</f>
        <v>Sala Racks 2</v>
      </c>
      <c r="H2910" s="26" t="str">
        <f t="array" ref="H2910">INDEX(Def_Instancias_Equipamentos!$E$2:$E$5135, MATCH(K2910, Def_Instancias_Equipamentos!$D$2:$D$5135, 0), 1)</f>
        <v>SI-02C3</v>
      </c>
      <c r="I2910" s="27" t="str">
        <f t="array" ref="I2910">INDEX(Def_Instancias_Equipamentos!$E$2:$E$5135, MATCH(L2910, Def_Instancias_Equipamentos!$D$2:$D$5135, 0), 1)</f>
        <v>IA-02RaBPM</v>
      </c>
      <c r="J2910" s="27" t="str">
        <f t="shared" si="26"/>
        <v>EXTERNO</v>
      </c>
      <c r="K2910" s="28" t="str">
        <f>Def_Instancias_Equipamentos!$D$1053</f>
        <v>SI-02C3:DI-BPMSigPatch-2</v>
      </c>
      <c r="L2910" s="19" t="str">
        <f>Def_Instancias_Equipamentos!$D$803</f>
        <v>SI-02C3:DI-BPMRFFE-2</v>
      </c>
      <c r="M2910" s="44" t="s">
        <v>49</v>
      </c>
      <c r="N2910" s="45" t="s">
        <v>50</v>
      </c>
      <c r="O2910" s="31" t="str">
        <f>Def_Sistemas_Conectores_Cabos!$B$7</f>
        <v>SMA 50-ohm</v>
      </c>
      <c r="P2910" s="19" t="str">
        <f>Def_Sistemas_Conectores_Cabos!$B$7</f>
        <v>SMA 50-ohm</v>
      </c>
      <c r="Q2910" s="27" t="str">
        <f t="shared" si="31"/>
        <v>SI-02C3:DI-BPMSigPatch-2/TI_OUT
SI-02C3:DI-BPMRFFE-2/TI_IN</v>
      </c>
      <c r="R2910" s="46" t="s">
        <v>25</v>
      </c>
      <c r="S2910" s="46" t="s">
        <v>25</v>
      </c>
      <c r="T2910" s="47" t="str">
        <f>Def_Sistemas_Conectores_Cabos!$C$14</f>
        <v>Datalink Extrudado</v>
      </c>
      <c r="U2910" s="45" t="s">
        <v>46</v>
      </c>
      <c r="V2910" s="33"/>
      <c r="W2910" s="33"/>
      <c r="X2910" s="33"/>
    </row>
    <row r="2911" ht="15.75" customHeight="1">
      <c r="A2911" s="19" t="str">
        <f>Def_Sistemas_Conectores_Cabos!$A$22</f>
        <v>BPM de elétrons</v>
      </c>
      <c r="B2911" s="22" t="str">
        <f>Datas_Entregas!$A$3</f>
        <v>BTS/Anel</v>
      </c>
      <c r="C2911" s="25">
        <f t="array" ref="C2911">INDEX(Datas_Entregas!$B$2:$B$100, MATCH(B2911, Datas_Entregas!$A$2:$A$100, 0), 1)</f>
        <v>43296</v>
      </c>
      <c r="D2911" s="22" t="str">
        <f>Def_Status_Montagem!$A$2</f>
        <v>A verificar</v>
      </c>
      <c r="E2911" s="35" t="str">
        <f>Def_Status_Montagem!$B$4</f>
        <v>Contratada (inclui etiqueta)</v>
      </c>
      <c r="F2911" s="214" t="str">
        <f t="array" ref="F2911">INDEX(Def_Instancias_Equipamentos!$F$2:$F$5135, MATCH(K2911, Def_Instancias_Equipamentos!$D$2:$D$5135, 0), 1)</f>
        <v>Túnel (Anel)</v>
      </c>
      <c r="G2911" s="215" t="str">
        <f t="array" ref="G2911">INDEX(Def_Instancias_Equipamentos!$F$2:$F$5135, MATCH(L2911, Def_Instancias_Equipamentos!$D$2:$D$5135, 0), 1)</f>
        <v>Sala Racks 2</v>
      </c>
      <c r="H2911" s="26" t="str">
        <f t="array" ref="H2911">INDEX(Def_Instancias_Equipamentos!$E$2:$E$5135, MATCH(K2911, Def_Instancias_Equipamentos!$D$2:$D$5135, 0), 1)</f>
        <v>SI-02C4</v>
      </c>
      <c r="I2911" s="27" t="str">
        <f t="array" ref="I2911">INDEX(Def_Instancias_Equipamentos!$E$2:$E$5135, MATCH(L2911, Def_Instancias_Equipamentos!$D$2:$D$5135, 0), 1)</f>
        <v>IA-02RaBPM</v>
      </c>
      <c r="J2911" s="27" t="str">
        <f t="shared" si="26"/>
        <v>EXTERNO</v>
      </c>
      <c r="K2911" s="28" t="str">
        <f>Def_Instancias_Equipamentos!$D$1054</f>
        <v>SI-02C4:DI-BPMSigPatch</v>
      </c>
      <c r="L2911" s="19" t="str">
        <f>Def_Instancias_Equipamentos!$D$804</f>
        <v>SI-02C4:DI-BPMRFFE</v>
      </c>
      <c r="M2911" s="44" t="s">
        <v>49</v>
      </c>
      <c r="N2911" s="45" t="s">
        <v>50</v>
      </c>
      <c r="O2911" s="31" t="str">
        <f>Def_Sistemas_Conectores_Cabos!$B$7</f>
        <v>SMA 50-ohm</v>
      </c>
      <c r="P2911" s="19" t="str">
        <f>Def_Sistemas_Conectores_Cabos!$B$7</f>
        <v>SMA 50-ohm</v>
      </c>
      <c r="Q2911" s="27" t="str">
        <f t="shared" si="31"/>
        <v>SI-02C4:DI-BPMSigPatch/TI_OUT
SI-02C4:DI-BPMRFFE/TI_IN</v>
      </c>
      <c r="R2911" s="46" t="s">
        <v>25</v>
      </c>
      <c r="S2911" s="46" t="s">
        <v>25</v>
      </c>
      <c r="T2911" s="47" t="str">
        <f>Def_Sistemas_Conectores_Cabos!$C$14</f>
        <v>Datalink Extrudado</v>
      </c>
      <c r="U2911" s="45" t="s">
        <v>46</v>
      </c>
      <c r="V2911" s="33"/>
      <c r="W2911" s="33"/>
      <c r="X2911" s="33"/>
    </row>
    <row r="2912" ht="15.75" customHeight="1">
      <c r="A2912" s="19" t="str">
        <f>Def_Sistemas_Conectores_Cabos!$A$22</f>
        <v>BPM de elétrons</v>
      </c>
      <c r="B2912" s="22" t="str">
        <f>Datas_Entregas!$A$3</f>
        <v>BTS/Anel</v>
      </c>
      <c r="C2912" s="25">
        <f t="array" ref="C2912">INDEX(Datas_Entregas!$B$2:$B$100, MATCH(B2912, Datas_Entregas!$A$2:$A$100, 0), 1)</f>
        <v>43296</v>
      </c>
      <c r="D2912" s="22" t="str">
        <f>Def_Status_Montagem!$A$2</f>
        <v>A verificar</v>
      </c>
      <c r="E2912" s="35" t="str">
        <f>Def_Status_Montagem!$B$4</f>
        <v>Contratada (inclui etiqueta)</v>
      </c>
      <c r="F2912" s="214" t="str">
        <f t="array" ref="F2912">INDEX(Def_Instancias_Equipamentos!$F$2:$F$5135, MATCH(K2912, Def_Instancias_Equipamentos!$D$2:$D$5135, 0), 1)</f>
        <v>Túnel (Anel)</v>
      </c>
      <c r="G2912" s="215" t="str">
        <f t="array" ref="G2912">INDEX(Def_Instancias_Equipamentos!$F$2:$F$5135, MATCH(L2912, Def_Instancias_Equipamentos!$D$2:$D$5135, 0), 1)</f>
        <v>Sala Racks 2</v>
      </c>
      <c r="H2912" s="26" t="str">
        <f t="array" ref="H2912">INDEX(Def_Instancias_Equipamentos!$E$2:$E$5135, MATCH(K2912, Def_Instancias_Equipamentos!$D$2:$D$5135, 0), 1)</f>
        <v>SI-02M1</v>
      </c>
      <c r="I2912" s="27" t="str">
        <f t="array" ref="I2912">INDEX(Def_Instancias_Equipamentos!$E$2:$E$5135, MATCH(L2912, Def_Instancias_Equipamentos!$D$2:$D$5135, 0), 1)</f>
        <v>IA-02RaBPM</v>
      </c>
      <c r="J2912" s="27" t="str">
        <f t="shared" si="26"/>
        <v>EXTERNO</v>
      </c>
      <c r="K2912" s="28" t="str">
        <f>Def_Instancias_Equipamentos!$D$1055</f>
        <v>SI-02M1:DI-BPMSigPatch</v>
      </c>
      <c r="L2912" s="19" t="str">
        <f>Def_Instancias_Equipamentos!$D$805</f>
        <v>SI-02M1:DI-BPMRFFE</v>
      </c>
      <c r="M2912" s="44" t="s">
        <v>49</v>
      </c>
      <c r="N2912" s="45" t="s">
        <v>50</v>
      </c>
      <c r="O2912" s="31" t="str">
        <f>Def_Sistemas_Conectores_Cabos!$B$7</f>
        <v>SMA 50-ohm</v>
      </c>
      <c r="P2912" s="19" t="str">
        <f>Def_Sistemas_Conectores_Cabos!$B$7</f>
        <v>SMA 50-ohm</v>
      </c>
      <c r="Q2912" s="27" t="str">
        <f t="shared" si="31"/>
        <v>SI-02M1:DI-BPMSigPatch/TI_OUT
SI-02M1:DI-BPMRFFE/TI_IN</v>
      </c>
      <c r="R2912" s="46" t="s">
        <v>25</v>
      </c>
      <c r="S2912" s="46" t="s">
        <v>25</v>
      </c>
      <c r="T2912" s="47" t="str">
        <f>Def_Sistemas_Conectores_Cabos!$C$14</f>
        <v>Datalink Extrudado</v>
      </c>
      <c r="U2912" s="45" t="s">
        <v>46</v>
      </c>
      <c r="V2912" s="33"/>
      <c r="W2912" s="33"/>
      <c r="X2912" s="33"/>
    </row>
    <row r="2913" ht="15.75" customHeight="1">
      <c r="A2913" s="19" t="str">
        <f>Def_Sistemas_Conectores_Cabos!$A$22</f>
        <v>BPM de elétrons</v>
      </c>
      <c r="B2913" s="22" t="str">
        <f>Datas_Entregas!$A$3</f>
        <v>BTS/Anel</v>
      </c>
      <c r="C2913" s="25">
        <f t="array" ref="C2913">INDEX(Datas_Entregas!$B$2:$B$100, MATCH(B2913, Datas_Entregas!$A$2:$A$100, 0), 1)</f>
        <v>43296</v>
      </c>
      <c r="D2913" s="22" t="str">
        <f>Def_Status_Montagem!$A$2</f>
        <v>A verificar</v>
      </c>
      <c r="E2913" s="35" t="str">
        <f>Def_Status_Montagem!$B$4</f>
        <v>Contratada (inclui etiqueta)</v>
      </c>
      <c r="F2913" s="214" t="str">
        <f t="array" ref="F2913">INDEX(Def_Instancias_Equipamentos!$F$2:$F$5135, MATCH(K2913, Def_Instancias_Equipamentos!$D$2:$D$5135, 0), 1)</f>
        <v>Túnel (Anel)</v>
      </c>
      <c r="G2913" s="215" t="str">
        <f t="array" ref="G2913">INDEX(Def_Instancias_Equipamentos!$F$2:$F$5135, MATCH(L2913, Def_Instancias_Equipamentos!$D$2:$D$5135, 0), 1)</f>
        <v>Sala Racks 2</v>
      </c>
      <c r="H2913" s="26" t="str">
        <f t="array" ref="H2913">INDEX(Def_Instancias_Equipamentos!$E$2:$E$5135, MATCH(K2913, Def_Instancias_Equipamentos!$D$2:$D$5135, 0), 1)</f>
        <v>SI-02M2</v>
      </c>
      <c r="I2913" s="27" t="str">
        <f t="array" ref="I2913">INDEX(Def_Instancias_Equipamentos!$E$2:$E$5135, MATCH(L2913, Def_Instancias_Equipamentos!$D$2:$D$5135, 0), 1)</f>
        <v>IA-02RaBPM</v>
      </c>
      <c r="J2913" s="27" t="str">
        <f t="shared" si="26"/>
        <v>EXTERNO</v>
      </c>
      <c r="K2913" s="28" t="str">
        <f>Def_Instancias_Equipamentos!$D$1056</f>
        <v>SI-02M2:DI-BPMSigPatch</v>
      </c>
      <c r="L2913" s="19" t="str">
        <f>Def_Instancias_Equipamentos!$D$806</f>
        <v>SI-02M2:DI-BPMRFFE</v>
      </c>
      <c r="M2913" s="44" t="s">
        <v>49</v>
      </c>
      <c r="N2913" s="45" t="s">
        <v>50</v>
      </c>
      <c r="O2913" s="31" t="str">
        <f>Def_Sistemas_Conectores_Cabos!$B$7</f>
        <v>SMA 50-ohm</v>
      </c>
      <c r="P2913" s="19" t="str">
        <f>Def_Sistemas_Conectores_Cabos!$B$7</f>
        <v>SMA 50-ohm</v>
      </c>
      <c r="Q2913" s="27" t="str">
        <f t="shared" si="31"/>
        <v>SI-02M2:DI-BPMSigPatch/TI_OUT
SI-02M2:DI-BPMRFFE/TI_IN</v>
      </c>
      <c r="R2913" s="46" t="s">
        <v>25</v>
      </c>
      <c r="S2913" s="46" t="s">
        <v>25</v>
      </c>
      <c r="T2913" s="47" t="str">
        <f>Def_Sistemas_Conectores_Cabos!$C$14</f>
        <v>Datalink Extrudado</v>
      </c>
      <c r="U2913" s="45" t="s">
        <v>46</v>
      </c>
      <c r="V2913" s="33"/>
      <c r="W2913" s="33"/>
      <c r="X2913" s="33"/>
    </row>
    <row r="2914" ht="15.75" customHeight="1">
      <c r="A2914" s="19" t="str">
        <f>Def_Sistemas_Conectores_Cabos!$A$22</f>
        <v>BPM de elétrons</v>
      </c>
      <c r="B2914" s="22" t="str">
        <f>Datas_Entregas!$A$6</f>
        <v>Linhas de Luz (fases I-A e II)</v>
      </c>
      <c r="C2914" s="25">
        <f t="array" ref="C2914">INDEX(Datas_Entregas!$B$2:$B$100, MATCH(B2914, Datas_Entregas!$A$2:$A$100, 0), 1)</f>
        <v>43374</v>
      </c>
      <c r="D2914" s="22" t="str">
        <f>Def_Status_Montagem!$A$2</f>
        <v>A verificar</v>
      </c>
      <c r="E2914" s="35" t="str">
        <f>Def_Status_Montagem!$B$4</f>
        <v>Contratada (inclui etiqueta)</v>
      </c>
      <c r="F2914" s="214" t="str">
        <f t="array" ref="F2914">INDEX(Def_Instancias_Equipamentos!$F$2:$F$5135, MATCH(K2914, Def_Instancias_Equipamentos!$D$2:$D$5135, 0), 1)</f>
        <v>Túnel (Anel)</v>
      </c>
      <c r="G2914" s="215" t="str">
        <f t="array" ref="G2914">INDEX(Def_Instancias_Equipamentos!$F$2:$F$5135, MATCH(L2914, Def_Instancias_Equipamentos!$D$2:$D$5135, 0), 1)</f>
        <v>Sala Racks 2</v>
      </c>
      <c r="H2914" s="26" t="str">
        <f t="array" ref="H2914">INDEX(Def_Instancias_Equipamentos!$E$2:$E$5135, MATCH(K2914, Def_Instancias_Equipamentos!$D$2:$D$5135, 0), 1)</f>
        <v>SI-02SB</v>
      </c>
      <c r="I2914" s="27" t="str">
        <f t="array" ref="I2914">INDEX(Def_Instancias_Equipamentos!$E$2:$E$5135, MATCH(L2914, Def_Instancias_Equipamentos!$D$2:$D$5135, 0), 1)</f>
        <v>IA-02RaBPM</v>
      </c>
      <c r="J2914" s="27" t="str">
        <f t="shared" si="26"/>
        <v>EXTERNO</v>
      </c>
      <c r="K2914" s="28" t="str">
        <f>Def_Instancias_Equipamentos!$D$1203</f>
        <v>SI-02SB:DI-BPMSigPatch-1</v>
      </c>
      <c r="L2914" s="19" t="str">
        <f>Def_Instancias_Equipamentos!$D$953</f>
        <v>SI-02SB:DI-BPMRFFE-1</v>
      </c>
      <c r="M2914" s="44" t="s">
        <v>49</v>
      </c>
      <c r="N2914" s="45" t="s">
        <v>50</v>
      </c>
      <c r="O2914" s="31" t="str">
        <f>Def_Sistemas_Conectores_Cabos!$B$7</f>
        <v>SMA 50-ohm</v>
      </c>
      <c r="P2914" s="19" t="str">
        <f>Def_Sistemas_Conectores_Cabos!$B$7</f>
        <v>SMA 50-ohm</v>
      </c>
      <c r="Q2914" s="27" t="str">
        <f t="shared" si="31"/>
        <v>SI-02SB:DI-BPMSigPatch-1/TI_OUT
SI-02SB:DI-BPMRFFE-1/TI_IN</v>
      </c>
      <c r="R2914" s="46" t="s">
        <v>25</v>
      </c>
      <c r="S2914" s="46" t="s">
        <v>25</v>
      </c>
      <c r="T2914" s="47" t="str">
        <f>Def_Sistemas_Conectores_Cabos!$C$14</f>
        <v>Datalink Extrudado</v>
      </c>
      <c r="U2914" s="45" t="s">
        <v>46</v>
      </c>
      <c r="V2914" s="33"/>
      <c r="W2914" s="33"/>
      <c r="X2914" s="33"/>
    </row>
    <row r="2915" ht="15.75" customHeight="1">
      <c r="A2915" s="19" t="str">
        <f>Def_Sistemas_Conectores_Cabos!$A$22</f>
        <v>BPM de elétrons</v>
      </c>
      <c r="B2915" s="22" t="str">
        <f>Datas_Entregas!$A$6</f>
        <v>Linhas de Luz (fases I-A e II)</v>
      </c>
      <c r="C2915" s="25">
        <f t="array" ref="C2915">INDEX(Datas_Entregas!$B$2:$B$100, MATCH(B2915, Datas_Entregas!$A$2:$A$100, 0), 1)</f>
        <v>43374</v>
      </c>
      <c r="D2915" s="22" t="str">
        <f>Def_Status_Montagem!$A$2</f>
        <v>A verificar</v>
      </c>
      <c r="E2915" s="35" t="str">
        <f>Def_Status_Montagem!$B$4</f>
        <v>Contratada (inclui etiqueta)</v>
      </c>
      <c r="F2915" s="214" t="str">
        <f t="array" ref="F2915">INDEX(Def_Instancias_Equipamentos!$F$2:$F$5135, MATCH(K2915, Def_Instancias_Equipamentos!$D$2:$D$5135, 0), 1)</f>
        <v>Túnel (Anel)</v>
      </c>
      <c r="G2915" s="215" t="str">
        <f t="array" ref="G2915">INDEX(Def_Instancias_Equipamentos!$F$2:$F$5135, MATCH(L2915, Def_Instancias_Equipamentos!$D$2:$D$5135, 0), 1)</f>
        <v>Sala Racks 2</v>
      </c>
      <c r="H2915" s="26" t="str">
        <f t="array" ref="H2915">INDEX(Def_Instancias_Equipamentos!$E$2:$E$5135, MATCH(K2915, Def_Instancias_Equipamentos!$D$2:$D$5135, 0), 1)</f>
        <v>SI-02SB</v>
      </c>
      <c r="I2915" s="27" t="str">
        <f t="array" ref="I2915">INDEX(Def_Instancias_Equipamentos!$E$2:$E$5135, MATCH(L2915, Def_Instancias_Equipamentos!$D$2:$D$5135, 0), 1)</f>
        <v>IA-02RaBPM</v>
      </c>
      <c r="J2915" s="27" t="str">
        <f t="shared" si="26"/>
        <v>EXTERNO</v>
      </c>
      <c r="K2915" s="28" t="str">
        <f>Def_Instancias_Equipamentos!$D$1204</f>
        <v>SI-02SB:DI-BPMSigPatch-2</v>
      </c>
      <c r="L2915" s="19" t="str">
        <f>Def_Instancias_Equipamentos!$D$954</f>
        <v>SI-02SB:DI-BPMRFFE-2</v>
      </c>
      <c r="M2915" s="44" t="s">
        <v>49</v>
      </c>
      <c r="N2915" s="45" t="s">
        <v>50</v>
      </c>
      <c r="O2915" s="31" t="str">
        <f>Def_Sistemas_Conectores_Cabos!$B$7</f>
        <v>SMA 50-ohm</v>
      </c>
      <c r="P2915" s="19" t="str">
        <f>Def_Sistemas_Conectores_Cabos!$B$7</f>
        <v>SMA 50-ohm</v>
      </c>
      <c r="Q2915" s="27" t="str">
        <f t="shared" si="31"/>
        <v>SI-02SB:DI-BPMSigPatch-2/TI_OUT
SI-02SB:DI-BPMRFFE-2/TI_IN</v>
      </c>
      <c r="R2915" s="46" t="s">
        <v>25</v>
      </c>
      <c r="S2915" s="46" t="s">
        <v>25</v>
      </c>
      <c r="T2915" s="47" t="str">
        <f>Def_Sistemas_Conectores_Cabos!$C$14</f>
        <v>Datalink Extrudado</v>
      </c>
      <c r="U2915" s="45" t="s">
        <v>46</v>
      </c>
      <c r="V2915" s="33"/>
      <c r="W2915" s="33"/>
      <c r="X2915" s="33"/>
    </row>
    <row r="2916" ht="15.75" customHeight="1">
      <c r="A2916" s="19" t="str">
        <f>Def_Sistemas_Conectores_Cabos!$A$22</f>
        <v>BPM de elétrons</v>
      </c>
      <c r="B2916" s="22" t="str">
        <f>Datas_Entregas!$A$3</f>
        <v>BTS/Anel</v>
      </c>
      <c r="C2916" s="25">
        <f t="array" ref="C2916">INDEX(Datas_Entregas!$B$2:$B$100, MATCH(B2916, Datas_Entregas!$A$2:$A$100, 0), 1)</f>
        <v>43296</v>
      </c>
      <c r="D2916" s="22" t="str">
        <f>Def_Status_Montagem!$A$2</f>
        <v>A verificar</v>
      </c>
      <c r="E2916" s="35" t="str">
        <f>Def_Status_Montagem!$B$4</f>
        <v>Contratada (inclui etiqueta)</v>
      </c>
      <c r="F2916" s="214" t="str">
        <f t="array" ref="F2916">INDEX(Def_Instancias_Equipamentos!$F$2:$F$5135, MATCH(K2916, Def_Instancias_Equipamentos!$D$2:$D$5135, 0), 1)</f>
        <v>Túnel (Anel)</v>
      </c>
      <c r="G2916" s="215" t="str">
        <f t="array" ref="G2916">INDEX(Def_Instancias_Equipamentos!$F$2:$F$5135, MATCH(L2916, Def_Instancias_Equipamentos!$D$2:$D$5135, 0), 1)</f>
        <v>Sala Racks 3</v>
      </c>
      <c r="H2916" s="26" t="str">
        <f t="array" ref="H2916">INDEX(Def_Instancias_Equipamentos!$E$2:$E$5135, MATCH(K2916, Def_Instancias_Equipamentos!$D$2:$D$5135, 0), 1)</f>
        <v>SI-03C1</v>
      </c>
      <c r="I2916" s="27" t="str">
        <f t="array" ref="I2916">INDEX(Def_Instancias_Equipamentos!$E$2:$E$5135, MATCH(L2916, Def_Instancias_Equipamentos!$D$2:$D$5135, 0), 1)</f>
        <v>IA-03RaBPM</v>
      </c>
      <c r="J2916" s="27" t="str">
        <f t="shared" si="26"/>
        <v>EXTERNO</v>
      </c>
      <c r="K2916" s="28" t="str">
        <f>Def_Instancias_Equipamentos!$D$1057</f>
        <v>SI-03C1:DI-BPMSigPatch-1</v>
      </c>
      <c r="L2916" s="19" t="str">
        <f>Def_Instancias_Equipamentos!$D$807</f>
        <v>SI-03C1:DI-BPMRFFE-1</v>
      </c>
      <c r="M2916" s="44" t="s">
        <v>49</v>
      </c>
      <c r="N2916" s="45" t="s">
        <v>50</v>
      </c>
      <c r="O2916" s="31" t="str">
        <f>Def_Sistemas_Conectores_Cabos!$B$7</f>
        <v>SMA 50-ohm</v>
      </c>
      <c r="P2916" s="19" t="str">
        <f>Def_Sistemas_Conectores_Cabos!$B$7</f>
        <v>SMA 50-ohm</v>
      </c>
      <c r="Q2916" s="27" t="str">
        <f t="shared" si="31"/>
        <v>SI-03C1:DI-BPMSigPatch-1/TI_OUT
SI-03C1:DI-BPMRFFE-1/TI_IN</v>
      </c>
      <c r="R2916" s="46" t="s">
        <v>25</v>
      </c>
      <c r="S2916" s="46" t="s">
        <v>25</v>
      </c>
      <c r="T2916" s="47" t="str">
        <f>Def_Sistemas_Conectores_Cabos!$C$14</f>
        <v>Datalink Extrudado</v>
      </c>
      <c r="U2916" s="45" t="s">
        <v>46</v>
      </c>
      <c r="V2916" s="33"/>
      <c r="W2916" s="33"/>
      <c r="X2916" s="33"/>
    </row>
    <row r="2917" ht="15.75" customHeight="1">
      <c r="A2917" s="19" t="str">
        <f>Def_Sistemas_Conectores_Cabos!$A$22</f>
        <v>BPM de elétrons</v>
      </c>
      <c r="B2917" s="22" t="str">
        <f>Datas_Entregas!$A$3</f>
        <v>BTS/Anel</v>
      </c>
      <c r="C2917" s="25">
        <f t="array" ref="C2917">INDEX(Datas_Entregas!$B$2:$B$100, MATCH(B2917, Datas_Entregas!$A$2:$A$100, 0), 1)</f>
        <v>43296</v>
      </c>
      <c r="D2917" s="22" t="str">
        <f>Def_Status_Montagem!$A$2</f>
        <v>A verificar</v>
      </c>
      <c r="E2917" s="35" t="str">
        <f>Def_Status_Montagem!$B$4</f>
        <v>Contratada (inclui etiqueta)</v>
      </c>
      <c r="F2917" s="214" t="str">
        <f t="array" ref="F2917">INDEX(Def_Instancias_Equipamentos!$F$2:$F$5135, MATCH(K2917, Def_Instancias_Equipamentos!$D$2:$D$5135, 0), 1)</f>
        <v>Túnel (Anel)</v>
      </c>
      <c r="G2917" s="215" t="str">
        <f t="array" ref="G2917">INDEX(Def_Instancias_Equipamentos!$F$2:$F$5135, MATCH(L2917, Def_Instancias_Equipamentos!$D$2:$D$5135, 0), 1)</f>
        <v>Sala Racks 3</v>
      </c>
      <c r="H2917" s="26" t="str">
        <f t="array" ref="H2917">INDEX(Def_Instancias_Equipamentos!$E$2:$E$5135, MATCH(K2917, Def_Instancias_Equipamentos!$D$2:$D$5135, 0), 1)</f>
        <v>SI-03C1</v>
      </c>
      <c r="I2917" s="27" t="str">
        <f t="array" ref="I2917">INDEX(Def_Instancias_Equipamentos!$E$2:$E$5135, MATCH(L2917, Def_Instancias_Equipamentos!$D$2:$D$5135, 0), 1)</f>
        <v>IA-03RaBPM</v>
      </c>
      <c r="J2917" s="27" t="str">
        <f t="shared" si="26"/>
        <v>EXTERNO</v>
      </c>
      <c r="K2917" s="28" t="str">
        <f>Def_Instancias_Equipamentos!$D$1058</f>
        <v>SI-03C1:DI-BPMSigPatch-2</v>
      </c>
      <c r="L2917" s="19" t="str">
        <f>Def_Instancias_Equipamentos!$D$808</f>
        <v>SI-03C1:DI-BPMRFFE-2</v>
      </c>
      <c r="M2917" s="44" t="s">
        <v>49</v>
      </c>
      <c r="N2917" s="45" t="s">
        <v>50</v>
      </c>
      <c r="O2917" s="31" t="str">
        <f>Def_Sistemas_Conectores_Cabos!$B$7</f>
        <v>SMA 50-ohm</v>
      </c>
      <c r="P2917" s="19" t="str">
        <f>Def_Sistemas_Conectores_Cabos!$B$7</f>
        <v>SMA 50-ohm</v>
      </c>
      <c r="Q2917" s="27" t="str">
        <f t="shared" si="31"/>
        <v>SI-03C1:DI-BPMSigPatch-2/TI_OUT
SI-03C1:DI-BPMRFFE-2/TI_IN</v>
      </c>
      <c r="R2917" s="46" t="s">
        <v>25</v>
      </c>
      <c r="S2917" s="46" t="s">
        <v>25</v>
      </c>
      <c r="T2917" s="47" t="str">
        <f>Def_Sistemas_Conectores_Cabos!$C$14</f>
        <v>Datalink Extrudado</v>
      </c>
      <c r="U2917" s="45" t="s">
        <v>46</v>
      </c>
      <c r="V2917" s="33"/>
      <c r="W2917" s="33"/>
      <c r="X2917" s="33"/>
    </row>
    <row r="2918" ht="15.75" customHeight="1">
      <c r="A2918" s="19" t="str">
        <f>Def_Sistemas_Conectores_Cabos!$A$22</f>
        <v>BPM de elétrons</v>
      </c>
      <c r="B2918" s="22" t="str">
        <f>Datas_Entregas!$A$3</f>
        <v>BTS/Anel</v>
      </c>
      <c r="C2918" s="25">
        <f t="array" ref="C2918">INDEX(Datas_Entregas!$B$2:$B$100, MATCH(B2918, Datas_Entregas!$A$2:$A$100, 0), 1)</f>
        <v>43296</v>
      </c>
      <c r="D2918" s="22" t="str">
        <f>Def_Status_Montagem!$A$2</f>
        <v>A verificar</v>
      </c>
      <c r="E2918" s="35" t="str">
        <f>Def_Status_Montagem!$B$4</f>
        <v>Contratada (inclui etiqueta)</v>
      </c>
      <c r="F2918" s="214" t="str">
        <f t="array" ref="F2918">INDEX(Def_Instancias_Equipamentos!$F$2:$F$5135, MATCH(K2918, Def_Instancias_Equipamentos!$D$2:$D$5135, 0), 1)</f>
        <v>Túnel (Anel)</v>
      </c>
      <c r="G2918" s="215" t="str">
        <f t="array" ref="G2918">INDEX(Def_Instancias_Equipamentos!$F$2:$F$5135, MATCH(L2918, Def_Instancias_Equipamentos!$D$2:$D$5135, 0), 1)</f>
        <v>Sala Racks 3</v>
      </c>
      <c r="H2918" s="26" t="str">
        <f t="array" ref="H2918">INDEX(Def_Instancias_Equipamentos!$E$2:$E$5135, MATCH(K2918, Def_Instancias_Equipamentos!$D$2:$D$5135, 0), 1)</f>
        <v>SI-03C2</v>
      </c>
      <c r="I2918" s="27" t="str">
        <f t="array" ref="I2918">INDEX(Def_Instancias_Equipamentos!$E$2:$E$5135, MATCH(L2918, Def_Instancias_Equipamentos!$D$2:$D$5135, 0), 1)</f>
        <v>IA-03RaBPM</v>
      </c>
      <c r="J2918" s="27" t="str">
        <f t="shared" si="26"/>
        <v>EXTERNO</v>
      </c>
      <c r="K2918" s="28" t="str">
        <f>Def_Instancias_Equipamentos!$D$1059</f>
        <v>SI-03C2:DI-BPMSigPatch</v>
      </c>
      <c r="L2918" s="19" t="str">
        <f>Def_Instancias_Equipamentos!$D$809</f>
        <v>SI-03C2:DI-BPMRFFE</v>
      </c>
      <c r="M2918" s="44" t="s">
        <v>49</v>
      </c>
      <c r="N2918" s="45" t="s">
        <v>50</v>
      </c>
      <c r="O2918" s="31" t="str">
        <f>Def_Sistemas_Conectores_Cabos!$B$7</f>
        <v>SMA 50-ohm</v>
      </c>
      <c r="P2918" s="19" t="str">
        <f>Def_Sistemas_Conectores_Cabos!$B$7</f>
        <v>SMA 50-ohm</v>
      </c>
      <c r="Q2918" s="27" t="str">
        <f t="shared" si="31"/>
        <v>SI-03C2:DI-BPMSigPatch/TI_OUT
SI-03C2:DI-BPMRFFE/TI_IN</v>
      </c>
      <c r="R2918" s="46" t="s">
        <v>25</v>
      </c>
      <c r="S2918" s="46" t="s">
        <v>25</v>
      </c>
      <c r="T2918" s="47" t="str">
        <f>Def_Sistemas_Conectores_Cabos!$C$14</f>
        <v>Datalink Extrudado</v>
      </c>
      <c r="U2918" s="45" t="s">
        <v>46</v>
      </c>
      <c r="V2918" s="33"/>
      <c r="W2918" s="33"/>
      <c r="X2918" s="33"/>
    </row>
    <row r="2919" ht="15.75" customHeight="1">
      <c r="A2919" s="19" t="str">
        <f>Def_Sistemas_Conectores_Cabos!$A$22</f>
        <v>BPM de elétrons</v>
      </c>
      <c r="B2919" s="22" t="str">
        <f>Datas_Entregas!$A$3</f>
        <v>BTS/Anel</v>
      </c>
      <c r="C2919" s="25">
        <f t="array" ref="C2919">INDEX(Datas_Entregas!$B$2:$B$100, MATCH(B2919, Datas_Entregas!$A$2:$A$100, 0), 1)</f>
        <v>43296</v>
      </c>
      <c r="D2919" s="22" t="str">
        <f>Def_Status_Montagem!$A$2</f>
        <v>A verificar</v>
      </c>
      <c r="E2919" s="35" t="str">
        <f>Def_Status_Montagem!$B$4</f>
        <v>Contratada (inclui etiqueta)</v>
      </c>
      <c r="F2919" s="214" t="str">
        <f t="array" ref="F2919">INDEX(Def_Instancias_Equipamentos!$F$2:$F$5135, MATCH(K2919, Def_Instancias_Equipamentos!$D$2:$D$5135, 0), 1)</f>
        <v>Túnel (Anel)</v>
      </c>
      <c r="G2919" s="215" t="str">
        <f t="array" ref="G2919">INDEX(Def_Instancias_Equipamentos!$F$2:$F$5135, MATCH(L2919, Def_Instancias_Equipamentos!$D$2:$D$5135, 0), 1)</f>
        <v>Sala Racks 3</v>
      </c>
      <c r="H2919" s="26" t="str">
        <f t="array" ref="H2919">INDEX(Def_Instancias_Equipamentos!$E$2:$E$5135, MATCH(K2919, Def_Instancias_Equipamentos!$D$2:$D$5135, 0), 1)</f>
        <v>SI-03C3</v>
      </c>
      <c r="I2919" s="27" t="str">
        <f t="array" ref="I2919">INDEX(Def_Instancias_Equipamentos!$E$2:$E$5135, MATCH(L2919, Def_Instancias_Equipamentos!$D$2:$D$5135, 0), 1)</f>
        <v>IA-03RaBPM</v>
      </c>
      <c r="J2919" s="27" t="str">
        <f t="shared" si="26"/>
        <v>EXTERNO</v>
      </c>
      <c r="K2919" s="28" t="str">
        <f>Def_Instancias_Equipamentos!$D$1060</f>
        <v>SI-03C3:DI-BPMSigPatch-1</v>
      </c>
      <c r="L2919" s="19" t="str">
        <f>Def_Instancias_Equipamentos!$D$810</f>
        <v>SI-03C3:DI-BPMRFFE-1</v>
      </c>
      <c r="M2919" s="44" t="s">
        <v>49</v>
      </c>
      <c r="N2919" s="45" t="s">
        <v>50</v>
      </c>
      <c r="O2919" s="31" t="str">
        <f>Def_Sistemas_Conectores_Cabos!$B$7</f>
        <v>SMA 50-ohm</v>
      </c>
      <c r="P2919" s="19" t="str">
        <f>Def_Sistemas_Conectores_Cabos!$B$7</f>
        <v>SMA 50-ohm</v>
      </c>
      <c r="Q2919" s="27" t="str">
        <f t="shared" si="31"/>
        <v>SI-03C3:DI-BPMSigPatch-1/TI_OUT
SI-03C3:DI-BPMRFFE-1/TI_IN</v>
      </c>
      <c r="R2919" s="46" t="s">
        <v>25</v>
      </c>
      <c r="S2919" s="46" t="s">
        <v>25</v>
      </c>
      <c r="T2919" s="47" t="str">
        <f>Def_Sistemas_Conectores_Cabos!$C$14</f>
        <v>Datalink Extrudado</v>
      </c>
      <c r="U2919" s="45" t="s">
        <v>46</v>
      </c>
      <c r="V2919" s="33"/>
      <c r="W2919" s="33"/>
      <c r="X2919" s="33"/>
    </row>
    <row r="2920" ht="15.75" customHeight="1">
      <c r="A2920" s="19" t="str">
        <f>Def_Sistemas_Conectores_Cabos!$A$22</f>
        <v>BPM de elétrons</v>
      </c>
      <c r="B2920" s="22" t="str">
        <f>Datas_Entregas!$A$3</f>
        <v>BTS/Anel</v>
      </c>
      <c r="C2920" s="25">
        <f t="array" ref="C2920">INDEX(Datas_Entregas!$B$2:$B$100, MATCH(B2920, Datas_Entregas!$A$2:$A$100, 0), 1)</f>
        <v>43296</v>
      </c>
      <c r="D2920" s="22" t="str">
        <f>Def_Status_Montagem!$A$2</f>
        <v>A verificar</v>
      </c>
      <c r="E2920" s="35" t="str">
        <f>Def_Status_Montagem!$B$4</f>
        <v>Contratada (inclui etiqueta)</v>
      </c>
      <c r="F2920" s="214" t="str">
        <f t="array" ref="F2920">INDEX(Def_Instancias_Equipamentos!$F$2:$F$5135, MATCH(K2920, Def_Instancias_Equipamentos!$D$2:$D$5135, 0), 1)</f>
        <v>Túnel (Anel)</v>
      </c>
      <c r="G2920" s="215" t="str">
        <f t="array" ref="G2920">INDEX(Def_Instancias_Equipamentos!$F$2:$F$5135, MATCH(L2920, Def_Instancias_Equipamentos!$D$2:$D$5135, 0), 1)</f>
        <v>Sala Racks 3</v>
      </c>
      <c r="H2920" s="26" t="str">
        <f t="array" ref="H2920">INDEX(Def_Instancias_Equipamentos!$E$2:$E$5135, MATCH(K2920, Def_Instancias_Equipamentos!$D$2:$D$5135, 0), 1)</f>
        <v>SI-03C3</v>
      </c>
      <c r="I2920" s="27" t="str">
        <f t="array" ref="I2920">INDEX(Def_Instancias_Equipamentos!$E$2:$E$5135, MATCH(L2920, Def_Instancias_Equipamentos!$D$2:$D$5135, 0), 1)</f>
        <v>IA-03RaBPM</v>
      </c>
      <c r="J2920" s="27" t="str">
        <f t="shared" si="26"/>
        <v>EXTERNO</v>
      </c>
      <c r="K2920" s="28" t="str">
        <f>Def_Instancias_Equipamentos!$D$1061</f>
        <v>SI-03C3:DI-BPMSigPatch-2</v>
      </c>
      <c r="L2920" s="19" t="str">
        <f>Def_Instancias_Equipamentos!$D$811</f>
        <v>SI-03C3:DI-BPMRFFE-2</v>
      </c>
      <c r="M2920" s="44" t="s">
        <v>49</v>
      </c>
      <c r="N2920" s="45" t="s">
        <v>50</v>
      </c>
      <c r="O2920" s="31" t="str">
        <f>Def_Sistemas_Conectores_Cabos!$B$7</f>
        <v>SMA 50-ohm</v>
      </c>
      <c r="P2920" s="19" t="str">
        <f>Def_Sistemas_Conectores_Cabos!$B$7</f>
        <v>SMA 50-ohm</v>
      </c>
      <c r="Q2920" s="27" t="str">
        <f t="shared" si="31"/>
        <v>SI-03C3:DI-BPMSigPatch-2/TI_OUT
SI-03C3:DI-BPMRFFE-2/TI_IN</v>
      </c>
      <c r="R2920" s="46" t="s">
        <v>25</v>
      </c>
      <c r="S2920" s="46" t="s">
        <v>25</v>
      </c>
      <c r="T2920" s="47" t="str">
        <f>Def_Sistemas_Conectores_Cabos!$C$14</f>
        <v>Datalink Extrudado</v>
      </c>
      <c r="U2920" s="45" t="s">
        <v>46</v>
      </c>
      <c r="V2920" s="33"/>
      <c r="W2920" s="33"/>
      <c r="X2920" s="33"/>
    </row>
    <row r="2921" ht="15.75" customHeight="1">
      <c r="A2921" s="19" t="str">
        <f>Def_Sistemas_Conectores_Cabos!$A$22</f>
        <v>BPM de elétrons</v>
      </c>
      <c r="B2921" s="22" t="str">
        <f>Datas_Entregas!$A$3</f>
        <v>BTS/Anel</v>
      </c>
      <c r="C2921" s="25">
        <f t="array" ref="C2921">INDEX(Datas_Entregas!$B$2:$B$100, MATCH(B2921, Datas_Entregas!$A$2:$A$100, 0), 1)</f>
        <v>43296</v>
      </c>
      <c r="D2921" s="22" t="str">
        <f>Def_Status_Montagem!$A$2</f>
        <v>A verificar</v>
      </c>
      <c r="E2921" s="35" t="str">
        <f>Def_Status_Montagem!$B$4</f>
        <v>Contratada (inclui etiqueta)</v>
      </c>
      <c r="F2921" s="214" t="str">
        <f t="array" ref="F2921">INDEX(Def_Instancias_Equipamentos!$F$2:$F$5135, MATCH(K2921, Def_Instancias_Equipamentos!$D$2:$D$5135, 0), 1)</f>
        <v>Túnel (Anel)</v>
      </c>
      <c r="G2921" s="215" t="str">
        <f t="array" ref="G2921">INDEX(Def_Instancias_Equipamentos!$F$2:$F$5135, MATCH(L2921, Def_Instancias_Equipamentos!$D$2:$D$5135, 0), 1)</f>
        <v>Sala Racks 3</v>
      </c>
      <c r="H2921" s="26" t="str">
        <f t="array" ref="H2921">INDEX(Def_Instancias_Equipamentos!$E$2:$E$5135, MATCH(K2921, Def_Instancias_Equipamentos!$D$2:$D$5135, 0), 1)</f>
        <v>SI-03C4</v>
      </c>
      <c r="I2921" s="27" t="str">
        <f t="array" ref="I2921">INDEX(Def_Instancias_Equipamentos!$E$2:$E$5135, MATCH(L2921, Def_Instancias_Equipamentos!$D$2:$D$5135, 0), 1)</f>
        <v>IA-03RaBPM</v>
      </c>
      <c r="J2921" s="27" t="str">
        <f t="shared" si="26"/>
        <v>EXTERNO</v>
      </c>
      <c r="K2921" s="28" t="str">
        <f>Def_Instancias_Equipamentos!$D$1062</f>
        <v>SI-03C4:DI-BPMSigPatch</v>
      </c>
      <c r="L2921" s="19" t="str">
        <f>Def_Instancias_Equipamentos!$D$812</f>
        <v>SI-03C4:DI-BPMRFFE</v>
      </c>
      <c r="M2921" s="44" t="s">
        <v>49</v>
      </c>
      <c r="N2921" s="45" t="s">
        <v>50</v>
      </c>
      <c r="O2921" s="31" t="str">
        <f>Def_Sistemas_Conectores_Cabos!$B$7</f>
        <v>SMA 50-ohm</v>
      </c>
      <c r="P2921" s="19" t="str">
        <f>Def_Sistemas_Conectores_Cabos!$B$7</f>
        <v>SMA 50-ohm</v>
      </c>
      <c r="Q2921" s="27" t="str">
        <f t="shared" si="31"/>
        <v>SI-03C4:DI-BPMSigPatch/TI_OUT
SI-03C4:DI-BPMRFFE/TI_IN</v>
      </c>
      <c r="R2921" s="46" t="s">
        <v>25</v>
      </c>
      <c r="S2921" s="46" t="s">
        <v>25</v>
      </c>
      <c r="T2921" s="47" t="str">
        <f>Def_Sistemas_Conectores_Cabos!$C$14</f>
        <v>Datalink Extrudado</v>
      </c>
      <c r="U2921" s="45" t="s">
        <v>46</v>
      </c>
      <c r="V2921" s="33"/>
      <c r="W2921" s="33"/>
      <c r="X2921" s="33"/>
    </row>
    <row r="2922" ht="15.75" customHeight="1">
      <c r="A2922" s="19" t="str">
        <f>Def_Sistemas_Conectores_Cabos!$A$22</f>
        <v>BPM de elétrons</v>
      </c>
      <c r="B2922" s="22" t="str">
        <f>Datas_Entregas!$A$3</f>
        <v>BTS/Anel</v>
      </c>
      <c r="C2922" s="25">
        <f t="array" ref="C2922">INDEX(Datas_Entregas!$B$2:$B$100, MATCH(B2922, Datas_Entregas!$A$2:$A$100, 0), 1)</f>
        <v>43296</v>
      </c>
      <c r="D2922" s="22" t="str">
        <f>Def_Status_Montagem!$A$2</f>
        <v>A verificar</v>
      </c>
      <c r="E2922" s="35" t="str">
        <f>Def_Status_Montagem!$B$4</f>
        <v>Contratada (inclui etiqueta)</v>
      </c>
      <c r="F2922" s="214" t="str">
        <f t="array" ref="F2922">INDEX(Def_Instancias_Equipamentos!$F$2:$F$5135, MATCH(K2922, Def_Instancias_Equipamentos!$D$2:$D$5135, 0), 1)</f>
        <v>Túnel (Anel)</v>
      </c>
      <c r="G2922" s="215" t="str">
        <f t="array" ref="G2922">INDEX(Def_Instancias_Equipamentos!$F$2:$F$5135, MATCH(L2922, Def_Instancias_Equipamentos!$D$2:$D$5135, 0), 1)</f>
        <v>Sala Racks 3</v>
      </c>
      <c r="H2922" s="26" t="str">
        <f t="array" ref="H2922">INDEX(Def_Instancias_Equipamentos!$E$2:$E$5135, MATCH(K2922, Def_Instancias_Equipamentos!$D$2:$D$5135, 0), 1)</f>
        <v>SI-03M1</v>
      </c>
      <c r="I2922" s="27" t="str">
        <f t="array" ref="I2922">INDEX(Def_Instancias_Equipamentos!$E$2:$E$5135, MATCH(L2922, Def_Instancias_Equipamentos!$D$2:$D$5135, 0), 1)</f>
        <v>IA-03RaBPM</v>
      </c>
      <c r="J2922" s="27" t="str">
        <f t="shared" si="26"/>
        <v>EXTERNO</v>
      </c>
      <c r="K2922" s="28" t="str">
        <f>Def_Instancias_Equipamentos!$D$1063</f>
        <v>SI-03M1:DI-BPMSigPatch</v>
      </c>
      <c r="L2922" s="19" t="str">
        <f>Def_Instancias_Equipamentos!$D$813</f>
        <v>SI-03M1:DI-BPMRFFE</v>
      </c>
      <c r="M2922" s="44" t="s">
        <v>49</v>
      </c>
      <c r="N2922" s="45" t="s">
        <v>50</v>
      </c>
      <c r="O2922" s="31" t="str">
        <f>Def_Sistemas_Conectores_Cabos!$B$7</f>
        <v>SMA 50-ohm</v>
      </c>
      <c r="P2922" s="19" t="str">
        <f>Def_Sistemas_Conectores_Cabos!$B$7</f>
        <v>SMA 50-ohm</v>
      </c>
      <c r="Q2922" s="27" t="str">
        <f t="shared" si="31"/>
        <v>SI-03M1:DI-BPMSigPatch/TI_OUT
SI-03M1:DI-BPMRFFE/TI_IN</v>
      </c>
      <c r="R2922" s="46" t="s">
        <v>25</v>
      </c>
      <c r="S2922" s="46" t="s">
        <v>25</v>
      </c>
      <c r="T2922" s="47" t="str">
        <f>Def_Sistemas_Conectores_Cabos!$C$14</f>
        <v>Datalink Extrudado</v>
      </c>
      <c r="U2922" s="45" t="s">
        <v>46</v>
      </c>
      <c r="V2922" s="33"/>
      <c r="W2922" s="33"/>
      <c r="X2922" s="33"/>
    </row>
    <row r="2923" ht="15.75" customHeight="1">
      <c r="A2923" s="19" t="str">
        <f>Def_Sistemas_Conectores_Cabos!$A$22</f>
        <v>BPM de elétrons</v>
      </c>
      <c r="B2923" s="22" t="str">
        <f>Datas_Entregas!$A$3</f>
        <v>BTS/Anel</v>
      </c>
      <c r="C2923" s="25">
        <f t="array" ref="C2923">INDEX(Datas_Entregas!$B$2:$B$100, MATCH(B2923, Datas_Entregas!$A$2:$A$100, 0), 1)</f>
        <v>43296</v>
      </c>
      <c r="D2923" s="22" t="str">
        <f>Def_Status_Montagem!$A$2</f>
        <v>A verificar</v>
      </c>
      <c r="E2923" s="35" t="str">
        <f>Def_Status_Montagem!$B$4</f>
        <v>Contratada (inclui etiqueta)</v>
      </c>
      <c r="F2923" s="214" t="str">
        <f t="array" ref="F2923">INDEX(Def_Instancias_Equipamentos!$F$2:$F$5135, MATCH(K2923, Def_Instancias_Equipamentos!$D$2:$D$5135, 0), 1)</f>
        <v>Túnel (Anel)</v>
      </c>
      <c r="G2923" s="215" t="str">
        <f t="array" ref="G2923">INDEX(Def_Instancias_Equipamentos!$F$2:$F$5135, MATCH(L2923, Def_Instancias_Equipamentos!$D$2:$D$5135, 0), 1)</f>
        <v>Sala Racks 3</v>
      </c>
      <c r="H2923" s="26" t="str">
        <f t="array" ref="H2923">INDEX(Def_Instancias_Equipamentos!$E$2:$E$5135, MATCH(K2923, Def_Instancias_Equipamentos!$D$2:$D$5135, 0), 1)</f>
        <v>SI-03M2</v>
      </c>
      <c r="I2923" s="27" t="str">
        <f t="array" ref="I2923">INDEX(Def_Instancias_Equipamentos!$E$2:$E$5135, MATCH(L2923, Def_Instancias_Equipamentos!$D$2:$D$5135, 0), 1)</f>
        <v>IA-03RaBPM</v>
      </c>
      <c r="J2923" s="27" t="str">
        <f t="shared" si="26"/>
        <v>EXTERNO</v>
      </c>
      <c r="K2923" s="28" t="str">
        <f>Def_Instancias_Equipamentos!$D$1064</f>
        <v>SI-03M2:DI-BPMSigPatch</v>
      </c>
      <c r="L2923" s="19" t="str">
        <f>Def_Instancias_Equipamentos!$D$814</f>
        <v>SI-03M2:DI-BPMRFFE</v>
      </c>
      <c r="M2923" s="44" t="s">
        <v>49</v>
      </c>
      <c r="N2923" s="45" t="s">
        <v>50</v>
      </c>
      <c r="O2923" s="31" t="str">
        <f>Def_Sistemas_Conectores_Cabos!$B$7</f>
        <v>SMA 50-ohm</v>
      </c>
      <c r="P2923" s="19" t="str">
        <f>Def_Sistemas_Conectores_Cabos!$B$7</f>
        <v>SMA 50-ohm</v>
      </c>
      <c r="Q2923" s="27" t="str">
        <f t="shared" si="31"/>
        <v>SI-03M2:DI-BPMSigPatch/TI_OUT
SI-03M2:DI-BPMRFFE/TI_IN</v>
      </c>
      <c r="R2923" s="46" t="s">
        <v>25</v>
      </c>
      <c r="S2923" s="46" t="s">
        <v>25</v>
      </c>
      <c r="T2923" s="47" t="str">
        <f>Def_Sistemas_Conectores_Cabos!$C$14</f>
        <v>Datalink Extrudado</v>
      </c>
      <c r="U2923" s="45" t="s">
        <v>46</v>
      </c>
      <c r="V2923" s="33"/>
      <c r="W2923" s="33"/>
      <c r="X2923" s="33"/>
    </row>
    <row r="2924" ht="15.75" customHeight="1">
      <c r="A2924" s="19" t="str">
        <f>Def_Sistemas_Conectores_Cabos!$A$22</f>
        <v>BPM de elétrons</v>
      </c>
      <c r="B2924" s="22" t="str">
        <f>Datas_Entregas!$A$6</f>
        <v>Linhas de Luz (fases I-A e II)</v>
      </c>
      <c r="C2924" s="25">
        <f t="array" ref="C2924">INDEX(Datas_Entregas!$B$2:$B$100, MATCH(B2924, Datas_Entregas!$A$2:$A$100, 0), 1)</f>
        <v>43374</v>
      </c>
      <c r="D2924" s="22" t="str">
        <f>Def_Status_Montagem!$A$2</f>
        <v>A verificar</v>
      </c>
      <c r="E2924" s="35" t="str">
        <f>Def_Status_Montagem!$B$4</f>
        <v>Contratada (inclui etiqueta)</v>
      </c>
      <c r="F2924" s="214" t="str">
        <f t="array" ref="F2924">INDEX(Def_Instancias_Equipamentos!$F$2:$F$5135, MATCH(K2924, Def_Instancias_Equipamentos!$D$2:$D$5135, 0), 1)</f>
        <v>Túnel (Anel)</v>
      </c>
      <c r="G2924" s="215" t="str">
        <f t="array" ref="G2924">INDEX(Def_Instancias_Equipamentos!$F$2:$F$5135, MATCH(L2924, Def_Instancias_Equipamentos!$D$2:$D$5135, 0), 1)</f>
        <v>Sala Racks 3</v>
      </c>
      <c r="H2924" s="26" t="str">
        <f t="array" ref="H2924">INDEX(Def_Instancias_Equipamentos!$E$2:$E$5135, MATCH(K2924, Def_Instancias_Equipamentos!$D$2:$D$5135, 0), 1)</f>
        <v>SI-03SP</v>
      </c>
      <c r="I2924" s="27" t="str">
        <f t="array" ref="I2924">INDEX(Def_Instancias_Equipamentos!$E$2:$E$5135, MATCH(L2924, Def_Instancias_Equipamentos!$D$2:$D$5135, 0), 1)</f>
        <v>IA-03RaBPM</v>
      </c>
      <c r="J2924" s="27" t="str">
        <f t="shared" si="26"/>
        <v>EXTERNO</v>
      </c>
      <c r="K2924" s="28" t="str">
        <f>Def_Instancias_Equipamentos!$D$1205</f>
        <v>SI-03SP:DI-BPMSigPatch-1</v>
      </c>
      <c r="L2924" s="19" t="str">
        <f>Def_Instancias_Equipamentos!$D$955</f>
        <v>SI-03SP:DI-BPMRFFE-1</v>
      </c>
      <c r="M2924" s="44" t="s">
        <v>49</v>
      </c>
      <c r="N2924" s="45" t="s">
        <v>50</v>
      </c>
      <c r="O2924" s="31" t="str">
        <f>Def_Sistemas_Conectores_Cabos!$B$7</f>
        <v>SMA 50-ohm</v>
      </c>
      <c r="P2924" s="19" t="str">
        <f>Def_Sistemas_Conectores_Cabos!$B$7</f>
        <v>SMA 50-ohm</v>
      </c>
      <c r="Q2924" s="27" t="str">
        <f t="shared" si="31"/>
        <v>SI-03SP:DI-BPMSigPatch-1/TI_OUT
SI-03SP:DI-BPMRFFE-1/TI_IN</v>
      </c>
      <c r="R2924" s="46" t="s">
        <v>25</v>
      </c>
      <c r="S2924" s="46" t="s">
        <v>25</v>
      </c>
      <c r="T2924" s="47" t="str">
        <f>Def_Sistemas_Conectores_Cabos!$C$14</f>
        <v>Datalink Extrudado</v>
      </c>
      <c r="U2924" s="45" t="s">
        <v>46</v>
      </c>
      <c r="V2924" s="33"/>
      <c r="W2924" s="33"/>
      <c r="X2924" s="33"/>
    </row>
    <row r="2925" ht="15.75" customHeight="1">
      <c r="A2925" s="19" t="str">
        <f>Def_Sistemas_Conectores_Cabos!$A$22</f>
        <v>BPM de elétrons</v>
      </c>
      <c r="B2925" s="22" t="str">
        <f>Datas_Entregas!$A$6</f>
        <v>Linhas de Luz (fases I-A e II)</v>
      </c>
      <c r="C2925" s="25">
        <f t="array" ref="C2925">INDEX(Datas_Entregas!$B$2:$B$100, MATCH(B2925, Datas_Entregas!$A$2:$A$100, 0), 1)</f>
        <v>43374</v>
      </c>
      <c r="D2925" s="22" t="str">
        <f>Def_Status_Montagem!$A$2</f>
        <v>A verificar</v>
      </c>
      <c r="E2925" s="35" t="str">
        <f>Def_Status_Montagem!$B$4</f>
        <v>Contratada (inclui etiqueta)</v>
      </c>
      <c r="F2925" s="214" t="str">
        <f t="array" ref="F2925">INDEX(Def_Instancias_Equipamentos!$F$2:$F$5135, MATCH(K2925, Def_Instancias_Equipamentos!$D$2:$D$5135, 0), 1)</f>
        <v>Túnel (Anel)</v>
      </c>
      <c r="G2925" s="215" t="str">
        <f t="array" ref="G2925">INDEX(Def_Instancias_Equipamentos!$F$2:$F$5135, MATCH(L2925, Def_Instancias_Equipamentos!$D$2:$D$5135, 0), 1)</f>
        <v>Sala Racks 3</v>
      </c>
      <c r="H2925" s="26" t="str">
        <f t="array" ref="H2925">INDEX(Def_Instancias_Equipamentos!$E$2:$E$5135, MATCH(K2925, Def_Instancias_Equipamentos!$D$2:$D$5135, 0), 1)</f>
        <v>SI-03SP</v>
      </c>
      <c r="I2925" s="27" t="str">
        <f t="array" ref="I2925">INDEX(Def_Instancias_Equipamentos!$E$2:$E$5135, MATCH(L2925, Def_Instancias_Equipamentos!$D$2:$D$5135, 0), 1)</f>
        <v>IA-03RaBPM</v>
      </c>
      <c r="J2925" s="27" t="str">
        <f t="shared" si="26"/>
        <v>EXTERNO</v>
      </c>
      <c r="K2925" s="28" t="str">
        <f>Def_Instancias_Equipamentos!$D$1206</f>
        <v>SI-03SP:DI-BPMSigPatch-2</v>
      </c>
      <c r="L2925" s="19" t="str">
        <f>Def_Instancias_Equipamentos!$D$956</f>
        <v>SI-03SP:DI-BPMRFFE-2</v>
      </c>
      <c r="M2925" s="44" t="s">
        <v>49</v>
      </c>
      <c r="N2925" s="45" t="s">
        <v>50</v>
      </c>
      <c r="O2925" s="31" t="str">
        <f>Def_Sistemas_Conectores_Cabos!$B$7</f>
        <v>SMA 50-ohm</v>
      </c>
      <c r="P2925" s="19" t="str">
        <f>Def_Sistemas_Conectores_Cabos!$B$7</f>
        <v>SMA 50-ohm</v>
      </c>
      <c r="Q2925" s="27" t="str">
        <f t="shared" si="31"/>
        <v>SI-03SP:DI-BPMSigPatch-2/TI_OUT
SI-03SP:DI-BPMRFFE-2/TI_IN</v>
      </c>
      <c r="R2925" s="46" t="s">
        <v>25</v>
      </c>
      <c r="S2925" s="46" t="s">
        <v>25</v>
      </c>
      <c r="T2925" s="47" t="str">
        <f>Def_Sistemas_Conectores_Cabos!$C$14</f>
        <v>Datalink Extrudado</v>
      </c>
      <c r="U2925" s="45" t="s">
        <v>46</v>
      </c>
      <c r="V2925" s="33"/>
      <c r="W2925" s="33"/>
      <c r="X2925" s="33"/>
    </row>
    <row r="2926" ht="15.75" customHeight="1">
      <c r="A2926" s="19" t="str">
        <f>Def_Sistemas_Conectores_Cabos!$A$22</f>
        <v>BPM de elétrons</v>
      </c>
      <c r="B2926" s="22" t="str">
        <f>Datas_Entregas!$A$3</f>
        <v>BTS/Anel</v>
      </c>
      <c r="C2926" s="25">
        <f t="array" ref="C2926">INDEX(Datas_Entregas!$B$2:$B$100, MATCH(B2926, Datas_Entregas!$A$2:$A$100, 0), 1)</f>
        <v>43296</v>
      </c>
      <c r="D2926" s="22" t="str">
        <f>Def_Status_Montagem!$A$2</f>
        <v>A verificar</v>
      </c>
      <c r="E2926" s="35" t="str">
        <f>Def_Status_Montagem!$B$4</f>
        <v>Contratada (inclui etiqueta)</v>
      </c>
      <c r="F2926" s="214" t="str">
        <f t="array" ref="F2926">INDEX(Def_Instancias_Equipamentos!$F$2:$F$5135, MATCH(K2926, Def_Instancias_Equipamentos!$D$2:$D$5135, 0), 1)</f>
        <v>Túnel (Anel)</v>
      </c>
      <c r="G2926" s="215" t="str">
        <f t="array" ref="G2926">INDEX(Def_Instancias_Equipamentos!$F$2:$F$5135, MATCH(L2926, Def_Instancias_Equipamentos!$D$2:$D$5135, 0), 1)</f>
        <v>Sala Racks 4</v>
      </c>
      <c r="H2926" s="26" t="str">
        <f t="array" ref="H2926">INDEX(Def_Instancias_Equipamentos!$E$2:$E$5135, MATCH(K2926, Def_Instancias_Equipamentos!$D$2:$D$5135, 0), 1)</f>
        <v>SI-04C1</v>
      </c>
      <c r="I2926" s="27" t="str">
        <f t="array" ref="I2926">INDEX(Def_Instancias_Equipamentos!$E$2:$E$5135, MATCH(L2926, Def_Instancias_Equipamentos!$D$2:$D$5135, 0), 1)</f>
        <v>IA-04RaBPM</v>
      </c>
      <c r="J2926" s="27" t="str">
        <f t="shared" si="26"/>
        <v>EXTERNO</v>
      </c>
      <c r="K2926" s="28" t="str">
        <f>Def_Instancias_Equipamentos!$D$1065</f>
        <v>SI-04C1:DI-BPMSigPatch-1</v>
      </c>
      <c r="L2926" s="19" t="str">
        <f>Def_Instancias_Equipamentos!$D$815</f>
        <v>SI-04C1:DI-BPMRFFE-1</v>
      </c>
      <c r="M2926" s="44" t="s">
        <v>49</v>
      </c>
      <c r="N2926" s="45" t="s">
        <v>50</v>
      </c>
      <c r="O2926" s="31" t="str">
        <f>Def_Sistemas_Conectores_Cabos!$B$7</f>
        <v>SMA 50-ohm</v>
      </c>
      <c r="P2926" s="19" t="str">
        <f>Def_Sistemas_Conectores_Cabos!$B$7</f>
        <v>SMA 50-ohm</v>
      </c>
      <c r="Q2926" s="27" t="str">
        <f t="shared" si="31"/>
        <v>SI-04C1:DI-BPMSigPatch-1/TI_OUT
SI-04C1:DI-BPMRFFE-1/TI_IN</v>
      </c>
      <c r="R2926" s="46" t="s">
        <v>25</v>
      </c>
      <c r="S2926" s="46" t="s">
        <v>25</v>
      </c>
      <c r="T2926" s="47" t="str">
        <f>Def_Sistemas_Conectores_Cabos!$C$14</f>
        <v>Datalink Extrudado</v>
      </c>
      <c r="U2926" s="45" t="s">
        <v>46</v>
      </c>
      <c r="V2926" s="33"/>
      <c r="W2926" s="33"/>
      <c r="X2926" s="33"/>
    </row>
    <row r="2927" ht="15.75" customHeight="1">
      <c r="A2927" s="19" t="str">
        <f>Def_Sistemas_Conectores_Cabos!$A$22</f>
        <v>BPM de elétrons</v>
      </c>
      <c r="B2927" s="22" t="str">
        <f>Datas_Entregas!$A$3</f>
        <v>BTS/Anel</v>
      </c>
      <c r="C2927" s="25">
        <f t="array" ref="C2927">INDEX(Datas_Entregas!$B$2:$B$100, MATCH(B2927, Datas_Entregas!$A$2:$A$100, 0), 1)</f>
        <v>43296</v>
      </c>
      <c r="D2927" s="22" t="str">
        <f>Def_Status_Montagem!$A$2</f>
        <v>A verificar</v>
      </c>
      <c r="E2927" s="35" t="str">
        <f>Def_Status_Montagem!$B$4</f>
        <v>Contratada (inclui etiqueta)</v>
      </c>
      <c r="F2927" s="214" t="str">
        <f t="array" ref="F2927">INDEX(Def_Instancias_Equipamentos!$F$2:$F$5135, MATCH(K2927, Def_Instancias_Equipamentos!$D$2:$D$5135, 0), 1)</f>
        <v>Túnel (Anel)</v>
      </c>
      <c r="G2927" s="215" t="str">
        <f t="array" ref="G2927">INDEX(Def_Instancias_Equipamentos!$F$2:$F$5135, MATCH(L2927, Def_Instancias_Equipamentos!$D$2:$D$5135, 0), 1)</f>
        <v>Sala Racks 4</v>
      </c>
      <c r="H2927" s="26" t="str">
        <f t="array" ref="H2927">INDEX(Def_Instancias_Equipamentos!$E$2:$E$5135, MATCH(K2927, Def_Instancias_Equipamentos!$D$2:$D$5135, 0), 1)</f>
        <v>SI-04C1</v>
      </c>
      <c r="I2927" s="27" t="str">
        <f t="array" ref="I2927">INDEX(Def_Instancias_Equipamentos!$E$2:$E$5135, MATCH(L2927, Def_Instancias_Equipamentos!$D$2:$D$5135, 0), 1)</f>
        <v>IA-04RaBPM</v>
      </c>
      <c r="J2927" s="27" t="str">
        <f t="shared" si="26"/>
        <v>EXTERNO</v>
      </c>
      <c r="K2927" s="28" t="str">
        <f>Def_Instancias_Equipamentos!$D$1066</f>
        <v>SI-04C1:DI-BPMSigPatch-2</v>
      </c>
      <c r="L2927" s="19" t="str">
        <f>Def_Instancias_Equipamentos!$D$816</f>
        <v>SI-04C1:DI-BPMRFFE-2</v>
      </c>
      <c r="M2927" s="44" t="s">
        <v>49</v>
      </c>
      <c r="N2927" s="45" t="s">
        <v>50</v>
      </c>
      <c r="O2927" s="31" t="str">
        <f>Def_Sistemas_Conectores_Cabos!$B$7</f>
        <v>SMA 50-ohm</v>
      </c>
      <c r="P2927" s="19" t="str">
        <f>Def_Sistemas_Conectores_Cabos!$B$7</f>
        <v>SMA 50-ohm</v>
      </c>
      <c r="Q2927" s="27" t="str">
        <f t="shared" si="31"/>
        <v>SI-04C1:DI-BPMSigPatch-2/TI_OUT
SI-04C1:DI-BPMRFFE-2/TI_IN</v>
      </c>
      <c r="R2927" s="46" t="s">
        <v>25</v>
      </c>
      <c r="S2927" s="46" t="s">
        <v>25</v>
      </c>
      <c r="T2927" s="47" t="str">
        <f>Def_Sistemas_Conectores_Cabos!$C$14</f>
        <v>Datalink Extrudado</v>
      </c>
      <c r="U2927" s="45" t="s">
        <v>46</v>
      </c>
      <c r="V2927" s="33"/>
      <c r="W2927" s="33"/>
      <c r="X2927" s="33"/>
    </row>
    <row r="2928" ht="15.75" customHeight="1">
      <c r="A2928" s="19" t="str">
        <f>Def_Sistemas_Conectores_Cabos!$A$22</f>
        <v>BPM de elétrons</v>
      </c>
      <c r="B2928" s="22" t="str">
        <f>Datas_Entregas!$A$3</f>
        <v>BTS/Anel</v>
      </c>
      <c r="C2928" s="25">
        <f t="array" ref="C2928">INDEX(Datas_Entregas!$B$2:$B$100, MATCH(B2928, Datas_Entregas!$A$2:$A$100, 0), 1)</f>
        <v>43296</v>
      </c>
      <c r="D2928" s="22" t="str">
        <f>Def_Status_Montagem!$A$2</f>
        <v>A verificar</v>
      </c>
      <c r="E2928" s="35" t="str">
        <f>Def_Status_Montagem!$B$4</f>
        <v>Contratada (inclui etiqueta)</v>
      </c>
      <c r="F2928" s="214" t="str">
        <f t="array" ref="F2928">INDEX(Def_Instancias_Equipamentos!$F$2:$F$5135, MATCH(K2928, Def_Instancias_Equipamentos!$D$2:$D$5135, 0), 1)</f>
        <v>Túnel (Anel)</v>
      </c>
      <c r="G2928" s="215" t="str">
        <f t="array" ref="G2928">INDEX(Def_Instancias_Equipamentos!$F$2:$F$5135, MATCH(L2928, Def_Instancias_Equipamentos!$D$2:$D$5135, 0), 1)</f>
        <v>Sala Racks 4</v>
      </c>
      <c r="H2928" s="26" t="str">
        <f t="array" ref="H2928">INDEX(Def_Instancias_Equipamentos!$E$2:$E$5135, MATCH(K2928, Def_Instancias_Equipamentos!$D$2:$D$5135, 0), 1)</f>
        <v>SI-04C2</v>
      </c>
      <c r="I2928" s="27" t="str">
        <f t="array" ref="I2928">INDEX(Def_Instancias_Equipamentos!$E$2:$E$5135, MATCH(L2928, Def_Instancias_Equipamentos!$D$2:$D$5135, 0), 1)</f>
        <v>IA-04RaBPM</v>
      </c>
      <c r="J2928" s="27" t="str">
        <f t="shared" si="26"/>
        <v>EXTERNO</v>
      </c>
      <c r="K2928" s="28" t="str">
        <f>Def_Instancias_Equipamentos!$D$1067</f>
        <v>SI-04C2:DI-BPMSigPatch</v>
      </c>
      <c r="L2928" s="19" t="str">
        <f>Def_Instancias_Equipamentos!$D$817</f>
        <v>SI-04C2:DI-BPMRFFE</v>
      </c>
      <c r="M2928" s="44" t="s">
        <v>49</v>
      </c>
      <c r="N2928" s="45" t="s">
        <v>50</v>
      </c>
      <c r="O2928" s="31" t="str">
        <f>Def_Sistemas_Conectores_Cabos!$B$7</f>
        <v>SMA 50-ohm</v>
      </c>
      <c r="P2928" s="19" t="str">
        <f>Def_Sistemas_Conectores_Cabos!$B$7</f>
        <v>SMA 50-ohm</v>
      </c>
      <c r="Q2928" s="27" t="str">
        <f t="shared" si="31"/>
        <v>SI-04C2:DI-BPMSigPatch/TI_OUT
SI-04C2:DI-BPMRFFE/TI_IN</v>
      </c>
      <c r="R2928" s="46" t="s">
        <v>25</v>
      </c>
      <c r="S2928" s="46" t="s">
        <v>25</v>
      </c>
      <c r="T2928" s="47" t="str">
        <f>Def_Sistemas_Conectores_Cabos!$C$14</f>
        <v>Datalink Extrudado</v>
      </c>
      <c r="U2928" s="45" t="s">
        <v>46</v>
      </c>
      <c r="V2928" s="33"/>
      <c r="W2928" s="33"/>
      <c r="X2928" s="33"/>
    </row>
    <row r="2929" ht="15.75" customHeight="1">
      <c r="A2929" s="19" t="str">
        <f>Def_Sistemas_Conectores_Cabos!$A$22</f>
        <v>BPM de elétrons</v>
      </c>
      <c r="B2929" s="22" t="str">
        <f>Datas_Entregas!$A$3</f>
        <v>BTS/Anel</v>
      </c>
      <c r="C2929" s="25">
        <f t="array" ref="C2929">INDEX(Datas_Entregas!$B$2:$B$100, MATCH(B2929, Datas_Entregas!$A$2:$A$100, 0), 1)</f>
        <v>43296</v>
      </c>
      <c r="D2929" s="22" t="str">
        <f>Def_Status_Montagem!$A$2</f>
        <v>A verificar</v>
      </c>
      <c r="E2929" s="35" t="str">
        <f>Def_Status_Montagem!$B$4</f>
        <v>Contratada (inclui etiqueta)</v>
      </c>
      <c r="F2929" s="214" t="str">
        <f t="array" ref="F2929">INDEX(Def_Instancias_Equipamentos!$F$2:$F$5135, MATCH(K2929, Def_Instancias_Equipamentos!$D$2:$D$5135, 0), 1)</f>
        <v>Túnel (Anel)</v>
      </c>
      <c r="G2929" s="215" t="str">
        <f t="array" ref="G2929">INDEX(Def_Instancias_Equipamentos!$F$2:$F$5135, MATCH(L2929, Def_Instancias_Equipamentos!$D$2:$D$5135, 0), 1)</f>
        <v>Sala Racks 4</v>
      </c>
      <c r="H2929" s="26" t="str">
        <f t="array" ref="H2929">INDEX(Def_Instancias_Equipamentos!$E$2:$E$5135, MATCH(K2929, Def_Instancias_Equipamentos!$D$2:$D$5135, 0), 1)</f>
        <v>SI-04C3</v>
      </c>
      <c r="I2929" s="27" t="str">
        <f t="array" ref="I2929">INDEX(Def_Instancias_Equipamentos!$E$2:$E$5135, MATCH(L2929, Def_Instancias_Equipamentos!$D$2:$D$5135, 0), 1)</f>
        <v>IA-04RaBPM</v>
      </c>
      <c r="J2929" s="27" t="str">
        <f t="shared" si="26"/>
        <v>EXTERNO</v>
      </c>
      <c r="K2929" s="28" t="str">
        <f>Def_Instancias_Equipamentos!$D$1068</f>
        <v>SI-04C3:DI-BPMSigPatch-1</v>
      </c>
      <c r="L2929" s="19" t="str">
        <f>Def_Instancias_Equipamentos!$D$818</f>
        <v>SI-04C3:DI-BPMRFFE-1</v>
      </c>
      <c r="M2929" s="44" t="s">
        <v>49</v>
      </c>
      <c r="N2929" s="45" t="s">
        <v>50</v>
      </c>
      <c r="O2929" s="31" t="str">
        <f>Def_Sistemas_Conectores_Cabos!$B$7</f>
        <v>SMA 50-ohm</v>
      </c>
      <c r="P2929" s="19" t="str">
        <f>Def_Sistemas_Conectores_Cabos!$B$7</f>
        <v>SMA 50-ohm</v>
      </c>
      <c r="Q2929" s="27" t="str">
        <f t="shared" si="31"/>
        <v>SI-04C3:DI-BPMSigPatch-1/TI_OUT
SI-04C3:DI-BPMRFFE-1/TI_IN</v>
      </c>
      <c r="R2929" s="46" t="s">
        <v>25</v>
      </c>
      <c r="S2929" s="46" t="s">
        <v>25</v>
      </c>
      <c r="T2929" s="47" t="str">
        <f>Def_Sistemas_Conectores_Cabos!$C$14</f>
        <v>Datalink Extrudado</v>
      </c>
      <c r="U2929" s="45" t="s">
        <v>46</v>
      </c>
      <c r="V2929" s="33"/>
      <c r="W2929" s="33"/>
      <c r="X2929" s="33"/>
    </row>
    <row r="2930" ht="15.75" customHeight="1">
      <c r="A2930" s="19" t="str">
        <f>Def_Sistemas_Conectores_Cabos!$A$22</f>
        <v>BPM de elétrons</v>
      </c>
      <c r="B2930" s="22" t="str">
        <f>Datas_Entregas!$A$3</f>
        <v>BTS/Anel</v>
      </c>
      <c r="C2930" s="25">
        <f t="array" ref="C2930">INDEX(Datas_Entregas!$B$2:$B$100, MATCH(B2930, Datas_Entregas!$A$2:$A$100, 0), 1)</f>
        <v>43296</v>
      </c>
      <c r="D2930" s="22" t="str">
        <f>Def_Status_Montagem!$A$2</f>
        <v>A verificar</v>
      </c>
      <c r="E2930" s="35" t="str">
        <f>Def_Status_Montagem!$B$4</f>
        <v>Contratada (inclui etiqueta)</v>
      </c>
      <c r="F2930" s="214" t="str">
        <f t="array" ref="F2930">INDEX(Def_Instancias_Equipamentos!$F$2:$F$5135, MATCH(K2930, Def_Instancias_Equipamentos!$D$2:$D$5135, 0), 1)</f>
        <v>Túnel (Anel)</v>
      </c>
      <c r="G2930" s="215" t="str">
        <f t="array" ref="G2930">INDEX(Def_Instancias_Equipamentos!$F$2:$F$5135, MATCH(L2930, Def_Instancias_Equipamentos!$D$2:$D$5135, 0), 1)</f>
        <v>Sala Racks 4</v>
      </c>
      <c r="H2930" s="26" t="str">
        <f t="array" ref="H2930">INDEX(Def_Instancias_Equipamentos!$E$2:$E$5135, MATCH(K2930, Def_Instancias_Equipamentos!$D$2:$D$5135, 0), 1)</f>
        <v>SI-04C3</v>
      </c>
      <c r="I2930" s="27" t="str">
        <f t="array" ref="I2930">INDEX(Def_Instancias_Equipamentos!$E$2:$E$5135, MATCH(L2930, Def_Instancias_Equipamentos!$D$2:$D$5135, 0), 1)</f>
        <v>IA-04RaBPM</v>
      </c>
      <c r="J2930" s="27" t="str">
        <f t="shared" si="26"/>
        <v>EXTERNO</v>
      </c>
      <c r="K2930" s="28" t="str">
        <f>Def_Instancias_Equipamentos!$D$1069</f>
        <v>SI-04C3:DI-BPMSigPatch-2</v>
      </c>
      <c r="L2930" s="19" t="str">
        <f>Def_Instancias_Equipamentos!$D$819</f>
        <v>SI-04C3:DI-BPMRFFE-2</v>
      </c>
      <c r="M2930" s="44" t="s">
        <v>49</v>
      </c>
      <c r="N2930" s="45" t="s">
        <v>50</v>
      </c>
      <c r="O2930" s="31" t="str">
        <f>Def_Sistemas_Conectores_Cabos!$B$7</f>
        <v>SMA 50-ohm</v>
      </c>
      <c r="P2930" s="19" t="str">
        <f>Def_Sistemas_Conectores_Cabos!$B$7</f>
        <v>SMA 50-ohm</v>
      </c>
      <c r="Q2930" s="27" t="str">
        <f t="shared" si="31"/>
        <v>SI-04C3:DI-BPMSigPatch-2/TI_OUT
SI-04C3:DI-BPMRFFE-2/TI_IN</v>
      </c>
      <c r="R2930" s="46" t="s">
        <v>25</v>
      </c>
      <c r="S2930" s="46" t="s">
        <v>25</v>
      </c>
      <c r="T2930" s="47" t="str">
        <f>Def_Sistemas_Conectores_Cabos!$C$14</f>
        <v>Datalink Extrudado</v>
      </c>
      <c r="U2930" s="45" t="s">
        <v>46</v>
      </c>
      <c r="V2930" s="33"/>
      <c r="W2930" s="33"/>
      <c r="X2930" s="33"/>
    </row>
    <row r="2931" ht="15.75" customHeight="1">
      <c r="A2931" s="19" t="str">
        <f>Def_Sistemas_Conectores_Cabos!$A$22</f>
        <v>BPM de elétrons</v>
      </c>
      <c r="B2931" s="22" t="str">
        <f>Datas_Entregas!$A$3</f>
        <v>BTS/Anel</v>
      </c>
      <c r="C2931" s="25">
        <f t="array" ref="C2931">INDEX(Datas_Entregas!$B$2:$B$100, MATCH(B2931, Datas_Entregas!$A$2:$A$100, 0), 1)</f>
        <v>43296</v>
      </c>
      <c r="D2931" s="22" t="str">
        <f>Def_Status_Montagem!$A$2</f>
        <v>A verificar</v>
      </c>
      <c r="E2931" s="35" t="str">
        <f>Def_Status_Montagem!$B$4</f>
        <v>Contratada (inclui etiqueta)</v>
      </c>
      <c r="F2931" s="214" t="str">
        <f t="array" ref="F2931">INDEX(Def_Instancias_Equipamentos!$F$2:$F$5135, MATCH(K2931, Def_Instancias_Equipamentos!$D$2:$D$5135, 0), 1)</f>
        <v>Túnel (Anel)</v>
      </c>
      <c r="G2931" s="215" t="str">
        <f t="array" ref="G2931">INDEX(Def_Instancias_Equipamentos!$F$2:$F$5135, MATCH(L2931, Def_Instancias_Equipamentos!$D$2:$D$5135, 0), 1)</f>
        <v>Sala Racks 4</v>
      </c>
      <c r="H2931" s="26" t="str">
        <f t="array" ref="H2931">INDEX(Def_Instancias_Equipamentos!$E$2:$E$5135, MATCH(K2931, Def_Instancias_Equipamentos!$D$2:$D$5135, 0), 1)</f>
        <v>SI-04C4</v>
      </c>
      <c r="I2931" s="27" t="str">
        <f t="array" ref="I2931">INDEX(Def_Instancias_Equipamentos!$E$2:$E$5135, MATCH(L2931, Def_Instancias_Equipamentos!$D$2:$D$5135, 0), 1)</f>
        <v>IA-04RaBPM</v>
      </c>
      <c r="J2931" s="27" t="str">
        <f t="shared" si="26"/>
        <v>EXTERNO</v>
      </c>
      <c r="K2931" s="28" t="str">
        <f>Def_Instancias_Equipamentos!$D$1070</f>
        <v>SI-04C4:DI-BPMSigPatch</v>
      </c>
      <c r="L2931" s="19" t="str">
        <f>Def_Instancias_Equipamentos!$D$820</f>
        <v>SI-04C4:DI-BPMRFFE</v>
      </c>
      <c r="M2931" s="44" t="s">
        <v>49</v>
      </c>
      <c r="N2931" s="45" t="s">
        <v>50</v>
      </c>
      <c r="O2931" s="31" t="str">
        <f>Def_Sistemas_Conectores_Cabos!$B$7</f>
        <v>SMA 50-ohm</v>
      </c>
      <c r="P2931" s="19" t="str">
        <f>Def_Sistemas_Conectores_Cabos!$B$7</f>
        <v>SMA 50-ohm</v>
      </c>
      <c r="Q2931" s="27" t="str">
        <f t="shared" si="31"/>
        <v>SI-04C4:DI-BPMSigPatch/TI_OUT
SI-04C4:DI-BPMRFFE/TI_IN</v>
      </c>
      <c r="R2931" s="46" t="s">
        <v>25</v>
      </c>
      <c r="S2931" s="46" t="s">
        <v>25</v>
      </c>
      <c r="T2931" s="47" t="str">
        <f>Def_Sistemas_Conectores_Cabos!$C$14</f>
        <v>Datalink Extrudado</v>
      </c>
      <c r="U2931" s="45" t="s">
        <v>46</v>
      </c>
      <c r="V2931" s="33"/>
      <c r="W2931" s="33"/>
      <c r="X2931" s="33"/>
    </row>
    <row r="2932" ht="15.75" customHeight="1">
      <c r="A2932" s="19" t="str">
        <f>Def_Sistemas_Conectores_Cabos!$A$22</f>
        <v>BPM de elétrons</v>
      </c>
      <c r="B2932" s="22" t="str">
        <f>Datas_Entregas!$A$3</f>
        <v>BTS/Anel</v>
      </c>
      <c r="C2932" s="25">
        <f t="array" ref="C2932">INDEX(Datas_Entregas!$B$2:$B$100, MATCH(B2932, Datas_Entregas!$A$2:$A$100, 0), 1)</f>
        <v>43296</v>
      </c>
      <c r="D2932" s="22" t="str">
        <f>Def_Status_Montagem!$A$2</f>
        <v>A verificar</v>
      </c>
      <c r="E2932" s="35" t="str">
        <f>Def_Status_Montagem!$B$4</f>
        <v>Contratada (inclui etiqueta)</v>
      </c>
      <c r="F2932" s="214" t="str">
        <f t="array" ref="F2932">INDEX(Def_Instancias_Equipamentos!$F$2:$F$5135, MATCH(K2932, Def_Instancias_Equipamentos!$D$2:$D$5135, 0), 1)</f>
        <v>Túnel (Anel)</v>
      </c>
      <c r="G2932" s="215" t="str">
        <f t="array" ref="G2932">INDEX(Def_Instancias_Equipamentos!$F$2:$F$5135, MATCH(L2932, Def_Instancias_Equipamentos!$D$2:$D$5135, 0), 1)</f>
        <v>Sala Racks 4</v>
      </c>
      <c r="H2932" s="26" t="str">
        <f t="array" ref="H2932">INDEX(Def_Instancias_Equipamentos!$E$2:$E$5135, MATCH(K2932, Def_Instancias_Equipamentos!$D$2:$D$5135, 0), 1)</f>
        <v>SI-04M1</v>
      </c>
      <c r="I2932" s="27" t="str">
        <f t="array" ref="I2932">INDEX(Def_Instancias_Equipamentos!$E$2:$E$5135, MATCH(L2932, Def_Instancias_Equipamentos!$D$2:$D$5135, 0), 1)</f>
        <v>IA-04RaBPM</v>
      </c>
      <c r="J2932" s="27" t="str">
        <f t="shared" si="26"/>
        <v>EXTERNO</v>
      </c>
      <c r="K2932" s="28" t="str">
        <f>Def_Instancias_Equipamentos!$D$1071</f>
        <v>SI-04M1:DI-BPMSigPatch</v>
      </c>
      <c r="L2932" s="19" t="str">
        <f>Def_Instancias_Equipamentos!$D$821</f>
        <v>SI-04M1:DI-BPMRFFE</v>
      </c>
      <c r="M2932" s="44" t="s">
        <v>49</v>
      </c>
      <c r="N2932" s="45" t="s">
        <v>50</v>
      </c>
      <c r="O2932" s="31" t="str">
        <f>Def_Sistemas_Conectores_Cabos!$B$7</f>
        <v>SMA 50-ohm</v>
      </c>
      <c r="P2932" s="19" t="str">
        <f>Def_Sistemas_Conectores_Cabos!$B$7</f>
        <v>SMA 50-ohm</v>
      </c>
      <c r="Q2932" s="27" t="str">
        <f t="shared" si="31"/>
        <v>SI-04M1:DI-BPMSigPatch/TI_OUT
SI-04M1:DI-BPMRFFE/TI_IN</v>
      </c>
      <c r="R2932" s="46" t="s">
        <v>25</v>
      </c>
      <c r="S2932" s="46" t="s">
        <v>25</v>
      </c>
      <c r="T2932" s="47" t="str">
        <f>Def_Sistemas_Conectores_Cabos!$C$14</f>
        <v>Datalink Extrudado</v>
      </c>
      <c r="U2932" s="45" t="s">
        <v>46</v>
      </c>
      <c r="V2932" s="33"/>
      <c r="W2932" s="33"/>
      <c r="X2932" s="33"/>
    </row>
    <row r="2933" ht="15.75" customHeight="1">
      <c r="A2933" s="19" t="str">
        <f>Def_Sistemas_Conectores_Cabos!$A$22</f>
        <v>BPM de elétrons</v>
      </c>
      <c r="B2933" s="22" t="str">
        <f>Datas_Entregas!$A$3</f>
        <v>BTS/Anel</v>
      </c>
      <c r="C2933" s="25">
        <f t="array" ref="C2933">INDEX(Datas_Entregas!$B$2:$B$100, MATCH(B2933, Datas_Entregas!$A$2:$A$100, 0), 1)</f>
        <v>43296</v>
      </c>
      <c r="D2933" s="22" t="str">
        <f>Def_Status_Montagem!$A$2</f>
        <v>A verificar</v>
      </c>
      <c r="E2933" s="35" t="str">
        <f>Def_Status_Montagem!$B$4</f>
        <v>Contratada (inclui etiqueta)</v>
      </c>
      <c r="F2933" s="214" t="str">
        <f t="array" ref="F2933">INDEX(Def_Instancias_Equipamentos!$F$2:$F$5135, MATCH(K2933, Def_Instancias_Equipamentos!$D$2:$D$5135, 0), 1)</f>
        <v>Túnel (Anel)</v>
      </c>
      <c r="G2933" s="215" t="str">
        <f t="array" ref="G2933">INDEX(Def_Instancias_Equipamentos!$F$2:$F$5135, MATCH(L2933, Def_Instancias_Equipamentos!$D$2:$D$5135, 0), 1)</f>
        <v>Sala Racks 4</v>
      </c>
      <c r="H2933" s="26" t="str">
        <f t="array" ref="H2933">INDEX(Def_Instancias_Equipamentos!$E$2:$E$5135, MATCH(K2933, Def_Instancias_Equipamentos!$D$2:$D$5135, 0), 1)</f>
        <v>SI-04M2</v>
      </c>
      <c r="I2933" s="27" t="str">
        <f t="array" ref="I2933">INDEX(Def_Instancias_Equipamentos!$E$2:$E$5135, MATCH(L2933, Def_Instancias_Equipamentos!$D$2:$D$5135, 0), 1)</f>
        <v>IA-04RaBPM</v>
      </c>
      <c r="J2933" s="27" t="str">
        <f t="shared" si="26"/>
        <v>EXTERNO</v>
      </c>
      <c r="K2933" s="28" t="str">
        <f>Def_Instancias_Equipamentos!$D$1072</f>
        <v>SI-04M2:DI-BPMSigPatch</v>
      </c>
      <c r="L2933" s="19" t="str">
        <f>Def_Instancias_Equipamentos!$D$822</f>
        <v>SI-04M2:DI-BPMRFFE</v>
      </c>
      <c r="M2933" s="44" t="s">
        <v>49</v>
      </c>
      <c r="N2933" s="45" t="s">
        <v>50</v>
      </c>
      <c r="O2933" s="31" t="str">
        <f>Def_Sistemas_Conectores_Cabos!$B$7</f>
        <v>SMA 50-ohm</v>
      </c>
      <c r="P2933" s="19" t="str">
        <f>Def_Sistemas_Conectores_Cabos!$B$7</f>
        <v>SMA 50-ohm</v>
      </c>
      <c r="Q2933" s="27" t="str">
        <f t="shared" si="31"/>
        <v>SI-04M2:DI-BPMSigPatch/TI_OUT
SI-04M2:DI-BPMRFFE/TI_IN</v>
      </c>
      <c r="R2933" s="46" t="s">
        <v>25</v>
      </c>
      <c r="S2933" s="46" t="s">
        <v>25</v>
      </c>
      <c r="T2933" s="47" t="str">
        <f>Def_Sistemas_Conectores_Cabos!$C$14</f>
        <v>Datalink Extrudado</v>
      </c>
      <c r="U2933" s="45" t="s">
        <v>46</v>
      </c>
      <c r="V2933" s="33"/>
      <c r="W2933" s="33"/>
      <c r="X2933" s="33"/>
    </row>
    <row r="2934" ht="15.75" customHeight="1">
      <c r="A2934" s="19" t="str">
        <f>Def_Sistemas_Conectores_Cabos!$A$22</f>
        <v>BPM de elétrons</v>
      </c>
      <c r="B2934" s="22" t="str">
        <f>Datas_Entregas!$A$6</f>
        <v>Linhas de Luz (fases I-A e II)</v>
      </c>
      <c r="C2934" s="25">
        <f t="array" ref="C2934">INDEX(Datas_Entregas!$B$2:$B$100, MATCH(B2934, Datas_Entregas!$A$2:$A$100, 0), 1)</f>
        <v>43374</v>
      </c>
      <c r="D2934" s="22" t="str">
        <f>Def_Status_Montagem!$A$2</f>
        <v>A verificar</v>
      </c>
      <c r="E2934" s="35" t="str">
        <f>Def_Status_Montagem!$B$4</f>
        <v>Contratada (inclui etiqueta)</v>
      </c>
      <c r="F2934" s="214" t="str">
        <f t="array" ref="F2934">INDEX(Def_Instancias_Equipamentos!$F$2:$F$5135, MATCH(K2934, Def_Instancias_Equipamentos!$D$2:$D$5135, 0), 1)</f>
        <v>Túnel (Anel)</v>
      </c>
      <c r="G2934" s="215" t="str">
        <f t="array" ref="G2934">INDEX(Def_Instancias_Equipamentos!$F$2:$F$5135, MATCH(L2934, Def_Instancias_Equipamentos!$D$2:$D$5135, 0), 1)</f>
        <v>Sala Racks 4</v>
      </c>
      <c r="H2934" s="26" t="str">
        <f t="array" ref="H2934">INDEX(Def_Instancias_Equipamentos!$E$2:$E$5135, MATCH(K2934, Def_Instancias_Equipamentos!$D$2:$D$5135, 0), 1)</f>
        <v>SI-04SB</v>
      </c>
      <c r="I2934" s="27" t="str">
        <f t="array" ref="I2934">INDEX(Def_Instancias_Equipamentos!$E$2:$E$5135, MATCH(L2934, Def_Instancias_Equipamentos!$D$2:$D$5135, 0), 1)</f>
        <v>IA-04RaBPM</v>
      </c>
      <c r="J2934" s="27" t="str">
        <f t="shared" si="26"/>
        <v>EXTERNO</v>
      </c>
      <c r="K2934" s="28" t="str">
        <f>Def_Instancias_Equipamentos!$D$1207</f>
        <v>SI-04SB:DI-BPMSigPatch-1</v>
      </c>
      <c r="L2934" s="19" t="str">
        <f>Def_Instancias_Equipamentos!$D$957</f>
        <v>SI-04SB:DI-BPMRFFE-1</v>
      </c>
      <c r="M2934" s="44" t="s">
        <v>49</v>
      </c>
      <c r="N2934" s="45" t="s">
        <v>50</v>
      </c>
      <c r="O2934" s="31" t="str">
        <f>Def_Sistemas_Conectores_Cabos!$B$7</f>
        <v>SMA 50-ohm</v>
      </c>
      <c r="P2934" s="19" t="str">
        <f>Def_Sistemas_Conectores_Cabos!$B$7</f>
        <v>SMA 50-ohm</v>
      </c>
      <c r="Q2934" s="27" t="str">
        <f t="shared" si="31"/>
        <v>SI-04SB:DI-BPMSigPatch-1/TI_OUT
SI-04SB:DI-BPMRFFE-1/TI_IN</v>
      </c>
      <c r="R2934" s="46" t="s">
        <v>25</v>
      </c>
      <c r="S2934" s="46" t="s">
        <v>25</v>
      </c>
      <c r="T2934" s="47" t="str">
        <f>Def_Sistemas_Conectores_Cabos!$C$14</f>
        <v>Datalink Extrudado</v>
      </c>
      <c r="U2934" s="45" t="s">
        <v>46</v>
      </c>
      <c r="V2934" s="33"/>
      <c r="W2934" s="33"/>
      <c r="X2934" s="33"/>
    </row>
    <row r="2935" ht="15.75" customHeight="1">
      <c r="A2935" s="19" t="str">
        <f>Def_Sistemas_Conectores_Cabos!$A$22</f>
        <v>BPM de elétrons</v>
      </c>
      <c r="B2935" s="22" t="str">
        <f>Datas_Entregas!$A$6</f>
        <v>Linhas de Luz (fases I-A e II)</v>
      </c>
      <c r="C2935" s="25">
        <f t="array" ref="C2935">INDEX(Datas_Entregas!$B$2:$B$100, MATCH(B2935, Datas_Entregas!$A$2:$A$100, 0), 1)</f>
        <v>43374</v>
      </c>
      <c r="D2935" s="22" t="str">
        <f>Def_Status_Montagem!$A$2</f>
        <v>A verificar</v>
      </c>
      <c r="E2935" s="35" t="str">
        <f>Def_Status_Montagem!$B$4</f>
        <v>Contratada (inclui etiqueta)</v>
      </c>
      <c r="F2935" s="214" t="str">
        <f t="array" ref="F2935">INDEX(Def_Instancias_Equipamentos!$F$2:$F$5135, MATCH(K2935, Def_Instancias_Equipamentos!$D$2:$D$5135, 0), 1)</f>
        <v>Túnel (Anel)</v>
      </c>
      <c r="G2935" s="215" t="str">
        <f t="array" ref="G2935">INDEX(Def_Instancias_Equipamentos!$F$2:$F$5135, MATCH(L2935, Def_Instancias_Equipamentos!$D$2:$D$5135, 0), 1)</f>
        <v>Sala Racks 4</v>
      </c>
      <c r="H2935" s="26" t="str">
        <f t="array" ref="H2935">INDEX(Def_Instancias_Equipamentos!$E$2:$E$5135, MATCH(K2935, Def_Instancias_Equipamentos!$D$2:$D$5135, 0), 1)</f>
        <v>SI-04SB</v>
      </c>
      <c r="I2935" s="27" t="str">
        <f t="array" ref="I2935">INDEX(Def_Instancias_Equipamentos!$E$2:$E$5135, MATCH(L2935, Def_Instancias_Equipamentos!$D$2:$D$5135, 0), 1)</f>
        <v>IA-04RaBPM</v>
      </c>
      <c r="J2935" s="27" t="str">
        <f t="shared" si="26"/>
        <v>EXTERNO</v>
      </c>
      <c r="K2935" s="28" t="str">
        <f>Def_Instancias_Equipamentos!$D$1208</f>
        <v>SI-04SB:DI-BPMSigPatch-2</v>
      </c>
      <c r="L2935" s="19" t="str">
        <f>Def_Instancias_Equipamentos!$D$958</f>
        <v>SI-04SB:DI-BPMRFFE-2</v>
      </c>
      <c r="M2935" s="44" t="s">
        <v>49</v>
      </c>
      <c r="N2935" s="45" t="s">
        <v>50</v>
      </c>
      <c r="O2935" s="31" t="str">
        <f>Def_Sistemas_Conectores_Cabos!$B$7</f>
        <v>SMA 50-ohm</v>
      </c>
      <c r="P2935" s="19" t="str">
        <f>Def_Sistemas_Conectores_Cabos!$B$7</f>
        <v>SMA 50-ohm</v>
      </c>
      <c r="Q2935" s="27" t="str">
        <f t="shared" si="31"/>
        <v>SI-04SB:DI-BPMSigPatch-2/TI_OUT
SI-04SB:DI-BPMRFFE-2/TI_IN</v>
      </c>
      <c r="R2935" s="46" t="s">
        <v>25</v>
      </c>
      <c r="S2935" s="46" t="s">
        <v>25</v>
      </c>
      <c r="T2935" s="47" t="str">
        <f>Def_Sistemas_Conectores_Cabos!$C$14</f>
        <v>Datalink Extrudado</v>
      </c>
      <c r="U2935" s="45" t="s">
        <v>46</v>
      </c>
      <c r="V2935" s="33"/>
      <c r="W2935" s="33"/>
      <c r="X2935" s="33"/>
    </row>
    <row r="2936" ht="15.75" customHeight="1">
      <c r="A2936" s="19" t="str">
        <f>Def_Sistemas_Conectores_Cabos!$A$22</f>
        <v>BPM de elétrons</v>
      </c>
      <c r="B2936" s="22" t="str">
        <f>Datas_Entregas!$A$3</f>
        <v>BTS/Anel</v>
      </c>
      <c r="C2936" s="25">
        <f t="array" ref="C2936">INDEX(Datas_Entregas!$B$2:$B$100, MATCH(B2936, Datas_Entregas!$A$2:$A$100, 0), 1)</f>
        <v>43296</v>
      </c>
      <c r="D2936" s="22" t="str">
        <f>Def_Status_Montagem!$A$2</f>
        <v>A verificar</v>
      </c>
      <c r="E2936" s="35" t="str">
        <f>Def_Status_Montagem!$B$4</f>
        <v>Contratada (inclui etiqueta)</v>
      </c>
      <c r="F2936" s="214" t="str">
        <f t="array" ref="F2936">INDEX(Def_Instancias_Equipamentos!$F$2:$F$5135, MATCH(K2936, Def_Instancias_Equipamentos!$D$2:$D$5135, 0), 1)</f>
        <v>Túnel (Anel)</v>
      </c>
      <c r="G2936" s="215" t="str">
        <f t="array" ref="G2936">INDEX(Def_Instancias_Equipamentos!$F$2:$F$5135, MATCH(L2936, Def_Instancias_Equipamentos!$D$2:$D$5135, 0), 1)</f>
        <v>Sala Racks 5</v>
      </c>
      <c r="H2936" s="26" t="str">
        <f t="array" ref="H2936">INDEX(Def_Instancias_Equipamentos!$E$2:$E$5135, MATCH(K2936, Def_Instancias_Equipamentos!$D$2:$D$5135, 0), 1)</f>
        <v>SI-05C1</v>
      </c>
      <c r="I2936" s="27" t="str">
        <f t="array" ref="I2936">INDEX(Def_Instancias_Equipamentos!$E$2:$E$5135, MATCH(L2936, Def_Instancias_Equipamentos!$D$2:$D$5135, 0), 1)</f>
        <v>IA-05RaBPM</v>
      </c>
      <c r="J2936" s="27" t="str">
        <f t="shared" si="26"/>
        <v>EXTERNO</v>
      </c>
      <c r="K2936" s="28" t="str">
        <f>Def_Instancias_Equipamentos!$D$1073</f>
        <v>SI-05C1:DI-BPMSigPatch-1</v>
      </c>
      <c r="L2936" s="19" t="str">
        <f>Def_Instancias_Equipamentos!$D$823</f>
        <v>SI-05C1:DI-BPMRFFE-1</v>
      </c>
      <c r="M2936" s="44" t="s">
        <v>49</v>
      </c>
      <c r="N2936" s="45" t="s">
        <v>50</v>
      </c>
      <c r="O2936" s="31" t="str">
        <f>Def_Sistemas_Conectores_Cabos!$B$7</f>
        <v>SMA 50-ohm</v>
      </c>
      <c r="P2936" s="19" t="str">
        <f>Def_Sistemas_Conectores_Cabos!$B$7</f>
        <v>SMA 50-ohm</v>
      </c>
      <c r="Q2936" s="27" t="str">
        <f t="shared" si="31"/>
        <v>SI-05C1:DI-BPMSigPatch-1/TI_OUT
SI-05C1:DI-BPMRFFE-1/TI_IN</v>
      </c>
      <c r="R2936" s="46" t="s">
        <v>25</v>
      </c>
      <c r="S2936" s="46" t="s">
        <v>25</v>
      </c>
      <c r="T2936" s="47" t="str">
        <f>Def_Sistemas_Conectores_Cabos!$C$14</f>
        <v>Datalink Extrudado</v>
      </c>
      <c r="U2936" s="45" t="s">
        <v>46</v>
      </c>
      <c r="V2936" s="33"/>
      <c r="W2936" s="33"/>
      <c r="X2936" s="33"/>
    </row>
    <row r="2937" ht="15.75" customHeight="1">
      <c r="A2937" s="19" t="str">
        <f>Def_Sistemas_Conectores_Cabos!$A$22</f>
        <v>BPM de elétrons</v>
      </c>
      <c r="B2937" s="22" t="str">
        <f>Datas_Entregas!$A$3</f>
        <v>BTS/Anel</v>
      </c>
      <c r="C2937" s="25">
        <f t="array" ref="C2937">INDEX(Datas_Entregas!$B$2:$B$100, MATCH(B2937, Datas_Entregas!$A$2:$A$100, 0), 1)</f>
        <v>43296</v>
      </c>
      <c r="D2937" s="22" t="str">
        <f>Def_Status_Montagem!$A$2</f>
        <v>A verificar</v>
      </c>
      <c r="E2937" s="35" t="str">
        <f>Def_Status_Montagem!$B$4</f>
        <v>Contratada (inclui etiqueta)</v>
      </c>
      <c r="F2937" s="214" t="str">
        <f t="array" ref="F2937">INDEX(Def_Instancias_Equipamentos!$F$2:$F$5135, MATCH(K2937, Def_Instancias_Equipamentos!$D$2:$D$5135, 0), 1)</f>
        <v>Túnel (Anel)</v>
      </c>
      <c r="G2937" s="215" t="str">
        <f t="array" ref="G2937">INDEX(Def_Instancias_Equipamentos!$F$2:$F$5135, MATCH(L2937, Def_Instancias_Equipamentos!$D$2:$D$5135, 0), 1)</f>
        <v>Sala Racks 5</v>
      </c>
      <c r="H2937" s="26" t="str">
        <f t="array" ref="H2937">INDEX(Def_Instancias_Equipamentos!$E$2:$E$5135, MATCH(K2937, Def_Instancias_Equipamentos!$D$2:$D$5135, 0), 1)</f>
        <v>SI-05C1</v>
      </c>
      <c r="I2937" s="27" t="str">
        <f t="array" ref="I2937">INDEX(Def_Instancias_Equipamentos!$E$2:$E$5135, MATCH(L2937, Def_Instancias_Equipamentos!$D$2:$D$5135, 0), 1)</f>
        <v>IA-05RaBPM</v>
      </c>
      <c r="J2937" s="27" t="str">
        <f t="shared" si="26"/>
        <v>EXTERNO</v>
      </c>
      <c r="K2937" s="28" t="str">
        <f>Def_Instancias_Equipamentos!$D$1074</f>
        <v>SI-05C1:DI-BPMSigPatch-2</v>
      </c>
      <c r="L2937" s="19" t="str">
        <f>Def_Instancias_Equipamentos!$D$824</f>
        <v>SI-05C1:DI-BPMRFFE-2</v>
      </c>
      <c r="M2937" s="44" t="s">
        <v>49</v>
      </c>
      <c r="N2937" s="45" t="s">
        <v>50</v>
      </c>
      <c r="O2937" s="31" t="str">
        <f>Def_Sistemas_Conectores_Cabos!$B$7</f>
        <v>SMA 50-ohm</v>
      </c>
      <c r="P2937" s="19" t="str">
        <f>Def_Sistemas_Conectores_Cabos!$B$7</f>
        <v>SMA 50-ohm</v>
      </c>
      <c r="Q2937" s="27" t="str">
        <f t="shared" si="31"/>
        <v>SI-05C1:DI-BPMSigPatch-2/TI_OUT
SI-05C1:DI-BPMRFFE-2/TI_IN</v>
      </c>
      <c r="R2937" s="46" t="s">
        <v>25</v>
      </c>
      <c r="S2937" s="46" t="s">
        <v>25</v>
      </c>
      <c r="T2937" s="47" t="str">
        <f>Def_Sistemas_Conectores_Cabos!$C$14</f>
        <v>Datalink Extrudado</v>
      </c>
      <c r="U2937" s="45" t="s">
        <v>46</v>
      </c>
      <c r="V2937" s="33"/>
      <c r="W2937" s="33"/>
      <c r="X2937" s="33"/>
    </row>
    <row r="2938" ht="15.75" customHeight="1">
      <c r="A2938" s="19" t="str">
        <f>Def_Sistemas_Conectores_Cabos!$A$22</f>
        <v>BPM de elétrons</v>
      </c>
      <c r="B2938" s="22" t="str">
        <f>Datas_Entregas!$A$3</f>
        <v>BTS/Anel</v>
      </c>
      <c r="C2938" s="25">
        <f t="array" ref="C2938">INDEX(Datas_Entregas!$B$2:$B$100, MATCH(B2938, Datas_Entregas!$A$2:$A$100, 0), 1)</f>
        <v>43296</v>
      </c>
      <c r="D2938" s="22" t="str">
        <f>Def_Status_Montagem!$A$2</f>
        <v>A verificar</v>
      </c>
      <c r="E2938" s="35" t="str">
        <f>Def_Status_Montagem!$B$4</f>
        <v>Contratada (inclui etiqueta)</v>
      </c>
      <c r="F2938" s="214" t="str">
        <f t="array" ref="F2938">INDEX(Def_Instancias_Equipamentos!$F$2:$F$5135, MATCH(K2938, Def_Instancias_Equipamentos!$D$2:$D$5135, 0), 1)</f>
        <v>Túnel (Anel)</v>
      </c>
      <c r="G2938" s="215" t="str">
        <f t="array" ref="G2938">INDEX(Def_Instancias_Equipamentos!$F$2:$F$5135, MATCH(L2938, Def_Instancias_Equipamentos!$D$2:$D$5135, 0), 1)</f>
        <v>Sala Racks 5</v>
      </c>
      <c r="H2938" s="26" t="str">
        <f t="array" ref="H2938">INDEX(Def_Instancias_Equipamentos!$E$2:$E$5135, MATCH(K2938, Def_Instancias_Equipamentos!$D$2:$D$5135, 0), 1)</f>
        <v>SI-05C2</v>
      </c>
      <c r="I2938" s="27" t="str">
        <f t="array" ref="I2938">INDEX(Def_Instancias_Equipamentos!$E$2:$E$5135, MATCH(L2938, Def_Instancias_Equipamentos!$D$2:$D$5135, 0), 1)</f>
        <v>IA-05RaBPM</v>
      </c>
      <c r="J2938" s="27" t="str">
        <f t="shared" si="26"/>
        <v>EXTERNO</v>
      </c>
      <c r="K2938" s="28" t="str">
        <f>Def_Instancias_Equipamentos!$D$1075</f>
        <v>SI-05C2:DI-BPMSigPatch</v>
      </c>
      <c r="L2938" s="19" t="str">
        <f>Def_Instancias_Equipamentos!$D$825</f>
        <v>SI-05C2:DI-BPMRFFE</v>
      </c>
      <c r="M2938" s="44" t="s">
        <v>49</v>
      </c>
      <c r="N2938" s="45" t="s">
        <v>50</v>
      </c>
      <c r="O2938" s="31" t="str">
        <f>Def_Sistemas_Conectores_Cabos!$B$7</f>
        <v>SMA 50-ohm</v>
      </c>
      <c r="P2938" s="19" t="str">
        <f>Def_Sistemas_Conectores_Cabos!$B$7</f>
        <v>SMA 50-ohm</v>
      </c>
      <c r="Q2938" s="27" t="str">
        <f t="shared" si="31"/>
        <v>SI-05C2:DI-BPMSigPatch/TI_OUT
SI-05C2:DI-BPMRFFE/TI_IN</v>
      </c>
      <c r="R2938" s="46" t="s">
        <v>25</v>
      </c>
      <c r="S2938" s="46" t="s">
        <v>25</v>
      </c>
      <c r="T2938" s="47" t="str">
        <f>Def_Sistemas_Conectores_Cabos!$C$14</f>
        <v>Datalink Extrudado</v>
      </c>
      <c r="U2938" s="45" t="s">
        <v>46</v>
      </c>
      <c r="V2938" s="33"/>
      <c r="W2938" s="33"/>
      <c r="X2938" s="33"/>
    </row>
    <row r="2939" ht="15.75" customHeight="1">
      <c r="A2939" s="19" t="str">
        <f>Def_Sistemas_Conectores_Cabos!$A$22</f>
        <v>BPM de elétrons</v>
      </c>
      <c r="B2939" s="22" t="str">
        <f>Datas_Entregas!$A$3</f>
        <v>BTS/Anel</v>
      </c>
      <c r="C2939" s="25">
        <f t="array" ref="C2939">INDEX(Datas_Entregas!$B$2:$B$100, MATCH(B2939, Datas_Entregas!$A$2:$A$100, 0), 1)</f>
        <v>43296</v>
      </c>
      <c r="D2939" s="22" t="str">
        <f>Def_Status_Montagem!$A$2</f>
        <v>A verificar</v>
      </c>
      <c r="E2939" s="35" t="str">
        <f>Def_Status_Montagem!$B$4</f>
        <v>Contratada (inclui etiqueta)</v>
      </c>
      <c r="F2939" s="214" t="str">
        <f t="array" ref="F2939">INDEX(Def_Instancias_Equipamentos!$F$2:$F$5135, MATCH(K2939, Def_Instancias_Equipamentos!$D$2:$D$5135, 0), 1)</f>
        <v>Túnel (Anel)</v>
      </c>
      <c r="G2939" s="215" t="str">
        <f t="array" ref="G2939">INDEX(Def_Instancias_Equipamentos!$F$2:$F$5135, MATCH(L2939, Def_Instancias_Equipamentos!$D$2:$D$5135, 0), 1)</f>
        <v>Sala Racks 5</v>
      </c>
      <c r="H2939" s="26" t="str">
        <f t="array" ref="H2939">INDEX(Def_Instancias_Equipamentos!$E$2:$E$5135, MATCH(K2939, Def_Instancias_Equipamentos!$D$2:$D$5135, 0), 1)</f>
        <v>SI-05C3</v>
      </c>
      <c r="I2939" s="27" t="str">
        <f t="array" ref="I2939">INDEX(Def_Instancias_Equipamentos!$E$2:$E$5135, MATCH(L2939, Def_Instancias_Equipamentos!$D$2:$D$5135, 0), 1)</f>
        <v>IA-05RaBPM</v>
      </c>
      <c r="J2939" s="27" t="str">
        <f t="shared" si="26"/>
        <v>EXTERNO</v>
      </c>
      <c r="K2939" s="28" t="str">
        <f>Def_Instancias_Equipamentos!$D$1076</f>
        <v>SI-05C3:DI-BPMSigPatch-1</v>
      </c>
      <c r="L2939" s="19" t="str">
        <f>Def_Instancias_Equipamentos!$D$826</f>
        <v>SI-05C3:DI-BPMRFFE-1</v>
      </c>
      <c r="M2939" s="44" t="s">
        <v>49</v>
      </c>
      <c r="N2939" s="45" t="s">
        <v>50</v>
      </c>
      <c r="O2939" s="31" t="str">
        <f>Def_Sistemas_Conectores_Cabos!$B$7</f>
        <v>SMA 50-ohm</v>
      </c>
      <c r="P2939" s="19" t="str">
        <f>Def_Sistemas_Conectores_Cabos!$B$7</f>
        <v>SMA 50-ohm</v>
      </c>
      <c r="Q2939" s="27" t="str">
        <f t="shared" si="31"/>
        <v>SI-05C3:DI-BPMSigPatch-1/TI_OUT
SI-05C3:DI-BPMRFFE-1/TI_IN</v>
      </c>
      <c r="R2939" s="46" t="s">
        <v>25</v>
      </c>
      <c r="S2939" s="46" t="s">
        <v>25</v>
      </c>
      <c r="T2939" s="47" t="str">
        <f>Def_Sistemas_Conectores_Cabos!$C$14</f>
        <v>Datalink Extrudado</v>
      </c>
      <c r="U2939" s="45" t="s">
        <v>46</v>
      </c>
      <c r="V2939" s="33"/>
      <c r="W2939" s="33"/>
      <c r="X2939" s="33"/>
    </row>
    <row r="2940" ht="15.75" customHeight="1">
      <c r="A2940" s="19" t="str">
        <f>Def_Sistemas_Conectores_Cabos!$A$22</f>
        <v>BPM de elétrons</v>
      </c>
      <c r="B2940" s="22" t="str">
        <f>Datas_Entregas!$A$3</f>
        <v>BTS/Anel</v>
      </c>
      <c r="C2940" s="25">
        <f t="array" ref="C2940">INDEX(Datas_Entregas!$B$2:$B$100, MATCH(B2940, Datas_Entregas!$A$2:$A$100, 0), 1)</f>
        <v>43296</v>
      </c>
      <c r="D2940" s="22" t="str">
        <f>Def_Status_Montagem!$A$2</f>
        <v>A verificar</v>
      </c>
      <c r="E2940" s="35" t="str">
        <f>Def_Status_Montagem!$B$4</f>
        <v>Contratada (inclui etiqueta)</v>
      </c>
      <c r="F2940" s="214" t="str">
        <f t="array" ref="F2940">INDEX(Def_Instancias_Equipamentos!$F$2:$F$5135, MATCH(K2940, Def_Instancias_Equipamentos!$D$2:$D$5135, 0), 1)</f>
        <v>Túnel (Anel)</v>
      </c>
      <c r="G2940" s="215" t="str">
        <f t="array" ref="G2940">INDEX(Def_Instancias_Equipamentos!$F$2:$F$5135, MATCH(L2940, Def_Instancias_Equipamentos!$D$2:$D$5135, 0), 1)</f>
        <v>Sala Racks 5</v>
      </c>
      <c r="H2940" s="26" t="str">
        <f t="array" ref="H2940">INDEX(Def_Instancias_Equipamentos!$E$2:$E$5135, MATCH(K2940, Def_Instancias_Equipamentos!$D$2:$D$5135, 0), 1)</f>
        <v>SI-05C3</v>
      </c>
      <c r="I2940" s="27" t="str">
        <f t="array" ref="I2940">INDEX(Def_Instancias_Equipamentos!$E$2:$E$5135, MATCH(L2940, Def_Instancias_Equipamentos!$D$2:$D$5135, 0), 1)</f>
        <v>IA-05RaBPM</v>
      </c>
      <c r="J2940" s="27" t="str">
        <f t="shared" si="26"/>
        <v>EXTERNO</v>
      </c>
      <c r="K2940" s="28" t="str">
        <f>Def_Instancias_Equipamentos!$D$1077</f>
        <v>SI-05C3:DI-BPMSigPatch-2</v>
      </c>
      <c r="L2940" s="19" t="str">
        <f>Def_Instancias_Equipamentos!$D$827</f>
        <v>SI-05C3:DI-BPMRFFE-2</v>
      </c>
      <c r="M2940" s="44" t="s">
        <v>49</v>
      </c>
      <c r="N2940" s="45" t="s">
        <v>50</v>
      </c>
      <c r="O2940" s="31" t="str">
        <f>Def_Sistemas_Conectores_Cabos!$B$7</f>
        <v>SMA 50-ohm</v>
      </c>
      <c r="P2940" s="19" t="str">
        <f>Def_Sistemas_Conectores_Cabos!$B$7</f>
        <v>SMA 50-ohm</v>
      </c>
      <c r="Q2940" s="27" t="str">
        <f t="shared" si="31"/>
        <v>SI-05C3:DI-BPMSigPatch-2/TI_OUT
SI-05C3:DI-BPMRFFE-2/TI_IN</v>
      </c>
      <c r="R2940" s="46" t="s">
        <v>25</v>
      </c>
      <c r="S2940" s="46" t="s">
        <v>25</v>
      </c>
      <c r="T2940" s="47" t="str">
        <f>Def_Sistemas_Conectores_Cabos!$C$14</f>
        <v>Datalink Extrudado</v>
      </c>
      <c r="U2940" s="45" t="s">
        <v>46</v>
      </c>
      <c r="V2940" s="33"/>
      <c r="W2940" s="33"/>
      <c r="X2940" s="33"/>
    </row>
    <row r="2941" ht="15.75" customHeight="1">
      <c r="A2941" s="19" t="str">
        <f>Def_Sistemas_Conectores_Cabos!$A$22</f>
        <v>BPM de elétrons</v>
      </c>
      <c r="B2941" s="22" t="str">
        <f>Datas_Entregas!$A$3</f>
        <v>BTS/Anel</v>
      </c>
      <c r="C2941" s="25">
        <f t="array" ref="C2941">INDEX(Datas_Entregas!$B$2:$B$100, MATCH(B2941, Datas_Entregas!$A$2:$A$100, 0), 1)</f>
        <v>43296</v>
      </c>
      <c r="D2941" s="22" t="str">
        <f>Def_Status_Montagem!$A$2</f>
        <v>A verificar</v>
      </c>
      <c r="E2941" s="35" t="str">
        <f>Def_Status_Montagem!$B$4</f>
        <v>Contratada (inclui etiqueta)</v>
      </c>
      <c r="F2941" s="214" t="str">
        <f t="array" ref="F2941">INDEX(Def_Instancias_Equipamentos!$F$2:$F$5135, MATCH(K2941, Def_Instancias_Equipamentos!$D$2:$D$5135, 0), 1)</f>
        <v>Túnel (Anel)</v>
      </c>
      <c r="G2941" s="215" t="str">
        <f t="array" ref="G2941">INDEX(Def_Instancias_Equipamentos!$F$2:$F$5135, MATCH(L2941, Def_Instancias_Equipamentos!$D$2:$D$5135, 0), 1)</f>
        <v>Sala Racks 5</v>
      </c>
      <c r="H2941" s="26" t="str">
        <f t="array" ref="H2941">INDEX(Def_Instancias_Equipamentos!$E$2:$E$5135, MATCH(K2941, Def_Instancias_Equipamentos!$D$2:$D$5135, 0), 1)</f>
        <v>SI-05C4</v>
      </c>
      <c r="I2941" s="27" t="str">
        <f t="array" ref="I2941">INDEX(Def_Instancias_Equipamentos!$E$2:$E$5135, MATCH(L2941, Def_Instancias_Equipamentos!$D$2:$D$5135, 0), 1)</f>
        <v>IA-05RaBPM</v>
      </c>
      <c r="J2941" s="27" t="str">
        <f t="shared" si="26"/>
        <v>EXTERNO</v>
      </c>
      <c r="K2941" s="28" t="str">
        <f>Def_Instancias_Equipamentos!$D$1078</f>
        <v>SI-05C4:DI-BPMSigPatch</v>
      </c>
      <c r="L2941" s="19" t="str">
        <f>Def_Instancias_Equipamentos!$D$828</f>
        <v>SI-05C4:DI-BPMRFFE</v>
      </c>
      <c r="M2941" s="44" t="s">
        <v>49</v>
      </c>
      <c r="N2941" s="45" t="s">
        <v>50</v>
      </c>
      <c r="O2941" s="31" t="str">
        <f>Def_Sistemas_Conectores_Cabos!$B$7</f>
        <v>SMA 50-ohm</v>
      </c>
      <c r="P2941" s="19" t="str">
        <f>Def_Sistemas_Conectores_Cabos!$B$7</f>
        <v>SMA 50-ohm</v>
      </c>
      <c r="Q2941" s="27" t="str">
        <f t="shared" si="31"/>
        <v>SI-05C4:DI-BPMSigPatch/TI_OUT
SI-05C4:DI-BPMRFFE/TI_IN</v>
      </c>
      <c r="R2941" s="46" t="s">
        <v>25</v>
      </c>
      <c r="S2941" s="46" t="s">
        <v>25</v>
      </c>
      <c r="T2941" s="47" t="str">
        <f>Def_Sistemas_Conectores_Cabos!$C$14</f>
        <v>Datalink Extrudado</v>
      </c>
      <c r="U2941" s="45" t="s">
        <v>46</v>
      </c>
      <c r="V2941" s="33"/>
      <c r="W2941" s="33"/>
      <c r="X2941" s="33"/>
    </row>
    <row r="2942" ht="15.75" customHeight="1">
      <c r="A2942" s="19" t="str">
        <f>Def_Sistemas_Conectores_Cabos!$A$22</f>
        <v>BPM de elétrons</v>
      </c>
      <c r="B2942" s="22" t="str">
        <f>Datas_Entregas!$A$3</f>
        <v>BTS/Anel</v>
      </c>
      <c r="C2942" s="25">
        <f t="array" ref="C2942">INDEX(Datas_Entregas!$B$2:$B$100, MATCH(B2942, Datas_Entregas!$A$2:$A$100, 0), 1)</f>
        <v>43296</v>
      </c>
      <c r="D2942" s="22" t="str">
        <f>Def_Status_Montagem!$A$2</f>
        <v>A verificar</v>
      </c>
      <c r="E2942" s="35" t="str">
        <f>Def_Status_Montagem!$B$4</f>
        <v>Contratada (inclui etiqueta)</v>
      </c>
      <c r="F2942" s="214" t="str">
        <f t="array" ref="F2942">INDEX(Def_Instancias_Equipamentos!$F$2:$F$5135, MATCH(K2942, Def_Instancias_Equipamentos!$D$2:$D$5135, 0), 1)</f>
        <v>Túnel (Anel)</v>
      </c>
      <c r="G2942" s="215" t="str">
        <f t="array" ref="G2942">INDEX(Def_Instancias_Equipamentos!$F$2:$F$5135, MATCH(L2942, Def_Instancias_Equipamentos!$D$2:$D$5135, 0), 1)</f>
        <v>Sala Racks 5</v>
      </c>
      <c r="H2942" s="26" t="str">
        <f t="array" ref="H2942">INDEX(Def_Instancias_Equipamentos!$E$2:$E$5135, MATCH(K2942, Def_Instancias_Equipamentos!$D$2:$D$5135, 0), 1)</f>
        <v>SI-05M1</v>
      </c>
      <c r="I2942" s="27" t="str">
        <f t="array" ref="I2942">INDEX(Def_Instancias_Equipamentos!$E$2:$E$5135, MATCH(L2942, Def_Instancias_Equipamentos!$D$2:$D$5135, 0), 1)</f>
        <v>IA-05RaBPM</v>
      </c>
      <c r="J2942" s="27" t="str">
        <f t="shared" si="26"/>
        <v>EXTERNO</v>
      </c>
      <c r="K2942" s="28" t="str">
        <f>Def_Instancias_Equipamentos!$D$1079</f>
        <v>SI-05M1:DI-BPMSigPatch</v>
      </c>
      <c r="L2942" s="19" t="str">
        <f>Def_Instancias_Equipamentos!$D$829</f>
        <v>SI-05M1:DI-BPMRFFE</v>
      </c>
      <c r="M2942" s="44" t="s">
        <v>49</v>
      </c>
      <c r="N2942" s="45" t="s">
        <v>50</v>
      </c>
      <c r="O2942" s="31" t="str">
        <f>Def_Sistemas_Conectores_Cabos!$B$7</f>
        <v>SMA 50-ohm</v>
      </c>
      <c r="P2942" s="19" t="str">
        <f>Def_Sistemas_Conectores_Cabos!$B$7</f>
        <v>SMA 50-ohm</v>
      </c>
      <c r="Q2942" s="27" t="str">
        <f t="shared" si="31"/>
        <v>SI-05M1:DI-BPMSigPatch/TI_OUT
SI-05M1:DI-BPMRFFE/TI_IN</v>
      </c>
      <c r="R2942" s="46" t="s">
        <v>25</v>
      </c>
      <c r="S2942" s="46" t="s">
        <v>25</v>
      </c>
      <c r="T2942" s="47" t="str">
        <f>Def_Sistemas_Conectores_Cabos!$C$14</f>
        <v>Datalink Extrudado</v>
      </c>
      <c r="U2942" s="45" t="s">
        <v>46</v>
      </c>
      <c r="V2942" s="33"/>
      <c r="W2942" s="33"/>
      <c r="X2942" s="33"/>
    </row>
    <row r="2943" ht="15.75" customHeight="1">
      <c r="A2943" s="19" t="str">
        <f>Def_Sistemas_Conectores_Cabos!$A$22</f>
        <v>BPM de elétrons</v>
      </c>
      <c r="B2943" s="22" t="str">
        <f>Datas_Entregas!$A$3</f>
        <v>BTS/Anel</v>
      </c>
      <c r="C2943" s="25">
        <f t="array" ref="C2943">INDEX(Datas_Entregas!$B$2:$B$100, MATCH(B2943, Datas_Entregas!$A$2:$A$100, 0), 1)</f>
        <v>43296</v>
      </c>
      <c r="D2943" s="22" t="str">
        <f>Def_Status_Montagem!$A$2</f>
        <v>A verificar</v>
      </c>
      <c r="E2943" s="35" t="str">
        <f>Def_Status_Montagem!$B$4</f>
        <v>Contratada (inclui etiqueta)</v>
      </c>
      <c r="F2943" s="214" t="str">
        <f t="array" ref="F2943">INDEX(Def_Instancias_Equipamentos!$F$2:$F$5135, MATCH(K2943, Def_Instancias_Equipamentos!$D$2:$D$5135, 0), 1)</f>
        <v>Túnel (Anel)</v>
      </c>
      <c r="G2943" s="215" t="str">
        <f t="array" ref="G2943">INDEX(Def_Instancias_Equipamentos!$F$2:$F$5135, MATCH(L2943, Def_Instancias_Equipamentos!$D$2:$D$5135, 0), 1)</f>
        <v>Sala Racks 5</v>
      </c>
      <c r="H2943" s="26" t="str">
        <f t="array" ref="H2943">INDEX(Def_Instancias_Equipamentos!$E$2:$E$5135, MATCH(K2943, Def_Instancias_Equipamentos!$D$2:$D$5135, 0), 1)</f>
        <v>SI-05M2</v>
      </c>
      <c r="I2943" s="27" t="str">
        <f t="array" ref="I2943">INDEX(Def_Instancias_Equipamentos!$E$2:$E$5135, MATCH(L2943, Def_Instancias_Equipamentos!$D$2:$D$5135, 0), 1)</f>
        <v>IA-05RaBPM</v>
      </c>
      <c r="J2943" s="27" t="str">
        <f t="shared" si="26"/>
        <v>EXTERNO</v>
      </c>
      <c r="K2943" s="28" t="str">
        <f>Def_Instancias_Equipamentos!$D$1080</f>
        <v>SI-05M2:DI-BPMSigPatch</v>
      </c>
      <c r="L2943" s="19" t="str">
        <f>Def_Instancias_Equipamentos!$D$830</f>
        <v>SI-05M2:DI-BPMRFFE</v>
      </c>
      <c r="M2943" s="44" t="s">
        <v>49</v>
      </c>
      <c r="N2943" s="45" t="s">
        <v>50</v>
      </c>
      <c r="O2943" s="31" t="str">
        <f>Def_Sistemas_Conectores_Cabos!$B$7</f>
        <v>SMA 50-ohm</v>
      </c>
      <c r="P2943" s="19" t="str">
        <f>Def_Sistemas_Conectores_Cabos!$B$7</f>
        <v>SMA 50-ohm</v>
      </c>
      <c r="Q2943" s="27" t="str">
        <f t="shared" si="31"/>
        <v>SI-05M2:DI-BPMSigPatch/TI_OUT
SI-05M2:DI-BPMRFFE/TI_IN</v>
      </c>
      <c r="R2943" s="46" t="s">
        <v>25</v>
      </c>
      <c r="S2943" s="46" t="s">
        <v>25</v>
      </c>
      <c r="T2943" s="47" t="str">
        <f>Def_Sistemas_Conectores_Cabos!$C$14</f>
        <v>Datalink Extrudado</v>
      </c>
      <c r="U2943" s="45" t="s">
        <v>46</v>
      </c>
      <c r="V2943" s="33"/>
      <c r="W2943" s="33"/>
      <c r="X2943" s="33"/>
    </row>
    <row r="2944" ht="15.75" customHeight="1">
      <c r="A2944" s="19" t="str">
        <f>Def_Sistemas_Conectores_Cabos!$A$22</f>
        <v>BPM de elétrons</v>
      </c>
      <c r="B2944" s="22" t="str">
        <f>Datas_Entregas!$A$6</f>
        <v>Linhas de Luz (fases I-A e II)</v>
      </c>
      <c r="C2944" s="25">
        <f t="array" ref="C2944">INDEX(Datas_Entregas!$B$2:$B$100, MATCH(B2944, Datas_Entregas!$A$2:$A$100, 0), 1)</f>
        <v>43374</v>
      </c>
      <c r="D2944" s="22" t="str">
        <f>Def_Status_Montagem!$A$2</f>
        <v>A verificar</v>
      </c>
      <c r="E2944" s="35" t="str">
        <f>Def_Status_Montagem!$B$4</f>
        <v>Contratada (inclui etiqueta)</v>
      </c>
      <c r="F2944" s="214" t="str">
        <f t="array" ref="F2944">INDEX(Def_Instancias_Equipamentos!$F$2:$F$5135, MATCH(K2944, Def_Instancias_Equipamentos!$D$2:$D$5135, 0), 1)</f>
        <v>Túnel (Anel)</v>
      </c>
      <c r="G2944" s="215" t="str">
        <f t="array" ref="G2944">INDEX(Def_Instancias_Equipamentos!$F$2:$F$5135, MATCH(L2944, Def_Instancias_Equipamentos!$D$2:$D$5135, 0), 1)</f>
        <v>Sala Racks 5</v>
      </c>
      <c r="H2944" s="26" t="str">
        <f t="array" ref="H2944">INDEX(Def_Instancias_Equipamentos!$E$2:$E$5135, MATCH(K2944, Def_Instancias_Equipamentos!$D$2:$D$5135, 0), 1)</f>
        <v>SI-05SA</v>
      </c>
      <c r="I2944" s="27" t="str">
        <f t="array" ref="I2944">INDEX(Def_Instancias_Equipamentos!$E$2:$E$5135, MATCH(L2944, Def_Instancias_Equipamentos!$D$2:$D$5135, 0), 1)</f>
        <v>IA-05RaBPM</v>
      </c>
      <c r="J2944" s="27" t="str">
        <f t="shared" si="26"/>
        <v>EXTERNO</v>
      </c>
      <c r="K2944" s="28" t="str">
        <f>Def_Instancias_Equipamentos!$D$1209</f>
        <v>SI-05SA:DI-BPMSigPatch-1</v>
      </c>
      <c r="L2944" s="19" t="str">
        <f>Def_Instancias_Equipamentos!$D$959</f>
        <v>SI-05SA:DI-BPMRFFE-1</v>
      </c>
      <c r="M2944" s="44" t="s">
        <v>49</v>
      </c>
      <c r="N2944" s="45" t="s">
        <v>50</v>
      </c>
      <c r="O2944" s="31" t="str">
        <f>Def_Sistemas_Conectores_Cabos!$B$7</f>
        <v>SMA 50-ohm</v>
      </c>
      <c r="P2944" s="19" t="str">
        <f>Def_Sistemas_Conectores_Cabos!$B$7</f>
        <v>SMA 50-ohm</v>
      </c>
      <c r="Q2944" s="27" t="str">
        <f t="shared" si="31"/>
        <v>SI-05SA:DI-BPMSigPatch-1/TI_OUT
SI-05SA:DI-BPMRFFE-1/TI_IN</v>
      </c>
      <c r="R2944" s="46" t="s">
        <v>25</v>
      </c>
      <c r="S2944" s="46" t="s">
        <v>25</v>
      </c>
      <c r="T2944" s="47" t="str">
        <f>Def_Sistemas_Conectores_Cabos!$C$14</f>
        <v>Datalink Extrudado</v>
      </c>
      <c r="U2944" s="45" t="s">
        <v>46</v>
      </c>
      <c r="V2944" s="33"/>
      <c r="W2944" s="33"/>
      <c r="X2944" s="33"/>
    </row>
    <row r="2945" ht="15.75" customHeight="1">
      <c r="A2945" s="19" t="str">
        <f>Def_Sistemas_Conectores_Cabos!$A$22</f>
        <v>BPM de elétrons</v>
      </c>
      <c r="B2945" s="22" t="str">
        <f>Datas_Entregas!$A$6</f>
        <v>Linhas de Luz (fases I-A e II)</v>
      </c>
      <c r="C2945" s="25">
        <f t="array" ref="C2945">INDEX(Datas_Entregas!$B$2:$B$100, MATCH(B2945, Datas_Entregas!$A$2:$A$100, 0), 1)</f>
        <v>43374</v>
      </c>
      <c r="D2945" s="22" t="str">
        <f>Def_Status_Montagem!$A$2</f>
        <v>A verificar</v>
      </c>
      <c r="E2945" s="35" t="str">
        <f>Def_Status_Montagem!$B$4</f>
        <v>Contratada (inclui etiqueta)</v>
      </c>
      <c r="F2945" s="214" t="str">
        <f t="array" ref="F2945">INDEX(Def_Instancias_Equipamentos!$F$2:$F$5135, MATCH(K2945, Def_Instancias_Equipamentos!$D$2:$D$5135, 0), 1)</f>
        <v>Túnel (Anel)</v>
      </c>
      <c r="G2945" s="215" t="str">
        <f t="array" ref="G2945">INDEX(Def_Instancias_Equipamentos!$F$2:$F$5135, MATCH(L2945, Def_Instancias_Equipamentos!$D$2:$D$5135, 0), 1)</f>
        <v>Sala Racks 5</v>
      </c>
      <c r="H2945" s="26" t="str">
        <f t="array" ref="H2945">INDEX(Def_Instancias_Equipamentos!$E$2:$E$5135, MATCH(K2945, Def_Instancias_Equipamentos!$D$2:$D$5135, 0), 1)</f>
        <v>SI-05SA</v>
      </c>
      <c r="I2945" s="27" t="str">
        <f t="array" ref="I2945">INDEX(Def_Instancias_Equipamentos!$E$2:$E$5135, MATCH(L2945, Def_Instancias_Equipamentos!$D$2:$D$5135, 0), 1)</f>
        <v>IA-05RaBPM</v>
      </c>
      <c r="J2945" s="27" t="str">
        <f t="shared" si="26"/>
        <v>EXTERNO</v>
      </c>
      <c r="K2945" s="28" t="str">
        <f>Def_Instancias_Equipamentos!$D$1210</f>
        <v>SI-05SA:DI-BPMSigPatch-2</v>
      </c>
      <c r="L2945" s="19" t="str">
        <f>Def_Instancias_Equipamentos!$D$960</f>
        <v>SI-05SA:DI-BPMRFFE-2</v>
      </c>
      <c r="M2945" s="44" t="s">
        <v>49</v>
      </c>
      <c r="N2945" s="45" t="s">
        <v>50</v>
      </c>
      <c r="O2945" s="31" t="str">
        <f>Def_Sistemas_Conectores_Cabos!$B$7</f>
        <v>SMA 50-ohm</v>
      </c>
      <c r="P2945" s="19" t="str">
        <f>Def_Sistemas_Conectores_Cabos!$B$7</f>
        <v>SMA 50-ohm</v>
      </c>
      <c r="Q2945" s="27" t="str">
        <f t="shared" si="31"/>
        <v>SI-05SA:DI-BPMSigPatch-2/TI_OUT
SI-05SA:DI-BPMRFFE-2/TI_IN</v>
      </c>
      <c r="R2945" s="46" t="s">
        <v>25</v>
      </c>
      <c r="S2945" s="46" t="s">
        <v>25</v>
      </c>
      <c r="T2945" s="47" t="str">
        <f>Def_Sistemas_Conectores_Cabos!$C$14</f>
        <v>Datalink Extrudado</v>
      </c>
      <c r="U2945" s="45" t="s">
        <v>46</v>
      </c>
      <c r="V2945" s="33"/>
      <c r="W2945" s="33"/>
      <c r="X2945" s="33"/>
    </row>
    <row r="2946" ht="15.75" customHeight="1">
      <c r="A2946" s="19" t="str">
        <f>Def_Sistemas_Conectores_Cabos!$A$22</f>
        <v>BPM de elétrons</v>
      </c>
      <c r="B2946" s="22" t="str">
        <f>Datas_Entregas!$A$3</f>
        <v>BTS/Anel</v>
      </c>
      <c r="C2946" s="25">
        <f t="array" ref="C2946">INDEX(Datas_Entregas!$B$2:$B$100, MATCH(B2946, Datas_Entregas!$A$2:$A$100, 0), 1)</f>
        <v>43296</v>
      </c>
      <c r="D2946" s="22" t="str">
        <f>Def_Status_Montagem!$A$2</f>
        <v>A verificar</v>
      </c>
      <c r="E2946" s="35" t="str">
        <f>Def_Status_Montagem!$B$4</f>
        <v>Contratada (inclui etiqueta)</v>
      </c>
      <c r="F2946" s="214" t="str">
        <f t="array" ref="F2946">INDEX(Def_Instancias_Equipamentos!$F$2:$F$5135, MATCH(K2946, Def_Instancias_Equipamentos!$D$2:$D$5135, 0), 1)</f>
        <v>Túnel (Anel)</v>
      </c>
      <c r="G2946" s="215" t="str">
        <f t="array" ref="G2946">INDEX(Def_Instancias_Equipamentos!$F$2:$F$5135, MATCH(L2946, Def_Instancias_Equipamentos!$D$2:$D$5135, 0), 1)</f>
        <v>Sala Racks 6</v>
      </c>
      <c r="H2946" s="26" t="str">
        <f t="array" ref="H2946">INDEX(Def_Instancias_Equipamentos!$E$2:$E$5135, MATCH(K2946, Def_Instancias_Equipamentos!$D$2:$D$5135, 0), 1)</f>
        <v>SI-06C1</v>
      </c>
      <c r="I2946" s="27" t="str">
        <f t="array" ref="I2946">INDEX(Def_Instancias_Equipamentos!$E$2:$E$5135, MATCH(L2946, Def_Instancias_Equipamentos!$D$2:$D$5135, 0), 1)</f>
        <v>IA-06RaBPM</v>
      </c>
      <c r="J2946" s="27" t="str">
        <f t="shared" si="26"/>
        <v>EXTERNO</v>
      </c>
      <c r="K2946" s="28" t="str">
        <f>Def_Instancias_Equipamentos!$D$1081</f>
        <v>SI-06C1:DI-BPMSigPatch-1</v>
      </c>
      <c r="L2946" s="19" t="str">
        <f>Def_Instancias_Equipamentos!$D$831</f>
        <v>SI-06C1:DI-BPMRFFE-1</v>
      </c>
      <c r="M2946" s="44" t="s">
        <v>49</v>
      </c>
      <c r="N2946" s="45" t="s">
        <v>50</v>
      </c>
      <c r="O2946" s="31" t="str">
        <f>Def_Sistemas_Conectores_Cabos!$B$7</f>
        <v>SMA 50-ohm</v>
      </c>
      <c r="P2946" s="19" t="str">
        <f>Def_Sistemas_Conectores_Cabos!$B$7</f>
        <v>SMA 50-ohm</v>
      </c>
      <c r="Q2946" s="27" t="str">
        <f t="shared" si="31"/>
        <v>SI-06C1:DI-BPMSigPatch-1/TI_OUT
SI-06C1:DI-BPMRFFE-1/TI_IN</v>
      </c>
      <c r="R2946" s="46" t="s">
        <v>25</v>
      </c>
      <c r="S2946" s="46" t="s">
        <v>25</v>
      </c>
      <c r="T2946" s="47" t="str">
        <f>Def_Sistemas_Conectores_Cabos!$C$14</f>
        <v>Datalink Extrudado</v>
      </c>
      <c r="U2946" s="45" t="s">
        <v>46</v>
      </c>
      <c r="V2946" s="33"/>
      <c r="W2946" s="33"/>
      <c r="X2946" s="33"/>
    </row>
    <row r="2947" ht="15.75" customHeight="1">
      <c r="A2947" s="19" t="str">
        <f>Def_Sistemas_Conectores_Cabos!$A$22</f>
        <v>BPM de elétrons</v>
      </c>
      <c r="B2947" s="22" t="str">
        <f>Datas_Entregas!$A$3</f>
        <v>BTS/Anel</v>
      </c>
      <c r="C2947" s="25">
        <f t="array" ref="C2947">INDEX(Datas_Entregas!$B$2:$B$100, MATCH(B2947, Datas_Entregas!$A$2:$A$100, 0), 1)</f>
        <v>43296</v>
      </c>
      <c r="D2947" s="22" t="str">
        <f>Def_Status_Montagem!$A$2</f>
        <v>A verificar</v>
      </c>
      <c r="E2947" s="35" t="str">
        <f>Def_Status_Montagem!$B$4</f>
        <v>Contratada (inclui etiqueta)</v>
      </c>
      <c r="F2947" s="214" t="str">
        <f t="array" ref="F2947">INDEX(Def_Instancias_Equipamentos!$F$2:$F$5135, MATCH(K2947, Def_Instancias_Equipamentos!$D$2:$D$5135, 0), 1)</f>
        <v>Túnel (Anel)</v>
      </c>
      <c r="G2947" s="215" t="str">
        <f t="array" ref="G2947">INDEX(Def_Instancias_Equipamentos!$F$2:$F$5135, MATCH(L2947, Def_Instancias_Equipamentos!$D$2:$D$5135, 0), 1)</f>
        <v>Sala Racks 6</v>
      </c>
      <c r="H2947" s="26" t="str">
        <f t="array" ref="H2947">INDEX(Def_Instancias_Equipamentos!$E$2:$E$5135, MATCH(K2947, Def_Instancias_Equipamentos!$D$2:$D$5135, 0), 1)</f>
        <v>SI-06C1</v>
      </c>
      <c r="I2947" s="27" t="str">
        <f t="array" ref="I2947">INDEX(Def_Instancias_Equipamentos!$E$2:$E$5135, MATCH(L2947, Def_Instancias_Equipamentos!$D$2:$D$5135, 0), 1)</f>
        <v>IA-06RaBPM</v>
      </c>
      <c r="J2947" s="27" t="str">
        <f t="shared" si="26"/>
        <v>EXTERNO</v>
      </c>
      <c r="K2947" s="28" t="str">
        <f>Def_Instancias_Equipamentos!$D$1082</f>
        <v>SI-06C1:DI-BPMSigPatch-2</v>
      </c>
      <c r="L2947" s="19" t="str">
        <f>Def_Instancias_Equipamentos!$D$832</f>
        <v>SI-06C1:DI-BPMRFFE-2</v>
      </c>
      <c r="M2947" s="44" t="s">
        <v>49</v>
      </c>
      <c r="N2947" s="45" t="s">
        <v>50</v>
      </c>
      <c r="O2947" s="31" t="str">
        <f>Def_Sistemas_Conectores_Cabos!$B$7</f>
        <v>SMA 50-ohm</v>
      </c>
      <c r="P2947" s="19" t="str">
        <f>Def_Sistemas_Conectores_Cabos!$B$7</f>
        <v>SMA 50-ohm</v>
      </c>
      <c r="Q2947" s="27" t="str">
        <f t="shared" si="31"/>
        <v>SI-06C1:DI-BPMSigPatch-2/TI_OUT
SI-06C1:DI-BPMRFFE-2/TI_IN</v>
      </c>
      <c r="R2947" s="46" t="s">
        <v>25</v>
      </c>
      <c r="S2947" s="46" t="s">
        <v>25</v>
      </c>
      <c r="T2947" s="47" t="str">
        <f>Def_Sistemas_Conectores_Cabos!$C$14</f>
        <v>Datalink Extrudado</v>
      </c>
      <c r="U2947" s="45" t="s">
        <v>46</v>
      </c>
      <c r="V2947" s="33"/>
      <c r="W2947" s="33"/>
      <c r="X2947" s="33"/>
    </row>
    <row r="2948" ht="15.75" customHeight="1">
      <c r="A2948" s="19" t="str">
        <f>Def_Sistemas_Conectores_Cabos!$A$22</f>
        <v>BPM de elétrons</v>
      </c>
      <c r="B2948" s="22" t="str">
        <f>Datas_Entregas!$A$3</f>
        <v>BTS/Anel</v>
      </c>
      <c r="C2948" s="25">
        <f t="array" ref="C2948">INDEX(Datas_Entregas!$B$2:$B$100, MATCH(B2948, Datas_Entregas!$A$2:$A$100, 0), 1)</f>
        <v>43296</v>
      </c>
      <c r="D2948" s="22" t="str">
        <f>Def_Status_Montagem!$A$2</f>
        <v>A verificar</v>
      </c>
      <c r="E2948" s="35" t="str">
        <f>Def_Status_Montagem!$B$4</f>
        <v>Contratada (inclui etiqueta)</v>
      </c>
      <c r="F2948" s="214" t="str">
        <f t="array" ref="F2948">INDEX(Def_Instancias_Equipamentos!$F$2:$F$5135, MATCH(K2948, Def_Instancias_Equipamentos!$D$2:$D$5135, 0), 1)</f>
        <v>Túnel (Anel)</v>
      </c>
      <c r="G2948" s="215" t="str">
        <f t="array" ref="G2948">INDEX(Def_Instancias_Equipamentos!$F$2:$F$5135, MATCH(L2948, Def_Instancias_Equipamentos!$D$2:$D$5135, 0), 1)</f>
        <v>Sala Racks 6</v>
      </c>
      <c r="H2948" s="26" t="str">
        <f t="array" ref="H2948">INDEX(Def_Instancias_Equipamentos!$E$2:$E$5135, MATCH(K2948, Def_Instancias_Equipamentos!$D$2:$D$5135, 0), 1)</f>
        <v>SI-06C2</v>
      </c>
      <c r="I2948" s="27" t="str">
        <f t="array" ref="I2948">INDEX(Def_Instancias_Equipamentos!$E$2:$E$5135, MATCH(L2948, Def_Instancias_Equipamentos!$D$2:$D$5135, 0), 1)</f>
        <v>IA-06RaBPM</v>
      </c>
      <c r="J2948" s="27" t="str">
        <f t="shared" si="26"/>
        <v>EXTERNO</v>
      </c>
      <c r="K2948" s="28" t="str">
        <f>Def_Instancias_Equipamentos!$D$1083</f>
        <v>SI-06C2:DI-BPMSigPatch</v>
      </c>
      <c r="L2948" s="19" t="str">
        <f>Def_Instancias_Equipamentos!$D$833</f>
        <v>SI-06C2:DI-BPMRFFE</v>
      </c>
      <c r="M2948" s="44" t="s">
        <v>49</v>
      </c>
      <c r="N2948" s="45" t="s">
        <v>50</v>
      </c>
      <c r="O2948" s="31" t="str">
        <f>Def_Sistemas_Conectores_Cabos!$B$7</f>
        <v>SMA 50-ohm</v>
      </c>
      <c r="P2948" s="19" t="str">
        <f>Def_Sistemas_Conectores_Cabos!$B$7</f>
        <v>SMA 50-ohm</v>
      </c>
      <c r="Q2948" s="27" t="str">
        <f t="shared" si="31"/>
        <v>SI-06C2:DI-BPMSigPatch/TI_OUT
SI-06C2:DI-BPMRFFE/TI_IN</v>
      </c>
      <c r="R2948" s="46" t="s">
        <v>25</v>
      </c>
      <c r="S2948" s="46" t="s">
        <v>25</v>
      </c>
      <c r="T2948" s="47" t="str">
        <f>Def_Sistemas_Conectores_Cabos!$C$14</f>
        <v>Datalink Extrudado</v>
      </c>
      <c r="U2948" s="45" t="s">
        <v>46</v>
      </c>
      <c r="V2948" s="33"/>
      <c r="W2948" s="33"/>
      <c r="X2948" s="33"/>
    </row>
    <row r="2949" ht="15.75" customHeight="1">
      <c r="A2949" s="19" t="str">
        <f>Def_Sistemas_Conectores_Cabos!$A$22</f>
        <v>BPM de elétrons</v>
      </c>
      <c r="B2949" s="22" t="str">
        <f>Datas_Entregas!$A$3</f>
        <v>BTS/Anel</v>
      </c>
      <c r="C2949" s="25">
        <f t="array" ref="C2949">INDEX(Datas_Entregas!$B$2:$B$100, MATCH(B2949, Datas_Entregas!$A$2:$A$100, 0), 1)</f>
        <v>43296</v>
      </c>
      <c r="D2949" s="22" t="str">
        <f>Def_Status_Montagem!$A$2</f>
        <v>A verificar</v>
      </c>
      <c r="E2949" s="35" t="str">
        <f>Def_Status_Montagem!$B$4</f>
        <v>Contratada (inclui etiqueta)</v>
      </c>
      <c r="F2949" s="214" t="str">
        <f t="array" ref="F2949">INDEX(Def_Instancias_Equipamentos!$F$2:$F$5135, MATCH(K2949, Def_Instancias_Equipamentos!$D$2:$D$5135, 0), 1)</f>
        <v>Túnel (Anel)</v>
      </c>
      <c r="G2949" s="215" t="str">
        <f t="array" ref="G2949">INDEX(Def_Instancias_Equipamentos!$F$2:$F$5135, MATCH(L2949, Def_Instancias_Equipamentos!$D$2:$D$5135, 0), 1)</f>
        <v>Sala Racks 6</v>
      </c>
      <c r="H2949" s="26" t="str">
        <f t="array" ref="H2949">INDEX(Def_Instancias_Equipamentos!$E$2:$E$5135, MATCH(K2949, Def_Instancias_Equipamentos!$D$2:$D$5135, 0), 1)</f>
        <v>SI-06C3</v>
      </c>
      <c r="I2949" s="27" t="str">
        <f t="array" ref="I2949">INDEX(Def_Instancias_Equipamentos!$E$2:$E$5135, MATCH(L2949, Def_Instancias_Equipamentos!$D$2:$D$5135, 0), 1)</f>
        <v>IA-06RaBPM</v>
      </c>
      <c r="J2949" s="27" t="str">
        <f t="shared" si="26"/>
        <v>EXTERNO</v>
      </c>
      <c r="K2949" s="28" t="str">
        <f>Def_Instancias_Equipamentos!$D$1084</f>
        <v>SI-06C3:DI-BPMSigPatch-1</v>
      </c>
      <c r="L2949" s="19" t="str">
        <f>Def_Instancias_Equipamentos!$D$834</f>
        <v>SI-06C3:DI-BPMRFFE-1</v>
      </c>
      <c r="M2949" s="44" t="s">
        <v>49</v>
      </c>
      <c r="N2949" s="45" t="s">
        <v>50</v>
      </c>
      <c r="O2949" s="31" t="str">
        <f>Def_Sistemas_Conectores_Cabos!$B$7</f>
        <v>SMA 50-ohm</v>
      </c>
      <c r="P2949" s="19" t="str">
        <f>Def_Sistemas_Conectores_Cabos!$B$7</f>
        <v>SMA 50-ohm</v>
      </c>
      <c r="Q2949" s="27" t="str">
        <f t="shared" si="31"/>
        <v>SI-06C3:DI-BPMSigPatch-1/TI_OUT
SI-06C3:DI-BPMRFFE-1/TI_IN</v>
      </c>
      <c r="R2949" s="46" t="s">
        <v>25</v>
      </c>
      <c r="S2949" s="46" t="s">
        <v>25</v>
      </c>
      <c r="T2949" s="47" t="str">
        <f>Def_Sistemas_Conectores_Cabos!$C$14</f>
        <v>Datalink Extrudado</v>
      </c>
      <c r="U2949" s="45" t="s">
        <v>46</v>
      </c>
      <c r="V2949" s="33"/>
      <c r="W2949" s="33"/>
      <c r="X2949" s="33"/>
    </row>
    <row r="2950" ht="15.75" customHeight="1">
      <c r="A2950" s="19" t="str">
        <f>Def_Sistemas_Conectores_Cabos!$A$22</f>
        <v>BPM de elétrons</v>
      </c>
      <c r="B2950" s="22" t="str">
        <f>Datas_Entregas!$A$3</f>
        <v>BTS/Anel</v>
      </c>
      <c r="C2950" s="25">
        <f t="array" ref="C2950">INDEX(Datas_Entregas!$B$2:$B$100, MATCH(B2950, Datas_Entregas!$A$2:$A$100, 0), 1)</f>
        <v>43296</v>
      </c>
      <c r="D2950" s="22" t="str">
        <f>Def_Status_Montagem!$A$2</f>
        <v>A verificar</v>
      </c>
      <c r="E2950" s="35" t="str">
        <f>Def_Status_Montagem!$B$4</f>
        <v>Contratada (inclui etiqueta)</v>
      </c>
      <c r="F2950" s="214" t="str">
        <f t="array" ref="F2950">INDEX(Def_Instancias_Equipamentos!$F$2:$F$5135, MATCH(K2950, Def_Instancias_Equipamentos!$D$2:$D$5135, 0), 1)</f>
        <v>Túnel (Anel)</v>
      </c>
      <c r="G2950" s="215" t="str">
        <f t="array" ref="G2950">INDEX(Def_Instancias_Equipamentos!$F$2:$F$5135, MATCH(L2950, Def_Instancias_Equipamentos!$D$2:$D$5135, 0), 1)</f>
        <v>Sala Racks 6</v>
      </c>
      <c r="H2950" s="26" t="str">
        <f t="array" ref="H2950">INDEX(Def_Instancias_Equipamentos!$E$2:$E$5135, MATCH(K2950, Def_Instancias_Equipamentos!$D$2:$D$5135, 0), 1)</f>
        <v>SI-06C3</v>
      </c>
      <c r="I2950" s="27" t="str">
        <f t="array" ref="I2950">INDEX(Def_Instancias_Equipamentos!$E$2:$E$5135, MATCH(L2950, Def_Instancias_Equipamentos!$D$2:$D$5135, 0), 1)</f>
        <v>IA-06RaBPM</v>
      </c>
      <c r="J2950" s="27" t="str">
        <f t="shared" si="26"/>
        <v>EXTERNO</v>
      </c>
      <c r="K2950" s="28" t="str">
        <f>Def_Instancias_Equipamentos!$D$1085</f>
        <v>SI-06C3:DI-BPMSigPatch-2</v>
      </c>
      <c r="L2950" s="19" t="str">
        <f>Def_Instancias_Equipamentos!$D$835</f>
        <v>SI-06C3:DI-BPMRFFE-2</v>
      </c>
      <c r="M2950" s="44" t="s">
        <v>49</v>
      </c>
      <c r="N2950" s="45" t="s">
        <v>50</v>
      </c>
      <c r="O2950" s="31" t="str">
        <f>Def_Sistemas_Conectores_Cabos!$B$7</f>
        <v>SMA 50-ohm</v>
      </c>
      <c r="P2950" s="19" t="str">
        <f>Def_Sistemas_Conectores_Cabos!$B$7</f>
        <v>SMA 50-ohm</v>
      </c>
      <c r="Q2950" s="27" t="str">
        <f t="shared" si="31"/>
        <v>SI-06C3:DI-BPMSigPatch-2/TI_OUT
SI-06C3:DI-BPMRFFE-2/TI_IN</v>
      </c>
      <c r="R2950" s="46" t="s">
        <v>25</v>
      </c>
      <c r="S2950" s="46" t="s">
        <v>25</v>
      </c>
      <c r="T2950" s="47" t="str">
        <f>Def_Sistemas_Conectores_Cabos!$C$14</f>
        <v>Datalink Extrudado</v>
      </c>
      <c r="U2950" s="45" t="s">
        <v>46</v>
      </c>
      <c r="V2950" s="33"/>
      <c r="W2950" s="33"/>
      <c r="X2950" s="33"/>
    </row>
    <row r="2951" ht="15.75" customHeight="1">
      <c r="A2951" s="19" t="str">
        <f>Def_Sistemas_Conectores_Cabos!$A$22</f>
        <v>BPM de elétrons</v>
      </c>
      <c r="B2951" s="22" t="str">
        <f>Datas_Entregas!$A$3</f>
        <v>BTS/Anel</v>
      </c>
      <c r="C2951" s="25">
        <f t="array" ref="C2951">INDEX(Datas_Entregas!$B$2:$B$100, MATCH(B2951, Datas_Entregas!$A$2:$A$100, 0), 1)</f>
        <v>43296</v>
      </c>
      <c r="D2951" s="22" t="str">
        <f>Def_Status_Montagem!$A$2</f>
        <v>A verificar</v>
      </c>
      <c r="E2951" s="35" t="str">
        <f>Def_Status_Montagem!$B$4</f>
        <v>Contratada (inclui etiqueta)</v>
      </c>
      <c r="F2951" s="214" t="str">
        <f t="array" ref="F2951">INDEX(Def_Instancias_Equipamentos!$F$2:$F$5135, MATCH(K2951, Def_Instancias_Equipamentos!$D$2:$D$5135, 0), 1)</f>
        <v>Túnel (Anel)</v>
      </c>
      <c r="G2951" s="215" t="str">
        <f t="array" ref="G2951">INDEX(Def_Instancias_Equipamentos!$F$2:$F$5135, MATCH(L2951, Def_Instancias_Equipamentos!$D$2:$D$5135, 0), 1)</f>
        <v>Sala Racks 6</v>
      </c>
      <c r="H2951" s="26" t="str">
        <f t="array" ref="H2951">INDEX(Def_Instancias_Equipamentos!$E$2:$E$5135, MATCH(K2951, Def_Instancias_Equipamentos!$D$2:$D$5135, 0), 1)</f>
        <v>SI-06C4</v>
      </c>
      <c r="I2951" s="27" t="str">
        <f t="array" ref="I2951">INDEX(Def_Instancias_Equipamentos!$E$2:$E$5135, MATCH(L2951, Def_Instancias_Equipamentos!$D$2:$D$5135, 0), 1)</f>
        <v>IA-06RaBPM</v>
      </c>
      <c r="J2951" s="27" t="str">
        <f t="shared" si="26"/>
        <v>EXTERNO</v>
      </c>
      <c r="K2951" s="28" t="str">
        <f>Def_Instancias_Equipamentos!$D$1086</f>
        <v>SI-06C4:DI-BPMSigPatch</v>
      </c>
      <c r="L2951" s="19" t="str">
        <f>Def_Instancias_Equipamentos!$D$836</f>
        <v>SI-06C4:DI-BPMRFFE</v>
      </c>
      <c r="M2951" s="44" t="s">
        <v>49</v>
      </c>
      <c r="N2951" s="45" t="s">
        <v>50</v>
      </c>
      <c r="O2951" s="31" t="str">
        <f>Def_Sistemas_Conectores_Cabos!$B$7</f>
        <v>SMA 50-ohm</v>
      </c>
      <c r="P2951" s="19" t="str">
        <f>Def_Sistemas_Conectores_Cabos!$B$7</f>
        <v>SMA 50-ohm</v>
      </c>
      <c r="Q2951" s="27" t="str">
        <f t="shared" si="31"/>
        <v>SI-06C4:DI-BPMSigPatch/TI_OUT
SI-06C4:DI-BPMRFFE/TI_IN</v>
      </c>
      <c r="R2951" s="46" t="s">
        <v>25</v>
      </c>
      <c r="S2951" s="46" t="s">
        <v>25</v>
      </c>
      <c r="T2951" s="47" t="str">
        <f>Def_Sistemas_Conectores_Cabos!$C$14</f>
        <v>Datalink Extrudado</v>
      </c>
      <c r="U2951" s="45" t="s">
        <v>46</v>
      </c>
      <c r="V2951" s="33"/>
      <c r="W2951" s="33"/>
      <c r="X2951" s="33"/>
    </row>
    <row r="2952" ht="15.75" customHeight="1">
      <c r="A2952" s="19" t="str">
        <f>Def_Sistemas_Conectores_Cabos!$A$22</f>
        <v>BPM de elétrons</v>
      </c>
      <c r="B2952" s="22" t="str">
        <f>Datas_Entregas!$A$3</f>
        <v>BTS/Anel</v>
      </c>
      <c r="C2952" s="25">
        <f t="array" ref="C2952">INDEX(Datas_Entregas!$B$2:$B$100, MATCH(B2952, Datas_Entregas!$A$2:$A$100, 0), 1)</f>
        <v>43296</v>
      </c>
      <c r="D2952" s="22" t="str">
        <f>Def_Status_Montagem!$A$2</f>
        <v>A verificar</v>
      </c>
      <c r="E2952" s="35" t="str">
        <f>Def_Status_Montagem!$B$4</f>
        <v>Contratada (inclui etiqueta)</v>
      </c>
      <c r="F2952" s="214" t="str">
        <f t="array" ref="F2952">INDEX(Def_Instancias_Equipamentos!$F$2:$F$5135, MATCH(K2952, Def_Instancias_Equipamentos!$D$2:$D$5135, 0), 1)</f>
        <v>Túnel (Anel)</v>
      </c>
      <c r="G2952" s="215" t="str">
        <f t="array" ref="G2952">INDEX(Def_Instancias_Equipamentos!$F$2:$F$5135, MATCH(L2952, Def_Instancias_Equipamentos!$D$2:$D$5135, 0), 1)</f>
        <v>Sala Racks 6</v>
      </c>
      <c r="H2952" s="26" t="str">
        <f t="array" ref="H2952">INDEX(Def_Instancias_Equipamentos!$E$2:$E$5135, MATCH(K2952, Def_Instancias_Equipamentos!$D$2:$D$5135, 0), 1)</f>
        <v>SI-06M1</v>
      </c>
      <c r="I2952" s="27" t="str">
        <f t="array" ref="I2952">INDEX(Def_Instancias_Equipamentos!$E$2:$E$5135, MATCH(L2952, Def_Instancias_Equipamentos!$D$2:$D$5135, 0), 1)</f>
        <v>IA-06RaBPM</v>
      </c>
      <c r="J2952" s="27" t="str">
        <f t="shared" si="26"/>
        <v>EXTERNO</v>
      </c>
      <c r="K2952" s="28" t="str">
        <f>Def_Instancias_Equipamentos!$D$1087</f>
        <v>SI-06M1:DI-BPMSigPatch</v>
      </c>
      <c r="L2952" s="19" t="str">
        <f>Def_Instancias_Equipamentos!$D$837</f>
        <v>SI-06M1:DI-BPMRFFE</v>
      </c>
      <c r="M2952" s="44" t="s">
        <v>49</v>
      </c>
      <c r="N2952" s="45" t="s">
        <v>50</v>
      </c>
      <c r="O2952" s="31" t="str">
        <f>Def_Sistemas_Conectores_Cabos!$B$7</f>
        <v>SMA 50-ohm</v>
      </c>
      <c r="P2952" s="19" t="str">
        <f>Def_Sistemas_Conectores_Cabos!$B$7</f>
        <v>SMA 50-ohm</v>
      </c>
      <c r="Q2952" s="27" t="str">
        <f t="shared" si="31"/>
        <v>SI-06M1:DI-BPMSigPatch/TI_OUT
SI-06M1:DI-BPMRFFE/TI_IN</v>
      </c>
      <c r="R2952" s="46" t="s">
        <v>25</v>
      </c>
      <c r="S2952" s="46" t="s">
        <v>25</v>
      </c>
      <c r="T2952" s="47" t="str">
        <f>Def_Sistemas_Conectores_Cabos!$C$14</f>
        <v>Datalink Extrudado</v>
      </c>
      <c r="U2952" s="45" t="s">
        <v>46</v>
      </c>
      <c r="V2952" s="33"/>
      <c r="W2952" s="33"/>
      <c r="X2952" s="33"/>
    </row>
    <row r="2953" ht="15.75" customHeight="1">
      <c r="A2953" s="19" t="str">
        <f>Def_Sistemas_Conectores_Cabos!$A$22</f>
        <v>BPM de elétrons</v>
      </c>
      <c r="B2953" s="22" t="str">
        <f>Datas_Entregas!$A$3</f>
        <v>BTS/Anel</v>
      </c>
      <c r="C2953" s="25">
        <f t="array" ref="C2953">INDEX(Datas_Entregas!$B$2:$B$100, MATCH(B2953, Datas_Entregas!$A$2:$A$100, 0), 1)</f>
        <v>43296</v>
      </c>
      <c r="D2953" s="22" t="str">
        <f>Def_Status_Montagem!$A$2</f>
        <v>A verificar</v>
      </c>
      <c r="E2953" s="35" t="str">
        <f>Def_Status_Montagem!$B$4</f>
        <v>Contratada (inclui etiqueta)</v>
      </c>
      <c r="F2953" s="214" t="str">
        <f t="array" ref="F2953">INDEX(Def_Instancias_Equipamentos!$F$2:$F$5135, MATCH(K2953, Def_Instancias_Equipamentos!$D$2:$D$5135, 0), 1)</f>
        <v>Túnel (Anel)</v>
      </c>
      <c r="G2953" s="215" t="str">
        <f t="array" ref="G2953">INDEX(Def_Instancias_Equipamentos!$F$2:$F$5135, MATCH(L2953, Def_Instancias_Equipamentos!$D$2:$D$5135, 0), 1)</f>
        <v>Sala Racks 6</v>
      </c>
      <c r="H2953" s="26" t="str">
        <f t="array" ref="H2953">INDEX(Def_Instancias_Equipamentos!$E$2:$E$5135, MATCH(K2953, Def_Instancias_Equipamentos!$D$2:$D$5135, 0), 1)</f>
        <v>SI-06M2</v>
      </c>
      <c r="I2953" s="27" t="str">
        <f t="array" ref="I2953">INDEX(Def_Instancias_Equipamentos!$E$2:$E$5135, MATCH(L2953, Def_Instancias_Equipamentos!$D$2:$D$5135, 0), 1)</f>
        <v>IA-06RaBPM</v>
      </c>
      <c r="J2953" s="27" t="str">
        <f t="shared" si="26"/>
        <v>EXTERNO</v>
      </c>
      <c r="K2953" s="28" t="str">
        <f>Def_Instancias_Equipamentos!$D$1088</f>
        <v>SI-06M2:DI-BPMSigPatch</v>
      </c>
      <c r="L2953" s="19" t="str">
        <f>Def_Instancias_Equipamentos!$D$838</f>
        <v>SI-06M2:DI-BPMRFFE</v>
      </c>
      <c r="M2953" s="44" t="s">
        <v>49</v>
      </c>
      <c r="N2953" s="45" t="s">
        <v>50</v>
      </c>
      <c r="O2953" s="31" t="str">
        <f>Def_Sistemas_Conectores_Cabos!$B$7</f>
        <v>SMA 50-ohm</v>
      </c>
      <c r="P2953" s="19" t="str">
        <f>Def_Sistemas_Conectores_Cabos!$B$7</f>
        <v>SMA 50-ohm</v>
      </c>
      <c r="Q2953" s="27" t="str">
        <f t="shared" si="31"/>
        <v>SI-06M2:DI-BPMSigPatch/TI_OUT
SI-06M2:DI-BPMRFFE/TI_IN</v>
      </c>
      <c r="R2953" s="46" t="s">
        <v>25</v>
      </c>
      <c r="S2953" s="46" t="s">
        <v>25</v>
      </c>
      <c r="T2953" s="47" t="str">
        <f>Def_Sistemas_Conectores_Cabos!$C$14</f>
        <v>Datalink Extrudado</v>
      </c>
      <c r="U2953" s="45" t="s">
        <v>46</v>
      </c>
      <c r="V2953" s="33"/>
      <c r="W2953" s="33"/>
      <c r="X2953" s="33"/>
    </row>
    <row r="2954" ht="15.75" customHeight="1">
      <c r="A2954" s="19" t="str">
        <f>Def_Sistemas_Conectores_Cabos!$A$22</f>
        <v>BPM de elétrons</v>
      </c>
      <c r="B2954" s="22" t="str">
        <f>Datas_Entregas!$A$3</f>
        <v>BTS/Anel</v>
      </c>
      <c r="C2954" s="25">
        <f t="array" ref="C2954">INDEX(Datas_Entregas!$B$2:$B$100, MATCH(B2954, Datas_Entregas!$A$2:$A$100, 0), 1)</f>
        <v>43296</v>
      </c>
      <c r="D2954" s="22" t="str">
        <f>Def_Status_Montagem!$A$2</f>
        <v>A verificar</v>
      </c>
      <c r="E2954" s="35" t="str">
        <f>Def_Status_Montagem!$B$4</f>
        <v>Contratada (inclui etiqueta)</v>
      </c>
      <c r="F2954" s="214" t="str">
        <f t="array" ref="F2954">INDEX(Def_Instancias_Equipamentos!$F$2:$F$5135, MATCH(K2954, Def_Instancias_Equipamentos!$D$2:$D$5135, 0), 1)</f>
        <v>Túnel (Anel)</v>
      </c>
      <c r="G2954" s="215" t="str">
        <f t="array" ref="G2954">INDEX(Def_Instancias_Equipamentos!$F$2:$F$5135, MATCH(L2954, Def_Instancias_Equipamentos!$D$2:$D$5135, 0), 1)</f>
        <v>Sala Racks 6</v>
      </c>
      <c r="H2954" s="26" t="str">
        <f t="array" ref="H2954">INDEX(Def_Instancias_Equipamentos!$E$2:$E$5135, MATCH(K2954, Def_Instancias_Equipamentos!$D$2:$D$5135, 0), 1)</f>
        <v>SI-06SB</v>
      </c>
      <c r="I2954" s="27" t="str">
        <f t="array" ref="I2954">INDEX(Def_Instancias_Equipamentos!$E$2:$E$5135, MATCH(L2954, Def_Instancias_Equipamentos!$D$2:$D$5135, 0), 1)</f>
        <v>IA-06RaBPM</v>
      </c>
      <c r="J2954" s="27" t="str">
        <f t="shared" si="26"/>
        <v>EXTERNO</v>
      </c>
      <c r="K2954" s="28" t="str">
        <f>Def_Instancias_Equipamentos!$D$1211</f>
        <v>SI-06SB:DI-BPMSigPatch-1</v>
      </c>
      <c r="L2954" s="19" t="str">
        <f>Def_Instancias_Equipamentos!$D$961</f>
        <v>SI-06SB:DI-BPMRFFE-1</v>
      </c>
      <c r="M2954" s="44" t="s">
        <v>49</v>
      </c>
      <c r="N2954" s="45" t="s">
        <v>50</v>
      </c>
      <c r="O2954" s="31" t="str">
        <f>Def_Sistemas_Conectores_Cabos!$B$7</f>
        <v>SMA 50-ohm</v>
      </c>
      <c r="P2954" s="19" t="str">
        <f>Def_Sistemas_Conectores_Cabos!$B$7</f>
        <v>SMA 50-ohm</v>
      </c>
      <c r="Q2954" s="27" t="str">
        <f t="shared" si="31"/>
        <v>SI-06SB:DI-BPMSigPatch-1/TI_OUT
SI-06SB:DI-BPMRFFE-1/TI_IN</v>
      </c>
      <c r="R2954" s="46" t="s">
        <v>25</v>
      </c>
      <c r="S2954" s="46" t="s">
        <v>25</v>
      </c>
      <c r="T2954" s="47" t="str">
        <f>Def_Sistemas_Conectores_Cabos!$C$14</f>
        <v>Datalink Extrudado</v>
      </c>
      <c r="U2954" s="45" t="s">
        <v>46</v>
      </c>
      <c r="V2954" s="33"/>
      <c r="W2954" s="33"/>
      <c r="X2954" s="33"/>
    </row>
    <row r="2955" ht="15.75" customHeight="1">
      <c r="A2955" s="19" t="str">
        <f>Def_Sistemas_Conectores_Cabos!$A$22</f>
        <v>BPM de elétrons</v>
      </c>
      <c r="B2955" s="22" t="str">
        <f>Datas_Entregas!$A$3</f>
        <v>BTS/Anel</v>
      </c>
      <c r="C2955" s="25">
        <f t="array" ref="C2955">INDEX(Datas_Entregas!$B$2:$B$100, MATCH(B2955, Datas_Entregas!$A$2:$A$100, 0), 1)</f>
        <v>43296</v>
      </c>
      <c r="D2955" s="22" t="str">
        <f>Def_Status_Montagem!$A$2</f>
        <v>A verificar</v>
      </c>
      <c r="E2955" s="35" t="str">
        <f>Def_Status_Montagem!$B$4</f>
        <v>Contratada (inclui etiqueta)</v>
      </c>
      <c r="F2955" s="214" t="str">
        <f t="array" ref="F2955">INDEX(Def_Instancias_Equipamentos!$F$2:$F$5135, MATCH(K2955, Def_Instancias_Equipamentos!$D$2:$D$5135, 0), 1)</f>
        <v>Túnel (Anel)</v>
      </c>
      <c r="G2955" s="215" t="str">
        <f t="array" ref="G2955">INDEX(Def_Instancias_Equipamentos!$F$2:$F$5135, MATCH(L2955, Def_Instancias_Equipamentos!$D$2:$D$5135, 0), 1)</f>
        <v>Sala Racks 6</v>
      </c>
      <c r="H2955" s="26" t="str">
        <f t="array" ref="H2955">INDEX(Def_Instancias_Equipamentos!$E$2:$E$5135, MATCH(K2955, Def_Instancias_Equipamentos!$D$2:$D$5135, 0), 1)</f>
        <v>SI-06SB</v>
      </c>
      <c r="I2955" s="27" t="str">
        <f t="array" ref="I2955">INDEX(Def_Instancias_Equipamentos!$E$2:$E$5135, MATCH(L2955, Def_Instancias_Equipamentos!$D$2:$D$5135, 0), 1)</f>
        <v>IA-06RaBPM</v>
      </c>
      <c r="J2955" s="27" t="str">
        <f t="shared" si="26"/>
        <v>EXTERNO</v>
      </c>
      <c r="K2955" s="28" t="str">
        <f>Def_Instancias_Equipamentos!$D$1212</f>
        <v>SI-06SB:DI-BPMSigPatch-2</v>
      </c>
      <c r="L2955" s="19" t="str">
        <f>Def_Instancias_Equipamentos!$D$962</f>
        <v>SI-06SB:DI-BPMRFFE-2</v>
      </c>
      <c r="M2955" s="44" t="s">
        <v>49</v>
      </c>
      <c r="N2955" s="45" t="s">
        <v>50</v>
      </c>
      <c r="O2955" s="31" t="str">
        <f>Def_Sistemas_Conectores_Cabos!$B$7</f>
        <v>SMA 50-ohm</v>
      </c>
      <c r="P2955" s="19" t="str">
        <f>Def_Sistemas_Conectores_Cabos!$B$7</f>
        <v>SMA 50-ohm</v>
      </c>
      <c r="Q2955" s="27" t="str">
        <f t="shared" si="31"/>
        <v>SI-06SB:DI-BPMSigPatch-2/TI_OUT
SI-06SB:DI-BPMRFFE-2/TI_IN</v>
      </c>
      <c r="R2955" s="46" t="s">
        <v>25</v>
      </c>
      <c r="S2955" s="46" t="s">
        <v>25</v>
      </c>
      <c r="T2955" s="47" t="str">
        <f>Def_Sistemas_Conectores_Cabos!$C$14</f>
        <v>Datalink Extrudado</v>
      </c>
      <c r="U2955" s="45" t="s">
        <v>46</v>
      </c>
      <c r="V2955" s="33"/>
      <c r="W2955" s="33"/>
      <c r="X2955" s="33"/>
    </row>
    <row r="2956" ht="15.75" customHeight="1">
      <c r="A2956" s="19" t="str">
        <f>Def_Sistemas_Conectores_Cabos!$A$22</f>
        <v>BPM de elétrons</v>
      </c>
      <c r="B2956" s="22" t="str">
        <f>Datas_Entregas!$A$3</f>
        <v>BTS/Anel</v>
      </c>
      <c r="C2956" s="25">
        <f t="array" ref="C2956">INDEX(Datas_Entregas!$B$2:$B$100, MATCH(B2956, Datas_Entregas!$A$2:$A$100, 0), 1)</f>
        <v>43296</v>
      </c>
      <c r="D2956" s="22" t="str">
        <f>Def_Status_Montagem!$A$2</f>
        <v>A verificar</v>
      </c>
      <c r="E2956" s="35" t="str">
        <f>Def_Status_Montagem!$B$4</f>
        <v>Contratada (inclui etiqueta)</v>
      </c>
      <c r="F2956" s="214" t="str">
        <f t="array" ref="F2956">INDEX(Def_Instancias_Equipamentos!$F$2:$F$5135, MATCH(K2956, Def_Instancias_Equipamentos!$D$2:$D$5135, 0), 1)</f>
        <v>Túnel (Anel)</v>
      </c>
      <c r="G2956" s="215" t="str">
        <f t="array" ref="G2956">INDEX(Def_Instancias_Equipamentos!$F$2:$F$5135, MATCH(L2956, Def_Instancias_Equipamentos!$D$2:$D$5135, 0), 1)</f>
        <v>Sala Racks 7</v>
      </c>
      <c r="H2956" s="26" t="str">
        <f t="array" ref="H2956">INDEX(Def_Instancias_Equipamentos!$E$2:$E$5135, MATCH(K2956, Def_Instancias_Equipamentos!$D$2:$D$5135, 0), 1)</f>
        <v>SI-07C1</v>
      </c>
      <c r="I2956" s="27" t="str">
        <f t="array" ref="I2956">INDEX(Def_Instancias_Equipamentos!$E$2:$E$5135, MATCH(L2956, Def_Instancias_Equipamentos!$D$2:$D$5135, 0), 1)</f>
        <v>IA-07RaBPM</v>
      </c>
      <c r="J2956" s="27" t="str">
        <f t="shared" si="26"/>
        <v>EXTERNO</v>
      </c>
      <c r="K2956" s="28" t="str">
        <f>Def_Instancias_Equipamentos!$D$1089</f>
        <v>SI-07C1:DI-BPMSigPatch-1</v>
      </c>
      <c r="L2956" s="19" t="str">
        <f>Def_Instancias_Equipamentos!$D$839</f>
        <v>SI-07C1:DI-BPMRFFE-1</v>
      </c>
      <c r="M2956" s="44" t="s">
        <v>49</v>
      </c>
      <c r="N2956" s="45" t="s">
        <v>50</v>
      </c>
      <c r="O2956" s="31" t="str">
        <f>Def_Sistemas_Conectores_Cabos!$B$7</f>
        <v>SMA 50-ohm</v>
      </c>
      <c r="P2956" s="19" t="str">
        <f>Def_Sistemas_Conectores_Cabos!$B$7</f>
        <v>SMA 50-ohm</v>
      </c>
      <c r="Q2956" s="27" t="str">
        <f t="shared" si="31"/>
        <v>SI-07C1:DI-BPMSigPatch-1/TI_OUT
SI-07C1:DI-BPMRFFE-1/TI_IN</v>
      </c>
      <c r="R2956" s="46" t="s">
        <v>25</v>
      </c>
      <c r="S2956" s="46" t="s">
        <v>25</v>
      </c>
      <c r="T2956" s="47" t="str">
        <f>Def_Sistemas_Conectores_Cabos!$C$14</f>
        <v>Datalink Extrudado</v>
      </c>
      <c r="U2956" s="45" t="s">
        <v>46</v>
      </c>
      <c r="V2956" s="33"/>
      <c r="W2956" s="33"/>
      <c r="X2956" s="33"/>
    </row>
    <row r="2957" ht="15.75" customHeight="1">
      <c r="A2957" s="19" t="str">
        <f>Def_Sistemas_Conectores_Cabos!$A$22</f>
        <v>BPM de elétrons</v>
      </c>
      <c r="B2957" s="22" t="str">
        <f>Datas_Entregas!$A$3</f>
        <v>BTS/Anel</v>
      </c>
      <c r="C2957" s="25">
        <f t="array" ref="C2957">INDEX(Datas_Entregas!$B$2:$B$100, MATCH(B2957, Datas_Entregas!$A$2:$A$100, 0), 1)</f>
        <v>43296</v>
      </c>
      <c r="D2957" s="22" t="str">
        <f>Def_Status_Montagem!$A$2</f>
        <v>A verificar</v>
      </c>
      <c r="E2957" s="35" t="str">
        <f>Def_Status_Montagem!$B$4</f>
        <v>Contratada (inclui etiqueta)</v>
      </c>
      <c r="F2957" s="214" t="str">
        <f t="array" ref="F2957">INDEX(Def_Instancias_Equipamentos!$F$2:$F$5135, MATCH(K2957, Def_Instancias_Equipamentos!$D$2:$D$5135, 0), 1)</f>
        <v>Túnel (Anel)</v>
      </c>
      <c r="G2957" s="215" t="str">
        <f t="array" ref="G2957">INDEX(Def_Instancias_Equipamentos!$F$2:$F$5135, MATCH(L2957, Def_Instancias_Equipamentos!$D$2:$D$5135, 0), 1)</f>
        <v>Sala Racks 7</v>
      </c>
      <c r="H2957" s="26" t="str">
        <f t="array" ref="H2957">INDEX(Def_Instancias_Equipamentos!$E$2:$E$5135, MATCH(K2957, Def_Instancias_Equipamentos!$D$2:$D$5135, 0), 1)</f>
        <v>SI-07C1</v>
      </c>
      <c r="I2957" s="27" t="str">
        <f t="array" ref="I2957">INDEX(Def_Instancias_Equipamentos!$E$2:$E$5135, MATCH(L2957, Def_Instancias_Equipamentos!$D$2:$D$5135, 0), 1)</f>
        <v>IA-07RaBPM</v>
      </c>
      <c r="J2957" s="27" t="str">
        <f t="shared" si="26"/>
        <v>EXTERNO</v>
      </c>
      <c r="K2957" s="28" t="str">
        <f>Def_Instancias_Equipamentos!$D$1090</f>
        <v>SI-07C1:DI-BPMSigPatch-2</v>
      </c>
      <c r="L2957" s="19" t="str">
        <f>Def_Instancias_Equipamentos!$D$840</f>
        <v>SI-07C1:DI-BPMRFFE-2</v>
      </c>
      <c r="M2957" s="44" t="s">
        <v>49</v>
      </c>
      <c r="N2957" s="45" t="s">
        <v>50</v>
      </c>
      <c r="O2957" s="31" t="str">
        <f>Def_Sistemas_Conectores_Cabos!$B$7</f>
        <v>SMA 50-ohm</v>
      </c>
      <c r="P2957" s="19" t="str">
        <f>Def_Sistemas_Conectores_Cabos!$B$7</f>
        <v>SMA 50-ohm</v>
      </c>
      <c r="Q2957" s="27" t="str">
        <f t="shared" si="31"/>
        <v>SI-07C1:DI-BPMSigPatch-2/TI_OUT
SI-07C1:DI-BPMRFFE-2/TI_IN</v>
      </c>
      <c r="R2957" s="46" t="s">
        <v>25</v>
      </c>
      <c r="S2957" s="46" t="s">
        <v>25</v>
      </c>
      <c r="T2957" s="47" t="str">
        <f>Def_Sistemas_Conectores_Cabos!$C$14</f>
        <v>Datalink Extrudado</v>
      </c>
      <c r="U2957" s="45" t="s">
        <v>46</v>
      </c>
      <c r="V2957" s="33"/>
      <c r="W2957" s="33"/>
      <c r="X2957" s="33"/>
    </row>
    <row r="2958" ht="15.75" customHeight="1">
      <c r="A2958" s="19" t="str">
        <f>Def_Sistemas_Conectores_Cabos!$A$22</f>
        <v>BPM de elétrons</v>
      </c>
      <c r="B2958" s="22" t="str">
        <f>Datas_Entregas!$A$3</f>
        <v>BTS/Anel</v>
      </c>
      <c r="C2958" s="25">
        <f t="array" ref="C2958">INDEX(Datas_Entregas!$B$2:$B$100, MATCH(B2958, Datas_Entregas!$A$2:$A$100, 0), 1)</f>
        <v>43296</v>
      </c>
      <c r="D2958" s="22" t="str">
        <f>Def_Status_Montagem!$A$2</f>
        <v>A verificar</v>
      </c>
      <c r="E2958" s="35" t="str">
        <f>Def_Status_Montagem!$B$4</f>
        <v>Contratada (inclui etiqueta)</v>
      </c>
      <c r="F2958" s="214" t="str">
        <f t="array" ref="F2958">INDEX(Def_Instancias_Equipamentos!$F$2:$F$5135, MATCH(K2958, Def_Instancias_Equipamentos!$D$2:$D$5135, 0), 1)</f>
        <v>Túnel (Anel)</v>
      </c>
      <c r="G2958" s="215" t="str">
        <f t="array" ref="G2958">INDEX(Def_Instancias_Equipamentos!$F$2:$F$5135, MATCH(L2958, Def_Instancias_Equipamentos!$D$2:$D$5135, 0), 1)</f>
        <v>Sala Racks 7</v>
      </c>
      <c r="H2958" s="26" t="str">
        <f t="array" ref="H2958">INDEX(Def_Instancias_Equipamentos!$E$2:$E$5135, MATCH(K2958, Def_Instancias_Equipamentos!$D$2:$D$5135, 0), 1)</f>
        <v>SI-07C2</v>
      </c>
      <c r="I2958" s="27" t="str">
        <f t="array" ref="I2958">INDEX(Def_Instancias_Equipamentos!$E$2:$E$5135, MATCH(L2958, Def_Instancias_Equipamentos!$D$2:$D$5135, 0), 1)</f>
        <v>IA-07RaBPM</v>
      </c>
      <c r="J2958" s="27" t="str">
        <f t="shared" si="26"/>
        <v>EXTERNO</v>
      </c>
      <c r="K2958" s="28" t="str">
        <f>Def_Instancias_Equipamentos!$D$1091</f>
        <v>SI-07C2:DI-BPMSigPatch</v>
      </c>
      <c r="L2958" s="19" t="str">
        <f>Def_Instancias_Equipamentos!$D$841</f>
        <v>SI-07C2:DI-BPMRFFE</v>
      </c>
      <c r="M2958" s="44" t="s">
        <v>49</v>
      </c>
      <c r="N2958" s="45" t="s">
        <v>50</v>
      </c>
      <c r="O2958" s="31" t="str">
        <f>Def_Sistemas_Conectores_Cabos!$B$7</f>
        <v>SMA 50-ohm</v>
      </c>
      <c r="P2958" s="19" t="str">
        <f>Def_Sistemas_Conectores_Cabos!$B$7</f>
        <v>SMA 50-ohm</v>
      </c>
      <c r="Q2958" s="27" t="str">
        <f t="shared" si="31"/>
        <v>SI-07C2:DI-BPMSigPatch/TI_OUT
SI-07C2:DI-BPMRFFE/TI_IN</v>
      </c>
      <c r="R2958" s="46" t="s">
        <v>25</v>
      </c>
      <c r="S2958" s="46" t="s">
        <v>25</v>
      </c>
      <c r="T2958" s="47" t="str">
        <f>Def_Sistemas_Conectores_Cabos!$C$14</f>
        <v>Datalink Extrudado</v>
      </c>
      <c r="U2958" s="45" t="s">
        <v>46</v>
      </c>
      <c r="V2958" s="33"/>
      <c r="W2958" s="33"/>
      <c r="X2958" s="33"/>
    </row>
    <row r="2959" ht="15.75" customHeight="1">
      <c r="A2959" s="19" t="str">
        <f>Def_Sistemas_Conectores_Cabos!$A$22</f>
        <v>BPM de elétrons</v>
      </c>
      <c r="B2959" s="22" t="str">
        <f>Datas_Entregas!$A$3</f>
        <v>BTS/Anel</v>
      </c>
      <c r="C2959" s="25">
        <f t="array" ref="C2959">INDEX(Datas_Entregas!$B$2:$B$100, MATCH(B2959, Datas_Entregas!$A$2:$A$100, 0), 1)</f>
        <v>43296</v>
      </c>
      <c r="D2959" s="22" t="str">
        <f>Def_Status_Montagem!$A$2</f>
        <v>A verificar</v>
      </c>
      <c r="E2959" s="35" t="str">
        <f>Def_Status_Montagem!$B$4</f>
        <v>Contratada (inclui etiqueta)</v>
      </c>
      <c r="F2959" s="214" t="str">
        <f t="array" ref="F2959">INDEX(Def_Instancias_Equipamentos!$F$2:$F$5135, MATCH(K2959, Def_Instancias_Equipamentos!$D$2:$D$5135, 0), 1)</f>
        <v>Túnel (Anel)</v>
      </c>
      <c r="G2959" s="215" t="str">
        <f t="array" ref="G2959">INDEX(Def_Instancias_Equipamentos!$F$2:$F$5135, MATCH(L2959, Def_Instancias_Equipamentos!$D$2:$D$5135, 0), 1)</f>
        <v>Sala Racks 7</v>
      </c>
      <c r="H2959" s="26" t="str">
        <f t="array" ref="H2959">INDEX(Def_Instancias_Equipamentos!$E$2:$E$5135, MATCH(K2959, Def_Instancias_Equipamentos!$D$2:$D$5135, 0), 1)</f>
        <v>SI-07C3</v>
      </c>
      <c r="I2959" s="27" t="str">
        <f t="array" ref="I2959">INDEX(Def_Instancias_Equipamentos!$E$2:$E$5135, MATCH(L2959, Def_Instancias_Equipamentos!$D$2:$D$5135, 0), 1)</f>
        <v>IA-07RaBPM</v>
      </c>
      <c r="J2959" s="27" t="str">
        <f t="shared" si="26"/>
        <v>EXTERNO</v>
      </c>
      <c r="K2959" s="28" t="str">
        <f>Def_Instancias_Equipamentos!$D$1092</f>
        <v>SI-07C3:DI-BPMSigPatch-1</v>
      </c>
      <c r="L2959" s="19" t="str">
        <f>Def_Instancias_Equipamentos!$D$842</f>
        <v>SI-07C3:DI-BPMRFFE-1</v>
      </c>
      <c r="M2959" s="44" t="s">
        <v>49</v>
      </c>
      <c r="N2959" s="45" t="s">
        <v>50</v>
      </c>
      <c r="O2959" s="31" t="str">
        <f>Def_Sistemas_Conectores_Cabos!$B$7</f>
        <v>SMA 50-ohm</v>
      </c>
      <c r="P2959" s="19" t="str">
        <f>Def_Sistemas_Conectores_Cabos!$B$7</f>
        <v>SMA 50-ohm</v>
      </c>
      <c r="Q2959" s="27" t="str">
        <f t="shared" si="31"/>
        <v>SI-07C3:DI-BPMSigPatch-1/TI_OUT
SI-07C3:DI-BPMRFFE-1/TI_IN</v>
      </c>
      <c r="R2959" s="46" t="s">
        <v>25</v>
      </c>
      <c r="S2959" s="46" t="s">
        <v>25</v>
      </c>
      <c r="T2959" s="47" t="str">
        <f>Def_Sistemas_Conectores_Cabos!$C$14</f>
        <v>Datalink Extrudado</v>
      </c>
      <c r="U2959" s="45" t="s">
        <v>46</v>
      </c>
      <c r="V2959" s="33"/>
      <c r="W2959" s="33"/>
      <c r="X2959" s="33"/>
    </row>
    <row r="2960" ht="15.75" customHeight="1">
      <c r="A2960" s="19" t="str">
        <f>Def_Sistemas_Conectores_Cabos!$A$22</f>
        <v>BPM de elétrons</v>
      </c>
      <c r="B2960" s="22" t="str">
        <f>Datas_Entregas!$A$3</f>
        <v>BTS/Anel</v>
      </c>
      <c r="C2960" s="25">
        <f t="array" ref="C2960">INDEX(Datas_Entregas!$B$2:$B$100, MATCH(B2960, Datas_Entregas!$A$2:$A$100, 0), 1)</f>
        <v>43296</v>
      </c>
      <c r="D2960" s="22" t="str">
        <f>Def_Status_Montagem!$A$2</f>
        <v>A verificar</v>
      </c>
      <c r="E2960" s="35" t="str">
        <f>Def_Status_Montagem!$B$4</f>
        <v>Contratada (inclui etiqueta)</v>
      </c>
      <c r="F2960" s="214" t="str">
        <f t="array" ref="F2960">INDEX(Def_Instancias_Equipamentos!$F$2:$F$5135, MATCH(K2960, Def_Instancias_Equipamentos!$D$2:$D$5135, 0), 1)</f>
        <v>Túnel (Anel)</v>
      </c>
      <c r="G2960" s="215" t="str">
        <f t="array" ref="G2960">INDEX(Def_Instancias_Equipamentos!$F$2:$F$5135, MATCH(L2960, Def_Instancias_Equipamentos!$D$2:$D$5135, 0), 1)</f>
        <v>Sala Racks 7</v>
      </c>
      <c r="H2960" s="26" t="str">
        <f t="array" ref="H2960">INDEX(Def_Instancias_Equipamentos!$E$2:$E$5135, MATCH(K2960, Def_Instancias_Equipamentos!$D$2:$D$5135, 0), 1)</f>
        <v>SI-07C3</v>
      </c>
      <c r="I2960" s="27" t="str">
        <f t="array" ref="I2960">INDEX(Def_Instancias_Equipamentos!$E$2:$E$5135, MATCH(L2960, Def_Instancias_Equipamentos!$D$2:$D$5135, 0), 1)</f>
        <v>IA-07RaBPM</v>
      </c>
      <c r="J2960" s="27" t="str">
        <f t="shared" si="26"/>
        <v>EXTERNO</v>
      </c>
      <c r="K2960" s="28" t="str">
        <f>Def_Instancias_Equipamentos!$D$1093</f>
        <v>SI-07C3:DI-BPMSigPatch-2</v>
      </c>
      <c r="L2960" s="19" t="str">
        <f>Def_Instancias_Equipamentos!$D$843</f>
        <v>SI-07C3:DI-BPMRFFE-2</v>
      </c>
      <c r="M2960" s="44" t="s">
        <v>49</v>
      </c>
      <c r="N2960" s="45" t="s">
        <v>50</v>
      </c>
      <c r="O2960" s="31" t="str">
        <f>Def_Sistemas_Conectores_Cabos!$B$7</f>
        <v>SMA 50-ohm</v>
      </c>
      <c r="P2960" s="19" t="str">
        <f>Def_Sistemas_Conectores_Cabos!$B$7</f>
        <v>SMA 50-ohm</v>
      </c>
      <c r="Q2960" s="27" t="str">
        <f t="shared" si="31"/>
        <v>SI-07C3:DI-BPMSigPatch-2/TI_OUT
SI-07C3:DI-BPMRFFE-2/TI_IN</v>
      </c>
      <c r="R2960" s="46" t="s">
        <v>25</v>
      </c>
      <c r="S2960" s="46" t="s">
        <v>25</v>
      </c>
      <c r="T2960" s="47" t="str">
        <f>Def_Sistemas_Conectores_Cabos!$C$14</f>
        <v>Datalink Extrudado</v>
      </c>
      <c r="U2960" s="45" t="s">
        <v>46</v>
      </c>
      <c r="V2960" s="33"/>
      <c r="W2960" s="33"/>
      <c r="X2960" s="33"/>
    </row>
    <row r="2961" ht="15.75" customHeight="1">
      <c r="A2961" s="19" t="str">
        <f>Def_Sistemas_Conectores_Cabos!$A$22</f>
        <v>BPM de elétrons</v>
      </c>
      <c r="B2961" s="22" t="str">
        <f>Datas_Entregas!$A$3</f>
        <v>BTS/Anel</v>
      </c>
      <c r="C2961" s="25">
        <f t="array" ref="C2961">INDEX(Datas_Entregas!$B$2:$B$100, MATCH(B2961, Datas_Entregas!$A$2:$A$100, 0), 1)</f>
        <v>43296</v>
      </c>
      <c r="D2961" s="22" t="str">
        <f>Def_Status_Montagem!$A$2</f>
        <v>A verificar</v>
      </c>
      <c r="E2961" s="35" t="str">
        <f>Def_Status_Montagem!$B$4</f>
        <v>Contratada (inclui etiqueta)</v>
      </c>
      <c r="F2961" s="214" t="str">
        <f t="array" ref="F2961">INDEX(Def_Instancias_Equipamentos!$F$2:$F$5135, MATCH(K2961, Def_Instancias_Equipamentos!$D$2:$D$5135, 0), 1)</f>
        <v>Túnel (Anel)</v>
      </c>
      <c r="G2961" s="215" t="str">
        <f t="array" ref="G2961">INDEX(Def_Instancias_Equipamentos!$F$2:$F$5135, MATCH(L2961, Def_Instancias_Equipamentos!$D$2:$D$5135, 0), 1)</f>
        <v>Sala Racks 7</v>
      </c>
      <c r="H2961" s="26" t="str">
        <f t="array" ref="H2961">INDEX(Def_Instancias_Equipamentos!$E$2:$E$5135, MATCH(K2961, Def_Instancias_Equipamentos!$D$2:$D$5135, 0), 1)</f>
        <v>SI-07C4</v>
      </c>
      <c r="I2961" s="27" t="str">
        <f t="array" ref="I2961">INDEX(Def_Instancias_Equipamentos!$E$2:$E$5135, MATCH(L2961, Def_Instancias_Equipamentos!$D$2:$D$5135, 0), 1)</f>
        <v>IA-07RaBPM</v>
      </c>
      <c r="J2961" s="27" t="str">
        <f t="shared" si="26"/>
        <v>EXTERNO</v>
      </c>
      <c r="K2961" s="28" t="str">
        <f>Def_Instancias_Equipamentos!$D$1094</f>
        <v>SI-07C4:DI-BPMSigPatch</v>
      </c>
      <c r="L2961" s="19" t="str">
        <f>Def_Instancias_Equipamentos!$D$844</f>
        <v>SI-07C4:DI-BPMRFFE</v>
      </c>
      <c r="M2961" s="44" t="s">
        <v>49</v>
      </c>
      <c r="N2961" s="45" t="s">
        <v>50</v>
      </c>
      <c r="O2961" s="31" t="str">
        <f>Def_Sistemas_Conectores_Cabos!$B$7</f>
        <v>SMA 50-ohm</v>
      </c>
      <c r="P2961" s="19" t="str">
        <f>Def_Sistemas_Conectores_Cabos!$B$7</f>
        <v>SMA 50-ohm</v>
      </c>
      <c r="Q2961" s="27" t="str">
        <f t="shared" si="31"/>
        <v>SI-07C4:DI-BPMSigPatch/TI_OUT
SI-07C4:DI-BPMRFFE/TI_IN</v>
      </c>
      <c r="R2961" s="46" t="s">
        <v>25</v>
      </c>
      <c r="S2961" s="46" t="s">
        <v>25</v>
      </c>
      <c r="T2961" s="47" t="str">
        <f>Def_Sistemas_Conectores_Cabos!$C$14</f>
        <v>Datalink Extrudado</v>
      </c>
      <c r="U2961" s="45" t="s">
        <v>46</v>
      </c>
      <c r="V2961" s="33"/>
      <c r="W2961" s="33"/>
      <c r="X2961" s="33"/>
    </row>
    <row r="2962" ht="15.75" customHeight="1">
      <c r="A2962" s="19" t="str">
        <f>Def_Sistemas_Conectores_Cabos!$A$22</f>
        <v>BPM de elétrons</v>
      </c>
      <c r="B2962" s="22" t="str">
        <f>Datas_Entregas!$A$3</f>
        <v>BTS/Anel</v>
      </c>
      <c r="C2962" s="25">
        <f t="array" ref="C2962">INDEX(Datas_Entregas!$B$2:$B$100, MATCH(B2962, Datas_Entregas!$A$2:$A$100, 0), 1)</f>
        <v>43296</v>
      </c>
      <c r="D2962" s="22" t="str">
        <f>Def_Status_Montagem!$A$2</f>
        <v>A verificar</v>
      </c>
      <c r="E2962" s="35" t="str">
        <f>Def_Status_Montagem!$B$4</f>
        <v>Contratada (inclui etiqueta)</v>
      </c>
      <c r="F2962" s="214" t="str">
        <f t="array" ref="F2962">INDEX(Def_Instancias_Equipamentos!$F$2:$F$5135, MATCH(K2962, Def_Instancias_Equipamentos!$D$2:$D$5135, 0), 1)</f>
        <v>Túnel (Anel)</v>
      </c>
      <c r="G2962" s="215" t="str">
        <f t="array" ref="G2962">INDEX(Def_Instancias_Equipamentos!$F$2:$F$5135, MATCH(L2962, Def_Instancias_Equipamentos!$D$2:$D$5135, 0), 1)</f>
        <v>Sala Racks 7</v>
      </c>
      <c r="H2962" s="26" t="str">
        <f t="array" ref="H2962">INDEX(Def_Instancias_Equipamentos!$E$2:$E$5135, MATCH(K2962, Def_Instancias_Equipamentos!$D$2:$D$5135, 0), 1)</f>
        <v>SI-07M1</v>
      </c>
      <c r="I2962" s="27" t="str">
        <f t="array" ref="I2962">INDEX(Def_Instancias_Equipamentos!$E$2:$E$5135, MATCH(L2962, Def_Instancias_Equipamentos!$D$2:$D$5135, 0), 1)</f>
        <v>IA-07RaBPM</v>
      </c>
      <c r="J2962" s="27" t="str">
        <f t="shared" si="26"/>
        <v>EXTERNO</v>
      </c>
      <c r="K2962" s="28" t="str">
        <f>Def_Instancias_Equipamentos!$D$1095</f>
        <v>SI-07M1:DI-BPMSigPatch</v>
      </c>
      <c r="L2962" s="19" t="str">
        <f>Def_Instancias_Equipamentos!$D$845</f>
        <v>SI-07M1:DI-BPMRFFE</v>
      </c>
      <c r="M2962" s="44" t="s">
        <v>49</v>
      </c>
      <c r="N2962" s="45" t="s">
        <v>50</v>
      </c>
      <c r="O2962" s="31" t="str">
        <f>Def_Sistemas_Conectores_Cabos!$B$7</f>
        <v>SMA 50-ohm</v>
      </c>
      <c r="P2962" s="19" t="str">
        <f>Def_Sistemas_Conectores_Cabos!$B$7</f>
        <v>SMA 50-ohm</v>
      </c>
      <c r="Q2962" s="27" t="str">
        <f t="shared" si="31"/>
        <v>SI-07M1:DI-BPMSigPatch/TI_OUT
SI-07M1:DI-BPMRFFE/TI_IN</v>
      </c>
      <c r="R2962" s="46" t="s">
        <v>25</v>
      </c>
      <c r="S2962" s="46" t="s">
        <v>25</v>
      </c>
      <c r="T2962" s="47" t="str">
        <f>Def_Sistemas_Conectores_Cabos!$C$14</f>
        <v>Datalink Extrudado</v>
      </c>
      <c r="U2962" s="45" t="s">
        <v>46</v>
      </c>
      <c r="V2962" s="33"/>
      <c r="W2962" s="33"/>
      <c r="X2962" s="33"/>
    </row>
    <row r="2963" ht="15.75" customHeight="1">
      <c r="A2963" s="19" t="str">
        <f>Def_Sistemas_Conectores_Cabos!$A$22</f>
        <v>BPM de elétrons</v>
      </c>
      <c r="B2963" s="22" t="str">
        <f>Datas_Entregas!$A$3</f>
        <v>BTS/Anel</v>
      </c>
      <c r="C2963" s="25">
        <f t="array" ref="C2963">INDEX(Datas_Entregas!$B$2:$B$100, MATCH(B2963, Datas_Entregas!$A$2:$A$100, 0), 1)</f>
        <v>43296</v>
      </c>
      <c r="D2963" s="22" t="str">
        <f>Def_Status_Montagem!$A$2</f>
        <v>A verificar</v>
      </c>
      <c r="E2963" s="35" t="str">
        <f>Def_Status_Montagem!$B$4</f>
        <v>Contratada (inclui etiqueta)</v>
      </c>
      <c r="F2963" s="214" t="str">
        <f t="array" ref="F2963">INDEX(Def_Instancias_Equipamentos!$F$2:$F$5135, MATCH(K2963, Def_Instancias_Equipamentos!$D$2:$D$5135, 0), 1)</f>
        <v>Túnel (Anel)</v>
      </c>
      <c r="G2963" s="215" t="str">
        <f t="array" ref="G2963">INDEX(Def_Instancias_Equipamentos!$F$2:$F$5135, MATCH(L2963, Def_Instancias_Equipamentos!$D$2:$D$5135, 0), 1)</f>
        <v>Sala Racks 7</v>
      </c>
      <c r="H2963" s="26" t="str">
        <f t="array" ref="H2963">INDEX(Def_Instancias_Equipamentos!$E$2:$E$5135, MATCH(K2963, Def_Instancias_Equipamentos!$D$2:$D$5135, 0), 1)</f>
        <v>SI-07M2</v>
      </c>
      <c r="I2963" s="27" t="str">
        <f t="array" ref="I2963">INDEX(Def_Instancias_Equipamentos!$E$2:$E$5135, MATCH(L2963, Def_Instancias_Equipamentos!$D$2:$D$5135, 0), 1)</f>
        <v>IA-07RaBPM</v>
      </c>
      <c r="J2963" s="27" t="str">
        <f t="shared" si="26"/>
        <v>EXTERNO</v>
      </c>
      <c r="K2963" s="28" t="str">
        <f>Def_Instancias_Equipamentos!$D$1096</f>
        <v>SI-07M2:DI-BPMSigPatch</v>
      </c>
      <c r="L2963" s="19" t="str">
        <f>Def_Instancias_Equipamentos!$D$846</f>
        <v>SI-07M2:DI-BPMRFFE</v>
      </c>
      <c r="M2963" s="44" t="s">
        <v>49</v>
      </c>
      <c r="N2963" s="45" t="s">
        <v>50</v>
      </c>
      <c r="O2963" s="31" t="str">
        <f>Def_Sistemas_Conectores_Cabos!$B$7</f>
        <v>SMA 50-ohm</v>
      </c>
      <c r="P2963" s="19" t="str">
        <f>Def_Sistemas_Conectores_Cabos!$B$7</f>
        <v>SMA 50-ohm</v>
      </c>
      <c r="Q2963" s="27" t="str">
        <f t="shared" si="31"/>
        <v>SI-07M2:DI-BPMSigPatch/TI_OUT
SI-07M2:DI-BPMRFFE/TI_IN</v>
      </c>
      <c r="R2963" s="46" t="s">
        <v>25</v>
      </c>
      <c r="S2963" s="46" t="s">
        <v>25</v>
      </c>
      <c r="T2963" s="47" t="str">
        <f>Def_Sistemas_Conectores_Cabos!$C$14</f>
        <v>Datalink Extrudado</v>
      </c>
      <c r="U2963" s="45" t="s">
        <v>46</v>
      </c>
      <c r="V2963" s="33"/>
      <c r="W2963" s="33"/>
      <c r="X2963" s="33"/>
    </row>
    <row r="2964" ht="15.75" customHeight="1">
      <c r="A2964" s="19" t="str">
        <f>Def_Sistemas_Conectores_Cabos!$A$22</f>
        <v>BPM de elétrons</v>
      </c>
      <c r="B2964" s="22" t="str">
        <f>Datas_Entregas!$A$3</f>
        <v>BTS/Anel</v>
      </c>
      <c r="C2964" s="25">
        <f t="array" ref="C2964">INDEX(Datas_Entregas!$B$2:$B$100, MATCH(B2964, Datas_Entregas!$A$2:$A$100, 0), 1)</f>
        <v>43296</v>
      </c>
      <c r="D2964" s="22" t="str">
        <f>Def_Status_Montagem!$A$2</f>
        <v>A verificar</v>
      </c>
      <c r="E2964" s="35" t="str">
        <f>Def_Status_Montagem!$B$4</f>
        <v>Contratada (inclui etiqueta)</v>
      </c>
      <c r="F2964" s="214" t="str">
        <f t="array" ref="F2964">INDEX(Def_Instancias_Equipamentos!$F$2:$F$5135, MATCH(K2964, Def_Instancias_Equipamentos!$D$2:$D$5135, 0), 1)</f>
        <v>Túnel (Anel)</v>
      </c>
      <c r="G2964" s="215" t="str">
        <f t="array" ref="G2964">INDEX(Def_Instancias_Equipamentos!$F$2:$F$5135, MATCH(L2964, Def_Instancias_Equipamentos!$D$2:$D$5135, 0), 1)</f>
        <v>Sala Racks 7</v>
      </c>
      <c r="H2964" s="26" t="str">
        <f t="array" ref="H2964">INDEX(Def_Instancias_Equipamentos!$E$2:$E$5135, MATCH(K2964, Def_Instancias_Equipamentos!$D$2:$D$5135, 0), 1)</f>
        <v>SI-07SP</v>
      </c>
      <c r="I2964" s="27" t="str">
        <f t="array" ref="I2964">INDEX(Def_Instancias_Equipamentos!$E$2:$E$5135, MATCH(L2964, Def_Instancias_Equipamentos!$D$2:$D$5135, 0), 1)</f>
        <v>IA-07RaBPM</v>
      </c>
      <c r="J2964" s="27" t="str">
        <f t="shared" si="26"/>
        <v>EXTERNO</v>
      </c>
      <c r="K2964" s="28" t="str">
        <f>Def_Instancias_Equipamentos!$D$1213</f>
        <v>SI-07SP:DI-BPMSigPatch-1</v>
      </c>
      <c r="L2964" s="19" t="str">
        <f>Def_Instancias_Equipamentos!$D$963</f>
        <v>SI-07SP:DI-BPMRFFE-1</v>
      </c>
      <c r="M2964" s="44" t="s">
        <v>49</v>
      </c>
      <c r="N2964" s="45" t="s">
        <v>50</v>
      </c>
      <c r="O2964" s="31" t="str">
        <f>Def_Sistemas_Conectores_Cabos!$B$7</f>
        <v>SMA 50-ohm</v>
      </c>
      <c r="P2964" s="19" t="str">
        <f>Def_Sistemas_Conectores_Cabos!$B$7</f>
        <v>SMA 50-ohm</v>
      </c>
      <c r="Q2964" s="27" t="str">
        <f t="shared" si="31"/>
        <v>SI-07SP:DI-BPMSigPatch-1/TI_OUT
SI-07SP:DI-BPMRFFE-1/TI_IN</v>
      </c>
      <c r="R2964" s="46" t="s">
        <v>25</v>
      </c>
      <c r="S2964" s="46" t="s">
        <v>25</v>
      </c>
      <c r="T2964" s="47" t="str">
        <f>Def_Sistemas_Conectores_Cabos!$C$14</f>
        <v>Datalink Extrudado</v>
      </c>
      <c r="U2964" s="45" t="s">
        <v>46</v>
      </c>
      <c r="V2964" s="33"/>
      <c r="W2964" s="33"/>
      <c r="X2964" s="33"/>
    </row>
    <row r="2965" ht="15.75" customHeight="1">
      <c r="A2965" s="19" t="str">
        <f>Def_Sistemas_Conectores_Cabos!$A$22</f>
        <v>BPM de elétrons</v>
      </c>
      <c r="B2965" s="22" t="str">
        <f>Datas_Entregas!$A$3</f>
        <v>BTS/Anel</v>
      </c>
      <c r="C2965" s="25">
        <f t="array" ref="C2965">INDEX(Datas_Entregas!$B$2:$B$100, MATCH(B2965, Datas_Entregas!$A$2:$A$100, 0), 1)</f>
        <v>43296</v>
      </c>
      <c r="D2965" s="22" t="str">
        <f>Def_Status_Montagem!$A$2</f>
        <v>A verificar</v>
      </c>
      <c r="E2965" s="35" t="str">
        <f>Def_Status_Montagem!$B$4</f>
        <v>Contratada (inclui etiqueta)</v>
      </c>
      <c r="F2965" s="214" t="str">
        <f t="array" ref="F2965">INDEX(Def_Instancias_Equipamentos!$F$2:$F$5135, MATCH(K2965, Def_Instancias_Equipamentos!$D$2:$D$5135, 0), 1)</f>
        <v>Túnel (Anel)</v>
      </c>
      <c r="G2965" s="215" t="str">
        <f t="array" ref="G2965">INDEX(Def_Instancias_Equipamentos!$F$2:$F$5135, MATCH(L2965, Def_Instancias_Equipamentos!$D$2:$D$5135, 0), 1)</f>
        <v>Sala Racks 7</v>
      </c>
      <c r="H2965" s="26" t="str">
        <f t="array" ref="H2965">INDEX(Def_Instancias_Equipamentos!$E$2:$E$5135, MATCH(K2965, Def_Instancias_Equipamentos!$D$2:$D$5135, 0), 1)</f>
        <v>SI-07SP</v>
      </c>
      <c r="I2965" s="27" t="str">
        <f t="array" ref="I2965">INDEX(Def_Instancias_Equipamentos!$E$2:$E$5135, MATCH(L2965, Def_Instancias_Equipamentos!$D$2:$D$5135, 0), 1)</f>
        <v>IA-07RaBPM</v>
      </c>
      <c r="J2965" s="27" t="str">
        <f t="shared" si="26"/>
        <v>EXTERNO</v>
      </c>
      <c r="K2965" s="28" t="str">
        <f>Def_Instancias_Equipamentos!$D$1214</f>
        <v>SI-07SP:DI-BPMSigPatch-2</v>
      </c>
      <c r="L2965" s="19" t="str">
        <f>Def_Instancias_Equipamentos!$D$964</f>
        <v>SI-07SP:DI-BPMRFFE-2</v>
      </c>
      <c r="M2965" s="44" t="s">
        <v>49</v>
      </c>
      <c r="N2965" s="45" t="s">
        <v>50</v>
      </c>
      <c r="O2965" s="31" t="str">
        <f>Def_Sistemas_Conectores_Cabos!$B$7</f>
        <v>SMA 50-ohm</v>
      </c>
      <c r="P2965" s="19" t="str">
        <f>Def_Sistemas_Conectores_Cabos!$B$7</f>
        <v>SMA 50-ohm</v>
      </c>
      <c r="Q2965" s="27" t="str">
        <f t="shared" si="31"/>
        <v>SI-07SP:DI-BPMSigPatch-2/TI_OUT
SI-07SP:DI-BPMRFFE-2/TI_IN</v>
      </c>
      <c r="R2965" s="46" t="s">
        <v>25</v>
      </c>
      <c r="S2965" s="46" t="s">
        <v>25</v>
      </c>
      <c r="T2965" s="47" t="str">
        <f>Def_Sistemas_Conectores_Cabos!$C$14</f>
        <v>Datalink Extrudado</v>
      </c>
      <c r="U2965" s="45" t="s">
        <v>46</v>
      </c>
      <c r="V2965" s="33"/>
      <c r="W2965" s="33"/>
      <c r="X2965" s="33"/>
    </row>
    <row r="2966" ht="15.75" customHeight="1">
      <c r="A2966" s="19" t="str">
        <f>Def_Sistemas_Conectores_Cabos!$A$22</f>
        <v>BPM de elétrons</v>
      </c>
      <c r="B2966" s="22" t="str">
        <f>Datas_Entregas!$A$3</f>
        <v>BTS/Anel</v>
      </c>
      <c r="C2966" s="25">
        <f t="array" ref="C2966">INDEX(Datas_Entregas!$B$2:$B$100, MATCH(B2966, Datas_Entregas!$A$2:$A$100, 0), 1)</f>
        <v>43296</v>
      </c>
      <c r="D2966" s="22" t="str">
        <f>Def_Status_Montagem!$A$2</f>
        <v>A verificar</v>
      </c>
      <c r="E2966" s="35" t="str">
        <f>Def_Status_Montagem!$B$4</f>
        <v>Contratada (inclui etiqueta)</v>
      </c>
      <c r="F2966" s="214" t="str">
        <f t="array" ref="F2966">INDEX(Def_Instancias_Equipamentos!$F$2:$F$5135, MATCH(K2966, Def_Instancias_Equipamentos!$D$2:$D$5135, 0), 1)</f>
        <v>Túnel (Anel)</v>
      </c>
      <c r="G2966" s="215" t="str">
        <f t="array" ref="G2966">INDEX(Def_Instancias_Equipamentos!$F$2:$F$5135, MATCH(L2966, Def_Instancias_Equipamentos!$D$2:$D$5135, 0), 1)</f>
        <v>Sala Racks 8</v>
      </c>
      <c r="H2966" s="26" t="str">
        <f t="array" ref="H2966">INDEX(Def_Instancias_Equipamentos!$E$2:$E$5135, MATCH(K2966, Def_Instancias_Equipamentos!$D$2:$D$5135, 0), 1)</f>
        <v>SI-08C1</v>
      </c>
      <c r="I2966" s="27" t="str">
        <f t="array" ref="I2966">INDEX(Def_Instancias_Equipamentos!$E$2:$E$5135, MATCH(L2966, Def_Instancias_Equipamentos!$D$2:$D$5135, 0), 1)</f>
        <v>IA-08RaBPM</v>
      </c>
      <c r="J2966" s="27" t="str">
        <f t="shared" si="26"/>
        <v>EXTERNO</v>
      </c>
      <c r="K2966" s="28" t="str">
        <f>Def_Instancias_Equipamentos!$D$1097</f>
        <v>SI-08C1:DI-BPMSigPatch-1</v>
      </c>
      <c r="L2966" s="19" t="str">
        <f>Def_Instancias_Equipamentos!$D$847</f>
        <v>SI-08C1:DI-BPMRFFE-1</v>
      </c>
      <c r="M2966" s="44" t="s">
        <v>49</v>
      </c>
      <c r="N2966" s="45" t="s">
        <v>50</v>
      </c>
      <c r="O2966" s="31" t="str">
        <f>Def_Sistemas_Conectores_Cabos!$B$7</f>
        <v>SMA 50-ohm</v>
      </c>
      <c r="P2966" s="19" t="str">
        <f>Def_Sistemas_Conectores_Cabos!$B$7</f>
        <v>SMA 50-ohm</v>
      </c>
      <c r="Q2966" s="27" t="str">
        <f t="shared" si="31"/>
        <v>SI-08C1:DI-BPMSigPatch-1/TI_OUT
SI-08C1:DI-BPMRFFE-1/TI_IN</v>
      </c>
      <c r="R2966" s="46" t="s">
        <v>25</v>
      </c>
      <c r="S2966" s="46" t="s">
        <v>25</v>
      </c>
      <c r="T2966" s="47" t="str">
        <f>Def_Sistemas_Conectores_Cabos!$C$14</f>
        <v>Datalink Extrudado</v>
      </c>
      <c r="U2966" s="45" t="s">
        <v>46</v>
      </c>
      <c r="V2966" s="33"/>
      <c r="W2966" s="33"/>
      <c r="X2966" s="33"/>
    </row>
    <row r="2967" ht="15.75" customHeight="1">
      <c r="A2967" s="19" t="str">
        <f>Def_Sistemas_Conectores_Cabos!$A$22</f>
        <v>BPM de elétrons</v>
      </c>
      <c r="B2967" s="22" t="str">
        <f>Datas_Entregas!$A$3</f>
        <v>BTS/Anel</v>
      </c>
      <c r="C2967" s="25">
        <f t="array" ref="C2967">INDEX(Datas_Entregas!$B$2:$B$100, MATCH(B2967, Datas_Entregas!$A$2:$A$100, 0), 1)</f>
        <v>43296</v>
      </c>
      <c r="D2967" s="22" t="str">
        <f>Def_Status_Montagem!$A$2</f>
        <v>A verificar</v>
      </c>
      <c r="E2967" s="35" t="str">
        <f>Def_Status_Montagem!$B$4</f>
        <v>Contratada (inclui etiqueta)</v>
      </c>
      <c r="F2967" s="214" t="str">
        <f t="array" ref="F2967">INDEX(Def_Instancias_Equipamentos!$F$2:$F$5135, MATCH(K2967, Def_Instancias_Equipamentos!$D$2:$D$5135, 0), 1)</f>
        <v>Túnel (Anel)</v>
      </c>
      <c r="G2967" s="215" t="str">
        <f t="array" ref="G2967">INDEX(Def_Instancias_Equipamentos!$F$2:$F$5135, MATCH(L2967, Def_Instancias_Equipamentos!$D$2:$D$5135, 0), 1)</f>
        <v>Sala Racks 8</v>
      </c>
      <c r="H2967" s="26" t="str">
        <f t="array" ref="H2967">INDEX(Def_Instancias_Equipamentos!$E$2:$E$5135, MATCH(K2967, Def_Instancias_Equipamentos!$D$2:$D$5135, 0), 1)</f>
        <v>SI-08C1</v>
      </c>
      <c r="I2967" s="27" t="str">
        <f t="array" ref="I2967">INDEX(Def_Instancias_Equipamentos!$E$2:$E$5135, MATCH(L2967, Def_Instancias_Equipamentos!$D$2:$D$5135, 0), 1)</f>
        <v>IA-08RaBPM</v>
      </c>
      <c r="J2967" s="27" t="str">
        <f t="shared" si="26"/>
        <v>EXTERNO</v>
      </c>
      <c r="K2967" s="28" t="str">
        <f>Def_Instancias_Equipamentos!$D$1098</f>
        <v>SI-08C1:DI-BPMSigPatch-2</v>
      </c>
      <c r="L2967" s="19" t="str">
        <f>Def_Instancias_Equipamentos!$D$848</f>
        <v>SI-08C1:DI-BPMRFFE-2</v>
      </c>
      <c r="M2967" s="44" t="s">
        <v>49</v>
      </c>
      <c r="N2967" s="45" t="s">
        <v>50</v>
      </c>
      <c r="O2967" s="31" t="str">
        <f>Def_Sistemas_Conectores_Cabos!$B$7</f>
        <v>SMA 50-ohm</v>
      </c>
      <c r="P2967" s="19" t="str">
        <f>Def_Sistemas_Conectores_Cabos!$B$7</f>
        <v>SMA 50-ohm</v>
      </c>
      <c r="Q2967" s="27" t="str">
        <f t="shared" si="31"/>
        <v>SI-08C1:DI-BPMSigPatch-2/TI_OUT
SI-08C1:DI-BPMRFFE-2/TI_IN</v>
      </c>
      <c r="R2967" s="46" t="s">
        <v>25</v>
      </c>
      <c r="S2967" s="46" t="s">
        <v>25</v>
      </c>
      <c r="T2967" s="47" t="str">
        <f>Def_Sistemas_Conectores_Cabos!$C$14</f>
        <v>Datalink Extrudado</v>
      </c>
      <c r="U2967" s="45" t="s">
        <v>46</v>
      </c>
      <c r="V2967" s="33"/>
      <c r="W2967" s="33"/>
      <c r="X2967" s="33"/>
    </row>
    <row r="2968" ht="15.75" customHeight="1">
      <c r="A2968" s="19" t="str">
        <f>Def_Sistemas_Conectores_Cabos!$A$22</f>
        <v>BPM de elétrons</v>
      </c>
      <c r="B2968" s="22" t="str">
        <f>Datas_Entregas!$A$3</f>
        <v>BTS/Anel</v>
      </c>
      <c r="C2968" s="25">
        <f t="array" ref="C2968">INDEX(Datas_Entregas!$B$2:$B$100, MATCH(B2968, Datas_Entregas!$A$2:$A$100, 0), 1)</f>
        <v>43296</v>
      </c>
      <c r="D2968" s="22" t="str">
        <f>Def_Status_Montagem!$A$2</f>
        <v>A verificar</v>
      </c>
      <c r="E2968" s="35" t="str">
        <f>Def_Status_Montagem!$B$4</f>
        <v>Contratada (inclui etiqueta)</v>
      </c>
      <c r="F2968" s="214" t="str">
        <f t="array" ref="F2968">INDEX(Def_Instancias_Equipamentos!$F$2:$F$5135, MATCH(K2968, Def_Instancias_Equipamentos!$D$2:$D$5135, 0), 1)</f>
        <v>Túnel (Anel)</v>
      </c>
      <c r="G2968" s="215" t="str">
        <f t="array" ref="G2968">INDEX(Def_Instancias_Equipamentos!$F$2:$F$5135, MATCH(L2968, Def_Instancias_Equipamentos!$D$2:$D$5135, 0), 1)</f>
        <v>Sala Racks 8</v>
      </c>
      <c r="H2968" s="26" t="str">
        <f t="array" ref="H2968">INDEX(Def_Instancias_Equipamentos!$E$2:$E$5135, MATCH(K2968, Def_Instancias_Equipamentos!$D$2:$D$5135, 0), 1)</f>
        <v>SI-08C2</v>
      </c>
      <c r="I2968" s="27" t="str">
        <f t="array" ref="I2968">INDEX(Def_Instancias_Equipamentos!$E$2:$E$5135, MATCH(L2968, Def_Instancias_Equipamentos!$D$2:$D$5135, 0), 1)</f>
        <v>IA-08RaBPM</v>
      </c>
      <c r="J2968" s="27" t="str">
        <f t="shared" si="26"/>
        <v>EXTERNO</v>
      </c>
      <c r="K2968" s="28" t="str">
        <f>Def_Instancias_Equipamentos!$D$1099</f>
        <v>SI-08C2:DI-BPMSigPatch</v>
      </c>
      <c r="L2968" s="19" t="str">
        <f>Def_Instancias_Equipamentos!$D$849</f>
        <v>SI-08C2:DI-BPMRFFE</v>
      </c>
      <c r="M2968" s="44" t="s">
        <v>49</v>
      </c>
      <c r="N2968" s="45" t="s">
        <v>50</v>
      </c>
      <c r="O2968" s="31" t="str">
        <f>Def_Sistemas_Conectores_Cabos!$B$7</f>
        <v>SMA 50-ohm</v>
      </c>
      <c r="P2968" s="19" t="str">
        <f>Def_Sistemas_Conectores_Cabos!$B$7</f>
        <v>SMA 50-ohm</v>
      </c>
      <c r="Q2968" s="27" t="str">
        <f t="shared" si="31"/>
        <v>SI-08C2:DI-BPMSigPatch/TI_OUT
SI-08C2:DI-BPMRFFE/TI_IN</v>
      </c>
      <c r="R2968" s="46" t="s">
        <v>25</v>
      </c>
      <c r="S2968" s="46" t="s">
        <v>25</v>
      </c>
      <c r="T2968" s="47" t="str">
        <f>Def_Sistemas_Conectores_Cabos!$C$14</f>
        <v>Datalink Extrudado</v>
      </c>
      <c r="U2968" s="45" t="s">
        <v>46</v>
      </c>
      <c r="V2968" s="33"/>
      <c r="W2968" s="33"/>
      <c r="X2968" s="33"/>
    </row>
    <row r="2969" ht="15.75" customHeight="1">
      <c r="A2969" s="19" t="str">
        <f>Def_Sistemas_Conectores_Cabos!$A$22</f>
        <v>BPM de elétrons</v>
      </c>
      <c r="B2969" s="22" t="str">
        <f>Datas_Entregas!$A$3</f>
        <v>BTS/Anel</v>
      </c>
      <c r="C2969" s="25">
        <f t="array" ref="C2969">INDEX(Datas_Entregas!$B$2:$B$100, MATCH(B2969, Datas_Entregas!$A$2:$A$100, 0), 1)</f>
        <v>43296</v>
      </c>
      <c r="D2969" s="22" t="str">
        <f>Def_Status_Montagem!$A$2</f>
        <v>A verificar</v>
      </c>
      <c r="E2969" s="35" t="str">
        <f>Def_Status_Montagem!$B$4</f>
        <v>Contratada (inclui etiqueta)</v>
      </c>
      <c r="F2969" s="214" t="str">
        <f t="array" ref="F2969">INDEX(Def_Instancias_Equipamentos!$F$2:$F$5135, MATCH(K2969, Def_Instancias_Equipamentos!$D$2:$D$5135, 0), 1)</f>
        <v>Túnel (Anel)</v>
      </c>
      <c r="G2969" s="215" t="str">
        <f t="array" ref="G2969">INDEX(Def_Instancias_Equipamentos!$F$2:$F$5135, MATCH(L2969, Def_Instancias_Equipamentos!$D$2:$D$5135, 0), 1)</f>
        <v>Sala Racks 8</v>
      </c>
      <c r="H2969" s="26" t="str">
        <f t="array" ref="H2969">INDEX(Def_Instancias_Equipamentos!$E$2:$E$5135, MATCH(K2969, Def_Instancias_Equipamentos!$D$2:$D$5135, 0), 1)</f>
        <v>SI-08C3</v>
      </c>
      <c r="I2969" s="27" t="str">
        <f t="array" ref="I2969">INDEX(Def_Instancias_Equipamentos!$E$2:$E$5135, MATCH(L2969, Def_Instancias_Equipamentos!$D$2:$D$5135, 0), 1)</f>
        <v>IA-08RaBPM</v>
      </c>
      <c r="J2969" s="27" t="str">
        <f t="shared" si="26"/>
        <v>EXTERNO</v>
      </c>
      <c r="K2969" s="28" t="str">
        <f>Def_Instancias_Equipamentos!$D$1100</f>
        <v>SI-08C3:DI-BPMSigPatch-1</v>
      </c>
      <c r="L2969" s="19" t="str">
        <f>Def_Instancias_Equipamentos!$D$850</f>
        <v>SI-08C3:DI-BPMRFFE-1</v>
      </c>
      <c r="M2969" s="44" t="s">
        <v>49</v>
      </c>
      <c r="N2969" s="45" t="s">
        <v>50</v>
      </c>
      <c r="O2969" s="31" t="str">
        <f>Def_Sistemas_Conectores_Cabos!$B$7</f>
        <v>SMA 50-ohm</v>
      </c>
      <c r="P2969" s="19" t="str">
        <f>Def_Sistemas_Conectores_Cabos!$B$7</f>
        <v>SMA 50-ohm</v>
      </c>
      <c r="Q2969" s="27" t="str">
        <f t="shared" si="31"/>
        <v>SI-08C3:DI-BPMSigPatch-1/TI_OUT
SI-08C3:DI-BPMRFFE-1/TI_IN</v>
      </c>
      <c r="R2969" s="46" t="s">
        <v>25</v>
      </c>
      <c r="S2969" s="46" t="s">
        <v>25</v>
      </c>
      <c r="T2969" s="47" t="str">
        <f>Def_Sistemas_Conectores_Cabos!$C$14</f>
        <v>Datalink Extrudado</v>
      </c>
      <c r="U2969" s="45" t="s">
        <v>46</v>
      </c>
      <c r="V2969" s="33"/>
      <c r="W2969" s="33"/>
      <c r="X2969" s="33"/>
    </row>
    <row r="2970" ht="15.75" customHeight="1">
      <c r="A2970" s="19" t="str">
        <f>Def_Sistemas_Conectores_Cabos!$A$22</f>
        <v>BPM de elétrons</v>
      </c>
      <c r="B2970" s="22" t="str">
        <f>Datas_Entregas!$A$3</f>
        <v>BTS/Anel</v>
      </c>
      <c r="C2970" s="25">
        <f t="array" ref="C2970">INDEX(Datas_Entregas!$B$2:$B$100, MATCH(B2970, Datas_Entregas!$A$2:$A$100, 0), 1)</f>
        <v>43296</v>
      </c>
      <c r="D2970" s="22" t="str">
        <f>Def_Status_Montagem!$A$2</f>
        <v>A verificar</v>
      </c>
      <c r="E2970" s="35" t="str">
        <f>Def_Status_Montagem!$B$4</f>
        <v>Contratada (inclui etiqueta)</v>
      </c>
      <c r="F2970" s="214" t="str">
        <f t="array" ref="F2970">INDEX(Def_Instancias_Equipamentos!$F$2:$F$5135, MATCH(K2970, Def_Instancias_Equipamentos!$D$2:$D$5135, 0), 1)</f>
        <v>Túnel (Anel)</v>
      </c>
      <c r="G2970" s="215" t="str">
        <f t="array" ref="G2970">INDEX(Def_Instancias_Equipamentos!$F$2:$F$5135, MATCH(L2970, Def_Instancias_Equipamentos!$D$2:$D$5135, 0), 1)</f>
        <v>Sala Racks 8</v>
      </c>
      <c r="H2970" s="26" t="str">
        <f t="array" ref="H2970">INDEX(Def_Instancias_Equipamentos!$E$2:$E$5135, MATCH(K2970, Def_Instancias_Equipamentos!$D$2:$D$5135, 0), 1)</f>
        <v>SI-08C3</v>
      </c>
      <c r="I2970" s="27" t="str">
        <f t="array" ref="I2970">INDEX(Def_Instancias_Equipamentos!$E$2:$E$5135, MATCH(L2970, Def_Instancias_Equipamentos!$D$2:$D$5135, 0), 1)</f>
        <v>IA-08RaBPM</v>
      </c>
      <c r="J2970" s="27" t="str">
        <f t="shared" si="26"/>
        <v>EXTERNO</v>
      </c>
      <c r="K2970" s="28" t="str">
        <f>Def_Instancias_Equipamentos!$D$1101</f>
        <v>SI-08C3:DI-BPMSigPatch-2</v>
      </c>
      <c r="L2970" s="19" t="str">
        <f>Def_Instancias_Equipamentos!$D$851</f>
        <v>SI-08C3:DI-BPMRFFE-2</v>
      </c>
      <c r="M2970" s="44" t="s">
        <v>49</v>
      </c>
      <c r="N2970" s="45" t="s">
        <v>50</v>
      </c>
      <c r="O2970" s="31" t="str">
        <f>Def_Sistemas_Conectores_Cabos!$B$7</f>
        <v>SMA 50-ohm</v>
      </c>
      <c r="P2970" s="19" t="str">
        <f>Def_Sistemas_Conectores_Cabos!$B$7</f>
        <v>SMA 50-ohm</v>
      </c>
      <c r="Q2970" s="27" t="str">
        <f t="shared" si="31"/>
        <v>SI-08C3:DI-BPMSigPatch-2/TI_OUT
SI-08C3:DI-BPMRFFE-2/TI_IN</v>
      </c>
      <c r="R2970" s="46" t="s">
        <v>25</v>
      </c>
      <c r="S2970" s="46" t="s">
        <v>25</v>
      </c>
      <c r="T2970" s="47" t="str">
        <f>Def_Sistemas_Conectores_Cabos!$C$14</f>
        <v>Datalink Extrudado</v>
      </c>
      <c r="U2970" s="45" t="s">
        <v>46</v>
      </c>
      <c r="V2970" s="33"/>
      <c r="W2970" s="33"/>
      <c r="X2970" s="33"/>
    </row>
    <row r="2971" ht="15.75" customHeight="1">
      <c r="A2971" s="19" t="str">
        <f>Def_Sistemas_Conectores_Cabos!$A$22</f>
        <v>BPM de elétrons</v>
      </c>
      <c r="B2971" s="22" t="str">
        <f>Datas_Entregas!$A$3</f>
        <v>BTS/Anel</v>
      </c>
      <c r="C2971" s="25">
        <f t="array" ref="C2971">INDEX(Datas_Entregas!$B$2:$B$100, MATCH(B2971, Datas_Entregas!$A$2:$A$100, 0), 1)</f>
        <v>43296</v>
      </c>
      <c r="D2971" s="22" t="str">
        <f>Def_Status_Montagem!$A$2</f>
        <v>A verificar</v>
      </c>
      <c r="E2971" s="35" t="str">
        <f>Def_Status_Montagem!$B$4</f>
        <v>Contratada (inclui etiqueta)</v>
      </c>
      <c r="F2971" s="214" t="str">
        <f t="array" ref="F2971">INDEX(Def_Instancias_Equipamentos!$F$2:$F$5135, MATCH(K2971, Def_Instancias_Equipamentos!$D$2:$D$5135, 0), 1)</f>
        <v>Túnel (Anel)</v>
      </c>
      <c r="G2971" s="215" t="str">
        <f t="array" ref="G2971">INDEX(Def_Instancias_Equipamentos!$F$2:$F$5135, MATCH(L2971, Def_Instancias_Equipamentos!$D$2:$D$5135, 0), 1)</f>
        <v>Sala Racks 8</v>
      </c>
      <c r="H2971" s="26" t="str">
        <f t="array" ref="H2971">INDEX(Def_Instancias_Equipamentos!$E$2:$E$5135, MATCH(K2971, Def_Instancias_Equipamentos!$D$2:$D$5135, 0), 1)</f>
        <v>SI-08C4</v>
      </c>
      <c r="I2971" s="27" t="str">
        <f t="array" ref="I2971">INDEX(Def_Instancias_Equipamentos!$E$2:$E$5135, MATCH(L2971, Def_Instancias_Equipamentos!$D$2:$D$5135, 0), 1)</f>
        <v>IA-08RaBPM</v>
      </c>
      <c r="J2971" s="27" t="str">
        <f t="shared" si="26"/>
        <v>EXTERNO</v>
      </c>
      <c r="K2971" s="28" t="str">
        <f>Def_Instancias_Equipamentos!$D$1102</f>
        <v>SI-08C4:DI-BPMSigPatch</v>
      </c>
      <c r="L2971" s="19" t="str">
        <f>Def_Instancias_Equipamentos!$D$852</f>
        <v>SI-08C4:DI-BPMRFFE</v>
      </c>
      <c r="M2971" s="44" t="s">
        <v>49</v>
      </c>
      <c r="N2971" s="45" t="s">
        <v>50</v>
      </c>
      <c r="O2971" s="31" t="str">
        <f>Def_Sistemas_Conectores_Cabos!$B$7</f>
        <v>SMA 50-ohm</v>
      </c>
      <c r="P2971" s="19" t="str">
        <f>Def_Sistemas_Conectores_Cabos!$B$7</f>
        <v>SMA 50-ohm</v>
      </c>
      <c r="Q2971" s="27" t="str">
        <f t="shared" si="31"/>
        <v>SI-08C4:DI-BPMSigPatch/TI_OUT
SI-08C4:DI-BPMRFFE/TI_IN</v>
      </c>
      <c r="R2971" s="46" t="s">
        <v>25</v>
      </c>
      <c r="S2971" s="46" t="s">
        <v>25</v>
      </c>
      <c r="T2971" s="47" t="str">
        <f>Def_Sistemas_Conectores_Cabos!$C$14</f>
        <v>Datalink Extrudado</v>
      </c>
      <c r="U2971" s="45" t="s">
        <v>46</v>
      </c>
      <c r="V2971" s="33"/>
      <c r="W2971" s="33"/>
      <c r="X2971" s="33"/>
    </row>
    <row r="2972" ht="15.75" customHeight="1">
      <c r="A2972" s="19" t="str">
        <f>Def_Sistemas_Conectores_Cabos!$A$22</f>
        <v>BPM de elétrons</v>
      </c>
      <c r="B2972" s="22" t="str">
        <f>Datas_Entregas!$A$3</f>
        <v>BTS/Anel</v>
      </c>
      <c r="C2972" s="25">
        <f t="array" ref="C2972">INDEX(Datas_Entregas!$B$2:$B$100, MATCH(B2972, Datas_Entregas!$A$2:$A$100, 0), 1)</f>
        <v>43296</v>
      </c>
      <c r="D2972" s="22" t="str">
        <f>Def_Status_Montagem!$A$2</f>
        <v>A verificar</v>
      </c>
      <c r="E2972" s="35" t="str">
        <f>Def_Status_Montagem!$B$4</f>
        <v>Contratada (inclui etiqueta)</v>
      </c>
      <c r="F2972" s="214" t="str">
        <f t="array" ref="F2972">INDEX(Def_Instancias_Equipamentos!$F$2:$F$5135, MATCH(K2972, Def_Instancias_Equipamentos!$D$2:$D$5135, 0), 1)</f>
        <v>Túnel (Anel)</v>
      </c>
      <c r="G2972" s="215" t="str">
        <f t="array" ref="G2972">INDEX(Def_Instancias_Equipamentos!$F$2:$F$5135, MATCH(L2972, Def_Instancias_Equipamentos!$D$2:$D$5135, 0), 1)</f>
        <v>Sala Racks 8</v>
      </c>
      <c r="H2972" s="26" t="str">
        <f t="array" ref="H2972">INDEX(Def_Instancias_Equipamentos!$E$2:$E$5135, MATCH(K2972, Def_Instancias_Equipamentos!$D$2:$D$5135, 0), 1)</f>
        <v>SI-08M1</v>
      </c>
      <c r="I2972" s="27" t="str">
        <f t="array" ref="I2972">INDEX(Def_Instancias_Equipamentos!$E$2:$E$5135, MATCH(L2972, Def_Instancias_Equipamentos!$D$2:$D$5135, 0), 1)</f>
        <v>IA-08RaBPM</v>
      </c>
      <c r="J2972" s="27" t="str">
        <f t="shared" si="26"/>
        <v>EXTERNO</v>
      </c>
      <c r="K2972" s="28" t="str">
        <f>Def_Instancias_Equipamentos!$D$1103</f>
        <v>SI-08M1:DI-BPMSigPatch</v>
      </c>
      <c r="L2972" s="19" t="str">
        <f>Def_Instancias_Equipamentos!$D$853</f>
        <v>SI-08M1:DI-BPMRFFE</v>
      </c>
      <c r="M2972" s="44" t="s">
        <v>49</v>
      </c>
      <c r="N2972" s="45" t="s">
        <v>50</v>
      </c>
      <c r="O2972" s="31" t="str">
        <f>Def_Sistemas_Conectores_Cabos!$B$7</f>
        <v>SMA 50-ohm</v>
      </c>
      <c r="P2972" s="19" t="str">
        <f>Def_Sistemas_Conectores_Cabos!$B$7</f>
        <v>SMA 50-ohm</v>
      </c>
      <c r="Q2972" s="27" t="str">
        <f t="shared" si="31"/>
        <v>SI-08M1:DI-BPMSigPatch/TI_OUT
SI-08M1:DI-BPMRFFE/TI_IN</v>
      </c>
      <c r="R2972" s="46" t="s">
        <v>25</v>
      </c>
      <c r="S2972" s="46" t="s">
        <v>25</v>
      </c>
      <c r="T2972" s="47" t="str">
        <f>Def_Sistemas_Conectores_Cabos!$C$14</f>
        <v>Datalink Extrudado</v>
      </c>
      <c r="U2972" s="45" t="s">
        <v>46</v>
      </c>
      <c r="V2972" s="33"/>
      <c r="W2972" s="33"/>
      <c r="X2972" s="33"/>
    </row>
    <row r="2973" ht="15.75" customHeight="1">
      <c r="A2973" s="19" t="str">
        <f>Def_Sistemas_Conectores_Cabos!$A$22</f>
        <v>BPM de elétrons</v>
      </c>
      <c r="B2973" s="22" t="str">
        <f>Datas_Entregas!$A$3</f>
        <v>BTS/Anel</v>
      </c>
      <c r="C2973" s="25">
        <f t="array" ref="C2973">INDEX(Datas_Entregas!$B$2:$B$100, MATCH(B2973, Datas_Entregas!$A$2:$A$100, 0), 1)</f>
        <v>43296</v>
      </c>
      <c r="D2973" s="22" t="str">
        <f>Def_Status_Montagem!$A$2</f>
        <v>A verificar</v>
      </c>
      <c r="E2973" s="35" t="str">
        <f>Def_Status_Montagem!$B$4</f>
        <v>Contratada (inclui etiqueta)</v>
      </c>
      <c r="F2973" s="214" t="str">
        <f t="array" ref="F2973">INDEX(Def_Instancias_Equipamentos!$F$2:$F$5135, MATCH(K2973, Def_Instancias_Equipamentos!$D$2:$D$5135, 0), 1)</f>
        <v>Túnel (Anel)</v>
      </c>
      <c r="G2973" s="215" t="str">
        <f t="array" ref="G2973">INDEX(Def_Instancias_Equipamentos!$F$2:$F$5135, MATCH(L2973, Def_Instancias_Equipamentos!$D$2:$D$5135, 0), 1)</f>
        <v>Sala Racks 8</v>
      </c>
      <c r="H2973" s="26" t="str">
        <f t="array" ref="H2973">INDEX(Def_Instancias_Equipamentos!$E$2:$E$5135, MATCH(K2973, Def_Instancias_Equipamentos!$D$2:$D$5135, 0), 1)</f>
        <v>SI-08M2</v>
      </c>
      <c r="I2973" s="27" t="str">
        <f t="array" ref="I2973">INDEX(Def_Instancias_Equipamentos!$E$2:$E$5135, MATCH(L2973, Def_Instancias_Equipamentos!$D$2:$D$5135, 0), 1)</f>
        <v>IA-08RaBPM</v>
      </c>
      <c r="J2973" s="27" t="str">
        <f t="shared" si="26"/>
        <v>EXTERNO</v>
      </c>
      <c r="K2973" s="28" t="str">
        <f>Def_Instancias_Equipamentos!$D$1104</f>
        <v>SI-08M2:DI-BPMSigPatch</v>
      </c>
      <c r="L2973" s="19" t="str">
        <f>Def_Instancias_Equipamentos!$D$854</f>
        <v>SI-08M2:DI-BPMRFFE</v>
      </c>
      <c r="M2973" s="44" t="s">
        <v>49</v>
      </c>
      <c r="N2973" s="45" t="s">
        <v>50</v>
      </c>
      <c r="O2973" s="31" t="str">
        <f>Def_Sistemas_Conectores_Cabos!$B$7</f>
        <v>SMA 50-ohm</v>
      </c>
      <c r="P2973" s="19" t="str">
        <f>Def_Sistemas_Conectores_Cabos!$B$7</f>
        <v>SMA 50-ohm</v>
      </c>
      <c r="Q2973" s="27" t="str">
        <f t="shared" si="31"/>
        <v>SI-08M2:DI-BPMSigPatch/TI_OUT
SI-08M2:DI-BPMRFFE/TI_IN</v>
      </c>
      <c r="R2973" s="46" t="s">
        <v>25</v>
      </c>
      <c r="S2973" s="46" t="s">
        <v>25</v>
      </c>
      <c r="T2973" s="47" t="str">
        <f>Def_Sistemas_Conectores_Cabos!$C$14</f>
        <v>Datalink Extrudado</v>
      </c>
      <c r="U2973" s="45" t="s">
        <v>46</v>
      </c>
      <c r="V2973" s="33"/>
      <c r="W2973" s="33"/>
      <c r="X2973" s="33"/>
    </row>
    <row r="2974" ht="15.75" customHeight="1">
      <c r="A2974" s="19" t="str">
        <f>Def_Sistemas_Conectores_Cabos!$A$22</f>
        <v>BPM de elétrons</v>
      </c>
      <c r="B2974" s="22" t="str">
        <f>Datas_Entregas!$A$3</f>
        <v>BTS/Anel</v>
      </c>
      <c r="C2974" s="25">
        <f t="array" ref="C2974">INDEX(Datas_Entregas!$B$2:$B$100, MATCH(B2974, Datas_Entregas!$A$2:$A$100, 0), 1)</f>
        <v>43296</v>
      </c>
      <c r="D2974" s="22" t="str">
        <f>Def_Status_Montagem!$A$2</f>
        <v>A verificar</v>
      </c>
      <c r="E2974" s="35" t="str">
        <f>Def_Status_Montagem!$B$4</f>
        <v>Contratada (inclui etiqueta)</v>
      </c>
      <c r="F2974" s="214" t="str">
        <f t="array" ref="F2974">INDEX(Def_Instancias_Equipamentos!$F$2:$F$5135, MATCH(K2974, Def_Instancias_Equipamentos!$D$2:$D$5135, 0), 1)</f>
        <v>Túnel (Anel)</v>
      </c>
      <c r="G2974" s="215" t="str">
        <f t="array" ref="G2974">INDEX(Def_Instancias_Equipamentos!$F$2:$F$5135, MATCH(L2974, Def_Instancias_Equipamentos!$D$2:$D$5135, 0), 1)</f>
        <v>Sala Racks 8</v>
      </c>
      <c r="H2974" s="26" t="str">
        <f t="array" ref="H2974">INDEX(Def_Instancias_Equipamentos!$E$2:$E$5135, MATCH(K2974, Def_Instancias_Equipamentos!$D$2:$D$5135, 0), 1)</f>
        <v>SI-08SB</v>
      </c>
      <c r="I2974" s="27" t="str">
        <f t="array" ref="I2974">INDEX(Def_Instancias_Equipamentos!$E$2:$E$5135, MATCH(L2974, Def_Instancias_Equipamentos!$D$2:$D$5135, 0), 1)</f>
        <v>IA-08RaBPM</v>
      </c>
      <c r="J2974" s="27" t="str">
        <f t="shared" si="26"/>
        <v>EXTERNO</v>
      </c>
      <c r="K2974" s="28" t="str">
        <f>Def_Instancias_Equipamentos!$D$1215</f>
        <v>SI-08SB:DI-BPMSigPatch-1</v>
      </c>
      <c r="L2974" s="19" t="str">
        <f>Def_Instancias_Equipamentos!$D$965</f>
        <v>SI-08SB:DI-BPMRFFE-1</v>
      </c>
      <c r="M2974" s="44" t="s">
        <v>49</v>
      </c>
      <c r="N2974" s="45" t="s">
        <v>50</v>
      </c>
      <c r="O2974" s="31" t="str">
        <f>Def_Sistemas_Conectores_Cabos!$B$7</f>
        <v>SMA 50-ohm</v>
      </c>
      <c r="P2974" s="19" t="str">
        <f>Def_Sistemas_Conectores_Cabos!$B$7</f>
        <v>SMA 50-ohm</v>
      </c>
      <c r="Q2974" s="27" t="str">
        <f t="shared" si="31"/>
        <v>SI-08SB:DI-BPMSigPatch-1/TI_OUT
SI-08SB:DI-BPMRFFE-1/TI_IN</v>
      </c>
      <c r="R2974" s="46" t="s">
        <v>25</v>
      </c>
      <c r="S2974" s="46" t="s">
        <v>25</v>
      </c>
      <c r="T2974" s="47" t="str">
        <f>Def_Sistemas_Conectores_Cabos!$C$14</f>
        <v>Datalink Extrudado</v>
      </c>
      <c r="U2974" s="45" t="s">
        <v>46</v>
      </c>
      <c r="V2974" s="33"/>
      <c r="W2974" s="33"/>
      <c r="X2974" s="33"/>
    </row>
    <row r="2975" ht="15.75" customHeight="1">
      <c r="A2975" s="19" t="str">
        <f>Def_Sistemas_Conectores_Cabos!$A$22</f>
        <v>BPM de elétrons</v>
      </c>
      <c r="B2975" s="22" t="str">
        <f>Datas_Entregas!$A$3</f>
        <v>BTS/Anel</v>
      </c>
      <c r="C2975" s="25">
        <f t="array" ref="C2975">INDEX(Datas_Entregas!$B$2:$B$100, MATCH(B2975, Datas_Entregas!$A$2:$A$100, 0), 1)</f>
        <v>43296</v>
      </c>
      <c r="D2975" s="22" t="str">
        <f>Def_Status_Montagem!$A$2</f>
        <v>A verificar</v>
      </c>
      <c r="E2975" s="35" t="str">
        <f>Def_Status_Montagem!$B$4</f>
        <v>Contratada (inclui etiqueta)</v>
      </c>
      <c r="F2975" s="214" t="str">
        <f t="array" ref="F2975">INDEX(Def_Instancias_Equipamentos!$F$2:$F$5135, MATCH(K2975, Def_Instancias_Equipamentos!$D$2:$D$5135, 0), 1)</f>
        <v>Túnel (Anel)</v>
      </c>
      <c r="G2975" s="215" t="str">
        <f t="array" ref="G2975">INDEX(Def_Instancias_Equipamentos!$F$2:$F$5135, MATCH(L2975, Def_Instancias_Equipamentos!$D$2:$D$5135, 0), 1)</f>
        <v>Sala Racks 8</v>
      </c>
      <c r="H2975" s="26" t="str">
        <f t="array" ref="H2975">INDEX(Def_Instancias_Equipamentos!$E$2:$E$5135, MATCH(K2975, Def_Instancias_Equipamentos!$D$2:$D$5135, 0), 1)</f>
        <v>SI-08SB</v>
      </c>
      <c r="I2975" s="27" t="str">
        <f t="array" ref="I2975">INDEX(Def_Instancias_Equipamentos!$E$2:$E$5135, MATCH(L2975, Def_Instancias_Equipamentos!$D$2:$D$5135, 0), 1)</f>
        <v>IA-08RaBPM</v>
      </c>
      <c r="J2975" s="27" t="str">
        <f t="shared" si="26"/>
        <v>EXTERNO</v>
      </c>
      <c r="K2975" s="28" t="str">
        <f>Def_Instancias_Equipamentos!$D$1216</f>
        <v>SI-08SB:DI-BPMSigPatch-2</v>
      </c>
      <c r="L2975" s="19" t="str">
        <f>Def_Instancias_Equipamentos!$D$966</f>
        <v>SI-08SB:DI-BPMRFFE-2</v>
      </c>
      <c r="M2975" s="44" t="s">
        <v>49</v>
      </c>
      <c r="N2975" s="45" t="s">
        <v>50</v>
      </c>
      <c r="O2975" s="31" t="str">
        <f>Def_Sistemas_Conectores_Cabos!$B$7</f>
        <v>SMA 50-ohm</v>
      </c>
      <c r="P2975" s="19" t="str">
        <f>Def_Sistemas_Conectores_Cabos!$B$7</f>
        <v>SMA 50-ohm</v>
      </c>
      <c r="Q2975" s="27" t="str">
        <f t="shared" si="31"/>
        <v>SI-08SB:DI-BPMSigPatch-2/TI_OUT
SI-08SB:DI-BPMRFFE-2/TI_IN</v>
      </c>
      <c r="R2975" s="46" t="s">
        <v>25</v>
      </c>
      <c r="S2975" s="46" t="s">
        <v>25</v>
      </c>
      <c r="T2975" s="47" t="str">
        <f>Def_Sistemas_Conectores_Cabos!$C$14</f>
        <v>Datalink Extrudado</v>
      </c>
      <c r="U2975" s="45" t="s">
        <v>46</v>
      </c>
      <c r="V2975" s="33"/>
      <c r="W2975" s="33"/>
      <c r="X2975" s="33"/>
    </row>
    <row r="2976" ht="15.75" customHeight="1">
      <c r="A2976" s="19" t="str">
        <f>Def_Sistemas_Conectores_Cabos!$A$22</f>
        <v>BPM de elétrons</v>
      </c>
      <c r="B2976" s="22" t="str">
        <f>Datas_Entregas!$A$3</f>
        <v>BTS/Anel</v>
      </c>
      <c r="C2976" s="25">
        <f t="array" ref="C2976">INDEX(Datas_Entregas!$B$2:$B$100, MATCH(B2976, Datas_Entregas!$A$2:$A$100, 0), 1)</f>
        <v>43296</v>
      </c>
      <c r="D2976" s="22" t="str">
        <f>Def_Status_Montagem!$A$2</f>
        <v>A verificar</v>
      </c>
      <c r="E2976" s="35" t="str">
        <f>Def_Status_Montagem!$B$4</f>
        <v>Contratada (inclui etiqueta)</v>
      </c>
      <c r="F2976" s="214" t="str">
        <f t="array" ref="F2976">INDEX(Def_Instancias_Equipamentos!$F$2:$F$5135, MATCH(K2976, Def_Instancias_Equipamentos!$D$2:$D$5135, 0), 1)</f>
        <v>Túnel (Anel)</v>
      </c>
      <c r="G2976" s="215" t="str">
        <f t="array" ref="G2976">INDEX(Def_Instancias_Equipamentos!$F$2:$F$5135, MATCH(L2976, Def_Instancias_Equipamentos!$D$2:$D$5135, 0), 1)</f>
        <v>Sala Racks 9</v>
      </c>
      <c r="H2976" s="26" t="str">
        <f t="array" ref="H2976">INDEX(Def_Instancias_Equipamentos!$E$2:$E$5135, MATCH(K2976, Def_Instancias_Equipamentos!$D$2:$D$5135, 0), 1)</f>
        <v>SI-09C1</v>
      </c>
      <c r="I2976" s="27" t="str">
        <f t="array" ref="I2976">INDEX(Def_Instancias_Equipamentos!$E$2:$E$5135, MATCH(L2976, Def_Instancias_Equipamentos!$D$2:$D$5135, 0), 1)</f>
        <v>IA-09RaBPM</v>
      </c>
      <c r="J2976" s="27" t="str">
        <f t="shared" si="26"/>
        <v>EXTERNO</v>
      </c>
      <c r="K2976" s="28" t="str">
        <f>Def_Instancias_Equipamentos!$D$1105</f>
        <v>SI-09C1:DI-BPMSigPatch-1</v>
      </c>
      <c r="L2976" s="19" t="str">
        <f>Def_Instancias_Equipamentos!$D$855</f>
        <v>SI-09C1:DI-BPMRFFE-1</v>
      </c>
      <c r="M2976" s="44" t="s">
        <v>49</v>
      </c>
      <c r="N2976" s="45" t="s">
        <v>50</v>
      </c>
      <c r="O2976" s="31" t="str">
        <f>Def_Sistemas_Conectores_Cabos!$B$7</f>
        <v>SMA 50-ohm</v>
      </c>
      <c r="P2976" s="19" t="str">
        <f>Def_Sistemas_Conectores_Cabos!$B$7</f>
        <v>SMA 50-ohm</v>
      </c>
      <c r="Q2976" s="27" t="str">
        <f t="shared" si="31"/>
        <v>SI-09C1:DI-BPMSigPatch-1/TI_OUT
SI-09C1:DI-BPMRFFE-1/TI_IN</v>
      </c>
      <c r="R2976" s="46" t="s">
        <v>25</v>
      </c>
      <c r="S2976" s="46" t="s">
        <v>25</v>
      </c>
      <c r="T2976" s="47" t="str">
        <f>Def_Sistemas_Conectores_Cabos!$C$14</f>
        <v>Datalink Extrudado</v>
      </c>
      <c r="U2976" s="45" t="s">
        <v>46</v>
      </c>
      <c r="V2976" s="33"/>
      <c r="W2976" s="33"/>
      <c r="X2976" s="33"/>
    </row>
    <row r="2977" ht="15.75" customHeight="1">
      <c r="A2977" s="19" t="str">
        <f>Def_Sistemas_Conectores_Cabos!$A$22</f>
        <v>BPM de elétrons</v>
      </c>
      <c r="B2977" s="22" t="str">
        <f>Datas_Entregas!$A$3</f>
        <v>BTS/Anel</v>
      </c>
      <c r="C2977" s="25">
        <f t="array" ref="C2977">INDEX(Datas_Entregas!$B$2:$B$100, MATCH(B2977, Datas_Entregas!$A$2:$A$100, 0), 1)</f>
        <v>43296</v>
      </c>
      <c r="D2977" s="22" t="str">
        <f>Def_Status_Montagem!$A$2</f>
        <v>A verificar</v>
      </c>
      <c r="E2977" s="35" t="str">
        <f>Def_Status_Montagem!$B$4</f>
        <v>Contratada (inclui etiqueta)</v>
      </c>
      <c r="F2977" s="214" t="str">
        <f t="array" ref="F2977">INDEX(Def_Instancias_Equipamentos!$F$2:$F$5135, MATCH(K2977, Def_Instancias_Equipamentos!$D$2:$D$5135, 0), 1)</f>
        <v>Túnel (Anel)</v>
      </c>
      <c r="G2977" s="215" t="str">
        <f t="array" ref="G2977">INDEX(Def_Instancias_Equipamentos!$F$2:$F$5135, MATCH(L2977, Def_Instancias_Equipamentos!$D$2:$D$5135, 0), 1)</f>
        <v>Sala Racks 9</v>
      </c>
      <c r="H2977" s="26" t="str">
        <f t="array" ref="H2977">INDEX(Def_Instancias_Equipamentos!$E$2:$E$5135, MATCH(K2977, Def_Instancias_Equipamentos!$D$2:$D$5135, 0), 1)</f>
        <v>SI-09C1</v>
      </c>
      <c r="I2977" s="27" t="str">
        <f t="array" ref="I2977">INDEX(Def_Instancias_Equipamentos!$E$2:$E$5135, MATCH(L2977, Def_Instancias_Equipamentos!$D$2:$D$5135, 0), 1)</f>
        <v>IA-09RaBPM</v>
      </c>
      <c r="J2977" s="27" t="str">
        <f t="shared" si="26"/>
        <v>EXTERNO</v>
      </c>
      <c r="K2977" s="28" t="str">
        <f>Def_Instancias_Equipamentos!$D$1106</f>
        <v>SI-09C1:DI-BPMSigPatch-2</v>
      </c>
      <c r="L2977" s="19" t="str">
        <f>Def_Instancias_Equipamentos!$D$856</f>
        <v>SI-09C1:DI-BPMRFFE-2</v>
      </c>
      <c r="M2977" s="44" t="s">
        <v>49</v>
      </c>
      <c r="N2977" s="45" t="s">
        <v>50</v>
      </c>
      <c r="O2977" s="31" t="str">
        <f>Def_Sistemas_Conectores_Cabos!$B$7</f>
        <v>SMA 50-ohm</v>
      </c>
      <c r="P2977" s="19" t="str">
        <f>Def_Sistemas_Conectores_Cabos!$B$7</f>
        <v>SMA 50-ohm</v>
      </c>
      <c r="Q2977" s="27" t="str">
        <f t="shared" si="31"/>
        <v>SI-09C1:DI-BPMSigPatch-2/TI_OUT
SI-09C1:DI-BPMRFFE-2/TI_IN</v>
      </c>
      <c r="R2977" s="46" t="s">
        <v>25</v>
      </c>
      <c r="S2977" s="46" t="s">
        <v>25</v>
      </c>
      <c r="T2977" s="47" t="str">
        <f>Def_Sistemas_Conectores_Cabos!$C$14</f>
        <v>Datalink Extrudado</v>
      </c>
      <c r="U2977" s="45" t="s">
        <v>46</v>
      </c>
      <c r="V2977" s="33"/>
      <c r="W2977" s="33"/>
      <c r="X2977" s="33"/>
    </row>
    <row r="2978" ht="15.75" customHeight="1">
      <c r="A2978" s="19" t="str">
        <f>Def_Sistemas_Conectores_Cabos!$A$22</f>
        <v>BPM de elétrons</v>
      </c>
      <c r="B2978" s="22" t="str">
        <f>Datas_Entregas!$A$3</f>
        <v>BTS/Anel</v>
      </c>
      <c r="C2978" s="25">
        <f t="array" ref="C2978">INDEX(Datas_Entregas!$B$2:$B$100, MATCH(B2978, Datas_Entregas!$A$2:$A$100, 0), 1)</f>
        <v>43296</v>
      </c>
      <c r="D2978" s="22" t="str">
        <f>Def_Status_Montagem!$A$2</f>
        <v>A verificar</v>
      </c>
      <c r="E2978" s="35" t="str">
        <f>Def_Status_Montagem!$B$4</f>
        <v>Contratada (inclui etiqueta)</v>
      </c>
      <c r="F2978" s="214" t="str">
        <f t="array" ref="F2978">INDEX(Def_Instancias_Equipamentos!$F$2:$F$5135, MATCH(K2978, Def_Instancias_Equipamentos!$D$2:$D$5135, 0), 1)</f>
        <v>Túnel (Anel)</v>
      </c>
      <c r="G2978" s="215" t="str">
        <f t="array" ref="G2978">INDEX(Def_Instancias_Equipamentos!$F$2:$F$5135, MATCH(L2978, Def_Instancias_Equipamentos!$D$2:$D$5135, 0), 1)</f>
        <v>Sala Racks 9</v>
      </c>
      <c r="H2978" s="26" t="str">
        <f t="array" ref="H2978">INDEX(Def_Instancias_Equipamentos!$E$2:$E$5135, MATCH(K2978, Def_Instancias_Equipamentos!$D$2:$D$5135, 0), 1)</f>
        <v>SI-09C2</v>
      </c>
      <c r="I2978" s="27" t="str">
        <f t="array" ref="I2978">INDEX(Def_Instancias_Equipamentos!$E$2:$E$5135, MATCH(L2978, Def_Instancias_Equipamentos!$D$2:$D$5135, 0), 1)</f>
        <v>IA-09RaBPM</v>
      </c>
      <c r="J2978" s="27" t="str">
        <f t="shared" si="26"/>
        <v>EXTERNO</v>
      </c>
      <c r="K2978" s="28" t="str">
        <f>Def_Instancias_Equipamentos!$D$1107</f>
        <v>SI-09C2:DI-BPMSigPatch</v>
      </c>
      <c r="L2978" s="19" t="str">
        <f>Def_Instancias_Equipamentos!$D$857</f>
        <v>SI-09C2:DI-BPMRFFE</v>
      </c>
      <c r="M2978" s="44" t="s">
        <v>49</v>
      </c>
      <c r="N2978" s="45" t="s">
        <v>50</v>
      </c>
      <c r="O2978" s="31" t="str">
        <f>Def_Sistemas_Conectores_Cabos!$B$7</f>
        <v>SMA 50-ohm</v>
      </c>
      <c r="P2978" s="19" t="str">
        <f>Def_Sistemas_Conectores_Cabos!$B$7</f>
        <v>SMA 50-ohm</v>
      </c>
      <c r="Q2978" s="27" t="str">
        <f t="shared" si="31"/>
        <v>SI-09C2:DI-BPMSigPatch/TI_OUT
SI-09C2:DI-BPMRFFE/TI_IN</v>
      </c>
      <c r="R2978" s="46" t="s">
        <v>25</v>
      </c>
      <c r="S2978" s="46" t="s">
        <v>25</v>
      </c>
      <c r="T2978" s="47" t="str">
        <f>Def_Sistemas_Conectores_Cabos!$C$14</f>
        <v>Datalink Extrudado</v>
      </c>
      <c r="U2978" s="45" t="s">
        <v>46</v>
      </c>
      <c r="V2978" s="33"/>
      <c r="W2978" s="33"/>
      <c r="X2978" s="33"/>
    </row>
    <row r="2979" ht="15.75" customHeight="1">
      <c r="A2979" s="19" t="str">
        <f>Def_Sistemas_Conectores_Cabos!$A$22</f>
        <v>BPM de elétrons</v>
      </c>
      <c r="B2979" s="22" t="str">
        <f>Datas_Entregas!$A$3</f>
        <v>BTS/Anel</v>
      </c>
      <c r="C2979" s="25">
        <f t="array" ref="C2979">INDEX(Datas_Entregas!$B$2:$B$100, MATCH(B2979, Datas_Entregas!$A$2:$A$100, 0), 1)</f>
        <v>43296</v>
      </c>
      <c r="D2979" s="22" t="str">
        <f>Def_Status_Montagem!$A$2</f>
        <v>A verificar</v>
      </c>
      <c r="E2979" s="35" t="str">
        <f>Def_Status_Montagem!$B$4</f>
        <v>Contratada (inclui etiqueta)</v>
      </c>
      <c r="F2979" s="214" t="str">
        <f t="array" ref="F2979">INDEX(Def_Instancias_Equipamentos!$F$2:$F$5135, MATCH(K2979, Def_Instancias_Equipamentos!$D$2:$D$5135, 0), 1)</f>
        <v>Túnel (Anel)</v>
      </c>
      <c r="G2979" s="215" t="str">
        <f t="array" ref="G2979">INDEX(Def_Instancias_Equipamentos!$F$2:$F$5135, MATCH(L2979, Def_Instancias_Equipamentos!$D$2:$D$5135, 0), 1)</f>
        <v>Sala Racks 9</v>
      </c>
      <c r="H2979" s="26" t="str">
        <f t="array" ref="H2979">INDEX(Def_Instancias_Equipamentos!$E$2:$E$5135, MATCH(K2979, Def_Instancias_Equipamentos!$D$2:$D$5135, 0), 1)</f>
        <v>SI-09C3</v>
      </c>
      <c r="I2979" s="27" t="str">
        <f t="array" ref="I2979">INDEX(Def_Instancias_Equipamentos!$E$2:$E$5135, MATCH(L2979, Def_Instancias_Equipamentos!$D$2:$D$5135, 0), 1)</f>
        <v>IA-09RaBPM</v>
      </c>
      <c r="J2979" s="27" t="str">
        <f t="shared" si="26"/>
        <v>EXTERNO</v>
      </c>
      <c r="K2979" s="28" t="str">
        <f>Def_Instancias_Equipamentos!$D$1108</f>
        <v>SI-09C3:DI-BPMSigPatch-1</v>
      </c>
      <c r="L2979" s="19" t="str">
        <f>Def_Instancias_Equipamentos!$D$858</f>
        <v>SI-09C3:DI-BPMRFFE-1</v>
      </c>
      <c r="M2979" s="44" t="s">
        <v>49</v>
      </c>
      <c r="N2979" s="45" t="s">
        <v>50</v>
      </c>
      <c r="O2979" s="31" t="str">
        <f>Def_Sistemas_Conectores_Cabos!$B$7</f>
        <v>SMA 50-ohm</v>
      </c>
      <c r="P2979" s="19" t="str">
        <f>Def_Sistemas_Conectores_Cabos!$B$7</f>
        <v>SMA 50-ohm</v>
      </c>
      <c r="Q2979" s="27" t="str">
        <f t="shared" si="31"/>
        <v>SI-09C3:DI-BPMSigPatch-1/TI_OUT
SI-09C3:DI-BPMRFFE-1/TI_IN</v>
      </c>
      <c r="R2979" s="46" t="s">
        <v>25</v>
      </c>
      <c r="S2979" s="46" t="s">
        <v>25</v>
      </c>
      <c r="T2979" s="47" t="str">
        <f>Def_Sistemas_Conectores_Cabos!$C$14</f>
        <v>Datalink Extrudado</v>
      </c>
      <c r="U2979" s="45" t="s">
        <v>46</v>
      </c>
      <c r="V2979" s="33"/>
      <c r="W2979" s="33"/>
      <c r="X2979" s="33"/>
    </row>
    <row r="2980" ht="15.75" customHeight="1">
      <c r="A2980" s="19" t="str">
        <f>Def_Sistemas_Conectores_Cabos!$A$22</f>
        <v>BPM de elétrons</v>
      </c>
      <c r="B2980" s="22" t="str">
        <f>Datas_Entregas!$A$3</f>
        <v>BTS/Anel</v>
      </c>
      <c r="C2980" s="25">
        <f t="array" ref="C2980">INDEX(Datas_Entregas!$B$2:$B$100, MATCH(B2980, Datas_Entregas!$A$2:$A$100, 0), 1)</f>
        <v>43296</v>
      </c>
      <c r="D2980" s="22" t="str">
        <f>Def_Status_Montagem!$A$2</f>
        <v>A verificar</v>
      </c>
      <c r="E2980" s="35" t="str">
        <f>Def_Status_Montagem!$B$4</f>
        <v>Contratada (inclui etiqueta)</v>
      </c>
      <c r="F2980" s="214" t="str">
        <f t="array" ref="F2980">INDEX(Def_Instancias_Equipamentos!$F$2:$F$5135, MATCH(K2980, Def_Instancias_Equipamentos!$D$2:$D$5135, 0), 1)</f>
        <v>Túnel (Anel)</v>
      </c>
      <c r="G2980" s="215" t="str">
        <f t="array" ref="G2980">INDEX(Def_Instancias_Equipamentos!$F$2:$F$5135, MATCH(L2980, Def_Instancias_Equipamentos!$D$2:$D$5135, 0), 1)</f>
        <v>Sala Racks 9</v>
      </c>
      <c r="H2980" s="26" t="str">
        <f t="array" ref="H2980">INDEX(Def_Instancias_Equipamentos!$E$2:$E$5135, MATCH(K2980, Def_Instancias_Equipamentos!$D$2:$D$5135, 0), 1)</f>
        <v>SI-09C3</v>
      </c>
      <c r="I2980" s="27" t="str">
        <f t="array" ref="I2980">INDEX(Def_Instancias_Equipamentos!$E$2:$E$5135, MATCH(L2980, Def_Instancias_Equipamentos!$D$2:$D$5135, 0), 1)</f>
        <v>IA-09RaBPM</v>
      </c>
      <c r="J2980" s="27" t="str">
        <f t="shared" si="26"/>
        <v>EXTERNO</v>
      </c>
      <c r="K2980" s="28" t="str">
        <f>Def_Instancias_Equipamentos!$D$1109</f>
        <v>SI-09C3:DI-BPMSigPatch-2</v>
      </c>
      <c r="L2980" s="19" t="str">
        <f>Def_Instancias_Equipamentos!$D$859</f>
        <v>SI-09C3:DI-BPMRFFE-2</v>
      </c>
      <c r="M2980" s="44" t="s">
        <v>49</v>
      </c>
      <c r="N2980" s="45" t="s">
        <v>50</v>
      </c>
      <c r="O2980" s="31" t="str">
        <f>Def_Sistemas_Conectores_Cabos!$B$7</f>
        <v>SMA 50-ohm</v>
      </c>
      <c r="P2980" s="19" t="str">
        <f>Def_Sistemas_Conectores_Cabos!$B$7</f>
        <v>SMA 50-ohm</v>
      </c>
      <c r="Q2980" s="27" t="str">
        <f t="shared" si="31"/>
        <v>SI-09C3:DI-BPMSigPatch-2/TI_OUT
SI-09C3:DI-BPMRFFE-2/TI_IN</v>
      </c>
      <c r="R2980" s="46" t="s">
        <v>25</v>
      </c>
      <c r="S2980" s="46" t="s">
        <v>25</v>
      </c>
      <c r="T2980" s="47" t="str">
        <f>Def_Sistemas_Conectores_Cabos!$C$14</f>
        <v>Datalink Extrudado</v>
      </c>
      <c r="U2980" s="45" t="s">
        <v>46</v>
      </c>
      <c r="V2980" s="33"/>
      <c r="W2980" s="33"/>
      <c r="X2980" s="33"/>
    </row>
    <row r="2981" ht="15.75" customHeight="1">
      <c r="A2981" s="19" t="str">
        <f>Def_Sistemas_Conectores_Cabos!$A$22</f>
        <v>BPM de elétrons</v>
      </c>
      <c r="B2981" s="22" t="str">
        <f>Datas_Entregas!$A$3</f>
        <v>BTS/Anel</v>
      </c>
      <c r="C2981" s="25">
        <f t="array" ref="C2981">INDEX(Datas_Entregas!$B$2:$B$100, MATCH(B2981, Datas_Entregas!$A$2:$A$100, 0), 1)</f>
        <v>43296</v>
      </c>
      <c r="D2981" s="22" t="str">
        <f>Def_Status_Montagem!$A$2</f>
        <v>A verificar</v>
      </c>
      <c r="E2981" s="35" t="str">
        <f>Def_Status_Montagem!$B$4</f>
        <v>Contratada (inclui etiqueta)</v>
      </c>
      <c r="F2981" s="214" t="str">
        <f t="array" ref="F2981">INDEX(Def_Instancias_Equipamentos!$F$2:$F$5135, MATCH(K2981, Def_Instancias_Equipamentos!$D$2:$D$5135, 0), 1)</f>
        <v>Túnel (Anel)</v>
      </c>
      <c r="G2981" s="215" t="str">
        <f t="array" ref="G2981">INDEX(Def_Instancias_Equipamentos!$F$2:$F$5135, MATCH(L2981, Def_Instancias_Equipamentos!$D$2:$D$5135, 0), 1)</f>
        <v>Sala Racks 9</v>
      </c>
      <c r="H2981" s="26" t="str">
        <f t="array" ref="H2981">INDEX(Def_Instancias_Equipamentos!$E$2:$E$5135, MATCH(K2981, Def_Instancias_Equipamentos!$D$2:$D$5135, 0), 1)</f>
        <v>SI-09C4</v>
      </c>
      <c r="I2981" s="27" t="str">
        <f t="array" ref="I2981">INDEX(Def_Instancias_Equipamentos!$E$2:$E$5135, MATCH(L2981, Def_Instancias_Equipamentos!$D$2:$D$5135, 0), 1)</f>
        <v>IA-09RaBPM</v>
      </c>
      <c r="J2981" s="27" t="str">
        <f t="shared" si="26"/>
        <v>EXTERNO</v>
      </c>
      <c r="K2981" s="28" t="str">
        <f>Def_Instancias_Equipamentos!$D$1110</f>
        <v>SI-09C4:DI-BPMSigPatch</v>
      </c>
      <c r="L2981" s="19" t="str">
        <f>Def_Instancias_Equipamentos!$D$860</f>
        <v>SI-09C4:DI-BPMRFFE</v>
      </c>
      <c r="M2981" s="44" t="s">
        <v>49</v>
      </c>
      <c r="N2981" s="45" t="s">
        <v>50</v>
      </c>
      <c r="O2981" s="31" t="str">
        <f>Def_Sistemas_Conectores_Cabos!$B$7</f>
        <v>SMA 50-ohm</v>
      </c>
      <c r="P2981" s="19" t="str">
        <f>Def_Sistemas_Conectores_Cabos!$B$7</f>
        <v>SMA 50-ohm</v>
      </c>
      <c r="Q2981" s="27" t="str">
        <f t="shared" si="31"/>
        <v>SI-09C4:DI-BPMSigPatch/TI_OUT
SI-09C4:DI-BPMRFFE/TI_IN</v>
      </c>
      <c r="R2981" s="46" t="s">
        <v>25</v>
      </c>
      <c r="S2981" s="46" t="s">
        <v>25</v>
      </c>
      <c r="T2981" s="47" t="str">
        <f>Def_Sistemas_Conectores_Cabos!$C$14</f>
        <v>Datalink Extrudado</v>
      </c>
      <c r="U2981" s="45" t="s">
        <v>46</v>
      </c>
      <c r="V2981" s="33"/>
      <c r="W2981" s="33"/>
      <c r="X2981" s="33"/>
    </row>
    <row r="2982" ht="15.75" customHeight="1">
      <c r="A2982" s="19" t="str">
        <f>Def_Sistemas_Conectores_Cabos!$A$22</f>
        <v>BPM de elétrons</v>
      </c>
      <c r="B2982" s="22" t="str">
        <f>Datas_Entregas!$A$3</f>
        <v>BTS/Anel</v>
      </c>
      <c r="C2982" s="25">
        <f t="array" ref="C2982">INDEX(Datas_Entregas!$B$2:$B$100, MATCH(B2982, Datas_Entregas!$A$2:$A$100, 0), 1)</f>
        <v>43296</v>
      </c>
      <c r="D2982" s="22" t="str">
        <f>Def_Status_Montagem!$A$2</f>
        <v>A verificar</v>
      </c>
      <c r="E2982" s="35" t="str">
        <f>Def_Status_Montagem!$B$4</f>
        <v>Contratada (inclui etiqueta)</v>
      </c>
      <c r="F2982" s="214" t="str">
        <f t="array" ref="F2982">INDEX(Def_Instancias_Equipamentos!$F$2:$F$5135, MATCH(K2982, Def_Instancias_Equipamentos!$D$2:$D$5135, 0), 1)</f>
        <v>Túnel (Anel)</v>
      </c>
      <c r="G2982" s="215" t="str">
        <f t="array" ref="G2982">INDEX(Def_Instancias_Equipamentos!$F$2:$F$5135, MATCH(L2982, Def_Instancias_Equipamentos!$D$2:$D$5135, 0), 1)</f>
        <v>Sala Racks 9</v>
      </c>
      <c r="H2982" s="26" t="str">
        <f t="array" ref="H2982">INDEX(Def_Instancias_Equipamentos!$E$2:$E$5135, MATCH(K2982, Def_Instancias_Equipamentos!$D$2:$D$5135, 0), 1)</f>
        <v>SI-09M1</v>
      </c>
      <c r="I2982" s="27" t="str">
        <f t="array" ref="I2982">INDEX(Def_Instancias_Equipamentos!$E$2:$E$5135, MATCH(L2982, Def_Instancias_Equipamentos!$D$2:$D$5135, 0), 1)</f>
        <v>IA-09RaBPM</v>
      </c>
      <c r="J2982" s="27" t="str">
        <f t="shared" si="26"/>
        <v>EXTERNO</v>
      </c>
      <c r="K2982" s="28" t="str">
        <f>Def_Instancias_Equipamentos!$D$1111</f>
        <v>SI-09M1:DI-BPMSigPatch</v>
      </c>
      <c r="L2982" s="19" t="str">
        <f>Def_Instancias_Equipamentos!$D$861</f>
        <v>SI-09M1:DI-BPMRFFE</v>
      </c>
      <c r="M2982" s="44" t="s">
        <v>49</v>
      </c>
      <c r="N2982" s="45" t="s">
        <v>50</v>
      </c>
      <c r="O2982" s="31" t="str">
        <f>Def_Sistemas_Conectores_Cabos!$B$7</f>
        <v>SMA 50-ohm</v>
      </c>
      <c r="P2982" s="19" t="str">
        <f>Def_Sistemas_Conectores_Cabos!$B$7</f>
        <v>SMA 50-ohm</v>
      </c>
      <c r="Q2982" s="27" t="str">
        <f t="shared" si="31"/>
        <v>SI-09M1:DI-BPMSigPatch/TI_OUT
SI-09M1:DI-BPMRFFE/TI_IN</v>
      </c>
      <c r="R2982" s="46" t="s">
        <v>25</v>
      </c>
      <c r="S2982" s="46" t="s">
        <v>25</v>
      </c>
      <c r="T2982" s="47" t="str">
        <f>Def_Sistemas_Conectores_Cabos!$C$14</f>
        <v>Datalink Extrudado</v>
      </c>
      <c r="U2982" s="45" t="s">
        <v>46</v>
      </c>
      <c r="V2982" s="33"/>
      <c r="W2982" s="33"/>
      <c r="X2982" s="33"/>
    </row>
    <row r="2983" ht="15.75" customHeight="1">
      <c r="A2983" s="19" t="str">
        <f>Def_Sistemas_Conectores_Cabos!$A$22</f>
        <v>BPM de elétrons</v>
      </c>
      <c r="B2983" s="22" t="str">
        <f>Datas_Entregas!$A$3</f>
        <v>BTS/Anel</v>
      </c>
      <c r="C2983" s="25">
        <f t="array" ref="C2983">INDEX(Datas_Entregas!$B$2:$B$100, MATCH(B2983, Datas_Entregas!$A$2:$A$100, 0), 1)</f>
        <v>43296</v>
      </c>
      <c r="D2983" s="22" t="str">
        <f>Def_Status_Montagem!$A$2</f>
        <v>A verificar</v>
      </c>
      <c r="E2983" s="35" t="str">
        <f>Def_Status_Montagem!$B$4</f>
        <v>Contratada (inclui etiqueta)</v>
      </c>
      <c r="F2983" s="214" t="str">
        <f t="array" ref="F2983">INDEX(Def_Instancias_Equipamentos!$F$2:$F$5135, MATCH(K2983, Def_Instancias_Equipamentos!$D$2:$D$5135, 0), 1)</f>
        <v>Túnel (Anel)</v>
      </c>
      <c r="G2983" s="215" t="str">
        <f t="array" ref="G2983">INDEX(Def_Instancias_Equipamentos!$F$2:$F$5135, MATCH(L2983, Def_Instancias_Equipamentos!$D$2:$D$5135, 0), 1)</f>
        <v>Sala Racks 9</v>
      </c>
      <c r="H2983" s="26" t="str">
        <f t="array" ref="H2983">INDEX(Def_Instancias_Equipamentos!$E$2:$E$5135, MATCH(K2983, Def_Instancias_Equipamentos!$D$2:$D$5135, 0), 1)</f>
        <v>SI-09M2</v>
      </c>
      <c r="I2983" s="27" t="str">
        <f t="array" ref="I2983">INDEX(Def_Instancias_Equipamentos!$E$2:$E$5135, MATCH(L2983, Def_Instancias_Equipamentos!$D$2:$D$5135, 0), 1)</f>
        <v>IA-09RaBPM</v>
      </c>
      <c r="J2983" s="27" t="str">
        <f t="shared" si="26"/>
        <v>EXTERNO</v>
      </c>
      <c r="K2983" s="28" t="str">
        <f>Def_Instancias_Equipamentos!$D$1112</f>
        <v>SI-09M2:DI-BPMSigPatch</v>
      </c>
      <c r="L2983" s="19" t="str">
        <f>Def_Instancias_Equipamentos!$D$862</f>
        <v>SI-09M2:DI-BPMRFFE</v>
      </c>
      <c r="M2983" s="44" t="s">
        <v>49</v>
      </c>
      <c r="N2983" s="45" t="s">
        <v>50</v>
      </c>
      <c r="O2983" s="31" t="str">
        <f>Def_Sistemas_Conectores_Cabos!$B$7</f>
        <v>SMA 50-ohm</v>
      </c>
      <c r="P2983" s="19" t="str">
        <f>Def_Sistemas_Conectores_Cabos!$B$7</f>
        <v>SMA 50-ohm</v>
      </c>
      <c r="Q2983" s="27" t="str">
        <f t="shared" si="31"/>
        <v>SI-09M2:DI-BPMSigPatch/TI_OUT
SI-09M2:DI-BPMRFFE/TI_IN</v>
      </c>
      <c r="R2983" s="46" t="s">
        <v>25</v>
      </c>
      <c r="S2983" s="46" t="s">
        <v>25</v>
      </c>
      <c r="T2983" s="47" t="str">
        <f>Def_Sistemas_Conectores_Cabos!$C$14</f>
        <v>Datalink Extrudado</v>
      </c>
      <c r="U2983" s="45" t="s">
        <v>46</v>
      </c>
      <c r="V2983" s="33"/>
      <c r="W2983" s="33"/>
      <c r="X2983" s="33"/>
    </row>
    <row r="2984" ht="15.75" customHeight="1">
      <c r="A2984" s="19" t="str">
        <f>Def_Sistemas_Conectores_Cabos!$A$22</f>
        <v>BPM de elétrons</v>
      </c>
      <c r="B2984" s="22" t="str">
        <f>Datas_Entregas!$A$3</f>
        <v>BTS/Anel</v>
      </c>
      <c r="C2984" s="25">
        <f t="array" ref="C2984">INDEX(Datas_Entregas!$B$2:$B$100, MATCH(B2984, Datas_Entregas!$A$2:$A$100, 0), 1)</f>
        <v>43296</v>
      </c>
      <c r="D2984" s="22" t="str">
        <f>Def_Status_Montagem!$A$2</f>
        <v>A verificar</v>
      </c>
      <c r="E2984" s="35" t="str">
        <f>Def_Status_Montagem!$B$4</f>
        <v>Contratada (inclui etiqueta)</v>
      </c>
      <c r="F2984" s="214" t="str">
        <f t="array" ref="F2984">INDEX(Def_Instancias_Equipamentos!$F$2:$F$5135, MATCH(K2984, Def_Instancias_Equipamentos!$D$2:$D$5135, 0), 1)</f>
        <v>Túnel (Anel)</v>
      </c>
      <c r="G2984" s="215" t="str">
        <f t="array" ref="G2984">INDEX(Def_Instancias_Equipamentos!$F$2:$F$5135, MATCH(L2984, Def_Instancias_Equipamentos!$D$2:$D$5135, 0), 1)</f>
        <v>Sala Racks 9</v>
      </c>
      <c r="H2984" s="26" t="str">
        <f t="array" ref="H2984">INDEX(Def_Instancias_Equipamentos!$E$2:$E$5135, MATCH(K2984, Def_Instancias_Equipamentos!$D$2:$D$5135, 0), 1)</f>
        <v>SI-09SA</v>
      </c>
      <c r="I2984" s="27" t="str">
        <f t="array" ref="I2984">INDEX(Def_Instancias_Equipamentos!$E$2:$E$5135, MATCH(L2984, Def_Instancias_Equipamentos!$D$2:$D$5135, 0), 1)</f>
        <v>IA-09RaBPM</v>
      </c>
      <c r="J2984" s="27" t="str">
        <f t="shared" si="26"/>
        <v>EXTERNO</v>
      </c>
      <c r="K2984" s="28" t="str">
        <f>Def_Instancias_Equipamentos!$D$1217</f>
        <v>SI-09SA:DI-BPMSigPatch-1</v>
      </c>
      <c r="L2984" s="19" t="str">
        <f>Def_Instancias_Equipamentos!$D$967</f>
        <v>SI-09SA:DI-BPMRFFE-1</v>
      </c>
      <c r="M2984" s="44" t="s">
        <v>49</v>
      </c>
      <c r="N2984" s="45" t="s">
        <v>50</v>
      </c>
      <c r="O2984" s="31" t="str">
        <f>Def_Sistemas_Conectores_Cabos!$B$7</f>
        <v>SMA 50-ohm</v>
      </c>
      <c r="P2984" s="19" t="str">
        <f>Def_Sistemas_Conectores_Cabos!$B$7</f>
        <v>SMA 50-ohm</v>
      </c>
      <c r="Q2984" s="27" t="str">
        <f t="shared" si="31"/>
        <v>SI-09SA:DI-BPMSigPatch-1/TI_OUT
SI-09SA:DI-BPMRFFE-1/TI_IN</v>
      </c>
      <c r="R2984" s="46" t="s">
        <v>25</v>
      </c>
      <c r="S2984" s="46" t="s">
        <v>25</v>
      </c>
      <c r="T2984" s="47" t="str">
        <f>Def_Sistemas_Conectores_Cabos!$C$14</f>
        <v>Datalink Extrudado</v>
      </c>
      <c r="U2984" s="45" t="s">
        <v>46</v>
      </c>
      <c r="V2984" s="33"/>
      <c r="W2984" s="33"/>
      <c r="X2984" s="33"/>
    </row>
    <row r="2985" ht="15.75" customHeight="1">
      <c r="A2985" s="19" t="str">
        <f>Def_Sistemas_Conectores_Cabos!$A$22</f>
        <v>BPM de elétrons</v>
      </c>
      <c r="B2985" s="22" t="str">
        <f>Datas_Entregas!$A$3</f>
        <v>BTS/Anel</v>
      </c>
      <c r="C2985" s="25">
        <f t="array" ref="C2985">INDEX(Datas_Entregas!$B$2:$B$100, MATCH(B2985, Datas_Entregas!$A$2:$A$100, 0), 1)</f>
        <v>43296</v>
      </c>
      <c r="D2985" s="22" t="str">
        <f>Def_Status_Montagem!$A$2</f>
        <v>A verificar</v>
      </c>
      <c r="E2985" s="35" t="str">
        <f>Def_Status_Montagem!$B$4</f>
        <v>Contratada (inclui etiqueta)</v>
      </c>
      <c r="F2985" s="214" t="str">
        <f t="array" ref="F2985">INDEX(Def_Instancias_Equipamentos!$F$2:$F$5135, MATCH(K2985, Def_Instancias_Equipamentos!$D$2:$D$5135, 0), 1)</f>
        <v>Túnel (Anel)</v>
      </c>
      <c r="G2985" s="215" t="str">
        <f t="array" ref="G2985">INDEX(Def_Instancias_Equipamentos!$F$2:$F$5135, MATCH(L2985, Def_Instancias_Equipamentos!$D$2:$D$5135, 0), 1)</f>
        <v>Sala Racks 9</v>
      </c>
      <c r="H2985" s="26" t="str">
        <f t="array" ref="H2985">INDEX(Def_Instancias_Equipamentos!$E$2:$E$5135, MATCH(K2985, Def_Instancias_Equipamentos!$D$2:$D$5135, 0), 1)</f>
        <v>SI-09SA</v>
      </c>
      <c r="I2985" s="27" t="str">
        <f t="array" ref="I2985">INDEX(Def_Instancias_Equipamentos!$E$2:$E$5135, MATCH(L2985, Def_Instancias_Equipamentos!$D$2:$D$5135, 0), 1)</f>
        <v>IA-09RaBPM</v>
      </c>
      <c r="J2985" s="27" t="str">
        <f t="shared" si="26"/>
        <v>EXTERNO</v>
      </c>
      <c r="K2985" s="28" t="str">
        <f>Def_Instancias_Equipamentos!$D$1218</f>
        <v>SI-09SA:DI-BPMSigPatch-2</v>
      </c>
      <c r="L2985" s="19" t="str">
        <f>Def_Instancias_Equipamentos!$D$968</f>
        <v>SI-09SA:DI-BPMRFFE-2</v>
      </c>
      <c r="M2985" s="44" t="s">
        <v>49</v>
      </c>
      <c r="N2985" s="45" t="s">
        <v>50</v>
      </c>
      <c r="O2985" s="31" t="str">
        <f>Def_Sistemas_Conectores_Cabos!$B$7</f>
        <v>SMA 50-ohm</v>
      </c>
      <c r="P2985" s="19" t="str">
        <f>Def_Sistemas_Conectores_Cabos!$B$7</f>
        <v>SMA 50-ohm</v>
      </c>
      <c r="Q2985" s="27" t="str">
        <f t="shared" si="31"/>
        <v>SI-09SA:DI-BPMSigPatch-2/TI_OUT
SI-09SA:DI-BPMRFFE-2/TI_IN</v>
      </c>
      <c r="R2985" s="46" t="s">
        <v>25</v>
      </c>
      <c r="S2985" s="46" t="s">
        <v>25</v>
      </c>
      <c r="T2985" s="47" t="str">
        <f>Def_Sistemas_Conectores_Cabos!$C$14</f>
        <v>Datalink Extrudado</v>
      </c>
      <c r="U2985" s="45" t="s">
        <v>46</v>
      </c>
      <c r="V2985" s="33"/>
      <c r="W2985" s="33"/>
      <c r="X2985" s="33"/>
    </row>
    <row r="2986" ht="15.75" customHeight="1">
      <c r="A2986" s="19" t="str">
        <f>Def_Sistemas_Conectores_Cabos!$A$22</f>
        <v>BPM de elétrons</v>
      </c>
      <c r="B2986" s="22" t="str">
        <f>Datas_Entregas!$A$3</f>
        <v>BTS/Anel</v>
      </c>
      <c r="C2986" s="25">
        <f t="array" ref="C2986">INDEX(Datas_Entregas!$B$2:$B$100, MATCH(B2986, Datas_Entregas!$A$2:$A$100, 0), 1)</f>
        <v>43296</v>
      </c>
      <c r="D2986" s="22" t="str">
        <f>Def_Status_Montagem!$A$2</f>
        <v>A verificar</v>
      </c>
      <c r="E2986" s="35" t="str">
        <f>Def_Status_Montagem!$B$4</f>
        <v>Contratada (inclui etiqueta)</v>
      </c>
      <c r="F2986" s="214" t="str">
        <f t="array" ref="F2986">INDEX(Def_Instancias_Equipamentos!$F$2:$F$5135, MATCH(K2986, Def_Instancias_Equipamentos!$D$2:$D$5135, 0), 1)</f>
        <v>Túnel (Anel)</v>
      </c>
      <c r="G2986" s="215" t="str">
        <f t="array" ref="G2986">INDEX(Def_Instancias_Equipamentos!$F$2:$F$5135, MATCH(L2986, Def_Instancias_Equipamentos!$D$2:$D$5135, 0), 1)</f>
        <v>Sala Racks 10</v>
      </c>
      <c r="H2986" s="26" t="str">
        <f t="array" ref="H2986">INDEX(Def_Instancias_Equipamentos!$E$2:$E$5135, MATCH(K2986, Def_Instancias_Equipamentos!$D$2:$D$5135, 0), 1)</f>
        <v>SI-10C1</v>
      </c>
      <c r="I2986" s="27" t="str">
        <f t="array" ref="I2986">INDEX(Def_Instancias_Equipamentos!$E$2:$E$5135, MATCH(L2986, Def_Instancias_Equipamentos!$D$2:$D$5135, 0), 1)</f>
        <v>IA-10RaBPM</v>
      </c>
      <c r="J2986" s="27" t="str">
        <f t="shared" si="26"/>
        <v>EXTERNO</v>
      </c>
      <c r="K2986" s="28" t="str">
        <f>Def_Instancias_Equipamentos!$D$1113</f>
        <v>SI-10C1:DI-BPMSigPatch-1</v>
      </c>
      <c r="L2986" s="19" t="str">
        <f>Def_Instancias_Equipamentos!$D$863</f>
        <v>SI-10C1:DI-BPMRFFE-1</v>
      </c>
      <c r="M2986" s="44" t="s">
        <v>49</v>
      </c>
      <c r="N2986" s="45" t="s">
        <v>50</v>
      </c>
      <c r="O2986" s="31" t="str">
        <f>Def_Sistemas_Conectores_Cabos!$B$7</f>
        <v>SMA 50-ohm</v>
      </c>
      <c r="P2986" s="19" t="str">
        <f>Def_Sistemas_Conectores_Cabos!$B$7</f>
        <v>SMA 50-ohm</v>
      </c>
      <c r="Q2986" s="27" t="str">
        <f t="shared" si="31"/>
        <v>SI-10C1:DI-BPMSigPatch-1/TI_OUT
SI-10C1:DI-BPMRFFE-1/TI_IN</v>
      </c>
      <c r="R2986" s="46" t="s">
        <v>25</v>
      </c>
      <c r="S2986" s="46" t="s">
        <v>25</v>
      </c>
      <c r="T2986" s="47" t="str">
        <f>Def_Sistemas_Conectores_Cabos!$C$14</f>
        <v>Datalink Extrudado</v>
      </c>
      <c r="U2986" s="45" t="s">
        <v>46</v>
      </c>
      <c r="V2986" s="33"/>
      <c r="W2986" s="33"/>
      <c r="X2986" s="33"/>
    </row>
    <row r="2987" ht="15.75" customHeight="1">
      <c r="A2987" s="19" t="str">
        <f>Def_Sistemas_Conectores_Cabos!$A$22</f>
        <v>BPM de elétrons</v>
      </c>
      <c r="B2987" s="22" t="str">
        <f>Datas_Entregas!$A$3</f>
        <v>BTS/Anel</v>
      </c>
      <c r="C2987" s="25">
        <f t="array" ref="C2987">INDEX(Datas_Entregas!$B$2:$B$100, MATCH(B2987, Datas_Entregas!$A$2:$A$100, 0), 1)</f>
        <v>43296</v>
      </c>
      <c r="D2987" s="22" t="str">
        <f>Def_Status_Montagem!$A$2</f>
        <v>A verificar</v>
      </c>
      <c r="E2987" s="35" t="str">
        <f>Def_Status_Montagem!$B$4</f>
        <v>Contratada (inclui etiqueta)</v>
      </c>
      <c r="F2987" s="214" t="str">
        <f t="array" ref="F2987">INDEX(Def_Instancias_Equipamentos!$F$2:$F$5135, MATCH(K2987, Def_Instancias_Equipamentos!$D$2:$D$5135, 0), 1)</f>
        <v>Túnel (Anel)</v>
      </c>
      <c r="G2987" s="215" t="str">
        <f t="array" ref="G2987">INDEX(Def_Instancias_Equipamentos!$F$2:$F$5135, MATCH(L2987, Def_Instancias_Equipamentos!$D$2:$D$5135, 0), 1)</f>
        <v>Sala Racks 10</v>
      </c>
      <c r="H2987" s="26" t="str">
        <f t="array" ref="H2987">INDEX(Def_Instancias_Equipamentos!$E$2:$E$5135, MATCH(K2987, Def_Instancias_Equipamentos!$D$2:$D$5135, 0), 1)</f>
        <v>SI-10C1</v>
      </c>
      <c r="I2987" s="27" t="str">
        <f t="array" ref="I2987">INDEX(Def_Instancias_Equipamentos!$E$2:$E$5135, MATCH(L2987, Def_Instancias_Equipamentos!$D$2:$D$5135, 0), 1)</f>
        <v>IA-10RaBPM</v>
      </c>
      <c r="J2987" s="27" t="str">
        <f t="shared" si="26"/>
        <v>EXTERNO</v>
      </c>
      <c r="K2987" s="28" t="str">
        <f>Def_Instancias_Equipamentos!$D$1114</f>
        <v>SI-10C1:DI-BPMSigPatch-2</v>
      </c>
      <c r="L2987" s="19" t="str">
        <f>Def_Instancias_Equipamentos!$D$864</f>
        <v>SI-10C1:DI-BPMRFFE-2</v>
      </c>
      <c r="M2987" s="44" t="s">
        <v>49</v>
      </c>
      <c r="N2987" s="45" t="s">
        <v>50</v>
      </c>
      <c r="O2987" s="31" t="str">
        <f>Def_Sistemas_Conectores_Cabos!$B$7</f>
        <v>SMA 50-ohm</v>
      </c>
      <c r="P2987" s="19" t="str">
        <f>Def_Sistemas_Conectores_Cabos!$B$7</f>
        <v>SMA 50-ohm</v>
      </c>
      <c r="Q2987" s="27" t="str">
        <f t="shared" si="31"/>
        <v>SI-10C1:DI-BPMSigPatch-2/TI_OUT
SI-10C1:DI-BPMRFFE-2/TI_IN</v>
      </c>
      <c r="R2987" s="46" t="s">
        <v>25</v>
      </c>
      <c r="S2987" s="46" t="s">
        <v>25</v>
      </c>
      <c r="T2987" s="47" t="str">
        <f>Def_Sistemas_Conectores_Cabos!$C$14</f>
        <v>Datalink Extrudado</v>
      </c>
      <c r="U2987" s="45" t="s">
        <v>46</v>
      </c>
      <c r="V2987" s="33"/>
      <c r="W2987" s="33"/>
      <c r="X2987" s="33"/>
    </row>
    <row r="2988" ht="15.75" customHeight="1">
      <c r="A2988" s="19" t="str">
        <f>Def_Sistemas_Conectores_Cabos!$A$22</f>
        <v>BPM de elétrons</v>
      </c>
      <c r="B2988" s="22" t="str">
        <f>Datas_Entregas!$A$3</f>
        <v>BTS/Anel</v>
      </c>
      <c r="C2988" s="25">
        <f t="array" ref="C2988">INDEX(Datas_Entregas!$B$2:$B$100, MATCH(B2988, Datas_Entregas!$A$2:$A$100, 0), 1)</f>
        <v>43296</v>
      </c>
      <c r="D2988" s="22" t="str">
        <f>Def_Status_Montagem!$A$2</f>
        <v>A verificar</v>
      </c>
      <c r="E2988" s="35" t="str">
        <f>Def_Status_Montagem!$B$4</f>
        <v>Contratada (inclui etiqueta)</v>
      </c>
      <c r="F2988" s="214" t="str">
        <f t="array" ref="F2988">INDEX(Def_Instancias_Equipamentos!$F$2:$F$5135, MATCH(K2988, Def_Instancias_Equipamentos!$D$2:$D$5135, 0), 1)</f>
        <v>Túnel (Anel)</v>
      </c>
      <c r="G2988" s="215" t="str">
        <f t="array" ref="G2988">INDEX(Def_Instancias_Equipamentos!$F$2:$F$5135, MATCH(L2988, Def_Instancias_Equipamentos!$D$2:$D$5135, 0), 1)</f>
        <v>Sala Racks 10</v>
      </c>
      <c r="H2988" s="26" t="str">
        <f t="array" ref="H2988">INDEX(Def_Instancias_Equipamentos!$E$2:$E$5135, MATCH(K2988, Def_Instancias_Equipamentos!$D$2:$D$5135, 0), 1)</f>
        <v>SI-10C2</v>
      </c>
      <c r="I2988" s="27" t="str">
        <f t="array" ref="I2988">INDEX(Def_Instancias_Equipamentos!$E$2:$E$5135, MATCH(L2988, Def_Instancias_Equipamentos!$D$2:$D$5135, 0), 1)</f>
        <v>IA-10RaBPM</v>
      </c>
      <c r="J2988" s="27" t="str">
        <f t="shared" si="26"/>
        <v>EXTERNO</v>
      </c>
      <c r="K2988" s="28" t="str">
        <f>Def_Instancias_Equipamentos!$D$1115</f>
        <v>SI-10C2:DI-BPMSigPatch</v>
      </c>
      <c r="L2988" s="19" t="str">
        <f>Def_Instancias_Equipamentos!$D$865</f>
        <v>SI-10C2:DI-BPMRFFE</v>
      </c>
      <c r="M2988" s="44" t="s">
        <v>49</v>
      </c>
      <c r="N2988" s="45" t="s">
        <v>50</v>
      </c>
      <c r="O2988" s="31" t="str">
        <f>Def_Sistemas_Conectores_Cabos!$B$7</f>
        <v>SMA 50-ohm</v>
      </c>
      <c r="P2988" s="19" t="str">
        <f>Def_Sistemas_Conectores_Cabos!$B$7</f>
        <v>SMA 50-ohm</v>
      </c>
      <c r="Q2988" s="27" t="str">
        <f t="shared" si="31"/>
        <v>SI-10C2:DI-BPMSigPatch/TI_OUT
SI-10C2:DI-BPMRFFE/TI_IN</v>
      </c>
      <c r="R2988" s="46" t="s">
        <v>25</v>
      </c>
      <c r="S2988" s="46" t="s">
        <v>25</v>
      </c>
      <c r="T2988" s="47" t="str">
        <f>Def_Sistemas_Conectores_Cabos!$C$14</f>
        <v>Datalink Extrudado</v>
      </c>
      <c r="U2988" s="45" t="s">
        <v>46</v>
      </c>
      <c r="V2988" s="33"/>
      <c r="W2988" s="33"/>
      <c r="X2988" s="33"/>
    </row>
    <row r="2989" ht="15.75" customHeight="1">
      <c r="A2989" s="19" t="str">
        <f>Def_Sistemas_Conectores_Cabos!$A$22</f>
        <v>BPM de elétrons</v>
      </c>
      <c r="B2989" s="22" t="str">
        <f>Datas_Entregas!$A$3</f>
        <v>BTS/Anel</v>
      </c>
      <c r="C2989" s="25">
        <f t="array" ref="C2989">INDEX(Datas_Entregas!$B$2:$B$100, MATCH(B2989, Datas_Entregas!$A$2:$A$100, 0), 1)</f>
        <v>43296</v>
      </c>
      <c r="D2989" s="22" t="str">
        <f>Def_Status_Montagem!$A$2</f>
        <v>A verificar</v>
      </c>
      <c r="E2989" s="35" t="str">
        <f>Def_Status_Montagem!$B$4</f>
        <v>Contratada (inclui etiqueta)</v>
      </c>
      <c r="F2989" s="214" t="str">
        <f t="array" ref="F2989">INDEX(Def_Instancias_Equipamentos!$F$2:$F$5135, MATCH(K2989, Def_Instancias_Equipamentos!$D$2:$D$5135, 0), 1)</f>
        <v>Túnel (Anel)</v>
      </c>
      <c r="G2989" s="215" t="str">
        <f t="array" ref="G2989">INDEX(Def_Instancias_Equipamentos!$F$2:$F$5135, MATCH(L2989, Def_Instancias_Equipamentos!$D$2:$D$5135, 0), 1)</f>
        <v>Sala Racks 10</v>
      </c>
      <c r="H2989" s="26" t="str">
        <f t="array" ref="H2989">INDEX(Def_Instancias_Equipamentos!$E$2:$E$5135, MATCH(K2989, Def_Instancias_Equipamentos!$D$2:$D$5135, 0), 1)</f>
        <v>SI-10C3</v>
      </c>
      <c r="I2989" s="27" t="str">
        <f t="array" ref="I2989">INDEX(Def_Instancias_Equipamentos!$E$2:$E$5135, MATCH(L2989, Def_Instancias_Equipamentos!$D$2:$D$5135, 0), 1)</f>
        <v>IA-10RaBPM</v>
      </c>
      <c r="J2989" s="27" t="str">
        <f t="shared" si="26"/>
        <v>EXTERNO</v>
      </c>
      <c r="K2989" s="28" t="str">
        <f>Def_Instancias_Equipamentos!$D$1116</f>
        <v>SI-10C3:DI-BPMSigPatch-1</v>
      </c>
      <c r="L2989" s="19" t="str">
        <f>Def_Instancias_Equipamentos!$D$866</f>
        <v>SI-10C3:DI-BPMRFFE-1</v>
      </c>
      <c r="M2989" s="44" t="s">
        <v>49</v>
      </c>
      <c r="N2989" s="45" t="s">
        <v>50</v>
      </c>
      <c r="O2989" s="31" t="str">
        <f>Def_Sistemas_Conectores_Cabos!$B$7</f>
        <v>SMA 50-ohm</v>
      </c>
      <c r="P2989" s="19" t="str">
        <f>Def_Sistemas_Conectores_Cabos!$B$7</f>
        <v>SMA 50-ohm</v>
      </c>
      <c r="Q2989" s="27" t="str">
        <f t="shared" si="31"/>
        <v>SI-10C3:DI-BPMSigPatch-1/TI_OUT
SI-10C3:DI-BPMRFFE-1/TI_IN</v>
      </c>
      <c r="R2989" s="46" t="s">
        <v>25</v>
      </c>
      <c r="S2989" s="46" t="s">
        <v>25</v>
      </c>
      <c r="T2989" s="47" t="str">
        <f>Def_Sistemas_Conectores_Cabos!$C$14</f>
        <v>Datalink Extrudado</v>
      </c>
      <c r="U2989" s="45" t="s">
        <v>46</v>
      </c>
      <c r="V2989" s="33"/>
      <c r="W2989" s="33"/>
      <c r="X2989" s="33"/>
    </row>
    <row r="2990" ht="15.75" customHeight="1">
      <c r="A2990" s="19" t="str">
        <f>Def_Sistemas_Conectores_Cabos!$A$22</f>
        <v>BPM de elétrons</v>
      </c>
      <c r="B2990" s="22" t="str">
        <f>Datas_Entregas!$A$3</f>
        <v>BTS/Anel</v>
      </c>
      <c r="C2990" s="25">
        <f t="array" ref="C2990">INDEX(Datas_Entregas!$B$2:$B$100, MATCH(B2990, Datas_Entregas!$A$2:$A$100, 0), 1)</f>
        <v>43296</v>
      </c>
      <c r="D2990" s="22" t="str">
        <f>Def_Status_Montagem!$A$2</f>
        <v>A verificar</v>
      </c>
      <c r="E2990" s="35" t="str">
        <f>Def_Status_Montagem!$B$4</f>
        <v>Contratada (inclui etiqueta)</v>
      </c>
      <c r="F2990" s="214" t="str">
        <f t="array" ref="F2990">INDEX(Def_Instancias_Equipamentos!$F$2:$F$5135, MATCH(K2990, Def_Instancias_Equipamentos!$D$2:$D$5135, 0), 1)</f>
        <v>Túnel (Anel)</v>
      </c>
      <c r="G2990" s="215" t="str">
        <f t="array" ref="G2990">INDEX(Def_Instancias_Equipamentos!$F$2:$F$5135, MATCH(L2990, Def_Instancias_Equipamentos!$D$2:$D$5135, 0), 1)</f>
        <v>Sala Racks 10</v>
      </c>
      <c r="H2990" s="26" t="str">
        <f t="array" ref="H2990">INDEX(Def_Instancias_Equipamentos!$E$2:$E$5135, MATCH(K2990, Def_Instancias_Equipamentos!$D$2:$D$5135, 0), 1)</f>
        <v>SI-10C3</v>
      </c>
      <c r="I2990" s="27" t="str">
        <f t="array" ref="I2990">INDEX(Def_Instancias_Equipamentos!$E$2:$E$5135, MATCH(L2990, Def_Instancias_Equipamentos!$D$2:$D$5135, 0), 1)</f>
        <v>IA-10RaBPM</v>
      </c>
      <c r="J2990" s="27" t="str">
        <f t="shared" si="26"/>
        <v>EXTERNO</v>
      </c>
      <c r="K2990" s="28" t="str">
        <f>Def_Instancias_Equipamentos!$D$1117</f>
        <v>SI-10C3:DI-BPMSigPatch-2</v>
      </c>
      <c r="L2990" s="19" t="str">
        <f>Def_Instancias_Equipamentos!$D$867</f>
        <v>SI-10C3:DI-BPMRFFE-2</v>
      </c>
      <c r="M2990" s="44" t="s">
        <v>49</v>
      </c>
      <c r="N2990" s="45" t="s">
        <v>50</v>
      </c>
      <c r="O2990" s="31" t="str">
        <f>Def_Sistemas_Conectores_Cabos!$B$7</f>
        <v>SMA 50-ohm</v>
      </c>
      <c r="P2990" s="19" t="str">
        <f>Def_Sistemas_Conectores_Cabos!$B$7</f>
        <v>SMA 50-ohm</v>
      </c>
      <c r="Q2990" s="27" t="str">
        <f t="shared" si="31"/>
        <v>SI-10C3:DI-BPMSigPatch-2/TI_OUT
SI-10C3:DI-BPMRFFE-2/TI_IN</v>
      </c>
      <c r="R2990" s="46" t="s">
        <v>25</v>
      </c>
      <c r="S2990" s="46" t="s">
        <v>25</v>
      </c>
      <c r="T2990" s="47" t="str">
        <f>Def_Sistemas_Conectores_Cabos!$C$14</f>
        <v>Datalink Extrudado</v>
      </c>
      <c r="U2990" s="45" t="s">
        <v>46</v>
      </c>
      <c r="V2990" s="33"/>
      <c r="W2990" s="33"/>
      <c r="X2990" s="33"/>
    </row>
    <row r="2991" ht="15.75" customHeight="1">
      <c r="A2991" s="19" t="str">
        <f>Def_Sistemas_Conectores_Cabos!$A$22</f>
        <v>BPM de elétrons</v>
      </c>
      <c r="B2991" s="22" t="str">
        <f>Datas_Entregas!$A$3</f>
        <v>BTS/Anel</v>
      </c>
      <c r="C2991" s="25">
        <f t="array" ref="C2991">INDEX(Datas_Entregas!$B$2:$B$100, MATCH(B2991, Datas_Entregas!$A$2:$A$100, 0), 1)</f>
        <v>43296</v>
      </c>
      <c r="D2991" s="22" t="str">
        <f>Def_Status_Montagem!$A$2</f>
        <v>A verificar</v>
      </c>
      <c r="E2991" s="35" t="str">
        <f>Def_Status_Montagem!$B$4</f>
        <v>Contratada (inclui etiqueta)</v>
      </c>
      <c r="F2991" s="214" t="str">
        <f t="array" ref="F2991">INDEX(Def_Instancias_Equipamentos!$F$2:$F$5135, MATCH(K2991, Def_Instancias_Equipamentos!$D$2:$D$5135, 0), 1)</f>
        <v>Túnel (Anel)</v>
      </c>
      <c r="G2991" s="215" t="str">
        <f t="array" ref="G2991">INDEX(Def_Instancias_Equipamentos!$F$2:$F$5135, MATCH(L2991, Def_Instancias_Equipamentos!$D$2:$D$5135, 0), 1)</f>
        <v>Sala Racks 10</v>
      </c>
      <c r="H2991" s="26" t="str">
        <f t="array" ref="H2991">INDEX(Def_Instancias_Equipamentos!$E$2:$E$5135, MATCH(K2991, Def_Instancias_Equipamentos!$D$2:$D$5135, 0), 1)</f>
        <v>SI-10C4</v>
      </c>
      <c r="I2991" s="27" t="str">
        <f t="array" ref="I2991">INDEX(Def_Instancias_Equipamentos!$E$2:$E$5135, MATCH(L2991, Def_Instancias_Equipamentos!$D$2:$D$5135, 0), 1)</f>
        <v>IA-10RaBPM</v>
      </c>
      <c r="J2991" s="27" t="str">
        <f t="shared" si="26"/>
        <v>EXTERNO</v>
      </c>
      <c r="K2991" s="28" t="str">
        <f>Def_Instancias_Equipamentos!$D$1118</f>
        <v>SI-10C4:DI-BPMSigPatch</v>
      </c>
      <c r="L2991" s="19" t="str">
        <f>Def_Instancias_Equipamentos!$D$868</f>
        <v>SI-10C4:DI-BPMRFFE</v>
      </c>
      <c r="M2991" s="44" t="s">
        <v>49</v>
      </c>
      <c r="N2991" s="45" t="s">
        <v>50</v>
      </c>
      <c r="O2991" s="31" t="str">
        <f>Def_Sistemas_Conectores_Cabos!$B$7</f>
        <v>SMA 50-ohm</v>
      </c>
      <c r="P2991" s="19" t="str">
        <f>Def_Sistemas_Conectores_Cabos!$B$7</f>
        <v>SMA 50-ohm</v>
      </c>
      <c r="Q2991" s="27" t="str">
        <f t="shared" si="31"/>
        <v>SI-10C4:DI-BPMSigPatch/TI_OUT
SI-10C4:DI-BPMRFFE/TI_IN</v>
      </c>
      <c r="R2991" s="46" t="s">
        <v>25</v>
      </c>
      <c r="S2991" s="46" t="s">
        <v>25</v>
      </c>
      <c r="T2991" s="47" t="str">
        <f>Def_Sistemas_Conectores_Cabos!$C$14</f>
        <v>Datalink Extrudado</v>
      </c>
      <c r="U2991" s="45" t="s">
        <v>46</v>
      </c>
      <c r="V2991" s="33"/>
      <c r="W2991" s="33"/>
      <c r="X2991" s="33"/>
    </row>
    <row r="2992" ht="15.75" customHeight="1">
      <c r="A2992" s="19" t="str">
        <f>Def_Sistemas_Conectores_Cabos!$A$22</f>
        <v>BPM de elétrons</v>
      </c>
      <c r="B2992" s="22" t="str">
        <f>Datas_Entregas!$A$3</f>
        <v>BTS/Anel</v>
      </c>
      <c r="C2992" s="25">
        <f t="array" ref="C2992">INDEX(Datas_Entregas!$B$2:$B$100, MATCH(B2992, Datas_Entregas!$A$2:$A$100, 0), 1)</f>
        <v>43296</v>
      </c>
      <c r="D2992" s="22" t="str">
        <f>Def_Status_Montagem!$A$2</f>
        <v>A verificar</v>
      </c>
      <c r="E2992" s="35" t="str">
        <f>Def_Status_Montagem!$B$4</f>
        <v>Contratada (inclui etiqueta)</v>
      </c>
      <c r="F2992" s="214" t="str">
        <f t="array" ref="F2992">INDEX(Def_Instancias_Equipamentos!$F$2:$F$5135, MATCH(K2992, Def_Instancias_Equipamentos!$D$2:$D$5135, 0), 1)</f>
        <v>Túnel (Anel)</v>
      </c>
      <c r="G2992" s="215" t="str">
        <f t="array" ref="G2992">INDEX(Def_Instancias_Equipamentos!$F$2:$F$5135, MATCH(L2992, Def_Instancias_Equipamentos!$D$2:$D$5135, 0), 1)</f>
        <v>Sala Racks 10</v>
      </c>
      <c r="H2992" s="26" t="str">
        <f t="array" ref="H2992">INDEX(Def_Instancias_Equipamentos!$E$2:$E$5135, MATCH(K2992, Def_Instancias_Equipamentos!$D$2:$D$5135, 0), 1)</f>
        <v>SI-10M1</v>
      </c>
      <c r="I2992" s="27" t="str">
        <f t="array" ref="I2992">INDEX(Def_Instancias_Equipamentos!$E$2:$E$5135, MATCH(L2992, Def_Instancias_Equipamentos!$D$2:$D$5135, 0), 1)</f>
        <v>IA-10RaBPM</v>
      </c>
      <c r="J2992" s="27" t="str">
        <f t="shared" si="26"/>
        <v>EXTERNO</v>
      </c>
      <c r="K2992" s="28" t="str">
        <f>Def_Instancias_Equipamentos!$D$1119</f>
        <v>SI-10M1:DI-BPMSigPatch</v>
      </c>
      <c r="L2992" s="19" t="str">
        <f>Def_Instancias_Equipamentos!$D$869</f>
        <v>SI-10M1:DI-BPMRFFE</v>
      </c>
      <c r="M2992" s="44" t="s">
        <v>49</v>
      </c>
      <c r="N2992" s="45" t="s">
        <v>50</v>
      </c>
      <c r="O2992" s="31" t="str">
        <f>Def_Sistemas_Conectores_Cabos!$B$7</f>
        <v>SMA 50-ohm</v>
      </c>
      <c r="P2992" s="19" t="str">
        <f>Def_Sistemas_Conectores_Cabos!$B$7</f>
        <v>SMA 50-ohm</v>
      </c>
      <c r="Q2992" s="27" t="str">
        <f t="shared" si="31"/>
        <v>SI-10M1:DI-BPMSigPatch/TI_OUT
SI-10M1:DI-BPMRFFE/TI_IN</v>
      </c>
      <c r="R2992" s="46" t="s">
        <v>25</v>
      </c>
      <c r="S2992" s="46" t="s">
        <v>25</v>
      </c>
      <c r="T2992" s="47" t="str">
        <f>Def_Sistemas_Conectores_Cabos!$C$14</f>
        <v>Datalink Extrudado</v>
      </c>
      <c r="U2992" s="45" t="s">
        <v>46</v>
      </c>
      <c r="V2992" s="33"/>
      <c r="W2992" s="33"/>
      <c r="X2992" s="33"/>
    </row>
    <row r="2993" ht="15.75" customHeight="1">
      <c r="A2993" s="19" t="str">
        <f>Def_Sistemas_Conectores_Cabos!$A$22</f>
        <v>BPM de elétrons</v>
      </c>
      <c r="B2993" s="22" t="str">
        <f>Datas_Entregas!$A$3</f>
        <v>BTS/Anel</v>
      </c>
      <c r="C2993" s="25">
        <f t="array" ref="C2993">INDEX(Datas_Entregas!$B$2:$B$100, MATCH(B2993, Datas_Entregas!$A$2:$A$100, 0), 1)</f>
        <v>43296</v>
      </c>
      <c r="D2993" s="22" t="str">
        <f>Def_Status_Montagem!$A$2</f>
        <v>A verificar</v>
      </c>
      <c r="E2993" s="35" t="str">
        <f>Def_Status_Montagem!$B$4</f>
        <v>Contratada (inclui etiqueta)</v>
      </c>
      <c r="F2993" s="214" t="str">
        <f t="array" ref="F2993">INDEX(Def_Instancias_Equipamentos!$F$2:$F$5135, MATCH(K2993, Def_Instancias_Equipamentos!$D$2:$D$5135, 0), 1)</f>
        <v>Túnel (Anel)</v>
      </c>
      <c r="G2993" s="215" t="str">
        <f t="array" ref="G2993">INDEX(Def_Instancias_Equipamentos!$F$2:$F$5135, MATCH(L2993, Def_Instancias_Equipamentos!$D$2:$D$5135, 0), 1)</f>
        <v>Sala Racks 10</v>
      </c>
      <c r="H2993" s="26" t="str">
        <f t="array" ref="H2993">INDEX(Def_Instancias_Equipamentos!$E$2:$E$5135, MATCH(K2993, Def_Instancias_Equipamentos!$D$2:$D$5135, 0), 1)</f>
        <v>SI-10M2</v>
      </c>
      <c r="I2993" s="27" t="str">
        <f t="array" ref="I2993">INDEX(Def_Instancias_Equipamentos!$E$2:$E$5135, MATCH(L2993, Def_Instancias_Equipamentos!$D$2:$D$5135, 0), 1)</f>
        <v>IA-10RaBPM</v>
      </c>
      <c r="J2993" s="27" t="str">
        <f t="shared" si="26"/>
        <v>EXTERNO</v>
      </c>
      <c r="K2993" s="28" t="str">
        <f>Def_Instancias_Equipamentos!$D$1120</f>
        <v>SI-10M2:DI-BPMSigPatch</v>
      </c>
      <c r="L2993" s="19" t="str">
        <f>Def_Instancias_Equipamentos!$D$870</f>
        <v>SI-10M2:DI-BPMRFFE</v>
      </c>
      <c r="M2993" s="44" t="s">
        <v>49</v>
      </c>
      <c r="N2993" s="45" t="s">
        <v>50</v>
      </c>
      <c r="O2993" s="31" t="str">
        <f>Def_Sistemas_Conectores_Cabos!$B$7</f>
        <v>SMA 50-ohm</v>
      </c>
      <c r="P2993" s="19" t="str">
        <f>Def_Sistemas_Conectores_Cabos!$B$7</f>
        <v>SMA 50-ohm</v>
      </c>
      <c r="Q2993" s="27" t="str">
        <f t="shared" si="31"/>
        <v>SI-10M2:DI-BPMSigPatch/TI_OUT
SI-10M2:DI-BPMRFFE/TI_IN</v>
      </c>
      <c r="R2993" s="46" t="s">
        <v>25</v>
      </c>
      <c r="S2993" s="46" t="s">
        <v>25</v>
      </c>
      <c r="T2993" s="47" t="str">
        <f>Def_Sistemas_Conectores_Cabos!$C$14</f>
        <v>Datalink Extrudado</v>
      </c>
      <c r="U2993" s="45" t="s">
        <v>46</v>
      </c>
      <c r="V2993" s="33"/>
      <c r="W2993" s="33"/>
      <c r="X2993" s="33"/>
    </row>
    <row r="2994" ht="15.75" customHeight="1">
      <c r="A2994" s="19" t="str">
        <f>Def_Sistemas_Conectores_Cabos!$A$22</f>
        <v>BPM de elétrons</v>
      </c>
      <c r="B2994" s="22" t="str">
        <f>Datas_Entregas!$A$6</f>
        <v>Linhas de Luz (fases I-A e II)</v>
      </c>
      <c r="C2994" s="25">
        <f t="array" ref="C2994">INDEX(Datas_Entregas!$B$2:$B$100, MATCH(B2994, Datas_Entregas!$A$2:$A$100, 0), 1)</f>
        <v>43374</v>
      </c>
      <c r="D2994" s="22" t="str">
        <f>Def_Status_Montagem!$A$2</f>
        <v>A verificar</v>
      </c>
      <c r="E2994" s="35" t="str">
        <f>Def_Status_Montagem!$B$4</f>
        <v>Contratada (inclui etiqueta)</v>
      </c>
      <c r="F2994" s="214" t="str">
        <f t="array" ref="F2994">INDEX(Def_Instancias_Equipamentos!$F$2:$F$5135, MATCH(K2994, Def_Instancias_Equipamentos!$D$2:$D$5135, 0), 1)</f>
        <v>Túnel (Anel)</v>
      </c>
      <c r="G2994" s="215" t="str">
        <f t="array" ref="G2994">INDEX(Def_Instancias_Equipamentos!$F$2:$F$5135, MATCH(L2994, Def_Instancias_Equipamentos!$D$2:$D$5135, 0), 1)</f>
        <v>Sala Racks 10</v>
      </c>
      <c r="H2994" s="26" t="str">
        <f t="array" ref="H2994">INDEX(Def_Instancias_Equipamentos!$E$2:$E$5135, MATCH(K2994, Def_Instancias_Equipamentos!$D$2:$D$5135, 0), 1)</f>
        <v>SI-10SB</v>
      </c>
      <c r="I2994" s="27" t="str">
        <f t="array" ref="I2994">INDEX(Def_Instancias_Equipamentos!$E$2:$E$5135, MATCH(L2994, Def_Instancias_Equipamentos!$D$2:$D$5135, 0), 1)</f>
        <v>IA-10RaBPM</v>
      </c>
      <c r="J2994" s="27" t="str">
        <f t="shared" si="26"/>
        <v>EXTERNO</v>
      </c>
      <c r="K2994" s="28" t="str">
        <f>Def_Instancias_Equipamentos!$D$1219</f>
        <v>SI-10SB:DI-BPMSigPatch-1</v>
      </c>
      <c r="L2994" s="19" t="str">
        <f>Def_Instancias_Equipamentos!$D$969</f>
        <v>SI-10SB:DI-BPMRFFE-1</v>
      </c>
      <c r="M2994" s="44" t="s">
        <v>49</v>
      </c>
      <c r="N2994" s="45" t="s">
        <v>50</v>
      </c>
      <c r="O2994" s="31" t="str">
        <f>Def_Sistemas_Conectores_Cabos!$B$7</f>
        <v>SMA 50-ohm</v>
      </c>
      <c r="P2994" s="19" t="str">
        <f>Def_Sistemas_Conectores_Cabos!$B$7</f>
        <v>SMA 50-ohm</v>
      </c>
      <c r="Q2994" s="27" t="str">
        <f t="shared" si="31"/>
        <v>SI-10SB:DI-BPMSigPatch-1/TI_OUT
SI-10SB:DI-BPMRFFE-1/TI_IN</v>
      </c>
      <c r="R2994" s="46" t="s">
        <v>25</v>
      </c>
      <c r="S2994" s="46" t="s">
        <v>25</v>
      </c>
      <c r="T2994" s="47" t="str">
        <f>Def_Sistemas_Conectores_Cabos!$C$14</f>
        <v>Datalink Extrudado</v>
      </c>
      <c r="U2994" s="45" t="s">
        <v>46</v>
      </c>
      <c r="V2994" s="33"/>
      <c r="W2994" s="33"/>
      <c r="X2994" s="33"/>
    </row>
    <row r="2995" ht="15.75" customHeight="1">
      <c r="A2995" s="19" t="str">
        <f>Def_Sistemas_Conectores_Cabos!$A$22</f>
        <v>BPM de elétrons</v>
      </c>
      <c r="B2995" s="22" t="str">
        <f>Datas_Entregas!$A$6</f>
        <v>Linhas de Luz (fases I-A e II)</v>
      </c>
      <c r="C2995" s="25">
        <f t="array" ref="C2995">INDEX(Datas_Entregas!$B$2:$B$100, MATCH(B2995, Datas_Entregas!$A$2:$A$100, 0), 1)</f>
        <v>43374</v>
      </c>
      <c r="D2995" s="22" t="str">
        <f>Def_Status_Montagem!$A$2</f>
        <v>A verificar</v>
      </c>
      <c r="E2995" s="35" t="str">
        <f>Def_Status_Montagem!$B$4</f>
        <v>Contratada (inclui etiqueta)</v>
      </c>
      <c r="F2995" s="214" t="str">
        <f t="array" ref="F2995">INDEX(Def_Instancias_Equipamentos!$F$2:$F$5135, MATCH(K2995, Def_Instancias_Equipamentos!$D$2:$D$5135, 0), 1)</f>
        <v>Túnel (Anel)</v>
      </c>
      <c r="G2995" s="215" t="str">
        <f t="array" ref="G2995">INDEX(Def_Instancias_Equipamentos!$F$2:$F$5135, MATCH(L2995, Def_Instancias_Equipamentos!$D$2:$D$5135, 0), 1)</f>
        <v>Sala Racks 10</v>
      </c>
      <c r="H2995" s="26" t="str">
        <f t="array" ref="H2995">INDEX(Def_Instancias_Equipamentos!$E$2:$E$5135, MATCH(K2995, Def_Instancias_Equipamentos!$D$2:$D$5135, 0), 1)</f>
        <v>SI-10SB</v>
      </c>
      <c r="I2995" s="27" t="str">
        <f t="array" ref="I2995">INDEX(Def_Instancias_Equipamentos!$E$2:$E$5135, MATCH(L2995, Def_Instancias_Equipamentos!$D$2:$D$5135, 0), 1)</f>
        <v>IA-10RaBPM</v>
      </c>
      <c r="J2995" s="27" t="str">
        <f t="shared" si="26"/>
        <v>EXTERNO</v>
      </c>
      <c r="K2995" s="28" t="str">
        <f>Def_Instancias_Equipamentos!$D$1220</f>
        <v>SI-10SB:DI-BPMSigPatch-2</v>
      </c>
      <c r="L2995" s="19" t="str">
        <f>Def_Instancias_Equipamentos!$D$970</f>
        <v>SI-10SB:DI-BPMRFFE-2</v>
      </c>
      <c r="M2995" s="44" t="s">
        <v>49</v>
      </c>
      <c r="N2995" s="45" t="s">
        <v>50</v>
      </c>
      <c r="O2995" s="31" t="str">
        <f>Def_Sistemas_Conectores_Cabos!$B$7</f>
        <v>SMA 50-ohm</v>
      </c>
      <c r="P2995" s="19" t="str">
        <f>Def_Sistemas_Conectores_Cabos!$B$7</f>
        <v>SMA 50-ohm</v>
      </c>
      <c r="Q2995" s="27" t="str">
        <f t="shared" si="31"/>
        <v>SI-10SB:DI-BPMSigPatch-2/TI_OUT
SI-10SB:DI-BPMRFFE-2/TI_IN</v>
      </c>
      <c r="R2995" s="46" t="s">
        <v>25</v>
      </c>
      <c r="S2995" s="46" t="s">
        <v>25</v>
      </c>
      <c r="T2995" s="47" t="str">
        <f>Def_Sistemas_Conectores_Cabos!$C$14</f>
        <v>Datalink Extrudado</v>
      </c>
      <c r="U2995" s="45" t="s">
        <v>46</v>
      </c>
      <c r="V2995" s="33"/>
      <c r="W2995" s="33"/>
      <c r="X2995" s="33"/>
    </row>
    <row r="2996" ht="15.75" customHeight="1">
      <c r="A2996" s="19" t="str">
        <f>Def_Sistemas_Conectores_Cabos!$A$22</f>
        <v>BPM de elétrons</v>
      </c>
      <c r="B2996" s="22" t="str">
        <f>Datas_Entregas!$A$3</f>
        <v>BTS/Anel</v>
      </c>
      <c r="C2996" s="25">
        <f t="array" ref="C2996">INDEX(Datas_Entregas!$B$2:$B$100, MATCH(B2996, Datas_Entregas!$A$2:$A$100, 0), 1)</f>
        <v>43296</v>
      </c>
      <c r="D2996" s="22" t="str">
        <f>Def_Status_Montagem!$A$2</f>
        <v>A verificar</v>
      </c>
      <c r="E2996" s="35" t="str">
        <f>Def_Status_Montagem!$B$4</f>
        <v>Contratada (inclui etiqueta)</v>
      </c>
      <c r="F2996" s="214" t="str">
        <f t="array" ref="F2996">INDEX(Def_Instancias_Equipamentos!$F$2:$F$5135, MATCH(K2996, Def_Instancias_Equipamentos!$D$2:$D$5135, 0), 1)</f>
        <v>Túnel (Anel)</v>
      </c>
      <c r="G2996" s="215" t="str">
        <f t="array" ref="G2996">INDEX(Def_Instancias_Equipamentos!$F$2:$F$5135, MATCH(L2996, Def_Instancias_Equipamentos!$D$2:$D$5135, 0), 1)</f>
        <v>Sala Racks 11</v>
      </c>
      <c r="H2996" s="26" t="str">
        <f t="array" ref="H2996">INDEX(Def_Instancias_Equipamentos!$E$2:$E$5135, MATCH(K2996, Def_Instancias_Equipamentos!$D$2:$D$5135, 0), 1)</f>
        <v>SI-11C1</v>
      </c>
      <c r="I2996" s="27" t="str">
        <f t="array" ref="I2996">INDEX(Def_Instancias_Equipamentos!$E$2:$E$5135, MATCH(L2996, Def_Instancias_Equipamentos!$D$2:$D$5135, 0), 1)</f>
        <v>IA-11RaBPM</v>
      </c>
      <c r="J2996" s="27" t="str">
        <f t="shared" si="26"/>
        <v>EXTERNO</v>
      </c>
      <c r="K2996" s="28" t="str">
        <f>Def_Instancias_Equipamentos!$D$1121</f>
        <v>SI-11C1:DI-BPMSigPatch-1</v>
      </c>
      <c r="L2996" s="19" t="str">
        <f>Def_Instancias_Equipamentos!$D$871</f>
        <v>SI-11C1:DI-BPMRFFE-1</v>
      </c>
      <c r="M2996" s="44" t="s">
        <v>49</v>
      </c>
      <c r="N2996" s="45" t="s">
        <v>50</v>
      </c>
      <c r="O2996" s="31" t="str">
        <f>Def_Sistemas_Conectores_Cabos!$B$7</f>
        <v>SMA 50-ohm</v>
      </c>
      <c r="P2996" s="19" t="str">
        <f>Def_Sistemas_Conectores_Cabos!$B$7</f>
        <v>SMA 50-ohm</v>
      </c>
      <c r="Q2996" s="27" t="str">
        <f t="shared" si="31"/>
        <v>SI-11C1:DI-BPMSigPatch-1/TI_OUT
SI-11C1:DI-BPMRFFE-1/TI_IN</v>
      </c>
      <c r="R2996" s="46" t="s">
        <v>25</v>
      </c>
      <c r="S2996" s="46" t="s">
        <v>25</v>
      </c>
      <c r="T2996" s="47" t="str">
        <f>Def_Sistemas_Conectores_Cabos!$C$14</f>
        <v>Datalink Extrudado</v>
      </c>
      <c r="U2996" s="45" t="s">
        <v>46</v>
      </c>
      <c r="V2996" s="33"/>
      <c r="W2996" s="33"/>
      <c r="X2996" s="33"/>
    </row>
    <row r="2997" ht="15.75" customHeight="1">
      <c r="A2997" s="19" t="str">
        <f>Def_Sistemas_Conectores_Cabos!$A$22</f>
        <v>BPM de elétrons</v>
      </c>
      <c r="B2997" s="22" t="str">
        <f>Datas_Entregas!$A$3</f>
        <v>BTS/Anel</v>
      </c>
      <c r="C2997" s="25">
        <f t="array" ref="C2997">INDEX(Datas_Entregas!$B$2:$B$100, MATCH(B2997, Datas_Entregas!$A$2:$A$100, 0), 1)</f>
        <v>43296</v>
      </c>
      <c r="D2997" s="22" t="str">
        <f>Def_Status_Montagem!$A$2</f>
        <v>A verificar</v>
      </c>
      <c r="E2997" s="35" t="str">
        <f>Def_Status_Montagem!$B$4</f>
        <v>Contratada (inclui etiqueta)</v>
      </c>
      <c r="F2997" s="214" t="str">
        <f t="array" ref="F2997">INDEX(Def_Instancias_Equipamentos!$F$2:$F$5135, MATCH(K2997, Def_Instancias_Equipamentos!$D$2:$D$5135, 0), 1)</f>
        <v>Túnel (Anel)</v>
      </c>
      <c r="G2997" s="215" t="str">
        <f t="array" ref="G2997">INDEX(Def_Instancias_Equipamentos!$F$2:$F$5135, MATCH(L2997, Def_Instancias_Equipamentos!$D$2:$D$5135, 0), 1)</f>
        <v>Sala Racks 11</v>
      </c>
      <c r="H2997" s="26" t="str">
        <f t="array" ref="H2997">INDEX(Def_Instancias_Equipamentos!$E$2:$E$5135, MATCH(K2997, Def_Instancias_Equipamentos!$D$2:$D$5135, 0), 1)</f>
        <v>SI-11C1</v>
      </c>
      <c r="I2997" s="27" t="str">
        <f t="array" ref="I2997">INDEX(Def_Instancias_Equipamentos!$E$2:$E$5135, MATCH(L2997, Def_Instancias_Equipamentos!$D$2:$D$5135, 0), 1)</f>
        <v>IA-11RaBPM</v>
      </c>
      <c r="J2997" s="27" t="str">
        <f t="shared" si="26"/>
        <v>EXTERNO</v>
      </c>
      <c r="K2997" s="28" t="str">
        <f>Def_Instancias_Equipamentos!$D$1122</f>
        <v>SI-11C1:DI-BPMSigPatch-2</v>
      </c>
      <c r="L2997" s="19" t="str">
        <f>Def_Instancias_Equipamentos!$D$872</f>
        <v>SI-11C1:DI-BPMRFFE-2</v>
      </c>
      <c r="M2997" s="44" t="s">
        <v>49</v>
      </c>
      <c r="N2997" s="45" t="s">
        <v>50</v>
      </c>
      <c r="O2997" s="31" t="str">
        <f>Def_Sistemas_Conectores_Cabos!$B$7</f>
        <v>SMA 50-ohm</v>
      </c>
      <c r="P2997" s="19" t="str">
        <f>Def_Sistemas_Conectores_Cabos!$B$7</f>
        <v>SMA 50-ohm</v>
      </c>
      <c r="Q2997" s="27" t="str">
        <f t="shared" si="31"/>
        <v>SI-11C1:DI-BPMSigPatch-2/TI_OUT
SI-11C1:DI-BPMRFFE-2/TI_IN</v>
      </c>
      <c r="R2997" s="46" t="s">
        <v>25</v>
      </c>
      <c r="S2997" s="46" t="s">
        <v>25</v>
      </c>
      <c r="T2997" s="47" t="str">
        <f>Def_Sistemas_Conectores_Cabos!$C$14</f>
        <v>Datalink Extrudado</v>
      </c>
      <c r="U2997" s="45" t="s">
        <v>46</v>
      </c>
      <c r="V2997" s="33"/>
      <c r="W2997" s="33"/>
      <c r="X2997" s="33"/>
    </row>
    <row r="2998" ht="15.75" customHeight="1">
      <c r="A2998" s="19" t="str">
        <f>Def_Sistemas_Conectores_Cabos!$A$22</f>
        <v>BPM de elétrons</v>
      </c>
      <c r="B2998" s="22" t="str">
        <f>Datas_Entregas!$A$3</f>
        <v>BTS/Anel</v>
      </c>
      <c r="C2998" s="25">
        <f t="array" ref="C2998">INDEX(Datas_Entregas!$B$2:$B$100, MATCH(B2998, Datas_Entregas!$A$2:$A$100, 0), 1)</f>
        <v>43296</v>
      </c>
      <c r="D2998" s="22" t="str">
        <f>Def_Status_Montagem!$A$2</f>
        <v>A verificar</v>
      </c>
      <c r="E2998" s="35" t="str">
        <f>Def_Status_Montagem!$B$4</f>
        <v>Contratada (inclui etiqueta)</v>
      </c>
      <c r="F2998" s="214" t="str">
        <f t="array" ref="F2998">INDEX(Def_Instancias_Equipamentos!$F$2:$F$5135, MATCH(K2998, Def_Instancias_Equipamentos!$D$2:$D$5135, 0), 1)</f>
        <v>Túnel (Anel)</v>
      </c>
      <c r="G2998" s="215" t="str">
        <f t="array" ref="G2998">INDEX(Def_Instancias_Equipamentos!$F$2:$F$5135, MATCH(L2998, Def_Instancias_Equipamentos!$D$2:$D$5135, 0), 1)</f>
        <v>Sala Racks 11</v>
      </c>
      <c r="H2998" s="26" t="str">
        <f t="array" ref="H2998">INDEX(Def_Instancias_Equipamentos!$E$2:$E$5135, MATCH(K2998, Def_Instancias_Equipamentos!$D$2:$D$5135, 0), 1)</f>
        <v>SI-11C2</v>
      </c>
      <c r="I2998" s="27" t="str">
        <f t="array" ref="I2998">INDEX(Def_Instancias_Equipamentos!$E$2:$E$5135, MATCH(L2998, Def_Instancias_Equipamentos!$D$2:$D$5135, 0), 1)</f>
        <v>IA-11RaBPM</v>
      </c>
      <c r="J2998" s="27" t="str">
        <f t="shared" si="26"/>
        <v>EXTERNO</v>
      </c>
      <c r="K2998" s="28" t="str">
        <f>Def_Instancias_Equipamentos!$D$1123</f>
        <v>SI-11C2:DI-BPMSigPatch</v>
      </c>
      <c r="L2998" s="19" t="str">
        <f>Def_Instancias_Equipamentos!$D$873</f>
        <v>SI-11C2:DI-BPMRFFE</v>
      </c>
      <c r="M2998" s="44" t="s">
        <v>49</v>
      </c>
      <c r="N2998" s="45" t="s">
        <v>50</v>
      </c>
      <c r="O2998" s="31" t="str">
        <f>Def_Sistemas_Conectores_Cabos!$B$7</f>
        <v>SMA 50-ohm</v>
      </c>
      <c r="P2998" s="19" t="str">
        <f>Def_Sistemas_Conectores_Cabos!$B$7</f>
        <v>SMA 50-ohm</v>
      </c>
      <c r="Q2998" s="27" t="str">
        <f t="shared" si="31"/>
        <v>SI-11C2:DI-BPMSigPatch/TI_OUT
SI-11C2:DI-BPMRFFE/TI_IN</v>
      </c>
      <c r="R2998" s="46" t="s">
        <v>25</v>
      </c>
      <c r="S2998" s="46" t="s">
        <v>25</v>
      </c>
      <c r="T2998" s="47" t="str">
        <f>Def_Sistemas_Conectores_Cabos!$C$14</f>
        <v>Datalink Extrudado</v>
      </c>
      <c r="U2998" s="45" t="s">
        <v>46</v>
      </c>
      <c r="V2998" s="33"/>
      <c r="W2998" s="33"/>
      <c r="X2998" s="33"/>
    </row>
    <row r="2999" ht="15.75" customHeight="1">
      <c r="A2999" s="19" t="str">
        <f>Def_Sistemas_Conectores_Cabos!$A$22</f>
        <v>BPM de elétrons</v>
      </c>
      <c r="B2999" s="22" t="str">
        <f>Datas_Entregas!$A$3</f>
        <v>BTS/Anel</v>
      </c>
      <c r="C2999" s="25">
        <f t="array" ref="C2999">INDEX(Datas_Entregas!$B$2:$B$100, MATCH(B2999, Datas_Entregas!$A$2:$A$100, 0), 1)</f>
        <v>43296</v>
      </c>
      <c r="D2999" s="22" t="str">
        <f>Def_Status_Montagem!$A$2</f>
        <v>A verificar</v>
      </c>
      <c r="E2999" s="35" t="str">
        <f>Def_Status_Montagem!$B$4</f>
        <v>Contratada (inclui etiqueta)</v>
      </c>
      <c r="F2999" s="214" t="str">
        <f t="array" ref="F2999">INDEX(Def_Instancias_Equipamentos!$F$2:$F$5135, MATCH(K2999, Def_Instancias_Equipamentos!$D$2:$D$5135, 0), 1)</f>
        <v>Túnel (Anel)</v>
      </c>
      <c r="G2999" s="215" t="str">
        <f t="array" ref="G2999">INDEX(Def_Instancias_Equipamentos!$F$2:$F$5135, MATCH(L2999, Def_Instancias_Equipamentos!$D$2:$D$5135, 0), 1)</f>
        <v>Sala Racks 11</v>
      </c>
      <c r="H2999" s="26" t="str">
        <f t="array" ref="H2999">INDEX(Def_Instancias_Equipamentos!$E$2:$E$5135, MATCH(K2999, Def_Instancias_Equipamentos!$D$2:$D$5135, 0), 1)</f>
        <v>SI-11C3</v>
      </c>
      <c r="I2999" s="27" t="str">
        <f t="array" ref="I2999">INDEX(Def_Instancias_Equipamentos!$E$2:$E$5135, MATCH(L2999, Def_Instancias_Equipamentos!$D$2:$D$5135, 0), 1)</f>
        <v>IA-11RaBPM</v>
      </c>
      <c r="J2999" s="27" t="str">
        <f t="shared" si="26"/>
        <v>EXTERNO</v>
      </c>
      <c r="K2999" s="28" t="str">
        <f>Def_Instancias_Equipamentos!$D$1124</f>
        <v>SI-11C3:DI-BPMSigPatch-1</v>
      </c>
      <c r="L2999" s="19" t="str">
        <f>Def_Instancias_Equipamentos!$D$874</f>
        <v>SI-11C3:DI-BPMRFFE-1</v>
      </c>
      <c r="M2999" s="44" t="s">
        <v>49</v>
      </c>
      <c r="N2999" s="45" t="s">
        <v>50</v>
      </c>
      <c r="O2999" s="31" t="str">
        <f>Def_Sistemas_Conectores_Cabos!$B$7</f>
        <v>SMA 50-ohm</v>
      </c>
      <c r="P2999" s="19" t="str">
        <f>Def_Sistemas_Conectores_Cabos!$B$7</f>
        <v>SMA 50-ohm</v>
      </c>
      <c r="Q2999" s="27" t="str">
        <f t="shared" si="31"/>
        <v>SI-11C3:DI-BPMSigPatch-1/TI_OUT
SI-11C3:DI-BPMRFFE-1/TI_IN</v>
      </c>
      <c r="R2999" s="46" t="s">
        <v>25</v>
      </c>
      <c r="S2999" s="46" t="s">
        <v>25</v>
      </c>
      <c r="T2999" s="47" t="str">
        <f>Def_Sistemas_Conectores_Cabos!$C$14</f>
        <v>Datalink Extrudado</v>
      </c>
      <c r="U2999" s="45" t="s">
        <v>46</v>
      </c>
      <c r="V2999" s="33"/>
      <c r="W2999" s="33"/>
      <c r="X2999" s="33"/>
    </row>
    <row r="3000" ht="15.75" customHeight="1">
      <c r="A3000" s="19" t="str">
        <f>Def_Sistemas_Conectores_Cabos!$A$22</f>
        <v>BPM de elétrons</v>
      </c>
      <c r="B3000" s="22" t="str">
        <f>Datas_Entregas!$A$3</f>
        <v>BTS/Anel</v>
      </c>
      <c r="C3000" s="25">
        <f t="array" ref="C3000">INDEX(Datas_Entregas!$B$2:$B$100, MATCH(B3000, Datas_Entregas!$A$2:$A$100, 0), 1)</f>
        <v>43296</v>
      </c>
      <c r="D3000" s="22" t="str">
        <f>Def_Status_Montagem!$A$2</f>
        <v>A verificar</v>
      </c>
      <c r="E3000" s="35" t="str">
        <f>Def_Status_Montagem!$B$4</f>
        <v>Contratada (inclui etiqueta)</v>
      </c>
      <c r="F3000" s="214" t="str">
        <f t="array" ref="F3000">INDEX(Def_Instancias_Equipamentos!$F$2:$F$5135, MATCH(K3000, Def_Instancias_Equipamentos!$D$2:$D$5135, 0), 1)</f>
        <v>Túnel (Anel)</v>
      </c>
      <c r="G3000" s="215" t="str">
        <f t="array" ref="G3000">INDEX(Def_Instancias_Equipamentos!$F$2:$F$5135, MATCH(L3000, Def_Instancias_Equipamentos!$D$2:$D$5135, 0), 1)</f>
        <v>Sala Racks 11</v>
      </c>
      <c r="H3000" s="26" t="str">
        <f t="array" ref="H3000">INDEX(Def_Instancias_Equipamentos!$E$2:$E$5135, MATCH(K3000, Def_Instancias_Equipamentos!$D$2:$D$5135, 0), 1)</f>
        <v>SI-11C3</v>
      </c>
      <c r="I3000" s="27" t="str">
        <f t="array" ref="I3000">INDEX(Def_Instancias_Equipamentos!$E$2:$E$5135, MATCH(L3000, Def_Instancias_Equipamentos!$D$2:$D$5135, 0), 1)</f>
        <v>IA-11RaBPM</v>
      </c>
      <c r="J3000" s="27" t="str">
        <f t="shared" si="26"/>
        <v>EXTERNO</v>
      </c>
      <c r="K3000" s="28" t="str">
        <f>Def_Instancias_Equipamentos!$D$1125</f>
        <v>SI-11C3:DI-BPMSigPatch-2</v>
      </c>
      <c r="L3000" s="19" t="str">
        <f>Def_Instancias_Equipamentos!$D$875</f>
        <v>SI-11C3:DI-BPMRFFE-2</v>
      </c>
      <c r="M3000" s="44" t="s">
        <v>49</v>
      </c>
      <c r="N3000" s="45" t="s">
        <v>50</v>
      </c>
      <c r="O3000" s="31" t="str">
        <f>Def_Sistemas_Conectores_Cabos!$B$7</f>
        <v>SMA 50-ohm</v>
      </c>
      <c r="P3000" s="19" t="str">
        <f>Def_Sistemas_Conectores_Cabos!$B$7</f>
        <v>SMA 50-ohm</v>
      </c>
      <c r="Q3000" s="27" t="str">
        <f t="shared" si="31"/>
        <v>SI-11C3:DI-BPMSigPatch-2/TI_OUT
SI-11C3:DI-BPMRFFE-2/TI_IN</v>
      </c>
      <c r="R3000" s="46" t="s">
        <v>25</v>
      </c>
      <c r="S3000" s="46" t="s">
        <v>25</v>
      </c>
      <c r="T3000" s="47" t="str">
        <f>Def_Sistemas_Conectores_Cabos!$C$14</f>
        <v>Datalink Extrudado</v>
      </c>
      <c r="U3000" s="45" t="s">
        <v>46</v>
      </c>
      <c r="V3000" s="33"/>
      <c r="W3000" s="33"/>
      <c r="X3000" s="33"/>
    </row>
    <row r="3001" ht="15.75" customHeight="1">
      <c r="A3001" s="19" t="str">
        <f>Def_Sistemas_Conectores_Cabos!$A$22</f>
        <v>BPM de elétrons</v>
      </c>
      <c r="B3001" s="22" t="str">
        <f>Datas_Entregas!$A$3</f>
        <v>BTS/Anel</v>
      </c>
      <c r="C3001" s="25">
        <f t="array" ref="C3001">INDEX(Datas_Entregas!$B$2:$B$100, MATCH(B3001, Datas_Entregas!$A$2:$A$100, 0), 1)</f>
        <v>43296</v>
      </c>
      <c r="D3001" s="22" t="str">
        <f>Def_Status_Montagem!$A$2</f>
        <v>A verificar</v>
      </c>
      <c r="E3001" s="35" t="str">
        <f>Def_Status_Montagem!$B$4</f>
        <v>Contratada (inclui etiqueta)</v>
      </c>
      <c r="F3001" s="214" t="str">
        <f t="array" ref="F3001">INDEX(Def_Instancias_Equipamentos!$F$2:$F$5135, MATCH(K3001, Def_Instancias_Equipamentos!$D$2:$D$5135, 0), 1)</f>
        <v>Túnel (Anel)</v>
      </c>
      <c r="G3001" s="215" t="str">
        <f t="array" ref="G3001">INDEX(Def_Instancias_Equipamentos!$F$2:$F$5135, MATCH(L3001, Def_Instancias_Equipamentos!$D$2:$D$5135, 0), 1)</f>
        <v>Sala Racks 11</v>
      </c>
      <c r="H3001" s="26" t="str">
        <f t="array" ref="H3001">INDEX(Def_Instancias_Equipamentos!$E$2:$E$5135, MATCH(K3001, Def_Instancias_Equipamentos!$D$2:$D$5135, 0), 1)</f>
        <v>SI-11C4</v>
      </c>
      <c r="I3001" s="27" t="str">
        <f t="array" ref="I3001">INDEX(Def_Instancias_Equipamentos!$E$2:$E$5135, MATCH(L3001, Def_Instancias_Equipamentos!$D$2:$D$5135, 0), 1)</f>
        <v>IA-11RaBPM</v>
      </c>
      <c r="J3001" s="27" t="str">
        <f t="shared" si="26"/>
        <v>EXTERNO</v>
      </c>
      <c r="K3001" s="28" t="str">
        <f>Def_Instancias_Equipamentos!$D$1126</f>
        <v>SI-11C4:DI-BPMSigPatch</v>
      </c>
      <c r="L3001" s="19" t="str">
        <f>Def_Instancias_Equipamentos!$D$876</f>
        <v>SI-11C4:DI-BPMRFFE</v>
      </c>
      <c r="M3001" s="44" t="s">
        <v>49</v>
      </c>
      <c r="N3001" s="45" t="s">
        <v>50</v>
      </c>
      <c r="O3001" s="31" t="str">
        <f>Def_Sistemas_Conectores_Cabos!$B$7</f>
        <v>SMA 50-ohm</v>
      </c>
      <c r="P3001" s="19" t="str">
        <f>Def_Sistemas_Conectores_Cabos!$B$7</f>
        <v>SMA 50-ohm</v>
      </c>
      <c r="Q3001" s="27" t="str">
        <f t="shared" si="31"/>
        <v>SI-11C4:DI-BPMSigPatch/TI_OUT
SI-11C4:DI-BPMRFFE/TI_IN</v>
      </c>
      <c r="R3001" s="46" t="s">
        <v>25</v>
      </c>
      <c r="S3001" s="46" t="s">
        <v>25</v>
      </c>
      <c r="T3001" s="47" t="str">
        <f>Def_Sistemas_Conectores_Cabos!$C$14</f>
        <v>Datalink Extrudado</v>
      </c>
      <c r="U3001" s="45" t="s">
        <v>46</v>
      </c>
      <c r="V3001" s="33"/>
      <c r="W3001" s="33"/>
      <c r="X3001" s="33"/>
    </row>
    <row r="3002" ht="15.75" customHeight="1">
      <c r="A3002" s="19" t="str">
        <f>Def_Sistemas_Conectores_Cabos!$A$22</f>
        <v>BPM de elétrons</v>
      </c>
      <c r="B3002" s="22" t="str">
        <f>Datas_Entregas!$A$3</f>
        <v>BTS/Anel</v>
      </c>
      <c r="C3002" s="25">
        <f t="array" ref="C3002">INDEX(Datas_Entregas!$B$2:$B$100, MATCH(B3002, Datas_Entregas!$A$2:$A$100, 0), 1)</f>
        <v>43296</v>
      </c>
      <c r="D3002" s="22" t="str">
        <f>Def_Status_Montagem!$A$2</f>
        <v>A verificar</v>
      </c>
      <c r="E3002" s="35" t="str">
        <f>Def_Status_Montagem!$B$4</f>
        <v>Contratada (inclui etiqueta)</v>
      </c>
      <c r="F3002" s="214" t="str">
        <f t="array" ref="F3002">INDEX(Def_Instancias_Equipamentos!$F$2:$F$5135, MATCH(K3002, Def_Instancias_Equipamentos!$D$2:$D$5135, 0), 1)</f>
        <v>Túnel (Anel)</v>
      </c>
      <c r="G3002" s="215" t="str">
        <f t="array" ref="G3002">INDEX(Def_Instancias_Equipamentos!$F$2:$F$5135, MATCH(L3002, Def_Instancias_Equipamentos!$D$2:$D$5135, 0), 1)</f>
        <v>Sala Racks 11</v>
      </c>
      <c r="H3002" s="26" t="str">
        <f t="array" ref="H3002">INDEX(Def_Instancias_Equipamentos!$E$2:$E$5135, MATCH(K3002, Def_Instancias_Equipamentos!$D$2:$D$5135, 0), 1)</f>
        <v>SI-11M1</v>
      </c>
      <c r="I3002" s="27" t="str">
        <f t="array" ref="I3002">INDEX(Def_Instancias_Equipamentos!$E$2:$E$5135, MATCH(L3002, Def_Instancias_Equipamentos!$D$2:$D$5135, 0), 1)</f>
        <v>IA-11RaBPM</v>
      </c>
      <c r="J3002" s="27" t="str">
        <f t="shared" si="26"/>
        <v>EXTERNO</v>
      </c>
      <c r="K3002" s="28" t="str">
        <f>Def_Instancias_Equipamentos!$D$1127</f>
        <v>SI-11M1:DI-BPMSigPatch</v>
      </c>
      <c r="L3002" s="19" t="str">
        <f>Def_Instancias_Equipamentos!$D$877</f>
        <v>SI-11M1:DI-BPMRFFE</v>
      </c>
      <c r="M3002" s="44" t="s">
        <v>49</v>
      </c>
      <c r="N3002" s="45" t="s">
        <v>50</v>
      </c>
      <c r="O3002" s="31" t="str">
        <f>Def_Sistemas_Conectores_Cabos!$B$7</f>
        <v>SMA 50-ohm</v>
      </c>
      <c r="P3002" s="19" t="str">
        <f>Def_Sistemas_Conectores_Cabos!$B$7</f>
        <v>SMA 50-ohm</v>
      </c>
      <c r="Q3002" s="27" t="str">
        <f t="shared" si="31"/>
        <v>SI-11M1:DI-BPMSigPatch/TI_OUT
SI-11M1:DI-BPMRFFE/TI_IN</v>
      </c>
      <c r="R3002" s="46" t="s">
        <v>25</v>
      </c>
      <c r="S3002" s="46" t="s">
        <v>25</v>
      </c>
      <c r="T3002" s="47" t="str">
        <f>Def_Sistemas_Conectores_Cabos!$C$14</f>
        <v>Datalink Extrudado</v>
      </c>
      <c r="U3002" s="45" t="s">
        <v>46</v>
      </c>
      <c r="V3002" s="33"/>
      <c r="W3002" s="33"/>
      <c r="X3002" s="33"/>
    </row>
    <row r="3003" ht="15.75" customHeight="1">
      <c r="A3003" s="19" t="str">
        <f>Def_Sistemas_Conectores_Cabos!$A$22</f>
        <v>BPM de elétrons</v>
      </c>
      <c r="B3003" s="22" t="str">
        <f>Datas_Entregas!$A$3</f>
        <v>BTS/Anel</v>
      </c>
      <c r="C3003" s="25">
        <f t="array" ref="C3003">INDEX(Datas_Entregas!$B$2:$B$100, MATCH(B3003, Datas_Entregas!$A$2:$A$100, 0), 1)</f>
        <v>43296</v>
      </c>
      <c r="D3003" s="22" t="str">
        <f>Def_Status_Montagem!$A$2</f>
        <v>A verificar</v>
      </c>
      <c r="E3003" s="35" t="str">
        <f>Def_Status_Montagem!$B$4</f>
        <v>Contratada (inclui etiqueta)</v>
      </c>
      <c r="F3003" s="214" t="str">
        <f t="array" ref="F3003">INDEX(Def_Instancias_Equipamentos!$F$2:$F$5135, MATCH(K3003, Def_Instancias_Equipamentos!$D$2:$D$5135, 0), 1)</f>
        <v>Túnel (Anel)</v>
      </c>
      <c r="G3003" s="215" t="str">
        <f t="array" ref="G3003">INDEX(Def_Instancias_Equipamentos!$F$2:$F$5135, MATCH(L3003, Def_Instancias_Equipamentos!$D$2:$D$5135, 0), 1)</f>
        <v>Sala Racks 11</v>
      </c>
      <c r="H3003" s="26" t="str">
        <f t="array" ref="H3003">INDEX(Def_Instancias_Equipamentos!$E$2:$E$5135, MATCH(K3003, Def_Instancias_Equipamentos!$D$2:$D$5135, 0), 1)</f>
        <v>SI-11M2</v>
      </c>
      <c r="I3003" s="27" t="str">
        <f t="array" ref="I3003">INDEX(Def_Instancias_Equipamentos!$E$2:$E$5135, MATCH(L3003, Def_Instancias_Equipamentos!$D$2:$D$5135, 0), 1)</f>
        <v>IA-11RaBPM</v>
      </c>
      <c r="J3003" s="27" t="str">
        <f t="shared" si="26"/>
        <v>EXTERNO</v>
      </c>
      <c r="K3003" s="28" t="str">
        <f>Def_Instancias_Equipamentos!$D$1128</f>
        <v>SI-11M2:DI-BPMSigPatch</v>
      </c>
      <c r="L3003" s="19" t="str">
        <f>Def_Instancias_Equipamentos!$D$878</f>
        <v>SI-11M2:DI-BPMRFFE</v>
      </c>
      <c r="M3003" s="44" t="s">
        <v>49</v>
      </c>
      <c r="N3003" s="45" t="s">
        <v>50</v>
      </c>
      <c r="O3003" s="31" t="str">
        <f>Def_Sistemas_Conectores_Cabos!$B$7</f>
        <v>SMA 50-ohm</v>
      </c>
      <c r="P3003" s="19" t="str">
        <f>Def_Sistemas_Conectores_Cabos!$B$7</f>
        <v>SMA 50-ohm</v>
      </c>
      <c r="Q3003" s="27" t="str">
        <f t="shared" si="31"/>
        <v>SI-11M2:DI-BPMSigPatch/TI_OUT
SI-11M2:DI-BPMRFFE/TI_IN</v>
      </c>
      <c r="R3003" s="46" t="s">
        <v>25</v>
      </c>
      <c r="S3003" s="46" t="s">
        <v>25</v>
      </c>
      <c r="T3003" s="47" t="str">
        <f>Def_Sistemas_Conectores_Cabos!$C$14</f>
        <v>Datalink Extrudado</v>
      </c>
      <c r="U3003" s="45" t="s">
        <v>46</v>
      </c>
      <c r="V3003" s="33"/>
      <c r="W3003" s="33"/>
      <c r="X3003" s="33"/>
    </row>
    <row r="3004" ht="15.75" customHeight="1">
      <c r="A3004" s="19" t="str">
        <f>Def_Sistemas_Conectores_Cabos!$A$22</f>
        <v>BPM de elétrons</v>
      </c>
      <c r="B3004" s="22" t="str">
        <f>Datas_Entregas!$A$3</f>
        <v>BTS/Anel</v>
      </c>
      <c r="C3004" s="25">
        <f t="array" ref="C3004">INDEX(Datas_Entregas!$B$2:$B$100, MATCH(B3004, Datas_Entregas!$A$2:$A$100, 0), 1)</f>
        <v>43296</v>
      </c>
      <c r="D3004" s="22" t="str">
        <f>Def_Status_Montagem!$A$2</f>
        <v>A verificar</v>
      </c>
      <c r="E3004" s="35" t="str">
        <f>Def_Status_Montagem!$B$4</f>
        <v>Contratada (inclui etiqueta)</v>
      </c>
      <c r="F3004" s="214" t="str">
        <f t="array" ref="F3004">INDEX(Def_Instancias_Equipamentos!$F$2:$F$5135, MATCH(K3004, Def_Instancias_Equipamentos!$D$2:$D$5135, 0), 1)</f>
        <v>Túnel (Anel)</v>
      </c>
      <c r="G3004" s="215" t="str">
        <f t="array" ref="G3004">INDEX(Def_Instancias_Equipamentos!$F$2:$F$5135, MATCH(L3004, Def_Instancias_Equipamentos!$D$2:$D$5135, 0), 1)</f>
        <v>Sala Racks 11</v>
      </c>
      <c r="H3004" s="26" t="str">
        <f t="array" ref="H3004">INDEX(Def_Instancias_Equipamentos!$E$2:$E$5135, MATCH(K3004, Def_Instancias_Equipamentos!$D$2:$D$5135, 0), 1)</f>
        <v>SI-11SP</v>
      </c>
      <c r="I3004" s="27" t="str">
        <f t="array" ref="I3004">INDEX(Def_Instancias_Equipamentos!$E$2:$E$5135, MATCH(L3004, Def_Instancias_Equipamentos!$D$2:$D$5135, 0), 1)</f>
        <v>IA-11RaBPM</v>
      </c>
      <c r="J3004" s="27" t="str">
        <f t="shared" si="26"/>
        <v>EXTERNO</v>
      </c>
      <c r="K3004" s="28" t="str">
        <f>Def_Instancias_Equipamentos!$D$1221</f>
        <v>SI-11SP:DI-BPMSigPatch-1</v>
      </c>
      <c r="L3004" s="19" t="str">
        <f>Def_Instancias_Equipamentos!$D$971</f>
        <v>SI-11SP:DI-BPMRFFE-1</v>
      </c>
      <c r="M3004" s="44" t="s">
        <v>49</v>
      </c>
      <c r="N3004" s="45" t="s">
        <v>50</v>
      </c>
      <c r="O3004" s="31" t="str">
        <f>Def_Sistemas_Conectores_Cabos!$B$7</f>
        <v>SMA 50-ohm</v>
      </c>
      <c r="P3004" s="19" t="str">
        <f>Def_Sistemas_Conectores_Cabos!$B$7</f>
        <v>SMA 50-ohm</v>
      </c>
      <c r="Q3004" s="27" t="str">
        <f t="shared" si="31"/>
        <v>SI-11SP:DI-BPMSigPatch-1/TI_OUT
SI-11SP:DI-BPMRFFE-1/TI_IN</v>
      </c>
      <c r="R3004" s="46" t="s">
        <v>25</v>
      </c>
      <c r="S3004" s="46" t="s">
        <v>25</v>
      </c>
      <c r="T3004" s="47" t="str">
        <f>Def_Sistemas_Conectores_Cabos!$C$14</f>
        <v>Datalink Extrudado</v>
      </c>
      <c r="U3004" s="45" t="s">
        <v>46</v>
      </c>
      <c r="V3004" s="33"/>
      <c r="W3004" s="33"/>
      <c r="X3004" s="33"/>
    </row>
    <row r="3005" ht="15.75" customHeight="1">
      <c r="A3005" s="19" t="str">
        <f>Def_Sistemas_Conectores_Cabos!$A$22</f>
        <v>BPM de elétrons</v>
      </c>
      <c r="B3005" s="22" t="str">
        <f>Datas_Entregas!$A$3</f>
        <v>BTS/Anel</v>
      </c>
      <c r="C3005" s="25">
        <f t="array" ref="C3005">INDEX(Datas_Entregas!$B$2:$B$100, MATCH(B3005, Datas_Entregas!$A$2:$A$100, 0), 1)</f>
        <v>43296</v>
      </c>
      <c r="D3005" s="22" t="str">
        <f>Def_Status_Montagem!$A$2</f>
        <v>A verificar</v>
      </c>
      <c r="E3005" s="35" t="str">
        <f>Def_Status_Montagem!$B$4</f>
        <v>Contratada (inclui etiqueta)</v>
      </c>
      <c r="F3005" s="214" t="str">
        <f t="array" ref="F3005">INDEX(Def_Instancias_Equipamentos!$F$2:$F$5135, MATCH(K3005, Def_Instancias_Equipamentos!$D$2:$D$5135, 0), 1)</f>
        <v>Túnel (Anel)</v>
      </c>
      <c r="G3005" s="215" t="str">
        <f t="array" ref="G3005">INDEX(Def_Instancias_Equipamentos!$F$2:$F$5135, MATCH(L3005, Def_Instancias_Equipamentos!$D$2:$D$5135, 0), 1)</f>
        <v>Sala Racks 11</v>
      </c>
      <c r="H3005" s="26" t="str">
        <f t="array" ref="H3005">INDEX(Def_Instancias_Equipamentos!$E$2:$E$5135, MATCH(K3005, Def_Instancias_Equipamentos!$D$2:$D$5135, 0), 1)</f>
        <v>SI-11SP</v>
      </c>
      <c r="I3005" s="27" t="str">
        <f t="array" ref="I3005">INDEX(Def_Instancias_Equipamentos!$E$2:$E$5135, MATCH(L3005, Def_Instancias_Equipamentos!$D$2:$D$5135, 0), 1)</f>
        <v>IA-11RaBPM</v>
      </c>
      <c r="J3005" s="27" t="str">
        <f t="shared" si="26"/>
        <v>EXTERNO</v>
      </c>
      <c r="K3005" s="28" t="str">
        <f>Def_Instancias_Equipamentos!$D$1222</f>
        <v>SI-11SP:DI-BPMSigPatch-2</v>
      </c>
      <c r="L3005" s="19" t="str">
        <f>Def_Instancias_Equipamentos!$D$972</f>
        <v>SI-11SP:DI-BPMRFFE-2</v>
      </c>
      <c r="M3005" s="44" t="s">
        <v>49</v>
      </c>
      <c r="N3005" s="45" t="s">
        <v>50</v>
      </c>
      <c r="O3005" s="31" t="str">
        <f>Def_Sistemas_Conectores_Cabos!$B$7</f>
        <v>SMA 50-ohm</v>
      </c>
      <c r="P3005" s="19" t="str">
        <f>Def_Sistemas_Conectores_Cabos!$B$7</f>
        <v>SMA 50-ohm</v>
      </c>
      <c r="Q3005" s="27" t="str">
        <f t="shared" si="31"/>
        <v>SI-11SP:DI-BPMSigPatch-2/TI_OUT
SI-11SP:DI-BPMRFFE-2/TI_IN</v>
      </c>
      <c r="R3005" s="46" t="s">
        <v>25</v>
      </c>
      <c r="S3005" s="46" t="s">
        <v>25</v>
      </c>
      <c r="T3005" s="47" t="str">
        <f>Def_Sistemas_Conectores_Cabos!$C$14</f>
        <v>Datalink Extrudado</v>
      </c>
      <c r="U3005" s="45" t="s">
        <v>46</v>
      </c>
      <c r="V3005" s="33"/>
      <c r="W3005" s="33"/>
      <c r="X3005" s="33"/>
    </row>
    <row r="3006" ht="15.75" customHeight="1">
      <c r="A3006" s="19" t="str">
        <f>Def_Sistemas_Conectores_Cabos!$A$22</f>
        <v>BPM de elétrons</v>
      </c>
      <c r="B3006" s="22" t="str">
        <f>Datas_Entregas!$A$3</f>
        <v>BTS/Anel</v>
      </c>
      <c r="C3006" s="25">
        <f t="array" ref="C3006">INDEX(Datas_Entregas!$B$2:$B$100, MATCH(B3006, Datas_Entregas!$A$2:$A$100, 0), 1)</f>
        <v>43296</v>
      </c>
      <c r="D3006" s="22" t="str">
        <f>Def_Status_Montagem!$A$2</f>
        <v>A verificar</v>
      </c>
      <c r="E3006" s="35" t="str">
        <f>Def_Status_Montagem!$B$4</f>
        <v>Contratada (inclui etiqueta)</v>
      </c>
      <c r="F3006" s="214" t="str">
        <f t="array" ref="F3006">INDEX(Def_Instancias_Equipamentos!$F$2:$F$5135, MATCH(K3006, Def_Instancias_Equipamentos!$D$2:$D$5135, 0), 1)</f>
        <v>Túnel (Anel)</v>
      </c>
      <c r="G3006" s="215" t="str">
        <f t="array" ref="G3006">INDEX(Def_Instancias_Equipamentos!$F$2:$F$5135, MATCH(L3006, Def_Instancias_Equipamentos!$D$2:$D$5135, 0), 1)</f>
        <v>Sala Racks 12</v>
      </c>
      <c r="H3006" s="26" t="str">
        <f t="array" ref="H3006">INDEX(Def_Instancias_Equipamentos!$E$2:$E$5135, MATCH(K3006, Def_Instancias_Equipamentos!$D$2:$D$5135, 0), 1)</f>
        <v>SI-12C1</v>
      </c>
      <c r="I3006" s="27" t="str">
        <f t="array" ref="I3006">INDEX(Def_Instancias_Equipamentos!$E$2:$E$5135, MATCH(L3006, Def_Instancias_Equipamentos!$D$2:$D$5135, 0), 1)</f>
        <v>IA-12RaBPM</v>
      </c>
      <c r="J3006" s="27" t="str">
        <f t="shared" si="26"/>
        <v>EXTERNO</v>
      </c>
      <c r="K3006" s="28" t="str">
        <f>Def_Instancias_Equipamentos!$D$1129</f>
        <v>SI-12C1:DI-BPMSigPatch-1</v>
      </c>
      <c r="L3006" s="19" t="str">
        <f>Def_Instancias_Equipamentos!$D$879</f>
        <v>SI-12C1:DI-BPMRFFE-1</v>
      </c>
      <c r="M3006" s="44" t="s">
        <v>49</v>
      </c>
      <c r="N3006" s="45" t="s">
        <v>50</v>
      </c>
      <c r="O3006" s="31" t="str">
        <f>Def_Sistemas_Conectores_Cabos!$B$7</f>
        <v>SMA 50-ohm</v>
      </c>
      <c r="P3006" s="19" t="str">
        <f>Def_Sistemas_Conectores_Cabos!$B$7</f>
        <v>SMA 50-ohm</v>
      </c>
      <c r="Q3006" s="27" t="str">
        <f t="shared" si="31"/>
        <v>SI-12C1:DI-BPMSigPatch-1/TI_OUT
SI-12C1:DI-BPMRFFE-1/TI_IN</v>
      </c>
      <c r="R3006" s="46" t="s">
        <v>25</v>
      </c>
      <c r="S3006" s="46" t="s">
        <v>25</v>
      </c>
      <c r="T3006" s="47" t="str">
        <f>Def_Sistemas_Conectores_Cabos!$C$14</f>
        <v>Datalink Extrudado</v>
      </c>
      <c r="U3006" s="45" t="s">
        <v>46</v>
      </c>
      <c r="V3006" s="33"/>
      <c r="W3006" s="33"/>
      <c r="X3006" s="33"/>
    </row>
    <row r="3007" ht="15.75" customHeight="1">
      <c r="A3007" s="19" t="str">
        <f>Def_Sistemas_Conectores_Cabos!$A$22</f>
        <v>BPM de elétrons</v>
      </c>
      <c r="B3007" s="22" t="str">
        <f>Datas_Entregas!$A$3</f>
        <v>BTS/Anel</v>
      </c>
      <c r="C3007" s="25">
        <f t="array" ref="C3007">INDEX(Datas_Entregas!$B$2:$B$100, MATCH(B3007, Datas_Entregas!$A$2:$A$100, 0), 1)</f>
        <v>43296</v>
      </c>
      <c r="D3007" s="22" t="str">
        <f>Def_Status_Montagem!$A$2</f>
        <v>A verificar</v>
      </c>
      <c r="E3007" s="35" t="str">
        <f>Def_Status_Montagem!$B$4</f>
        <v>Contratada (inclui etiqueta)</v>
      </c>
      <c r="F3007" s="214" t="str">
        <f t="array" ref="F3007">INDEX(Def_Instancias_Equipamentos!$F$2:$F$5135, MATCH(K3007, Def_Instancias_Equipamentos!$D$2:$D$5135, 0), 1)</f>
        <v>Túnel (Anel)</v>
      </c>
      <c r="G3007" s="215" t="str">
        <f t="array" ref="G3007">INDEX(Def_Instancias_Equipamentos!$F$2:$F$5135, MATCH(L3007, Def_Instancias_Equipamentos!$D$2:$D$5135, 0), 1)</f>
        <v>Sala Racks 12</v>
      </c>
      <c r="H3007" s="26" t="str">
        <f t="array" ref="H3007">INDEX(Def_Instancias_Equipamentos!$E$2:$E$5135, MATCH(K3007, Def_Instancias_Equipamentos!$D$2:$D$5135, 0), 1)</f>
        <v>SI-12C1</v>
      </c>
      <c r="I3007" s="27" t="str">
        <f t="array" ref="I3007">INDEX(Def_Instancias_Equipamentos!$E$2:$E$5135, MATCH(L3007, Def_Instancias_Equipamentos!$D$2:$D$5135, 0), 1)</f>
        <v>IA-12RaBPM</v>
      </c>
      <c r="J3007" s="27" t="str">
        <f t="shared" si="26"/>
        <v>EXTERNO</v>
      </c>
      <c r="K3007" s="28" t="str">
        <f>Def_Instancias_Equipamentos!$D$1130</f>
        <v>SI-12C1:DI-BPMSigPatch-2</v>
      </c>
      <c r="L3007" s="19" t="str">
        <f>Def_Instancias_Equipamentos!$D$880</f>
        <v>SI-12C1:DI-BPMRFFE-2</v>
      </c>
      <c r="M3007" s="44" t="s">
        <v>49</v>
      </c>
      <c r="N3007" s="45" t="s">
        <v>50</v>
      </c>
      <c r="O3007" s="31" t="str">
        <f>Def_Sistemas_Conectores_Cabos!$B$7</f>
        <v>SMA 50-ohm</v>
      </c>
      <c r="P3007" s="19" t="str">
        <f>Def_Sistemas_Conectores_Cabos!$B$7</f>
        <v>SMA 50-ohm</v>
      </c>
      <c r="Q3007" s="27" t="str">
        <f t="shared" si="31"/>
        <v>SI-12C1:DI-BPMSigPatch-2/TI_OUT
SI-12C1:DI-BPMRFFE-2/TI_IN</v>
      </c>
      <c r="R3007" s="46" t="s">
        <v>25</v>
      </c>
      <c r="S3007" s="46" t="s">
        <v>25</v>
      </c>
      <c r="T3007" s="47" t="str">
        <f>Def_Sistemas_Conectores_Cabos!$C$14</f>
        <v>Datalink Extrudado</v>
      </c>
      <c r="U3007" s="45" t="s">
        <v>46</v>
      </c>
      <c r="V3007" s="33"/>
      <c r="W3007" s="33"/>
      <c r="X3007" s="33"/>
    </row>
    <row r="3008" ht="15.75" customHeight="1">
      <c r="A3008" s="19" t="str">
        <f>Def_Sistemas_Conectores_Cabos!$A$22</f>
        <v>BPM de elétrons</v>
      </c>
      <c r="B3008" s="22" t="str">
        <f>Datas_Entregas!$A$3</f>
        <v>BTS/Anel</v>
      </c>
      <c r="C3008" s="25">
        <f t="array" ref="C3008">INDEX(Datas_Entregas!$B$2:$B$100, MATCH(B3008, Datas_Entregas!$A$2:$A$100, 0), 1)</f>
        <v>43296</v>
      </c>
      <c r="D3008" s="22" t="str">
        <f>Def_Status_Montagem!$A$2</f>
        <v>A verificar</v>
      </c>
      <c r="E3008" s="35" t="str">
        <f>Def_Status_Montagem!$B$4</f>
        <v>Contratada (inclui etiqueta)</v>
      </c>
      <c r="F3008" s="214" t="str">
        <f t="array" ref="F3008">INDEX(Def_Instancias_Equipamentos!$F$2:$F$5135, MATCH(K3008, Def_Instancias_Equipamentos!$D$2:$D$5135, 0), 1)</f>
        <v>Túnel (Anel)</v>
      </c>
      <c r="G3008" s="215" t="str">
        <f t="array" ref="G3008">INDEX(Def_Instancias_Equipamentos!$F$2:$F$5135, MATCH(L3008, Def_Instancias_Equipamentos!$D$2:$D$5135, 0), 1)</f>
        <v>Sala Racks 12</v>
      </c>
      <c r="H3008" s="26" t="str">
        <f t="array" ref="H3008">INDEX(Def_Instancias_Equipamentos!$E$2:$E$5135, MATCH(K3008, Def_Instancias_Equipamentos!$D$2:$D$5135, 0), 1)</f>
        <v>SI-12C2</v>
      </c>
      <c r="I3008" s="27" t="str">
        <f t="array" ref="I3008">INDEX(Def_Instancias_Equipamentos!$E$2:$E$5135, MATCH(L3008, Def_Instancias_Equipamentos!$D$2:$D$5135, 0), 1)</f>
        <v>IA-12RaBPM</v>
      </c>
      <c r="J3008" s="27" t="str">
        <f t="shared" si="26"/>
        <v>EXTERNO</v>
      </c>
      <c r="K3008" s="28" t="str">
        <f>Def_Instancias_Equipamentos!$D$1131</f>
        <v>SI-12C2:DI-BPMSigPatch</v>
      </c>
      <c r="L3008" s="19" t="str">
        <f>Def_Instancias_Equipamentos!$D$881</f>
        <v>SI-12C2:DI-BPMRFFE</v>
      </c>
      <c r="M3008" s="44" t="s">
        <v>49</v>
      </c>
      <c r="N3008" s="45" t="s">
        <v>50</v>
      </c>
      <c r="O3008" s="31" t="str">
        <f>Def_Sistemas_Conectores_Cabos!$B$7</f>
        <v>SMA 50-ohm</v>
      </c>
      <c r="P3008" s="19" t="str">
        <f>Def_Sistemas_Conectores_Cabos!$B$7</f>
        <v>SMA 50-ohm</v>
      </c>
      <c r="Q3008" s="27" t="str">
        <f t="shared" si="31"/>
        <v>SI-12C2:DI-BPMSigPatch/TI_OUT
SI-12C2:DI-BPMRFFE/TI_IN</v>
      </c>
      <c r="R3008" s="46" t="s">
        <v>25</v>
      </c>
      <c r="S3008" s="46" t="s">
        <v>25</v>
      </c>
      <c r="T3008" s="47" t="str">
        <f>Def_Sistemas_Conectores_Cabos!$C$14</f>
        <v>Datalink Extrudado</v>
      </c>
      <c r="U3008" s="45" t="s">
        <v>46</v>
      </c>
      <c r="V3008" s="33"/>
      <c r="W3008" s="33"/>
      <c r="X3008" s="33"/>
    </row>
    <row r="3009" ht="15.75" customHeight="1">
      <c r="A3009" s="19" t="str">
        <f>Def_Sistemas_Conectores_Cabos!$A$22</f>
        <v>BPM de elétrons</v>
      </c>
      <c r="B3009" s="22" t="str">
        <f>Datas_Entregas!$A$3</f>
        <v>BTS/Anel</v>
      </c>
      <c r="C3009" s="25">
        <f t="array" ref="C3009">INDEX(Datas_Entregas!$B$2:$B$100, MATCH(B3009, Datas_Entregas!$A$2:$A$100, 0), 1)</f>
        <v>43296</v>
      </c>
      <c r="D3009" s="22" t="str">
        <f>Def_Status_Montagem!$A$2</f>
        <v>A verificar</v>
      </c>
      <c r="E3009" s="35" t="str">
        <f>Def_Status_Montagem!$B$4</f>
        <v>Contratada (inclui etiqueta)</v>
      </c>
      <c r="F3009" s="214" t="str">
        <f t="array" ref="F3009">INDEX(Def_Instancias_Equipamentos!$F$2:$F$5135, MATCH(K3009, Def_Instancias_Equipamentos!$D$2:$D$5135, 0), 1)</f>
        <v>Túnel (Anel)</v>
      </c>
      <c r="G3009" s="215" t="str">
        <f t="array" ref="G3009">INDEX(Def_Instancias_Equipamentos!$F$2:$F$5135, MATCH(L3009, Def_Instancias_Equipamentos!$D$2:$D$5135, 0), 1)</f>
        <v>Sala Racks 12</v>
      </c>
      <c r="H3009" s="26" t="str">
        <f t="array" ref="H3009">INDEX(Def_Instancias_Equipamentos!$E$2:$E$5135, MATCH(K3009, Def_Instancias_Equipamentos!$D$2:$D$5135, 0), 1)</f>
        <v>SI-12C3</v>
      </c>
      <c r="I3009" s="27" t="str">
        <f t="array" ref="I3009">INDEX(Def_Instancias_Equipamentos!$E$2:$E$5135, MATCH(L3009, Def_Instancias_Equipamentos!$D$2:$D$5135, 0), 1)</f>
        <v>IA-12RaBPM</v>
      </c>
      <c r="J3009" s="27" t="str">
        <f t="shared" si="26"/>
        <v>EXTERNO</v>
      </c>
      <c r="K3009" s="28" t="str">
        <f>Def_Instancias_Equipamentos!$D$1132</f>
        <v>SI-12C3:DI-BPMSigPatch-1</v>
      </c>
      <c r="L3009" s="19" t="str">
        <f>Def_Instancias_Equipamentos!$D$882</f>
        <v>SI-12C3:DI-BPMRFFE-1</v>
      </c>
      <c r="M3009" s="44" t="s">
        <v>49</v>
      </c>
      <c r="N3009" s="45" t="s">
        <v>50</v>
      </c>
      <c r="O3009" s="31" t="str">
        <f>Def_Sistemas_Conectores_Cabos!$B$7</f>
        <v>SMA 50-ohm</v>
      </c>
      <c r="P3009" s="19" t="str">
        <f>Def_Sistemas_Conectores_Cabos!$B$7</f>
        <v>SMA 50-ohm</v>
      </c>
      <c r="Q3009" s="27" t="str">
        <f t="shared" si="31"/>
        <v>SI-12C3:DI-BPMSigPatch-1/TI_OUT
SI-12C3:DI-BPMRFFE-1/TI_IN</v>
      </c>
      <c r="R3009" s="46" t="s">
        <v>25</v>
      </c>
      <c r="S3009" s="46" t="s">
        <v>25</v>
      </c>
      <c r="T3009" s="47" t="str">
        <f>Def_Sistemas_Conectores_Cabos!$C$14</f>
        <v>Datalink Extrudado</v>
      </c>
      <c r="U3009" s="45" t="s">
        <v>46</v>
      </c>
      <c r="V3009" s="33"/>
      <c r="W3009" s="33"/>
      <c r="X3009" s="33"/>
    </row>
    <row r="3010" ht="15.75" customHeight="1">
      <c r="A3010" s="19" t="str">
        <f>Def_Sistemas_Conectores_Cabos!$A$22</f>
        <v>BPM de elétrons</v>
      </c>
      <c r="B3010" s="22" t="str">
        <f>Datas_Entregas!$A$3</f>
        <v>BTS/Anel</v>
      </c>
      <c r="C3010" s="25">
        <f t="array" ref="C3010">INDEX(Datas_Entregas!$B$2:$B$100, MATCH(B3010, Datas_Entregas!$A$2:$A$100, 0), 1)</f>
        <v>43296</v>
      </c>
      <c r="D3010" s="22" t="str">
        <f>Def_Status_Montagem!$A$2</f>
        <v>A verificar</v>
      </c>
      <c r="E3010" s="35" t="str">
        <f>Def_Status_Montagem!$B$4</f>
        <v>Contratada (inclui etiqueta)</v>
      </c>
      <c r="F3010" s="214" t="str">
        <f t="array" ref="F3010">INDEX(Def_Instancias_Equipamentos!$F$2:$F$5135, MATCH(K3010, Def_Instancias_Equipamentos!$D$2:$D$5135, 0), 1)</f>
        <v>Túnel (Anel)</v>
      </c>
      <c r="G3010" s="215" t="str">
        <f t="array" ref="G3010">INDEX(Def_Instancias_Equipamentos!$F$2:$F$5135, MATCH(L3010, Def_Instancias_Equipamentos!$D$2:$D$5135, 0), 1)</f>
        <v>Sala Racks 12</v>
      </c>
      <c r="H3010" s="26" t="str">
        <f t="array" ref="H3010">INDEX(Def_Instancias_Equipamentos!$E$2:$E$5135, MATCH(K3010, Def_Instancias_Equipamentos!$D$2:$D$5135, 0), 1)</f>
        <v>SI-12C3</v>
      </c>
      <c r="I3010" s="27" t="str">
        <f t="array" ref="I3010">INDEX(Def_Instancias_Equipamentos!$E$2:$E$5135, MATCH(L3010, Def_Instancias_Equipamentos!$D$2:$D$5135, 0), 1)</f>
        <v>IA-12RaBPM</v>
      </c>
      <c r="J3010" s="27" t="str">
        <f t="shared" si="26"/>
        <v>EXTERNO</v>
      </c>
      <c r="K3010" s="28" t="str">
        <f>Def_Instancias_Equipamentos!$D$1133</f>
        <v>SI-12C3:DI-BPMSigPatch-2</v>
      </c>
      <c r="L3010" s="19" t="str">
        <f>Def_Instancias_Equipamentos!$D$883</f>
        <v>SI-12C3:DI-BPMRFFE-2</v>
      </c>
      <c r="M3010" s="44" t="s">
        <v>49</v>
      </c>
      <c r="N3010" s="45" t="s">
        <v>50</v>
      </c>
      <c r="O3010" s="31" t="str">
        <f>Def_Sistemas_Conectores_Cabos!$B$7</f>
        <v>SMA 50-ohm</v>
      </c>
      <c r="P3010" s="19" t="str">
        <f>Def_Sistemas_Conectores_Cabos!$B$7</f>
        <v>SMA 50-ohm</v>
      </c>
      <c r="Q3010" s="27" t="str">
        <f t="shared" si="31"/>
        <v>SI-12C3:DI-BPMSigPatch-2/TI_OUT
SI-12C3:DI-BPMRFFE-2/TI_IN</v>
      </c>
      <c r="R3010" s="46" t="s">
        <v>25</v>
      </c>
      <c r="S3010" s="46" t="s">
        <v>25</v>
      </c>
      <c r="T3010" s="47" t="str">
        <f>Def_Sistemas_Conectores_Cabos!$C$14</f>
        <v>Datalink Extrudado</v>
      </c>
      <c r="U3010" s="45" t="s">
        <v>46</v>
      </c>
      <c r="V3010" s="33"/>
      <c r="W3010" s="33"/>
      <c r="X3010" s="33"/>
    </row>
    <row r="3011" ht="15.75" customHeight="1">
      <c r="A3011" s="19" t="str">
        <f>Def_Sistemas_Conectores_Cabos!$A$22</f>
        <v>BPM de elétrons</v>
      </c>
      <c r="B3011" s="22" t="str">
        <f>Datas_Entregas!$A$3</f>
        <v>BTS/Anel</v>
      </c>
      <c r="C3011" s="25">
        <f t="array" ref="C3011">INDEX(Datas_Entregas!$B$2:$B$100, MATCH(B3011, Datas_Entregas!$A$2:$A$100, 0), 1)</f>
        <v>43296</v>
      </c>
      <c r="D3011" s="22" t="str">
        <f>Def_Status_Montagem!$A$2</f>
        <v>A verificar</v>
      </c>
      <c r="E3011" s="35" t="str">
        <f>Def_Status_Montagem!$B$4</f>
        <v>Contratada (inclui etiqueta)</v>
      </c>
      <c r="F3011" s="214" t="str">
        <f t="array" ref="F3011">INDEX(Def_Instancias_Equipamentos!$F$2:$F$5135, MATCH(K3011, Def_Instancias_Equipamentos!$D$2:$D$5135, 0), 1)</f>
        <v>Túnel (Anel)</v>
      </c>
      <c r="G3011" s="215" t="str">
        <f t="array" ref="G3011">INDEX(Def_Instancias_Equipamentos!$F$2:$F$5135, MATCH(L3011, Def_Instancias_Equipamentos!$D$2:$D$5135, 0), 1)</f>
        <v>Sala Racks 12</v>
      </c>
      <c r="H3011" s="26" t="str">
        <f t="array" ref="H3011">INDEX(Def_Instancias_Equipamentos!$E$2:$E$5135, MATCH(K3011, Def_Instancias_Equipamentos!$D$2:$D$5135, 0), 1)</f>
        <v>SI-12C4</v>
      </c>
      <c r="I3011" s="27" t="str">
        <f t="array" ref="I3011">INDEX(Def_Instancias_Equipamentos!$E$2:$E$5135, MATCH(L3011, Def_Instancias_Equipamentos!$D$2:$D$5135, 0), 1)</f>
        <v>IA-12RaBPM</v>
      </c>
      <c r="J3011" s="27" t="str">
        <f t="shared" si="26"/>
        <v>EXTERNO</v>
      </c>
      <c r="K3011" s="28" t="str">
        <f>Def_Instancias_Equipamentos!$D$1134</f>
        <v>SI-12C4:DI-BPMSigPatch</v>
      </c>
      <c r="L3011" s="19" t="str">
        <f>Def_Instancias_Equipamentos!$D$884</f>
        <v>SI-12C4:DI-BPMRFFE</v>
      </c>
      <c r="M3011" s="44" t="s">
        <v>49</v>
      </c>
      <c r="N3011" s="45" t="s">
        <v>50</v>
      </c>
      <c r="O3011" s="31" t="str">
        <f>Def_Sistemas_Conectores_Cabos!$B$7</f>
        <v>SMA 50-ohm</v>
      </c>
      <c r="P3011" s="19" t="str">
        <f>Def_Sistemas_Conectores_Cabos!$B$7</f>
        <v>SMA 50-ohm</v>
      </c>
      <c r="Q3011" s="27" t="str">
        <f t="shared" si="31"/>
        <v>SI-12C4:DI-BPMSigPatch/TI_OUT
SI-12C4:DI-BPMRFFE/TI_IN</v>
      </c>
      <c r="R3011" s="46" t="s">
        <v>25</v>
      </c>
      <c r="S3011" s="46" t="s">
        <v>25</v>
      </c>
      <c r="T3011" s="47" t="str">
        <f>Def_Sistemas_Conectores_Cabos!$C$14</f>
        <v>Datalink Extrudado</v>
      </c>
      <c r="U3011" s="45" t="s">
        <v>46</v>
      </c>
      <c r="V3011" s="33"/>
      <c r="W3011" s="33"/>
      <c r="X3011" s="33"/>
    </row>
    <row r="3012" ht="15.75" customHeight="1">
      <c r="A3012" s="19" t="str">
        <f>Def_Sistemas_Conectores_Cabos!$A$22</f>
        <v>BPM de elétrons</v>
      </c>
      <c r="B3012" s="22" t="str">
        <f>Datas_Entregas!$A$3</f>
        <v>BTS/Anel</v>
      </c>
      <c r="C3012" s="25">
        <f t="array" ref="C3012">INDEX(Datas_Entregas!$B$2:$B$100, MATCH(B3012, Datas_Entregas!$A$2:$A$100, 0), 1)</f>
        <v>43296</v>
      </c>
      <c r="D3012" s="22" t="str">
        <f>Def_Status_Montagem!$A$2</f>
        <v>A verificar</v>
      </c>
      <c r="E3012" s="35" t="str">
        <f>Def_Status_Montagem!$B$4</f>
        <v>Contratada (inclui etiqueta)</v>
      </c>
      <c r="F3012" s="214" t="str">
        <f t="array" ref="F3012">INDEX(Def_Instancias_Equipamentos!$F$2:$F$5135, MATCH(K3012, Def_Instancias_Equipamentos!$D$2:$D$5135, 0), 1)</f>
        <v>Túnel (Anel)</v>
      </c>
      <c r="G3012" s="215" t="str">
        <f t="array" ref="G3012">INDEX(Def_Instancias_Equipamentos!$F$2:$F$5135, MATCH(L3012, Def_Instancias_Equipamentos!$D$2:$D$5135, 0), 1)</f>
        <v>Sala Racks 12</v>
      </c>
      <c r="H3012" s="26" t="str">
        <f t="array" ref="H3012">INDEX(Def_Instancias_Equipamentos!$E$2:$E$5135, MATCH(K3012, Def_Instancias_Equipamentos!$D$2:$D$5135, 0), 1)</f>
        <v>SI-12M1</v>
      </c>
      <c r="I3012" s="27" t="str">
        <f t="array" ref="I3012">INDEX(Def_Instancias_Equipamentos!$E$2:$E$5135, MATCH(L3012, Def_Instancias_Equipamentos!$D$2:$D$5135, 0), 1)</f>
        <v>IA-12RaBPM</v>
      </c>
      <c r="J3012" s="27" t="str">
        <f t="shared" si="26"/>
        <v>EXTERNO</v>
      </c>
      <c r="K3012" s="28" t="str">
        <f>Def_Instancias_Equipamentos!$D$1135</f>
        <v>SI-12M1:DI-BPMSigPatch</v>
      </c>
      <c r="L3012" s="19" t="str">
        <f>Def_Instancias_Equipamentos!$D$885</f>
        <v>SI-12M1:DI-BPMRFFE</v>
      </c>
      <c r="M3012" s="44" t="s">
        <v>49</v>
      </c>
      <c r="N3012" s="45" t="s">
        <v>50</v>
      </c>
      <c r="O3012" s="31" t="str">
        <f>Def_Sistemas_Conectores_Cabos!$B$7</f>
        <v>SMA 50-ohm</v>
      </c>
      <c r="P3012" s="19" t="str">
        <f>Def_Sistemas_Conectores_Cabos!$B$7</f>
        <v>SMA 50-ohm</v>
      </c>
      <c r="Q3012" s="27" t="str">
        <f t="shared" si="31"/>
        <v>SI-12M1:DI-BPMSigPatch/TI_OUT
SI-12M1:DI-BPMRFFE/TI_IN</v>
      </c>
      <c r="R3012" s="46" t="s">
        <v>25</v>
      </c>
      <c r="S3012" s="46" t="s">
        <v>25</v>
      </c>
      <c r="T3012" s="47" t="str">
        <f>Def_Sistemas_Conectores_Cabos!$C$14</f>
        <v>Datalink Extrudado</v>
      </c>
      <c r="U3012" s="45" t="s">
        <v>46</v>
      </c>
      <c r="V3012" s="33"/>
      <c r="W3012" s="33"/>
      <c r="X3012" s="33"/>
    </row>
    <row r="3013" ht="15.75" customHeight="1">
      <c r="A3013" s="19" t="str">
        <f>Def_Sistemas_Conectores_Cabos!$A$22</f>
        <v>BPM de elétrons</v>
      </c>
      <c r="B3013" s="22" t="str">
        <f>Datas_Entregas!$A$3</f>
        <v>BTS/Anel</v>
      </c>
      <c r="C3013" s="25">
        <f t="array" ref="C3013">INDEX(Datas_Entregas!$B$2:$B$100, MATCH(B3013, Datas_Entregas!$A$2:$A$100, 0), 1)</f>
        <v>43296</v>
      </c>
      <c r="D3013" s="22" t="str">
        <f>Def_Status_Montagem!$A$2</f>
        <v>A verificar</v>
      </c>
      <c r="E3013" s="35" t="str">
        <f>Def_Status_Montagem!$B$4</f>
        <v>Contratada (inclui etiqueta)</v>
      </c>
      <c r="F3013" s="214" t="str">
        <f t="array" ref="F3013">INDEX(Def_Instancias_Equipamentos!$F$2:$F$5135, MATCH(K3013, Def_Instancias_Equipamentos!$D$2:$D$5135, 0), 1)</f>
        <v>Túnel (Anel)</v>
      </c>
      <c r="G3013" s="215" t="str">
        <f t="array" ref="G3013">INDEX(Def_Instancias_Equipamentos!$F$2:$F$5135, MATCH(L3013, Def_Instancias_Equipamentos!$D$2:$D$5135, 0), 1)</f>
        <v>Sala Racks 12</v>
      </c>
      <c r="H3013" s="26" t="str">
        <f t="array" ref="H3013">INDEX(Def_Instancias_Equipamentos!$E$2:$E$5135, MATCH(K3013, Def_Instancias_Equipamentos!$D$2:$D$5135, 0), 1)</f>
        <v>SI-12M2</v>
      </c>
      <c r="I3013" s="27" t="str">
        <f t="array" ref="I3013">INDEX(Def_Instancias_Equipamentos!$E$2:$E$5135, MATCH(L3013, Def_Instancias_Equipamentos!$D$2:$D$5135, 0), 1)</f>
        <v>IA-12RaBPM</v>
      </c>
      <c r="J3013" s="27" t="str">
        <f t="shared" si="26"/>
        <v>EXTERNO</v>
      </c>
      <c r="K3013" s="28" t="str">
        <f>Def_Instancias_Equipamentos!$D$1136</f>
        <v>SI-12M2:DI-BPMSigPatch</v>
      </c>
      <c r="L3013" s="19" t="str">
        <f>Def_Instancias_Equipamentos!$D$886</f>
        <v>SI-12M2:DI-BPMRFFE</v>
      </c>
      <c r="M3013" s="44" t="s">
        <v>49</v>
      </c>
      <c r="N3013" s="45" t="s">
        <v>50</v>
      </c>
      <c r="O3013" s="31" t="str">
        <f>Def_Sistemas_Conectores_Cabos!$B$7</f>
        <v>SMA 50-ohm</v>
      </c>
      <c r="P3013" s="19" t="str">
        <f>Def_Sistemas_Conectores_Cabos!$B$7</f>
        <v>SMA 50-ohm</v>
      </c>
      <c r="Q3013" s="27" t="str">
        <f t="shared" si="31"/>
        <v>SI-12M2:DI-BPMSigPatch/TI_OUT
SI-12M2:DI-BPMRFFE/TI_IN</v>
      </c>
      <c r="R3013" s="46" t="s">
        <v>25</v>
      </c>
      <c r="S3013" s="46" t="s">
        <v>25</v>
      </c>
      <c r="T3013" s="47" t="str">
        <f>Def_Sistemas_Conectores_Cabos!$C$14</f>
        <v>Datalink Extrudado</v>
      </c>
      <c r="U3013" s="45" t="s">
        <v>46</v>
      </c>
      <c r="V3013" s="33"/>
      <c r="W3013" s="33"/>
      <c r="X3013" s="33"/>
    </row>
    <row r="3014" ht="15.75" customHeight="1">
      <c r="A3014" s="19" t="str">
        <f>Def_Sistemas_Conectores_Cabos!$A$22</f>
        <v>BPM de elétrons</v>
      </c>
      <c r="B3014" s="22" t="str">
        <f>Datas_Entregas!$A$3</f>
        <v>BTS/Anel</v>
      </c>
      <c r="C3014" s="25">
        <f t="array" ref="C3014">INDEX(Datas_Entregas!$B$2:$B$100, MATCH(B3014, Datas_Entregas!$A$2:$A$100, 0), 1)</f>
        <v>43296</v>
      </c>
      <c r="D3014" s="22" t="str">
        <f>Def_Status_Montagem!$A$2</f>
        <v>A verificar</v>
      </c>
      <c r="E3014" s="35" t="str">
        <f>Def_Status_Montagem!$B$4</f>
        <v>Contratada (inclui etiqueta)</v>
      </c>
      <c r="F3014" s="214" t="str">
        <f t="array" ref="F3014">INDEX(Def_Instancias_Equipamentos!$F$2:$F$5135, MATCH(K3014, Def_Instancias_Equipamentos!$D$2:$D$5135, 0), 1)</f>
        <v>Túnel (Anel)</v>
      </c>
      <c r="G3014" s="215" t="str">
        <f t="array" ref="G3014">INDEX(Def_Instancias_Equipamentos!$F$2:$F$5135, MATCH(L3014, Def_Instancias_Equipamentos!$D$2:$D$5135, 0), 1)</f>
        <v>Sala Racks 12</v>
      </c>
      <c r="H3014" s="26" t="str">
        <f t="array" ref="H3014">INDEX(Def_Instancias_Equipamentos!$E$2:$E$5135, MATCH(K3014, Def_Instancias_Equipamentos!$D$2:$D$5135, 0), 1)</f>
        <v>SI-12SB</v>
      </c>
      <c r="I3014" s="27" t="str">
        <f t="array" ref="I3014">INDEX(Def_Instancias_Equipamentos!$E$2:$E$5135, MATCH(L3014, Def_Instancias_Equipamentos!$D$2:$D$5135, 0), 1)</f>
        <v>IA-12RaBPM</v>
      </c>
      <c r="J3014" s="27" t="str">
        <f t="shared" si="26"/>
        <v>EXTERNO</v>
      </c>
      <c r="K3014" s="28" t="str">
        <f>Def_Instancias_Equipamentos!$D$1223</f>
        <v>SI-12SB:DI-BPMSigPatch-1</v>
      </c>
      <c r="L3014" s="19" t="str">
        <f>Def_Instancias_Equipamentos!$D$973</f>
        <v>SI-12SB:DI-BPMRFFE-1</v>
      </c>
      <c r="M3014" s="44" t="s">
        <v>49</v>
      </c>
      <c r="N3014" s="45" t="s">
        <v>50</v>
      </c>
      <c r="O3014" s="31" t="str">
        <f>Def_Sistemas_Conectores_Cabos!$B$7</f>
        <v>SMA 50-ohm</v>
      </c>
      <c r="P3014" s="19" t="str">
        <f>Def_Sistemas_Conectores_Cabos!$B$7</f>
        <v>SMA 50-ohm</v>
      </c>
      <c r="Q3014" s="27" t="str">
        <f t="shared" si="31"/>
        <v>SI-12SB:DI-BPMSigPatch-1/TI_OUT
SI-12SB:DI-BPMRFFE-1/TI_IN</v>
      </c>
      <c r="R3014" s="46" t="s">
        <v>25</v>
      </c>
      <c r="S3014" s="46" t="s">
        <v>25</v>
      </c>
      <c r="T3014" s="47" t="str">
        <f>Def_Sistemas_Conectores_Cabos!$C$14</f>
        <v>Datalink Extrudado</v>
      </c>
      <c r="U3014" s="45" t="s">
        <v>46</v>
      </c>
      <c r="V3014" s="33"/>
      <c r="W3014" s="33"/>
      <c r="X3014" s="33"/>
    </row>
    <row r="3015" ht="15.75" customHeight="1">
      <c r="A3015" s="19" t="str">
        <f>Def_Sistemas_Conectores_Cabos!$A$22</f>
        <v>BPM de elétrons</v>
      </c>
      <c r="B3015" s="22" t="str">
        <f>Datas_Entregas!$A$3</f>
        <v>BTS/Anel</v>
      </c>
      <c r="C3015" s="25">
        <f t="array" ref="C3015">INDEX(Datas_Entregas!$B$2:$B$100, MATCH(B3015, Datas_Entregas!$A$2:$A$100, 0), 1)</f>
        <v>43296</v>
      </c>
      <c r="D3015" s="22" t="str">
        <f>Def_Status_Montagem!$A$2</f>
        <v>A verificar</v>
      </c>
      <c r="E3015" s="35" t="str">
        <f>Def_Status_Montagem!$B$4</f>
        <v>Contratada (inclui etiqueta)</v>
      </c>
      <c r="F3015" s="214" t="str">
        <f t="array" ref="F3015">INDEX(Def_Instancias_Equipamentos!$F$2:$F$5135, MATCH(K3015, Def_Instancias_Equipamentos!$D$2:$D$5135, 0), 1)</f>
        <v>Túnel (Anel)</v>
      </c>
      <c r="G3015" s="215" t="str">
        <f t="array" ref="G3015">INDEX(Def_Instancias_Equipamentos!$F$2:$F$5135, MATCH(L3015, Def_Instancias_Equipamentos!$D$2:$D$5135, 0), 1)</f>
        <v>Sala Racks 12</v>
      </c>
      <c r="H3015" s="26" t="str">
        <f t="array" ref="H3015">INDEX(Def_Instancias_Equipamentos!$E$2:$E$5135, MATCH(K3015, Def_Instancias_Equipamentos!$D$2:$D$5135, 0), 1)</f>
        <v>SI-12SB</v>
      </c>
      <c r="I3015" s="27" t="str">
        <f t="array" ref="I3015">INDEX(Def_Instancias_Equipamentos!$E$2:$E$5135, MATCH(L3015, Def_Instancias_Equipamentos!$D$2:$D$5135, 0), 1)</f>
        <v>IA-12RaBPM</v>
      </c>
      <c r="J3015" s="27" t="str">
        <f t="shared" si="26"/>
        <v>EXTERNO</v>
      </c>
      <c r="K3015" s="28" t="str">
        <f>Def_Instancias_Equipamentos!$D$1224</f>
        <v>SI-12SB:DI-BPMSigPatch-2</v>
      </c>
      <c r="L3015" s="19" t="str">
        <f>Def_Instancias_Equipamentos!$D$974</f>
        <v>SI-12SB:DI-BPMRFFE-2</v>
      </c>
      <c r="M3015" s="44" t="s">
        <v>49</v>
      </c>
      <c r="N3015" s="45" t="s">
        <v>50</v>
      </c>
      <c r="O3015" s="31" t="str">
        <f>Def_Sistemas_Conectores_Cabos!$B$7</f>
        <v>SMA 50-ohm</v>
      </c>
      <c r="P3015" s="19" t="str">
        <f>Def_Sistemas_Conectores_Cabos!$B$7</f>
        <v>SMA 50-ohm</v>
      </c>
      <c r="Q3015" s="27" t="str">
        <f t="shared" si="31"/>
        <v>SI-12SB:DI-BPMSigPatch-2/TI_OUT
SI-12SB:DI-BPMRFFE-2/TI_IN</v>
      </c>
      <c r="R3015" s="46" t="s">
        <v>25</v>
      </c>
      <c r="S3015" s="46" t="s">
        <v>25</v>
      </c>
      <c r="T3015" s="47" t="str">
        <f>Def_Sistemas_Conectores_Cabos!$C$14</f>
        <v>Datalink Extrudado</v>
      </c>
      <c r="U3015" s="45" t="s">
        <v>46</v>
      </c>
      <c r="V3015" s="33"/>
      <c r="W3015" s="33"/>
      <c r="X3015" s="33"/>
    </row>
    <row r="3016" ht="15.75" customHeight="1">
      <c r="A3016" s="19" t="str">
        <f>Def_Sistemas_Conectores_Cabos!$A$22</f>
        <v>BPM de elétrons</v>
      </c>
      <c r="B3016" s="22" t="str">
        <f>Datas_Entregas!$A$3</f>
        <v>BTS/Anel</v>
      </c>
      <c r="C3016" s="25">
        <f t="array" ref="C3016">INDEX(Datas_Entregas!$B$2:$B$100, MATCH(B3016, Datas_Entregas!$A$2:$A$100, 0), 1)</f>
        <v>43296</v>
      </c>
      <c r="D3016" s="22" t="str">
        <f>Def_Status_Montagem!$A$2</f>
        <v>A verificar</v>
      </c>
      <c r="E3016" s="35" t="str">
        <f>Def_Status_Montagem!$B$4</f>
        <v>Contratada (inclui etiqueta)</v>
      </c>
      <c r="F3016" s="214" t="str">
        <f t="array" ref="F3016">INDEX(Def_Instancias_Equipamentos!$F$2:$F$5135, MATCH(K3016, Def_Instancias_Equipamentos!$D$2:$D$5135, 0), 1)</f>
        <v>Túnel (Anel)</v>
      </c>
      <c r="G3016" s="215" t="str">
        <f t="array" ref="G3016">INDEX(Def_Instancias_Equipamentos!$F$2:$F$5135, MATCH(L3016, Def_Instancias_Equipamentos!$D$2:$D$5135, 0), 1)</f>
        <v>Sala Racks 13</v>
      </c>
      <c r="H3016" s="26" t="str">
        <f t="array" ref="H3016">INDEX(Def_Instancias_Equipamentos!$E$2:$E$5135, MATCH(K3016, Def_Instancias_Equipamentos!$D$2:$D$5135, 0), 1)</f>
        <v>SI-13C1</v>
      </c>
      <c r="I3016" s="27" t="str">
        <f t="array" ref="I3016">INDEX(Def_Instancias_Equipamentos!$E$2:$E$5135, MATCH(L3016, Def_Instancias_Equipamentos!$D$2:$D$5135, 0), 1)</f>
        <v>IA-13RaBPM</v>
      </c>
      <c r="J3016" s="27" t="str">
        <f t="shared" si="26"/>
        <v>EXTERNO</v>
      </c>
      <c r="K3016" s="28" t="str">
        <f>Def_Instancias_Equipamentos!$D$1137</f>
        <v>SI-13C1:DI-BPMSigPatch-1</v>
      </c>
      <c r="L3016" s="19" t="str">
        <f>Def_Instancias_Equipamentos!$D$887</f>
        <v>SI-13C1:DI-BPMRFFE-1</v>
      </c>
      <c r="M3016" s="44" t="s">
        <v>49</v>
      </c>
      <c r="N3016" s="45" t="s">
        <v>50</v>
      </c>
      <c r="O3016" s="31" t="str">
        <f>Def_Sistemas_Conectores_Cabos!$B$7</f>
        <v>SMA 50-ohm</v>
      </c>
      <c r="P3016" s="19" t="str">
        <f>Def_Sistemas_Conectores_Cabos!$B$7</f>
        <v>SMA 50-ohm</v>
      </c>
      <c r="Q3016" s="27" t="str">
        <f t="shared" si="31"/>
        <v>SI-13C1:DI-BPMSigPatch-1/TI_OUT
SI-13C1:DI-BPMRFFE-1/TI_IN</v>
      </c>
      <c r="R3016" s="46" t="s">
        <v>25</v>
      </c>
      <c r="S3016" s="46" t="s">
        <v>25</v>
      </c>
      <c r="T3016" s="47" t="str">
        <f>Def_Sistemas_Conectores_Cabos!$C$14</f>
        <v>Datalink Extrudado</v>
      </c>
      <c r="U3016" s="45" t="s">
        <v>46</v>
      </c>
      <c r="V3016" s="33"/>
      <c r="W3016" s="33"/>
      <c r="X3016" s="33"/>
    </row>
    <row r="3017" ht="15.75" customHeight="1">
      <c r="A3017" s="19" t="str">
        <f>Def_Sistemas_Conectores_Cabos!$A$22</f>
        <v>BPM de elétrons</v>
      </c>
      <c r="B3017" s="22" t="str">
        <f>Datas_Entregas!$A$3</f>
        <v>BTS/Anel</v>
      </c>
      <c r="C3017" s="25">
        <f t="array" ref="C3017">INDEX(Datas_Entregas!$B$2:$B$100, MATCH(B3017, Datas_Entregas!$A$2:$A$100, 0), 1)</f>
        <v>43296</v>
      </c>
      <c r="D3017" s="22" t="str">
        <f>Def_Status_Montagem!$A$2</f>
        <v>A verificar</v>
      </c>
      <c r="E3017" s="35" t="str">
        <f>Def_Status_Montagem!$B$4</f>
        <v>Contratada (inclui etiqueta)</v>
      </c>
      <c r="F3017" s="214" t="str">
        <f t="array" ref="F3017">INDEX(Def_Instancias_Equipamentos!$F$2:$F$5135, MATCH(K3017, Def_Instancias_Equipamentos!$D$2:$D$5135, 0), 1)</f>
        <v>Túnel (Anel)</v>
      </c>
      <c r="G3017" s="215" t="str">
        <f t="array" ref="G3017">INDEX(Def_Instancias_Equipamentos!$F$2:$F$5135, MATCH(L3017, Def_Instancias_Equipamentos!$D$2:$D$5135, 0), 1)</f>
        <v>Sala Racks 13</v>
      </c>
      <c r="H3017" s="26" t="str">
        <f t="array" ref="H3017">INDEX(Def_Instancias_Equipamentos!$E$2:$E$5135, MATCH(K3017, Def_Instancias_Equipamentos!$D$2:$D$5135, 0), 1)</f>
        <v>SI-13C1</v>
      </c>
      <c r="I3017" s="27" t="str">
        <f t="array" ref="I3017">INDEX(Def_Instancias_Equipamentos!$E$2:$E$5135, MATCH(L3017, Def_Instancias_Equipamentos!$D$2:$D$5135, 0), 1)</f>
        <v>IA-13RaBPM</v>
      </c>
      <c r="J3017" s="27" t="str">
        <f t="shared" si="26"/>
        <v>EXTERNO</v>
      </c>
      <c r="K3017" s="28" t="str">
        <f>Def_Instancias_Equipamentos!$D$1138</f>
        <v>SI-13C1:DI-BPMSigPatch-2</v>
      </c>
      <c r="L3017" s="19" t="str">
        <f>Def_Instancias_Equipamentos!$D$888</f>
        <v>SI-13C1:DI-BPMRFFE-2</v>
      </c>
      <c r="M3017" s="44" t="s">
        <v>49</v>
      </c>
      <c r="N3017" s="45" t="s">
        <v>50</v>
      </c>
      <c r="O3017" s="31" t="str">
        <f>Def_Sistemas_Conectores_Cabos!$B$7</f>
        <v>SMA 50-ohm</v>
      </c>
      <c r="P3017" s="19" t="str">
        <f>Def_Sistemas_Conectores_Cabos!$B$7</f>
        <v>SMA 50-ohm</v>
      </c>
      <c r="Q3017" s="27" t="str">
        <f t="shared" si="31"/>
        <v>SI-13C1:DI-BPMSigPatch-2/TI_OUT
SI-13C1:DI-BPMRFFE-2/TI_IN</v>
      </c>
      <c r="R3017" s="46" t="s">
        <v>25</v>
      </c>
      <c r="S3017" s="46" t="s">
        <v>25</v>
      </c>
      <c r="T3017" s="47" t="str">
        <f>Def_Sistemas_Conectores_Cabos!$C$14</f>
        <v>Datalink Extrudado</v>
      </c>
      <c r="U3017" s="45" t="s">
        <v>46</v>
      </c>
      <c r="V3017" s="33"/>
      <c r="W3017" s="33"/>
      <c r="X3017" s="33"/>
    </row>
    <row r="3018" ht="15.75" customHeight="1">
      <c r="A3018" s="19" t="str">
        <f>Def_Sistemas_Conectores_Cabos!$A$22</f>
        <v>BPM de elétrons</v>
      </c>
      <c r="B3018" s="22" t="str">
        <f>Datas_Entregas!$A$3</f>
        <v>BTS/Anel</v>
      </c>
      <c r="C3018" s="25">
        <f t="array" ref="C3018">INDEX(Datas_Entregas!$B$2:$B$100, MATCH(B3018, Datas_Entregas!$A$2:$A$100, 0), 1)</f>
        <v>43296</v>
      </c>
      <c r="D3018" s="22" t="str">
        <f>Def_Status_Montagem!$A$2</f>
        <v>A verificar</v>
      </c>
      <c r="E3018" s="35" t="str">
        <f>Def_Status_Montagem!$B$4</f>
        <v>Contratada (inclui etiqueta)</v>
      </c>
      <c r="F3018" s="214" t="str">
        <f t="array" ref="F3018">INDEX(Def_Instancias_Equipamentos!$F$2:$F$5135, MATCH(K3018, Def_Instancias_Equipamentos!$D$2:$D$5135, 0), 1)</f>
        <v>Túnel (Anel)</v>
      </c>
      <c r="G3018" s="215" t="str">
        <f t="array" ref="G3018">INDEX(Def_Instancias_Equipamentos!$F$2:$F$5135, MATCH(L3018, Def_Instancias_Equipamentos!$D$2:$D$5135, 0), 1)</f>
        <v>Sala Racks 13</v>
      </c>
      <c r="H3018" s="26" t="str">
        <f t="array" ref="H3018">INDEX(Def_Instancias_Equipamentos!$E$2:$E$5135, MATCH(K3018, Def_Instancias_Equipamentos!$D$2:$D$5135, 0), 1)</f>
        <v>SI-13C2</v>
      </c>
      <c r="I3018" s="27" t="str">
        <f t="array" ref="I3018">INDEX(Def_Instancias_Equipamentos!$E$2:$E$5135, MATCH(L3018, Def_Instancias_Equipamentos!$D$2:$D$5135, 0), 1)</f>
        <v>IA-13RaBPM</v>
      </c>
      <c r="J3018" s="27" t="str">
        <f t="shared" si="26"/>
        <v>EXTERNO</v>
      </c>
      <c r="K3018" s="28" t="str">
        <f>Def_Instancias_Equipamentos!$D$1139</f>
        <v>SI-13C2:DI-BPMSigPatch</v>
      </c>
      <c r="L3018" s="19" t="str">
        <f>Def_Instancias_Equipamentos!$D$889</f>
        <v>SI-13C2:DI-BPMRFFE</v>
      </c>
      <c r="M3018" s="44" t="s">
        <v>49</v>
      </c>
      <c r="N3018" s="45" t="s">
        <v>50</v>
      </c>
      <c r="O3018" s="31" t="str">
        <f>Def_Sistemas_Conectores_Cabos!$B$7</f>
        <v>SMA 50-ohm</v>
      </c>
      <c r="P3018" s="19" t="str">
        <f>Def_Sistemas_Conectores_Cabos!$B$7</f>
        <v>SMA 50-ohm</v>
      </c>
      <c r="Q3018" s="27" t="str">
        <f t="shared" si="31"/>
        <v>SI-13C2:DI-BPMSigPatch/TI_OUT
SI-13C2:DI-BPMRFFE/TI_IN</v>
      </c>
      <c r="R3018" s="46" t="s">
        <v>25</v>
      </c>
      <c r="S3018" s="46" t="s">
        <v>25</v>
      </c>
      <c r="T3018" s="47" t="str">
        <f>Def_Sistemas_Conectores_Cabos!$C$14</f>
        <v>Datalink Extrudado</v>
      </c>
      <c r="U3018" s="45" t="s">
        <v>46</v>
      </c>
      <c r="V3018" s="33"/>
      <c r="W3018" s="33"/>
      <c r="X3018" s="33"/>
    </row>
    <row r="3019" ht="15.75" customHeight="1">
      <c r="A3019" s="19" t="str">
        <f>Def_Sistemas_Conectores_Cabos!$A$22</f>
        <v>BPM de elétrons</v>
      </c>
      <c r="B3019" s="22" t="str">
        <f>Datas_Entregas!$A$3</f>
        <v>BTS/Anel</v>
      </c>
      <c r="C3019" s="25">
        <f t="array" ref="C3019">INDEX(Datas_Entregas!$B$2:$B$100, MATCH(B3019, Datas_Entregas!$A$2:$A$100, 0), 1)</f>
        <v>43296</v>
      </c>
      <c r="D3019" s="22" t="str">
        <f>Def_Status_Montagem!$A$2</f>
        <v>A verificar</v>
      </c>
      <c r="E3019" s="35" t="str">
        <f>Def_Status_Montagem!$B$4</f>
        <v>Contratada (inclui etiqueta)</v>
      </c>
      <c r="F3019" s="214" t="str">
        <f t="array" ref="F3019">INDEX(Def_Instancias_Equipamentos!$F$2:$F$5135, MATCH(K3019, Def_Instancias_Equipamentos!$D$2:$D$5135, 0), 1)</f>
        <v>Túnel (Anel)</v>
      </c>
      <c r="G3019" s="215" t="str">
        <f t="array" ref="G3019">INDEX(Def_Instancias_Equipamentos!$F$2:$F$5135, MATCH(L3019, Def_Instancias_Equipamentos!$D$2:$D$5135, 0), 1)</f>
        <v>Sala Racks 13</v>
      </c>
      <c r="H3019" s="26" t="str">
        <f t="array" ref="H3019">INDEX(Def_Instancias_Equipamentos!$E$2:$E$5135, MATCH(K3019, Def_Instancias_Equipamentos!$D$2:$D$5135, 0), 1)</f>
        <v>SI-13C3</v>
      </c>
      <c r="I3019" s="27" t="str">
        <f t="array" ref="I3019">INDEX(Def_Instancias_Equipamentos!$E$2:$E$5135, MATCH(L3019, Def_Instancias_Equipamentos!$D$2:$D$5135, 0), 1)</f>
        <v>IA-13RaBPM</v>
      </c>
      <c r="J3019" s="27" t="str">
        <f t="shared" si="26"/>
        <v>EXTERNO</v>
      </c>
      <c r="K3019" s="28" t="str">
        <f>Def_Instancias_Equipamentos!$D$1140</f>
        <v>SI-13C3:DI-BPMSigPatch-1</v>
      </c>
      <c r="L3019" s="19" t="str">
        <f>Def_Instancias_Equipamentos!$D$890</f>
        <v>SI-13C3:DI-BPMRFFE-1</v>
      </c>
      <c r="M3019" s="44" t="s">
        <v>49</v>
      </c>
      <c r="N3019" s="45" t="s">
        <v>50</v>
      </c>
      <c r="O3019" s="31" t="str">
        <f>Def_Sistemas_Conectores_Cabos!$B$7</f>
        <v>SMA 50-ohm</v>
      </c>
      <c r="P3019" s="19" t="str">
        <f>Def_Sistemas_Conectores_Cabos!$B$7</f>
        <v>SMA 50-ohm</v>
      </c>
      <c r="Q3019" s="27" t="str">
        <f t="shared" si="31"/>
        <v>SI-13C3:DI-BPMSigPatch-1/TI_OUT
SI-13C3:DI-BPMRFFE-1/TI_IN</v>
      </c>
      <c r="R3019" s="46" t="s">
        <v>25</v>
      </c>
      <c r="S3019" s="46" t="s">
        <v>25</v>
      </c>
      <c r="T3019" s="47" t="str">
        <f>Def_Sistemas_Conectores_Cabos!$C$14</f>
        <v>Datalink Extrudado</v>
      </c>
      <c r="U3019" s="45" t="s">
        <v>46</v>
      </c>
      <c r="V3019" s="33"/>
      <c r="W3019" s="33"/>
      <c r="X3019" s="33"/>
    </row>
    <row r="3020" ht="15.75" customHeight="1">
      <c r="A3020" s="19" t="str">
        <f>Def_Sistemas_Conectores_Cabos!$A$22</f>
        <v>BPM de elétrons</v>
      </c>
      <c r="B3020" s="22" t="str">
        <f>Datas_Entregas!$A$3</f>
        <v>BTS/Anel</v>
      </c>
      <c r="C3020" s="25">
        <f t="array" ref="C3020">INDEX(Datas_Entregas!$B$2:$B$100, MATCH(B3020, Datas_Entregas!$A$2:$A$100, 0), 1)</f>
        <v>43296</v>
      </c>
      <c r="D3020" s="22" t="str">
        <f>Def_Status_Montagem!$A$2</f>
        <v>A verificar</v>
      </c>
      <c r="E3020" s="35" t="str">
        <f>Def_Status_Montagem!$B$4</f>
        <v>Contratada (inclui etiqueta)</v>
      </c>
      <c r="F3020" s="214" t="str">
        <f t="array" ref="F3020">INDEX(Def_Instancias_Equipamentos!$F$2:$F$5135, MATCH(K3020, Def_Instancias_Equipamentos!$D$2:$D$5135, 0), 1)</f>
        <v>Túnel (Anel)</v>
      </c>
      <c r="G3020" s="215" t="str">
        <f t="array" ref="G3020">INDEX(Def_Instancias_Equipamentos!$F$2:$F$5135, MATCH(L3020, Def_Instancias_Equipamentos!$D$2:$D$5135, 0), 1)</f>
        <v>Sala Racks 13</v>
      </c>
      <c r="H3020" s="26" t="str">
        <f t="array" ref="H3020">INDEX(Def_Instancias_Equipamentos!$E$2:$E$5135, MATCH(K3020, Def_Instancias_Equipamentos!$D$2:$D$5135, 0), 1)</f>
        <v>SI-13C3</v>
      </c>
      <c r="I3020" s="27" t="str">
        <f t="array" ref="I3020">INDEX(Def_Instancias_Equipamentos!$E$2:$E$5135, MATCH(L3020, Def_Instancias_Equipamentos!$D$2:$D$5135, 0), 1)</f>
        <v>IA-13RaBPM</v>
      </c>
      <c r="J3020" s="27" t="str">
        <f t="shared" si="26"/>
        <v>EXTERNO</v>
      </c>
      <c r="K3020" s="28" t="str">
        <f>Def_Instancias_Equipamentos!$D$1141</f>
        <v>SI-13C3:DI-BPMSigPatch-2</v>
      </c>
      <c r="L3020" s="19" t="str">
        <f>Def_Instancias_Equipamentos!$D$891</f>
        <v>SI-13C3:DI-BPMRFFE-2</v>
      </c>
      <c r="M3020" s="44" t="s">
        <v>49</v>
      </c>
      <c r="N3020" s="45" t="s">
        <v>50</v>
      </c>
      <c r="O3020" s="31" t="str">
        <f>Def_Sistemas_Conectores_Cabos!$B$7</f>
        <v>SMA 50-ohm</v>
      </c>
      <c r="P3020" s="19" t="str">
        <f>Def_Sistemas_Conectores_Cabos!$B$7</f>
        <v>SMA 50-ohm</v>
      </c>
      <c r="Q3020" s="27" t="str">
        <f t="shared" si="31"/>
        <v>SI-13C3:DI-BPMSigPatch-2/TI_OUT
SI-13C3:DI-BPMRFFE-2/TI_IN</v>
      </c>
      <c r="R3020" s="46" t="s">
        <v>25</v>
      </c>
      <c r="S3020" s="46" t="s">
        <v>25</v>
      </c>
      <c r="T3020" s="47" t="str">
        <f>Def_Sistemas_Conectores_Cabos!$C$14</f>
        <v>Datalink Extrudado</v>
      </c>
      <c r="U3020" s="45" t="s">
        <v>46</v>
      </c>
      <c r="V3020" s="33"/>
      <c r="W3020" s="33"/>
      <c r="X3020" s="33"/>
    </row>
    <row r="3021" ht="15.75" customHeight="1">
      <c r="A3021" s="19" t="str">
        <f>Def_Sistemas_Conectores_Cabos!$A$22</f>
        <v>BPM de elétrons</v>
      </c>
      <c r="B3021" s="22" t="str">
        <f>Datas_Entregas!$A$3</f>
        <v>BTS/Anel</v>
      </c>
      <c r="C3021" s="25">
        <f t="array" ref="C3021">INDEX(Datas_Entregas!$B$2:$B$100, MATCH(B3021, Datas_Entregas!$A$2:$A$100, 0), 1)</f>
        <v>43296</v>
      </c>
      <c r="D3021" s="22" t="str">
        <f>Def_Status_Montagem!$A$2</f>
        <v>A verificar</v>
      </c>
      <c r="E3021" s="35" t="str">
        <f>Def_Status_Montagem!$B$4</f>
        <v>Contratada (inclui etiqueta)</v>
      </c>
      <c r="F3021" s="214" t="str">
        <f t="array" ref="F3021">INDEX(Def_Instancias_Equipamentos!$F$2:$F$5135, MATCH(K3021, Def_Instancias_Equipamentos!$D$2:$D$5135, 0), 1)</f>
        <v>Túnel (Anel)</v>
      </c>
      <c r="G3021" s="215" t="str">
        <f t="array" ref="G3021">INDEX(Def_Instancias_Equipamentos!$F$2:$F$5135, MATCH(L3021, Def_Instancias_Equipamentos!$D$2:$D$5135, 0), 1)</f>
        <v>Sala Racks 13</v>
      </c>
      <c r="H3021" s="26" t="str">
        <f t="array" ref="H3021">INDEX(Def_Instancias_Equipamentos!$E$2:$E$5135, MATCH(K3021, Def_Instancias_Equipamentos!$D$2:$D$5135, 0), 1)</f>
        <v>SI-13C4</v>
      </c>
      <c r="I3021" s="27" t="str">
        <f t="array" ref="I3021">INDEX(Def_Instancias_Equipamentos!$E$2:$E$5135, MATCH(L3021, Def_Instancias_Equipamentos!$D$2:$D$5135, 0), 1)</f>
        <v>IA-13RaBPM</v>
      </c>
      <c r="J3021" s="27" t="str">
        <f t="shared" si="26"/>
        <v>EXTERNO</v>
      </c>
      <c r="K3021" s="28" t="str">
        <f>Def_Instancias_Equipamentos!$D$1142</f>
        <v>SI-13C4:DI-BPMSigPatch</v>
      </c>
      <c r="L3021" s="19" t="str">
        <f>Def_Instancias_Equipamentos!$D$892</f>
        <v>SI-13C4:DI-BPMRFFE</v>
      </c>
      <c r="M3021" s="44" t="s">
        <v>49</v>
      </c>
      <c r="N3021" s="45" t="s">
        <v>50</v>
      </c>
      <c r="O3021" s="31" t="str">
        <f>Def_Sistemas_Conectores_Cabos!$B$7</f>
        <v>SMA 50-ohm</v>
      </c>
      <c r="P3021" s="19" t="str">
        <f>Def_Sistemas_Conectores_Cabos!$B$7</f>
        <v>SMA 50-ohm</v>
      </c>
      <c r="Q3021" s="27" t="str">
        <f t="shared" si="31"/>
        <v>SI-13C4:DI-BPMSigPatch/TI_OUT
SI-13C4:DI-BPMRFFE/TI_IN</v>
      </c>
      <c r="R3021" s="46" t="s">
        <v>25</v>
      </c>
      <c r="S3021" s="46" t="s">
        <v>25</v>
      </c>
      <c r="T3021" s="47" t="str">
        <f>Def_Sistemas_Conectores_Cabos!$C$14</f>
        <v>Datalink Extrudado</v>
      </c>
      <c r="U3021" s="45" t="s">
        <v>46</v>
      </c>
      <c r="V3021" s="33"/>
      <c r="W3021" s="33"/>
      <c r="X3021" s="33"/>
    </row>
    <row r="3022" ht="15.75" customHeight="1">
      <c r="A3022" s="19" t="str">
        <f>Def_Sistemas_Conectores_Cabos!$A$22</f>
        <v>BPM de elétrons</v>
      </c>
      <c r="B3022" s="22" t="str">
        <f>Datas_Entregas!$A$3</f>
        <v>BTS/Anel</v>
      </c>
      <c r="C3022" s="25">
        <f t="array" ref="C3022">INDEX(Datas_Entregas!$B$2:$B$100, MATCH(B3022, Datas_Entregas!$A$2:$A$100, 0), 1)</f>
        <v>43296</v>
      </c>
      <c r="D3022" s="22" t="str">
        <f>Def_Status_Montagem!$A$2</f>
        <v>A verificar</v>
      </c>
      <c r="E3022" s="35" t="str">
        <f>Def_Status_Montagem!$B$4</f>
        <v>Contratada (inclui etiqueta)</v>
      </c>
      <c r="F3022" s="214" t="str">
        <f t="array" ref="F3022">INDEX(Def_Instancias_Equipamentos!$F$2:$F$5135, MATCH(K3022, Def_Instancias_Equipamentos!$D$2:$D$5135, 0), 1)</f>
        <v>Túnel (Anel)</v>
      </c>
      <c r="G3022" s="215" t="str">
        <f t="array" ref="G3022">INDEX(Def_Instancias_Equipamentos!$F$2:$F$5135, MATCH(L3022, Def_Instancias_Equipamentos!$D$2:$D$5135, 0), 1)</f>
        <v>Sala Racks 13</v>
      </c>
      <c r="H3022" s="26" t="str">
        <f t="array" ref="H3022">INDEX(Def_Instancias_Equipamentos!$E$2:$E$5135, MATCH(K3022, Def_Instancias_Equipamentos!$D$2:$D$5135, 0), 1)</f>
        <v>SI-13M1</v>
      </c>
      <c r="I3022" s="27" t="str">
        <f t="array" ref="I3022">INDEX(Def_Instancias_Equipamentos!$E$2:$E$5135, MATCH(L3022, Def_Instancias_Equipamentos!$D$2:$D$5135, 0), 1)</f>
        <v>IA-13RaBPM</v>
      </c>
      <c r="J3022" s="27" t="str">
        <f t="shared" si="26"/>
        <v>EXTERNO</v>
      </c>
      <c r="K3022" s="28" t="str">
        <f>Def_Instancias_Equipamentos!$D$1143</f>
        <v>SI-13M1:DI-BPMSigPatch</v>
      </c>
      <c r="L3022" s="19" t="str">
        <f>Def_Instancias_Equipamentos!$D$893</f>
        <v>SI-13M1:DI-BPMRFFE</v>
      </c>
      <c r="M3022" s="44" t="s">
        <v>49</v>
      </c>
      <c r="N3022" s="45" t="s">
        <v>50</v>
      </c>
      <c r="O3022" s="31" t="str">
        <f>Def_Sistemas_Conectores_Cabos!$B$7</f>
        <v>SMA 50-ohm</v>
      </c>
      <c r="P3022" s="19" t="str">
        <f>Def_Sistemas_Conectores_Cabos!$B$7</f>
        <v>SMA 50-ohm</v>
      </c>
      <c r="Q3022" s="27" t="str">
        <f t="shared" si="31"/>
        <v>SI-13M1:DI-BPMSigPatch/TI_OUT
SI-13M1:DI-BPMRFFE/TI_IN</v>
      </c>
      <c r="R3022" s="46" t="s">
        <v>25</v>
      </c>
      <c r="S3022" s="46" t="s">
        <v>25</v>
      </c>
      <c r="T3022" s="47" t="str">
        <f>Def_Sistemas_Conectores_Cabos!$C$14</f>
        <v>Datalink Extrudado</v>
      </c>
      <c r="U3022" s="45" t="s">
        <v>46</v>
      </c>
      <c r="V3022" s="33"/>
      <c r="W3022" s="33"/>
      <c r="X3022" s="33"/>
    </row>
    <row r="3023" ht="15.75" customHeight="1">
      <c r="A3023" s="19" t="str">
        <f>Def_Sistemas_Conectores_Cabos!$A$22</f>
        <v>BPM de elétrons</v>
      </c>
      <c r="B3023" s="22" t="str">
        <f>Datas_Entregas!$A$3</f>
        <v>BTS/Anel</v>
      </c>
      <c r="C3023" s="25">
        <f t="array" ref="C3023">INDEX(Datas_Entregas!$B$2:$B$100, MATCH(B3023, Datas_Entregas!$A$2:$A$100, 0), 1)</f>
        <v>43296</v>
      </c>
      <c r="D3023" s="22" t="str">
        <f>Def_Status_Montagem!$A$2</f>
        <v>A verificar</v>
      </c>
      <c r="E3023" s="35" t="str">
        <f>Def_Status_Montagem!$B$4</f>
        <v>Contratada (inclui etiqueta)</v>
      </c>
      <c r="F3023" s="214" t="str">
        <f t="array" ref="F3023">INDEX(Def_Instancias_Equipamentos!$F$2:$F$5135, MATCH(K3023, Def_Instancias_Equipamentos!$D$2:$D$5135, 0), 1)</f>
        <v>Túnel (Anel)</v>
      </c>
      <c r="G3023" s="215" t="str">
        <f t="array" ref="G3023">INDEX(Def_Instancias_Equipamentos!$F$2:$F$5135, MATCH(L3023, Def_Instancias_Equipamentos!$D$2:$D$5135, 0), 1)</f>
        <v>Sala Racks 13</v>
      </c>
      <c r="H3023" s="26" t="str">
        <f t="array" ref="H3023">INDEX(Def_Instancias_Equipamentos!$E$2:$E$5135, MATCH(K3023, Def_Instancias_Equipamentos!$D$2:$D$5135, 0), 1)</f>
        <v>SI-13M2</v>
      </c>
      <c r="I3023" s="27" t="str">
        <f t="array" ref="I3023">INDEX(Def_Instancias_Equipamentos!$E$2:$E$5135, MATCH(L3023, Def_Instancias_Equipamentos!$D$2:$D$5135, 0), 1)</f>
        <v>IA-13RaBPM</v>
      </c>
      <c r="J3023" s="27" t="str">
        <f t="shared" si="26"/>
        <v>EXTERNO</v>
      </c>
      <c r="K3023" s="28" t="str">
        <f>Def_Instancias_Equipamentos!$D$1144</f>
        <v>SI-13M2:DI-BPMSigPatch</v>
      </c>
      <c r="L3023" s="19" t="str">
        <f>Def_Instancias_Equipamentos!$D$894</f>
        <v>SI-13M2:DI-BPMRFFE</v>
      </c>
      <c r="M3023" s="44" t="s">
        <v>49</v>
      </c>
      <c r="N3023" s="45" t="s">
        <v>50</v>
      </c>
      <c r="O3023" s="31" t="str">
        <f>Def_Sistemas_Conectores_Cabos!$B$7</f>
        <v>SMA 50-ohm</v>
      </c>
      <c r="P3023" s="19" t="str">
        <f>Def_Sistemas_Conectores_Cabos!$B$7</f>
        <v>SMA 50-ohm</v>
      </c>
      <c r="Q3023" s="27" t="str">
        <f t="shared" si="31"/>
        <v>SI-13M2:DI-BPMSigPatch/TI_OUT
SI-13M2:DI-BPMRFFE/TI_IN</v>
      </c>
      <c r="R3023" s="46" t="s">
        <v>25</v>
      </c>
      <c r="S3023" s="46" t="s">
        <v>25</v>
      </c>
      <c r="T3023" s="47" t="str">
        <f>Def_Sistemas_Conectores_Cabos!$C$14</f>
        <v>Datalink Extrudado</v>
      </c>
      <c r="U3023" s="45" t="s">
        <v>46</v>
      </c>
      <c r="V3023" s="33"/>
      <c r="W3023" s="33"/>
      <c r="X3023" s="33"/>
    </row>
    <row r="3024" ht="15.75" customHeight="1">
      <c r="A3024" s="19" t="str">
        <f>Def_Sistemas_Conectores_Cabos!$A$22</f>
        <v>BPM de elétrons</v>
      </c>
      <c r="B3024" s="22" t="str">
        <f>Datas_Entregas!$A$6</f>
        <v>Linhas de Luz (fases I-A e II)</v>
      </c>
      <c r="C3024" s="25">
        <f t="array" ref="C3024">INDEX(Datas_Entregas!$B$2:$B$100, MATCH(B3024, Datas_Entregas!$A$2:$A$100, 0), 1)</f>
        <v>43374</v>
      </c>
      <c r="D3024" s="22" t="str">
        <f>Def_Status_Montagem!$A$2</f>
        <v>A verificar</v>
      </c>
      <c r="E3024" s="35" t="str">
        <f>Def_Status_Montagem!$B$4</f>
        <v>Contratada (inclui etiqueta)</v>
      </c>
      <c r="F3024" s="214" t="str">
        <f t="array" ref="F3024">INDEX(Def_Instancias_Equipamentos!$F$2:$F$5135, MATCH(K3024, Def_Instancias_Equipamentos!$D$2:$D$5135, 0), 1)</f>
        <v>Túnel (Anel)</v>
      </c>
      <c r="G3024" s="215" t="str">
        <f t="array" ref="G3024">INDEX(Def_Instancias_Equipamentos!$F$2:$F$5135, MATCH(L3024, Def_Instancias_Equipamentos!$D$2:$D$5135, 0), 1)</f>
        <v>Sala Racks 13</v>
      </c>
      <c r="H3024" s="26" t="str">
        <f t="array" ref="H3024">INDEX(Def_Instancias_Equipamentos!$E$2:$E$5135, MATCH(K3024, Def_Instancias_Equipamentos!$D$2:$D$5135, 0), 1)</f>
        <v>SI-13SA</v>
      </c>
      <c r="I3024" s="27" t="str">
        <f t="array" ref="I3024">INDEX(Def_Instancias_Equipamentos!$E$2:$E$5135, MATCH(L3024, Def_Instancias_Equipamentos!$D$2:$D$5135, 0), 1)</f>
        <v>IA-13RaBPM</v>
      </c>
      <c r="J3024" s="27" t="str">
        <f t="shared" si="26"/>
        <v>EXTERNO</v>
      </c>
      <c r="K3024" s="28" t="str">
        <f>Def_Instancias_Equipamentos!$D$1225</f>
        <v>SI-13SA:DI-BPMSigPatch-1</v>
      </c>
      <c r="L3024" s="19" t="str">
        <f>Def_Instancias_Equipamentos!$D$975</f>
        <v>SI-13SA:DI-BPMRFFE-1</v>
      </c>
      <c r="M3024" s="44" t="s">
        <v>49</v>
      </c>
      <c r="N3024" s="45" t="s">
        <v>50</v>
      </c>
      <c r="O3024" s="31" t="str">
        <f>Def_Sistemas_Conectores_Cabos!$B$7</f>
        <v>SMA 50-ohm</v>
      </c>
      <c r="P3024" s="19" t="str">
        <f>Def_Sistemas_Conectores_Cabos!$B$7</f>
        <v>SMA 50-ohm</v>
      </c>
      <c r="Q3024" s="27" t="str">
        <f t="shared" si="31"/>
        <v>SI-13SA:DI-BPMSigPatch-1/TI_OUT
SI-13SA:DI-BPMRFFE-1/TI_IN</v>
      </c>
      <c r="R3024" s="46" t="s">
        <v>25</v>
      </c>
      <c r="S3024" s="46" t="s">
        <v>25</v>
      </c>
      <c r="T3024" s="47" t="str">
        <f>Def_Sistemas_Conectores_Cabos!$C$14</f>
        <v>Datalink Extrudado</v>
      </c>
      <c r="U3024" s="45" t="s">
        <v>46</v>
      </c>
      <c r="V3024" s="33"/>
      <c r="W3024" s="33"/>
      <c r="X3024" s="33"/>
    </row>
    <row r="3025" ht="15.75" customHeight="1">
      <c r="A3025" s="19" t="str">
        <f>Def_Sistemas_Conectores_Cabos!$A$22</f>
        <v>BPM de elétrons</v>
      </c>
      <c r="B3025" s="22" t="str">
        <f>Datas_Entregas!$A$6</f>
        <v>Linhas de Luz (fases I-A e II)</v>
      </c>
      <c r="C3025" s="25">
        <f t="array" ref="C3025">INDEX(Datas_Entregas!$B$2:$B$100, MATCH(B3025, Datas_Entregas!$A$2:$A$100, 0), 1)</f>
        <v>43374</v>
      </c>
      <c r="D3025" s="22" t="str">
        <f>Def_Status_Montagem!$A$2</f>
        <v>A verificar</v>
      </c>
      <c r="E3025" s="35" t="str">
        <f>Def_Status_Montagem!$B$4</f>
        <v>Contratada (inclui etiqueta)</v>
      </c>
      <c r="F3025" s="214" t="str">
        <f t="array" ref="F3025">INDEX(Def_Instancias_Equipamentos!$F$2:$F$5135, MATCH(K3025, Def_Instancias_Equipamentos!$D$2:$D$5135, 0), 1)</f>
        <v>Túnel (Anel)</v>
      </c>
      <c r="G3025" s="215" t="str">
        <f t="array" ref="G3025">INDEX(Def_Instancias_Equipamentos!$F$2:$F$5135, MATCH(L3025, Def_Instancias_Equipamentos!$D$2:$D$5135, 0), 1)</f>
        <v>Sala Racks 13</v>
      </c>
      <c r="H3025" s="26" t="str">
        <f t="array" ref="H3025">INDEX(Def_Instancias_Equipamentos!$E$2:$E$5135, MATCH(K3025, Def_Instancias_Equipamentos!$D$2:$D$5135, 0), 1)</f>
        <v>SI-13SA</v>
      </c>
      <c r="I3025" s="27" t="str">
        <f t="array" ref="I3025">INDEX(Def_Instancias_Equipamentos!$E$2:$E$5135, MATCH(L3025, Def_Instancias_Equipamentos!$D$2:$D$5135, 0), 1)</f>
        <v>IA-13RaBPM</v>
      </c>
      <c r="J3025" s="27" t="str">
        <f t="shared" si="26"/>
        <v>EXTERNO</v>
      </c>
      <c r="K3025" s="28" t="str">
        <f>Def_Instancias_Equipamentos!$D$1226</f>
        <v>SI-13SA:DI-BPMSigPatch-2</v>
      </c>
      <c r="L3025" s="19" t="str">
        <f>Def_Instancias_Equipamentos!$D$976</f>
        <v>SI-13SA:DI-BPMRFFE-2</v>
      </c>
      <c r="M3025" s="44" t="s">
        <v>49</v>
      </c>
      <c r="N3025" s="45" t="s">
        <v>50</v>
      </c>
      <c r="O3025" s="31" t="str">
        <f>Def_Sistemas_Conectores_Cabos!$B$7</f>
        <v>SMA 50-ohm</v>
      </c>
      <c r="P3025" s="19" t="str">
        <f>Def_Sistemas_Conectores_Cabos!$B$7</f>
        <v>SMA 50-ohm</v>
      </c>
      <c r="Q3025" s="27" t="str">
        <f t="shared" si="31"/>
        <v>SI-13SA:DI-BPMSigPatch-2/TI_OUT
SI-13SA:DI-BPMRFFE-2/TI_IN</v>
      </c>
      <c r="R3025" s="46" t="s">
        <v>25</v>
      </c>
      <c r="S3025" s="46" t="s">
        <v>25</v>
      </c>
      <c r="T3025" s="47" t="str">
        <f>Def_Sistemas_Conectores_Cabos!$C$14</f>
        <v>Datalink Extrudado</v>
      </c>
      <c r="U3025" s="45" t="s">
        <v>46</v>
      </c>
      <c r="V3025" s="33"/>
      <c r="W3025" s="33"/>
      <c r="X3025" s="33"/>
    </row>
    <row r="3026" ht="15.75" customHeight="1">
      <c r="A3026" s="19" t="str">
        <f>Def_Sistemas_Conectores_Cabos!$A$22</f>
        <v>BPM de elétrons</v>
      </c>
      <c r="B3026" s="22" t="str">
        <f>Datas_Entregas!$A$3</f>
        <v>BTS/Anel</v>
      </c>
      <c r="C3026" s="25">
        <f t="array" ref="C3026">INDEX(Datas_Entregas!$B$2:$B$100, MATCH(B3026, Datas_Entregas!$A$2:$A$100, 0), 1)</f>
        <v>43296</v>
      </c>
      <c r="D3026" s="22" t="str">
        <f>Def_Status_Montagem!$A$2</f>
        <v>A verificar</v>
      </c>
      <c r="E3026" s="35" t="str">
        <f>Def_Status_Montagem!$B$4</f>
        <v>Contratada (inclui etiqueta)</v>
      </c>
      <c r="F3026" s="214" t="str">
        <f t="array" ref="F3026">INDEX(Def_Instancias_Equipamentos!$F$2:$F$5135, MATCH(K3026, Def_Instancias_Equipamentos!$D$2:$D$5135, 0), 1)</f>
        <v>Túnel (Anel)</v>
      </c>
      <c r="G3026" s="215" t="str">
        <f t="array" ref="G3026">INDEX(Def_Instancias_Equipamentos!$F$2:$F$5135, MATCH(L3026, Def_Instancias_Equipamentos!$D$2:$D$5135, 0), 1)</f>
        <v>Sala Racks 14</v>
      </c>
      <c r="H3026" s="26" t="str">
        <f t="array" ref="H3026">INDEX(Def_Instancias_Equipamentos!$E$2:$E$5135, MATCH(K3026, Def_Instancias_Equipamentos!$D$2:$D$5135, 0), 1)</f>
        <v>SI-14C1</v>
      </c>
      <c r="I3026" s="27" t="str">
        <f t="array" ref="I3026">INDEX(Def_Instancias_Equipamentos!$E$2:$E$5135, MATCH(L3026, Def_Instancias_Equipamentos!$D$2:$D$5135, 0), 1)</f>
        <v>IA-14RaBPM</v>
      </c>
      <c r="J3026" s="27" t="str">
        <f t="shared" si="26"/>
        <v>EXTERNO</v>
      </c>
      <c r="K3026" s="28" t="str">
        <f>Def_Instancias_Equipamentos!$D$1145</f>
        <v>SI-14C1:DI-BPMSigPatch-1</v>
      </c>
      <c r="L3026" s="19" t="str">
        <f>Def_Instancias_Equipamentos!$D$895</f>
        <v>SI-14C1:DI-BPMRFFE-1</v>
      </c>
      <c r="M3026" s="44" t="s">
        <v>49</v>
      </c>
      <c r="N3026" s="45" t="s">
        <v>50</v>
      </c>
      <c r="O3026" s="31" t="str">
        <f>Def_Sistemas_Conectores_Cabos!$B$7</f>
        <v>SMA 50-ohm</v>
      </c>
      <c r="P3026" s="19" t="str">
        <f>Def_Sistemas_Conectores_Cabos!$B$7</f>
        <v>SMA 50-ohm</v>
      </c>
      <c r="Q3026" s="27" t="str">
        <f t="shared" si="31"/>
        <v>SI-14C1:DI-BPMSigPatch-1/TI_OUT
SI-14C1:DI-BPMRFFE-1/TI_IN</v>
      </c>
      <c r="R3026" s="46" t="s">
        <v>25</v>
      </c>
      <c r="S3026" s="46" t="s">
        <v>25</v>
      </c>
      <c r="T3026" s="47" t="str">
        <f>Def_Sistemas_Conectores_Cabos!$C$14</f>
        <v>Datalink Extrudado</v>
      </c>
      <c r="U3026" s="45" t="s">
        <v>46</v>
      </c>
      <c r="V3026" s="33"/>
      <c r="W3026" s="33"/>
      <c r="X3026" s="33"/>
    </row>
    <row r="3027" ht="15.75" customHeight="1">
      <c r="A3027" s="19" t="str">
        <f>Def_Sistemas_Conectores_Cabos!$A$22</f>
        <v>BPM de elétrons</v>
      </c>
      <c r="B3027" s="22" t="str">
        <f>Datas_Entregas!$A$3</f>
        <v>BTS/Anel</v>
      </c>
      <c r="C3027" s="25">
        <f t="array" ref="C3027">INDEX(Datas_Entregas!$B$2:$B$100, MATCH(B3027, Datas_Entregas!$A$2:$A$100, 0), 1)</f>
        <v>43296</v>
      </c>
      <c r="D3027" s="22" t="str">
        <f>Def_Status_Montagem!$A$2</f>
        <v>A verificar</v>
      </c>
      <c r="E3027" s="35" t="str">
        <f>Def_Status_Montagem!$B$4</f>
        <v>Contratada (inclui etiqueta)</v>
      </c>
      <c r="F3027" s="214" t="str">
        <f t="array" ref="F3027">INDEX(Def_Instancias_Equipamentos!$F$2:$F$5135, MATCH(K3027, Def_Instancias_Equipamentos!$D$2:$D$5135, 0), 1)</f>
        <v>Túnel (Anel)</v>
      </c>
      <c r="G3027" s="215" t="str">
        <f t="array" ref="G3027">INDEX(Def_Instancias_Equipamentos!$F$2:$F$5135, MATCH(L3027, Def_Instancias_Equipamentos!$D$2:$D$5135, 0), 1)</f>
        <v>Sala Racks 14</v>
      </c>
      <c r="H3027" s="26" t="str">
        <f t="array" ref="H3027">INDEX(Def_Instancias_Equipamentos!$E$2:$E$5135, MATCH(K3027, Def_Instancias_Equipamentos!$D$2:$D$5135, 0), 1)</f>
        <v>SI-14C1</v>
      </c>
      <c r="I3027" s="27" t="str">
        <f t="array" ref="I3027">INDEX(Def_Instancias_Equipamentos!$E$2:$E$5135, MATCH(L3027, Def_Instancias_Equipamentos!$D$2:$D$5135, 0), 1)</f>
        <v>IA-14RaBPM</v>
      </c>
      <c r="J3027" s="27" t="str">
        <f t="shared" si="26"/>
        <v>EXTERNO</v>
      </c>
      <c r="K3027" s="28" t="str">
        <f>Def_Instancias_Equipamentos!$D$1146</f>
        <v>SI-14C1:DI-BPMSigPatch-2</v>
      </c>
      <c r="L3027" s="19" t="str">
        <f>Def_Instancias_Equipamentos!$D$896</f>
        <v>SI-14C1:DI-BPMRFFE-2</v>
      </c>
      <c r="M3027" s="44" t="s">
        <v>49</v>
      </c>
      <c r="N3027" s="45" t="s">
        <v>50</v>
      </c>
      <c r="O3027" s="31" t="str">
        <f>Def_Sistemas_Conectores_Cabos!$B$7</f>
        <v>SMA 50-ohm</v>
      </c>
      <c r="P3027" s="19" t="str">
        <f>Def_Sistemas_Conectores_Cabos!$B$7</f>
        <v>SMA 50-ohm</v>
      </c>
      <c r="Q3027" s="27" t="str">
        <f t="shared" si="31"/>
        <v>SI-14C1:DI-BPMSigPatch-2/TI_OUT
SI-14C1:DI-BPMRFFE-2/TI_IN</v>
      </c>
      <c r="R3027" s="46" t="s">
        <v>25</v>
      </c>
      <c r="S3027" s="46" t="s">
        <v>25</v>
      </c>
      <c r="T3027" s="47" t="str">
        <f>Def_Sistemas_Conectores_Cabos!$C$14</f>
        <v>Datalink Extrudado</v>
      </c>
      <c r="U3027" s="45" t="s">
        <v>46</v>
      </c>
      <c r="V3027" s="33"/>
      <c r="W3027" s="33"/>
      <c r="X3027" s="33"/>
    </row>
    <row r="3028" ht="15.75" customHeight="1">
      <c r="A3028" s="19" t="str">
        <f>Def_Sistemas_Conectores_Cabos!$A$22</f>
        <v>BPM de elétrons</v>
      </c>
      <c r="B3028" s="22" t="str">
        <f>Datas_Entregas!$A$3</f>
        <v>BTS/Anel</v>
      </c>
      <c r="C3028" s="25">
        <f t="array" ref="C3028">INDEX(Datas_Entregas!$B$2:$B$100, MATCH(B3028, Datas_Entregas!$A$2:$A$100, 0), 1)</f>
        <v>43296</v>
      </c>
      <c r="D3028" s="22" t="str">
        <f>Def_Status_Montagem!$A$2</f>
        <v>A verificar</v>
      </c>
      <c r="E3028" s="35" t="str">
        <f>Def_Status_Montagem!$B$4</f>
        <v>Contratada (inclui etiqueta)</v>
      </c>
      <c r="F3028" s="214" t="str">
        <f t="array" ref="F3028">INDEX(Def_Instancias_Equipamentos!$F$2:$F$5135, MATCH(K3028, Def_Instancias_Equipamentos!$D$2:$D$5135, 0), 1)</f>
        <v>Túnel (Anel)</v>
      </c>
      <c r="G3028" s="215" t="str">
        <f t="array" ref="G3028">INDEX(Def_Instancias_Equipamentos!$F$2:$F$5135, MATCH(L3028, Def_Instancias_Equipamentos!$D$2:$D$5135, 0), 1)</f>
        <v>Sala Racks 14</v>
      </c>
      <c r="H3028" s="26" t="str">
        <f t="array" ref="H3028">INDEX(Def_Instancias_Equipamentos!$E$2:$E$5135, MATCH(K3028, Def_Instancias_Equipamentos!$D$2:$D$5135, 0), 1)</f>
        <v>SI-14C2</v>
      </c>
      <c r="I3028" s="27" t="str">
        <f t="array" ref="I3028">INDEX(Def_Instancias_Equipamentos!$E$2:$E$5135, MATCH(L3028, Def_Instancias_Equipamentos!$D$2:$D$5135, 0), 1)</f>
        <v>IA-14RaBPM</v>
      </c>
      <c r="J3028" s="27" t="str">
        <f t="shared" si="26"/>
        <v>EXTERNO</v>
      </c>
      <c r="K3028" s="28" t="str">
        <f>Def_Instancias_Equipamentos!$D$1147</f>
        <v>SI-14C2:DI-BPMSigPatch</v>
      </c>
      <c r="L3028" s="19" t="str">
        <f>Def_Instancias_Equipamentos!$D$897</f>
        <v>SI-14C2:DI-BPMRFFE</v>
      </c>
      <c r="M3028" s="44" t="s">
        <v>49</v>
      </c>
      <c r="N3028" s="45" t="s">
        <v>50</v>
      </c>
      <c r="O3028" s="31" t="str">
        <f>Def_Sistemas_Conectores_Cabos!$B$7</f>
        <v>SMA 50-ohm</v>
      </c>
      <c r="P3028" s="19" t="str">
        <f>Def_Sistemas_Conectores_Cabos!$B$7</f>
        <v>SMA 50-ohm</v>
      </c>
      <c r="Q3028" s="27" t="str">
        <f t="shared" si="31"/>
        <v>SI-14C2:DI-BPMSigPatch/TI_OUT
SI-14C2:DI-BPMRFFE/TI_IN</v>
      </c>
      <c r="R3028" s="46" t="s">
        <v>25</v>
      </c>
      <c r="S3028" s="46" t="s">
        <v>25</v>
      </c>
      <c r="T3028" s="47" t="str">
        <f>Def_Sistemas_Conectores_Cabos!$C$14</f>
        <v>Datalink Extrudado</v>
      </c>
      <c r="U3028" s="45" t="s">
        <v>46</v>
      </c>
      <c r="V3028" s="33"/>
      <c r="W3028" s="33"/>
      <c r="X3028" s="33"/>
    </row>
    <row r="3029" ht="15.75" customHeight="1">
      <c r="A3029" s="19" t="str">
        <f>Def_Sistemas_Conectores_Cabos!$A$22</f>
        <v>BPM de elétrons</v>
      </c>
      <c r="B3029" s="22" t="str">
        <f>Datas_Entregas!$A$3</f>
        <v>BTS/Anel</v>
      </c>
      <c r="C3029" s="25">
        <f t="array" ref="C3029">INDEX(Datas_Entregas!$B$2:$B$100, MATCH(B3029, Datas_Entregas!$A$2:$A$100, 0), 1)</f>
        <v>43296</v>
      </c>
      <c r="D3029" s="22" t="str">
        <f>Def_Status_Montagem!$A$2</f>
        <v>A verificar</v>
      </c>
      <c r="E3029" s="35" t="str">
        <f>Def_Status_Montagem!$B$4</f>
        <v>Contratada (inclui etiqueta)</v>
      </c>
      <c r="F3029" s="214" t="str">
        <f t="array" ref="F3029">INDEX(Def_Instancias_Equipamentos!$F$2:$F$5135, MATCH(K3029, Def_Instancias_Equipamentos!$D$2:$D$5135, 0), 1)</f>
        <v>Túnel (Anel)</v>
      </c>
      <c r="G3029" s="215" t="str">
        <f t="array" ref="G3029">INDEX(Def_Instancias_Equipamentos!$F$2:$F$5135, MATCH(L3029, Def_Instancias_Equipamentos!$D$2:$D$5135, 0), 1)</f>
        <v>Sala Racks 14</v>
      </c>
      <c r="H3029" s="26" t="str">
        <f t="array" ref="H3029">INDEX(Def_Instancias_Equipamentos!$E$2:$E$5135, MATCH(K3029, Def_Instancias_Equipamentos!$D$2:$D$5135, 0), 1)</f>
        <v>SI-14C3</v>
      </c>
      <c r="I3029" s="27" t="str">
        <f t="array" ref="I3029">INDEX(Def_Instancias_Equipamentos!$E$2:$E$5135, MATCH(L3029, Def_Instancias_Equipamentos!$D$2:$D$5135, 0), 1)</f>
        <v>IA-14RaBPM</v>
      </c>
      <c r="J3029" s="27" t="str">
        <f t="shared" si="26"/>
        <v>EXTERNO</v>
      </c>
      <c r="K3029" s="28" t="str">
        <f>Def_Instancias_Equipamentos!$D$1148</f>
        <v>SI-14C3:DI-BPMSigPatch-1</v>
      </c>
      <c r="L3029" s="19" t="str">
        <f>Def_Instancias_Equipamentos!$D$898</f>
        <v>SI-14C3:DI-BPMRFFE-1</v>
      </c>
      <c r="M3029" s="44" t="s">
        <v>49</v>
      </c>
      <c r="N3029" s="45" t="s">
        <v>50</v>
      </c>
      <c r="O3029" s="31" t="str">
        <f>Def_Sistemas_Conectores_Cabos!$B$7</f>
        <v>SMA 50-ohm</v>
      </c>
      <c r="P3029" s="19" t="str">
        <f>Def_Sistemas_Conectores_Cabos!$B$7</f>
        <v>SMA 50-ohm</v>
      </c>
      <c r="Q3029" s="27" t="str">
        <f t="shared" si="31"/>
        <v>SI-14C3:DI-BPMSigPatch-1/TI_OUT
SI-14C3:DI-BPMRFFE-1/TI_IN</v>
      </c>
      <c r="R3029" s="46" t="s">
        <v>25</v>
      </c>
      <c r="S3029" s="46" t="s">
        <v>25</v>
      </c>
      <c r="T3029" s="47" t="str">
        <f>Def_Sistemas_Conectores_Cabos!$C$14</f>
        <v>Datalink Extrudado</v>
      </c>
      <c r="U3029" s="45" t="s">
        <v>46</v>
      </c>
      <c r="V3029" s="33"/>
      <c r="W3029" s="33"/>
      <c r="X3029" s="33"/>
    </row>
    <row r="3030" ht="15.75" customHeight="1">
      <c r="A3030" s="19" t="str">
        <f>Def_Sistemas_Conectores_Cabos!$A$22</f>
        <v>BPM de elétrons</v>
      </c>
      <c r="B3030" s="22" t="str">
        <f>Datas_Entregas!$A$3</f>
        <v>BTS/Anel</v>
      </c>
      <c r="C3030" s="25">
        <f t="array" ref="C3030">INDEX(Datas_Entregas!$B$2:$B$100, MATCH(B3030, Datas_Entregas!$A$2:$A$100, 0), 1)</f>
        <v>43296</v>
      </c>
      <c r="D3030" s="22" t="str">
        <f>Def_Status_Montagem!$A$2</f>
        <v>A verificar</v>
      </c>
      <c r="E3030" s="35" t="str">
        <f>Def_Status_Montagem!$B$4</f>
        <v>Contratada (inclui etiqueta)</v>
      </c>
      <c r="F3030" s="214" t="str">
        <f t="array" ref="F3030">INDEX(Def_Instancias_Equipamentos!$F$2:$F$5135, MATCH(K3030, Def_Instancias_Equipamentos!$D$2:$D$5135, 0), 1)</f>
        <v>Túnel (Anel)</v>
      </c>
      <c r="G3030" s="215" t="str">
        <f t="array" ref="G3030">INDEX(Def_Instancias_Equipamentos!$F$2:$F$5135, MATCH(L3030, Def_Instancias_Equipamentos!$D$2:$D$5135, 0), 1)</f>
        <v>Sala Racks 14</v>
      </c>
      <c r="H3030" s="26" t="str">
        <f t="array" ref="H3030">INDEX(Def_Instancias_Equipamentos!$E$2:$E$5135, MATCH(K3030, Def_Instancias_Equipamentos!$D$2:$D$5135, 0), 1)</f>
        <v>SI-14C3</v>
      </c>
      <c r="I3030" s="27" t="str">
        <f t="array" ref="I3030">INDEX(Def_Instancias_Equipamentos!$E$2:$E$5135, MATCH(L3030, Def_Instancias_Equipamentos!$D$2:$D$5135, 0), 1)</f>
        <v>IA-14RaBPM</v>
      </c>
      <c r="J3030" s="27" t="str">
        <f t="shared" si="26"/>
        <v>EXTERNO</v>
      </c>
      <c r="K3030" s="28" t="str">
        <f>Def_Instancias_Equipamentos!$D$1149</f>
        <v>SI-14C3:DI-BPMSigPatch-2</v>
      </c>
      <c r="L3030" s="19" t="str">
        <f>Def_Instancias_Equipamentos!$D$899</f>
        <v>SI-14C3:DI-BPMRFFE-2</v>
      </c>
      <c r="M3030" s="44" t="s">
        <v>49</v>
      </c>
      <c r="N3030" s="45" t="s">
        <v>50</v>
      </c>
      <c r="O3030" s="31" t="str">
        <f>Def_Sistemas_Conectores_Cabos!$B$7</f>
        <v>SMA 50-ohm</v>
      </c>
      <c r="P3030" s="19" t="str">
        <f>Def_Sistemas_Conectores_Cabos!$B$7</f>
        <v>SMA 50-ohm</v>
      </c>
      <c r="Q3030" s="27" t="str">
        <f t="shared" si="31"/>
        <v>SI-14C3:DI-BPMSigPatch-2/TI_OUT
SI-14C3:DI-BPMRFFE-2/TI_IN</v>
      </c>
      <c r="R3030" s="46" t="s">
        <v>25</v>
      </c>
      <c r="S3030" s="46" t="s">
        <v>25</v>
      </c>
      <c r="T3030" s="47" t="str">
        <f>Def_Sistemas_Conectores_Cabos!$C$14</f>
        <v>Datalink Extrudado</v>
      </c>
      <c r="U3030" s="45" t="s">
        <v>46</v>
      </c>
      <c r="V3030" s="33"/>
      <c r="W3030" s="33"/>
      <c r="X3030" s="33"/>
    </row>
    <row r="3031" ht="15.75" customHeight="1">
      <c r="A3031" s="19" t="str">
        <f>Def_Sistemas_Conectores_Cabos!$A$22</f>
        <v>BPM de elétrons</v>
      </c>
      <c r="B3031" s="22" t="str">
        <f>Datas_Entregas!$A$3</f>
        <v>BTS/Anel</v>
      </c>
      <c r="C3031" s="25">
        <f t="array" ref="C3031">INDEX(Datas_Entregas!$B$2:$B$100, MATCH(B3031, Datas_Entregas!$A$2:$A$100, 0), 1)</f>
        <v>43296</v>
      </c>
      <c r="D3031" s="22" t="str">
        <f>Def_Status_Montagem!$A$2</f>
        <v>A verificar</v>
      </c>
      <c r="E3031" s="35" t="str">
        <f>Def_Status_Montagem!$B$4</f>
        <v>Contratada (inclui etiqueta)</v>
      </c>
      <c r="F3031" s="214" t="str">
        <f t="array" ref="F3031">INDEX(Def_Instancias_Equipamentos!$F$2:$F$5135, MATCH(K3031, Def_Instancias_Equipamentos!$D$2:$D$5135, 0), 1)</f>
        <v>Túnel (Anel)</v>
      </c>
      <c r="G3031" s="215" t="str">
        <f t="array" ref="G3031">INDEX(Def_Instancias_Equipamentos!$F$2:$F$5135, MATCH(L3031, Def_Instancias_Equipamentos!$D$2:$D$5135, 0), 1)</f>
        <v>Sala Racks 14</v>
      </c>
      <c r="H3031" s="26" t="str">
        <f t="array" ref="H3031">INDEX(Def_Instancias_Equipamentos!$E$2:$E$5135, MATCH(K3031, Def_Instancias_Equipamentos!$D$2:$D$5135, 0), 1)</f>
        <v>SI-14C4</v>
      </c>
      <c r="I3031" s="27" t="str">
        <f t="array" ref="I3031">INDEX(Def_Instancias_Equipamentos!$E$2:$E$5135, MATCH(L3031, Def_Instancias_Equipamentos!$D$2:$D$5135, 0), 1)</f>
        <v>IA-14RaBPM</v>
      </c>
      <c r="J3031" s="27" t="str">
        <f t="shared" si="26"/>
        <v>EXTERNO</v>
      </c>
      <c r="K3031" s="28" t="str">
        <f>Def_Instancias_Equipamentos!$D$1150</f>
        <v>SI-14C4:DI-BPMSigPatch</v>
      </c>
      <c r="L3031" s="19" t="str">
        <f>Def_Instancias_Equipamentos!$D$900</f>
        <v>SI-14C4:DI-BPMRFFE</v>
      </c>
      <c r="M3031" s="44" t="s">
        <v>49</v>
      </c>
      <c r="N3031" s="45" t="s">
        <v>50</v>
      </c>
      <c r="O3031" s="31" t="str">
        <f>Def_Sistemas_Conectores_Cabos!$B$7</f>
        <v>SMA 50-ohm</v>
      </c>
      <c r="P3031" s="19" t="str">
        <f>Def_Sistemas_Conectores_Cabos!$B$7</f>
        <v>SMA 50-ohm</v>
      </c>
      <c r="Q3031" s="27" t="str">
        <f t="shared" si="31"/>
        <v>SI-14C4:DI-BPMSigPatch/TI_OUT
SI-14C4:DI-BPMRFFE/TI_IN</v>
      </c>
      <c r="R3031" s="46" t="s">
        <v>25</v>
      </c>
      <c r="S3031" s="46" t="s">
        <v>25</v>
      </c>
      <c r="T3031" s="47" t="str">
        <f>Def_Sistemas_Conectores_Cabos!$C$14</f>
        <v>Datalink Extrudado</v>
      </c>
      <c r="U3031" s="45" t="s">
        <v>46</v>
      </c>
      <c r="V3031" s="33"/>
      <c r="W3031" s="33"/>
      <c r="X3031" s="33"/>
    </row>
    <row r="3032" ht="15.75" customHeight="1">
      <c r="A3032" s="19" t="str">
        <f>Def_Sistemas_Conectores_Cabos!$A$22</f>
        <v>BPM de elétrons</v>
      </c>
      <c r="B3032" s="22" t="str">
        <f>Datas_Entregas!$A$3</f>
        <v>BTS/Anel</v>
      </c>
      <c r="C3032" s="25">
        <f t="array" ref="C3032">INDEX(Datas_Entregas!$B$2:$B$100, MATCH(B3032, Datas_Entregas!$A$2:$A$100, 0), 1)</f>
        <v>43296</v>
      </c>
      <c r="D3032" s="22" t="str">
        <f>Def_Status_Montagem!$A$2</f>
        <v>A verificar</v>
      </c>
      <c r="E3032" s="35" t="str">
        <f>Def_Status_Montagem!$B$4</f>
        <v>Contratada (inclui etiqueta)</v>
      </c>
      <c r="F3032" s="214" t="str">
        <f t="array" ref="F3032">INDEX(Def_Instancias_Equipamentos!$F$2:$F$5135, MATCH(K3032, Def_Instancias_Equipamentos!$D$2:$D$5135, 0), 1)</f>
        <v>Túnel (Anel)</v>
      </c>
      <c r="G3032" s="215" t="str">
        <f t="array" ref="G3032">INDEX(Def_Instancias_Equipamentos!$F$2:$F$5135, MATCH(L3032, Def_Instancias_Equipamentos!$D$2:$D$5135, 0), 1)</f>
        <v>Sala Racks 14</v>
      </c>
      <c r="H3032" s="26" t="str">
        <f t="array" ref="H3032">INDEX(Def_Instancias_Equipamentos!$E$2:$E$5135, MATCH(K3032, Def_Instancias_Equipamentos!$D$2:$D$5135, 0), 1)</f>
        <v>SI-14M1</v>
      </c>
      <c r="I3032" s="27" t="str">
        <f t="array" ref="I3032">INDEX(Def_Instancias_Equipamentos!$E$2:$E$5135, MATCH(L3032, Def_Instancias_Equipamentos!$D$2:$D$5135, 0), 1)</f>
        <v>IA-14RaBPM</v>
      </c>
      <c r="J3032" s="27" t="str">
        <f t="shared" si="26"/>
        <v>EXTERNO</v>
      </c>
      <c r="K3032" s="28" t="str">
        <f>Def_Instancias_Equipamentos!$D$1151</f>
        <v>SI-14M1:DI-BPMSigPatch</v>
      </c>
      <c r="L3032" s="19" t="str">
        <f>Def_Instancias_Equipamentos!$D$901</f>
        <v>SI-14M1:DI-BPMRFFE</v>
      </c>
      <c r="M3032" s="44" t="s">
        <v>49</v>
      </c>
      <c r="N3032" s="45" t="s">
        <v>50</v>
      </c>
      <c r="O3032" s="31" t="str">
        <f>Def_Sistemas_Conectores_Cabos!$B$7</f>
        <v>SMA 50-ohm</v>
      </c>
      <c r="P3032" s="19" t="str">
        <f>Def_Sistemas_Conectores_Cabos!$B$7</f>
        <v>SMA 50-ohm</v>
      </c>
      <c r="Q3032" s="27" t="str">
        <f t="shared" si="31"/>
        <v>SI-14M1:DI-BPMSigPatch/TI_OUT
SI-14M1:DI-BPMRFFE/TI_IN</v>
      </c>
      <c r="R3032" s="46" t="s">
        <v>25</v>
      </c>
      <c r="S3032" s="46" t="s">
        <v>25</v>
      </c>
      <c r="T3032" s="47" t="str">
        <f>Def_Sistemas_Conectores_Cabos!$C$14</f>
        <v>Datalink Extrudado</v>
      </c>
      <c r="U3032" s="45" t="s">
        <v>46</v>
      </c>
      <c r="V3032" s="33"/>
      <c r="W3032" s="33"/>
      <c r="X3032" s="33"/>
    </row>
    <row r="3033" ht="15.75" customHeight="1">
      <c r="A3033" s="19" t="str">
        <f>Def_Sistemas_Conectores_Cabos!$A$22</f>
        <v>BPM de elétrons</v>
      </c>
      <c r="B3033" s="22" t="str">
        <f>Datas_Entregas!$A$3</f>
        <v>BTS/Anel</v>
      </c>
      <c r="C3033" s="25">
        <f t="array" ref="C3033">INDEX(Datas_Entregas!$B$2:$B$100, MATCH(B3033, Datas_Entregas!$A$2:$A$100, 0), 1)</f>
        <v>43296</v>
      </c>
      <c r="D3033" s="22" t="str">
        <f>Def_Status_Montagem!$A$2</f>
        <v>A verificar</v>
      </c>
      <c r="E3033" s="35" t="str">
        <f>Def_Status_Montagem!$B$4</f>
        <v>Contratada (inclui etiqueta)</v>
      </c>
      <c r="F3033" s="214" t="str">
        <f t="array" ref="F3033">INDEX(Def_Instancias_Equipamentos!$F$2:$F$5135, MATCH(K3033, Def_Instancias_Equipamentos!$D$2:$D$5135, 0), 1)</f>
        <v>Túnel (Anel)</v>
      </c>
      <c r="G3033" s="215" t="str">
        <f t="array" ref="G3033">INDEX(Def_Instancias_Equipamentos!$F$2:$F$5135, MATCH(L3033, Def_Instancias_Equipamentos!$D$2:$D$5135, 0), 1)</f>
        <v>Sala Racks 14</v>
      </c>
      <c r="H3033" s="26" t="str">
        <f t="array" ref="H3033">INDEX(Def_Instancias_Equipamentos!$E$2:$E$5135, MATCH(K3033, Def_Instancias_Equipamentos!$D$2:$D$5135, 0), 1)</f>
        <v>SI-14M2</v>
      </c>
      <c r="I3033" s="27" t="str">
        <f t="array" ref="I3033">INDEX(Def_Instancias_Equipamentos!$E$2:$E$5135, MATCH(L3033, Def_Instancias_Equipamentos!$D$2:$D$5135, 0), 1)</f>
        <v>IA-14RaBPM</v>
      </c>
      <c r="J3033" s="27" t="str">
        <f t="shared" si="26"/>
        <v>EXTERNO</v>
      </c>
      <c r="K3033" s="28" t="str">
        <f>Def_Instancias_Equipamentos!$D$1152</f>
        <v>SI-14M2:DI-BPMSigPatch</v>
      </c>
      <c r="L3033" s="19" t="str">
        <f>Def_Instancias_Equipamentos!$D$902</f>
        <v>SI-14M2:DI-BPMRFFE</v>
      </c>
      <c r="M3033" s="44" t="s">
        <v>49</v>
      </c>
      <c r="N3033" s="45" t="s">
        <v>50</v>
      </c>
      <c r="O3033" s="31" t="str">
        <f>Def_Sistemas_Conectores_Cabos!$B$7</f>
        <v>SMA 50-ohm</v>
      </c>
      <c r="P3033" s="19" t="str">
        <f>Def_Sistemas_Conectores_Cabos!$B$7</f>
        <v>SMA 50-ohm</v>
      </c>
      <c r="Q3033" s="27" t="str">
        <f t="shared" si="31"/>
        <v>SI-14M2:DI-BPMSigPatch/TI_OUT
SI-14M2:DI-BPMRFFE/TI_IN</v>
      </c>
      <c r="R3033" s="46" t="s">
        <v>25</v>
      </c>
      <c r="S3033" s="46" t="s">
        <v>25</v>
      </c>
      <c r="T3033" s="47" t="str">
        <f>Def_Sistemas_Conectores_Cabos!$C$14</f>
        <v>Datalink Extrudado</v>
      </c>
      <c r="U3033" s="45" t="s">
        <v>46</v>
      </c>
      <c r="V3033" s="33"/>
      <c r="W3033" s="33"/>
      <c r="X3033" s="33"/>
    </row>
    <row r="3034" ht="15.75" customHeight="1">
      <c r="A3034" s="19" t="str">
        <f>Def_Sistemas_Conectores_Cabos!$A$22</f>
        <v>BPM de elétrons</v>
      </c>
      <c r="B3034" s="22" t="str">
        <f>Datas_Entregas!$A$3</f>
        <v>BTS/Anel</v>
      </c>
      <c r="C3034" s="25">
        <f t="array" ref="C3034">INDEX(Datas_Entregas!$B$2:$B$100, MATCH(B3034, Datas_Entregas!$A$2:$A$100, 0), 1)</f>
        <v>43296</v>
      </c>
      <c r="D3034" s="22" t="str">
        <f>Def_Status_Montagem!$A$2</f>
        <v>A verificar</v>
      </c>
      <c r="E3034" s="35" t="str">
        <f>Def_Status_Montagem!$B$4</f>
        <v>Contratada (inclui etiqueta)</v>
      </c>
      <c r="F3034" s="214" t="str">
        <f t="array" ref="F3034">INDEX(Def_Instancias_Equipamentos!$F$2:$F$5135, MATCH(K3034, Def_Instancias_Equipamentos!$D$2:$D$5135, 0), 1)</f>
        <v>Túnel (Anel)</v>
      </c>
      <c r="G3034" s="215" t="str">
        <f t="array" ref="G3034">INDEX(Def_Instancias_Equipamentos!$F$2:$F$5135, MATCH(L3034, Def_Instancias_Equipamentos!$D$2:$D$5135, 0), 1)</f>
        <v>Sala Racks 14</v>
      </c>
      <c r="H3034" s="26" t="str">
        <f t="array" ref="H3034">INDEX(Def_Instancias_Equipamentos!$E$2:$E$5135, MATCH(K3034, Def_Instancias_Equipamentos!$D$2:$D$5135, 0), 1)</f>
        <v>SI-14SB</v>
      </c>
      <c r="I3034" s="27" t="str">
        <f t="array" ref="I3034">INDEX(Def_Instancias_Equipamentos!$E$2:$E$5135, MATCH(L3034, Def_Instancias_Equipamentos!$D$2:$D$5135, 0), 1)</f>
        <v>IA-14RaBPM</v>
      </c>
      <c r="J3034" s="27" t="str">
        <f t="shared" si="26"/>
        <v>EXTERNO</v>
      </c>
      <c r="K3034" s="28" t="str">
        <f>Def_Instancias_Equipamentos!$D$1227</f>
        <v>SI-14SB:DI-BPMSigPatch-1</v>
      </c>
      <c r="L3034" s="19" t="str">
        <f>Def_Instancias_Equipamentos!$D$977</f>
        <v>SI-14SB:DI-BPMRFFE-1</v>
      </c>
      <c r="M3034" s="44" t="s">
        <v>49</v>
      </c>
      <c r="N3034" s="45" t="s">
        <v>50</v>
      </c>
      <c r="O3034" s="31" t="str">
        <f>Def_Sistemas_Conectores_Cabos!$B$7</f>
        <v>SMA 50-ohm</v>
      </c>
      <c r="P3034" s="19" t="str">
        <f>Def_Sistemas_Conectores_Cabos!$B$7</f>
        <v>SMA 50-ohm</v>
      </c>
      <c r="Q3034" s="27" t="str">
        <f t="shared" si="31"/>
        <v>SI-14SB:DI-BPMSigPatch-1/TI_OUT
SI-14SB:DI-BPMRFFE-1/TI_IN</v>
      </c>
      <c r="R3034" s="46" t="s">
        <v>25</v>
      </c>
      <c r="S3034" s="46" t="s">
        <v>25</v>
      </c>
      <c r="T3034" s="47" t="str">
        <f>Def_Sistemas_Conectores_Cabos!$C$14</f>
        <v>Datalink Extrudado</v>
      </c>
      <c r="U3034" s="45" t="s">
        <v>46</v>
      </c>
      <c r="V3034" s="33"/>
      <c r="W3034" s="33"/>
      <c r="X3034" s="33"/>
    </row>
    <row r="3035" ht="15.75" customHeight="1">
      <c r="A3035" s="19" t="str">
        <f>Def_Sistemas_Conectores_Cabos!$A$22</f>
        <v>BPM de elétrons</v>
      </c>
      <c r="B3035" s="22" t="str">
        <f>Datas_Entregas!$A$3</f>
        <v>BTS/Anel</v>
      </c>
      <c r="C3035" s="25">
        <f t="array" ref="C3035">INDEX(Datas_Entregas!$B$2:$B$100, MATCH(B3035, Datas_Entregas!$A$2:$A$100, 0), 1)</f>
        <v>43296</v>
      </c>
      <c r="D3035" s="22" t="str">
        <f>Def_Status_Montagem!$A$2</f>
        <v>A verificar</v>
      </c>
      <c r="E3035" s="35" t="str">
        <f>Def_Status_Montagem!$B$4</f>
        <v>Contratada (inclui etiqueta)</v>
      </c>
      <c r="F3035" s="214" t="str">
        <f t="array" ref="F3035">INDEX(Def_Instancias_Equipamentos!$F$2:$F$5135, MATCH(K3035, Def_Instancias_Equipamentos!$D$2:$D$5135, 0), 1)</f>
        <v>Túnel (Anel)</v>
      </c>
      <c r="G3035" s="215" t="str">
        <f t="array" ref="G3035">INDEX(Def_Instancias_Equipamentos!$F$2:$F$5135, MATCH(L3035, Def_Instancias_Equipamentos!$D$2:$D$5135, 0), 1)</f>
        <v>Sala Racks 14</v>
      </c>
      <c r="H3035" s="26" t="str">
        <f t="array" ref="H3035">INDEX(Def_Instancias_Equipamentos!$E$2:$E$5135, MATCH(K3035, Def_Instancias_Equipamentos!$D$2:$D$5135, 0), 1)</f>
        <v>SI-14SB</v>
      </c>
      <c r="I3035" s="27" t="str">
        <f t="array" ref="I3035">INDEX(Def_Instancias_Equipamentos!$E$2:$E$5135, MATCH(L3035, Def_Instancias_Equipamentos!$D$2:$D$5135, 0), 1)</f>
        <v>IA-14RaBPM</v>
      </c>
      <c r="J3035" s="27" t="str">
        <f t="shared" si="26"/>
        <v>EXTERNO</v>
      </c>
      <c r="K3035" s="28" t="str">
        <f>Def_Instancias_Equipamentos!$D$1228</f>
        <v>SI-14SB:DI-BPMSigPatch-2</v>
      </c>
      <c r="L3035" s="19" t="str">
        <f>Def_Instancias_Equipamentos!$D$978</f>
        <v>SI-14SB:DI-BPMRFFE-2</v>
      </c>
      <c r="M3035" s="44" t="s">
        <v>49</v>
      </c>
      <c r="N3035" s="45" t="s">
        <v>50</v>
      </c>
      <c r="O3035" s="31" t="str">
        <f>Def_Sistemas_Conectores_Cabos!$B$7</f>
        <v>SMA 50-ohm</v>
      </c>
      <c r="P3035" s="19" t="str">
        <f>Def_Sistemas_Conectores_Cabos!$B$7</f>
        <v>SMA 50-ohm</v>
      </c>
      <c r="Q3035" s="27" t="str">
        <f t="shared" si="31"/>
        <v>SI-14SB:DI-BPMSigPatch-2/TI_OUT
SI-14SB:DI-BPMRFFE-2/TI_IN</v>
      </c>
      <c r="R3035" s="46" t="s">
        <v>25</v>
      </c>
      <c r="S3035" s="46" t="s">
        <v>25</v>
      </c>
      <c r="T3035" s="47" t="str">
        <f>Def_Sistemas_Conectores_Cabos!$C$14</f>
        <v>Datalink Extrudado</v>
      </c>
      <c r="U3035" s="45" t="s">
        <v>46</v>
      </c>
      <c r="V3035" s="33"/>
      <c r="W3035" s="33"/>
      <c r="X3035" s="33"/>
    </row>
    <row r="3036" ht="15.75" customHeight="1">
      <c r="A3036" s="19" t="str">
        <f>Def_Sistemas_Conectores_Cabos!$A$22</f>
        <v>BPM de elétrons</v>
      </c>
      <c r="B3036" s="22" t="str">
        <f>Datas_Entregas!$A$3</f>
        <v>BTS/Anel</v>
      </c>
      <c r="C3036" s="25">
        <f t="array" ref="C3036">INDEX(Datas_Entregas!$B$2:$B$100, MATCH(B3036, Datas_Entregas!$A$2:$A$100, 0), 1)</f>
        <v>43296</v>
      </c>
      <c r="D3036" s="22" t="str">
        <f>Def_Status_Montagem!$A$2</f>
        <v>A verificar</v>
      </c>
      <c r="E3036" s="35" t="str">
        <f>Def_Status_Montagem!$B$4</f>
        <v>Contratada (inclui etiqueta)</v>
      </c>
      <c r="F3036" s="214" t="str">
        <f t="array" ref="F3036">INDEX(Def_Instancias_Equipamentos!$F$2:$F$5135, MATCH(K3036, Def_Instancias_Equipamentos!$D$2:$D$5135, 0), 1)</f>
        <v>Túnel (Anel)</v>
      </c>
      <c r="G3036" s="215" t="str">
        <f t="array" ref="G3036">INDEX(Def_Instancias_Equipamentos!$F$2:$F$5135, MATCH(L3036, Def_Instancias_Equipamentos!$D$2:$D$5135, 0), 1)</f>
        <v>Sala Racks 15</v>
      </c>
      <c r="H3036" s="26" t="str">
        <f t="array" ref="H3036">INDEX(Def_Instancias_Equipamentos!$E$2:$E$5135, MATCH(K3036, Def_Instancias_Equipamentos!$D$2:$D$5135, 0), 1)</f>
        <v>SI-15C1</v>
      </c>
      <c r="I3036" s="27" t="str">
        <f t="array" ref="I3036">INDEX(Def_Instancias_Equipamentos!$E$2:$E$5135, MATCH(L3036, Def_Instancias_Equipamentos!$D$2:$D$5135, 0), 1)</f>
        <v>IA-15RaBPM</v>
      </c>
      <c r="J3036" s="27" t="str">
        <f t="shared" si="26"/>
        <v>EXTERNO</v>
      </c>
      <c r="K3036" s="28" t="str">
        <f>Def_Instancias_Equipamentos!$D$1153</f>
        <v>SI-15C1:DI-BPMSigPatch-1</v>
      </c>
      <c r="L3036" s="19" t="str">
        <f>Def_Instancias_Equipamentos!$D$903</f>
        <v>SI-15C1:DI-BPMRFFE-1</v>
      </c>
      <c r="M3036" s="44" t="s">
        <v>49</v>
      </c>
      <c r="N3036" s="45" t="s">
        <v>50</v>
      </c>
      <c r="O3036" s="31" t="str">
        <f>Def_Sistemas_Conectores_Cabos!$B$7</f>
        <v>SMA 50-ohm</v>
      </c>
      <c r="P3036" s="19" t="str">
        <f>Def_Sistemas_Conectores_Cabos!$B$7</f>
        <v>SMA 50-ohm</v>
      </c>
      <c r="Q3036" s="27" t="str">
        <f t="shared" si="31"/>
        <v>SI-15C1:DI-BPMSigPatch-1/TI_OUT
SI-15C1:DI-BPMRFFE-1/TI_IN</v>
      </c>
      <c r="R3036" s="46" t="s">
        <v>25</v>
      </c>
      <c r="S3036" s="46" t="s">
        <v>25</v>
      </c>
      <c r="T3036" s="47" t="str">
        <f>Def_Sistemas_Conectores_Cabos!$C$14</f>
        <v>Datalink Extrudado</v>
      </c>
      <c r="U3036" s="45" t="s">
        <v>46</v>
      </c>
      <c r="V3036" s="33"/>
      <c r="W3036" s="33"/>
      <c r="X3036" s="33"/>
    </row>
    <row r="3037" ht="15.75" customHeight="1">
      <c r="A3037" s="19" t="str">
        <f>Def_Sistemas_Conectores_Cabos!$A$22</f>
        <v>BPM de elétrons</v>
      </c>
      <c r="B3037" s="22" t="str">
        <f>Datas_Entregas!$A$3</f>
        <v>BTS/Anel</v>
      </c>
      <c r="C3037" s="25">
        <f t="array" ref="C3037">INDEX(Datas_Entregas!$B$2:$B$100, MATCH(B3037, Datas_Entregas!$A$2:$A$100, 0), 1)</f>
        <v>43296</v>
      </c>
      <c r="D3037" s="22" t="str">
        <f>Def_Status_Montagem!$A$2</f>
        <v>A verificar</v>
      </c>
      <c r="E3037" s="35" t="str">
        <f>Def_Status_Montagem!$B$4</f>
        <v>Contratada (inclui etiqueta)</v>
      </c>
      <c r="F3037" s="214" t="str">
        <f t="array" ref="F3037">INDEX(Def_Instancias_Equipamentos!$F$2:$F$5135, MATCH(K3037, Def_Instancias_Equipamentos!$D$2:$D$5135, 0), 1)</f>
        <v>Túnel (Anel)</v>
      </c>
      <c r="G3037" s="215" t="str">
        <f t="array" ref="G3037">INDEX(Def_Instancias_Equipamentos!$F$2:$F$5135, MATCH(L3037, Def_Instancias_Equipamentos!$D$2:$D$5135, 0), 1)</f>
        <v>Sala Racks 15</v>
      </c>
      <c r="H3037" s="26" t="str">
        <f t="array" ref="H3037">INDEX(Def_Instancias_Equipamentos!$E$2:$E$5135, MATCH(K3037, Def_Instancias_Equipamentos!$D$2:$D$5135, 0), 1)</f>
        <v>SI-15C1</v>
      </c>
      <c r="I3037" s="27" t="str">
        <f t="array" ref="I3037">INDEX(Def_Instancias_Equipamentos!$E$2:$E$5135, MATCH(L3037, Def_Instancias_Equipamentos!$D$2:$D$5135, 0), 1)</f>
        <v>IA-15RaBPM</v>
      </c>
      <c r="J3037" s="27" t="str">
        <f t="shared" si="26"/>
        <v>EXTERNO</v>
      </c>
      <c r="K3037" s="28" t="str">
        <f>Def_Instancias_Equipamentos!$D$1154</f>
        <v>SI-15C1:DI-BPMSigPatch-2</v>
      </c>
      <c r="L3037" s="19" t="str">
        <f>Def_Instancias_Equipamentos!$D$904</f>
        <v>SI-15C1:DI-BPMRFFE-2</v>
      </c>
      <c r="M3037" s="44" t="s">
        <v>49</v>
      </c>
      <c r="N3037" s="45" t="s">
        <v>50</v>
      </c>
      <c r="O3037" s="31" t="str">
        <f>Def_Sistemas_Conectores_Cabos!$B$7</f>
        <v>SMA 50-ohm</v>
      </c>
      <c r="P3037" s="19" t="str">
        <f>Def_Sistemas_Conectores_Cabos!$B$7</f>
        <v>SMA 50-ohm</v>
      </c>
      <c r="Q3037" s="27" t="str">
        <f t="shared" si="31"/>
        <v>SI-15C1:DI-BPMSigPatch-2/TI_OUT
SI-15C1:DI-BPMRFFE-2/TI_IN</v>
      </c>
      <c r="R3037" s="46" t="s">
        <v>25</v>
      </c>
      <c r="S3037" s="46" t="s">
        <v>25</v>
      </c>
      <c r="T3037" s="47" t="str">
        <f>Def_Sistemas_Conectores_Cabos!$C$14</f>
        <v>Datalink Extrudado</v>
      </c>
      <c r="U3037" s="45" t="s">
        <v>46</v>
      </c>
      <c r="V3037" s="33"/>
      <c r="W3037" s="33"/>
      <c r="X3037" s="33"/>
    </row>
    <row r="3038" ht="15.75" customHeight="1">
      <c r="A3038" s="19" t="str">
        <f>Def_Sistemas_Conectores_Cabos!$A$22</f>
        <v>BPM de elétrons</v>
      </c>
      <c r="B3038" s="22" t="str">
        <f>Datas_Entregas!$A$3</f>
        <v>BTS/Anel</v>
      </c>
      <c r="C3038" s="25">
        <f t="array" ref="C3038">INDEX(Datas_Entregas!$B$2:$B$100, MATCH(B3038, Datas_Entregas!$A$2:$A$100, 0), 1)</f>
        <v>43296</v>
      </c>
      <c r="D3038" s="22" t="str">
        <f>Def_Status_Montagem!$A$2</f>
        <v>A verificar</v>
      </c>
      <c r="E3038" s="35" t="str">
        <f>Def_Status_Montagem!$B$4</f>
        <v>Contratada (inclui etiqueta)</v>
      </c>
      <c r="F3038" s="214" t="str">
        <f t="array" ref="F3038">INDEX(Def_Instancias_Equipamentos!$F$2:$F$5135, MATCH(K3038, Def_Instancias_Equipamentos!$D$2:$D$5135, 0), 1)</f>
        <v>Túnel (Anel)</v>
      </c>
      <c r="G3038" s="215" t="str">
        <f t="array" ref="G3038">INDEX(Def_Instancias_Equipamentos!$F$2:$F$5135, MATCH(L3038, Def_Instancias_Equipamentos!$D$2:$D$5135, 0), 1)</f>
        <v>Sala Racks 15</v>
      </c>
      <c r="H3038" s="26" t="str">
        <f t="array" ref="H3038">INDEX(Def_Instancias_Equipamentos!$E$2:$E$5135, MATCH(K3038, Def_Instancias_Equipamentos!$D$2:$D$5135, 0), 1)</f>
        <v>SI-15C2</v>
      </c>
      <c r="I3038" s="27" t="str">
        <f t="array" ref="I3038">INDEX(Def_Instancias_Equipamentos!$E$2:$E$5135, MATCH(L3038, Def_Instancias_Equipamentos!$D$2:$D$5135, 0), 1)</f>
        <v>IA-15RaBPM</v>
      </c>
      <c r="J3038" s="27" t="str">
        <f t="shared" si="26"/>
        <v>EXTERNO</v>
      </c>
      <c r="K3038" s="28" t="str">
        <f>Def_Instancias_Equipamentos!$D$1155</f>
        <v>SI-15C2:DI-BPMSigPatch</v>
      </c>
      <c r="L3038" s="19" t="str">
        <f>Def_Instancias_Equipamentos!$D$905</f>
        <v>SI-15C2:DI-BPMRFFE</v>
      </c>
      <c r="M3038" s="44" t="s">
        <v>49</v>
      </c>
      <c r="N3038" s="45" t="s">
        <v>50</v>
      </c>
      <c r="O3038" s="31" t="str">
        <f>Def_Sistemas_Conectores_Cabos!$B$7</f>
        <v>SMA 50-ohm</v>
      </c>
      <c r="P3038" s="19" t="str">
        <f>Def_Sistemas_Conectores_Cabos!$B$7</f>
        <v>SMA 50-ohm</v>
      </c>
      <c r="Q3038" s="27" t="str">
        <f t="shared" si="31"/>
        <v>SI-15C2:DI-BPMSigPatch/TI_OUT
SI-15C2:DI-BPMRFFE/TI_IN</v>
      </c>
      <c r="R3038" s="46" t="s">
        <v>25</v>
      </c>
      <c r="S3038" s="46" t="s">
        <v>25</v>
      </c>
      <c r="T3038" s="47" t="str">
        <f>Def_Sistemas_Conectores_Cabos!$C$14</f>
        <v>Datalink Extrudado</v>
      </c>
      <c r="U3038" s="45" t="s">
        <v>46</v>
      </c>
      <c r="V3038" s="33"/>
      <c r="W3038" s="33"/>
      <c r="X3038" s="33"/>
    </row>
    <row r="3039" ht="15.75" customHeight="1">
      <c r="A3039" s="19" t="str">
        <f>Def_Sistemas_Conectores_Cabos!$A$22</f>
        <v>BPM de elétrons</v>
      </c>
      <c r="B3039" s="22" t="str">
        <f>Datas_Entregas!$A$3</f>
        <v>BTS/Anel</v>
      </c>
      <c r="C3039" s="25">
        <f t="array" ref="C3039">INDEX(Datas_Entregas!$B$2:$B$100, MATCH(B3039, Datas_Entregas!$A$2:$A$100, 0), 1)</f>
        <v>43296</v>
      </c>
      <c r="D3039" s="22" t="str">
        <f>Def_Status_Montagem!$A$2</f>
        <v>A verificar</v>
      </c>
      <c r="E3039" s="35" t="str">
        <f>Def_Status_Montagem!$B$4</f>
        <v>Contratada (inclui etiqueta)</v>
      </c>
      <c r="F3039" s="214" t="str">
        <f t="array" ref="F3039">INDEX(Def_Instancias_Equipamentos!$F$2:$F$5135, MATCH(K3039, Def_Instancias_Equipamentos!$D$2:$D$5135, 0), 1)</f>
        <v>Túnel (Anel)</v>
      </c>
      <c r="G3039" s="215" t="str">
        <f t="array" ref="G3039">INDEX(Def_Instancias_Equipamentos!$F$2:$F$5135, MATCH(L3039, Def_Instancias_Equipamentos!$D$2:$D$5135, 0), 1)</f>
        <v>Sala Racks 15</v>
      </c>
      <c r="H3039" s="26" t="str">
        <f t="array" ref="H3039">INDEX(Def_Instancias_Equipamentos!$E$2:$E$5135, MATCH(K3039, Def_Instancias_Equipamentos!$D$2:$D$5135, 0), 1)</f>
        <v>SI-15C3</v>
      </c>
      <c r="I3039" s="27" t="str">
        <f t="array" ref="I3039">INDEX(Def_Instancias_Equipamentos!$E$2:$E$5135, MATCH(L3039, Def_Instancias_Equipamentos!$D$2:$D$5135, 0), 1)</f>
        <v>IA-15RaBPM</v>
      </c>
      <c r="J3039" s="27" t="str">
        <f t="shared" si="26"/>
        <v>EXTERNO</v>
      </c>
      <c r="K3039" s="28" t="str">
        <f>Def_Instancias_Equipamentos!$D$1156</f>
        <v>SI-15C3:DI-BPMSigPatch-1</v>
      </c>
      <c r="L3039" s="19" t="str">
        <f>Def_Instancias_Equipamentos!$D$906</f>
        <v>SI-15C3:DI-BPMRFFE-1</v>
      </c>
      <c r="M3039" s="44" t="s">
        <v>49</v>
      </c>
      <c r="N3039" s="45" t="s">
        <v>50</v>
      </c>
      <c r="O3039" s="31" t="str">
        <f>Def_Sistemas_Conectores_Cabos!$B$7</f>
        <v>SMA 50-ohm</v>
      </c>
      <c r="P3039" s="19" t="str">
        <f>Def_Sistemas_Conectores_Cabos!$B$7</f>
        <v>SMA 50-ohm</v>
      </c>
      <c r="Q3039" s="27" t="str">
        <f t="shared" si="31"/>
        <v>SI-15C3:DI-BPMSigPatch-1/TI_OUT
SI-15C3:DI-BPMRFFE-1/TI_IN</v>
      </c>
      <c r="R3039" s="46" t="s">
        <v>25</v>
      </c>
      <c r="S3039" s="46" t="s">
        <v>25</v>
      </c>
      <c r="T3039" s="47" t="str">
        <f>Def_Sistemas_Conectores_Cabos!$C$14</f>
        <v>Datalink Extrudado</v>
      </c>
      <c r="U3039" s="45" t="s">
        <v>46</v>
      </c>
      <c r="V3039" s="33"/>
      <c r="W3039" s="33"/>
      <c r="X3039" s="33"/>
    </row>
    <row r="3040" ht="15.75" customHeight="1">
      <c r="A3040" s="19" t="str">
        <f>Def_Sistemas_Conectores_Cabos!$A$22</f>
        <v>BPM de elétrons</v>
      </c>
      <c r="B3040" s="22" t="str">
        <f>Datas_Entregas!$A$3</f>
        <v>BTS/Anel</v>
      </c>
      <c r="C3040" s="25">
        <f t="array" ref="C3040">INDEX(Datas_Entregas!$B$2:$B$100, MATCH(B3040, Datas_Entregas!$A$2:$A$100, 0), 1)</f>
        <v>43296</v>
      </c>
      <c r="D3040" s="22" t="str">
        <f>Def_Status_Montagem!$A$2</f>
        <v>A verificar</v>
      </c>
      <c r="E3040" s="35" t="str">
        <f>Def_Status_Montagem!$B$4</f>
        <v>Contratada (inclui etiqueta)</v>
      </c>
      <c r="F3040" s="214" t="str">
        <f t="array" ref="F3040">INDEX(Def_Instancias_Equipamentos!$F$2:$F$5135, MATCH(K3040, Def_Instancias_Equipamentos!$D$2:$D$5135, 0), 1)</f>
        <v>Túnel (Anel)</v>
      </c>
      <c r="G3040" s="215" t="str">
        <f t="array" ref="G3040">INDEX(Def_Instancias_Equipamentos!$F$2:$F$5135, MATCH(L3040, Def_Instancias_Equipamentos!$D$2:$D$5135, 0), 1)</f>
        <v>Sala Racks 15</v>
      </c>
      <c r="H3040" s="26" t="str">
        <f t="array" ref="H3040">INDEX(Def_Instancias_Equipamentos!$E$2:$E$5135, MATCH(K3040, Def_Instancias_Equipamentos!$D$2:$D$5135, 0), 1)</f>
        <v>SI-15C3</v>
      </c>
      <c r="I3040" s="27" t="str">
        <f t="array" ref="I3040">INDEX(Def_Instancias_Equipamentos!$E$2:$E$5135, MATCH(L3040, Def_Instancias_Equipamentos!$D$2:$D$5135, 0), 1)</f>
        <v>IA-15RaBPM</v>
      </c>
      <c r="J3040" s="27" t="str">
        <f t="shared" si="26"/>
        <v>EXTERNO</v>
      </c>
      <c r="K3040" s="28" t="str">
        <f>Def_Instancias_Equipamentos!$D$1157</f>
        <v>SI-15C3:DI-BPMSigPatch-2</v>
      </c>
      <c r="L3040" s="19" t="str">
        <f>Def_Instancias_Equipamentos!$D$907</f>
        <v>SI-15C3:DI-BPMRFFE-2</v>
      </c>
      <c r="M3040" s="44" t="s">
        <v>49</v>
      </c>
      <c r="N3040" s="45" t="s">
        <v>50</v>
      </c>
      <c r="O3040" s="31" t="str">
        <f>Def_Sistemas_Conectores_Cabos!$B$7</f>
        <v>SMA 50-ohm</v>
      </c>
      <c r="P3040" s="19" t="str">
        <f>Def_Sistemas_Conectores_Cabos!$B$7</f>
        <v>SMA 50-ohm</v>
      </c>
      <c r="Q3040" s="27" t="str">
        <f t="shared" si="31"/>
        <v>SI-15C3:DI-BPMSigPatch-2/TI_OUT
SI-15C3:DI-BPMRFFE-2/TI_IN</v>
      </c>
      <c r="R3040" s="46" t="s">
        <v>25</v>
      </c>
      <c r="S3040" s="46" t="s">
        <v>25</v>
      </c>
      <c r="T3040" s="47" t="str">
        <f>Def_Sistemas_Conectores_Cabos!$C$14</f>
        <v>Datalink Extrudado</v>
      </c>
      <c r="U3040" s="45" t="s">
        <v>46</v>
      </c>
      <c r="V3040" s="33"/>
      <c r="W3040" s="33"/>
      <c r="X3040" s="33"/>
    </row>
    <row r="3041" ht="15.75" customHeight="1">
      <c r="A3041" s="19" t="str">
        <f>Def_Sistemas_Conectores_Cabos!$A$22</f>
        <v>BPM de elétrons</v>
      </c>
      <c r="B3041" s="22" t="str">
        <f>Datas_Entregas!$A$3</f>
        <v>BTS/Anel</v>
      </c>
      <c r="C3041" s="25">
        <f t="array" ref="C3041">INDEX(Datas_Entregas!$B$2:$B$100, MATCH(B3041, Datas_Entregas!$A$2:$A$100, 0), 1)</f>
        <v>43296</v>
      </c>
      <c r="D3041" s="22" t="str">
        <f>Def_Status_Montagem!$A$2</f>
        <v>A verificar</v>
      </c>
      <c r="E3041" s="35" t="str">
        <f>Def_Status_Montagem!$B$4</f>
        <v>Contratada (inclui etiqueta)</v>
      </c>
      <c r="F3041" s="214" t="str">
        <f t="array" ref="F3041">INDEX(Def_Instancias_Equipamentos!$F$2:$F$5135, MATCH(K3041, Def_Instancias_Equipamentos!$D$2:$D$5135, 0), 1)</f>
        <v>Túnel (Anel)</v>
      </c>
      <c r="G3041" s="215" t="str">
        <f t="array" ref="G3041">INDEX(Def_Instancias_Equipamentos!$F$2:$F$5135, MATCH(L3041, Def_Instancias_Equipamentos!$D$2:$D$5135, 0), 1)</f>
        <v>Sala Racks 15</v>
      </c>
      <c r="H3041" s="26" t="str">
        <f t="array" ref="H3041">INDEX(Def_Instancias_Equipamentos!$E$2:$E$5135, MATCH(K3041, Def_Instancias_Equipamentos!$D$2:$D$5135, 0), 1)</f>
        <v>SI-15C4</v>
      </c>
      <c r="I3041" s="27" t="str">
        <f t="array" ref="I3041">INDEX(Def_Instancias_Equipamentos!$E$2:$E$5135, MATCH(L3041, Def_Instancias_Equipamentos!$D$2:$D$5135, 0), 1)</f>
        <v>IA-15RaBPM</v>
      </c>
      <c r="J3041" s="27" t="str">
        <f t="shared" si="26"/>
        <v>EXTERNO</v>
      </c>
      <c r="K3041" s="28" t="str">
        <f>Def_Instancias_Equipamentos!$D$1158</f>
        <v>SI-15C4:DI-BPMSigPatch</v>
      </c>
      <c r="L3041" s="19" t="str">
        <f>Def_Instancias_Equipamentos!$D$908</f>
        <v>SI-15C4:DI-BPMRFFE</v>
      </c>
      <c r="M3041" s="44" t="s">
        <v>49</v>
      </c>
      <c r="N3041" s="45" t="s">
        <v>50</v>
      </c>
      <c r="O3041" s="31" t="str">
        <f>Def_Sistemas_Conectores_Cabos!$B$7</f>
        <v>SMA 50-ohm</v>
      </c>
      <c r="P3041" s="19" t="str">
        <f>Def_Sistemas_Conectores_Cabos!$B$7</f>
        <v>SMA 50-ohm</v>
      </c>
      <c r="Q3041" s="27" t="str">
        <f t="shared" si="31"/>
        <v>SI-15C4:DI-BPMSigPatch/TI_OUT
SI-15C4:DI-BPMRFFE/TI_IN</v>
      </c>
      <c r="R3041" s="46" t="s">
        <v>25</v>
      </c>
      <c r="S3041" s="46" t="s">
        <v>25</v>
      </c>
      <c r="T3041" s="47" t="str">
        <f>Def_Sistemas_Conectores_Cabos!$C$14</f>
        <v>Datalink Extrudado</v>
      </c>
      <c r="U3041" s="45" t="s">
        <v>46</v>
      </c>
      <c r="V3041" s="33"/>
      <c r="W3041" s="33"/>
      <c r="X3041" s="33"/>
    </row>
    <row r="3042" ht="15.75" customHeight="1">
      <c r="A3042" s="19" t="str">
        <f>Def_Sistemas_Conectores_Cabos!$A$22</f>
        <v>BPM de elétrons</v>
      </c>
      <c r="B3042" s="22" t="str">
        <f>Datas_Entregas!$A$3</f>
        <v>BTS/Anel</v>
      </c>
      <c r="C3042" s="25">
        <f t="array" ref="C3042">INDEX(Datas_Entregas!$B$2:$B$100, MATCH(B3042, Datas_Entregas!$A$2:$A$100, 0), 1)</f>
        <v>43296</v>
      </c>
      <c r="D3042" s="22" t="str">
        <f>Def_Status_Montagem!$A$2</f>
        <v>A verificar</v>
      </c>
      <c r="E3042" s="35" t="str">
        <f>Def_Status_Montagem!$B$4</f>
        <v>Contratada (inclui etiqueta)</v>
      </c>
      <c r="F3042" s="214" t="str">
        <f t="array" ref="F3042">INDEX(Def_Instancias_Equipamentos!$F$2:$F$5135, MATCH(K3042, Def_Instancias_Equipamentos!$D$2:$D$5135, 0), 1)</f>
        <v>Túnel (Anel)</v>
      </c>
      <c r="G3042" s="215" t="str">
        <f t="array" ref="G3042">INDEX(Def_Instancias_Equipamentos!$F$2:$F$5135, MATCH(L3042, Def_Instancias_Equipamentos!$D$2:$D$5135, 0), 1)</f>
        <v>Sala Racks 15</v>
      </c>
      <c r="H3042" s="26" t="str">
        <f t="array" ref="H3042">INDEX(Def_Instancias_Equipamentos!$E$2:$E$5135, MATCH(K3042, Def_Instancias_Equipamentos!$D$2:$D$5135, 0), 1)</f>
        <v>SI-15M1</v>
      </c>
      <c r="I3042" s="27" t="str">
        <f t="array" ref="I3042">INDEX(Def_Instancias_Equipamentos!$E$2:$E$5135, MATCH(L3042, Def_Instancias_Equipamentos!$D$2:$D$5135, 0), 1)</f>
        <v>IA-15RaBPM</v>
      </c>
      <c r="J3042" s="27" t="str">
        <f t="shared" si="26"/>
        <v>EXTERNO</v>
      </c>
      <c r="K3042" s="28" t="str">
        <f>Def_Instancias_Equipamentos!$D$1159</f>
        <v>SI-15M1:DI-BPMSigPatch</v>
      </c>
      <c r="L3042" s="19" t="str">
        <f>Def_Instancias_Equipamentos!$D$909</f>
        <v>SI-15M1:DI-BPMRFFE</v>
      </c>
      <c r="M3042" s="44" t="s">
        <v>49</v>
      </c>
      <c r="N3042" s="45" t="s">
        <v>50</v>
      </c>
      <c r="O3042" s="31" t="str">
        <f>Def_Sistemas_Conectores_Cabos!$B$7</f>
        <v>SMA 50-ohm</v>
      </c>
      <c r="P3042" s="19" t="str">
        <f>Def_Sistemas_Conectores_Cabos!$B$7</f>
        <v>SMA 50-ohm</v>
      </c>
      <c r="Q3042" s="27" t="str">
        <f t="shared" si="31"/>
        <v>SI-15M1:DI-BPMSigPatch/TI_OUT
SI-15M1:DI-BPMRFFE/TI_IN</v>
      </c>
      <c r="R3042" s="46" t="s">
        <v>25</v>
      </c>
      <c r="S3042" s="46" t="s">
        <v>25</v>
      </c>
      <c r="T3042" s="47" t="str">
        <f>Def_Sistemas_Conectores_Cabos!$C$14</f>
        <v>Datalink Extrudado</v>
      </c>
      <c r="U3042" s="45" t="s">
        <v>46</v>
      </c>
      <c r="V3042" s="33"/>
      <c r="W3042" s="33"/>
      <c r="X3042" s="33"/>
    </row>
    <row r="3043" ht="15.75" customHeight="1">
      <c r="A3043" s="19" t="str">
        <f>Def_Sistemas_Conectores_Cabos!$A$22</f>
        <v>BPM de elétrons</v>
      </c>
      <c r="B3043" s="22" t="str">
        <f>Datas_Entregas!$A$3</f>
        <v>BTS/Anel</v>
      </c>
      <c r="C3043" s="25">
        <f t="array" ref="C3043">INDEX(Datas_Entregas!$B$2:$B$100, MATCH(B3043, Datas_Entregas!$A$2:$A$100, 0), 1)</f>
        <v>43296</v>
      </c>
      <c r="D3043" s="22" t="str">
        <f>Def_Status_Montagem!$A$2</f>
        <v>A verificar</v>
      </c>
      <c r="E3043" s="35" t="str">
        <f>Def_Status_Montagem!$B$4</f>
        <v>Contratada (inclui etiqueta)</v>
      </c>
      <c r="F3043" s="214" t="str">
        <f t="array" ref="F3043">INDEX(Def_Instancias_Equipamentos!$F$2:$F$5135, MATCH(K3043, Def_Instancias_Equipamentos!$D$2:$D$5135, 0), 1)</f>
        <v>Túnel (Anel)</v>
      </c>
      <c r="G3043" s="215" t="str">
        <f t="array" ref="G3043">INDEX(Def_Instancias_Equipamentos!$F$2:$F$5135, MATCH(L3043, Def_Instancias_Equipamentos!$D$2:$D$5135, 0), 1)</f>
        <v>Sala Racks 15</v>
      </c>
      <c r="H3043" s="26" t="str">
        <f t="array" ref="H3043">INDEX(Def_Instancias_Equipamentos!$E$2:$E$5135, MATCH(K3043, Def_Instancias_Equipamentos!$D$2:$D$5135, 0), 1)</f>
        <v>SI-15M2</v>
      </c>
      <c r="I3043" s="27" t="str">
        <f t="array" ref="I3043">INDEX(Def_Instancias_Equipamentos!$E$2:$E$5135, MATCH(L3043, Def_Instancias_Equipamentos!$D$2:$D$5135, 0), 1)</f>
        <v>IA-15RaBPM</v>
      </c>
      <c r="J3043" s="27" t="str">
        <f t="shared" si="26"/>
        <v>EXTERNO</v>
      </c>
      <c r="K3043" s="28" t="str">
        <f>Def_Instancias_Equipamentos!$D$1160</f>
        <v>SI-15M2:DI-BPMSigPatch</v>
      </c>
      <c r="L3043" s="19" t="str">
        <f>Def_Instancias_Equipamentos!$D$910</f>
        <v>SI-15M2:DI-BPMRFFE</v>
      </c>
      <c r="M3043" s="44" t="s">
        <v>49</v>
      </c>
      <c r="N3043" s="45" t="s">
        <v>50</v>
      </c>
      <c r="O3043" s="31" t="str">
        <f>Def_Sistemas_Conectores_Cabos!$B$7</f>
        <v>SMA 50-ohm</v>
      </c>
      <c r="P3043" s="19" t="str">
        <f>Def_Sistemas_Conectores_Cabos!$B$7</f>
        <v>SMA 50-ohm</v>
      </c>
      <c r="Q3043" s="27" t="str">
        <f t="shared" si="31"/>
        <v>SI-15M2:DI-BPMSigPatch/TI_OUT
SI-15M2:DI-BPMRFFE/TI_IN</v>
      </c>
      <c r="R3043" s="46" t="s">
        <v>25</v>
      </c>
      <c r="S3043" s="46" t="s">
        <v>25</v>
      </c>
      <c r="T3043" s="47" t="str">
        <f>Def_Sistemas_Conectores_Cabos!$C$14</f>
        <v>Datalink Extrudado</v>
      </c>
      <c r="U3043" s="45" t="s">
        <v>46</v>
      </c>
      <c r="V3043" s="33"/>
      <c r="W3043" s="33"/>
      <c r="X3043" s="33"/>
    </row>
    <row r="3044" ht="15.75" customHeight="1">
      <c r="A3044" s="19" t="str">
        <f>Def_Sistemas_Conectores_Cabos!$A$22</f>
        <v>BPM de elétrons</v>
      </c>
      <c r="B3044" s="22" t="str">
        <f>Datas_Entregas!$A$3</f>
        <v>BTS/Anel</v>
      </c>
      <c r="C3044" s="25">
        <f t="array" ref="C3044">INDEX(Datas_Entregas!$B$2:$B$100, MATCH(B3044, Datas_Entregas!$A$2:$A$100, 0), 1)</f>
        <v>43296</v>
      </c>
      <c r="D3044" s="22" t="str">
        <f>Def_Status_Montagem!$A$2</f>
        <v>A verificar</v>
      </c>
      <c r="E3044" s="35" t="str">
        <f>Def_Status_Montagem!$B$4</f>
        <v>Contratada (inclui etiqueta)</v>
      </c>
      <c r="F3044" s="214" t="str">
        <f t="array" ref="F3044">INDEX(Def_Instancias_Equipamentos!$F$2:$F$5135, MATCH(K3044, Def_Instancias_Equipamentos!$D$2:$D$5135, 0), 1)</f>
        <v>Túnel (Anel)</v>
      </c>
      <c r="G3044" s="215" t="str">
        <f t="array" ref="G3044">INDEX(Def_Instancias_Equipamentos!$F$2:$F$5135, MATCH(L3044, Def_Instancias_Equipamentos!$D$2:$D$5135, 0), 1)</f>
        <v>Sala Racks 15</v>
      </c>
      <c r="H3044" s="26" t="str">
        <f t="array" ref="H3044">INDEX(Def_Instancias_Equipamentos!$E$2:$E$5135, MATCH(K3044, Def_Instancias_Equipamentos!$D$2:$D$5135, 0), 1)</f>
        <v>SI-15SP</v>
      </c>
      <c r="I3044" s="27" t="str">
        <f t="array" ref="I3044">INDEX(Def_Instancias_Equipamentos!$E$2:$E$5135, MATCH(L3044, Def_Instancias_Equipamentos!$D$2:$D$5135, 0), 1)</f>
        <v>IA-15RaBPM</v>
      </c>
      <c r="J3044" s="27" t="str">
        <f t="shared" si="26"/>
        <v>EXTERNO</v>
      </c>
      <c r="K3044" s="28" t="str">
        <f>Def_Instancias_Equipamentos!$D$1229</f>
        <v>SI-15SP:DI-BPMSigPatch-1</v>
      </c>
      <c r="L3044" s="19" t="str">
        <f>Def_Instancias_Equipamentos!$D$979</f>
        <v>SI-15SP:DI-BPMRFFE-1</v>
      </c>
      <c r="M3044" s="44" t="s">
        <v>49</v>
      </c>
      <c r="N3044" s="45" t="s">
        <v>50</v>
      </c>
      <c r="O3044" s="31" t="str">
        <f>Def_Sistemas_Conectores_Cabos!$B$7</f>
        <v>SMA 50-ohm</v>
      </c>
      <c r="P3044" s="19" t="str">
        <f>Def_Sistemas_Conectores_Cabos!$B$7</f>
        <v>SMA 50-ohm</v>
      </c>
      <c r="Q3044" s="27" t="str">
        <f t="shared" si="31"/>
        <v>SI-15SP:DI-BPMSigPatch-1/TI_OUT
SI-15SP:DI-BPMRFFE-1/TI_IN</v>
      </c>
      <c r="R3044" s="46" t="s">
        <v>25</v>
      </c>
      <c r="S3044" s="46" t="s">
        <v>25</v>
      </c>
      <c r="T3044" s="47" t="str">
        <f>Def_Sistemas_Conectores_Cabos!$C$14</f>
        <v>Datalink Extrudado</v>
      </c>
      <c r="U3044" s="45" t="s">
        <v>46</v>
      </c>
      <c r="V3044" s="33"/>
      <c r="W3044" s="33"/>
      <c r="X3044" s="33"/>
    </row>
    <row r="3045" ht="15.75" customHeight="1">
      <c r="A3045" s="19" t="str">
        <f>Def_Sistemas_Conectores_Cabos!$A$22</f>
        <v>BPM de elétrons</v>
      </c>
      <c r="B3045" s="22" t="str">
        <f>Datas_Entregas!$A$3</f>
        <v>BTS/Anel</v>
      </c>
      <c r="C3045" s="25">
        <f t="array" ref="C3045">INDEX(Datas_Entregas!$B$2:$B$100, MATCH(B3045, Datas_Entregas!$A$2:$A$100, 0), 1)</f>
        <v>43296</v>
      </c>
      <c r="D3045" s="22" t="str">
        <f>Def_Status_Montagem!$A$2</f>
        <v>A verificar</v>
      </c>
      <c r="E3045" s="35" t="str">
        <f>Def_Status_Montagem!$B$4</f>
        <v>Contratada (inclui etiqueta)</v>
      </c>
      <c r="F3045" s="214" t="str">
        <f t="array" ref="F3045">INDEX(Def_Instancias_Equipamentos!$F$2:$F$5135, MATCH(K3045, Def_Instancias_Equipamentos!$D$2:$D$5135, 0), 1)</f>
        <v>Túnel (Anel)</v>
      </c>
      <c r="G3045" s="215" t="str">
        <f t="array" ref="G3045">INDEX(Def_Instancias_Equipamentos!$F$2:$F$5135, MATCH(L3045, Def_Instancias_Equipamentos!$D$2:$D$5135, 0), 1)</f>
        <v>Sala Racks 15</v>
      </c>
      <c r="H3045" s="26" t="str">
        <f t="array" ref="H3045">INDEX(Def_Instancias_Equipamentos!$E$2:$E$5135, MATCH(K3045, Def_Instancias_Equipamentos!$D$2:$D$5135, 0), 1)</f>
        <v>SI-15SP</v>
      </c>
      <c r="I3045" s="27" t="str">
        <f t="array" ref="I3045">INDEX(Def_Instancias_Equipamentos!$E$2:$E$5135, MATCH(L3045, Def_Instancias_Equipamentos!$D$2:$D$5135, 0), 1)</f>
        <v>IA-15RaBPM</v>
      </c>
      <c r="J3045" s="27" t="str">
        <f t="shared" si="26"/>
        <v>EXTERNO</v>
      </c>
      <c r="K3045" s="28" t="str">
        <f>Def_Instancias_Equipamentos!$D$1230</f>
        <v>SI-15SP:DI-BPMSigPatch-2</v>
      </c>
      <c r="L3045" s="19" t="str">
        <f>Def_Instancias_Equipamentos!$D$980</f>
        <v>SI-15SP:DI-BPMRFFE-2</v>
      </c>
      <c r="M3045" s="44" t="s">
        <v>49</v>
      </c>
      <c r="N3045" s="45" t="s">
        <v>50</v>
      </c>
      <c r="O3045" s="31" t="str">
        <f>Def_Sistemas_Conectores_Cabos!$B$7</f>
        <v>SMA 50-ohm</v>
      </c>
      <c r="P3045" s="19" t="str">
        <f>Def_Sistemas_Conectores_Cabos!$B$7</f>
        <v>SMA 50-ohm</v>
      </c>
      <c r="Q3045" s="27" t="str">
        <f t="shared" si="31"/>
        <v>SI-15SP:DI-BPMSigPatch-2/TI_OUT
SI-15SP:DI-BPMRFFE-2/TI_IN</v>
      </c>
      <c r="R3045" s="46" t="s">
        <v>25</v>
      </c>
      <c r="S3045" s="46" t="s">
        <v>25</v>
      </c>
      <c r="T3045" s="47" t="str">
        <f>Def_Sistemas_Conectores_Cabos!$C$14</f>
        <v>Datalink Extrudado</v>
      </c>
      <c r="U3045" s="45" t="s">
        <v>46</v>
      </c>
      <c r="V3045" s="33"/>
      <c r="W3045" s="33"/>
      <c r="X3045" s="33"/>
    </row>
    <row r="3046" ht="15.75" customHeight="1">
      <c r="A3046" s="19" t="str">
        <f>Def_Sistemas_Conectores_Cabos!$A$22</f>
        <v>BPM de elétrons</v>
      </c>
      <c r="B3046" s="22" t="str">
        <f>Datas_Entregas!$A$3</f>
        <v>BTS/Anel</v>
      </c>
      <c r="C3046" s="25">
        <f t="array" ref="C3046">INDEX(Datas_Entregas!$B$2:$B$100, MATCH(B3046, Datas_Entregas!$A$2:$A$100, 0), 1)</f>
        <v>43296</v>
      </c>
      <c r="D3046" s="22" t="str">
        <f>Def_Status_Montagem!$A$2</f>
        <v>A verificar</v>
      </c>
      <c r="E3046" s="35" t="str">
        <f>Def_Status_Montagem!$B$4</f>
        <v>Contratada (inclui etiqueta)</v>
      </c>
      <c r="F3046" s="214" t="str">
        <f t="array" ref="F3046">INDEX(Def_Instancias_Equipamentos!$F$2:$F$5135, MATCH(K3046, Def_Instancias_Equipamentos!$D$2:$D$5135, 0), 1)</f>
        <v>Túnel (Anel)</v>
      </c>
      <c r="G3046" s="215" t="str">
        <f t="array" ref="G3046">INDEX(Def_Instancias_Equipamentos!$F$2:$F$5135, MATCH(L3046, Def_Instancias_Equipamentos!$D$2:$D$5135, 0), 1)</f>
        <v>Sala Racks 16</v>
      </c>
      <c r="H3046" s="26" t="str">
        <f t="array" ref="H3046">INDEX(Def_Instancias_Equipamentos!$E$2:$E$5135, MATCH(K3046, Def_Instancias_Equipamentos!$D$2:$D$5135, 0), 1)</f>
        <v>SI-16C1</v>
      </c>
      <c r="I3046" s="27" t="str">
        <f t="array" ref="I3046">INDEX(Def_Instancias_Equipamentos!$E$2:$E$5135, MATCH(L3046, Def_Instancias_Equipamentos!$D$2:$D$5135, 0), 1)</f>
        <v>IA-16RaBPM</v>
      </c>
      <c r="J3046" s="27" t="str">
        <f t="shared" si="26"/>
        <v>EXTERNO</v>
      </c>
      <c r="K3046" s="28" t="str">
        <f>Def_Instancias_Equipamentos!$D$1161</f>
        <v>SI-16C1:DI-BPMSigPatch-1</v>
      </c>
      <c r="L3046" s="19" t="str">
        <f>Def_Instancias_Equipamentos!$D$911</f>
        <v>SI-16C1:DI-BPMRFFE-1</v>
      </c>
      <c r="M3046" s="44" t="s">
        <v>49</v>
      </c>
      <c r="N3046" s="45" t="s">
        <v>50</v>
      </c>
      <c r="O3046" s="31" t="str">
        <f>Def_Sistemas_Conectores_Cabos!$B$7</f>
        <v>SMA 50-ohm</v>
      </c>
      <c r="P3046" s="19" t="str">
        <f>Def_Sistemas_Conectores_Cabos!$B$7</f>
        <v>SMA 50-ohm</v>
      </c>
      <c r="Q3046" s="27" t="str">
        <f t="shared" si="31"/>
        <v>SI-16C1:DI-BPMSigPatch-1/TI_OUT
SI-16C1:DI-BPMRFFE-1/TI_IN</v>
      </c>
      <c r="R3046" s="46" t="s">
        <v>25</v>
      </c>
      <c r="S3046" s="46" t="s">
        <v>25</v>
      </c>
      <c r="T3046" s="47" t="str">
        <f>Def_Sistemas_Conectores_Cabos!$C$14</f>
        <v>Datalink Extrudado</v>
      </c>
      <c r="U3046" s="45" t="s">
        <v>46</v>
      </c>
      <c r="V3046" s="33"/>
      <c r="W3046" s="33"/>
      <c r="X3046" s="33"/>
    </row>
    <row r="3047" ht="15.75" customHeight="1">
      <c r="A3047" s="19" t="str">
        <f>Def_Sistemas_Conectores_Cabos!$A$22</f>
        <v>BPM de elétrons</v>
      </c>
      <c r="B3047" s="22" t="str">
        <f>Datas_Entregas!$A$3</f>
        <v>BTS/Anel</v>
      </c>
      <c r="C3047" s="25">
        <f t="array" ref="C3047">INDEX(Datas_Entregas!$B$2:$B$100, MATCH(B3047, Datas_Entregas!$A$2:$A$100, 0), 1)</f>
        <v>43296</v>
      </c>
      <c r="D3047" s="22" t="str">
        <f>Def_Status_Montagem!$A$2</f>
        <v>A verificar</v>
      </c>
      <c r="E3047" s="35" t="str">
        <f>Def_Status_Montagem!$B$4</f>
        <v>Contratada (inclui etiqueta)</v>
      </c>
      <c r="F3047" s="214" t="str">
        <f t="array" ref="F3047">INDEX(Def_Instancias_Equipamentos!$F$2:$F$5135, MATCH(K3047, Def_Instancias_Equipamentos!$D$2:$D$5135, 0), 1)</f>
        <v>Túnel (Anel)</v>
      </c>
      <c r="G3047" s="215" t="str">
        <f t="array" ref="G3047">INDEX(Def_Instancias_Equipamentos!$F$2:$F$5135, MATCH(L3047, Def_Instancias_Equipamentos!$D$2:$D$5135, 0), 1)</f>
        <v>Sala Racks 16</v>
      </c>
      <c r="H3047" s="26" t="str">
        <f t="array" ref="H3047">INDEX(Def_Instancias_Equipamentos!$E$2:$E$5135, MATCH(K3047, Def_Instancias_Equipamentos!$D$2:$D$5135, 0), 1)</f>
        <v>SI-16C1</v>
      </c>
      <c r="I3047" s="27" t="str">
        <f t="array" ref="I3047">INDEX(Def_Instancias_Equipamentos!$E$2:$E$5135, MATCH(L3047, Def_Instancias_Equipamentos!$D$2:$D$5135, 0), 1)</f>
        <v>IA-16RaBPM</v>
      </c>
      <c r="J3047" s="27" t="str">
        <f t="shared" si="26"/>
        <v>EXTERNO</v>
      </c>
      <c r="K3047" s="28" t="str">
        <f>Def_Instancias_Equipamentos!$D$1162</f>
        <v>SI-16C1:DI-BPMSigPatch-2</v>
      </c>
      <c r="L3047" s="19" t="str">
        <f>Def_Instancias_Equipamentos!$D$912</f>
        <v>SI-16C1:DI-BPMRFFE-2</v>
      </c>
      <c r="M3047" s="44" t="s">
        <v>49</v>
      </c>
      <c r="N3047" s="45" t="s">
        <v>50</v>
      </c>
      <c r="O3047" s="31" t="str">
        <f>Def_Sistemas_Conectores_Cabos!$B$7</f>
        <v>SMA 50-ohm</v>
      </c>
      <c r="P3047" s="19" t="str">
        <f>Def_Sistemas_Conectores_Cabos!$B$7</f>
        <v>SMA 50-ohm</v>
      </c>
      <c r="Q3047" s="27" t="str">
        <f t="shared" si="31"/>
        <v>SI-16C1:DI-BPMSigPatch-2/TI_OUT
SI-16C1:DI-BPMRFFE-2/TI_IN</v>
      </c>
      <c r="R3047" s="46" t="s">
        <v>25</v>
      </c>
      <c r="S3047" s="46" t="s">
        <v>25</v>
      </c>
      <c r="T3047" s="47" t="str">
        <f>Def_Sistemas_Conectores_Cabos!$C$14</f>
        <v>Datalink Extrudado</v>
      </c>
      <c r="U3047" s="45" t="s">
        <v>46</v>
      </c>
      <c r="V3047" s="33"/>
      <c r="W3047" s="33"/>
      <c r="X3047" s="33"/>
    </row>
    <row r="3048" ht="15.75" customHeight="1">
      <c r="A3048" s="19" t="str">
        <f>Def_Sistemas_Conectores_Cabos!$A$22</f>
        <v>BPM de elétrons</v>
      </c>
      <c r="B3048" s="22" t="str">
        <f>Datas_Entregas!$A$3</f>
        <v>BTS/Anel</v>
      </c>
      <c r="C3048" s="25">
        <f t="array" ref="C3048">INDEX(Datas_Entregas!$B$2:$B$100, MATCH(B3048, Datas_Entregas!$A$2:$A$100, 0), 1)</f>
        <v>43296</v>
      </c>
      <c r="D3048" s="22" t="str">
        <f>Def_Status_Montagem!$A$2</f>
        <v>A verificar</v>
      </c>
      <c r="E3048" s="35" t="str">
        <f>Def_Status_Montagem!$B$4</f>
        <v>Contratada (inclui etiqueta)</v>
      </c>
      <c r="F3048" s="214" t="str">
        <f t="array" ref="F3048">INDEX(Def_Instancias_Equipamentos!$F$2:$F$5135, MATCH(K3048, Def_Instancias_Equipamentos!$D$2:$D$5135, 0), 1)</f>
        <v>Túnel (Anel)</v>
      </c>
      <c r="G3048" s="215" t="str">
        <f t="array" ref="G3048">INDEX(Def_Instancias_Equipamentos!$F$2:$F$5135, MATCH(L3048, Def_Instancias_Equipamentos!$D$2:$D$5135, 0), 1)</f>
        <v>Sala Racks 16</v>
      </c>
      <c r="H3048" s="26" t="str">
        <f t="array" ref="H3048">INDEX(Def_Instancias_Equipamentos!$E$2:$E$5135, MATCH(K3048, Def_Instancias_Equipamentos!$D$2:$D$5135, 0), 1)</f>
        <v>SI-16C2</v>
      </c>
      <c r="I3048" s="27" t="str">
        <f t="array" ref="I3048">INDEX(Def_Instancias_Equipamentos!$E$2:$E$5135, MATCH(L3048, Def_Instancias_Equipamentos!$D$2:$D$5135, 0), 1)</f>
        <v>IA-16RaBPM</v>
      </c>
      <c r="J3048" s="27" t="str">
        <f t="shared" si="26"/>
        <v>EXTERNO</v>
      </c>
      <c r="K3048" s="28" t="str">
        <f>Def_Instancias_Equipamentos!$D$1163</f>
        <v>SI-16C2:DI-BPMSigPatch</v>
      </c>
      <c r="L3048" s="19" t="str">
        <f>Def_Instancias_Equipamentos!$D$913</f>
        <v>SI-16C2:DI-BPMRFFE</v>
      </c>
      <c r="M3048" s="44" t="s">
        <v>49</v>
      </c>
      <c r="N3048" s="45" t="s">
        <v>50</v>
      </c>
      <c r="O3048" s="31" t="str">
        <f>Def_Sistemas_Conectores_Cabos!$B$7</f>
        <v>SMA 50-ohm</v>
      </c>
      <c r="P3048" s="19" t="str">
        <f>Def_Sistemas_Conectores_Cabos!$B$7</f>
        <v>SMA 50-ohm</v>
      </c>
      <c r="Q3048" s="27" t="str">
        <f t="shared" si="31"/>
        <v>SI-16C2:DI-BPMSigPatch/TI_OUT
SI-16C2:DI-BPMRFFE/TI_IN</v>
      </c>
      <c r="R3048" s="46" t="s">
        <v>25</v>
      </c>
      <c r="S3048" s="46" t="s">
        <v>25</v>
      </c>
      <c r="T3048" s="47" t="str">
        <f>Def_Sistemas_Conectores_Cabos!$C$14</f>
        <v>Datalink Extrudado</v>
      </c>
      <c r="U3048" s="45" t="s">
        <v>46</v>
      </c>
      <c r="V3048" s="33"/>
      <c r="W3048" s="33"/>
      <c r="X3048" s="33"/>
    </row>
    <row r="3049" ht="15.75" customHeight="1">
      <c r="A3049" s="19" t="str">
        <f>Def_Sistemas_Conectores_Cabos!$A$22</f>
        <v>BPM de elétrons</v>
      </c>
      <c r="B3049" s="22" t="str">
        <f>Datas_Entregas!$A$3</f>
        <v>BTS/Anel</v>
      </c>
      <c r="C3049" s="25">
        <f t="array" ref="C3049">INDEX(Datas_Entregas!$B$2:$B$100, MATCH(B3049, Datas_Entregas!$A$2:$A$100, 0), 1)</f>
        <v>43296</v>
      </c>
      <c r="D3049" s="22" t="str">
        <f>Def_Status_Montagem!$A$2</f>
        <v>A verificar</v>
      </c>
      <c r="E3049" s="35" t="str">
        <f>Def_Status_Montagem!$B$4</f>
        <v>Contratada (inclui etiqueta)</v>
      </c>
      <c r="F3049" s="214" t="str">
        <f t="array" ref="F3049">INDEX(Def_Instancias_Equipamentos!$F$2:$F$5135, MATCH(K3049, Def_Instancias_Equipamentos!$D$2:$D$5135, 0), 1)</f>
        <v>Túnel (Anel)</v>
      </c>
      <c r="G3049" s="215" t="str">
        <f t="array" ref="G3049">INDEX(Def_Instancias_Equipamentos!$F$2:$F$5135, MATCH(L3049, Def_Instancias_Equipamentos!$D$2:$D$5135, 0), 1)</f>
        <v>Sala Racks 16</v>
      </c>
      <c r="H3049" s="26" t="str">
        <f t="array" ref="H3049">INDEX(Def_Instancias_Equipamentos!$E$2:$E$5135, MATCH(K3049, Def_Instancias_Equipamentos!$D$2:$D$5135, 0), 1)</f>
        <v>SI-16C3</v>
      </c>
      <c r="I3049" s="27" t="str">
        <f t="array" ref="I3049">INDEX(Def_Instancias_Equipamentos!$E$2:$E$5135, MATCH(L3049, Def_Instancias_Equipamentos!$D$2:$D$5135, 0), 1)</f>
        <v>IA-16RaBPM</v>
      </c>
      <c r="J3049" s="27" t="str">
        <f t="shared" si="26"/>
        <v>EXTERNO</v>
      </c>
      <c r="K3049" s="28" t="str">
        <f>Def_Instancias_Equipamentos!$D$1164</f>
        <v>SI-16C3:DI-BPMSigPatch-1</v>
      </c>
      <c r="L3049" s="19" t="str">
        <f>Def_Instancias_Equipamentos!$D$914</f>
        <v>SI-16C3:DI-BPMRFFE-1</v>
      </c>
      <c r="M3049" s="44" t="s">
        <v>49</v>
      </c>
      <c r="N3049" s="45" t="s">
        <v>50</v>
      </c>
      <c r="O3049" s="31" t="str">
        <f>Def_Sistemas_Conectores_Cabos!$B$7</f>
        <v>SMA 50-ohm</v>
      </c>
      <c r="P3049" s="19" t="str">
        <f>Def_Sistemas_Conectores_Cabos!$B$7</f>
        <v>SMA 50-ohm</v>
      </c>
      <c r="Q3049" s="27" t="str">
        <f t="shared" si="31"/>
        <v>SI-16C3:DI-BPMSigPatch-1/TI_OUT
SI-16C3:DI-BPMRFFE-1/TI_IN</v>
      </c>
      <c r="R3049" s="46" t="s">
        <v>25</v>
      </c>
      <c r="S3049" s="46" t="s">
        <v>25</v>
      </c>
      <c r="T3049" s="47" t="str">
        <f>Def_Sistemas_Conectores_Cabos!$C$14</f>
        <v>Datalink Extrudado</v>
      </c>
      <c r="U3049" s="45" t="s">
        <v>46</v>
      </c>
      <c r="V3049" s="33"/>
      <c r="W3049" s="33"/>
      <c r="X3049" s="33"/>
    </row>
    <row r="3050" ht="15.75" customHeight="1">
      <c r="A3050" s="19" t="str">
        <f>Def_Sistemas_Conectores_Cabos!$A$22</f>
        <v>BPM de elétrons</v>
      </c>
      <c r="B3050" s="22" t="str">
        <f>Datas_Entregas!$A$3</f>
        <v>BTS/Anel</v>
      </c>
      <c r="C3050" s="25">
        <f t="array" ref="C3050">INDEX(Datas_Entregas!$B$2:$B$100, MATCH(B3050, Datas_Entregas!$A$2:$A$100, 0), 1)</f>
        <v>43296</v>
      </c>
      <c r="D3050" s="22" t="str">
        <f>Def_Status_Montagem!$A$2</f>
        <v>A verificar</v>
      </c>
      <c r="E3050" s="35" t="str">
        <f>Def_Status_Montagem!$B$4</f>
        <v>Contratada (inclui etiqueta)</v>
      </c>
      <c r="F3050" s="214" t="str">
        <f t="array" ref="F3050">INDEX(Def_Instancias_Equipamentos!$F$2:$F$5135, MATCH(K3050, Def_Instancias_Equipamentos!$D$2:$D$5135, 0), 1)</f>
        <v>Túnel (Anel)</v>
      </c>
      <c r="G3050" s="215" t="str">
        <f t="array" ref="G3050">INDEX(Def_Instancias_Equipamentos!$F$2:$F$5135, MATCH(L3050, Def_Instancias_Equipamentos!$D$2:$D$5135, 0), 1)</f>
        <v>Sala Racks 16</v>
      </c>
      <c r="H3050" s="26" t="str">
        <f t="array" ref="H3050">INDEX(Def_Instancias_Equipamentos!$E$2:$E$5135, MATCH(K3050, Def_Instancias_Equipamentos!$D$2:$D$5135, 0), 1)</f>
        <v>SI-16C3</v>
      </c>
      <c r="I3050" s="27" t="str">
        <f t="array" ref="I3050">INDEX(Def_Instancias_Equipamentos!$E$2:$E$5135, MATCH(L3050, Def_Instancias_Equipamentos!$D$2:$D$5135, 0), 1)</f>
        <v>IA-16RaBPM</v>
      </c>
      <c r="J3050" s="27" t="str">
        <f t="shared" si="26"/>
        <v>EXTERNO</v>
      </c>
      <c r="K3050" s="28" t="str">
        <f>Def_Instancias_Equipamentos!$D$1165</f>
        <v>SI-16C3:DI-BPMSigPatch-2</v>
      </c>
      <c r="L3050" s="19" t="str">
        <f>Def_Instancias_Equipamentos!$D$915</f>
        <v>SI-16C3:DI-BPMRFFE-2</v>
      </c>
      <c r="M3050" s="44" t="s">
        <v>49</v>
      </c>
      <c r="N3050" s="45" t="s">
        <v>50</v>
      </c>
      <c r="O3050" s="31" t="str">
        <f>Def_Sistemas_Conectores_Cabos!$B$7</f>
        <v>SMA 50-ohm</v>
      </c>
      <c r="P3050" s="19" t="str">
        <f>Def_Sistemas_Conectores_Cabos!$B$7</f>
        <v>SMA 50-ohm</v>
      </c>
      <c r="Q3050" s="27" t="str">
        <f t="shared" si="31"/>
        <v>SI-16C3:DI-BPMSigPatch-2/TI_OUT
SI-16C3:DI-BPMRFFE-2/TI_IN</v>
      </c>
      <c r="R3050" s="46" t="s">
        <v>25</v>
      </c>
      <c r="S3050" s="46" t="s">
        <v>25</v>
      </c>
      <c r="T3050" s="47" t="str">
        <f>Def_Sistemas_Conectores_Cabos!$C$14</f>
        <v>Datalink Extrudado</v>
      </c>
      <c r="U3050" s="45" t="s">
        <v>46</v>
      </c>
      <c r="V3050" s="33"/>
      <c r="W3050" s="33"/>
      <c r="X3050" s="33"/>
    </row>
    <row r="3051" ht="15.75" customHeight="1">
      <c r="A3051" s="19" t="str">
        <f>Def_Sistemas_Conectores_Cabos!$A$22</f>
        <v>BPM de elétrons</v>
      </c>
      <c r="B3051" s="22" t="str">
        <f>Datas_Entregas!$A$3</f>
        <v>BTS/Anel</v>
      </c>
      <c r="C3051" s="25">
        <f t="array" ref="C3051">INDEX(Datas_Entregas!$B$2:$B$100, MATCH(B3051, Datas_Entregas!$A$2:$A$100, 0), 1)</f>
        <v>43296</v>
      </c>
      <c r="D3051" s="22" t="str">
        <f>Def_Status_Montagem!$A$2</f>
        <v>A verificar</v>
      </c>
      <c r="E3051" s="35" t="str">
        <f>Def_Status_Montagem!$B$4</f>
        <v>Contratada (inclui etiqueta)</v>
      </c>
      <c r="F3051" s="214" t="str">
        <f t="array" ref="F3051">INDEX(Def_Instancias_Equipamentos!$F$2:$F$5135, MATCH(K3051, Def_Instancias_Equipamentos!$D$2:$D$5135, 0), 1)</f>
        <v>Túnel (Anel)</v>
      </c>
      <c r="G3051" s="215" t="str">
        <f t="array" ref="G3051">INDEX(Def_Instancias_Equipamentos!$F$2:$F$5135, MATCH(L3051, Def_Instancias_Equipamentos!$D$2:$D$5135, 0), 1)</f>
        <v>Sala Racks 16</v>
      </c>
      <c r="H3051" s="26" t="str">
        <f t="array" ref="H3051">INDEX(Def_Instancias_Equipamentos!$E$2:$E$5135, MATCH(K3051, Def_Instancias_Equipamentos!$D$2:$D$5135, 0), 1)</f>
        <v>SI-16C4</v>
      </c>
      <c r="I3051" s="27" t="str">
        <f t="array" ref="I3051">INDEX(Def_Instancias_Equipamentos!$E$2:$E$5135, MATCH(L3051, Def_Instancias_Equipamentos!$D$2:$D$5135, 0), 1)</f>
        <v>IA-16RaBPM</v>
      </c>
      <c r="J3051" s="27" t="str">
        <f t="shared" si="26"/>
        <v>EXTERNO</v>
      </c>
      <c r="K3051" s="28" t="str">
        <f>Def_Instancias_Equipamentos!$D$1166</f>
        <v>SI-16C4:DI-BPMSigPatch</v>
      </c>
      <c r="L3051" s="19" t="str">
        <f>Def_Instancias_Equipamentos!$D$916</f>
        <v>SI-16C4:DI-BPMRFFE</v>
      </c>
      <c r="M3051" s="44" t="s">
        <v>49</v>
      </c>
      <c r="N3051" s="45" t="s">
        <v>50</v>
      </c>
      <c r="O3051" s="31" t="str">
        <f>Def_Sistemas_Conectores_Cabos!$B$7</f>
        <v>SMA 50-ohm</v>
      </c>
      <c r="P3051" s="19" t="str">
        <f>Def_Sistemas_Conectores_Cabos!$B$7</f>
        <v>SMA 50-ohm</v>
      </c>
      <c r="Q3051" s="27" t="str">
        <f t="shared" si="31"/>
        <v>SI-16C4:DI-BPMSigPatch/TI_OUT
SI-16C4:DI-BPMRFFE/TI_IN</v>
      </c>
      <c r="R3051" s="46" t="s">
        <v>25</v>
      </c>
      <c r="S3051" s="46" t="s">
        <v>25</v>
      </c>
      <c r="T3051" s="47" t="str">
        <f>Def_Sistemas_Conectores_Cabos!$C$14</f>
        <v>Datalink Extrudado</v>
      </c>
      <c r="U3051" s="45" t="s">
        <v>46</v>
      </c>
      <c r="V3051" s="33"/>
      <c r="W3051" s="33"/>
      <c r="X3051" s="33"/>
    </row>
    <row r="3052" ht="15.75" customHeight="1">
      <c r="A3052" s="19" t="str">
        <f>Def_Sistemas_Conectores_Cabos!$A$22</f>
        <v>BPM de elétrons</v>
      </c>
      <c r="B3052" s="22" t="str">
        <f>Datas_Entregas!$A$3</f>
        <v>BTS/Anel</v>
      </c>
      <c r="C3052" s="25">
        <f t="array" ref="C3052">INDEX(Datas_Entregas!$B$2:$B$100, MATCH(B3052, Datas_Entregas!$A$2:$A$100, 0), 1)</f>
        <v>43296</v>
      </c>
      <c r="D3052" s="22" t="str">
        <f>Def_Status_Montagem!$A$2</f>
        <v>A verificar</v>
      </c>
      <c r="E3052" s="35" t="str">
        <f>Def_Status_Montagem!$B$4</f>
        <v>Contratada (inclui etiqueta)</v>
      </c>
      <c r="F3052" s="214" t="str">
        <f t="array" ref="F3052">INDEX(Def_Instancias_Equipamentos!$F$2:$F$5135, MATCH(K3052, Def_Instancias_Equipamentos!$D$2:$D$5135, 0), 1)</f>
        <v>Túnel (Anel)</v>
      </c>
      <c r="G3052" s="215" t="str">
        <f t="array" ref="G3052">INDEX(Def_Instancias_Equipamentos!$F$2:$F$5135, MATCH(L3052, Def_Instancias_Equipamentos!$D$2:$D$5135, 0), 1)</f>
        <v>Sala Racks 16</v>
      </c>
      <c r="H3052" s="26" t="str">
        <f t="array" ref="H3052">INDEX(Def_Instancias_Equipamentos!$E$2:$E$5135, MATCH(K3052, Def_Instancias_Equipamentos!$D$2:$D$5135, 0), 1)</f>
        <v>SI-16M1</v>
      </c>
      <c r="I3052" s="27" t="str">
        <f t="array" ref="I3052">INDEX(Def_Instancias_Equipamentos!$E$2:$E$5135, MATCH(L3052, Def_Instancias_Equipamentos!$D$2:$D$5135, 0), 1)</f>
        <v>IA-16RaBPM</v>
      </c>
      <c r="J3052" s="27" t="str">
        <f t="shared" si="26"/>
        <v>EXTERNO</v>
      </c>
      <c r="K3052" s="28" t="str">
        <f>Def_Instancias_Equipamentos!$D$1167</f>
        <v>SI-16M1:DI-BPMSigPatch</v>
      </c>
      <c r="L3052" s="19" t="str">
        <f>Def_Instancias_Equipamentos!$D$917</f>
        <v>SI-16M1:DI-BPMRFFE</v>
      </c>
      <c r="M3052" s="44" t="s">
        <v>49</v>
      </c>
      <c r="N3052" s="45" t="s">
        <v>50</v>
      </c>
      <c r="O3052" s="31" t="str">
        <f>Def_Sistemas_Conectores_Cabos!$B$7</f>
        <v>SMA 50-ohm</v>
      </c>
      <c r="P3052" s="19" t="str">
        <f>Def_Sistemas_Conectores_Cabos!$B$7</f>
        <v>SMA 50-ohm</v>
      </c>
      <c r="Q3052" s="27" t="str">
        <f t="shared" si="31"/>
        <v>SI-16M1:DI-BPMSigPatch/TI_OUT
SI-16M1:DI-BPMRFFE/TI_IN</v>
      </c>
      <c r="R3052" s="46" t="s">
        <v>25</v>
      </c>
      <c r="S3052" s="46" t="s">
        <v>25</v>
      </c>
      <c r="T3052" s="47" t="str">
        <f>Def_Sistemas_Conectores_Cabos!$C$14</f>
        <v>Datalink Extrudado</v>
      </c>
      <c r="U3052" s="45" t="s">
        <v>46</v>
      </c>
      <c r="V3052" s="33"/>
      <c r="W3052" s="33"/>
      <c r="X3052" s="33"/>
    </row>
    <row r="3053" ht="15.75" customHeight="1">
      <c r="A3053" s="19" t="str">
        <f>Def_Sistemas_Conectores_Cabos!$A$22</f>
        <v>BPM de elétrons</v>
      </c>
      <c r="B3053" s="22" t="str">
        <f>Datas_Entregas!$A$3</f>
        <v>BTS/Anel</v>
      </c>
      <c r="C3053" s="25">
        <f t="array" ref="C3053">INDEX(Datas_Entregas!$B$2:$B$100, MATCH(B3053, Datas_Entregas!$A$2:$A$100, 0), 1)</f>
        <v>43296</v>
      </c>
      <c r="D3053" s="22" t="str">
        <f>Def_Status_Montagem!$A$2</f>
        <v>A verificar</v>
      </c>
      <c r="E3053" s="35" t="str">
        <f>Def_Status_Montagem!$B$4</f>
        <v>Contratada (inclui etiqueta)</v>
      </c>
      <c r="F3053" s="214" t="str">
        <f t="array" ref="F3053">INDEX(Def_Instancias_Equipamentos!$F$2:$F$5135, MATCH(K3053, Def_Instancias_Equipamentos!$D$2:$D$5135, 0), 1)</f>
        <v>Túnel (Anel)</v>
      </c>
      <c r="G3053" s="215" t="str">
        <f t="array" ref="G3053">INDEX(Def_Instancias_Equipamentos!$F$2:$F$5135, MATCH(L3053, Def_Instancias_Equipamentos!$D$2:$D$5135, 0), 1)</f>
        <v>Sala Racks 16</v>
      </c>
      <c r="H3053" s="26" t="str">
        <f t="array" ref="H3053">INDEX(Def_Instancias_Equipamentos!$E$2:$E$5135, MATCH(K3053, Def_Instancias_Equipamentos!$D$2:$D$5135, 0), 1)</f>
        <v>SI-16M2</v>
      </c>
      <c r="I3053" s="27" t="str">
        <f t="array" ref="I3053">INDEX(Def_Instancias_Equipamentos!$E$2:$E$5135, MATCH(L3053, Def_Instancias_Equipamentos!$D$2:$D$5135, 0), 1)</f>
        <v>IA-16RaBPM</v>
      </c>
      <c r="J3053" s="27" t="str">
        <f t="shared" si="26"/>
        <v>EXTERNO</v>
      </c>
      <c r="K3053" s="28" t="str">
        <f>Def_Instancias_Equipamentos!$D$1168</f>
        <v>SI-16M2:DI-BPMSigPatch</v>
      </c>
      <c r="L3053" s="19" t="str">
        <f>Def_Instancias_Equipamentos!$D$918</f>
        <v>SI-16M2:DI-BPMRFFE</v>
      </c>
      <c r="M3053" s="44" t="s">
        <v>49</v>
      </c>
      <c r="N3053" s="45" t="s">
        <v>50</v>
      </c>
      <c r="O3053" s="31" t="str">
        <f>Def_Sistemas_Conectores_Cabos!$B$7</f>
        <v>SMA 50-ohm</v>
      </c>
      <c r="P3053" s="19" t="str">
        <f>Def_Sistemas_Conectores_Cabos!$B$7</f>
        <v>SMA 50-ohm</v>
      </c>
      <c r="Q3053" s="27" t="str">
        <f t="shared" si="31"/>
        <v>SI-16M2:DI-BPMSigPatch/TI_OUT
SI-16M2:DI-BPMRFFE/TI_IN</v>
      </c>
      <c r="R3053" s="46" t="s">
        <v>25</v>
      </c>
      <c r="S3053" s="46" t="s">
        <v>25</v>
      </c>
      <c r="T3053" s="47" t="str">
        <f>Def_Sistemas_Conectores_Cabos!$C$14</f>
        <v>Datalink Extrudado</v>
      </c>
      <c r="U3053" s="45" t="s">
        <v>46</v>
      </c>
      <c r="V3053" s="33"/>
      <c r="W3053" s="33"/>
      <c r="X3053" s="33"/>
    </row>
    <row r="3054" ht="15.75" customHeight="1">
      <c r="A3054" s="19" t="str">
        <f>Def_Sistemas_Conectores_Cabos!$A$22</f>
        <v>BPM de elétrons</v>
      </c>
      <c r="B3054" s="22" t="str">
        <f>Datas_Entregas!$A$6</f>
        <v>Linhas de Luz (fases I-A e II)</v>
      </c>
      <c r="C3054" s="25">
        <f t="array" ref="C3054">INDEX(Datas_Entregas!$B$2:$B$100, MATCH(B3054, Datas_Entregas!$A$2:$A$100, 0), 1)</f>
        <v>43374</v>
      </c>
      <c r="D3054" s="22" t="str">
        <f>Def_Status_Montagem!$A$2</f>
        <v>A verificar</v>
      </c>
      <c r="E3054" s="35" t="str">
        <f>Def_Status_Montagem!$B$4</f>
        <v>Contratada (inclui etiqueta)</v>
      </c>
      <c r="F3054" s="214" t="str">
        <f t="array" ref="F3054">INDEX(Def_Instancias_Equipamentos!$F$2:$F$5135, MATCH(K3054, Def_Instancias_Equipamentos!$D$2:$D$5135, 0), 1)</f>
        <v>Túnel (Anel)</v>
      </c>
      <c r="G3054" s="215" t="str">
        <f t="array" ref="G3054">INDEX(Def_Instancias_Equipamentos!$F$2:$F$5135, MATCH(L3054, Def_Instancias_Equipamentos!$D$2:$D$5135, 0), 1)</f>
        <v>Sala Racks 16</v>
      </c>
      <c r="H3054" s="26" t="str">
        <f t="array" ref="H3054">INDEX(Def_Instancias_Equipamentos!$E$2:$E$5135, MATCH(K3054, Def_Instancias_Equipamentos!$D$2:$D$5135, 0), 1)</f>
        <v>SI-16SB</v>
      </c>
      <c r="I3054" s="27" t="str">
        <f t="array" ref="I3054">INDEX(Def_Instancias_Equipamentos!$E$2:$E$5135, MATCH(L3054, Def_Instancias_Equipamentos!$D$2:$D$5135, 0), 1)</f>
        <v>IA-16RaBPM</v>
      </c>
      <c r="J3054" s="27" t="str">
        <f t="shared" si="26"/>
        <v>EXTERNO</v>
      </c>
      <c r="K3054" s="28" t="str">
        <f>Def_Instancias_Equipamentos!$D$1231</f>
        <v>SI-16SB:DI-BPMSigPatch-1</v>
      </c>
      <c r="L3054" s="19" t="str">
        <f>Def_Instancias_Equipamentos!$D$981</f>
        <v>SI-16SB:DI-BPMRFFE-1</v>
      </c>
      <c r="M3054" s="44" t="s">
        <v>49</v>
      </c>
      <c r="N3054" s="45" t="s">
        <v>50</v>
      </c>
      <c r="O3054" s="31" t="str">
        <f>Def_Sistemas_Conectores_Cabos!$B$7</f>
        <v>SMA 50-ohm</v>
      </c>
      <c r="P3054" s="19" t="str">
        <f>Def_Sistemas_Conectores_Cabos!$B$7</f>
        <v>SMA 50-ohm</v>
      </c>
      <c r="Q3054" s="27" t="str">
        <f t="shared" si="31"/>
        <v>SI-16SB:DI-BPMSigPatch-1/TI_OUT
SI-16SB:DI-BPMRFFE-1/TI_IN</v>
      </c>
      <c r="R3054" s="46" t="s">
        <v>25</v>
      </c>
      <c r="S3054" s="46" t="s">
        <v>25</v>
      </c>
      <c r="T3054" s="47" t="str">
        <f>Def_Sistemas_Conectores_Cabos!$C$14</f>
        <v>Datalink Extrudado</v>
      </c>
      <c r="U3054" s="45" t="s">
        <v>46</v>
      </c>
      <c r="V3054" s="33"/>
      <c r="W3054" s="33"/>
      <c r="X3054" s="33"/>
    </row>
    <row r="3055" ht="15.75" customHeight="1">
      <c r="A3055" s="19" t="str">
        <f>Def_Sistemas_Conectores_Cabos!$A$22</f>
        <v>BPM de elétrons</v>
      </c>
      <c r="B3055" s="22" t="str">
        <f>Datas_Entregas!$A$6</f>
        <v>Linhas de Luz (fases I-A e II)</v>
      </c>
      <c r="C3055" s="25">
        <f t="array" ref="C3055">INDEX(Datas_Entregas!$B$2:$B$100, MATCH(B3055, Datas_Entregas!$A$2:$A$100, 0), 1)</f>
        <v>43374</v>
      </c>
      <c r="D3055" s="22" t="str">
        <f>Def_Status_Montagem!$A$2</f>
        <v>A verificar</v>
      </c>
      <c r="E3055" s="35" t="str">
        <f>Def_Status_Montagem!$B$4</f>
        <v>Contratada (inclui etiqueta)</v>
      </c>
      <c r="F3055" s="214" t="str">
        <f t="array" ref="F3055">INDEX(Def_Instancias_Equipamentos!$F$2:$F$5135, MATCH(K3055, Def_Instancias_Equipamentos!$D$2:$D$5135, 0), 1)</f>
        <v>Túnel (Anel)</v>
      </c>
      <c r="G3055" s="215" t="str">
        <f t="array" ref="G3055">INDEX(Def_Instancias_Equipamentos!$F$2:$F$5135, MATCH(L3055, Def_Instancias_Equipamentos!$D$2:$D$5135, 0), 1)</f>
        <v>Sala Racks 16</v>
      </c>
      <c r="H3055" s="26" t="str">
        <f t="array" ref="H3055">INDEX(Def_Instancias_Equipamentos!$E$2:$E$5135, MATCH(K3055, Def_Instancias_Equipamentos!$D$2:$D$5135, 0), 1)</f>
        <v>SI-16SB</v>
      </c>
      <c r="I3055" s="27" t="str">
        <f t="array" ref="I3055">INDEX(Def_Instancias_Equipamentos!$E$2:$E$5135, MATCH(L3055, Def_Instancias_Equipamentos!$D$2:$D$5135, 0), 1)</f>
        <v>IA-16RaBPM</v>
      </c>
      <c r="J3055" s="27" t="str">
        <f t="shared" si="26"/>
        <v>EXTERNO</v>
      </c>
      <c r="K3055" s="28" t="str">
        <f>Def_Instancias_Equipamentos!$D$1232</f>
        <v>SI-16SB:DI-BPMSigPatch-2</v>
      </c>
      <c r="L3055" s="19" t="str">
        <f>Def_Instancias_Equipamentos!$D$982</f>
        <v>SI-16SB:DI-BPMRFFE-2</v>
      </c>
      <c r="M3055" s="44" t="s">
        <v>49</v>
      </c>
      <c r="N3055" s="45" t="s">
        <v>50</v>
      </c>
      <c r="O3055" s="31" t="str">
        <f>Def_Sistemas_Conectores_Cabos!$B$7</f>
        <v>SMA 50-ohm</v>
      </c>
      <c r="P3055" s="19" t="str">
        <f>Def_Sistemas_Conectores_Cabos!$B$7</f>
        <v>SMA 50-ohm</v>
      </c>
      <c r="Q3055" s="27" t="str">
        <f t="shared" si="31"/>
        <v>SI-16SB:DI-BPMSigPatch-2/TI_OUT
SI-16SB:DI-BPMRFFE-2/TI_IN</v>
      </c>
      <c r="R3055" s="46" t="s">
        <v>25</v>
      </c>
      <c r="S3055" s="46" t="s">
        <v>25</v>
      </c>
      <c r="T3055" s="47" t="str">
        <f>Def_Sistemas_Conectores_Cabos!$C$14</f>
        <v>Datalink Extrudado</v>
      </c>
      <c r="U3055" s="45" t="s">
        <v>46</v>
      </c>
      <c r="V3055" s="33"/>
      <c r="W3055" s="33"/>
      <c r="X3055" s="33"/>
    </row>
    <row r="3056" ht="15.75" customHeight="1">
      <c r="A3056" s="19" t="str">
        <f>Def_Sistemas_Conectores_Cabos!$A$22</f>
        <v>BPM de elétrons</v>
      </c>
      <c r="B3056" s="22" t="str">
        <f>Datas_Entregas!$A$3</f>
        <v>BTS/Anel</v>
      </c>
      <c r="C3056" s="25">
        <f t="array" ref="C3056">INDEX(Datas_Entregas!$B$2:$B$100, MATCH(B3056, Datas_Entregas!$A$2:$A$100, 0), 1)</f>
        <v>43296</v>
      </c>
      <c r="D3056" s="22" t="str">
        <f>Def_Status_Montagem!$A$2</f>
        <v>A verificar</v>
      </c>
      <c r="E3056" s="35" t="str">
        <f>Def_Status_Montagem!$B$4</f>
        <v>Contratada (inclui etiqueta)</v>
      </c>
      <c r="F3056" s="214" t="str">
        <f t="array" ref="F3056">INDEX(Def_Instancias_Equipamentos!$F$2:$F$5135, MATCH(K3056, Def_Instancias_Equipamentos!$D$2:$D$5135, 0), 1)</f>
        <v>Túnel (Anel)</v>
      </c>
      <c r="G3056" s="215" t="str">
        <f t="array" ref="G3056">INDEX(Def_Instancias_Equipamentos!$F$2:$F$5135, MATCH(L3056, Def_Instancias_Equipamentos!$D$2:$D$5135, 0), 1)</f>
        <v>Sala Racks 17</v>
      </c>
      <c r="H3056" s="26" t="str">
        <f t="array" ref="H3056">INDEX(Def_Instancias_Equipamentos!$E$2:$E$5135, MATCH(K3056, Def_Instancias_Equipamentos!$D$2:$D$5135, 0), 1)</f>
        <v>SI-17C1</v>
      </c>
      <c r="I3056" s="27" t="str">
        <f t="array" ref="I3056">INDEX(Def_Instancias_Equipamentos!$E$2:$E$5135, MATCH(L3056, Def_Instancias_Equipamentos!$D$2:$D$5135, 0), 1)</f>
        <v>IA-17RaBPM</v>
      </c>
      <c r="J3056" s="27" t="str">
        <f t="shared" si="26"/>
        <v>EXTERNO</v>
      </c>
      <c r="K3056" s="28" t="str">
        <f>Def_Instancias_Equipamentos!$D$1169</f>
        <v>SI-17C1:DI-BPMSigPatch-1</v>
      </c>
      <c r="L3056" s="19" t="str">
        <f>Def_Instancias_Equipamentos!$D$919</f>
        <v>SI-17C1:DI-BPMRFFE-1</v>
      </c>
      <c r="M3056" s="44" t="s">
        <v>49</v>
      </c>
      <c r="N3056" s="45" t="s">
        <v>50</v>
      </c>
      <c r="O3056" s="31" t="str">
        <f>Def_Sistemas_Conectores_Cabos!$B$7</f>
        <v>SMA 50-ohm</v>
      </c>
      <c r="P3056" s="19" t="str">
        <f>Def_Sistemas_Conectores_Cabos!$B$7</f>
        <v>SMA 50-ohm</v>
      </c>
      <c r="Q3056" s="27" t="str">
        <f t="shared" si="31"/>
        <v>SI-17C1:DI-BPMSigPatch-1/TI_OUT
SI-17C1:DI-BPMRFFE-1/TI_IN</v>
      </c>
      <c r="R3056" s="46" t="s">
        <v>25</v>
      </c>
      <c r="S3056" s="46" t="s">
        <v>25</v>
      </c>
      <c r="T3056" s="47" t="str">
        <f>Def_Sistemas_Conectores_Cabos!$C$14</f>
        <v>Datalink Extrudado</v>
      </c>
      <c r="U3056" s="45" t="s">
        <v>46</v>
      </c>
      <c r="V3056" s="33"/>
      <c r="W3056" s="33"/>
      <c r="X3056" s="33"/>
    </row>
    <row r="3057" ht="15.75" customHeight="1">
      <c r="A3057" s="19" t="str">
        <f>Def_Sistemas_Conectores_Cabos!$A$22</f>
        <v>BPM de elétrons</v>
      </c>
      <c r="B3057" s="22" t="str">
        <f>Datas_Entregas!$A$3</f>
        <v>BTS/Anel</v>
      </c>
      <c r="C3057" s="25">
        <f t="array" ref="C3057">INDEX(Datas_Entregas!$B$2:$B$100, MATCH(B3057, Datas_Entregas!$A$2:$A$100, 0), 1)</f>
        <v>43296</v>
      </c>
      <c r="D3057" s="22" t="str">
        <f>Def_Status_Montagem!$A$2</f>
        <v>A verificar</v>
      </c>
      <c r="E3057" s="35" t="str">
        <f>Def_Status_Montagem!$B$4</f>
        <v>Contratada (inclui etiqueta)</v>
      </c>
      <c r="F3057" s="214" t="str">
        <f t="array" ref="F3057">INDEX(Def_Instancias_Equipamentos!$F$2:$F$5135, MATCH(K3057, Def_Instancias_Equipamentos!$D$2:$D$5135, 0), 1)</f>
        <v>Túnel (Anel)</v>
      </c>
      <c r="G3057" s="215" t="str">
        <f t="array" ref="G3057">INDEX(Def_Instancias_Equipamentos!$F$2:$F$5135, MATCH(L3057, Def_Instancias_Equipamentos!$D$2:$D$5135, 0), 1)</f>
        <v>Sala Racks 17</v>
      </c>
      <c r="H3057" s="26" t="str">
        <f t="array" ref="H3057">INDEX(Def_Instancias_Equipamentos!$E$2:$E$5135, MATCH(K3057, Def_Instancias_Equipamentos!$D$2:$D$5135, 0), 1)</f>
        <v>SI-17C1</v>
      </c>
      <c r="I3057" s="27" t="str">
        <f t="array" ref="I3057">INDEX(Def_Instancias_Equipamentos!$E$2:$E$5135, MATCH(L3057, Def_Instancias_Equipamentos!$D$2:$D$5135, 0), 1)</f>
        <v>IA-17RaBPM</v>
      </c>
      <c r="J3057" s="27" t="str">
        <f t="shared" si="26"/>
        <v>EXTERNO</v>
      </c>
      <c r="K3057" s="28" t="str">
        <f>Def_Instancias_Equipamentos!$D$1170</f>
        <v>SI-17C1:DI-BPMSigPatch-2</v>
      </c>
      <c r="L3057" s="19" t="str">
        <f>Def_Instancias_Equipamentos!$D$920</f>
        <v>SI-17C1:DI-BPMRFFE-2</v>
      </c>
      <c r="M3057" s="44" t="s">
        <v>49</v>
      </c>
      <c r="N3057" s="45" t="s">
        <v>50</v>
      </c>
      <c r="O3057" s="31" t="str">
        <f>Def_Sistemas_Conectores_Cabos!$B$7</f>
        <v>SMA 50-ohm</v>
      </c>
      <c r="P3057" s="19" t="str">
        <f>Def_Sistemas_Conectores_Cabos!$B$7</f>
        <v>SMA 50-ohm</v>
      </c>
      <c r="Q3057" s="27" t="str">
        <f t="shared" si="31"/>
        <v>SI-17C1:DI-BPMSigPatch-2/TI_OUT
SI-17C1:DI-BPMRFFE-2/TI_IN</v>
      </c>
      <c r="R3057" s="46" t="s">
        <v>25</v>
      </c>
      <c r="S3057" s="46" t="s">
        <v>25</v>
      </c>
      <c r="T3057" s="47" t="str">
        <f>Def_Sistemas_Conectores_Cabos!$C$14</f>
        <v>Datalink Extrudado</v>
      </c>
      <c r="U3057" s="45" t="s">
        <v>46</v>
      </c>
      <c r="V3057" s="33"/>
      <c r="W3057" s="33"/>
      <c r="X3057" s="33"/>
    </row>
    <row r="3058" ht="15.75" customHeight="1">
      <c r="A3058" s="19" t="str">
        <f>Def_Sistemas_Conectores_Cabos!$A$22</f>
        <v>BPM de elétrons</v>
      </c>
      <c r="B3058" s="22" t="str">
        <f>Datas_Entregas!$A$3</f>
        <v>BTS/Anel</v>
      </c>
      <c r="C3058" s="25">
        <f t="array" ref="C3058">INDEX(Datas_Entregas!$B$2:$B$100, MATCH(B3058, Datas_Entregas!$A$2:$A$100, 0), 1)</f>
        <v>43296</v>
      </c>
      <c r="D3058" s="22" t="str">
        <f>Def_Status_Montagem!$A$2</f>
        <v>A verificar</v>
      </c>
      <c r="E3058" s="35" t="str">
        <f>Def_Status_Montagem!$B$4</f>
        <v>Contratada (inclui etiqueta)</v>
      </c>
      <c r="F3058" s="214" t="str">
        <f t="array" ref="F3058">INDEX(Def_Instancias_Equipamentos!$F$2:$F$5135, MATCH(K3058, Def_Instancias_Equipamentos!$D$2:$D$5135, 0), 1)</f>
        <v>Túnel (Anel)</v>
      </c>
      <c r="G3058" s="215" t="str">
        <f t="array" ref="G3058">INDEX(Def_Instancias_Equipamentos!$F$2:$F$5135, MATCH(L3058, Def_Instancias_Equipamentos!$D$2:$D$5135, 0), 1)</f>
        <v>Sala Racks 17</v>
      </c>
      <c r="H3058" s="26" t="str">
        <f t="array" ref="H3058">INDEX(Def_Instancias_Equipamentos!$E$2:$E$5135, MATCH(K3058, Def_Instancias_Equipamentos!$D$2:$D$5135, 0), 1)</f>
        <v>SI-17C2</v>
      </c>
      <c r="I3058" s="27" t="str">
        <f t="array" ref="I3058">INDEX(Def_Instancias_Equipamentos!$E$2:$E$5135, MATCH(L3058, Def_Instancias_Equipamentos!$D$2:$D$5135, 0), 1)</f>
        <v>IA-17RaBPM</v>
      </c>
      <c r="J3058" s="27" t="str">
        <f t="shared" si="26"/>
        <v>EXTERNO</v>
      </c>
      <c r="K3058" s="28" t="str">
        <f>Def_Instancias_Equipamentos!$D$1171</f>
        <v>SI-17C2:DI-BPMSigPatch</v>
      </c>
      <c r="L3058" s="19" t="str">
        <f>Def_Instancias_Equipamentos!$D$921</f>
        <v>SI-17C2:DI-BPMRFFE</v>
      </c>
      <c r="M3058" s="44" t="s">
        <v>49</v>
      </c>
      <c r="N3058" s="45" t="s">
        <v>50</v>
      </c>
      <c r="O3058" s="31" t="str">
        <f>Def_Sistemas_Conectores_Cabos!$B$7</f>
        <v>SMA 50-ohm</v>
      </c>
      <c r="P3058" s="19" t="str">
        <f>Def_Sistemas_Conectores_Cabos!$B$7</f>
        <v>SMA 50-ohm</v>
      </c>
      <c r="Q3058" s="27" t="str">
        <f t="shared" si="31"/>
        <v>SI-17C2:DI-BPMSigPatch/TI_OUT
SI-17C2:DI-BPMRFFE/TI_IN</v>
      </c>
      <c r="R3058" s="46" t="s">
        <v>25</v>
      </c>
      <c r="S3058" s="46" t="s">
        <v>25</v>
      </c>
      <c r="T3058" s="47" t="str">
        <f>Def_Sistemas_Conectores_Cabos!$C$14</f>
        <v>Datalink Extrudado</v>
      </c>
      <c r="U3058" s="45" t="s">
        <v>46</v>
      </c>
      <c r="V3058" s="33"/>
      <c r="W3058" s="33"/>
      <c r="X3058" s="33"/>
    </row>
    <row r="3059" ht="15.75" customHeight="1">
      <c r="A3059" s="19" t="str">
        <f>Def_Sistemas_Conectores_Cabos!$A$22</f>
        <v>BPM de elétrons</v>
      </c>
      <c r="B3059" s="22" t="str">
        <f>Datas_Entregas!$A$3</f>
        <v>BTS/Anel</v>
      </c>
      <c r="C3059" s="25">
        <f t="array" ref="C3059">INDEX(Datas_Entregas!$B$2:$B$100, MATCH(B3059, Datas_Entregas!$A$2:$A$100, 0), 1)</f>
        <v>43296</v>
      </c>
      <c r="D3059" s="22" t="str">
        <f>Def_Status_Montagem!$A$2</f>
        <v>A verificar</v>
      </c>
      <c r="E3059" s="35" t="str">
        <f>Def_Status_Montagem!$B$4</f>
        <v>Contratada (inclui etiqueta)</v>
      </c>
      <c r="F3059" s="214" t="str">
        <f t="array" ref="F3059">INDEX(Def_Instancias_Equipamentos!$F$2:$F$5135, MATCH(K3059, Def_Instancias_Equipamentos!$D$2:$D$5135, 0), 1)</f>
        <v>Túnel (Anel)</v>
      </c>
      <c r="G3059" s="215" t="str">
        <f t="array" ref="G3059">INDEX(Def_Instancias_Equipamentos!$F$2:$F$5135, MATCH(L3059, Def_Instancias_Equipamentos!$D$2:$D$5135, 0), 1)</f>
        <v>Sala Racks 17</v>
      </c>
      <c r="H3059" s="26" t="str">
        <f t="array" ref="H3059">INDEX(Def_Instancias_Equipamentos!$E$2:$E$5135, MATCH(K3059, Def_Instancias_Equipamentos!$D$2:$D$5135, 0), 1)</f>
        <v>SI-17C3</v>
      </c>
      <c r="I3059" s="27" t="str">
        <f t="array" ref="I3059">INDEX(Def_Instancias_Equipamentos!$E$2:$E$5135, MATCH(L3059, Def_Instancias_Equipamentos!$D$2:$D$5135, 0), 1)</f>
        <v>IA-17RaBPM</v>
      </c>
      <c r="J3059" s="27" t="str">
        <f t="shared" si="26"/>
        <v>EXTERNO</v>
      </c>
      <c r="K3059" s="28" t="str">
        <f>Def_Instancias_Equipamentos!$D$1172</f>
        <v>SI-17C3:DI-BPMSigPatch-1</v>
      </c>
      <c r="L3059" s="19" t="str">
        <f>Def_Instancias_Equipamentos!$D$922</f>
        <v>SI-17C3:DI-BPMRFFE-1</v>
      </c>
      <c r="M3059" s="44" t="s">
        <v>49</v>
      </c>
      <c r="N3059" s="45" t="s">
        <v>50</v>
      </c>
      <c r="O3059" s="31" t="str">
        <f>Def_Sistemas_Conectores_Cabos!$B$7</f>
        <v>SMA 50-ohm</v>
      </c>
      <c r="P3059" s="19" t="str">
        <f>Def_Sistemas_Conectores_Cabos!$B$7</f>
        <v>SMA 50-ohm</v>
      </c>
      <c r="Q3059" s="27" t="str">
        <f t="shared" si="31"/>
        <v>SI-17C3:DI-BPMSigPatch-1/TI_OUT
SI-17C3:DI-BPMRFFE-1/TI_IN</v>
      </c>
      <c r="R3059" s="46" t="s">
        <v>25</v>
      </c>
      <c r="S3059" s="46" t="s">
        <v>25</v>
      </c>
      <c r="T3059" s="47" t="str">
        <f>Def_Sistemas_Conectores_Cabos!$C$14</f>
        <v>Datalink Extrudado</v>
      </c>
      <c r="U3059" s="45" t="s">
        <v>46</v>
      </c>
      <c r="V3059" s="33"/>
      <c r="W3059" s="33"/>
      <c r="X3059" s="33"/>
    </row>
    <row r="3060" ht="15.75" customHeight="1">
      <c r="A3060" s="19" t="str">
        <f>Def_Sistemas_Conectores_Cabos!$A$22</f>
        <v>BPM de elétrons</v>
      </c>
      <c r="B3060" s="22" t="str">
        <f>Datas_Entregas!$A$3</f>
        <v>BTS/Anel</v>
      </c>
      <c r="C3060" s="25">
        <f t="array" ref="C3060">INDEX(Datas_Entregas!$B$2:$B$100, MATCH(B3060, Datas_Entregas!$A$2:$A$100, 0), 1)</f>
        <v>43296</v>
      </c>
      <c r="D3060" s="22" t="str">
        <f>Def_Status_Montagem!$A$2</f>
        <v>A verificar</v>
      </c>
      <c r="E3060" s="35" t="str">
        <f>Def_Status_Montagem!$B$4</f>
        <v>Contratada (inclui etiqueta)</v>
      </c>
      <c r="F3060" s="214" t="str">
        <f t="array" ref="F3060">INDEX(Def_Instancias_Equipamentos!$F$2:$F$5135, MATCH(K3060, Def_Instancias_Equipamentos!$D$2:$D$5135, 0), 1)</f>
        <v>Túnel (Anel)</v>
      </c>
      <c r="G3060" s="215" t="str">
        <f t="array" ref="G3060">INDEX(Def_Instancias_Equipamentos!$F$2:$F$5135, MATCH(L3060, Def_Instancias_Equipamentos!$D$2:$D$5135, 0), 1)</f>
        <v>Sala Racks 17</v>
      </c>
      <c r="H3060" s="26" t="str">
        <f t="array" ref="H3060">INDEX(Def_Instancias_Equipamentos!$E$2:$E$5135, MATCH(K3060, Def_Instancias_Equipamentos!$D$2:$D$5135, 0), 1)</f>
        <v>SI-17C3</v>
      </c>
      <c r="I3060" s="27" t="str">
        <f t="array" ref="I3060">INDEX(Def_Instancias_Equipamentos!$E$2:$E$5135, MATCH(L3060, Def_Instancias_Equipamentos!$D$2:$D$5135, 0), 1)</f>
        <v>IA-17RaBPM</v>
      </c>
      <c r="J3060" s="27" t="str">
        <f t="shared" si="26"/>
        <v>EXTERNO</v>
      </c>
      <c r="K3060" s="28" t="str">
        <f>Def_Instancias_Equipamentos!$D$1173</f>
        <v>SI-17C3:DI-BPMSigPatch-2</v>
      </c>
      <c r="L3060" s="19" t="str">
        <f>Def_Instancias_Equipamentos!$D$923</f>
        <v>SI-17C3:DI-BPMRFFE-2</v>
      </c>
      <c r="M3060" s="44" t="s">
        <v>49</v>
      </c>
      <c r="N3060" s="45" t="s">
        <v>50</v>
      </c>
      <c r="O3060" s="31" t="str">
        <f>Def_Sistemas_Conectores_Cabos!$B$7</f>
        <v>SMA 50-ohm</v>
      </c>
      <c r="P3060" s="19" t="str">
        <f>Def_Sistemas_Conectores_Cabos!$B$7</f>
        <v>SMA 50-ohm</v>
      </c>
      <c r="Q3060" s="27" t="str">
        <f t="shared" si="31"/>
        <v>SI-17C3:DI-BPMSigPatch-2/TI_OUT
SI-17C3:DI-BPMRFFE-2/TI_IN</v>
      </c>
      <c r="R3060" s="46" t="s">
        <v>25</v>
      </c>
      <c r="S3060" s="46" t="s">
        <v>25</v>
      </c>
      <c r="T3060" s="47" t="str">
        <f>Def_Sistemas_Conectores_Cabos!$C$14</f>
        <v>Datalink Extrudado</v>
      </c>
      <c r="U3060" s="45" t="s">
        <v>46</v>
      </c>
      <c r="V3060" s="33"/>
      <c r="W3060" s="33"/>
      <c r="X3060" s="33"/>
    </row>
    <row r="3061" ht="15.75" customHeight="1">
      <c r="A3061" s="19" t="str">
        <f>Def_Sistemas_Conectores_Cabos!$A$22</f>
        <v>BPM de elétrons</v>
      </c>
      <c r="B3061" s="22" t="str">
        <f>Datas_Entregas!$A$3</f>
        <v>BTS/Anel</v>
      </c>
      <c r="C3061" s="25">
        <f t="array" ref="C3061">INDEX(Datas_Entregas!$B$2:$B$100, MATCH(B3061, Datas_Entregas!$A$2:$A$100, 0), 1)</f>
        <v>43296</v>
      </c>
      <c r="D3061" s="22" t="str">
        <f>Def_Status_Montagem!$A$2</f>
        <v>A verificar</v>
      </c>
      <c r="E3061" s="35" t="str">
        <f>Def_Status_Montagem!$B$4</f>
        <v>Contratada (inclui etiqueta)</v>
      </c>
      <c r="F3061" s="214" t="str">
        <f t="array" ref="F3061">INDEX(Def_Instancias_Equipamentos!$F$2:$F$5135, MATCH(K3061, Def_Instancias_Equipamentos!$D$2:$D$5135, 0), 1)</f>
        <v>Túnel (Anel)</v>
      </c>
      <c r="G3061" s="215" t="str">
        <f t="array" ref="G3061">INDEX(Def_Instancias_Equipamentos!$F$2:$F$5135, MATCH(L3061, Def_Instancias_Equipamentos!$D$2:$D$5135, 0), 1)</f>
        <v>Sala Racks 17</v>
      </c>
      <c r="H3061" s="26" t="str">
        <f t="array" ref="H3061">INDEX(Def_Instancias_Equipamentos!$E$2:$E$5135, MATCH(K3061, Def_Instancias_Equipamentos!$D$2:$D$5135, 0), 1)</f>
        <v>SI-17C4</v>
      </c>
      <c r="I3061" s="27" t="str">
        <f t="array" ref="I3061">INDEX(Def_Instancias_Equipamentos!$E$2:$E$5135, MATCH(L3061, Def_Instancias_Equipamentos!$D$2:$D$5135, 0), 1)</f>
        <v>IA-17RaBPM</v>
      </c>
      <c r="J3061" s="27" t="str">
        <f t="shared" si="26"/>
        <v>EXTERNO</v>
      </c>
      <c r="K3061" s="28" t="str">
        <f>Def_Instancias_Equipamentos!$D$1174</f>
        <v>SI-17C4:DI-BPMSigPatch</v>
      </c>
      <c r="L3061" s="19" t="str">
        <f>Def_Instancias_Equipamentos!$D$924</f>
        <v>SI-17C4:DI-BPMRFFE</v>
      </c>
      <c r="M3061" s="44" t="s">
        <v>49</v>
      </c>
      <c r="N3061" s="45" t="s">
        <v>50</v>
      </c>
      <c r="O3061" s="31" t="str">
        <f>Def_Sistemas_Conectores_Cabos!$B$7</f>
        <v>SMA 50-ohm</v>
      </c>
      <c r="P3061" s="19" t="str">
        <f>Def_Sistemas_Conectores_Cabos!$B$7</f>
        <v>SMA 50-ohm</v>
      </c>
      <c r="Q3061" s="27" t="str">
        <f t="shared" si="31"/>
        <v>SI-17C4:DI-BPMSigPatch/TI_OUT
SI-17C4:DI-BPMRFFE/TI_IN</v>
      </c>
      <c r="R3061" s="46" t="s">
        <v>25</v>
      </c>
      <c r="S3061" s="46" t="s">
        <v>25</v>
      </c>
      <c r="T3061" s="47" t="str">
        <f>Def_Sistemas_Conectores_Cabos!$C$14</f>
        <v>Datalink Extrudado</v>
      </c>
      <c r="U3061" s="45" t="s">
        <v>46</v>
      </c>
      <c r="V3061" s="33"/>
      <c r="W3061" s="33"/>
      <c r="X3061" s="33"/>
    </row>
    <row r="3062" ht="15.75" customHeight="1">
      <c r="A3062" s="19" t="str">
        <f>Def_Sistemas_Conectores_Cabos!$A$22</f>
        <v>BPM de elétrons</v>
      </c>
      <c r="B3062" s="22" t="str">
        <f>Datas_Entregas!$A$3</f>
        <v>BTS/Anel</v>
      </c>
      <c r="C3062" s="25">
        <f t="array" ref="C3062">INDEX(Datas_Entregas!$B$2:$B$100, MATCH(B3062, Datas_Entregas!$A$2:$A$100, 0), 1)</f>
        <v>43296</v>
      </c>
      <c r="D3062" s="22" t="str">
        <f>Def_Status_Montagem!$A$2</f>
        <v>A verificar</v>
      </c>
      <c r="E3062" s="35" t="str">
        <f>Def_Status_Montagem!$B$4</f>
        <v>Contratada (inclui etiqueta)</v>
      </c>
      <c r="F3062" s="214" t="str">
        <f t="array" ref="F3062">INDEX(Def_Instancias_Equipamentos!$F$2:$F$5135, MATCH(K3062, Def_Instancias_Equipamentos!$D$2:$D$5135, 0), 1)</f>
        <v>Túnel (Anel)</v>
      </c>
      <c r="G3062" s="215" t="str">
        <f t="array" ref="G3062">INDEX(Def_Instancias_Equipamentos!$F$2:$F$5135, MATCH(L3062, Def_Instancias_Equipamentos!$D$2:$D$5135, 0), 1)</f>
        <v>Sala Racks 17</v>
      </c>
      <c r="H3062" s="26" t="str">
        <f t="array" ref="H3062">INDEX(Def_Instancias_Equipamentos!$E$2:$E$5135, MATCH(K3062, Def_Instancias_Equipamentos!$D$2:$D$5135, 0), 1)</f>
        <v>SI-17M1</v>
      </c>
      <c r="I3062" s="27" t="str">
        <f t="array" ref="I3062">INDEX(Def_Instancias_Equipamentos!$E$2:$E$5135, MATCH(L3062, Def_Instancias_Equipamentos!$D$2:$D$5135, 0), 1)</f>
        <v>IA-17RaBPM</v>
      </c>
      <c r="J3062" s="27" t="str">
        <f t="shared" si="26"/>
        <v>EXTERNO</v>
      </c>
      <c r="K3062" s="28" t="str">
        <f>Def_Instancias_Equipamentos!$D$1175</f>
        <v>SI-17M1:DI-BPMSigPatch</v>
      </c>
      <c r="L3062" s="19" t="str">
        <f>Def_Instancias_Equipamentos!$D$925</f>
        <v>SI-17M1:DI-BPMRFFE</v>
      </c>
      <c r="M3062" s="44" t="s">
        <v>49</v>
      </c>
      <c r="N3062" s="45" t="s">
        <v>50</v>
      </c>
      <c r="O3062" s="31" t="str">
        <f>Def_Sistemas_Conectores_Cabos!$B$7</f>
        <v>SMA 50-ohm</v>
      </c>
      <c r="P3062" s="19" t="str">
        <f>Def_Sistemas_Conectores_Cabos!$B$7</f>
        <v>SMA 50-ohm</v>
      </c>
      <c r="Q3062" s="27" t="str">
        <f t="shared" si="31"/>
        <v>SI-17M1:DI-BPMSigPatch/TI_OUT
SI-17M1:DI-BPMRFFE/TI_IN</v>
      </c>
      <c r="R3062" s="46" t="s">
        <v>25</v>
      </c>
      <c r="S3062" s="46" t="s">
        <v>25</v>
      </c>
      <c r="T3062" s="47" t="str">
        <f>Def_Sistemas_Conectores_Cabos!$C$14</f>
        <v>Datalink Extrudado</v>
      </c>
      <c r="U3062" s="45" t="s">
        <v>46</v>
      </c>
      <c r="V3062" s="33"/>
      <c r="W3062" s="33"/>
      <c r="X3062" s="33"/>
    </row>
    <row r="3063" ht="15.75" customHeight="1">
      <c r="A3063" s="19" t="str">
        <f>Def_Sistemas_Conectores_Cabos!$A$22</f>
        <v>BPM de elétrons</v>
      </c>
      <c r="B3063" s="22" t="str">
        <f>Datas_Entregas!$A$3</f>
        <v>BTS/Anel</v>
      </c>
      <c r="C3063" s="25">
        <f t="array" ref="C3063">INDEX(Datas_Entregas!$B$2:$B$100, MATCH(B3063, Datas_Entregas!$A$2:$A$100, 0), 1)</f>
        <v>43296</v>
      </c>
      <c r="D3063" s="22" t="str">
        <f>Def_Status_Montagem!$A$2</f>
        <v>A verificar</v>
      </c>
      <c r="E3063" s="35" t="str">
        <f>Def_Status_Montagem!$B$4</f>
        <v>Contratada (inclui etiqueta)</v>
      </c>
      <c r="F3063" s="214" t="str">
        <f t="array" ref="F3063">INDEX(Def_Instancias_Equipamentos!$F$2:$F$5135, MATCH(K3063, Def_Instancias_Equipamentos!$D$2:$D$5135, 0), 1)</f>
        <v>Túnel (Anel)</v>
      </c>
      <c r="G3063" s="215" t="str">
        <f t="array" ref="G3063">INDEX(Def_Instancias_Equipamentos!$F$2:$F$5135, MATCH(L3063, Def_Instancias_Equipamentos!$D$2:$D$5135, 0), 1)</f>
        <v>Sala Racks 17</v>
      </c>
      <c r="H3063" s="26" t="str">
        <f t="array" ref="H3063">INDEX(Def_Instancias_Equipamentos!$E$2:$E$5135, MATCH(K3063, Def_Instancias_Equipamentos!$D$2:$D$5135, 0), 1)</f>
        <v>SI-17M2</v>
      </c>
      <c r="I3063" s="27" t="str">
        <f t="array" ref="I3063">INDEX(Def_Instancias_Equipamentos!$E$2:$E$5135, MATCH(L3063, Def_Instancias_Equipamentos!$D$2:$D$5135, 0), 1)</f>
        <v>IA-17RaBPM</v>
      </c>
      <c r="J3063" s="27" t="str">
        <f t="shared" si="26"/>
        <v>EXTERNO</v>
      </c>
      <c r="K3063" s="28" t="str">
        <f>Def_Instancias_Equipamentos!$D$1176</f>
        <v>SI-17M2:DI-BPMSigPatch</v>
      </c>
      <c r="L3063" s="19" t="str">
        <f>Def_Instancias_Equipamentos!$D$926</f>
        <v>SI-17M2:DI-BPMRFFE</v>
      </c>
      <c r="M3063" s="44" t="s">
        <v>49</v>
      </c>
      <c r="N3063" s="45" t="s">
        <v>50</v>
      </c>
      <c r="O3063" s="31" t="str">
        <f>Def_Sistemas_Conectores_Cabos!$B$7</f>
        <v>SMA 50-ohm</v>
      </c>
      <c r="P3063" s="19" t="str">
        <f>Def_Sistemas_Conectores_Cabos!$B$7</f>
        <v>SMA 50-ohm</v>
      </c>
      <c r="Q3063" s="27" t="str">
        <f t="shared" si="31"/>
        <v>SI-17M2:DI-BPMSigPatch/TI_OUT
SI-17M2:DI-BPMRFFE/TI_IN</v>
      </c>
      <c r="R3063" s="46" t="s">
        <v>25</v>
      </c>
      <c r="S3063" s="46" t="s">
        <v>25</v>
      </c>
      <c r="T3063" s="47" t="str">
        <f>Def_Sistemas_Conectores_Cabos!$C$14</f>
        <v>Datalink Extrudado</v>
      </c>
      <c r="U3063" s="45" t="s">
        <v>46</v>
      </c>
      <c r="V3063" s="33"/>
      <c r="W3063" s="33"/>
      <c r="X3063" s="33"/>
    </row>
    <row r="3064" ht="15.75" customHeight="1">
      <c r="A3064" s="19" t="str">
        <f>Def_Sistemas_Conectores_Cabos!$A$22</f>
        <v>BPM de elétrons</v>
      </c>
      <c r="B3064" s="22" t="str">
        <f>Datas_Entregas!$A$6</f>
        <v>Linhas de Luz (fases I-A e II)</v>
      </c>
      <c r="C3064" s="25">
        <f t="array" ref="C3064">INDEX(Datas_Entregas!$B$2:$B$100, MATCH(B3064, Datas_Entregas!$A$2:$A$100, 0), 1)</f>
        <v>43374</v>
      </c>
      <c r="D3064" s="22" t="str">
        <f>Def_Status_Montagem!$A$2</f>
        <v>A verificar</v>
      </c>
      <c r="E3064" s="35" t="str">
        <f>Def_Status_Montagem!$B$4</f>
        <v>Contratada (inclui etiqueta)</v>
      </c>
      <c r="F3064" s="214" t="str">
        <f t="array" ref="F3064">INDEX(Def_Instancias_Equipamentos!$F$2:$F$5135, MATCH(K3064, Def_Instancias_Equipamentos!$D$2:$D$5135, 0), 1)</f>
        <v>Túnel (Anel)</v>
      </c>
      <c r="G3064" s="215" t="str">
        <f t="array" ref="G3064">INDEX(Def_Instancias_Equipamentos!$F$2:$F$5135, MATCH(L3064, Def_Instancias_Equipamentos!$D$2:$D$5135, 0), 1)</f>
        <v>Sala Racks 17</v>
      </c>
      <c r="H3064" s="26" t="str">
        <f t="array" ref="H3064">INDEX(Def_Instancias_Equipamentos!$E$2:$E$5135, MATCH(K3064, Def_Instancias_Equipamentos!$D$2:$D$5135, 0), 1)</f>
        <v>SI-17SA</v>
      </c>
      <c r="I3064" s="27" t="str">
        <f t="array" ref="I3064">INDEX(Def_Instancias_Equipamentos!$E$2:$E$5135, MATCH(L3064, Def_Instancias_Equipamentos!$D$2:$D$5135, 0), 1)</f>
        <v>IA-17RaBPM</v>
      </c>
      <c r="J3064" s="27" t="str">
        <f t="shared" si="26"/>
        <v>EXTERNO</v>
      </c>
      <c r="K3064" s="28" t="str">
        <f>Def_Instancias_Equipamentos!$D$1233</f>
        <v>SI-17SA:DI-BPMSigPatch-1</v>
      </c>
      <c r="L3064" s="19" t="str">
        <f>Def_Instancias_Equipamentos!$D$983</f>
        <v>SI-17SA:DI-BPMRFFE-1</v>
      </c>
      <c r="M3064" s="44" t="s">
        <v>49</v>
      </c>
      <c r="N3064" s="45" t="s">
        <v>50</v>
      </c>
      <c r="O3064" s="31" t="str">
        <f>Def_Sistemas_Conectores_Cabos!$B$7</f>
        <v>SMA 50-ohm</v>
      </c>
      <c r="P3064" s="19" t="str">
        <f>Def_Sistemas_Conectores_Cabos!$B$7</f>
        <v>SMA 50-ohm</v>
      </c>
      <c r="Q3064" s="27" t="str">
        <f t="shared" si="31"/>
        <v>SI-17SA:DI-BPMSigPatch-1/TI_OUT
SI-17SA:DI-BPMRFFE-1/TI_IN</v>
      </c>
      <c r="R3064" s="46" t="s">
        <v>25</v>
      </c>
      <c r="S3064" s="46" t="s">
        <v>25</v>
      </c>
      <c r="T3064" s="47" t="str">
        <f>Def_Sistemas_Conectores_Cabos!$C$14</f>
        <v>Datalink Extrudado</v>
      </c>
      <c r="U3064" s="45" t="s">
        <v>46</v>
      </c>
      <c r="V3064" s="33"/>
      <c r="W3064" s="33"/>
      <c r="X3064" s="33"/>
    </row>
    <row r="3065" ht="15.75" customHeight="1">
      <c r="A3065" s="19" t="str">
        <f>Def_Sistemas_Conectores_Cabos!$A$22</f>
        <v>BPM de elétrons</v>
      </c>
      <c r="B3065" s="22" t="str">
        <f>Datas_Entregas!$A$6</f>
        <v>Linhas de Luz (fases I-A e II)</v>
      </c>
      <c r="C3065" s="25">
        <f t="array" ref="C3065">INDEX(Datas_Entregas!$B$2:$B$100, MATCH(B3065, Datas_Entregas!$A$2:$A$100, 0), 1)</f>
        <v>43374</v>
      </c>
      <c r="D3065" s="22" t="str">
        <f>Def_Status_Montagem!$A$2</f>
        <v>A verificar</v>
      </c>
      <c r="E3065" s="35" t="str">
        <f>Def_Status_Montagem!$B$4</f>
        <v>Contratada (inclui etiqueta)</v>
      </c>
      <c r="F3065" s="214" t="str">
        <f t="array" ref="F3065">INDEX(Def_Instancias_Equipamentos!$F$2:$F$5135, MATCH(K3065, Def_Instancias_Equipamentos!$D$2:$D$5135, 0), 1)</f>
        <v>Túnel (Anel)</v>
      </c>
      <c r="G3065" s="215" t="str">
        <f t="array" ref="G3065">INDEX(Def_Instancias_Equipamentos!$F$2:$F$5135, MATCH(L3065, Def_Instancias_Equipamentos!$D$2:$D$5135, 0), 1)</f>
        <v>Sala Racks 17</v>
      </c>
      <c r="H3065" s="26" t="str">
        <f t="array" ref="H3065">INDEX(Def_Instancias_Equipamentos!$E$2:$E$5135, MATCH(K3065, Def_Instancias_Equipamentos!$D$2:$D$5135, 0), 1)</f>
        <v>SI-17SA</v>
      </c>
      <c r="I3065" s="27" t="str">
        <f t="array" ref="I3065">INDEX(Def_Instancias_Equipamentos!$E$2:$E$5135, MATCH(L3065, Def_Instancias_Equipamentos!$D$2:$D$5135, 0), 1)</f>
        <v>IA-17RaBPM</v>
      </c>
      <c r="J3065" s="27" t="str">
        <f t="shared" si="26"/>
        <v>EXTERNO</v>
      </c>
      <c r="K3065" s="28" t="str">
        <f>Def_Instancias_Equipamentos!$D$1234</f>
        <v>SI-17SA:DI-BPMSigPatch-2</v>
      </c>
      <c r="L3065" s="19" t="str">
        <f>Def_Instancias_Equipamentos!$D$984</f>
        <v>SI-17SA:DI-BPMRFFE-2</v>
      </c>
      <c r="M3065" s="44" t="s">
        <v>49</v>
      </c>
      <c r="N3065" s="45" t="s">
        <v>50</v>
      </c>
      <c r="O3065" s="31" t="str">
        <f>Def_Sistemas_Conectores_Cabos!$B$7</f>
        <v>SMA 50-ohm</v>
      </c>
      <c r="P3065" s="19" t="str">
        <f>Def_Sistemas_Conectores_Cabos!$B$7</f>
        <v>SMA 50-ohm</v>
      </c>
      <c r="Q3065" s="27" t="str">
        <f t="shared" si="31"/>
        <v>SI-17SA:DI-BPMSigPatch-2/TI_OUT
SI-17SA:DI-BPMRFFE-2/TI_IN</v>
      </c>
      <c r="R3065" s="46" t="s">
        <v>25</v>
      </c>
      <c r="S3065" s="46" t="s">
        <v>25</v>
      </c>
      <c r="T3065" s="47" t="str">
        <f>Def_Sistemas_Conectores_Cabos!$C$14</f>
        <v>Datalink Extrudado</v>
      </c>
      <c r="U3065" s="45" t="s">
        <v>46</v>
      </c>
      <c r="V3065" s="33"/>
      <c r="W3065" s="33"/>
      <c r="X3065" s="33"/>
    </row>
    <row r="3066" ht="15.75" customHeight="1">
      <c r="A3066" s="19" t="str">
        <f>Def_Sistemas_Conectores_Cabos!$A$22</f>
        <v>BPM de elétrons</v>
      </c>
      <c r="B3066" s="22" t="str">
        <f>Datas_Entregas!$A$2</f>
        <v>Booster/LTB</v>
      </c>
      <c r="C3066" s="25">
        <f t="array" ref="C3066">INDEX(Datas_Entregas!$B$2:$B$100, MATCH(B3066, Datas_Entregas!$A$2:$A$100, 0), 1)</f>
        <v>43266</v>
      </c>
      <c r="D3066" s="22" t="str">
        <f>Def_Status_Montagem!$A$2</f>
        <v>A verificar</v>
      </c>
      <c r="E3066" s="35" t="str">
        <f>Def_Status_Montagem!$B$4</f>
        <v>Contratada (inclui etiqueta)</v>
      </c>
      <c r="F3066" s="214" t="str">
        <f t="array" ref="F3066">INDEX(Def_Instancias_Equipamentos!$F$2:$F$5135, MATCH(K3066, Def_Instancias_Equipamentos!$D$2:$D$5135, 0), 1)</f>
        <v>Túnel (Booster)</v>
      </c>
      <c r="G3066" s="215" t="str">
        <f t="array" ref="G3066">INDEX(Def_Instancias_Equipamentos!$F$2:$F$5135, MATCH(L3066, Def_Instancias_Equipamentos!$D$2:$D$5135, 0), 1)</f>
        <v>Sala Racks 18 parte 1</v>
      </c>
      <c r="H3066" s="26" t="str">
        <f t="array" ref="H3066">INDEX(Def_Instancias_Equipamentos!$E$2:$E$5135, MATCH(K3066, Def_Instancias_Equipamentos!$D$2:$D$5135, 0), 1)</f>
        <v>BO-45U</v>
      </c>
      <c r="I3066" s="27" t="str">
        <f t="array" ref="I3066">INDEX(Def_Instancias_Equipamentos!$E$2:$E$5135, MATCH(L3066, Def_Instancias_Equipamentos!$D$2:$D$5135, 0), 1)</f>
        <v>IA-18RaBPM</v>
      </c>
      <c r="J3066" s="27" t="str">
        <f t="shared" si="26"/>
        <v>EXTERNO</v>
      </c>
      <c r="K3066" s="28" t="str">
        <f>Def_Instancias_Equipamentos!$D$1035</f>
        <v>BO-45U:DI-BPMSigPatch</v>
      </c>
      <c r="L3066" s="19" t="str">
        <f>Def_Instancias_Equipamentos!$D$785</f>
        <v>BO-45U:DI-BPMRFFE</v>
      </c>
      <c r="M3066" s="44" t="s">
        <v>51</v>
      </c>
      <c r="N3066" s="45" t="s">
        <v>52</v>
      </c>
      <c r="O3066" s="31" t="str">
        <f>Def_Sistemas_Conectores_Cabos!$B$7</f>
        <v>SMA 50-ohm</v>
      </c>
      <c r="P3066" s="19" t="str">
        <f>Def_Sistemas_Conectores_Cabos!$B$7</f>
        <v>SMA 50-ohm</v>
      </c>
      <c r="Q3066" s="27" t="str">
        <f t="shared" si="31"/>
        <v>BO-45U:DI-BPMSigPatch/TO_OUT
BO-45U:DI-BPMRFFE/TO_IN</v>
      </c>
      <c r="R3066" s="46" t="s">
        <v>25</v>
      </c>
      <c r="S3066" s="46" t="s">
        <v>25</v>
      </c>
      <c r="T3066" s="47" t="str">
        <f>Def_Sistemas_Conectores_Cabos!$C$14</f>
        <v>Datalink Extrudado</v>
      </c>
      <c r="U3066" s="45" t="s">
        <v>46</v>
      </c>
      <c r="V3066" s="33"/>
      <c r="W3066" s="33"/>
      <c r="X3066" s="33"/>
    </row>
    <row r="3067" ht="15.75" customHeight="1">
      <c r="A3067" s="19" t="str">
        <f>Def_Sistemas_Conectores_Cabos!$A$22</f>
        <v>BPM de elétrons</v>
      </c>
      <c r="B3067" s="22" t="str">
        <f>Datas_Entregas!$A$3</f>
        <v>BTS/Anel</v>
      </c>
      <c r="C3067" s="25">
        <f t="array" ref="C3067">INDEX(Datas_Entregas!$B$2:$B$100, MATCH(B3067, Datas_Entregas!$A$2:$A$100, 0), 1)</f>
        <v>43296</v>
      </c>
      <c r="D3067" s="22" t="str">
        <f>Def_Status_Montagem!$A$2</f>
        <v>A verificar</v>
      </c>
      <c r="E3067" s="35" t="str">
        <f>Def_Status_Montagem!$B$4</f>
        <v>Contratada (inclui etiqueta)</v>
      </c>
      <c r="F3067" s="214" t="str">
        <f t="array" ref="F3067">INDEX(Def_Instancias_Equipamentos!$F$2:$F$5135, MATCH(K3067, Def_Instancias_Equipamentos!$D$2:$D$5135, 0), 1)</f>
        <v>Túnel (Anel)</v>
      </c>
      <c r="G3067" s="215" t="str">
        <f t="array" ref="G3067">INDEX(Def_Instancias_Equipamentos!$F$2:$F$5135, MATCH(L3067, Def_Instancias_Equipamentos!$D$2:$D$5135, 0), 1)</f>
        <v>Sala Racks 18 parte 1</v>
      </c>
      <c r="H3067" s="26" t="str">
        <f t="array" ref="H3067">INDEX(Def_Instancias_Equipamentos!$E$2:$E$5135, MATCH(K3067, Def_Instancias_Equipamentos!$D$2:$D$5135, 0), 1)</f>
        <v>SI-18C1</v>
      </c>
      <c r="I3067" s="27" t="str">
        <f t="array" ref="I3067">INDEX(Def_Instancias_Equipamentos!$E$2:$E$5135, MATCH(L3067, Def_Instancias_Equipamentos!$D$2:$D$5135, 0), 1)</f>
        <v>IA-18RaBPM</v>
      </c>
      <c r="J3067" s="27" t="str">
        <f t="shared" si="26"/>
        <v>EXTERNO</v>
      </c>
      <c r="K3067" s="28" t="str">
        <f>Def_Instancias_Equipamentos!$D$1177</f>
        <v>SI-18C1:DI-BPMSigPatch-1</v>
      </c>
      <c r="L3067" s="19" t="str">
        <f>Def_Instancias_Equipamentos!$D$927</f>
        <v>SI-18C1:DI-BPMRFFE-1</v>
      </c>
      <c r="M3067" s="44" t="s">
        <v>51</v>
      </c>
      <c r="N3067" s="45" t="s">
        <v>52</v>
      </c>
      <c r="O3067" s="31" t="str">
        <f>Def_Sistemas_Conectores_Cabos!$B$7</f>
        <v>SMA 50-ohm</v>
      </c>
      <c r="P3067" s="19" t="str">
        <f>Def_Sistemas_Conectores_Cabos!$B$7</f>
        <v>SMA 50-ohm</v>
      </c>
      <c r="Q3067" s="27" t="str">
        <f t="shared" si="31"/>
        <v>SI-18C1:DI-BPMSigPatch-1/TO_OUT
SI-18C1:DI-BPMRFFE-1/TO_IN</v>
      </c>
      <c r="R3067" s="46" t="s">
        <v>25</v>
      </c>
      <c r="S3067" s="46" t="s">
        <v>25</v>
      </c>
      <c r="T3067" s="47" t="str">
        <f>Def_Sistemas_Conectores_Cabos!$C$14</f>
        <v>Datalink Extrudado</v>
      </c>
      <c r="U3067" s="45" t="s">
        <v>46</v>
      </c>
      <c r="V3067" s="33"/>
      <c r="W3067" s="33"/>
      <c r="X3067" s="33"/>
    </row>
    <row r="3068" ht="15.75" customHeight="1">
      <c r="A3068" s="19" t="str">
        <f>Def_Sistemas_Conectores_Cabos!$A$22</f>
        <v>BPM de elétrons</v>
      </c>
      <c r="B3068" s="22" t="str">
        <f>Datas_Entregas!$A$3</f>
        <v>BTS/Anel</v>
      </c>
      <c r="C3068" s="25">
        <f t="array" ref="C3068">INDEX(Datas_Entregas!$B$2:$B$100, MATCH(B3068, Datas_Entregas!$A$2:$A$100, 0), 1)</f>
        <v>43296</v>
      </c>
      <c r="D3068" s="22" t="str">
        <f>Def_Status_Montagem!$A$2</f>
        <v>A verificar</v>
      </c>
      <c r="E3068" s="35" t="str">
        <f>Def_Status_Montagem!$B$4</f>
        <v>Contratada (inclui etiqueta)</v>
      </c>
      <c r="F3068" s="214" t="str">
        <f t="array" ref="F3068">INDEX(Def_Instancias_Equipamentos!$F$2:$F$5135, MATCH(K3068, Def_Instancias_Equipamentos!$D$2:$D$5135, 0), 1)</f>
        <v>Túnel (Anel)</v>
      </c>
      <c r="G3068" s="215" t="str">
        <f t="array" ref="G3068">INDEX(Def_Instancias_Equipamentos!$F$2:$F$5135, MATCH(L3068, Def_Instancias_Equipamentos!$D$2:$D$5135, 0), 1)</f>
        <v>Sala Racks 18 parte 1</v>
      </c>
      <c r="H3068" s="26" t="str">
        <f t="array" ref="H3068">INDEX(Def_Instancias_Equipamentos!$E$2:$E$5135, MATCH(K3068, Def_Instancias_Equipamentos!$D$2:$D$5135, 0), 1)</f>
        <v>SI-18C1</v>
      </c>
      <c r="I3068" s="27" t="str">
        <f t="array" ref="I3068">INDEX(Def_Instancias_Equipamentos!$E$2:$E$5135, MATCH(L3068, Def_Instancias_Equipamentos!$D$2:$D$5135, 0), 1)</f>
        <v>IA-18RaBPM</v>
      </c>
      <c r="J3068" s="27" t="str">
        <f t="shared" si="26"/>
        <v>EXTERNO</v>
      </c>
      <c r="K3068" s="28" t="str">
        <f>Def_Instancias_Equipamentos!$D$1178</f>
        <v>SI-18C1:DI-BPMSigPatch-2</v>
      </c>
      <c r="L3068" s="19" t="str">
        <f>Def_Instancias_Equipamentos!$D$928</f>
        <v>SI-18C1:DI-BPMRFFE-2</v>
      </c>
      <c r="M3068" s="44" t="s">
        <v>51</v>
      </c>
      <c r="N3068" s="45" t="s">
        <v>52</v>
      </c>
      <c r="O3068" s="31" t="str">
        <f>Def_Sistemas_Conectores_Cabos!$B$7</f>
        <v>SMA 50-ohm</v>
      </c>
      <c r="P3068" s="19" t="str">
        <f>Def_Sistemas_Conectores_Cabos!$B$7</f>
        <v>SMA 50-ohm</v>
      </c>
      <c r="Q3068" s="27" t="str">
        <f t="shared" si="31"/>
        <v>SI-18C1:DI-BPMSigPatch-2/TO_OUT
SI-18C1:DI-BPMRFFE-2/TO_IN</v>
      </c>
      <c r="R3068" s="46" t="s">
        <v>25</v>
      </c>
      <c r="S3068" s="46" t="s">
        <v>25</v>
      </c>
      <c r="T3068" s="47" t="str">
        <f>Def_Sistemas_Conectores_Cabos!$C$14</f>
        <v>Datalink Extrudado</v>
      </c>
      <c r="U3068" s="45" t="s">
        <v>46</v>
      </c>
      <c r="V3068" s="33"/>
      <c r="W3068" s="33"/>
      <c r="X3068" s="33"/>
    </row>
    <row r="3069" ht="15.75" customHeight="1">
      <c r="A3069" s="19" t="str">
        <f>Def_Sistemas_Conectores_Cabos!$A$22</f>
        <v>BPM de elétrons</v>
      </c>
      <c r="B3069" s="22" t="str">
        <f>Datas_Entregas!$A$3</f>
        <v>BTS/Anel</v>
      </c>
      <c r="C3069" s="25">
        <f t="array" ref="C3069">INDEX(Datas_Entregas!$B$2:$B$100, MATCH(B3069, Datas_Entregas!$A$2:$A$100, 0), 1)</f>
        <v>43296</v>
      </c>
      <c r="D3069" s="22" t="str">
        <f>Def_Status_Montagem!$A$2</f>
        <v>A verificar</v>
      </c>
      <c r="E3069" s="35" t="str">
        <f>Def_Status_Montagem!$B$4</f>
        <v>Contratada (inclui etiqueta)</v>
      </c>
      <c r="F3069" s="214" t="str">
        <f t="array" ref="F3069">INDEX(Def_Instancias_Equipamentos!$F$2:$F$5135, MATCH(K3069, Def_Instancias_Equipamentos!$D$2:$D$5135, 0), 1)</f>
        <v>Túnel (Anel)</v>
      </c>
      <c r="G3069" s="215" t="str">
        <f t="array" ref="G3069">INDEX(Def_Instancias_Equipamentos!$F$2:$F$5135, MATCH(L3069, Def_Instancias_Equipamentos!$D$2:$D$5135, 0), 1)</f>
        <v>Sala Racks 18 parte 1</v>
      </c>
      <c r="H3069" s="26" t="str">
        <f t="array" ref="H3069">INDEX(Def_Instancias_Equipamentos!$E$2:$E$5135, MATCH(K3069, Def_Instancias_Equipamentos!$D$2:$D$5135, 0), 1)</f>
        <v>SI-18C2</v>
      </c>
      <c r="I3069" s="27" t="str">
        <f t="array" ref="I3069">INDEX(Def_Instancias_Equipamentos!$E$2:$E$5135, MATCH(L3069, Def_Instancias_Equipamentos!$D$2:$D$5135, 0), 1)</f>
        <v>IA-18RaBPM</v>
      </c>
      <c r="J3069" s="27" t="str">
        <f t="shared" si="26"/>
        <v>EXTERNO</v>
      </c>
      <c r="K3069" s="28" t="str">
        <f>Def_Instancias_Equipamentos!$D$1179</f>
        <v>SI-18C2:DI-BPMSigPatch</v>
      </c>
      <c r="L3069" s="19" t="str">
        <f>Def_Instancias_Equipamentos!$D$929</f>
        <v>SI-18C2:DI-BPMRFFE</v>
      </c>
      <c r="M3069" s="44" t="s">
        <v>51</v>
      </c>
      <c r="N3069" s="45" t="s">
        <v>52</v>
      </c>
      <c r="O3069" s="31" t="str">
        <f>Def_Sistemas_Conectores_Cabos!$B$7</f>
        <v>SMA 50-ohm</v>
      </c>
      <c r="P3069" s="19" t="str">
        <f>Def_Sistemas_Conectores_Cabos!$B$7</f>
        <v>SMA 50-ohm</v>
      </c>
      <c r="Q3069" s="27" t="str">
        <f t="shared" si="31"/>
        <v>SI-18C2:DI-BPMSigPatch/TO_OUT
SI-18C2:DI-BPMRFFE/TO_IN</v>
      </c>
      <c r="R3069" s="46" t="s">
        <v>25</v>
      </c>
      <c r="S3069" s="46" t="s">
        <v>25</v>
      </c>
      <c r="T3069" s="47" t="str">
        <f>Def_Sistemas_Conectores_Cabos!$C$14</f>
        <v>Datalink Extrudado</v>
      </c>
      <c r="U3069" s="45" t="s">
        <v>46</v>
      </c>
      <c r="V3069" s="33"/>
      <c r="W3069" s="33"/>
      <c r="X3069" s="33"/>
    </row>
    <row r="3070" ht="15.75" customHeight="1">
      <c r="A3070" s="19" t="str">
        <f>Def_Sistemas_Conectores_Cabos!$A$22</f>
        <v>BPM de elétrons</v>
      </c>
      <c r="B3070" s="22" t="str">
        <f>Datas_Entregas!$A$3</f>
        <v>BTS/Anel</v>
      </c>
      <c r="C3070" s="25">
        <f t="array" ref="C3070">INDEX(Datas_Entregas!$B$2:$B$100, MATCH(B3070, Datas_Entregas!$A$2:$A$100, 0), 1)</f>
        <v>43296</v>
      </c>
      <c r="D3070" s="22" t="str">
        <f>Def_Status_Montagem!$A$2</f>
        <v>A verificar</v>
      </c>
      <c r="E3070" s="35" t="str">
        <f>Def_Status_Montagem!$B$4</f>
        <v>Contratada (inclui etiqueta)</v>
      </c>
      <c r="F3070" s="214" t="str">
        <f t="array" ref="F3070">INDEX(Def_Instancias_Equipamentos!$F$2:$F$5135, MATCH(K3070, Def_Instancias_Equipamentos!$D$2:$D$5135, 0), 1)</f>
        <v>Túnel (Anel)</v>
      </c>
      <c r="G3070" s="215" t="str">
        <f t="array" ref="G3070">INDEX(Def_Instancias_Equipamentos!$F$2:$F$5135, MATCH(L3070, Def_Instancias_Equipamentos!$D$2:$D$5135, 0), 1)</f>
        <v>Sala Racks 18 parte 1</v>
      </c>
      <c r="H3070" s="26" t="str">
        <f t="array" ref="H3070">INDEX(Def_Instancias_Equipamentos!$E$2:$E$5135, MATCH(K3070, Def_Instancias_Equipamentos!$D$2:$D$5135, 0), 1)</f>
        <v>SI-18C3</v>
      </c>
      <c r="I3070" s="27" t="str">
        <f t="array" ref="I3070">INDEX(Def_Instancias_Equipamentos!$E$2:$E$5135, MATCH(L3070, Def_Instancias_Equipamentos!$D$2:$D$5135, 0), 1)</f>
        <v>IA-18RaBPM</v>
      </c>
      <c r="J3070" s="27" t="str">
        <f t="shared" si="26"/>
        <v>EXTERNO</v>
      </c>
      <c r="K3070" s="28" t="str">
        <f>Def_Instancias_Equipamentos!$D$1180</f>
        <v>SI-18C3:DI-BPMSigPatch-1</v>
      </c>
      <c r="L3070" s="19" t="str">
        <f>Def_Instancias_Equipamentos!$D$930</f>
        <v>SI-18C3:DI-BPMRFFE-1</v>
      </c>
      <c r="M3070" s="44" t="s">
        <v>51</v>
      </c>
      <c r="N3070" s="45" t="s">
        <v>52</v>
      </c>
      <c r="O3070" s="31" t="str">
        <f>Def_Sistemas_Conectores_Cabos!$B$7</f>
        <v>SMA 50-ohm</v>
      </c>
      <c r="P3070" s="19" t="str">
        <f>Def_Sistemas_Conectores_Cabos!$B$7</f>
        <v>SMA 50-ohm</v>
      </c>
      <c r="Q3070" s="27" t="str">
        <f t="shared" si="31"/>
        <v>SI-18C3:DI-BPMSigPatch-1/TO_OUT
SI-18C3:DI-BPMRFFE-1/TO_IN</v>
      </c>
      <c r="R3070" s="46" t="s">
        <v>25</v>
      </c>
      <c r="S3070" s="46" t="s">
        <v>25</v>
      </c>
      <c r="T3070" s="47" t="str">
        <f>Def_Sistemas_Conectores_Cabos!$C$14</f>
        <v>Datalink Extrudado</v>
      </c>
      <c r="U3070" s="45" t="s">
        <v>46</v>
      </c>
      <c r="V3070" s="33"/>
      <c r="W3070" s="33"/>
      <c r="X3070" s="33"/>
    </row>
    <row r="3071" ht="15.75" customHeight="1">
      <c r="A3071" s="19" t="str">
        <f>Def_Sistemas_Conectores_Cabos!$A$22</f>
        <v>BPM de elétrons</v>
      </c>
      <c r="B3071" s="22" t="str">
        <f>Datas_Entregas!$A$3</f>
        <v>BTS/Anel</v>
      </c>
      <c r="C3071" s="25">
        <f t="array" ref="C3071">INDEX(Datas_Entregas!$B$2:$B$100, MATCH(B3071, Datas_Entregas!$A$2:$A$100, 0), 1)</f>
        <v>43296</v>
      </c>
      <c r="D3071" s="22" t="str">
        <f>Def_Status_Montagem!$A$2</f>
        <v>A verificar</v>
      </c>
      <c r="E3071" s="35" t="str">
        <f>Def_Status_Montagem!$B$4</f>
        <v>Contratada (inclui etiqueta)</v>
      </c>
      <c r="F3071" s="214" t="str">
        <f t="array" ref="F3071">INDEX(Def_Instancias_Equipamentos!$F$2:$F$5135, MATCH(K3071, Def_Instancias_Equipamentos!$D$2:$D$5135, 0), 1)</f>
        <v>Túnel (Anel)</v>
      </c>
      <c r="G3071" s="215" t="str">
        <f t="array" ref="G3071">INDEX(Def_Instancias_Equipamentos!$F$2:$F$5135, MATCH(L3071, Def_Instancias_Equipamentos!$D$2:$D$5135, 0), 1)</f>
        <v>Sala Racks 18 parte 1</v>
      </c>
      <c r="H3071" s="26" t="str">
        <f t="array" ref="H3071">INDEX(Def_Instancias_Equipamentos!$E$2:$E$5135, MATCH(K3071, Def_Instancias_Equipamentos!$D$2:$D$5135, 0), 1)</f>
        <v>SI-18C3</v>
      </c>
      <c r="I3071" s="27" t="str">
        <f t="array" ref="I3071">INDEX(Def_Instancias_Equipamentos!$E$2:$E$5135, MATCH(L3071, Def_Instancias_Equipamentos!$D$2:$D$5135, 0), 1)</f>
        <v>IA-18RaBPM</v>
      </c>
      <c r="J3071" s="27" t="str">
        <f t="shared" si="26"/>
        <v>EXTERNO</v>
      </c>
      <c r="K3071" s="28" t="str">
        <f>Def_Instancias_Equipamentos!$D$1181</f>
        <v>SI-18C3:DI-BPMSigPatch-2</v>
      </c>
      <c r="L3071" s="19" t="str">
        <f>Def_Instancias_Equipamentos!$D$931</f>
        <v>SI-18C3:DI-BPMRFFE-2</v>
      </c>
      <c r="M3071" s="44" t="s">
        <v>51</v>
      </c>
      <c r="N3071" s="45" t="s">
        <v>52</v>
      </c>
      <c r="O3071" s="31" t="str">
        <f>Def_Sistemas_Conectores_Cabos!$B$7</f>
        <v>SMA 50-ohm</v>
      </c>
      <c r="P3071" s="19" t="str">
        <f>Def_Sistemas_Conectores_Cabos!$B$7</f>
        <v>SMA 50-ohm</v>
      </c>
      <c r="Q3071" s="27" t="str">
        <f t="shared" si="31"/>
        <v>SI-18C3:DI-BPMSigPatch-2/TO_OUT
SI-18C3:DI-BPMRFFE-2/TO_IN</v>
      </c>
      <c r="R3071" s="46" t="s">
        <v>25</v>
      </c>
      <c r="S3071" s="46" t="s">
        <v>25</v>
      </c>
      <c r="T3071" s="47" t="str">
        <f>Def_Sistemas_Conectores_Cabos!$C$14</f>
        <v>Datalink Extrudado</v>
      </c>
      <c r="U3071" s="45" t="s">
        <v>46</v>
      </c>
      <c r="V3071" s="33"/>
      <c r="W3071" s="33"/>
      <c r="X3071" s="33"/>
    </row>
    <row r="3072" ht="15.75" customHeight="1">
      <c r="A3072" s="19" t="str">
        <f>Def_Sistemas_Conectores_Cabos!$A$22</f>
        <v>BPM de elétrons</v>
      </c>
      <c r="B3072" s="22" t="str">
        <f>Datas_Entregas!$A$3</f>
        <v>BTS/Anel</v>
      </c>
      <c r="C3072" s="25">
        <f t="array" ref="C3072">INDEX(Datas_Entregas!$B$2:$B$100, MATCH(B3072, Datas_Entregas!$A$2:$A$100, 0), 1)</f>
        <v>43296</v>
      </c>
      <c r="D3072" s="22" t="str">
        <f>Def_Status_Montagem!$A$2</f>
        <v>A verificar</v>
      </c>
      <c r="E3072" s="35" t="str">
        <f>Def_Status_Montagem!$B$4</f>
        <v>Contratada (inclui etiqueta)</v>
      </c>
      <c r="F3072" s="214" t="str">
        <f t="array" ref="F3072">INDEX(Def_Instancias_Equipamentos!$F$2:$F$5135, MATCH(K3072, Def_Instancias_Equipamentos!$D$2:$D$5135, 0), 1)</f>
        <v>Túnel (Anel)</v>
      </c>
      <c r="G3072" s="215" t="str">
        <f t="array" ref="G3072">INDEX(Def_Instancias_Equipamentos!$F$2:$F$5135, MATCH(L3072, Def_Instancias_Equipamentos!$D$2:$D$5135, 0), 1)</f>
        <v>Sala Racks 18 parte 1</v>
      </c>
      <c r="H3072" s="26" t="str">
        <f t="array" ref="H3072">INDEX(Def_Instancias_Equipamentos!$E$2:$E$5135, MATCH(K3072, Def_Instancias_Equipamentos!$D$2:$D$5135, 0), 1)</f>
        <v>SI-18C4</v>
      </c>
      <c r="I3072" s="27" t="str">
        <f t="array" ref="I3072">INDEX(Def_Instancias_Equipamentos!$E$2:$E$5135, MATCH(L3072, Def_Instancias_Equipamentos!$D$2:$D$5135, 0), 1)</f>
        <v>IA-18RaBPM</v>
      </c>
      <c r="J3072" s="27" t="str">
        <f t="shared" si="26"/>
        <v>EXTERNO</v>
      </c>
      <c r="K3072" s="28" t="str">
        <f>Def_Instancias_Equipamentos!$D$1182</f>
        <v>SI-18C4:DI-BPMSigPatch</v>
      </c>
      <c r="L3072" s="19" t="str">
        <f>Def_Instancias_Equipamentos!$D$932</f>
        <v>SI-18C4:DI-BPMRFFE</v>
      </c>
      <c r="M3072" s="44" t="s">
        <v>51</v>
      </c>
      <c r="N3072" s="45" t="s">
        <v>52</v>
      </c>
      <c r="O3072" s="31" t="str">
        <f>Def_Sistemas_Conectores_Cabos!$B$7</f>
        <v>SMA 50-ohm</v>
      </c>
      <c r="P3072" s="19" t="str">
        <f>Def_Sistemas_Conectores_Cabos!$B$7</f>
        <v>SMA 50-ohm</v>
      </c>
      <c r="Q3072" s="27" t="str">
        <f t="shared" si="31"/>
        <v>SI-18C4:DI-BPMSigPatch/TO_OUT
SI-18C4:DI-BPMRFFE/TO_IN</v>
      </c>
      <c r="R3072" s="46" t="s">
        <v>25</v>
      </c>
      <c r="S3072" s="46" t="s">
        <v>25</v>
      </c>
      <c r="T3072" s="47" t="str">
        <f>Def_Sistemas_Conectores_Cabos!$C$14</f>
        <v>Datalink Extrudado</v>
      </c>
      <c r="U3072" s="45" t="s">
        <v>46</v>
      </c>
      <c r="V3072" s="33"/>
      <c r="W3072" s="33"/>
      <c r="X3072" s="33"/>
    </row>
    <row r="3073" ht="15.75" customHeight="1">
      <c r="A3073" s="19" t="str">
        <f>Def_Sistemas_Conectores_Cabos!$A$22</f>
        <v>BPM de elétrons</v>
      </c>
      <c r="B3073" s="22" t="str">
        <f>Datas_Entregas!$A$3</f>
        <v>BTS/Anel</v>
      </c>
      <c r="C3073" s="25">
        <f t="array" ref="C3073">INDEX(Datas_Entregas!$B$2:$B$100, MATCH(B3073, Datas_Entregas!$A$2:$A$100, 0), 1)</f>
        <v>43296</v>
      </c>
      <c r="D3073" s="22" t="str">
        <f>Def_Status_Montagem!$A$2</f>
        <v>A verificar</v>
      </c>
      <c r="E3073" s="35" t="str">
        <f>Def_Status_Montagem!$B$4</f>
        <v>Contratada (inclui etiqueta)</v>
      </c>
      <c r="F3073" s="214" t="str">
        <f t="array" ref="F3073">INDEX(Def_Instancias_Equipamentos!$F$2:$F$5135, MATCH(K3073, Def_Instancias_Equipamentos!$D$2:$D$5135, 0), 1)</f>
        <v>Túnel (Anel)</v>
      </c>
      <c r="G3073" s="215" t="str">
        <f t="array" ref="G3073">INDEX(Def_Instancias_Equipamentos!$F$2:$F$5135, MATCH(L3073, Def_Instancias_Equipamentos!$D$2:$D$5135, 0), 1)</f>
        <v>Sala Racks 18 parte 1</v>
      </c>
      <c r="H3073" s="26" t="str">
        <f t="array" ref="H3073">INDEX(Def_Instancias_Equipamentos!$E$2:$E$5135, MATCH(K3073, Def_Instancias_Equipamentos!$D$2:$D$5135, 0), 1)</f>
        <v>SI-18M1</v>
      </c>
      <c r="I3073" s="27" t="str">
        <f t="array" ref="I3073">INDEX(Def_Instancias_Equipamentos!$E$2:$E$5135, MATCH(L3073, Def_Instancias_Equipamentos!$D$2:$D$5135, 0), 1)</f>
        <v>IA-18RaBPM</v>
      </c>
      <c r="J3073" s="27" t="str">
        <f t="shared" si="26"/>
        <v>EXTERNO</v>
      </c>
      <c r="K3073" s="28" t="str">
        <f>Def_Instancias_Equipamentos!$D$1183</f>
        <v>SI-18M1:DI-BPMSigPatch</v>
      </c>
      <c r="L3073" s="19" t="str">
        <f>Def_Instancias_Equipamentos!$D$933</f>
        <v>SI-18M1:DI-BPMRFFE</v>
      </c>
      <c r="M3073" s="44" t="s">
        <v>51</v>
      </c>
      <c r="N3073" s="45" t="s">
        <v>52</v>
      </c>
      <c r="O3073" s="31" t="str">
        <f>Def_Sistemas_Conectores_Cabos!$B$7</f>
        <v>SMA 50-ohm</v>
      </c>
      <c r="P3073" s="19" t="str">
        <f>Def_Sistemas_Conectores_Cabos!$B$7</f>
        <v>SMA 50-ohm</v>
      </c>
      <c r="Q3073" s="27" t="str">
        <f t="shared" si="31"/>
        <v>SI-18M1:DI-BPMSigPatch/TO_OUT
SI-18M1:DI-BPMRFFE/TO_IN</v>
      </c>
      <c r="R3073" s="46" t="s">
        <v>25</v>
      </c>
      <c r="S3073" s="46" t="s">
        <v>25</v>
      </c>
      <c r="T3073" s="47" t="str">
        <f>Def_Sistemas_Conectores_Cabos!$C$14</f>
        <v>Datalink Extrudado</v>
      </c>
      <c r="U3073" s="45" t="s">
        <v>46</v>
      </c>
      <c r="V3073" s="33"/>
      <c r="W3073" s="33"/>
      <c r="X3073" s="33"/>
    </row>
    <row r="3074" ht="15.75" customHeight="1">
      <c r="A3074" s="19" t="str">
        <f>Def_Sistemas_Conectores_Cabos!$A$22</f>
        <v>BPM de elétrons</v>
      </c>
      <c r="B3074" s="22" t="str">
        <f>Datas_Entregas!$A$3</f>
        <v>BTS/Anel</v>
      </c>
      <c r="C3074" s="25">
        <f t="array" ref="C3074">INDEX(Datas_Entregas!$B$2:$B$100, MATCH(B3074, Datas_Entregas!$A$2:$A$100, 0), 1)</f>
        <v>43296</v>
      </c>
      <c r="D3074" s="22" t="str">
        <f>Def_Status_Montagem!$A$2</f>
        <v>A verificar</v>
      </c>
      <c r="E3074" s="35" t="str">
        <f>Def_Status_Montagem!$B$4</f>
        <v>Contratada (inclui etiqueta)</v>
      </c>
      <c r="F3074" s="214" t="str">
        <f t="array" ref="F3074">INDEX(Def_Instancias_Equipamentos!$F$2:$F$5135, MATCH(K3074, Def_Instancias_Equipamentos!$D$2:$D$5135, 0), 1)</f>
        <v>Túnel (Anel)</v>
      </c>
      <c r="G3074" s="215" t="str">
        <f t="array" ref="G3074">INDEX(Def_Instancias_Equipamentos!$F$2:$F$5135, MATCH(L3074, Def_Instancias_Equipamentos!$D$2:$D$5135, 0), 1)</f>
        <v>Sala Racks 18 parte 1</v>
      </c>
      <c r="H3074" s="26" t="str">
        <f t="array" ref="H3074">INDEX(Def_Instancias_Equipamentos!$E$2:$E$5135, MATCH(K3074, Def_Instancias_Equipamentos!$D$2:$D$5135, 0), 1)</f>
        <v>SI-18M2</v>
      </c>
      <c r="I3074" s="27" t="str">
        <f t="array" ref="I3074">INDEX(Def_Instancias_Equipamentos!$E$2:$E$5135, MATCH(L3074, Def_Instancias_Equipamentos!$D$2:$D$5135, 0), 1)</f>
        <v>IA-18RaBPM</v>
      </c>
      <c r="J3074" s="27" t="str">
        <f t="shared" si="26"/>
        <v>EXTERNO</v>
      </c>
      <c r="K3074" s="28" t="str">
        <f>Def_Instancias_Equipamentos!$D$1184</f>
        <v>SI-18M2:DI-BPMSigPatch</v>
      </c>
      <c r="L3074" s="19" t="str">
        <f>Def_Instancias_Equipamentos!$D$934</f>
        <v>SI-18M2:DI-BPMRFFE</v>
      </c>
      <c r="M3074" s="44" t="s">
        <v>51</v>
      </c>
      <c r="N3074" s="45" t="s">
        <v>52</v>
      </c>
      <c r="O3074" s="31" t="str">
        <f>Def_Sistemas_Conectores_Cabos!$B$7</f>
        <v>SMA 50-ohm</v>
      </c>
      <c r="P3074" s="19" t="str">
        <f>Def_Sistemas_Conectores_Cabos!$B$7</f>
        <v>SMA 50-ohm</v>
      </c>
      <c r="Q3074" s="27" t="str">
        <f t="shared" si="31"/>
        <v>SI-18M2:DI-BPMSigPatch/TO_OUT
SI-18M2:DI-BPMRFFE/TO_IN</v>
      </c>
      <c r="R3074" s="46" t="s">
        <v>25</v>
      </c>
      <c r="S3074" s="46" t="s">
        <v>25</v>
      </c>
      <c r="T3074" s="47" t="str">
        <f>Def_Sistemas_Conectores_Cabos!$C$14</f>
        <v>Datalink Extrudado</v>
      </c>
      <c r="U3074" s="45" t="s">
        <v>46</v>
      </c>
      <c r="V3074" s="33"/>
      <c r="W3074" s="33"/>
      <c r="X3074" s="33"/>
    </row>
    <row r="3075" ht="15.75" customHeight="1">
      <c r="A3075" s="19" t="str">
        <f>Def_Sistemas_Conectores_Cabos!$A$22</f>
        <v>BPM de elétrons</v>
      </c>
      <c r="B3075" s="22" t="str">
        <f>Datas_Entregas!$A$6</f>
        <v>Linhas de Luz (fases I-A e II)</v>
      </c>
      <c r="C3075" s="25">
        <f t="array" ref="C3075">INDEX(Datas_Entregas!$B$2:$B$100, MATCH(B3075, Datas_Entregas!$A$2:$A$100, 0), 1)</f>
        <v>43374</v>
      </c>
      <c r="D3075" s="22" t="str">
        <f>Def_Status_Montagem!$A$2</f>
        <v>A verificar</v>
      </c>
      <c r="E3075" s="35" t="str">
        <f>Def_Status_Montagem!$B$4</f>
        <v>Contratada (inclui etiqueta)</v>
      </c>
      <c r="F3075" s="214" t="str">
        <f t="array" ref="F3075">INDEX(Def_Instancias_Equipamentos!$F$2:$F$5135, MATCH(K3075, Def_Instancias_Equipamentos!$D$2:$D$5135, 0), 1)</f>
        <v>Túnel (Anel)</v>
      </c>
      <c r="G3075" s="215" t="str">
        <f t="array" ref="G3075">INDEX(Def_Instancias_Equipamentos!$F$2:$F$5135, MATCH(L3075, Def_Instancias_Equipamentos!$D$2:$D$5135, 0), 1)</f>
        <v>Sala Racks 18 parte 1</v>
      </c>
      <c r="H3075" s="26" t="str">
        <f t="array" ref="H3075">INDEX(Def_Instancias_Equipamentos!$E$2:$E$5135, MATCH(K3075, Def_Instancias_Equipamentos!$D$2:$D$5135, 0), 1)</f>
        <v>SI-18SB</v>
      </c>
      <c r="I3075" s="27" t="str">
        <f t="array" ref="I3075">INDEX(Def_Instancias_Equipamentos!$E$2:$E$5135, MATCH(L3075, Def_Instancias_Equipamentos!$D$2:$D$5135, 0), 1)</f>
        <v>IA-18RaBPM</v>
      </c>
      <c r="J3075" s="27" t="str">
        <f t="shared" si="26"/>
        <v>EXTERNO</v>
      </c>
      <c r="K3075" s="28" t="str">
        <f>Def_Instancias_Equipamentos!$D$1235</f>
        <v>SI-18SB:DI-BPMSigPatch-1</v>
      </c>
      <c r="L3075" s="19" t="str">
        <f>Def_Instancias_Equipamentos!$D$985</f>
        <v>SI-18SB:DI-BPMRFFE-1</v>
      </c>
      <c r="M3075" s="44" t="s">
        <v>51</v>
      </c>
      <c r="N3075" s="45" t="s">
        <v>52</v>
      </c>
      <c r="O3075" s="31" t="str">
        <f>Def_Sistemas_Conectores_Cabos!$B$7</f>
        <v>SMA 50-ohm</v>
      </c>
      <c r="P3075" s="19" t="str">
        <f>Def_Sistemas_Conectores_Cabos!$B$7</f>
        <v>SMA 50-ohm</v>
      </c>
      <c r="Q3075" s="27" t="str">
        <f t="shared" si="31"/>
        <v>SI-18SB:DI-BPMSigPatch-1/TO_OUT
SI-18SB:DI-BPMRFFE-1/TO_IN</v>
      </c>
      <c r="R3075" s="46" t="s">
        <v>25</v>
      </c>
      <c r="S3075" s="46" t="s">
        <v>25</v>
      </c>
      <c r="T3075" s="47" t="str">
        <f>Def_Sistemas_Conectores_Cabos!$C$14</f>
        <v>Datalink Extrudado</v>
      </c>
      <c r="U3075" s="45" t="s">
        <v>46</v>
      </c>
      <c r="V3075" s="33"/>
      <c r="W3075" s="33"/>
      <c r="X3075" s="33"/>
    </row>
    <row r="3076" ht="15.75" customHeight="1">
      <c r="A3076" s="19" t="str">
        <f>Def_Sistemas_Conectores_Cabos!$A$22</f>
        <v>BPM de elétrons</v>
      </c>
      <c r="B3076" s="22" t="str">
        <f>Datas_Entregas!$A$3</f>
        <v>BTS/Anel</v>
      </c>
      <c r="C3076" s="25">
        <f t="array" ref="C3076">INDEX(Datas_Entregas!$B$2:$B$100, MATCH(B3076, Datas_Entregas!$A$2:$A$100, 0), 1)</f>
        <v>43296</v>
      </c>
      <c r="D3076" s="22" t="str">
        <f>Def_Status_Montagem!$A$2</f>
        <v>A verificar</v>
      </c>
      <c r="E3076" s="35" t="str">
        <f>Def_Status_Montagem!$B$4</f>
        <v>Contratada (inclui etiqueta)</v>
      </c>
      <c r="F3076" s="214" t="str">
        <f t="array" ref="F3076">INDEX(Def_Instancias_Equipamentos!$F$2:$F$5135, MATCH(K3076, Def_Instancias_Equipamentos!$D$2:$D$5135, 0), 1)</f>
        <v>Túnel (Anel)</v>
      </c>
      <c r="G3076" s="215" t="str">
        <f t="array" ref="G3076">INDEX(Def_Instancias_Equipamentos!$F$2:$F$5135, MATCH(L3076, Def_Instancias_Equipamentos!$D$2:$D$5135, 0), 1)</f>
        <v>Sala Racks 18 parte 2</v>
      </c>
      <c r="H3076" s="26" t="str">
        <f t="array" ref="H3076">INDEX(Def_Instancias_Equipamentos!$E$2:$E$5135, MATCH(K3076, Def_Instancias_Equipamentos!$D$2:$D$5135, 0), 1)</f>
        <v>SI-19C1</v>
      </c>
      <c r="I3076" s="27" t="str">
        <f t="array" ref="I3076">INDEX(Def_Instancias_Equipamentos!$E$2:$E$5135, MATCH(L3076, Def_Instancias_Equipamentos!$D$2:$D$5135, 0), 1)</f>
        <v>IA-19RaBPM</v>
      </c>
      <c r="J3076" s="27" t="str">
        <f t="shared" si="26"/>
        <v>EXTERNO</v>
      </c>
      <c r="K3076" s="28" t="str">
        <f>Def_Instancias_Equipamentos!$D$1185</f>
        <v>SI-19C1:DI-BPMSigPatch-1</v>
      </c>
      <c r="L3076" s="19" t="str">
        <f>Def_Instancias_Equipamentos!$D$935</f>
        <v>SI-19C1:DI-BPMRFFE-1</v>
      </c>
      <c r="M3076" s="44" t="s">
        <v>49</v>
      </c>
      <c r="N3076" s="45" t="s">
        <v>50</v>
      </c>
      <c r="O3076" s="31" t="str">
        <f>Def_Sistemas_Conectores_Cabos!$B$7</f>
        <v>SMA 50-ohm</v>
      </c>
      <c r="P3076" s="19" t="str">
        <f>Def_Sistemas_Conectores_Cabos!$B$7</f>
        <v>SMA 50-ohm</v>
      </c>
      <c r="Q3076" s="27" t="str">
        <f t="shared" si="31"/>
        <v>SI-19C1:DI-BPMSigPatch-1/TI_OUT
SI-19C1:DI-BPMRFFE-1/TI_IN</v>
      </c>
      <c r="R3076" s="46" t="s">
        <v>25</v>
      </c>
      <c r="S3076" s="46" t="s">
        <v>25</v>
      </c>
      <c r="T3076" s="47" t="str">
        <f>Def_Sistemas_Conectores_Cabos!$C$14</f>
        <v>Datalink Extrudado</v>
      </c>
      <c r="U3076" s="45" t="s">
        <v>46</v>
      </c>
      <c r="V3076" s="33"/>
      <c r="W3076" s="33"/>
      <c r="X3076" s="33"/>
    </row>
    <row r="3077" ht="15.75" customHeight="1">
      <c r="A3077" s="19" t="str">
        <f>Def_Sistemas_Conectores_Cabos!$A$22</f>
        <v>BPM de elétrons</v>
      </c>
      <c r="B3077" s="22" t="str">
        <f>Datas_Entregas!$A$3</f>
        <v>BTS/Anel</v>
      </c>
      <c r="C3077" s="25">
        <f t="array" ref="C3077">INDEX(Datas_Entregas!$B$2:$B$100, MATCH(B3077, Datas_Entregas!$A$2:$A$100, 0), 1)</f>
        <v>43296</v>
      </c>
      <c r="D3077" s="22" t="str">
        <f>Def_Status_Montagem!$A$2</f>
        <v>A verificar</v>
      </c>
      <c r="E3077" s="35" t="str">
        <f>Def_Status_Montagem!$B$4</f>
        <v>Contratada (inclui etiqueta)</v>
      </c>
      <c r="F3077" s="214" t="str">
        <f t="array" ref="F3077">INDEX(Def_Instancias_Equipamentos!$F$2:$F$5135, MATCH(K3077, Def_Instancias_Equipamentos!$D$2:$D$5135, 0), 1)</f>
        <v>Túnel (Anel)</v>
      </c>
      <c r="G3077" s="215" t="str">
        <f t="array" ref="G3077">INDEX(Def_Instancias_Equipamentos!$F$2:$F$5135, MATCH(L3077, Def_Instancias_Equipamentos!$D$2:$D$5135, 0), 1)</f>
        <v>Sala Racks 18 parte 2</v>
      </c>
      <c r="H3077" s="26" t="str">
        <f t="array" ref="H3077">INDEX(Def_Instancias_Equipamentos!$E$2:$E$5135, MATCH(K3077, Def_Instancias_Equipamentos!$D$2:$D$5135, 0), 1)</f>
        <v>SI-19C1</v>
      </c>
      <c r="I3077" s="27" t="str">
        <f t="array" ref="I3077">INDEX(Def_Instancias_Equipamentos!$E$2:$E$5135, MATCH(L3077, Def_Instancias_Equipamentos!$D$2:$D$5135, 0), 1)</f>
        <v>IA-19RaBPM</v>
      </c>
      <c r="J3077" s="27" t="str">
        <f t="shared" si="26"/>
        <v>EXTERNO</v>
      </c>
      <c r="K3077" s="28" t="str">
        <f>Def_Instancias_Equipamentos!$D$1186</f>
        <v>SI-19C1:DI-BPMSigPatch-2</v>
      </c>
      <c r="L3077" s="19" t="str">
        <f>Def_Instancias_Equipamentos!$D$936</f>
        <v>SI-19C1:DI-BPMRFFE-2</v>
      </c>
      <c r="M3077" s="44" t="s">
        <v>49</v>
      </c>
      <c r="N3077" s="45" t="s">
        <v>50</v>
      </c>
      <c r="O3077" s="31" t="str">
        <f>Def_Sistemas_Conectores_Cabos!$B$7</f>
        <v>SMA 50-ohm</v>
      </c>
      <c r="P3077" s="19" t="str">
        <f>Def_Sistemas_Conectores_Cabos!$B$7</f>
        <v>SMA 50-ohm</v>
      </c>
      <c r="Q3077" s="27" t="str">
        <f t="shared" si="31"/>
        <v>SI-19C1:DI-BPMSigPatch-2/TI_OUT
SI-19C1:DI-BPMRFFE-2/TI_IN</v>
      </c>
      <c r="R3077" s="46" t="s">
        <v>25</v>
      </c>
      <c r="S3077" s="46" t="s">
        <v>25</v>
      </c>
      <c r="T3077" s="47" t="str">
        <f>Def_Sistemas_Conectores_Cabos!$C$14</f>
        <v>Datalink Extrudado</v>
      </c>
      <c r="U3077" s="45" t="s">
        <v>46</v>
      </c>
      <c r="V3077" s="33"/>
      <c r="W3077" s="33"/>
      <c r="X3077" s="33"/>
    </row>
    <row r="3078" ht="15.75" customHeight="1">
      <c r="A3078" s="19" t="str">
        <f>Def_Sistemas_Conectores_Cabos!$A$22</f>
        <v>BPM de elétrons</v>
      </c>
      <c r="B3078" s="22" t="str">
        <f>Datas_Entregas!$A$3</f>
        <v>BTS/Anel</v>
      </c>
      <c r="C3078" s="25">
        <f t="array" ref="C3078">INDEX(Datas_Entregas!$B$2:$B$100, MATCH(B3078, Datas_Entregas!$A$2:$A$100, 0), 1)</f>
        <v>43296</v>
      </c>
      <c r="D3078" s="22" t="str">
        <f>Def_Status_Montagem!$A$2</f>
        <v>A verificar</v>
      </c>
      <c r="E3078" s="35" t="str">
        <f>Def_Status_Montagem!$B$4</f>
        <v>Contratada (inclui etiqueta)</v>
      </c>
      <c r="F3078" s="214" t="str">
        <f t="array" ref="F3078">INDEX(Def_Instancias_Equipamentos!$F$2:$F$5135, MATCH(K3078, Def_Instancias_Equipamentos!$D$2:$D$5135, 0), 1)</f>
        <v>Túnel (Anel)</v>
      </c>
      <c r="G3078" s="215" t="str">
        <f t="array" ref="G3078">INDEX(Def_Instancias_Equipamentos!$F$2:$F$5135, MATCH(L3078, Def_Instancias_Equipamentos!$D$2:$D$5135, 0), 1)</f>
        <v>Sala Racks 18 parte 2</v>
      </c>
      <c r="H3078" s="26" t="str">
        <f t="array" ref="H3078">INDEX(Def_Instancias_Equipamentos!$E$2:$E$5135, MATCH(K3078, Def_Instancias_Equipamentos!$D$2:$D$5135, 0), 1)</f>
        <v>SI-19C2</v>
      </c>
      <c r="I3078" s="27" t="str">
        <f t="array" ref="I3078">INDEX(Def_Instancias_Equipamentos!$E$2:$E$5135, MATCH(L3078, Def_Instancias_Equipamentos!$D$2:$D$5135, 0), 1)</f>
        <v>IA-19RaBPM</v>
      </c>
      <c r="J3078" s="27" t="str">
        <f t="shared" si="26"/>
        <v>EXTERNO</v>
      </c>
      <c r="K3078" s="28" t="str">
        <f>Def_Instancias_Equipamentos!$D$1187</f>
        <v>SI-19C2:DI-BPMSigPatch</v>
      </c>
      <c r="L3078" s="19" t="str">
        <f>Def_Instancias_Equipamentos!$D$937</f>
        <v>SI-19C2:DI-BPMRFFE</v>
      </c>
      <c r="M3078" s="44" t="s">
        <v>49</v>
      </c>
      <c r="N3078" s="45" t="s">
        <v>50</v>
      </c>
      <c r="O3078" s="31" t="str">
        <f>Def_Sistemas_Conectores_Cabos!$B$7</f>
        <v>SMA 50-ohm</v>
      </c>
      <c r="P3078" s="19" t="str">
        <f>Def_Sistemas_Conectores_Cabos!$B$7</f>
        <v>SMA 50-ohm</v>
      </c>
      <c r="Q3078" s="27" t="str">
        <f t="shared" si="31"/>
        <v>SI-19C2:DI-BPMSigPatch/TI_OUT
SI-19C2:DI-BPMRFFE/TI_IN</v>
      </c>
      <c r="R3078" s="46" t="s">
        <v>25</v>
      </c>
      <c r="S3078" s="46" t="s">
        <v>25</v>
      </c>
      <c r="T3078" s="47" t="str">
        <f>Def_Sistemas_Conectores_Cabos!$C$14</f>
        <v>Datalink Extrudado</v>
      </c>
      <c r="U3078" s="45" t="s">
        <v>46</v>
      </c>
      <c r="V3078" s="33"/>
      <c r="W3078" s="33"/>
      <c r="X3078" s="33"/>
    </row>
    <row r="3079" ht="15.75" customHeight="1">
      <c r="A3079" s="19" t="str">
        <f>Def_Sistemas_Conectores_Cabos!$A$22</f>
        <v>BPM de elétrons</v>
      </c>
      <c r="B3079" s="22" t="str">
        <f>Datas_Entregas!$A$3</f>
        <v>BTS/Anel</v>
      </c>
      <c r="C3079" s="25">
        <f t="array" ref="C3079">INDEX(Datas_Entregas!$B$2:$B$100, MATCH(B3079, Datas_Entregas!$A$2:$A$100, 0), 1)</f>
        <v>43296</v>
      </c>
      <c r="D3079" s="22" t="str">
        <f>Def_Status_Montagem!$A$2</f>
        <v>A verificar</v>
      </c>
      <c r="E3079" s="35" t="str">
        <f>Def_Status_Montagem!$B$4</f>
        <v>Contratada (inclui etiqueta)</v>
      </c>
      <c r="F3079" s="214" t="str">
        <f t="array" ref="F3079">INDEX(Def_Instancias_Equipamentos!$F$2:$F$5135, MATCH(K3079, Def_Instancias_Equipamentos!$D$2:$D$5135, 0), 1)</f>
        <v>Túnel (Anel)</v>
      </c>
      <c r="G3079" s="215" t="str">
        <f t="array" ref="G3079">INDEX(Def_Instancias_Equipamentos!$F$2:$F$5135, MATCH(L3079, Def_Instancias_Equipamentos!$D$2:$D$5135, 0), 1)</f>
        <v>Sala Racks 18 parte 2</v>
      </c>
      <c r="H3079" s="26" t="str">
        <f t="array" ref="H3079">INDEX(Def_Instancias_Equipamentos!$E$2:$E$5135, MATCH(K3079, Def_Instancias_Equipamentos!$D$2:$D$5135, 0), 1)</f>
        <v>SI-19C3</v>
      </c>
      <c r="I3079" s="27" t="str">
        <f t="array" ref="I3079">INDEX(Def_Instancias_Equipamentos!$E$2:$E$5135, MATCH(L3079, Def_Instancias_Equipamentos!$D$2:$D$5135, 0), 1)</f>
        <v>IA-19RaBPM</v>
      </c>
      <c r="J3079" s="27" t="str">
        <f t="shared" si="26"/>
        <v>EXTERNO</v>
      </c>
      <c r="K3079" s="28" t="str">
        <f>Def_Instancias_Equipamentos!$D$1188</f>
        <v>SI-19C3:DI-BPMSigPatch-1</v>
      </c>
      <c r="L3079" s="19" t="str">
        <f>Def_Instancias_Equipamentos!$D$938</f>
        <v>SI-19C3:DI-BPMRFFE-1</v>
      </c>
      <c r="M3079" s="44" t="s">
        <v>49</v>
      </c>
      <c r="N3079" s="45" t="s">
        <v>50</v>
      </c>
      <c r="O3079" s="31" t="str">
        <f>Def_Sistemas_Conectores_Cabos!$B$7</f>
        <v>SMA 50-ohm</v>
      </c>
      <c r="P3079" s="19" t="str">
        <f>Def_Sistemas_Conectores_Cabos!$B$7</f>
        <v>SMA 50-ohm</v>
      </c>
      <c r="Q3079" s="27" t="str">
        <f t="shared" si="31"/>
        <v>SI-19C3:DI-BPMSigPatch-1/TI_OUT
SI-19C3:DI-BPMRFFE-1/TI_IN</v>
      </c>
      <c r="R3079" s="46" t="s">
        <v>25</v>
      </c>
      <c r="S3079" s="46" t="s">
        <v>25</v>
      </c>
      <c r="T3079" s="47" t="str">
        <f>Def_Sistemas_Conectores_Cabos!$C$14</f>
        <v>Datalink Extrudado</v>
      </c>
      <c r="U3079" s="45" t="s">
        <v>46</v>
      </c>
      <c r="V3079" s="33"/>
      <c r="W3079" s="33"/>
      <c r="X3079" s="33"/>
    </row>
    <row r="3080" ht="15.75" customHeight="1">
      <c r="A3080" s="19" t="str">
        <f>Def_Sistemas_Conectores_Cabos!$A$22</f>
        <v>BPM de elétrons</v>
      </c>
      <c r="B3080" s="22" t="str">
        <f>Datas_Entregas!$A$3</f>
        <v>BTS/Anel</v>
      </c>
      <c r="C3080" s="25">
        <f t="array" ref="C3080">INDEX(Datas_Entregas!$B$2:$B$100, MATCH(B3080, Datas_Entregas!$A$2:$A$100, 0), 1)</f>
        <v>43296</v>
      </c>
      <c r="D3080" s="22" t="str">
        <f>Def_Status_Montagem!$A$2</f>
        <v>A verificar</v>
      </c>
      <c r="E3080" s="35" t="str">
        <f>Def_Status_Montagem!$B$4</f>
        <v>Contratada (inclui etiqueta)</v>
      </c>
      <c r="F3080" s="214" t="str">
        <f t="array" ref="F3080">INDEX(Def_Instancias_Equipamentos!$F$2:$F$5135, MATCH(K3080, Def_Instancias_Equipamentos!$D$2:$D$5135, 0), 1)</f>
        <v>Túnel (Anel)</v>
      </c>
      <c r="G3080" s="215" t="str">
        <f t="array" ref="G3080">INDEX(Def_Instancias_Equipamentos!$F$2:$F$5135, MATCH(L3080, Def_Instancias_Equipamentos!$D$2:$D$5135, 0), 1)</f>
        <v>Sala Racks 18 parte 2</v>
      </c>
      <c r="H3080" s="26" t="str">
        <f t="array" ref="H3080">INDEX(Def_Instancias_Equipamentos!$E$2:$E$5135, MATCH(K3080, Def_Instancias_Equipamentos!$D$2:$D$5135, 0), 1)</f>
        <v>SI-19C3</v>
      </c>
      <c r="I3080" s="27" t="str">
        <f t="array" ref="I3080">INDEX(Def_Instancias_Equipamentos!$E$2:$E$5135, MATCH(L3080, Def_Instancias_Equipamentos!$D$2:$D$5135, 0), 1)</f>
        <v>IA-19RaBPM</v>
      </c>
      <c r="J3080" s="27" t="str">
        <f t="shared" si="26"/>
        <v>EXTERNO</v>
      </c>
      <c r="K3080" s="28" t="str">
        <f>Def_Instancias_Equipamentos!$D$1189</f>
        <v>SI-19C3:DI-BPMSigPatch-2</v>
      </c>
      <c r="L3080" s="19" t="str">
        <f>Def_Instancias_Equipamentos!$D$939</f>
        <v>SI-19C3:DI-BPMRFFE-2</v>
      </c>
      <c r="M3080" s="44" t="s">
        <v>49</v>
      </c>
      <c r="N3080" s="45" t="s">
        <v>50</v>
      </c>
      <c r="O3080" s="31" t="str">
        <f>Def_Sistemas_Conectores_Cabos!$B$7</f>
        <v>SMA 50-ohm</v>
      </c>
      <c r="P3080" s="19" t="str">
        <f>Def_Sistemas_Conectores_Cabos!$B$7</f>
        <v>SMA 50-ohm</v>
      </c>
      <c r="Q3080" s="27" t="str">
        <f t="shared" si="31"/>
        <v>SI-19C3:DI-BPMSigPatch-2/TI_OUT
SI-19C3:DI-BPMRFFE-2/TI_IN</v>
      </c>
      <c r="R3080" s="46" t="s">
        <v>25</v>
      </c>
      <c r="S3080" s="46" t="s">
        <v>25</v>
      </c>
      <c r="T3080" s="47" t="str">
        <f>Def_Sistemas_Conectores_Cabos!$C$14</f>
        <v>Datalink Extrudado</v>
      </c>
      <c r="U3080" s="45" t="s">
        <v>46</v>
      </c>
      <c r="V3080" s="33"/>
      <c r="W3080" s="33"/>
      <c r="X3080" s="33"/>
    </row>
    <row r="3081" ht="15.75" customHeight="1">
      <c r="A3081" s="19" t="str">
        <f>Def_Sistemas_Conectores_Cabos!$A$22</f>
        <v>BPM de elétrons</v>
      </c>
      <c r="B3081" s="22" t="str">
        <f>Datas_Entregas!$A$3</f>
        <v>BTS/Anel</v>
      </c>
      <c r="C3081" s="25">
        <f t="array" ref="C3081">INDEX(Datas_Entregas!$B$2:$B$100, MATCH(B3081, Datas_Entregas!$A$2:$A$100, 0), 1)</f>
        <v>43296</v>
      </c>
      <c r="D3081" s="22" t="str">
        <f>Def_Status_Montagem!$A$2</f>
        <v>A verificar</v>
      </c>
      <c r="E3081" s="35" t="str">
        <f>Def_Status_Montagem!$B$4</f>
        <v>Contratada (inclui etiqueta)</v>
      </c>
      <c r="F3081" s="214" t="str">
        <f t="array" ref="F3081">INDEX(Def_Instancias_Equipamentos!$F$2:$F$5135, MATCH(K3081, Def_Instancias_Equipamentos!$D$2:$D$5135, 0), 1)</f>
        <v>Túnel (Anel)</v>
      </c>
      <c r="G3081" s="215" t="str">
        <f t="array" ref="G3081">INDEX(Def_Instancias_Equipamentos!$F$2:$F$5135, MATCH(L3081, Def_Instancias_Equipamentos!$D$2:$D$5135, 0), 1)</f>
        <v>Sala Racks 18 parte 2</v>
      </c>
      <c r="H3081" s="26" t="str">
        <f t="array" ref="H3081">INDEX(Def_Instancias_Equipamentos!$E$2:$E$5135, MATCH(K3081, Def_Instancias_Equipamentos!$D$2:$D$5135, 0), 1)</f>
        <v>SI-19C4</v>
      </c>
      <c r="I3081" s="27" t="str">
        <f t="array" ref="I3081">INDEX(Def_Instancias_Equipamentos!$E$2:$E$5135, MATCH(L3081, Def_Instancias_Equipamentos!$D$2:$D$5135, 0), 1)</f>
        <v>IA-19RaBPM</v>
      </c>
      <c r="J3081" s="27" t="str">
        <f t="shared" si="26"/>
        <v>EXTERNO</v>
      </c>
      <c r="K3081" s="28" t="str">
        <f>Def_Instancias_Equipamentos!$D$1190</f>
        <v>SI-19C4:DI-BPMSigPatch</v>
      </c>
      <c r="L3081" s="19" t="str">
        <f>Def_Instancias_Equipamentos!$D$940</f>
        <v>SI-19C4:DI-BPMRFFE</v>
      </c>
      <c r="M3081" s="44" t="s">
        <v>49</v>
      </c>
      <c r="N3081" s="45" t="s">
        <v>50</v>
      </c>
      <c r="O3081" s="31" t="str">
        <f>Def_Sistemas_Conectores_Cabos!$B$7</f>
        <v>SMA 50-ohm</v>
      </c>
      <c r="P3081" s="19" t="str">
        <f>Def_Sistemas_Conectores_Cabos!$B$7</f>
        <v>SMA 50-ohm</v>
      </c>
      <c r="Q3081" s="27" t="str">
        <f t="shared" si="31"/>
        <v>SI-19C4:DI-BPMSigPatch/TI_OUT
SI-19C4:DI-BPMRFFE/TI_IN</v>
      </c>
      <c r="R3081" s="46" t="s">
        <v>25</v>
      </c>
      <c r="S3081" s="46" t="s">
        <v>25</v>
      </c>
      <c r="T3081" s="47" t="str">
        <f>Def_Sistemas_Conectores_Cabos!$C$14</f>
        <v>Datalink Extrudado</v>
      </c>
      <c r="U3081" s="45" t="s">
        <v>46</v>
      </c>
      <c r="V3081" s="33"/>
      <c r="W3081" s="33"/>
      <c r="X3081" s="33"/>
    </row>
    <row r="3082" ht="15.75" customHeight="1">
      <c r="A3082" s="19" t="str">
        <f>Def_Sistemas_Conectores_Cabos!$A$22</f>
        <v>BPM de elétrons</v>
      </c>
      <c r="B3082" s="22" t="str">
        <f>Datas_Entregas!$A$3</f>
        <v>BTS/Anel</v>
      </c>
      <c r="C3082" s="25">
        <f t="array" ref="C3082">INDEX(Datas_Entregas!$B$2:$B$100, MATCH(B3082, Datas_Entregas!$A$2:$A$100, 0), 1)</f>
        <v>43296</v>
      </c>
      <c r="D3082" s="22" t="str">
        <f>Def_Status_Montagem!$A$2</f>
        <v>A verificar</v>
      </c>
      <c r="E3082" s="35" t="str">
        <f>Def_Status_Montagem!$B$4</f>
        <v>Contratada (inclui etiqueta)</v>
      </c>
      <c r="F3082" s="214" t="str">
        <f t="array" ref="F3082">INDEX(Def_Instancias_Equipamentos!$F$2:$F$5135, MATCH(K3082, Def_Instancias_Equipamentos!$D$2:$D$5135, 0), 1)</f>
        <v>Túnel (Anel)</v>
      </c>
      <c r="G3082" s="215" t="str">
        <f t="array" ref="G3082">INDEX(Def_Instancias_Equipamentos!$F$2:$F$5135, MATCH(L3082, Def_Instancias_Equipamentos!$D$2:$D$5135, 0), 1)</f>
        <v>Sala Racks 18 parte 2</v>
      </c>
      <c r="H3082" s="26" t="str">
        <f t="array" ref="H3082">INDEX(Def_Instancias_Equipamentos!$E$2:$E$5135, MATCH(K3082, Def_Instancias_Equipamentos!$D$2:$D$5135, 0), 1)</f>
        <v>SI-19M1</v>
      </c>
      <c r="I3082" s="27" t="str">
        <f t="array" ref="I3082">INDEX(Def_Instancias_Equipamentos!$E$2:$E$5135, MATCH(L3082, Def_Instancias_Equipamentos!$D$2:$D$5135, 0), 1)</f>
        <v>IA-19RaBPM</v>
      </c>
      <c r="J3082" s="27" t="str">
        <f t="shared" si="26"/>
        <v>EXTERNO</v>
      </c>
      <c r="K3082" s="28" t="str">
        <f>Def_Instancias_Equipamentos!$D$1191</f>
        <v>SI-19M1:DI-BPMSigPatch</v>
      </c>
      <c r="L3082" s="19" t="str">
        <f>Def_Instancias_Equipamentos!$D$941</f>
        <v>SI-19M1:DI-BPMRFFE</v>
      </c>
      <c r="M3082" s="44" t="s">
        <v>49</v>
      </c>
      <c r="N3082" s="45" t="s">
        <v>50</v>
      </c>
      <c r="O3082" s="31" t="str">
        <f>Def_Sistemas_Conectores_Cabos!$B$7</f>
        <v>SMA 50-ohm</v>
      </c>
      <c r="P3082" s="19" t="str">
        <f>Def_Sistemas_Conectores_Cabos!$B$7</f>
        <v>SMA 50-ohm</v>
      </c>
      <c r="Q3082" s="27" t="str">
        <f t="shared" si="31"/>
        <v>SI-19M1:DI-BPMSigPatch/TI_OUT
SI-19M1:DI-BPMRFFE/TI_IN</v>
      </c>
      <c r="R3082" s="46" t="s">
        <v>25</v>
      </c>
      <c r="S3082" s="46" t="s">
        <v>25</v>
      </c>
      <c r="T3082" s="47" t="str">
        <f>Def_Sistemas_Conectores_Cabos!$C$14</f>
        <v>Datalink Extrudado</v>
      </c>
      <c r="U3082" s="45" t="s">
        <v>46</v>
      </c>
      <c r="V3082" s="33"/>
      <c r="W3082" s="33"/>
      <c r="X3082" s="33"/>
    </row>
    <row r="3083" ht="15.75" customHeight="1">
      <c r="A3083" s="19" t="str">
        <f>Def_Sistemas_Conectores_Cabos!$A$22</f>
        <v>BPM de elétrons</v>
      </c>
      <c r="B3083" s="22" t="str">
        <f>Datas_Entregas!$A$3</f>
        <v>BTS/Anel</v>
      </c>
      <c r="C3083" s="25">
        <f t="array" ref="C3083">INDEX(Datas_Entregas!$B$2:$B$100, MATCH(B3083, Datas_Entregas!$A$2:$A$100, 0), 1)</f>
        <v>43296</v>
      </c>
      <c r="D3083" s="22" t="str">
        <f>Def_Status_Montagem!$A$2</f>
        <v>A verificar</v>
      </c>
      <c r="E3083" s="35" t="str">
        <f>Def_Status_Montagem!$B$4</f>
        <v>Contratada (inclui etiqueta)</v>
      </c>
      <c r="F3083" s="214" t="str">
        <f t="array" ref="F3083">INDEX(Def_Instancias_Equipamentos!$F$2:$F$5135, MATCH(K3083, Def_Instancias_Equipamentos!$D$2:$D$5135, 0), 1)</f>
        <v>Túnel (Anel)</v>
      </c>
      <c r="G3083" s="215" t="str">
        <f t="array" ref="G3083">INDEX(Def_Instancias_Equipamentos!$F$2:$F$5135, MATCH(L3083, Def_Instancias_Equipamentos!$D$2:$D$5135, 0), 1)</f>
        <v>Sala Racks 18 parte 2</v>
      </c>
      <c r="H3083" s="26" t="str">
        <f t="array" ref="H3083">INDEX(Def_Instancias_Equipamentos!$E$2:$E$5135, MATCH(K3083, Def_Instancias_Equipamentos!$D$2:$D$5135, 0), 1)</f>
        <v>SI-19M2</v>
      </c>
      <c r="I3083" s="27" t="str">
        <f t="array" ref="I3083">INDEX(Def_Instancias_Equipamentos!$E$2:$E$5135, MATCH(L3083, Def_Instancias_Equipamentos!$D$2:$D$5135, 0), 1)</f>
        <v>IA-19RaBPM</v>
      </c>
      <c r="J3083" s="27" t="str">
        <f t="shared" si="26"/>
        <v>EXTERNO</v>
      </c>
      <c r="K3083" s="28" t="str">
        <f>Def_Instancias_Equipamentos!$D$1192</f>
        <v>SI-19M2:DI-BPMSigPatch</v>
      </c>
      <c r="L3083" s="19" t="str">
        <f>Def_Instancias_Equipamentos!$D$942</f>
        <v>SI-19M2:DI-BPMRFFE</v>
      </c>
      <c r="M3083" s="44" t="s">
        <v>49</v>
      </c>
      <c r="N3083" s="45" t="s">
        <v>50</v>
      </c>
      <c r="O3083" s="31" t="str">
        <f>Def_Sistemas_Conectores_Cabos!$B$7</f>
        <v>SMA 50-ohm</v>
      </c>
      <c r="P3083" s="19" t="str">
        <f>Def_Sistemas_Conectores_Cabos!$B$7</f>
        <v>SMA 50-ohm</v>
      </c>
      <c r="Q3083" s="27" t="str">
        <f t="shared" si="31"/>
        <v>SI-19M2:DI-BPMSigPatch/TI_OUT
SI-19M2:DI-BPMRFFE/TI_IN</v>
      </c>
      <c r="R3083" s="46" t="s">
        <v>25</v>
      </c>
      <c r="S3083" s="46" t="s">
        <v>25</v>
      </c>
      <c r="T3083" s="47" t="str">
        <f>Def_Sistemas_Conectores_Cabos!$C$14</f>
        <v>Datalink Extrudado</v>
      </c>
      <c r="U3083" s="45" t="s">
        <v>46</v>
      </c>
      <c r="V3083" s="33"/>
      <c r="W3083" s="33"/>
      <c r="X3083" s="33"/>
    </row>
    <row r="3084" ht="15.75" customHeight="1">
      <c r="A3084" s="19" t="str">
        <f>Def_Sistemas_Conectores_Cabos!$A$22</f>
        <v>BPM de elétrons</v>
      </c>
      <c r="B3084" s="22" t="str">
        <f>Datas_Entregas!$A$6</f>
        <v>Linhas de Luz (fases I-A e II)</v>
      </c>
      <c r="C3084" s="25">
        <f t="array" ref="C3084">INDEX(Datas_Entregas!$B$2:$B$100, MATCH(B3084, Datas_Entregas!$A$2:$A$100, 0), 1)</f>
        <v>43374</v>
      </c>
      <c r="D3084" s="22" t="str">
        <f>Def_Status_Montagem!$A$2</f>
        <v>A verificar</v>
      </c>
      <c r="E3084" s="35" t="str">
        <f>Def_Status_Montagem!$B$4</f>
        <v>Contratada (inclui etiqueta)</v>
      </c>
      <c r="F3084" s="214" t="str">
        <f t="array" ref="F3084">INDEX(Def_Instancias_Equipamentos!$F$2:$F$5135, MATCH(K3084, Def_Instancias_Equipamentos!$D$2:$D$5135, 0), 1)</f>
        <v>Túnel (Anel)</v>
      </c>
      <c r="G3084" s="215" t="str">
        <f t="array" ref="G3084">INDEX(Def_Instancias_Equipamentos!$F$2:$F$5135, MATCH(L3084, Def_Instancias_Equipamentos!$D$2:$D$5135, 0), 1)</f>
        <v>Sala Racks 18 parte 2</v>
      </c>
      <c r="H3084" s="26" t="str">
        <f t="array" ref="H3084">INDEX(Def_Instancias_Equipamentos!$E$2:$E$5135, MATCH(K3084, Def_Instancias_Equipamentos!$D$2:$D$5135, 0), 1)</f>
        <v>SI-19SP</v>
      </c>
      <c r="I3084" s="27" t="str">
        <f t="array" ref="I3084">INDEX(Def_Instancias_Equipamentos!$E$2:$E$5135, MATCH(L3084, Def_Instancias_Equipamentos!$D$2:$D$5135, 0), 1)</f>
        <v>IA-19RaBPM</v>
      </c>
      <c r="J3084" s="27" t="str">
        <f t="shared" si="26"/>
        <v>EXTERNO</v>
      </c>
      <c r="K3084" s="28" t="str">
        <f>Def_Instancias_Equipamentos!$D$1237</f>
        <v>SI-19SP:DI-BPMSigPatch-1</v>
      </c>
      <c r="L3084" s="19" t="str">
        <f>Def_Instancias_Equipamentos!$D$987</f>
        <v>SI-19SP:DI-BPMRFFE-1</v>
      </c>
      <c r="M3084" s="44" t="s">
        <v>49</v>
      </c>
      <c r="N3084" s="45" t="s">
        <v>50</v>
      </c>
      <c r="O3084" s="31" t="str">
        <f>Def_Sistemas_Conectores_Cabos!$B$7</f>
        <v>SMA 50-ohm</v>
      </c>
      <c r="P3084" s="19" t="str">
        <f>Def_Sistemas_Conectores_Cabos!$B$7</f>
        <v>SMA 50-ohm</v>
      </c>
      <c r="Q3084" s="27" t="str">
        <f t="shared" si="31"/>
        <v>SI-19SP:DI-BPMSigPatch-1/TI_OUT
SI-19SP:DI-BPMRFFE-1/TI_IN</v>
      </c>
      <c r="R3084" s="46" t="s">
        <v>25</v>
      </c>
      <c r="S3084" s="46" t="s">
        <v>25</v>
      </c>
      <c r="T3084" s="47" t="str">
        <f>Def_Sistemas_Conectores_Cabos!$C$14</f>
        <v>Datalink Extrudado</v>
      </c>
      <c r="U3084" s="45" t="s">
        <v>46</v>
      </c>
      <c r="V3084" s="33"/>
      <c r="W3084" s="33"/>
      <c r="X3084" s="33"/>
    </row>
    <row r="3085" ht="15.75" customHeight="1">
      <c r="A3085" s="19" t="str">
        <f>Def_Sistemas_Conectores_Cabos!$A$22</f>
        <v>BPM de elétrons</v>
      </c>
      <c r="B3085" s="22" t="str">
        <f>Datas_Entregas!$A$6</f>
        <v>Linhas de Luz (fases I-A e II)</v>
      </c>
      <c r="C3085" s="25">
        <f t="array" ref="C3085">INDEX(Datas_Entregas!$B$2:$B$100, MATCH(B3085, Datas_Entregas!$A$2:$A$100, 0), 1)</f>
        <v>43374</v>
      </c>
      <c r="D3085" s="22" t="str">
        <f>Def_Status_Montagem!$A$2</f>
        <v>A verificar</v>
      </c>
      <c r="E3085" s="35" t="str">
        <f>Def_Status_Montagem!$B$4</f>
        <v>Contratada (inclui etiqueta)</v>
      </c>
      <c r="F3085" s="214" t="str">
        <f t="array" ref="F3085">INDEX(Def_Instancias_Equipamentos!$F$2:$F$5135, MATCH(K3085, Def_Instancias_Equipamentos!$D$2:$D$5135, 0), 1)</f>
        <v>Túnel (Anel)</v>
      </c>
      <c r="G3085" s="215" t="str">
        <f t="array" ref="G3085">INDEX(Def_Instancias_Equipamentos!$F$2:$F$5135, MATCH(L3085, Def_Instancias_Equipamentos!$D$2:$D$5135, 0), 1)</f>
        <v>Sala Racks 18 parte 2</v>
      </c>
      <c r="H3085" s="26" t="str">
        <f t="array" ref="H3085">INDEX(Def_Instancias_Equipamentos!$E$2:$E$5135, MATCH(K3085, Def_Instancias_Equipamentos!$D$2:$D$5135, 0), 1)</f>
        <v>SI-19SP</v>
      </c>
      <c r="I3085" s="27" t="str">
        <f t="array" ref="I3085">INDEX(Def_Instancias_Equipamentos!$E$2:$E$5135, MATCH(L3085, Def_Instancias_Equipamentos!$D$2:$D$5135, 0), 1)</f>
        <v>IA-19RaBPM</v>
      </c>
      <c r="J3085" s="27" t="str">
        <f t="shared" si="26"/>
        <v>EXTERNO</v>
      </c>
      <c r="K3085" s="28" t="str">
        <f>Def_Instancias_Equipamentos!$D$1238</f>
        <v>SI-19SP:DI-BPMSigPatch-2</v>
      </c>
      <c r="L3085" s="19" t="str">
        <f>Def_Instancias_Equipamentos!$D$988</f>
        <v>SI-19SP:DI-BPMRFFE-2</v>
      </c>
      <c r="M3085" s="44" t="s">
        <v>49</v>
      </c>
      <c r="N3085" s="45" t="s">
        <v>50</v>
      </c>
      <c r="O3085" s="31" t="str">
        <f>Def_Sistemas_Conectores_Cabos!$B$7</f>
        <v>SMA 50-ohm</v>
      </c>
      <c r="P3085" s="19" t="str">
        <f>Def_Sistemas_Conectores_Cabos!$B$7</f>
        <v>SMA 50-ohm</v>
      </c>
      <c r="Q3085" s="27" t="str">
        <f t="shared" si="31"/>
        <v>SI-19SP:DI-BPMSigPatch-2/TI_OUT
SI-19SP:DI-BPMRFFE-2/TI_IN</v>
      </c>
      <c r="R3085" s="46" t="s">
        <v>25</v>
      </c>
      <c r="S3085" s="46" t="s">
        <v>25</v>
      </c>
      <c r="T3085" s="47" t="str">
        <f>Def_Sistemas_Conectores_Cabos!$C$14</f>
        <v>Datalink Extrudado</v>
      </c>
      <c r="U3085" s="45" t="s">
        <v>46</v>
      </c>
      <c r="V3085" s="33"/>
      <c r="W3085" s="33"/>
      <c r="X3085" s="33"/>
    </row>
    <row r="3086" ht="15.75" customHeight="1">
      <c r="A3086" s="19" t="str">
        <f>Def_Sistemas_Conectores_Cabos!$A$22</f>
        <v>BPM de elétrons</v>
      </c>
      <c r="B3086" s="22" t="str">
        <f>Datas_Entregas!$A$3</f>
        <v>BTS/Anel</v>
      </c>
      <c r="C3086" s="25">
        <f t="array" ref="C3086">INDEX(Datas_Entregas!$B$2:$B$100, MATCH(B3086, Datas_Entregas!$A$2:$A$100, 0), 1)</f>
        <v>43296</v>
      </c>
      <c r="D3086" s="22" t="str">
        <f>Def_Status_Montagem!$A$2</f>
        <v>A verificar</v>
      </c>
      <c r="E3086" s="35" t="str">
        <f>Def_Status_Montagem!$B$4</f>
        <v>Contratada (inclui etiqueta)</v>
      </c>
      <c r="F3086" s="214" t="str">
        <f t="array" ref="F3086">INDEX(Def_Instancias_Equipamentos!$F$2:$F$5135, MATCH(K3086, Def_Instancias_Equipamentos!$D$2:$D$5135, 0), 1)</f>
        <v>Túnel (Anel)</v>
      </c>
      <c r="G3086" s="215" t="str">
        <f t="array" ref="G3086">INDEX(Def_Instancias_Equipamentos!$F$2:$F$5135, MATCH(L3086, Def_Instancias_Equipamentos!$D$2:$D$5135, 0), 1)</f>
        <v>Sala Racks 19&amp;20</v>
      </c>
      <c r="H3086" s="26" t="str">
        <f t="array" ref="H3086">INDEX(Def_Instancias_Equipamentos!$E$2:$E$5135, MATCH(K3086, Def_Instancias_Equipamentos!$D$2:$D$5135, 0), 1)</f>
        <v>SI-20C1</v>
      </c>
      <c r="I3086" s="27" t="str">
        <f t="array" ref="I3086">INDEX(Def_Instancias_Equipamentos!$E$2:$E$5135, MATCH(L3086, Def_Instancias_Equipamentos!$D$2:$D$5135, 0), 1)</f>
        <v>IA-20RaBPM</v>
      </c>
      <c r="J3086" s="27" t="str">
        <f t="shared" si="26"/>
        <v>EXTERNO</v>
      </c>
      <c r="K3086" s="28" t="str">
        <f>Def_Instancias_Equipamentos!$D$1193</f>
        <v>SI-20C1:DI-BPMSigPatch-1</v>
      </c>
      <c r="L3086" s="19" t="str">
        <f>Def_Instancias_Equipamentos!$D$943</f>
        <v>SI-20C1:DI-BPMRFFE-1</v>
      </c>
      <c r="M3086" s="44" t="s">
        <v>49</v>
      </c>
      <c r="N3086" s="45" t="s">
        <v>50</v>
      </c>
      <c r="O3086" s="31" t="str">
        <f>Def_Sistemas_Conectores_Cabos!$B$7</f>
        <v>SMA 50-ohm</v>
      </c>
      <c r="P3086" s="19" t="str">
        <f>Def_Sistemas_Conectores_Cabos!$B$7</f>
        <v>SMA 50-ohm</v>
      </c>
      <c r="Q3086" s="27" t="str">
        <f t="shared" si="31"/>
        <v>SI-20C1:DI-BPMSigPatch-1/TI_OUT
SI-20C1:DI-BPMRFFE-1/TI_IN</v>
      </c>
      <c r="R3086" s="46" t="s">
        <v>25</v>
      </c>
      <c r="S3086" s="46" t="s">
        <v>25</v>
      </c>
      <c r="T3086" s="47" t="str">
        <f>Def_Sistemas_Conectores_Cabos!$C$14</f>
        <v>Datalink Extrudado</v>
      </c>
      <c r="U3086" s="45" t="s">
        <v>46</v>
      </c>
      <c r="V3086" s="33"/>
      <c r="W3086" s="33"/>
      <c r="X3086" s="33"/>
    </row>
    <row r="3087" ht="15.75" customHeight="1">
      <c r="A3087" s="19" t="str">
        <f>Def_Sistemas_Conectores_Cabos!$A$22</f>
        <v>BPM de elétrons</v>
      </c>
      <c r="B3087" s="22" t="str">
        <f>Datas_Entregas!$A$3</f>
        <v>BTS/Anel</v>
      </c>
      <c r="C3087" s="25">
        <f t="array" ref="C3087">INDEX(Datas_Entregas!$B$2:$B$100, MATCH(B3087, Datas_Entregas!$A$2:$A$100, 0), 1)</f>
        <v>43296</v>
      </c>
      <c r="D3087" s="22" t="str">
        <f>Def_Status_Montagem!$A$2</f>
        <v>A verificar</v>
      </c>
      <c r="E3087" s="35" t="str">
        <f>Def_Status_Montagem!$B$4</f>
        <v>Contratada (inclui etiqueta)</v>
      </c>
      <c r="F3087" s="214" t="str">
        <f t="array" ref="F3087">INDEX(Def_Instancias_Equipamentos!$F$2:$F$5135, MATCH(K3087, Def_Instancias_Equipamentos!$D$2:$D$5135, 0), 1)</f>
        <v>Túnel (Anel)</v>
      </c>
      <c r="G3087" s="215" t="str">
        <f t="array" ref="G3087">INDEX(Def_Instancias_Equipamentos!$F$2:$F$5135, MATCH(L3087, Def_Instancias_Equipamentos!$D$2:$D$5135, 0), 1)</f>
        <v>Sala Racks 19&amp;20</v>
      </c>
      <c r="H3087" s="26" t="str">
        <f t="array" ref="H3087">INDEX(Def_Instancias_Equipamentos!$E$2:$E$5135, MATCH(K3087, Def_Instancias_Equipamentos!$D$2:$D$5135, 0), 1)</f>
        <v>SI-20C1</v>
      </c>
      <c r="I3087" s="27" t="str">
        <f t="array" ref="I3087">INDEX(Def_Instancias_Equipamentos!$E$2:$E$5135, MATCH(L3087, Def_Instancias_Equipamentos!$D$2:$D$5135, 0), 1)</f>
        <v>IA-20RaBPM</v>
      </c>
      <c r="J3087" s="27" t="str">
        <f t="shared" si="26"/>
        <v>EXTERNO</v>
      </c>
      <c r="K3087" s="28" t="str">
        <f>Def_Instancias_Equipamentos!$D$1194</f>
        <v>SI-20C1:DI-BPMSigPatch-2</v>
      </c>
      <c r="L3087" s="19" t="str">
        <f>Def_Instancias_Equipamentos!$D$944</f>
        <v>SI-20C1:DI-BPMRFFE-2</v>
      </c>
      <c r="M3087" s="44" t="s">
        <v>49</v>
      </c>
      <c r="N3087" s="45" t="s">
        <v>50</v>
      </c>
      <c r="O3087" s="31" t="str">
        <f>Def_Sistemas_Conectores_Cabos!$B$7</f>
        <v>SMA 50-ohm</v>
      </c>
      <c r="P3087" s="19" t="str">
        <f>Def_Sistemas_Conectores_Cabos!$B$7</f>
        <v>SMA 50-ohm</v>
      </c>
      <c r="Q3087" s="27" t="str">
        <f t="shared" si="31"/>
        <v>SI-20C1:DI-BPMSigPatch-2/TI_OUT
SI-20C1:DI-BPMRFFE-2/TI_IN</v>
      </c>
      <c r="R3087" s="46" t="s">
        <v>25</v>
      </c>
      <c r="S3087" s="46" t="s">
        <v>25</v>
      </c>
      <c r="T3087" s="47" t="str">
        <f>Def_Sistemas_Conectores_Cabos!$C$14</f>
        <v>Datalink Extrudado</v>
      </c>
      <c r="U3087" s="45" t="s">
        <v>46</v>
      </c>
      <c r="V3087" s="33"/>
      <c r="W3087" s="33"/>
      <c r="X3087" s="33"/>
    </row>
    <row r="3088" ht="15.75" customHeight="1">
      <c r="A3088" s="19" t="str">
        <f>Def_Sistemas_Conectores_Cabos!$A$22</f>
        <v>BPM de elétrons</v>
      </c>
      <c r="B3088" s="22" t="str">
        <f>Datas_Entregas!$A$3</f>
        <v>BTS/Anel</v>
      </c>
      <c r="C3088" s="25">
        <f t="array" ref="C3088">INDEX(Datas_Entregas!$B$2:$B$100, MATCH(B3088, Datas_Entregas!$A$2:$A$100, 0), 1)</f>
        <v>43296</v>
      </c>
      <c r="D3088" s="22" t="str">
        <f>Def_Status_Montagem!$A$2</f>
        <v>A verificar</v>
      </c>
      <c r="E3088" s="35" t="str">
        <f>Def_Status_Montagem!$B$4</f>
        <v>Contratada (inclui etiqueta)</v>
      </c>
      <c r="F3088" s="214" t="str">
        <f t="array" ref="F3088">INDEX(Def_Instancias_Equipamentos!$F$2:$F$5135, MATCH(K3088, Def_Instancias_Equipamentos!$D$2:$D$5135, 0), 1)</f>
        <v>Túnel (Anel)</v>
      </c>
      <c r="G3088" s="215" t="str">
        <f t="array" ref="G3088">INDEX(Def_Instancias_Equipamentos!$F$2:$F$5135, MATCH(L3088, Def_Instancias_Equipamentos!$D$2:$D$5135, 0), 1)</f>
        <v>Sala Racks 19&amp;20</v>
      </c>
      <c r="H3088" s="26" t="str">
        <f t="array" ref="H3088">INDEX(Def_Instancias_Equipamentos!$E$2:$E$5135, MATCH(K3088, Def_Instancias_Equipamentos!$D$2:$D$5135, 0), 1)</f>
        <v>SI-20C2</v>
      </c>
      <c r="I3088" s="27" t="str">
        <f t="array" ref="I3088">INDEX(Def_Instancias_Equipamentos!$E$2:$E$5135, MATCH(L3088, Def_Instancias_Equipamentos!$D$2:$D$5135, 0), 1)</f>
        <v>IA-20RaBPM</v>
      </c>
      <c r="J3088" s="27" t="str">
        <f t="shared" si="26"/>
        <v>EXTERNO</v>
      </c>
      <c r="K3088" s="28" t="str">
        <f>Def_Instancias_Equipamentos!$D$1195</f>
        <v>SI-20C2:DI-BPMSigPatch</v>
      </c>
      <c r="L3088" s="19" t="str">
        <f>Def_Instancias_Equipamentos!$D$945</f>
        <v>SI-20C2:DI-BPMRFFE</v>
      </c>
      <c r="M3088" s="44" t="s">
        <v>49</v>
      </c>
      <c r="N3088" s="45" t="s">
        <v>50</v>
      </c>
      <c r="O3088" s="31" t="str">
        <f>Def_Sistemas_Conectores_Cabos!$B$7</f>
        <v>SMA 50-ohm</v>
      </c>
      <c r="P3088" s="19" t="str">
        <f>Def_Sistemas_Conectores_Cabos!$B$7</f>
        <v>SMA 50-ohm</v>
      </c>
      <c r="Q3088" s="27" t="str">
        <f t="shared" si="31"/>
        <v>SI-20C2:DI-BPMSigPatch/TI_OUT
SI-20C2:DI-BPMRFFE/TI_IN</v>
      </c>
      <c r="R3088" s="46" t="s">
        <v>25</v>
      </c>
      <c r="S3088" s="46" t="s">
        <v>25</v>
      </c>
      <c r="T3088" s="47" t="str">
        <f>Def_Sistemas_Conectores_Cabos!$C$14</f>
        <v>Datalink Extrudado</v>
      </c>
      <c r="U3088" s="45" t="s">
        <v>46</v>
      </c>
      <c r="V3088" s="33"/>
      <c r="W3088" s="33"/>
      <c r="X3088" s="33"/>
    </row>
    <row r="3089" ht="15.75" customHeight="1">
      <c r="A3089" s="19" t="str">
        <f>Def_Sistemas_Conectores_Cabos!$A$22</f>
        <v>BPM de elétrons</v>
      </c>
      <c r="B3089" s="22" t="str">
        <f>Datas_Entregas!$A$3</f>
        <v>BTS/Anel</v>
      </c>
      <c r="C3089" s="25">
        <f t="array" ref="C3089">INDEX(Datas_Entregas!$B$2:$B$100, MATCH(B3089, Datas_Entregas!$A$2:$A$100, 0), 1)</f>
        <v>43296</v>
      </c>
      <c r="D3089" s="22" t="str">
        <f>Def_Status_Montagem!$A$2</f>
        <v>A verificar</v>
      </c>
      <c r="E3089" s="35" t="str">
        <f>Def_Status_Montagem!$B$4</f>
        <v>Contratada (inclui etiqueta)</v>
      </c>
      <c r="F3089" s="214" t="str">
        <f t="array" ref="F3089">INDEX(Def_Instancias_Equipamentos!$F$2:$F$5135, MATCH(K3089, Def_Instancias_Equipamentos!$D$2:$D$5135, 0), 1)</f>
        <v>Túnel (Anel)</v>
      </c>
      <c r="G3089" s="215" t="str">
        <f t="array" ref="G3089">INDEX(Def_Instancias_Equipamentos!$F$2:$F$5135, MATCH(L3089, Def_Instancias_Equipamentos!$D$2:$D$5135, 0), 1)</f>
        <v>Sala Racks 19&amp;20</v>
      </c>
      <c r="H3089" s="26" t="str">
        <f t="array" ref="H3089">INDEX(Def_Instancias_Equipamentos!$E$2:$E$5135, MATCH(K3089, Def_Instancias_Equipamentos!$D$2:$D$5135, 0), 1)</f>
        <v>SI-20C3</v>
      </c>
      <c r="I3089" s="27" t="str">
        <f t="array" ref="I3089">INDEX(Def_Instancias_Equipamentos!$E$2:$E$5135, MATCH(L3089, Def_Instancias_Equipamentos!$D$2:$D$5135, 0), 1)</f>
        <v>IA-20RaBPM</v>
      </c>
      <c r="J3089" s="27" t="str">
        <f t="shared" si="26"/>
        <v>EXTERNO</v>
      </c>
      <c r="K3089" s="28" t="str">
        <f>Def_Instancias_Equipamentos!$D$1196</f>
        <v>SI-20C3:DI-BPMSigPatch-1</v>
      </c>
      <c r="L3089" s="19" t="str">
        <f>Def_Instancias_Equipamentos!$D$946</f>
        <v>SI-20C3:DI-BPMRFFE-1</v>
      </c>
      <c r="M3089" s="44" t="s">
        <v>49</v>
      </c>
      <c r="N3089" s="45" t="s">
        <v>50</v>
      </c>
      <c r="O3089" s="31" t="str">
        <f>Def_Sistemas_Conectores_Cabos!$B$7</f>
        <v>SMA 50-ohm</v>
      </c>
      <c r="P3089" s="19" t="str">
        <f>Def_Sistemas_Conectores_Cabos!$B$7</f>
        <v>SMA 50-ohm</v>
      </c>
      <c r="Q3089" s="27" t="str">
        <f t="shared" si="31"/>
        <v>SI-20C3:DI-BPMSigPatch-1/TI_OUT
SI-20C3:DI-BPMRFFE-1/TI_IN</v>
      </c>
      <c r="R3089" s="46" t="s">
        <v>25</v>
      </c>
      <c r="S3089" s="46" t="s">
        <v>25</v>
      </c>
      <c r="T3089" s="47" t="str">
        <f>Def_Sistemas_Conectores_Cabos!$C$14</f>
        <v>Datalink Extrudado</v>
      </c>
      <c r="U3089" s="45" t="s">
        <v>46</v>
      </c>
      <c r="V3089" s="33"/>
      <c r="W3089" s="33"/>
      <c r="X3089" s="33"/>
    </row>
    <row r="3090" ht="15.75" customHeight="1">
      <c r="A3090" s="19" t="str">
        <f>Def_Sistemas_Conectores_Cabos!$A$22</f>
        <v>BPM de elétrons</v>
      </c>
      <c r="B3090" s="22" t="str">
        <f>Datas_Entregas!$A$3</f>
        <v>BTS/Anel</v>
      </c>
      <c r="C3090" s="25">
        <f t="array" ref="C3090">INDEX(Datas_Entregas!$B$2:$B$100, MATCH(B3090, Datas_Entregas!$A$2:$A$100, 0), 1)</f>
        <v>43296</v>
      </c>
      <c r="D3090" s="22" t="str">
        <f>Def_Status_Montagem!$A$2</f>
        <v>A verificar</v>
      </c>
      <c r="E3090" s="35" t="str">
        <f>Def_Status_Montagem!$B$4</f>
        <v>Contratada (inclui etiqueta)</v>
      </c>
      <c r="F3090" s="214" t="str">
        <f t="array" ref="F3090">INDEX(Def_Instancias_Equipamentos!$F$2:$F$5135, MATCH(K3090, Def_Instancias_Equipamentos!$D$2:$D$5135, 0), 1)</f>
        <v>Túnel (Anel)</v>
      </c>
      <c r="G3090" s="215" t="str">
        <f t="array" ref="G3090">INDEX(Def_Instancias_Equipamentos!$F$2:$F$5135, MATCH(L3090, Def_Instancias_Equipamentos!$D$2:$D$5135, 0), 1)</f>
        <v>Sala Racks 19&amp;20</v>
      </c>
      <c r="H3090" s="26" t="str">
        <f t="array" ref="H3090">INDEX(Def_Instancias_Equipamentos!$E$2:$E$5135, MATCH(K3090, Def_Instancias_Equipamentos!$D$2:$D$5135, 0), 1)</f>
        <v>SI-20C3</v>
      </c>
      <c r="I3090" s="27" t="str">
        <f t="array" ref="I3090">INDEX(Def_Instancias_Equipamentos!$E$2:$E$5135, MATCH(L3090, Def_Instancias_Equipamentos!$D$2:$D$5135, 0), 1)</f>
        <v>IA-20RaBPM</v>
      </c>
      <c r="J3090" s="27" t="str">
        <f t="shared" si="26"/>
        <v>EXTERNO</v>
      </c>
      <c r="K3090" s="28" t="str">
        <f>Def_Instancias_Equipamentos!$D$1197</f>
        <v>SI-20C3:DI-BPMSigPatch-2</v>
      </c>
      <c r="L3090" s="19" t="str">
        <f>Def_Instancias_Equipamentos!$D$947</f>
        <v>SI-20C3:DI-BPMRFFE-2</v>
      </c>
      <c r="M3090" s="44" t="s">
        <v>49</v>
      </c>
      <c r="N3090" s="45" t="s">
        <v>50</v>
      </c>
      <c r="O3090" s="31" t="str">
        <f>Def_Sistemas_Conectores_Cabos!$B$7</f>
        <v>SMA 50-ohm</v>
      </c>
      <c r="P3090" s="19" t="str">
        <f>Def_Sistemas_Conectores_Cabos!$B$7</f>
        <v>SMA 50-ohm</v>
      </c>
      <c r="Q3090" s="27" t="str">
        <f t="shared" si="31"/>
        <v>SI-20C3:DI-BPMSigPatch-2/TI_OUT
SI-20C3:DI-BPMRFFE-2/TI_IN</v>
      </c>
      <c r="R3090" s="46" t="s">
        <v>25</v>
      </c>
      <c r="S3090" s="46" t="s">
        <v>25</v>
      </c>
      <c r="T3090" s="47" t="str">
        <f>Def_Sistemas_Conectores_Cabos!$C$14</f>
        <v>Datalink Extrudado</v>
      </c>
      <c r="U3090" s="45" t="s">
        <v>46</v>
      </c>
      <c r="V3090" s="33"/>
      <c r="W3090" s="33"/>
      <c r="X3090" s="33"/>
    </row>
    <row r="3091" ht="15.75" customHeight="1">
      <c r="A3091" s="19" t="str">
        <f>Def_Sistemas_Conectores_Cabos!$A$22</f>
        <v>BPM de elétrons</v>
      </c>
      <c r="B3091" s="22" t="str">
        <f>Datas_Entregas!$A$3</f>
        <v>BTS/Anel</v>
      </c>
      <c r="C3091" s="25">
        <f t="array" ref="C3091">INDEX(Datas_Entregas!$B$2:$B$100, MATCH(B3091, Datas_Entregas!$A$2:$A$100, 0), 1)</f>
        <v>43296</v>
      </c>
      <c r="D3091" s="22" t="str">
        <f>Def_Status_Montagem!$A$2</f>
        <v>A verificar</v>
      </c>
      <c r="E3091" s="35" t="str">
        <f>Def_Status_Montagem!$B$4</f>
        <v>Contratada (inclui etiqueta)</v>
      </c>
      <c r="F3091" s="214" t="str">
        <f t="array" ref="F3091">INDEX(Def_Instancias_Equipamentos!$F$2:$F$5135, MATCH(K3091, Def_Instancias_Equipamentos!$D$2:$D$5135, 0), 1)</f>
        <v>Túnel (Anel)</v>
      </c>
      <c r="G3091" s="215" t="str">
        <f t="array" ref="G3091">INDEX(Def_Instancias_Equipamentos!$F$2:$F$5135, MATCH(L3091, Def_Instancias_Equipamentos!$D$2:$D$5135, 0), 1)</f>
        <v>Sala Racks 19&amp;20</v>
      </c>
      <c r="H3091" s="26" t="str">
        <f t="array" ref="H3091">INDEX(Def_Instancias_Equipamentos!$E$2:$E$5135, MATCH(K3091, Def_Instancias_Equipamentos!$D$2:$D$5135, 0), 1)</f>
        <v>SI-20C4</v>
      </c>
      <c r="I3091" s="27" t="str">
        <f t="array" ref="I3091">INDEX(Def_Instancias_Equipamentos!$E$2:$E$5135, MATCH(L3091, Def_Instancias_Equipamentos!$D$2:$D$5135, 0), 1)</f>
        <v>IA-20RaBPM</v>
      </c>
      <c r="J3091" s="27" t="str">
        <f t="shared" si="26"/>
        <v>EXTERNO</v>
      </c>
      <c r="K3091" s="28" t="str">
        <f>Def_Instancias_Equipamentos!$D$1198</f>
        <v>SI-20C4:DI-BPMSigPatch</v>
      </c>
      <c r="L3091" s="19" t="str">
        <f>Def_Instancias_Equipamentos!$D$948</f>
        <v>SI-20C4:DI-BPMRFFE</v>
      </c>
      <c r="M3091" s="44" t="s">
        <v>49</v>
      </c>
      <c r="N3091" s="45" t="s">
        <v>50</v>
      </c>
      <c r="O3091" s="31" t="str">
        <f>Def_Sistemas_Conectores_Cabos!$B$7</f>
        <v>SMA 50-ohm</v>
      </c>
      <c r="P3091" s="19" t="str">
        <f>Def_Sistemas_Conectores_Cabos!$B$7</f>
        <v>SMA 50-ohm</v>
      </c>
      <c r="Q3091" s="27" t="str">
        <f t="shared" si="31"/>
        <v>SI-20C4:DI-BPMSigPatch/TI_OUT
SI-20C4:DI-BPMRFFE/TI_IN</v>
      </c>
      <c r="R3091" s="46" t="s">
        <v>25</v>
      </c>
      <c r="S3091" s="46" t="s">
        <v>25</v>
      </c>
      <c r="T3091" s="47" t="str">
        <f>Def_Sistemas_Conectores_Cabos!$C$14</f>
        <v>Datalink Extrudado</v>
      </c>
      <c r="U3091" s="45" t="s">
        <v>46</v>
      </c>
      <c r="V3091" s="33"/>
      <c r="W3091" s="33"/>
      <c r="X3091" s="33"/>
    </row>
    <row r="3092" ht="15.75" customHeight="1">
      <c r="A3092" s="19" t="str">
        <f>Def_Sistemas_Conectores_Cabos!$A$22</f>
        <v>BPM de elétrons</v>
      </c>
      <c r="B3092" s="22" t="str">
        <f>Datas_Entregas!$A$3</f>
        <v>BTS/Anel</v>
      </c>
      <c r="C3092" s="25">
        <f t="array" ref="C3092">INDEX(Datas_Entregas!$B$2:$B$100, MATCH(B3092, Datas_Entregas!$A$2:$A$100, 0), 1)</f>
        <v>43296</v>
      </c>
      <c r="D3092" s="22" t="str">
        <f>Def_Status_Montagem!$A$2</f>
        <v>A verificar</v>
      </c>
      <c r="E3092" s="35" t="str">
        <f>Def_Status_Montagem!$B$4</f>
        <v>Contratada (inclui etiqueta)</v>
      </c>
      <c r="F3092" s="214" t="str">
        <f t="array" ref="F3092">INDEX(Def_Instancias_Equipamentos!$F$2:$F$5135, MATCH(K3092, Def_Instancias_Equipamentos!$D$2:$D$5135, 0), 1)</f>
        <v>Túnel (Anel)</v>
      </c>
      <c r="G3092" s="215" t="str">
        <f t="array" ref="G3092">INDEX(Def_Instancias_Equipamentos!$F$2:$F$5135, MATCH(L3092, Def_Instancias_Equipamentos!$D$2:$D$5135, 0), 1)</f>
        <v>Sala Racks 19&amp;20</v>
      </c>
      <c r="H3092" s="26" t="str">
        <f t="array" ref="H3092">INDEX(Def_Instancias_Equipamentos!$E$2:$E$5135, MATCH(K3092, Def_Instancias_Equipamentos!$D$2:$D$5135, 0), 1)</f>
        <v>SI-20M1</v>
      </c>
      <c r="I3092" s="27" t="str">
        <f t="array" ref="I3092">INDEX(Def_Instancias_Equipamentos!$E$2:$E$5135, MATCH(L3092, Def_Instancias_Equipamentos!$D$2:$D$5135, 0), 1)</f>
        <v>IA-20RaBPM</v>
      </c>
      <c r="J3092" s="27" t="str">
        <f t="shared" si="26"/>
        <v>EXTERNO</v>
      </c>
      <c r="K3092" s="28" t="str">
        <f>Def_Instancias_Equipamentos!$D$1199</f>
        <v>SI-20M1:DI-BPMSigPatch</v>
      </c>
      <c r="L3092" s="19" t="str">
        <f>Def_Instancias_Equipamentos!$D$949</f>
        <v>SI-20M1:DI-BPMRFFE</v>
      </c>
      <c r="M3092" s="44" t="s">
        <v>49</v>
      </c>
      <c r="N3092" s="45" t="s">
        <v>50</v>
      </c>
      <c r="O3092" s="31" t="str">
        <f>Def_Sistemas_Conectores_Cabos!$B$7</f>
        <v>SMA 50-ohm</v>
      </c>
      <c r="P3092" s="19" t="str">
        <f>Def_Sistemas_Conectores_Cabos!$B$7</f>
        <v>SMA 50-ohm</v>
      </c>
      <c r="Q3092" s="27" t="str">
        <f t="shared" si="31"/>
        <v>SI-20M1:DI-BPMSigPatch/TI_OUT
SI-20M1:DI-BPMRFFE/TI_IN</v>
      </c>
      <c r="R3092" s="46" t="s">
        <v>25</v>
      </c>
      <c r="S3092" s="46" t="s">
        <v>25</v>
      </c>
      <c r="T3092" s="47" t="str">
        <f>Def_Sistemas_Conectores_Cabos!$C$14</f>
        <v>Datalink Extrudado</v>
      </c>
      <c r="U3092" s="45" t="s">
        <v>46</v>
      </c>
      <c r="V3092" s="33"/>
      <c r="W3092" s="33"/>
      <c r="X3092" s="33"/>
    </row>
    <row r="3093" ht="15.75" customHeight="1">
      <c r="A3093" s="19" t="str">
        <f>Def_Sistemas_Conectores_Cabos!$A$22</f>
        <v>BPM de elétrons</v>
      </c>
      <c r="B3093" s="22" t="str">
        <f>Datas_Entregas!$A$3</f>
        <v>BTS/Anel</v>
      </c>
      <c r="C3093" s="25">
        <f t="array" ref="C3093">INDEX(Datas_Entregas!$B$2:$B$100, MATCH(B3093, Datas_Entregas!$A$2:$A$100, 0), 1)</f>
        <v>43296</v>
      </c>
      <c r="D3093" s="22" t="str">
        <f>Def_Status_Montagem!$A$2</f>
        <v>A verificar</v>
      </c>
      <c r="E3093" s="35" t="str">
        <f>Def_Status_Montagem!$B$4</f>
        <v>Contratada (inclui etiqueta)</v>
      </c>
      <c r="F3093" s="214" t="str">
        <f t="array" ref="F3093">INDEX(Def_Instancias_Equipamentos!$F$2:$F$5135, MATCH(K3093, Def_Instancias_Equipamentos!$D$2:$D$5135, 0), 1)</f>
        <v>Túnel (Anel)</v>
      </c>
      <c r="G3093" s="215" t="str">
        <f t="array" ref="G3093">INDEX(Def_Instancias_Equipamentos!$F$2:$F$5135, MATCH(L3093, Def_Instancias_Equipamentos!$D$2:$D$5135, 0), 1)</f>
        <v>Sala Racks 19&amp;20</v>
      </c>
      <c r="H3093" s="26" t="str">
        <f t="array" ref="H3093">INDEX(Def_Instancias_Equipamentos!$E$2:$E$5135, MATCH(K3093, Def_Instancias_Equipamentos!$D$2:$D$5135, 0), 1)</f>
        <v>SI-20M2</v>
      </c>
      <c r="I3093" s="27" t="str">
        <f t="array" ref="I3093">INDEX(Def_Instancias_Equipamentos!$E$2:$E$5135, MATCH(L3093, Def_Instancias_Equipamentos!$D$2:$D$5135, 0), 1)</f>
        <v>IA-20RaBPM</v>
      </c>
      <c r="J3093" s="27" t="str">
        <f t="shared" si="26"/>
        <v>EXTERNO</v>
      </c>
      <c r="K3093" s="28" t="str">
        <f>Def_Instancias_Equipamentos!$D$1200</f>
        <v>SI-20M2:DI-BPMSigPatch</v>
      </c>
      <c r="L3093" s="19" t="str">
        <f>Def_Instancias_Equipamentos!$D$950</f>
        <v>SI-20M2:DI-BPMRFFE</v>
      </c>
      <c r="M3093" s="44" t="s">
        <v>49</v>
      </c>
      <c r="N3093" s="45" t="s">
        <v>50</v>
      </c>
      <c r="O3093" s="31" t="str">
        <f>Def_Sistemas_Conectores_Cabos!$B$7</f>
        <v>SMA 50-ohm</v>
      </c>
      <c r="P3093" s="19" t="str">
        <f>Def_Sistemas_Conectores_Cabos!$B$7</f>
        <v>SMA 50-ohm</v>
      </c>
      <c r="Q3093" s="27" t="str">
        <f t="shared" si="31"/>
        <v>SI-20M2:DI-BPMSigPatch/TI_OUT
SI-20M2:DI-BPMRFFE/TI_IN</v>
      </c>
      <c r="R3093" s="46" t="s">
        <v>25</v>
      </c>
      <c r="S3093" s="46" t="s">
        <v>25</v>
      </c>
      <c r="T3093" s="47" t="str">
        <f>Def_Sistemas_Conectores_Cabos!$C$14</f>
        <v>Datalink Extrudado</v>
      </c>
      <c r="U3093" s="45" t="s">
        <v>46</v>
      </c>
      <c r="V3093" s="33"/>
      <c r="W3093" s="33"/>
      <c r="X3093" s="33"/>
    </row>
    <row r="3094" ht="15.75" customHeight="1">
      <c r="A3094" s="19" t="str">
        <f>Def_Sistemas_Conectores_Cabos!$A$22</f>
        <v>BPM de elétrons</v>
      </c>
      <c r="B3094" s="22" t="str">
        <f>Datas_Entregas!$A$6</f>
        <v>Linhas de Luz (fases I-A e II)</v>
      </c>
      <c r="C3094" s="25">
        <f t="array" ref="C3094">INDEX(Datas_Entregas!$B$2:$B$100, MATCH(B3094, Datas_Entregas!$A$2:$A$100, 0), 1)</f>
        <v>43374</v>
      </c>
      <c r="D3094" s="22" t="str">
        <f>Def_Status_Montagem!$A$2</f>
        <v>A verificar</v>
      </c>
      <c r="E3094" s="35" t="str">
        <f>Def_Status_Montagem!$B$4</f>
        <v>Contratada (inclui etiqueta)</v>
      </c>
      <c r="F3094" s="214" t="str">
        <f t="array" ref="F3094">INDEX(Def_Instancias_Equipamentos!$F$2:$F$5135, MATCH(K3094, Def_Instancias_Equipamentos!$D$2:$D$5135, 0), 1)</f>
        <v>Túnel (Anel)</v>
      </c>
      <c r="G3094" s="215" t="str">
        <f t="array" ref="G3094">INDEX(Def_Instancias_Equipamentos!$F$2:$F$5135, MATCH(L3094, Def_Instancias_Equipamentos!$D$2:$D$5135, 0), 1)</f>
        <v>Sala Racks 19&amp;20</v>
      </c>
      <c r="H3094" s="26" t="str">
        <f t="array" ref="H3094">INDEX(Def_Instancias_Equipamentos!$E$2:$E$5135, MATCH(K3094, Def_Instancias_Equipamentos!$D$2:$D$5135, 0), 1)</f>
        <v>SI-20SB</v>
      </c>
      <c r="I3094" s="27" t="str">
        <f t="array" ref="I3094">INDEX(Def_Instancias_Equipamentos!$E$2:$E$5135, MATCH(L3094, Def_Instancias_Equipamentos!$D$2:$D$5135, 0), 1)</f>
        <v>IA-20RaBPM</v>
      </c>
      <c r="J3094" s="27" t="str">
        <f t="shared" si="26"/>
        <v>EXTERNO</v>
      </c>
      <c r="K3094" s="28" t="str">
        <f>Def_Instancias_Equipamentos!$D$1239</f>
        <v>SI-20SB:DI-BPMSigPatch-1</v>
      </c>
      <c r="L3094" s="19" t="str">
        <f>Def_Instancias_Equipamentos!$D$989</f>
        <v>SI-20SB:DI-BPMRFFE-1</v>
      </c>
      <c r="M3094" s="44" t="s">
        <v>49</v>
      </c>
      <c r="N3094" s="45" t="s">
        <v>50</v>
      </c>
      <c r="O3094" s="31" t="str">
        <f>Def_Sistemas_Conectores_Cabos!$B$7</f>
        <v>SMA 50-ohm</v>
      </c>
      <c r="P3094" s="19" t="str">
        <f>Def_Sistemas_Conectores_Cabos!$B$7</f>
        <v>SMA 50-ohm</v>
      </c>
      <c r="Q3094" s="27" t="str">
        <f t="shared" si="31"/>
        <v>SI-20SB:DI-BPMSigPatch-1/TI_OUT
SI-20SB:DI-BPMRFFE-1/TI_IN</v>
      </c>
      <c r="R3094" s="46" t="s">
        <v>25</v>
      </c>
      <c r="S3094" s="46" t="s">
        <v>25</v>
      </c>
      <c r="T3094" s="47" t="str">
        <f>Def_Sistemas_Conectores_Cabos!$C$14</f>
        <v>Datalink Extrudado</v>
      </c>
      <c r="U3094" s="45" t="s">
        <v>46</v>
      </c>
      <c r="V3094" s="33"/>
      <c r="W3094" s="33"/>
      <c r="X3094" s="33"/>
    </row>
    <row r="3095" ht="15.75" customHeight="1">
      <c r="A3095" s="19" t="str">
        <f>Def_Sistemas_Conectores_Cabos!$A$22</f>
        <v>BPM de elétrons</v>
      </c>
      <c r="B3095" s="22" t="str">
        <f>Datas_Entregas!$A$6</f>
        <v>Linhas de Luz (fases I-A e II)</v>
      </c>
      <c r="C3095" s="25">
        <f t="array" ref="C3095">INDEX(Datas_Entregas!$B$2:$B$100, MATCH(B3095, Datas_Entregas!$A$2:$A$100, 0), 1)</f>
        <v>43374</v>
      </c>
      <c r="D3095" s="22" t="str">
        <f>Def_Status_Montagem!$A$2</f>
        <v>A verificar</v>
      </c>
      <c r="E3095" s="35" t="str">
        <f>Def_Status_Montagem!$B$4</f>
        <v>Contratada (inclui etiqueta)</v>
      </c>
      <c r="F3095" s="214" t="str">
        <f t="array" ref="F3095">INDEX(Def_Instancias_Equipamentos!$F$2:$F$5135, MATCH(K3095, Def_Instancias_Equipamentos!$D$2:$D$5135, 0), 1)</f>
        <v>Túnel (Anel)</v>
      </c>
      <c r="G3095" s="215" t="str">
        <f t="array" ref="G3095">INDEX(Def_Instancias_Equipamentos!$F$2:$F$5135, MATCH(L3095, Def_Instancias_Equipamentos!$D$2:$D$5135, 0), 1)</f>
        <v>Sala Racks 19&amp;20</v>
      </c>
      <c r="H3095" s="26" t="str">
        <f t="array" ref="H3095">INDEX(Def_Instancias_Equipamentos!$E$2:$E$5135, MATCH(K3095, Def_Instancias_Equipamentos!$D$2:$D$5135, 0), 1)</f>
        <v>SI-20SB</v>
      </c>
      <c r="I3095" s="27" t="str">
        <f t="array" ref="I3095">INDEX(Def_Instancias_Equipamentos!$E$2:$E$5135, MATCH(L3095, Def_Instancias_Equipamentos!$D$2:$D$5135, 0), 1)</f>
        <v>IA-20RaBPM</v>
      </c>
      <c r="J3095" s="27" t="str">
        <f t="shared" si="26"/>
        <v>EXTERNO</v>
      </c>
      <c r="K3095" s="28" t="str">
        <f>Def_Instancias_Equipamentos!$D$1240</f>
        <v>SI-20SB:DI-BPMSigPatch-2</v>
      </c>
      <c r="L3095" s="19" t="str">
        <f>Def_Instancias_Equipamentos!$D$990</f>
        <v>SI-20SB:DI-BPMRFFE-2</v>
      </c>
      <c r="M3095" s="44" t="s">
        <v>49</v>
      </c>
      <c r="N3095" s="45" t="s">
        <v>50</v>
      </c>
      <c r="O3095" s="31" t="str">
        <f>Def_Sistemas_Conectores_Cabos!$B$7</f>
        <v>SMA 50-ohm</v>
      </c>
      <c r="P3095" s="19" t="str">
        <f>Def_Sistemas_Conectores_Cabos!$B$7</f>
        <v>SMA 50-ohm</v>
      </c>
      <c r="Q3095" s="27" t="str">
        <f t="shared" si="31"/>
        <v>SI-20SB:DI-BPMSigPatch-2/TI_OUT
SI-20SB:DI-BPMRFFE-2/TI_IN</v>
      </c>
      <c r="R3095" s="46" t="s">
        <v>25</v>
      </c>
      <c r="S3095" s="46" t="s">
        <v>25</v>
      </c>
      <c r="T3095" s="47" t="str">
        <f>Def_Sistemas_Conectores_Cabos!$C$14</f>
        <v>Datalink Extrudado</v>
      </c>
      <c r="U3095" s="45" t="s">
        <v>46</v>
      </c>
      <c r="V3095" s="33"/>
      <c r="W3095" s="33"/>
      <c r="X3095" s="33"/>
    </row>
    <row r="3096" ht="15.75" customHeight="1">
      <c r="A3096" s="19" t="str">
        <f>Def_Sistemas_Conectores_Cabos!$A$22</f>
        <v>BPM de elétrons</v>
      </c>
      <c r="B3096" s="22" t="str">
        <f>Datas_Entregas!$A$2</f>
        <v>Booster/LTB</v>
      </c>
      <c r="C3096" s="25">
        <f t="array" ref="C3096">INDEX(Datas_Entregas!$B$2:$B$100, MATCH(B3096, Datas_Entregas!$A$2:$A$100, 0), 1)</f>
        <v>43266</v>
      </c>
      <c r="D3096" s="22" t="str">
        <f>Def_Status_Montagem!$A$2</f>
        <v>A verificar</v>
      </c>
      <c r="E3096" s="35" t="str">
        <f>Def_Status_Montagem!$B$4</f>
        <v>Contratada (inclui etiqueta)</v>
      </c>
      <c r="F3096" s="214" t="str">
        <f t="array" ref="F3096">INDEX(Def_Instancias_Equipamentos!$F$2:$F$5135, MATCH(K3096, Def_Instancias_Equipamentos!$D$2:$D$5135, 0), 1)</f>
        <v>Túnel (Booster)</v>
      </c>
      <c r="G3096" s="215" t="str">
        <f t="array" ref="G3096">INDEX(Def_Instancias_Equipamentos!$F$2:$F$5135, MATCH(L3096, Def_Instancias_Equipamentos!$D$2:$D$5135, 0), 1)</f>
        <v>Sala Racks 17</v>
      </c>
      <c r="H3096" s="26" t="str">
        <f t="array" ref="H3096">INDEX(Def_Instancias_Equipamentos!$E$2:$E$5135, MATCH(K3096, Def_Instancias_Equipamentos!$D$2:$D$5135, 0), 1)</f>
        <v>BO-41U</v>
      </c>
      <c r="I3096" s="27" t="str">
        <f t="array" ref="I3096">INDEX(Def_Instancias_Equipamentos!$E$2:$E$5135, MATCH(L3096, Def_Instancias_Equipamentos!$D$2:$D$5135, 0), 1)</f>
        <v>IA-17RaBPM</v>
      </c>
      <c r="J3096" s="27" t="str">
        <f t="shared" si="26"/>
        <v>EXTERNO</v>
      </c>
      <c r="K3096" s="28" t="str">
        <f>Def_Instancias_Equipamentos!$D$1031</f>
        <v>BO-41U:DI-BPMSigPatch</v>
      </c>
      <c r="L3096" s="19" t="str">
        <f>Def_Instancias_Equipamentos!$D$781</f>
        <v>BO-41U:DI-BPMRFFE</v>
      </c>
      <c r="M3096" s="44" t="s">
        <v>49</v>
      </c>
      <c r="N3096" s="45" t="s">
        <v>50</v>
      </c>
      <c r="O3096" s="31" t="str">
        <f>Def_Sistemas_Conectores_Cabos!$B$7</f>
        <v>SMA 50-ohm</v>
      </c>
      <c r="P3096" s="19" t="str">
        <f>Def_Sistemas_Conectores_Cabos!$B$7</f>
        <v>SMA 50-ohm</v>
      </c>
      <c r="Q3096" s="27" t="str">
        <f t="shared" si="31"/>
        <v>BO-41U:DI-BPMSigPatch/TI_OUT
BO-41U:DI-BPMRFFE/TI_IN</v>
      </c>
      <c r="R3096" s="46" t="s">
        <v>25</v>
      </c>
      <c r="S3096" s="46" t="s">
        <v>25</v>
      </c>
      <c r="T3096" s="47" t="str">
        <f>Def_Sistemas_Conectores_Cabos!$C$14</f>
        <v>Datalink Extrudado</v>
      </c>
      <c r="U3096" s="45" t="s">
        <v>46</v>
      </c>
      <c r="V3096" s="33"/>
      <c r="W3096" s="33"/>
      <c r="X3096" s="33"/>
    </row>
    <row r="3097" ht="15.75" customHeight="1">
      <c r="A3097" s="19" t="str">
        <f>Def_Sistemas_Conectores_Cabos!$A$22</f>
        <v>BPM de elétrons</v>
      </c>
      <c r="B3097" s="22" t="str">
        <f>Datas_Entregas!$A$2</f>
        <v>Booster/LTB</v>
      </c>
      <c r="C3097" s="25">
        <f t="array" ref="C3097">INDEX(Datas_Entregas!$B$2:$B$100, MATCH(B3097, Datas_Entregas!$A$2:$A$100, 0), 1)</f>
        <v>43266</v>
      </c>
      <c r="D3097" s="22" t="str">
        <f>Def_Status_Montagem!$A$2</f>
        <v>A verificar</v>
      </c>
      <c r="E3097" s="35" t="str">
        <f>Def_Status_Montagem!$B$4</f>
        <v>Contratada (inclui etiqueta)</v>
      </c>
      <c r="F3097" s="214" t="str">
        <f t="array" ref="F3097">INDEX(Def_Instancias_Equipamentos!$F$2:$F$5135, MATCH(K3097, Def_Instancias_Equipamentos!$D$2:$D$5135, 0), 1)</f>
        <v>Túnel (Booster)</v>
      </c>
      <c r="G3097" s="215" t="str">
        <f t="array" ref="G3097">INDEX(Def_Instancias_Equipamentos!$F$2:$F$5135, MATCH(L3097, Def_Instancias_Equipamentos!$D$2:$D$5135, 0), 1)</f>
        <v>Sala Racks 17</v>
      </c>
      <c r="H3097" s="26" t="str">
        <f t="array" ref="H3097">INDEX(Def_Instancias_Equipamentos!$E$2:$E$5135, MATCH(K3097, Def_Instancias_Equipamentos!$D$2:$D$5135, 0), 1)</f>
        <v>BO-41U</v>
      </c>
      <c r="I3097" s="27" t="str">
        <f t="array" ref="I3097">INDEX(Def_Instancias_Equipamentos!$E$2:$E$5135, MATCH(L3097, Def_Instancias_Equipamentos!$D$2:$D$5135, 0), 1)</f>
        <v>IA-17RaBPM</v>
      </c>
      <c r="J3097" s="27" t="str">
        <f t="shared" si="26"/>
        <v>EXTERNO</v>
      </c>
      <c r="K3097" s="28" t="str">
        <f>Def_Instancias_Equipamentos!$D$1031</f>
        <v>BO-41U:DI-BPMSigPatch</v>
      </c>
      <c r="L3097" s="19" t="str">
        <f>Def_Instancias_Equipamentos!$D$781</f>
        <v>BO-41U:DI-BPMRFFE</v>
      </c>
      <c r="M3097" s="44" t="s">
        <v>51</v>
      </c>
      <c r="N3097" s="45" t="s">
        <v>52</v>
      </c>
      <c r="O3097" s="31" t="str">
        <f>Def_Sistemas_Conectores_Cabos!$B$7</f>
        <v>SMA 50-ohm</v>
      </c>
      <c r="P3097" s="19" t="str">
        <f>Def_Sistemas_Conectores_Cabos!$B$7</f>
        <v>SMA 50-ohm</v>
      </c>
      <c r="Q3097" s="27" t="str">
        <f t="shared" si="31"/>
        <v>BO-41U:DI-BPMSigPatch/TO_OUT
BO-41U:DI-BPMRFFE/TO_IN</v>
      </c>
      <c r="R3097" s="46" t="s">
        <v>25</v>
      </c>
      <c r="S3097" s="46" t="s">
        <v>25</v>
      </c>
      <c r="T3097" s="47" t="str">
        <f>Def_Sistemas_Conectores_Cabos!$C$14</f>
        <v>Datalink Extrudado</v>
      </c>
      <c r="U3097" s="45" t="s">
        <v>46</v>
      </c>
      <c r="V3097" s="33"/>
      <c r="W3097" s="33"/>
      <c r="X3097" s="33"/>
    </row>
    <row r="3098" ht="15.75" customHeight="1">
      <c r="A3098" s="19" t="str">
        <f>Def_Sistemas_Conectores_Cabos!$A$22</f>
        <v>BPM de elétrons</v>
      </c>
      <c r="B3098" s="22" t="str">
        <f>Datas_Entregas!$A$2</f>
        <v>Booster/LTB</v>
      </c>
      <c r="C3098" s="25">
        <f t="array" ref="C3098">INDEX(Datas_Entregas!$B$2:$B$100, MATCH(B3098, Datas_Entregas!$A$2:$A$100, 0), 1)</f>
        <v>43266</v>
      </c>
      <c r="D3098" s="22" t="str">
        <f>Def_Status_Montagem!$A$2</f>
        <v>A verificar</v>
      </c>
      <c r="E3098" s="35" t="str">
        <f>Def_Status_Montagem!$B$4</f>
        <v>Contratada (inclui etiqueta)</v>
      </c>
      <c r="F3098" s="214" t="str">
        <f t="array" ref="F3098">INDEX(Def_Instancias_Equipamentos!$F$2:$F$5135, MATCH(K3098, Def_Instancias_Equipamentos!$D$2:$D$5135, 0), 1)</f>
        <v>Túnel (Booster)</v>
      </c>
      <c r="G3098" s="215" t="str">
        <f t="array" ref="G3098">INDEX(Def_Instancias_Equipamentos!$F$2:$F$5135, MATCH(L3098, Def_Instancias_Equipamentos!$D$2:$D$5135, 0), 1)</f>
        <v>Sala Racks 17</v>
      </c>
      <c r="H3098" s="26" t="str">
        <f t="array" ref="H3098">INDEX(Def_Instancias_Equipamentos!$E$2:$E$5135, MATCH(K3098, Def_Instancias_Equipamentos!$D$2:$D$5135, 0), 1)</f>
        <v>BO-42U</v>
      </c>
      <c r="I3098" s="27" t="str">
        <f t="array" ref="I3098">INDEX(Def_Instancias_Equipamentos!$E$2:$E$5135, MATCH(L3098, Def_Instancias_Equipamentos!$D$2:$D$5135, 0), 1)</f>
        <v>IA-17RaBPM</v>
      </c>
      <c r="J3098" s="27" t="str">
        <f t="shared" si="26"/>
        <v>EXTERNO</v>
      </c>
      <c r="K3098" s="28" t="str">
        <f>Def_Instancias_Equipamentos!$D$1032</f>
        <v>BO-42U:DI-BPMSigPatch</v>
      </c>
      <c r="L3098" s="19" t="str">
        <f>Def_Instancias_Equipamentos!$D$782</f>
        <v>BO-42U:DI-BPMRFFE</v>
      </c>
      <c r="M3098" s="44" t="s">
        <v>44</v>
      </c>
      <c r="N3098" s="45" t="s">
        <v>45</v>
      </c>
      <c r="O3098" s="31" t="str">
        <f>Def_Sistemas_Conectores_Cabos!$B$7</f>
        <v>SMA 50-ohm</v>
      </c>
      <c r="P3098" s="19" t="str">
        <f>Def_Sistemas_Conectores_Cabos!$B$7</f>
        <v>SMA 50-ohm</v>
      </c>
      <c r="Q3098" s="27" t="str">
        <f t="shared" si="31"/>
        <v>BO-42U:DI-BPMSigPatch/BI_OUT
BO-42U:DI-BPMRFFE/BI_IN</v>
      </c>
      <c r="R3098" s="46" t="s">
        <v>25</v>
      </c>
      <c r="S3098" s="46" t="s">
        <v>25</v>
      </c>
      <c r="T3098" s="47" t="str">
        <f>Def_Sistemas_Conectores_Cabos!$C$14</f>
        <v>Datalink Extrudado</v>
      </c>
      <c r="U3098" s="45" t="s">
        <v>46</v>
      </c>
      <c r="V3098" s="33"/>
      <c r="W3098" s="33"/>
      <c r="X3098" s="33"/>
    </row>
    <row r="3099" ht="15.75" customHeight="1">
      <c r="A3099" s="19" t="str">
        <f>Def_Sistemas_Conectores_Cabos!$A$22</f>
        <v>BPM de elétrons</v>
      </c>
      <c r="B3099" s="22" t="str">
        <f>Datas_Entregas!$A$2</f>
        <v>Booster/LTB</v>
      </c>
      <c r="C3099" s="25">
        <f t="array" ref="C3099">INDEX(Datas_Entregas!$B$2:$B$100, MATCH(B3099, Datas_Entregas!$A$2:$A$100, 0), 1)</f>
        <v>43266</v>
      </c>
      <c r="D3099" s="22" t="str">
        <f>Def_Status_Montagem!$A$2</f>
        <v>A verificar</v>
      </c>
      <c r="E3099" s="35" t="str">
        <f>Def_Status_Montagem!$B$4</f>
        <v>Contratada (inclui etiqueta)</v>
      </c>
      <c r="F3099" s="214" t="str">
        <f t="array" ref="F3099">INDEX(Def_Instancias_Equipamentos!$F$2:$F$5135, MATCH(K3099, Def_Instancias_Equipamentos!$D$2:$D$5135, 0), 1)</f>
        <v>Túnel (Booster)</v>
      </c>
      <c r="G3099" s="215" t="str">
        <f t="array" ref="G3099">INDEX(Def_Instancias_Equipamentos!$F$2:$F$5135, MATCH(L3099, Def_Instancias_Equipamentos!$D$2:$D$5135, 0), 1)</f>
        <v>Sala Racks 17</v>
      </c>
      <c r="H3099" s="26" t="str">
        <f t="array" ref="H3099">INDEX(Def_Instancias_Equipamentos!$E$2:$E$5135, MATCH(K3099, Def_Instancias_Equipamentos!$D$2:$D$5135, 0), 1)</f>
        <v>BO-42U</v>
      </c>
      <c r="I3099" s="27" t="str">
        <f t="array" ref="I3099">INDEX(Def_Instancias_Equipamentos!$E$2:$E$5135, MATCH(L3099, Def_Instancias_Equipamentos!$D$2:$D$5135, 0), 1)</f>
        <v>IA-17RaBPM</v>
      </c>
      <c r="J3099" s="27" t="str">
        <f t="shared" si="26"/>
        <v>EXTERNO</v>
      </c>
      <c r="K3099" s="28" t="str">
        <f>Def_Instancias_Equipamentos!$D$1032</f>
        <v>BO-42U:DI-BPMSigPatch</v>
      </c>
      <c r="L3099" s="19" t="str">
        <f>Def_Instancias_Equipamentos!$D$782</f>
        <v>BO-42U:DI-BPMRFFE</v>
      </c>
      <c r="M3099" s="44" t="s">
        <v>47</v>
      </c>
      <c r="N3099" s="45" t="s">
        <v>48</v>
      </c>
      <c r="O3099" s="31" t="str">
        <f>Def_Sistemas_Conectores_Cabos!$B$7</f>
        <v>SMA 50-ohm</v>
      </c>
      <c r="P3099" s="19" t="str">
        <f>Def_Sistemas_Conectores_Cabos!$B$7</f>
        <v>SMA 50-ohm</v>
      </c>
      <c r="Q3099" s="27" t="str">
        <f t="shared" si="31"/>
        <v>BO-42U:DI-BPMSigPatch/BO_OUT
BO-42U:DI-BPMRFFE/BO_IN</v>
      </c>
      <c r="R3099" s="46" t="s">
        <v>25</v>
      </c>
      <c r="S3099" s="46" t="s">
        <v>25</v>
      </c>
      <c r="T3099" s="47" t="str">
        <f>Def_Sistemas_Conectores_Cabos!$C$14</f>
        <v>Datalink Extrudado</v>
      </c>
      <c r="U3099" s="45" t="s">
        <v>46</v>
      </c>
      <c r="V3099" s="33"/>
      <c r="W3099" s="33"/>
      <c r="X3099" s="33"/>
    </row>
    <row r="3100" ht="15.75" customHeight="1">
      <c r="A3100" s="19" t="str">
        <f>Def_Sistemas_Conectores_Cabos!$A$22</f>
        <v>BPM de elétrons</v>
      </c>
      <c r="B3100" s="22" t="str">
        <f>Datas_Entregas!$A$2</f>
        <v>Booster/LTB</v>
      </c>
      <c r="C3100" s="25">
        <f t="array" ref="C3100">INDEX(Datas_Entregas!$B$2:$B$100, MATCH(B3100, Datas_Entregas!$A$2:$A$100, 0), 1)</f>
        <v>43266</v>
      </c>
      <c r="D3100" s="22" t="str">
        <f>Def_Status_Montagem!$A$2</f>
        <v>A verificar</v>
      </c>
      <c r="E3100" s="35" t="str">
        <f>Def_Status_Montagem!$B$4</f>
        <v>Contratada (inclui etiqueta)</v>
      </c>
      <c r="F3100" s="214" t="str">
        <f t="array" ref="F3100">INDEX(Def_Instancias_Equipamentos!$F$2:$F$5135, MATCH(K3100, Def_Instancias_Equipamentos!$D$2:$D$5135, 0), 1)</f>
        <v>Túnel (Booster)</v>
      </c>
      <c r="G3100" s="215" t="str">
        <f t="array" ref="G3100">INDEX(Def_Instancias_Equipamentos!$F$2:$F$5135, MATCH(L3100, Def_Instancias_Equipamentos!$D$2:$D$5135, 0), 1)</f>
        <v>Sala Racks 17</v>
      </c>
      <c r="H3100" s="26" t="str">
        <f t="array" ref="H3100">INDEX(Def_Instancias_Equipamentos!$E$2:$E$5135, MATCH(K3100, Def_Instancias_Equipamentos!$D$2:$D$5135, 0), 1)</f>
        <v>BO-42U</v>
      </c>
      <c r="I3100" s="27" t="str">
        <f t="array" ref="I3100">INDEX(Def_Instancias_Equipamentos!$E$2:$E$5135, MATCH(L3100, Def_Instancias_Equipamentos!$D$2:$D$5135, 0), 1)</f>
        <v>IA-17RaBPM</v>
      </c>
      <c r="J3100" s="27" t="str">
        <f t="shared" si="26"/>
        <v>EXTERNO</v>
      </c>
      <c r="K3100" s="28" t="str">
        <f>Def_Instancias_Equipamentos!$D$1032</f>
        <v>BO-42U:DI-BPMSigPatch</v>
      </c>
      <c r="L3100" s="19" t="str">
        <f>Def_Instancias_Equipamentos!$D$782</f>
        <v>BO-42U:DI-BPMRFFE</v>
      </c>
      <c r="M3100" s="44" t="s">
        <v>49</v>
      </c>
      <c r="N3100" s="45" t="s">
        <v>50</v>
      </c>
      <c r="O3100" s="31" t="str">
        <f>Def_Sistemas_Conectores_Cabos!$B$7</f>
        <v>SMA 50-ohm</v>
      </c>
      <c r="P3100" s="19" t="str">
        <f>Def_Sistemas_Conectores_Cabos!$B$7</f>
        <v>SMA 50-ohm</v>
      </c>
      <c r="Q3100" s="27" t="str">
        <f t="shared" si="31"/>
        <v>BO-42U:DI-BPMSigPatch/TI_OUT
BO-42U:DI-BPMRFFE/TI_IN</v>
      </c>
      <c r="R3100" s="46" t="s">
        <v>25</v>
      </c>
      <c r="S3100" s="46" t="s">
        <v>25</v>
      </c>
      <c r="T3100" s="47" t="str">
        <f>Def_Sistemas_Conectores_Cabos!$C$14</f>
        <v>Datalink Extrudado</v>
      </c>
      <c r="U3100" s="45" t="s">
        <v>46</v>
      </c>
      <c r="V3100" s="33"/>
      <c r="W3100" s="33"/>
      <c r="X3100" s="33"/>
    </row>
    <row r="3101" ht="15.75" customHeight="1">
      <c r="A3101" s="19" t="str">
        <f>Def_Sistemas_Conectores_Cabos!$A$22</f>
        <v>BPM de elétrons</v>
      </c>
      <c r="B3101" s="22" t="str">
        <f>Datas_Entregas!$A$2</f>
        <v>Booster/LTB</v>
      </c>
      <c r="C3101" s="25">
        <f t="array" ref="C3101">INDEX(Datas_Entregas!$B$2:$B$100, MATCH(B3101, Datas_Entregas!$A$2:$A$100, 0), 1)</f>
        <v>43266</v>
      </c>
      <c r="D3101" s="22" t="str">
        <f>Def_Status_Montagem!$A$2</f>
        <v>A verificar</v>
      </c>
      <c r="E3101" s="35" t="str">
        <f>Def_Status_Montagem!$B$4</f>
        <v>Contratada (inclui etiqueta)</v>
      </c>
      <c r="F3101" s="214" t="str">
        <f t="array" ref="F3101">INDEX(Def_Instancias_Equipamentos!$F$2:$F$5135, MATCH(K3101, Def_Instancias_Equipamentos!$D$2:$D$5135, 0), 1)</f>
        <v>Túnel (Booster)</v>
      </c>
      <c r="G3101" s="215" t="str">
        <f t="array" ref="G3101">INDEX(Def_Instancias_Equipamentos!$F$2:$F$5135, MATCH(L3101, Def_Instancias_Equipamentos!$D$2:$D$5135, 0), 1)</f>
        <v>Sala Racks 17</v>
      </c>
      <c r="H3101" s="26" t="str">
        <f t="array" ref="H3101">INDEX(Def_Instancias_Equipamentos!$E$2:$E$5135, MATCH(K3101, Def_Instancias_Equipamentos!$D$2:$D$5135, 0), 1)</f>
        <v>BO-42U</v>
      </c>
      <c r="I3101" s="27" t="str">
        <f t="array" ref="I3101">INDEX(Def_Instancias_Equipamentos!$E$2:$E$5135, MATCH(L3101, Def_Instancias_Equipamentos!$D$2:$D$5135, 0), 1)</f>
        <v>IA-17RaBPM</v>
      </c>
      <c r="J3101" s="27" t="str">
        <f t="shared" si="26"/>
        <v>EXTERNO</v>
      </c>
      <c r="K3101" s="28" t="str">
        <f>Def_Instancias_Equipamentos!$D$1032</f>
        <v>BO-42U:DI-BPMSigPatch</v>
      </c>
      <c r="L3101" s="19" t="str">
        <f>Def_Instancias_Equipamentos!$D$782</f>
        <v>BO-42U:DI-BPMRFFE</v>
      </c>
      <c r="M3101" s="44" t="s">
        <v>51</v>
      </c>
      <c r="N3101" s="45" t="s">
        <v>52</v>
      </c>
      <c r="O3101" s="31" t="str">
        <f>Def_Sistemas_Conectores_Cabos!$B$7</f>
        <v>SMA 50-ohm</v>
      </c>
      <c r="P3101" s="19" t="str">
        <f>Def_Sistemas_Conectores_Cabos!$B$7</f>
        <v>SMA 50-ohm</v>
      </c>
      <c r="Q3101" s="27" t="str">
        <f t="shared" si="31"/>
        <v>BO-42U:DI-BPMSigPatch/TO_OUT
BO-42U:DI-BPMRFFE/TO_IN</v>
      </c>
      <c r="R3101" s="46" t="s">
        <v>25</v>
      </c>
      <c r="S3101" s="46" t="s">
        <v>25</v>
      </c>
      <c r="T3101" s="47" t="str">
        <f>Def_Sistemas_Conectores_Cabos!$C$14</f>
        <v>Datalink Extrudado</v>
      </c>
      <c r="U3101" s="45" t="s">
        <v>46</v>
      </c>
      <c r="V3101" s="33"/>
      <c r="W3101" s="33"/>
      <c r="X3101" s="33"/>
    </row>
    <row r="3102" ht="15.75" customHeight="1">
      <c r="A3102" s="19" t="str">
        <f>Def_Sistemas_Conectores_Cabos!$A$22</f>
        <v>BPM de elétrons</v>
      </c>
      <c r="B3102" s="22" t="str">
        <f>Datas_Entregas!$A$2</f>
        <v>Booster/LTB</v>
      </c>
      <c r="C3102" s="25">
        <f t="array" ref="C3102">INDEX(Datas_Entregas!$B$2:$B$100, MATCH(B3102, Datas_Entregas!$A$2:$A$100, 0), 1)</f>
        <v>43266</v>
      </c>
      <c r="D3102" s="22" t="str">
        <f>Def_Status_Montagem!$A$4</f>
        <v>Comprado / Esperando entrega</v>
      </c>
      <c r="E3102" s="35" t="str">
        <f>Def_Status_Montagem!$B$4</f>
        <v>Contratada (inclui etiqueta)</v>
      </c>
      <c r="F3102" s="214"/>
      <c r="G3102" s="215"/>
      <c r="H3102" s="26" t="str">
        <f t="array" ref="H3102">INDEX(Def_Instancias_Equipamentos!$E$2:$E$5135, MATCH(K3102, Def_Instancias_Equipamentos!$D$2:$D$5135, 0), 1)</f>
        <v>TB-02</v>
      </c>
      <c r="I3102" s="27" t="str">
        <f t="array" ref="I3102">INDEX(Def_Instancias_Equipamentos!$E$2:$E$5135, MATCH(L3102, Def_Instancias_Equipamentos!$D$2:$D$5135, 0), 1)</f>
        <v>IA-20RaBPMTL</v>
      </c>
      <c r="J3102" s="27" t="str">
        <f t="shared" si="26"/>
        <v>EXTERNO</v>
      </c>
      <c r="K3102" s="28" t="str">
        <f>Def_Instancias_Equipamentos!$D$471</f>
        <v>TB-02:DI-BPMPkup-1</v>
      </c>
      <c r="L3102" s="19" t="str">
        <f>Def_Instancias_Equipamentos!$D$732</f>
        <v>TB-02:DI-BPMRFFE-1</v>
      </c>
      <c r="M3102" s="44" t="s">
        <v>80</v>
      </c>
      <c r="N3102" s="30" t="s">
        <v>50</v>
      </c>
      <c r="O3102" s="28" t="str">
        <f>Def_Sistemas_Conectores_Cabos!$B$7</f>
        <v>SMA 50-ohm</v>
      </c>
      <c r="P3102" s="19" t="str">
        <f>Def_Sistemas_Conectores_Cabos!$B$7</f>
        <v>SMA 50-ohm</v>
      </c>
      <c r="Q3102" s="27" t="str">
        <f t="shared" si="31"/>
        <v>TB-02:DI-BPMPkup-1/TI
TB-02:DI-BPMRFFE-1/TI_IN</v>
      </c>
      <c r="R3102" s="45"/>
      <c r="S3102" s="45"/>
      <c r="T3102" s="19" t="str">
        <f>Def_Sistemas_Conectores_Cabos!$C$14</f>
        <v>Datalink Extrudado</v>
      </c>
      <c r="U3102" s="56"/>
      <c r="V3102" s="33"/>
      <c r="W3102" s="33"/>
      <c r="X3102" s="33"/>
    </row>
    <row r="3103" ht="15.75" customHeight="1">
      <c r="A3103" s="19" t="str">
        <f>Def_Sistemas_Conectores_Cabos!$A$22</f>
        <v>BPM de elétrons</v>
      </c>
      <c r="B3103" s="22" t="str">
        <f>Datas_Entregas!$A$2</f>
        <v>Booster/LTB</v>
      </c>
      <c r="C3103" s="25">
        <f t="array" ref="C3103">INDEX(Datas_Entregas!$B$2:$B$100, MATCH(B3103, Datas_Entregas!$A$2:$A$100, 0), 1)</f>
        <v>43266</v>
      </c>
      <c r="D3103" s="22" t="str">
        <f>Def_Status_Montagem!$A$4</f>
        <v>Comprado / Esperando entrega</v>
      </c>
      <c r="E3103" s="35" t="str">
        <f>Def_Status_Montagem!$B$4</f>
        <v>Contratada (inclui etiqueta)</v>
      </c>
      <c r="F3103" s="214"/>
      <c r="G3103" s="215"/>
      <c r="H3103" s="26" t="str">
        <f t="array" ref="H3103">INDEX(Def_Instancias_Equipamentos!$E$2:$E$5135, MATCH(K3103, Def_Instancias_Equipamentos!$D$2:$D$5135, 0), 1)</f>
        <v>TB-02</v>
      </c>
      <c r="I3103" s="27" t="str">
        <f t="array" ref="I3103">INDEX(Def_Instancias_Equipamentos!$E$2:$E$5135, MATCH(L3103, Def_Instancias_Equipamentos!$D$2:$D$5135, 0), 1)</f>
        <v>IA-20RaBPMTL</v>
      </c>
      <c r="J3103" s="27" t="str">
        <f t="shared" si="26"/>
        <v>EXTERNO</v>
      </c>
      <c r="K3103" s="28" t="str">
        <f>Def_Instancias_Equipamentos!$D$471</f>
        <v>TB-02:DI-BPMPkup-1</v>
      </c>
      <c r="L3103" s="19" t="str">
        <f>Def_Instancias_Equipamentos!$D$732</f>
        <v>TB-02:DI-BPMRFFE-1</v>
      </c>
      <c r="M3103" s="44" t="s">
        <v>89</v>
      </c>
      <c r="N3103" s="30" t="s">
        <v>52</v>
      </c>
      <c r="O3103" s="28" t="str">
        <f>Def_Sistemas_Conectores_Cabos!$B$7</f>
        <v>SMA 50-ohm</v>
      </c>
      <c r="P3103" s="19" t="str">
        <f>Def_Sistemas_Conectores_Cabos!$B$7</f>
        <v>SMA 50-ohm</v>
      </c>
      <c r="Q3103" s="27" t="str">
        <f t="shared" si="31"/>
        <v>TB-02:DI-BPMPkup-1/TO
TB-02:DI-BPMRFFE-1/TO_IN</v>
      </c>
      <c r="R3103" s="45"/>
      <c r="S3103" s="45"/>
      <c r="T3103" s="19" t="str">
        <f>Def_Sistemas_Conectores_Cabos!$C$14</f>
        <v>Datalink Extrudado</v>
      </c>
      <c r="U3103" s="56"/>
      <c r="V3103" s="33"/>
      <c r="W3103" s="33"/>
      <c r="X3103" s="33"/>
    </row>
    <row r="3104" ht="15.75" customHeight="1">
      <c r="A3104" s="19" t="str">
        <f>Def_Sistemas_Conectores_Cabos!$A$22</f>
        <v>BPM de elétrons</v>
      </c>
      <c r="B3104" s="22" t="str">
        <f>Datas_Entregas!$A$2</f>
        <v>Booster/LTB</v>
      </c>
      <c r="C3104" s="25">
        <f t="array" ref="C3104">INDEX(Datas_Entregas!$B$2:$B$100, MATCH(B3104, Datas_Entregas!$A$2:$A$100, 0), 1)</f>
        <v>43266</v>
      </c>
      <c r="D3104" s="22" t="str">
        <f>Def_Status_Montagem!$A$4</f>
        <v>Comprado / Esperando entrega</v>
      </c>
      <c r="E3104" s="35" t="str">
        <f>Def_Status_Montagem!$B$4</f>
        <v>Contratada (inclui etiqueta)</v>
      </c>
      <c r="F3104" s="214"/>
      <c r="G3104" s="215"/>
      <c r="H3104" s="26" t="str">
        <f t="array" ref="H3104">INDEX(Def_Instancias_Equipamentos!$E$2:$E$5135, MATCH(K3104, Def_Instancias_Equipamentos!$D$2:$D$5135, 0), 1)</f>
        <v>TB-02</v>
      </c>
      <c r="I3104" s="27" t="str">
        <f t="array" ref="I3104">INDEX(Def_Instancias_Equipamentos!$E$2:$E$5135, MATCH(L3104, Def_Instancias_Equipamentos!$D$2:$D$5135, 0), 1)</f>
        <v>IA-20RaBPMTL</v>
      </c>
      <c r="J3104" s="27" t="str">
        <f t="shared" si="26"/>
        <v>EXTERNO</v>
      </c>
      <c r="K3104" s="28" t="str">
        <f>Def_Instancias_Equipamentos!$D$472</f>
        <v>TB-02:DI-BPMPkup-2</v>
      </c>
      <c r="L3104" s="19" t="str">
        <f>Def_Instancias_Equipamentos!$D$733</f>
        <v>TB-02:DI-BPMRFFE-2</v>
      </c>
      <c r="M3104" s="44" t="s">
        <v>74</v>
      </c>
      <c r="N3104" s="30" t="s">
        <v>45</v>
      </c>
      <c r="O3104" s="28" t="str">
        <f>Def_Sistemas_Conectores_Cabos!$B$7</f>
        <v>SMA 50-ohm</v>
      </c>
      <c r="P3104" s="19" t="str">
        <f>Def_Sistemas_Conectores_Cabos!$B$7</f>
        <v>SMA 50-ohm</v>
      </c>
      <c r="Q3104" s="27" t="str">
        <f t="shared" si="31"/>
        <v>TB-02:DI-BPMPkup-2/BI
TB-02:DI-BPMRFFE-2/BI_IN</v>
      </c>
      <c r="R3104" s="45"/>
      <c r="S3104" s="45"/>
      <c r="T3104" s="19" t="str">
        <f>Def_Sistemas_Conectores_Cabos!$C$14</f>
        <v>Datalink Extrudado</v>
      </c>
      <c r="U3104" s="56"/>
      <c r="V3104" s="33"/>
      <c r="W3104" s="33"/>
      <c r="X3104" s="33"/>
    </row>
    <row r="3105" ht="15.75" customHeight="1">
      <c r="A3105" s="19" t="str">
        <f>Def_Sistemas_Conectores_Cabos!$A$22</f>
        <v>BPM de elétrons</v>
      </c>
      <c r="B3105" s="22" t="str">
        <f>Datas_Entregas!$A$2</f>
        <v>Booster/LTB</v>
      </c>
      <c r="C3105" s="25">
        <f t="array" ref="C3105">INDEX(Datas_Entregas!$B$2:$B$100, MATCH(B3105, Datas_Entregas!$A$2:$A$100, 0), 1)</f>
        <v>43266</v>
      </c>
      <c r="D3105" s="22" t="str">
        <f>Def_Status_Montagem!$A$4</f>
        <v>Comprado / Esperando entrega</v>
      </c>
      <c r="E3105" s="35" t="str">
        <f>Def_Status_Montagem!$B$4</f>
        <v>Contratada (inclui etiqueta)</v>
      </c>
      <c r="F3105" s="214"/>
      <c r="G3105" s="215"/>
      <c r="H3105" s="26" t="str">
        <f t="array" ref="H3105">INDEX(Def_Instancias_Equipamentos!$E$2:$E$5135, MATCH(K3105, Def_Instancias_Equipamentos!$D$2:$D$5135, 0), 1)</f>
        <v>TB-02</v>
      </c>
      <c r="I3105" s="27" t="str">
        <f t="array" ref="I3105">INDEX(Def_Instancias_Equipamentos!$E$2:$E$5135, MATCH(L3105, Def_Instancias_Equipamentos!$D$2:$D$5135, 0), 1)</f>
        <v>IA-20RaBPMTL</v>
      </c>
      <c r="J3105" s="27" t="str">
        <f t="shared" si="26"/>
        <v>EXTERNO</v>
      </c>
      <c r="K3105" s="28" t="str">
        <f>Def_Instancias_Equipamentos!$D$472</f>
        <v>TB-02:DI-BPMPkup-2</v>
      </c>
      <c r="L3105" s="19" t="str">
        <f>Def_Instancias_Equipamentos!$D$733</f>
        <v>TB-02:DI-BPMRFFE-2</v>
      </c>
      <c r="M3105" s="44" t="s">
        <v>77</v>
      </c>
      <c r="N3105" s="30" t="s">
        <v>48</v>
      </c>
      <c r="O3105" s="28" t="str">
        <f>Def_Sistemas_Conectores_Cabos!$B$7</f>
        <v>SMA 50-ohm</v>
      </c>
      <c r="P3105" s="19" t="str">
        <f>Def_Sistemas_Conectores_Cabos!$B$7</f>
        <v>SMA 50-ohm</v>
      </c>
      <c r="Q3105" s="27" t="str">
        <f t="shared" si="31"/>
        <v>TB-02:DI-BPMPkup-2/BO
TB-02:DI-BPMRFFE-2/BO_IN</v>
      </c>
      <c r="R3105" s="45"/>
      <c r="S3105" s="45"/>
      <c r="T3105" s="19" t="str">
        <f>Def_Sistemas_Conectores_Cabos!$C$14</f>
        <v>Datalink Extrudado</v>
      </c>
      <c r="U3105" s="56"/>
      <c r="V3105" s="33"/>
      <c r="W3105" s="33"/>
      <c r="X3105" s="33"/>
    </row>
    <row r="3106" ht="15.75" customHeight="1">
      <c r="A3106" s="19" t="str">
        <f>Def_Sistemas_Conectores_Cabos!$A$22</f>
        <v>BPM de elétrons</v>
      </c>
      <c r="B3106" s="22" t="str">
        <f>Datas_Entregas!$A$2</f>
        <v>Booster/LTB</v>
      </c>
      <c r="C3106" s="25">
        <f t="array" ref="C3106">INDEX(Datas_Entregas!$B$2:$B$100, MATCH(B3106, Datas_Entregas!$A$2:$A$100, 0), 1)</f>
        <v>43266</v>
      </c>
      <c r="D3106" s="22" t="str">
        <f>Def_Status_Montagem!$A$4</f>
        <v>Comprado / Esperando entrega</v>
      </c>
      <c r="E3106" s="35" t="str">
        <f>Def_Status_Montagem!$B$4</f>
        <v>Contratada (inclui etiqueta)</v>
      </c>
      <c r="F3106" s="214"/>
      <c r="G3106" s="215"/>
      <c r="H3106" s="26" t="str">
        <f t="array" ref="H3106">INDEX(Def_Instancias_Equipamentos!$E$2:$E$5135, MATCH(K3106, Def_Instancias_Equipamentos!$D$2:$D$5135, 0), 1)</f>
        <v>TB-02</v>
      </c>
      <c r="I3106" s="27" t="str">
        <f t="array" ref="I3106">INDEX(Def_Instancias_Equipamentos!$E$2:$E$5135, MATCH(L3106, Def_Instancias_Equipamentos!$D$2:$D$5135, 0), 1)</f>
        <v>IA-20RaBPMTL</v>
      </c>
      <c r="J3106" s="27" t="str">
        <f t="shared" si="26"/>
        <v>EXTERNO</v>
      </c>
      <c r="K3106" s="28" t="str">
        <f>Def_Instancias_Equipamentos!$D$472</f>
        <v>TB-02:DI-BPMPkup-2</v>
      </c>
      <c r="L3106" s="19" t="str">
        <f>Def_Instancias_Equipamentos!$D$733</f>
        <v>TB-02:DI-BPMRFFE-2</v>
      </c>
      <c r="M3106" s="44" t="s">
        <v>80</v>
      </c>
      <c r="N3106" s="30" t="s">
        <v>50</v>
      </c>
      <c r="O3106" s="28" t="str">
        <f>Def_Sistemas_Conectores_Cabos!$B$7</f>
        <v>SMA 50-ohm</v>
      </c>
      <c r="P3106" s="19" t="str">
        <f>Def_Sistemas_Conectores_Cabos!$B$7</f>
        <v>SMA 50-ohm</v>
      </c>
      <c r="Q3106" s="27" t="str">
        <f t="shared" si="31"/>
        <v>TB-02:DI-BPMPkup-2/TI
TB-02:DI-BPMRFFE-2/TI_IN</v>
      </c>
      <c r="R3106" s="45"/>
      <c r="S3106" s="45"/>
      <c r="T3106" s="19" t="str">
        <f>Def_Sistemas_Conectores_Cabos!$C$14</f>
        <v>Datalink Extrudado</v>
      </c>
      <c r="U3106" s="56"/>
      <c r="V3106" s="33"/>
      <c r="W3106" s="33"/>
      <c r="X3106" s="33"/>
    </row>
    <row r="3107" ht="15.75" customHeight="1">
      <c r="A3107" s="19" t="str">
        <f>Def_Sistemas_Conectores_Cabos!$A$22</f>
        <v>BPM de elétrons</v>
      </c>
      <c r="B3107" s="22" t="str">
        <f>Datas_Entregas!$A$6</f>
        <v>Linhas de Luz (fases I-A e II)</v>
      </c>
      <c r="C3107" s="25">
        <f t="array" ref="C3107">INDEX(Datas_Entregas!$B$2:$B$100, MATCH(B3107, Datas_Entregas!$A$2:$A$100, 0), 1)</f>
        <v>43374</v>
      </c>
      <c r="D3107" s="22" t="str">
        <f>Def_Status_Montagem!$A$2</f>
        <v>A verificar</v>
      </c>
      <c r="E3107" s="35" t="str">
        <f>Def_Status_Montagem!$B$4</f>
        <v>Contratada (inclui etiqueta)</v>
      </c>
      <c r="F3107" s="214" t="str">
        <f t="array" ref="F3107">INDEX(Def_Instancias_Equipamentos!$F$2:$F$5135, MATCH(K3107, Def_Instancias_Equipamentos!$D$2:$D$5135, 0), 1)</f>
        <v>Túnel (Anel)</v>
      </c>
      <c r="G3107" s="215" t="str">
        <f t="array" ref="G3107">INDEX(Def_Instancias_Equipamentos!$F$2:$F$5135, MATCH(L3107, Def_Instancias_Equipamentos!$D$2:$D$5135, 0), 1)</f>
        <v>Sala Racks 18 parte 1</v>
      </c>
      <c r="H3107" s="26" t="str">
        <f t="array" ref="H3107">INDEX(Def_Instancias_Equipamentos!$E$2:$E$5135, MATCH(K3107, Def_Instancias_Equipamentos!$D$2:$D$5135, 0), 1)</f>
        <v>SI-18SB</v>
      </c>
      <c r="I3107" s="27" t="str">
        <f t="array" ref="I3107">INDEX(Def_Instancias_Equipamentos!$E$2:$E$5135, MATCH(L3107, Def_Instancias_Equipamentos!$D$2:$D$5135, 0), 1)</f>
        <v>IA-18RaBPM</v>
      </c>
      <c r="J3107" s="27" t="str">
        <f t="shared" si="26"/>
        <v>EXTERNO</v>
      </c>
      <c r="K3107" s="28" t="str">
        <f>Def_Instancias_Equipamentos!$D$1236</f>
        <v>SI-18SB:DI-BPMSigPatch-2</v>
      </c>
      <c r="L3107" s="19" t="str">
        <f>Def_Instancias_Equipamentos!$D$986</f>
        <v>SI-18SB:DI-BPMRFFE-2</v>
      </c>
      <c r="M3107" s="44" t="s">
        <v>51</v>
      </c>
      <c r="N3107" s="45" t="s">
        <v>52</v>
      </c>
      <c r="O3107" s="31" t="str">
        <f>Def_Sistemas_Conectores_Cabos!$B$7</f>
        <v>SMA 50-ohm</v>
      </c>
      <c r="P3107" s="19" t="str">
        <f>Def_Sistemas_Conectores_Cabos!$B$7</f>
        <v>SMA 50-ohm</v>
      </c>
      <c r="Q3107" s="27" t="str">
        <f t="shared" si="31"/>
        <v>SI-18SB:DI-BPMSigPatch-2/TO_OUT
SI-18SB:DI-BPMRFFE-2/TO_IN</v>
      </c>
      <c r="R3107" s="46" t="s">
        <v>25</v>
      </c>
      <c r="S3107" s="46" t="s">
        <v>25</v>
      </c>
      <c r="T3107" s="47" t="str">
        <f>Def_Sistemas_Conectores_Cabos!$C$14</f>
        <v>Datalink Extrudado</v>
      </c>
      <c r="U3107" s="45" t="s">
        <v>46</v>
      </c>
      <c r="V3107" s="33"/>
      <c r="W3107" s="33"/>
      <c r="X3107" s="33"/>
    </row>
    <row r="3108" ht="15.75" customHeight="1">
      <c r="A3108" s="19" t="str">
        <f>Def_Sistemas_Conectores_Cabos!$A$3</f>
        <v>Diagnostico</v>
      </c>
      <c r="B3108" s="22" t="str">
        <f>Datas_Entregas!$A$2</f>
        <v>Booster/LTB</v>
      </c>
      <c r="C3108" s="25">
        <f t="array" ref="C3108">INDEX(Datas_Entregas!$B$2:$B$100, MATCH(B3108, Datas_Entregas!$A$2:$A$100, 0), 1)</f>
        <v>43266</v>
      </c>
      <c r="D3108" s="22" t="str">
        <f>Def_Status_Montagem!$A$5</f>
        <v>Pronto para instalar</v>
      </c>
      <c r="E3108" s="35" t="str">
        <f>Def_Status_Montagem!$B$6</f>
        <v>DIG (montagem em campo)</v>
      </c>
      <c r="F3108" s="214" t="str">
        <f t="array" ref="F3108">INDEX(Def_Instancias_Equipamentos!$F$2:$F$5135, MATCH(K3108, Def_Instancias_Equipamentos!$D$2:$D$5135, 0), 1)</f>
        <v>Túnel (LTB)</v>
      </c>
      <c r="G3108" s="215" t="str">
        <f t="array" ref="G3108">INDEX(Def_Instancias_Equipamentos!$F$2:$F$5135, MATCH(L3108, Def_Instancias_Equipamentos!$D$2:$D$5135, 0), 1)</f>
        <v>Sala Racks 19&amp;20</v>
      </c>
      <c r="H3108" s="26" t="str">
        <f t="array" ref="H3108">INDEX(Def_Instancias_Equipamentos!$E$2:$E$5135, MATCH(K3108, Def_Instancias_Equipamentos!$D$2:$D$5135, 0), 1)</f>
        <v>TB-04</v>
      </c>
      <c r="I3108" s="27" t="str">
        <f t="array" ref="I3108">INDEX(Def_Instancias_Equipamentos!$E$2:$E$5135, MATCH(L3108, Def_Instancias_Equipamentos!$D$2:$D$5135, 0), 1)</f>
        <v>IA-20RaDiag02</v>
      </c>
      <c r="J3108" s="27" t="str">
        <f t="shared" si="26"/>
        <v>EXTERNO</v>
      </c>
      <c r="K3108" s="28" t="str">
        <f>Def_Instancias_Equipamentos!$D$125</f>
        <v>TB-04:DI-FCTSensor</v>
      </c>
      <c r="L3108" s="19" t="str">
        <f>Def_Instancias_Equipamentos!$D$365</f>
        <v>AS-Glob:DI-FCTDig</v>
      </c>
      <c r="M3108" s="29" t="s">
        <v>33</v>
      </c>
      <c r="N3108" s="30" t="s">
        <v>1263</v>
      </c>
      <c r="O3108" s="31" t="str">
        <f>Def_Sistemas_Conectores_Cabos!$B$10</f>
        <v>N 50-ohm</v>
      </c>
      <c r="P3108" s="19" t="str">
        <f>Def_Sistemas_Conectores_Cabos!$B$11</f>
        <v>N 90-deg 50-ohm</v>
      </c>
      <c r="Q3108" s="27" t="str">
        <f t="shared" si="31"/>
        <v>TB-04:DI-FCTSensor/output
AS-Glob:DI-FCTDig/Entrada_1</v>
      </c>
      <c r="R3108" s="69">
        <v>70.0</v>
      </c>
      <c r="S3108" s="69">
        <v>70.0</v>
      </c>
      <c r="T3108" s="19" t="str">
        <f>Def_Sistemas_Conectores_Cabos!$C$12</f>
        <v>Datalink DLC R12</v>
      </c>
      <c r="U3108" s="45"/>
      <c r="V3108" s="33"/>
      <c r="W3108" s="33"/>
      <c r="X3108" s="33"/>
    </row>
    <row r="3109" ht="15.75" customHeight="1">
      <c r="A3109" s="19" t="str">
        <f>Def_Sistemas_Conectores_Cabos!$A$3</f>
        <v>Diagnostico</v>
      </c>
      <c r="B3109" s="22" t="str">
        <f>Datas_Entregas!$A$3</f>
        <v>BTS/Anel</v>
      </c>
      <c r="C3109" s="25">
        <f t="array" ref="C3109">INDEX(Datas_Entregas!$B$2:$B$100, MATCH(B3109, Datas_Entregas!$A$2:$A$100, 0), 1)</f>
        <v>43296</v>
      </c>
      <c r="D3109" s="22" t="str">
        <f>Def_Status_Montagem!$A$5</f>
        <v>Pronto para instalar</v>
      </c>
      <c r="E3109" s="35" t="str">
        <f>Def_Status_Montagem!$B$6</f>
        <v>DIG (montagem em campo)</v>
      </c>
      <c r="F3109" s="214" t="str">
        <f t="array" ref="F3109">INDEX(Def_Instancias_Equipamentos!$F$2:$F$5135, MATCH(K3109, Def_Instancias_Equipamentos!$D$2:$D$5135, 0), 1)</f>
        <v>Túnel (BTS)</v>
      </c>
      <c r="G3109" s="215" t="str">
        <f t="array" ref="G3109">INDEX(Def_Instancias_Equipamentos!$F$2:$F$5135, MATCH(L3109, Def_Instancias_Equipamentos!$D$2:$D$5135, 0), 1)</f>
        <v>Sala Racks 19&amp;20</v>
      </c>
      <c r="H3109" s="26" t="str">
        <f t="array" ref="H3109">INDEX(Def_Instancias_Equipamentos!$E$2:$E$5135, MATCH(K3109, Def_Instancias_Equipamentos!$D$2:$D$5135, 0), 1)</f>
        <v>TS-04</v>
      </c>
      <c r="I3109" s="27" t="str">
        <f t="array" ref="I3109">INDEX(Def_Instancias_Equipamentos!$E$2:$E$5135, MATCH(L3109, Def_Instancias_Equipamentos!$D$2:$D$5135, 0), 1)</f>
        <v>IA-20RaDiag02</v>
      </c>
      <c r="J3109" s="27" t="str">
        <f t="shared" si="26"/>
        <v>EXTERNO</v>
      </c>
      <c r="K3109" s="28" t="str">
        <f>Def_Instancias_Equipamentos!$D$124</f>
        <v>TS-04:DI-FCTSensor</v>
      </c>
      <c r="L3109" s="19" t="str">
        <f>Def_Instancias_Equipamentos!$D$365</f>
        <v>AS-Glob:DI-FCTDig</v>
      </c>
      <c r="M3109" s="29" t="s">
        <v>33</v>
      </c>
      <c r="N3109" s="30" t="s">
        <v>1264</v>
      </c>
      <c r="O3109" s="31" t="str">
        <f>Def_Sistemas_Conectores_Cabos!$B$10</f>
        <v>N 50-ohm</v>
      </c>
      <c r="P3109" s="19" t="str">
        <f>Def_Sistemas_Conectores_Cabos!$B$11</f>
        <v>N 90-deg 50-ohm</v>
      </c>
      <c r="Q3109" s="27" t="str">
        <f t="shared" si="31"/>
        <v>TS-04:DI-FCTSensor/output
AS-Glob:DI-FCTDig/Entrada_2</v>
      </c>
      <c r="R3109" s="69">
        <v>70.0</v>
      </c>
      <c r="S3109" s="69">
        <v>70.0</v>
      </c>
      <c r="T3109" s="19" t="str">
        <f>Def_Sistemas_Conectores_Cabos!$C$12</f>
        <v>Datalink DLC R12</v>
      </c>
      <c r="U3109" s="45"/>
      <c r="V3109" s="33"/>
      <c r="W3109" s="33"/>
      <c r="X3109" s="33"/>
    </row>
    <row r="3110" ht="15.75" customHeight="1">
      <c r="A3110" s="19" t="str">
        <f>Def_Sistemas_Conectores_Cabos!$A$15</f>
        <v>Sintonia</v>
      </c>
      <c r="B3110" s="22" t="str">
        <f>Datas_Entregas!$A$2</f>
        <v>Booster/LTB</v>
      </c>
      <c r="C3110" s="25">
        <f t="array" ref="C3110">INDEX(Datas_Entregas!$B$2:$B$100, MATCH(B3110, Datas_Entregas!$A$2:$A$100, 0), 1)</f>
        <v>43266</v>
      </c>
      <c r="D3110" s="22" t="str">
        <f>Def_Status_Montagem!$A$5</f>
        <v>Pronto para instalar</v>
      </c>
      <c r="E3110" s="35" t="str">
        <f>Def_Status_Montagem!$B$6</f>
        <v>DIG (montagem em campo)</v>
      </c>
      <c r="F3110" s="214" t="str">
        <f t="array" ref="F3110">INDEX(Def_Instancias_Equipamentos!$F$2:$F$5135, MATCH(K3110, Def_Instancias_Equipamentos!$D$2:$D$5135, 0), 1)</f>
        <v>Túnel (Booster)</v>
      </c>
      <c r="G3110" s="215" t="str">
        <f t="array" ref="G3110">INDEX(Def_Instancias_Equipamentos!$F$2:$F$5135, MATCH(L3110, Def_Instancias_Equipamentos!$D$2:$D$5135, 0), 1)</f>
        <v>Sala Racks 18 parte 1</v>
      </c>
      <c r="H3110" s="26" t="str">
        <f t="array" ref="H3110">INDEX(Def_Instancias_Equipamentos!$E$2:$E$5135, MATCH(K3110, Def_Instancias_Equipamentos!$D$2:$D$5135, 0), 1)</f>
        <v>BO-04U</v>
      </c>
      <c r="I3110" s="27" t="str">
        <f t="array" ref="I3110">INDEX(Def_Instancias_Equipamentos!$E$2:$E$5135, MATCH(L3110, Def_Instancias_Equipamentos!$D$2:$D$5135, 0), 1)</f>
        <v>IA-18RaDiag04</v>
      </c>
      <c r="J3110" s="27" t="str">
        <f t="shared" si="26"/>
        <v>EXTERNO</v>
      </c>
      <c r="K3110" s="28" t="str">
        <f>Def_Instancias_Equipamentos!$D$432</f>
        <v>BO-04U:DI-TuneBPMHyb</v>
      </c>
      <c r="L3110" s="19" t="str">
        <f>Def_Instancias_Equipamentos!$D$415</f>
        <v>AS-Glob:DI-TuneFBE</v>
      </c>
      <c r="M3110" s="212" t="s">
        <v>55</v>
      </c>
      <c r="N3110" s="54" t="s">
        <v>1265</v>
      </c>
      <c r="O3110" s="31" t="str">
        <f>Def_Sistemas_Conectores_Cabos!$B$10</f>
        <v>N 50-ohm</v>
      </c>
      <c r="P3110" s="50" t="str">
        <f>Def_Sistemas_Conectores_Cabos!$B$10</f>
        <v>N 50-ohm</v>
      </c>
      <c r="Q3110" s="55" t="str">
        <f t="shared" si="31"/>
        <v>BO-04U:DI-TuneBPMHyb/DeltaX
AS-Glob:DI-TuneFBE/BO_H_In</v>
      </c>
      <c r="R3110" s="56">
        <v>150.0</v>
      </c>
      <c r="S3110" s="56">
        <v>150.0</v>
      </c>
      <c r="T3110" s="50" t="str">
        <f>Def_Sistemas_Conectores_Cabos!$C$12</f>
        <v>Datalink DLC R12</v>
      </c>
      <c r="U3110" s="56"/>
      <c r="V3110" s="33"/>
      <c r="W3110" s="33"/>
      <c r="X3110" s="33"/>
    </row>
    <row r="3111" ht="15.75" customHeight="1">
      <c r="A3111" s="19" t="str">
        <f>Def_Sistemas_Conectores_Cabos!$A$14</f>
        <v>BbB</v>
      </c>
      <c r="B3111" s="22" t="str">
        <f>Datas_Entregas!$A$3</f>
        <v>BTS/Anel</v>
      </c>
      <c r="C3111" s="25">
        <f t="array" ref="C3111">INDEX(Datas_Entregas!$B$2:$B$100, MATCH(B3111, Datas_Entregas!$A$2:$A$100, 0), 1)</f>
        <v>43296</v>
      </c>
      <c r="D3111" s="22" t="str">
        <f>Def_Status_Montagem!$A$5</f>
        <v>Pronto para instalar</v>
      </c>
      <c r="E3111" s="35" t="str">
        <f>Def_Status_Montagem!$B$6</f>
        <v>DIG (montagem em campo)</v>
      </c>
      <c r="F3111" s="214" t="str">
        <f t="array" ref="F3111">INDEX(Def_Instancias_Equipamentos!$F$2:$F$5135, MATCH(K3111, Def_Instancias_Equipamentos!$D$2:$D$5135, 0), 1)</f>
        <v>Sala Racks 16</v>
      </c>
      <c r="G3111" s="215" t="str">
        <f t="array" ref="G3111">INDEX(Def_Instancias_Equipamentos!$F$2:$F$5135, MATCH(L3111, Def_Instancias_Equipamentos!$D$2:$D$5135, 0), 1)</f>
        <v>Túnel (Anel)</v>
      </c>
      <c r="H3111" s="26" t="str">
        <f t="array" ref="H3111">INDEX(Def_Instancias_Equipamentos!$E$2:$E$5135, MATCH(K3111, Def_Instancias_Equipamentos!$D$2:$D$5135, 0), 1)</f>
        <v>IA-16RaBbB</v>
      </c>
      <c r="I3111" s="27" t="str">
        <f t="array" ref="I3111">INDEX(Def_Instancias_Equipamentos!$E$2:$E$5135, MATCH(L3111, Def_Instancias_Equipamentos!$D$2:$D$5135, 0), 1)</f>
        <v>SI-16SB</v>
      </c>
      <c r="J3111" s="27" t="str">
        <f t="shared" si="26"/>
        <v>EXTERNO</v>
      </c>
      <c r="K3111" s="31" t="str">
        <f>Def_Instancias_Equipamentos!$D$444</f>
        <v>SI-Glob:DI-BbBPwrBEL</v>
      </c>
      <c r="L3111" s="19" t="str">
        <f>Def_Instancias_Equipamentos!$D$386</f>
        <v>SI-16SB:DI-BbBKckrL</v>
      </c>
      <c r="M3111" s="53" t="s">
        <v>1266</v>
      </c>
      <c r="N3111" s="56" t="s">
        <v>89</v>
      </c>
      <c r="O3111" s="31" t="str">
        <f>Def_Sistemas_Conectores_Cabos!$B$10</f>
        <v>N 50-ohm</v>
      </c>
      <c r="P3111" s="50" t="str">
        <f>Def_Sistemas_Conectores_Cabos!$B$10</f>
        <v>N 50-ohm</v>
      </c>
      <c r="Q3111" s="55" t="str">
        <f t="shared" si="31"/>
        <v>SI-Glob:DI-BbBPwrBEL/Out_1
SI-16SB:DI-BbBKckrL/TO</v>
      </c>
      <c r="R3111" s="56">
        <v>60.0</v>
      </c>
      <c r="S3111" s="56">
        <v>60.0</v>
      </c>
      <c r="T3111" s="50" t="str">
        <f>Def_Sistemas_Conectores_Cabos!$C$12</f>
        <v>Datalink DLC R12</v>
      </c>
      <c r="U3111" s="56" t="s">
        <v>1267</v>
      </c>
      <c r="V3111" s="33"/>
      <c r="W3111" s="33"/>
      <c r="X3111" s="33"/>
    </row>
    <row r="3112" ht="15.75" customHeight="1">
      <c r="A3112" s="19" t="str">
        <f>Def_Sistemas_Conectores_Cabos!$A$14</f>
        <v>BbB</v>
      </c>
      <c r="B3112" s="22" t="str">
        <f>Datas_Entregas!$A$3</f>
        <v>BTS/Anel</v>
      </c>
      <c r="C3112" s="25">
        <f t="array" ref="C3112">INDEX(Datas_Entregas!$B$2:$B$100, MATCH(B3112, Datas_Entregas!$A$2:$A$100, 0), 1)</f>
        <v>43296</v>
      </c>
      <c r="D3112" s="22" t="str">
        <f>Def_Status_Montagem!$A$5</f>
        <v>Pronto para instalar</v>
      </c>
      <c r="E3112" s="35" t="str">
        <f>Def_Status_Montagem!$B$6</f>
        <v>DIG (montagem em campo)</v>
      </c>
      <c r="F3112" s="214" t="str">
        <f t="array" ref="F3112">INDEX(Def_Instancias_Equipamentos!$F$2:$F$5135, MATCH(K3112, Def_Instancias_Equipamentos!$D$2:$D$5135, 0), 1)</f>
        <v>Sala Racks 16</v>
      </c>
      <c r="G3112" s="215" t="str">
        <f t="array" ref="G3112">INDEX(Def_Instancias_Equipamentos!$F$2:$F$5135, MATCH(L3112, Def_Instancias_Equipamentos!$D$2:$D$5135, 0), 1)</f>
        <v>Túnel (Anel)</v>
      </c>
      <c r="H3112" s="26" t="str">
        <f t="array" ref="H3112">INDEX(Def_Instancias_Equipamentos!$E$2:$E$5135, MATCH(K3112, Def_Instancias_Equipamentos!$D$2:$D$5135, 0), 1)</f>
        <v>IA-16RaBbB</v>
      </c>
      <c r="I3112" s="27" t="str">
        <f t="array" ref="I3112">INDEX(Def_Instancias_Equipamentos!$E$2:$E$5135, MATCH(L3112, Def_Instancias_Equipamentos!$D$2:$D$5135, 0), 1)</f>
        <v>SI-16SB</v>
      </c>
      <c r="J3112" s="27" t="str">
        <f t="shared" si="26"/>
        <v>EXTERNO</v>
      </c>
      <c r="K3112" s="31" t="str">
        <f>Def_Instancias_Equipamentos!$D$444</f>
        <v>SI-Glob:DI-BbBPwrBEL</v>
      </c>
      <c r="L3112" s="19" t="str">
        <f>Def_Instancias_Equipamentos!$D$386</f>
        <v>SI-16SB:DI-BbBKckrL</v>
      </c>
      <c r="M3112" s="53" t="s">
        <v>1268</v>
      </c>
      <c r="N3112" s="56" t="s">
        <v>80</v>
      </c>
      <c r="O3112" s="31" t="str">
        <f>Def_Sistemas_Conectores_Cabos!$B$10</f>
        <v>N 50-ohm</v>
      </c>
      <c r="P3112" s="50" t="str">
        <f>Def_Sistemas_Conectores_Cabos!$B$10</f>
        <v>N 50-ohm</v>
      </c>
      <c r="Q3112" s="55" t="str">
        <f t="shared" si="31"/>
        <v>SI-Glob:DI-BbBPwrBEL/Out_2
SI-16SB:DI-BbBKckrL/TI</v>
      </c>
      <c r="R3112" s="56">
        <v>60.0</v>
      </c>
      <c r="S3112" s="56">
        <v>60.0</v>
      </c>
      <c r="T3112" s="50" t="str">
        <f>Def_Sistemas_Conectores_Cabos!$C$12</f>
        <v>Datalink DLC R12</v>
      </c>
      <c r="U3112" s="56" t="s">
        <v>1267</v>
      </c>
      <c r="V3112" s="33"/>
      <c r="W3112" s="33"/>
      <c r="X3112" s="33"/>
    </row>
    <row r="3113" ht="15.75" customHeight="1">
      <c r="A3113" s="19" t="str">
        <f>Def_Sistemas_Conectores_Cabos!$A$14</f>
        <v>BbB</v>
      </c>
      <c r="B3113" s="22" t="str">
        <f>Datas_Entregas!$A$3</f>
        <v>BTS/Anel</v>
      </c>
      <c r="C3113" s="25">
        <f t="array" ref="C3113">INDEX(Datas_Entregas!$B$2:$B$100, MATCH(B3113, Datas_Entregas!$A$2:$A$100, 0), 1)</f>
        <v>43296</v>
      </c>
      <c r="D3113" s="22" t="str">
        <f>Def_Status_Montagem!$A$5</f>
        <v>Pronto para instalar</v>
      </c>
      <c r="E3113" s="35" t="str">
        <f>Def_Status_Montagem!$B$6</f>
        <v>DIG (montagem em campo)</v>
      </c>
      <c r="F3113" s="214" t="str">
        <f t="array" ref="F3113">INDEX(Def_Instancias_Equipamentos!$F$2:$F$5135, MATCH(K3113, Def_Instancias_Equipamentos!$D$2:$D$5135, 0), 1)</f>
        <v>Sala Racks 16</v>
      </c>
      <c r="G3113" s="215" t="str">
        <f t="array" ref="G3113">INDEX(Def_Instancias_Equipamentos!$F$2:$F$5135, MATCH(L3113, Def_Instancias_Equipamentos!$D$2:$D$5135, 0), 1)</f>
        <v>Túnel (Anel)</v>
      </c>
      <c r="H3113" s="26" t="str">
        <f t="array" ref="H3113">INDEX(Def_Instancias_Equipamentos!$E$2:$E$5135, MATCH(K3113, Def_Instancias_Equipamentos!$D$2:$D$5135, 0), 1)</f>
        <v>IA-16RaBbB</v>
      </c>
      <c r="I3113" s="27" t="str">
        <f t="array" ref="I3113">INDEX(Def_Instancias_Equipamentos!$E$2:$E$5135, MATCH(L3113, Def_Instancias_Equipamentos!$D$2:$D$5135, 0), 1)</f>
        <v>SI-16SB</v>
      </c>
      <c r="J3113" s="27" t="str">
        <f t="shared" si="26"/>
        <v>EXTERNO</v>
      </c>
      <c r="K3113" s="31" t="str">
        <f>Def_Instancias_Equipamentos!$D$444</f>
        <v>SI-Glob:DI-BbBPwrBEL</v>
      </c>
      <c r="L3113" s="19" t="str">
        <f>Def_Instancias_Equipamentos!$D$386</f>
        <v>SI-16SB:DI-BbBKckrL</v>
      </c>
      <c r="M3113" s="53" t="s">
        <v>1269</v>
      </c>
      <c r="N3113" s="56" t="s">
        <v>77</v>
      </c>
      <c r="O3113" s="31" t="str">
        <f>Def_Sistemas_Conectores_Cabos!$B$10</f>
        <v>N 50-ohm</v>
      </c>
      <c r="P3113" s="50" t="str">
        <f>Def_Sistemas_Conectores_Cabos!$B$10</f>
        <v>N 50-ohm</v>
      </c>
      <c r="Q3113" s="55" t="str">
        <f t="shared" si="31"/>
        <v>SI-Glob:DI-BbBPwrBEL/Out_3
SI-16SB:DI-BbBKckrL/BO</v>
      </c>
      <c r="R3113" s="56">
        <v>60.0</v>
      </c>
      <c r="S3113" s="56">
        <v>60.0</v>
      </c>
      <c r="T3113" s="50" t="str">
        <f>Def_Sistemas_Conectores_Cabos!$C$12</f>
        <v>Datalink DLC R12</v>
      </c>
      <c r="U3113" s="56" t="s">
        <v>1267</v>
      </c>
      <c r="V3113" s="33"/>
      <c r="W3113" s="33"/>
      <c r="X3113" s="33"/>
    </row>
    <row r="3114" ht="15.75" customHeight="1">
      <c r="A3114" s="19" t="str">
        <f>Def_Sistemas_Conectores_Cabos!$A$14</f>
        <v>BbB</v>
      </c>
      <c r="B3114" s="22" t="str">
        <f>Datas_Entregas!$A$3</f>
        <v>BTS/Anel</v>
      </c>
      <c r="C3114" s="25">
        <f t="array" ref="C3114">INDEX(Datas_Entregas!$B$2:$B$100, MATCH(B3114, Datas_Entregas!$A$2:$A$100, 0), 1)</f>
        <v>43296</v>
      </c>
      <c r="D3114" s="22" t="str">
        <f>Def_Status_Montagem!$A$5</f>
        <v>Pronto para instalar</v>
      </c>
      <c r="E3114" s="35" t="str">
        <f>Def_Status_Montagem!$B$6</f>
        <v>DIG (montagem em campo)</v>
      </c>
      <c r="F3114" s="214" t="str">
        <f t="array" ref="F3114">INDEX(Def_Instancias_Equipamentos!$F$2:$F$5135, MATCH(K3114, Def_Instancias_Equipamentos!$D$2:$D$5135, 0), 1)</f>
        <v>Sala Racks 16</v>
      </c>
      <c r="G3114" s="215" t="str">
        <f t="array" ref="G3114">INDEX(Def_Instancias_Equipamentos!$F$2:$F$5135, MATCH(L3114, Def_Instancias_Equipamentos!$D$2:$D$5135, 0), 1)</f>
        <v>Túnel (Anel)</v>
      </c>
      <c r="H3114" s="26" t="str">
        <f t="array" ref="H3114">INDEX(Def_Instancias_Equipamentos!$E$2:$E$5135, MATCH(K3114, Def_Instancias_Equipamentos!$D$2:$D$5135, 0), 1)</f>
        <v>IA-16RaBbB</v>
      </c>
      <c r="I3114" s="27" t="str">
        <f t="array" ref="I3114">INDEX(Def_Instancias_Equipamentos!$E$2:$E$5135, MATCH(L3114, Def_Instancias_Equipamentos!$D$2:$D$5135, 0), 1)</f>
        <v>SI-16SB</v>
      </c>
      <c r="J3114" s="27" t="str">
        <f t="shared" si="26"/>
        <v>EXTERNO</v>
      </c>
      <c r="K3114" s="31" t="str">
        <f>Def_Instancias_Equipamentos!$D$444</f>
        <v>SI-Glob:DI-BbBPwrBEL</v>
      </c>
      <c r="L3114" s="19" t="str">
        <f>Def_Instancias_Equipamentos!$D$386</f>
        <v>SI-16SB:DI-BbBKckrL</v>
      </c>
      <c r="M3114" s="53" t="s">
        <v>1270</v>
      </c>
      <c r="N3114" s="56" t="s">
        <v>74</v>
      </c>
      <c r="O3114" s="31" t="str">
        <f>Def_Sistemas_Conectores_Cabos!$B$10</f>
        <v>N 50-ohm</v>
      </c>
      <c r="P3114" s="50" t="str">
        <f>Def_Sistemas_Conectores_Cabos!$B$10</f>
        <v>N 50-ohm</v>
      </c>
      <c r="Q3114" s="55" t="str">
        <f t="shared" si="31"/>
        <v>SI-Glob:DI-BbBPwrBEL/Out_4
SI-16SB:DI-BbBKckrL/BI</v>
      </c>
      <c r="R3114" s="56">
        <v>60.0</v>
      </c>
      <c r="S3114" s="56">
        <v>60.0</v>
      </c>
      <c r="T3114" s="50" t="str">
        <f>Def_Sistemas_Conectores_Cabos!$C$12</f>
        <v>Datalink DLC R12</v>
      </c>
      <c r="U3114" s="56" t="s">
        <v>1267</v>
      </c>
      <c r="V3114" s="33"/>
      <c r="W3114" s="33"/>
      <c r="X3114" s="33"/>
    </row>
    <row r="3115" ht="15.75" customHeight="1">
      <c r="A3115" s="19" t="str">
        <f>Def_Sistemas_Conectores_Cabos!$A$14</f>
        <v>BbB</v>
      </c>
      <c r="B3115" s="22" t="str">
        <f>Datas_Entregas!$A$3</f>
        <v>BTS/Anel</v>
      </c>
      <c r="C3115" s="25">
        <f t="array" ref="C3115">INDEX(Datas_Entregas!$B$2:$B$100, MATCH(B3115, Datas_Entregas!$A$2:$A$100, 0), 1)</f>
        <v>43296</v>
      </c>
      <c r="D3115" s="22" t="str">
        <f>Def_Status_Montagem!$A$5</f>
        <v>Pronto para instalar</v>
      </c>
      <c r="E3115" s="35" t="str">
        <f>Def_Status_Montagem!$B$6</f>
        <v>DIG (montagem em campo)</v>
      </c>
      <c r="F3115" s="214" t="str">
        <f t="array" ref="F3115">INDEX(Def_Instancias_Equipamentos!$F$2:$F$5135, MATCH(K3115, Def_Instancias_Equipamentos!$D$2:$D$5135, 0), 1)</f>
        <v>Sala Racks 16</v>
      </c>
      <c r="G3115" s="215" t="str">
        <f t="array" ref="G3115">INDEX(Def_Instancias_Equipamentos!$F$2:$F$5135, MATCH(L3115, Def_Instancias_Equipamentos!$D$2:$D$5135, 0), 1)</f>
        <v>Túnel (Anel)</v>
      </c>
      <c r="H3115" s="26" t="str">
        <f t="array" ref="H3115">INDEX(Def_Instancias_Equipamentos!$E$2:$E$5135, MATCH(K3115, Def_Instancias_Equipamentos!$D$2:$D$5135, 0), 1)</f>
        <v>IA-16RaBbB</v>
      </c>
      <c r="I3115" s="27" t="str">
        <f t="array" ref="I3115">INDEX(Def_Instancias_Equipamentos!$E$2:$E$5135, MATCH(L3115, Def_Instancias_Equipamentos!$D$2:$D$5135, 0), 1)</f>
        <v>SI-17SA</v>
      </c>
      <c r="J3115" s="27" t="str">
        <f t="shared" si="26"/>
        <v>EXTERNO</v>
      </c>
      <c r="K3115" s="31" t="str">
        <f>Def_Instancias_Equipamentos!$D$442</f>
        <v>SI-Glob:DI-BbBPwrBEH</v>
      </c>
      <c r="L3115" s="19" t="str">
        <f>Def_Instancias_Equipamentos!$D$388</f>
        <v>SI-17SA:DI-BbBKckrH</v>
      </c>
      <c r="M3115" s="213" t="s">
        <v>1271</v>
      </c>
      <c r="N3115" s="69" t="s">
        <v>1272</v>
      </c>
      <c r="O3115" s="31" t="str">
        <f>Def_Sistemas_Conectores_Cabos!$B$10</f>
        <v>N 50-ohm</v>
      </c>
      <c r="P3115" s="50" t="str">
        <f>Def_Sistemas_Conectores_Cabos!$B$10</f>
        <v>N 50-ohm</v>
      </c>
      <c r="Q3115" s="55" t="str">
        <f t="shared" si="31"/>
        <v>SI-Glob:DI-BbBPwrBEH/Hyb_J3_180
SI-17SA:DI-BbBKckrH/ID</v>
      </c>
      <c r="R3115" s="56">
        <v>50.0</v>
      </c>
      <c r="S3115" s="56">
        <v>50.0</v>
      </c>
      <c r="T3115" s="50" t="str">
        <f>Def_Sistemas_Conectores_Cabos!$C$11</f>
        <v>LMR-400</v>
      </c>
      <c r="U3115" s="56" t="s">
        <v>1273</v>
      </c>
      <c r="V3115" s="33"/>
      <c r="W3115" s="33"/>
      <c r="X3115" s="33"/>
    </row>
    <row r="3116" ht="15.75" customHeight="1">
      <c r="A3116" s="19" t="str">
        <f>Def_Sistemas_Conectores_Cabos!$A$14</f>
        <v>BbB</v>
      </c>
      <c r="B3116" s="22" t="str">
        <f>Datas_Entregas!$A$3</f>
        <v>BTS/Anel</v>
      </c>
      <c r="C3116" s="25">
        <f t="array" ref="C3116">INDEX(Datas_Entregas!$B$2:$B$100, MATCH(B3116, Datas_Entregas!$A$2:$A$100, 0), 1)</f>
        <v>43296</v>
      </c>
      <c r="D3116" s="22" t="str">
        <f>Def_Status_Montagem!$A$5</f>
        <v>Pronto para instalar</v>
      </c>
      <c r="E3116" s="35" t="str">
        <f>Def_Status_Montagem!$B$6</f>
        <v>DIG (montagem em campo)</v>
      </c>
      <c r="F3116" s="214" t="str">
        <f t="array" ref="F3116">INDEX(Def_Instancias_Equipamentos!$F$2:$F$5135, MATCH(K3116, Def_Instancias_Equipamentos!$D$2:$D$5135, 0), 1)</f>
        <v>Sala Racks 16</v>
      </c>
      <c r="G3116" s="215" t="str">
        <f t="array" ref="G3116">INDEX(Def_Instancias_Equipamentos!$F$2:$F$5135, MATCH(L3116, Def_Instancias_Equipamentos!$D$2:$D$5135, 0), 1)</f>
        <v>Túnel (Anel)</v>
      </c>
      <c r="H3116" s="26" t="str">
        <f t="array" ref="H3116">INDEX(Def_Instancias_Equipamentos!$E$2:$E$5135, MATCH(K3116, Def_Instancias_Equipamentos!$D$2:$D$5135, 0), 1)</f>
        <v>IA-16RaBbB</v>
      </c>
      <c r="I3116" s="27" t="str">
        <f t="array" ref="I3116">INDEX(Def_Instancias_Equipamentos!$E$2:$E$5135, MATCH(L3116, Def_Instancias_Equipamentos!$D$2:$D$5135, 0), 1)</f>
        <v>SI-17SA</v>
      </c>
      <c r="J3116" s="27" t="str">
        <f t="shared" si="26"/>
        <v>EXTERNO</v>
      </c>
      <c r="K3116" s="31" t="str">
        <f>Def_Instancias_Equipamentos!$D$442</f>
        <v>SI-Glob:DI-BbBPwrBEH</v>
      </c>
      <c r="L3116" s="19" t="str">
        <f>Def_Instancias_Equipamentos!$D$388</f>
        <v>SI-17SA:DI-BbBKckrH</v>
      </c>
      <c r="M3116" s="213" t="s">
        <v>1274</v>
      </c>
      <c r="N3116" s="69" t="s">
        <v>1190</v>
      </c>
      <c r="O3116" s="31" t="str">
        <f>Def_Sistemas_Conectores_Cabos!$B$10</f>
        <v>N 50-ohm</v>
      </c>
      <c r="P3116" s="50" t="str">
        <f>Def_Sistemas_Conectores_Cabos!$B$10</f>
        <v>N 50-ohm</v>
      </c>
      <c r="Q3116" s="55" t="str">
        <f t="shared" si="31"/>
        <v>SI-Glob:DI-BbBPwrBEH/Hyb_J2_0
SI-17SA:DI-BbBKckrH/OD</v>
      </c>
      <c r="R3116" s="56">
        <v>50.0</v>
      </c>
      <c r="S3116" s="56">
        <v>50.0</v>
      </c>
      <c r="T3116" s="50" t="str">
        <f>Def_Sistemas_Conectores_Cabos!$C$11</f>
        <v>LMR-400</v>
      </c>
      <c r="U3116" s="56" t="s">
        <v>1273</v>
      </c>
      <c r="V3116" s="33"/>
      <c r="W3116" s="33"/>
      <c r="X3116" s="33"/>
    </row>
    <row r="3117" ht="15.75" customHeight="1">
      <c r="A3117" s="19" t="str">
        <f>Def_Sistemas_Conectores_Cabos!$A$14</f>
        <v>BbB</v>
      </c>
      <c r="B3117" s="22" t="str">
        <f>Datas_Entregas!$A$3</f>
        <v>BTS/Anel</v>
      </c>
      <c r="C3117" s="25">
        <f t="array" ref="C3117">INDEX(Datas_Entregas!$B$2:$B$100, MATCH(B3117, Datas_Entregas!$A$2:$A$100, 0), 1)</f>
        <v>43296</v>
      </c>
      <c r="D3117" s="22" t="str">
        <f>Def_Status_Montagem!$A$5</f>
        <v>Pronto para instalar</v>
      </c>
      <c r="E3117" s="35" t="str">
        <f>Def_Status_Montagem!$B$6</f>
        <v>DIG (montagem em campo)</v>
      </c>
      <c r="F3117" s="214" t="str">
        <f t="array" ref="F3117">INDEX(Def_Instancias_Equipamentos!$F$2:$F$5135, MATCH(K3117, Def_Instancias_Equipamentos!$D$2:$D$5135, 0), 1)</f>
        <v>Sala Racks 16</v>
      </c>
      <c r="G3117" s="215" t="str">
        <f t="array" ref="G3117">INDEX(Def_Instancias_Equipamentos!$F$2:$F$5135, MATCH(L3117, Def_Instancias_Equipamentos!$D$2:$D$5135, 0), 1)</f>
        <v>Túnel (Anel)</v>
      </c>
      <c r="H3117" s="26" t="str">
        <f t="array" ref="H3117">INDEX(Def_Instancias_Equipamentos!$E$2:$E$5135, MATCH(K3117, Def_Instancias_Equipamentos!$D$2:$D$5135, 0), 1)</f>
        <v>IA-16RaBbB</v>
      </c>
      <c r="I3117" s="27" t="str">
        <f t="array" ref="I3117">INDEX(Def_Instancias_Equipamentos!$E$2:$E$5135, MATCH(L3117, Def_Instancias_Equipamentos!$D$2:$D$5135, 0), 1)</f>
        <v>SI-16C4</v>
      </c>
      <c r="J3117" s="27" t="str">
        <f t="shared" si="26"/>
        <v>EXTERNO</v>
      </c>
      <c r="K3117" s="31" t="str">
        <f>Def_Instancias_Equipamentos!$D$443</f>
        <v>SI-Glob:DI-BbBPwrBEV</v>
      </c>
      <c r="L3117" s="19" t="str">
        <f>Def_Instancias_Equipamentos!$D$397</f>
        <v>SI-16C4:DI-BbBKckrV</v>
      </c>
      <c r="M3117" s="68" t="s">
        <v>1271</v>
      </c>
      <c r="N3117" s="45" t="s">
        <v>1275</v>
      </c>
      <c r="O3117" s="31" t="str">
        <f>Def_Sistemas_Conectores_Cabos!$B$10</f>
        <v>N 50-ohm</v>
      </c>
      <c r="P3117" s="50" t="str">
        <f>Def_Sistemas_Conectores_Cabos!$B$10</f>
        <v>N 50-ohm</v>
      </c>
      <c r="Q3117" s="27" t="str">
        <f t="shared" si="31"/>
        <v>SI-Glob:DI-BbBPwrBEV/Hyb_J3_180
SI-16C4:DI-BbBKckrV/BD</v>
      </c>
      <c r="R3117" s="32">
        <v>50.0</v>
      </c>
      <c r="S3117" s="32">
        <v>50.0</v>
      </c>
      <c r="T3117" s="19" t="str">
        <f>Def_Sistemas_Conectores_Cabos!$C$11</f>
        <v>LMR-400</v>
      </c>
      <c r="U3117" s="32" t="s">
        <v>1273</v>
      </c>
      <c r="V3117" s="33"/>
      <c r="W3117" s="33"/>
      <c r="X3117" s="33"/>
    </row>
    <row r="3118" ht="15.75" customHeight="1">
      <c r="A3118" s="19" t="str">
        <f>Def_Sistemas_Conectores_Cabos!$A$14</f>
        <v>BbB</v>
      </c>
      <c r="B3118" s="22" t="str">
        <f>Datas_Entregas!$A$3</f>
        <v>BTS/Anel</v>
      </c>
      <c r="C3118" s="25">
        <f t="array" ref="C3118">INDEX(Datas_Entregas!$B$2:$B$100, MATCH(B3118, Datas_Entregas!$A$2:$A$100, 0), 1)</f>
        <v>43296</v>
      </c>
      <c r="D3118" s="22" t="str">
        <f>Def_Status_Montagem!$A$5</f>
        <v>Pronto para instalar</v>
      </c>
      <c r="E3118" s="35" t="str">
        <f>Def_Status_Montagem!$B$6</f>
        <v>DIG (montagem em campo)</v>
      </c>
      <c r="F3118" s="214" t="str">
        <f t="array" ref="F3118">INDEX(Def_Instancias_Equipamentos!$F$2:$F$5135, MATCH(K3118, Def_Instancias_Equipamentos!$D$2:$D$5135, 0), 1)</f>
        <v>Sala Racks 16</v>
      </c>
      <c r="G3118" s="215" t="str">
        <f t="array" ref="G3118">INDEX(Def_Instancias_Equipamentos!$F$2:$F$5135, MATCH(L3118, Def_Instancias_Equipamentos!$D$2:$D$5135, 0), 1)</f>
        <v>Túnel (Anel)</v>
      </c>
      <c r="H3118" s="26" t="str">
        <f t="array" ref="H3118">INDEX(Def_Instancias_Equipamentos!$E$2:$E$5135, MATCH(K3118, Def_Instancias_Equipamentos!$D$2:$D$5135, 0), 1)</f>
        <v>IA-16RaBbB</v>
      </c>
      <c r="I3118" s="27" t="str">
        <f t="array" ref="I3118">INDEX(Def_Instancias_Equipamentos!$E$2:$E$5135, MATCH(L3118, Def_Instancias_Equipamentos!$D$2:$D$5135, 0), 1)</f>
        <v>SI-16C4</v>
      </c>
      <c r="J3118" s="27" t="str">
        <f t="shared" si="26"/>
        <v>EXTERNO</v>
      </c>
      <c r="K3118" s="31" t="str">
        <f>Def_Instancias_Equipamentos!$D$443</f>
        <v>SI-Glob:DI-BbBPwrBEV</v>
      </c>
      <c r="L3118" s="19" t="str">
        <f>Def_Instancias_Equipamentos!$D$397</f>
        <v>SI-16C4:DI-BbBKckrV</v>
      </c>
      <c r="M3118" s="213" t="s">
        <v>1274</v>
      </c>
      <c r="N3118" s="69" t="s">
        <v>1276</v>
      </c>
      <c r="O3118" s="31" t="str">
        <f>Def_Sistemas_Conectores_Cabos!$B$10</f>
        <v>N 50-ohm</v>
      </c>
      <c r="P3118" s="50" t="str">
        <f>Def_Sistemas_Conectores_Cabos!$B$10</f>
        <v>N 50-ohm</v>
      </c>
      <c r="Q3118" s="55" t="str">
        <f t="shared" si="31"/>
        <v>SI-Glob:DI-BbBPwrBEV/Hyb_J2_0
SI-16C4:DI-BbBKckrV/TD</v>
      </c>
      <c r="R3118" s="56">
        <v>50.0</v>
      </c>
      <c r="S3118" s="56">
        <v>50.0</v>
      </c>
      <c r="T3118" s="50" t="str">
        <f>Def_Sistemas_Conectores_Cabos!$C$11</f>
        <v>LMR-400</v>
      </c>
      <c r="U3118" s="56" t="s">
        <v>1273</v>
      </c>
      <c r="V3118" s="33"/>
      <c r="W3118" s="33"/>
      <c r="X3118" s="33"/>
    </row>
    <row r="3119" ht="15.75" customHeight="1">
      <c r="A3119" s="19" t="str">
        <f>Def_Sistemas_Conectores_Cabos!$A$22</f>
        <v>BPM de elétrons</v>
      </c>
      <c r="B3119" s="22" t="str">
        <f>Datas_Entregas!$A$2</f>
        <v>Booster/LTB</v>
      </c>
      <c r="C3119" s="25">
        <f t="array" ref="C3119">INDEX(Datas_Entregas!$B$2:$B$100, MATCH(B3119, Datas_Entregas!$A$2:$A$100, 0), 1)</f>
        <v>43266</v>
      </c>
      <c r="D3119" s="22" t="str">
        <f>Def_Status_Montagem!$A$2</f>
        <v>A verificar</v>
      </c>
      <c r="E3119" s="35" t="str">
        <f>Def_Status_Montagem!$B$4</f>
        <v>Contratada (inclui etiqueta)</v>
      </c>
      <c r="F3119" s="214" t="str">
        <f t="array" ref="F3119">INDEX(Def_Instancias_Equipamentos!$F$2:$F$5135, MATCH(K3119, Def_Instancias_Equipamentos!$D$2:$D$5135, 0), 1)</f>
        <v>Túnel (Booster)</v>
      </c>
      <c r="G3119" s="215" t="str">
        <f t="array" ref="G3119">INDEX(Def_Instancias_Equipamentos!$F$2:$F$5135, MATCH(L3119, Def_Instancias_Equipamentos!$D$2:$D$5135, 0), 1)</f>
        <v>Sala Racks 18 parte 2</v>
      </c>
      <c r="H3119" s="26" t="str">
        <f t="array" ref="H3119">INDEX(Def_Instancias_Equipamentos!$E$2:$E$5135, MATCH(K3119, Def_Instancias_Equipamentos!$D$2:$D$5135, 0), 1)</f>
        <v>BO-46U</v>
      </c>
      <c r="I3119" s="27" t="str">
        <f t="array" ref="I3119">INDEX(Def_Instancias_Equipamentos!$E$2:$E$5135, MATCH(L3119, Def_Instancias_Equipamentos!$D$2:$D$5135, 0), 1)</f>
        <v>IA-19RaBPM</v>
      </c>
      <c r="J3119" s="27" t="str">
        <f t="shared" si="26"/>
        <v>EXTERNO</v>
      </c>
      <c r="K3119" s="28" t="str">
        <f>Def_Instancias_Equipamentos!$D$1036</f>
        <v>BO-46U:DI-BPMSigPatch</v>
      </c>
      <c r="L3119" s="19" t="str">
        <f>Def_Instancias_Equipamentos!$D$786</f>
        <v>BO-46U:DI-BPMRFFE</v>
      </c>
      <c r="M3119" s="44" t="s">
        <v>44</v>
      </c>
      <c r="N3119" s="45" t="s">
        <v>45</v>
      </c>
      <c r="O3119" s="31" t="str">
        <f>Def_Sistemas_Conectores_Cabos!$B$7</f>
        <v>SMA 50-ohm</v>
      </c>
      <c r="P3119" s="19" t="str">
        <f>Def_Sistemas_Conectores_Cabos!$B$7</f>
        <v>SMA 50-ohm</v>
      </c>
      <c r="Q3119" s="27" t="str">
        <f t="shared" si="31"/>
        <v>BO-46U:DI-BPMSigPatch/BI_OUT
BO-46U:DI-BPMRFFE/BI_IN</v>
      </c>
      <c r="R3119" s="46" t="s">
        <v>25</v>
      </c>
      <c r="S3119" s="46" t="s">
        <v>25</v>
      </c>
      <c r="T3119" s="47" t="str">
        <f>Def_Sistemas_Conectores_Cabos!$C$14</f>
        <v>Datalink Extrudado</v>
      </c>
      <c r="U3119" s="45" t="s">
        <v>46</v>
      </c>
      <c r="V3119" s="33"/>
      <c r="W3119" s="33"/>
      <c r="X3119" s="33"/>
    </row>
    <row r="3120" ht="15.75" customHeight="1">
      <c r="A3120" s="19" t="str">
        <f>Def_Sistemas_Conectores_Cabos!$A$22</f>
        <v>BPM de elétrons</v>
      </c>
      <c r="B3120" s="22" t="str">
        <f>Datas_Entregas!$A$2</f>
        <v>Booster/LTB</v>
      </c>
      <c r="C3120" s="25">
        <f t="array" ref="C3120">INDEX(Datas_Entregas!$B$2:$B$100, MATCH(B3120, Datas_Entregas!$A$2:$A$100, 0), 1)</f>
        <v>43266</v>
      </c>
      <c r="D3120" s="22" t="str">
        <f>Def_Status_Montagem!$A$2</f>
        <v>A verificar</v>
      </c>
      <c r="E3120" s="35" t="str">
        <f>Def_Status_Montagem!$B$4</f>
        <v>Contratada (inclui etiqueta)</v>
      </c>
      <c r="F3120" s="214" t="str">
        <f t="array" ref="F3120">INDEX(Def_Instancias_Equipamentos!$F$2:$F$5135, MATCH(K3120, Def_Instancias_Equipamentos!$D$2:$D$5135, 0), 1)</f>
        <v>Túnel (Booster)</v>
      </c>
      <c r="G3120" s="215" t="str">
        <f t="array" ref="G3120">INDEX(Def_Instancias_Equipamentos!$F$2:$F$5135, MATCH(L3120, Def_Instancias_Equipamentos!$D$2:$D$5135, 0), 1)</f>
        <v>Sala Racks 18 parte 2</v>
      </c>
      <c r="H3120" s="26" t="str">
        <f t="array" ref="H3120">INDEX(Def_Instancias_Equipamentos!$E$2:$E$5135, MATCH(K3120, Def_Instancias_Equipamentos!$D$2:$D$5135, 0), 1)</f>
        <v>BO-46U</v>
      </c>
      <c r="I3120" s="27" t="str">
        <f t="array" ref="I3120">INDEX(Def_Instancias_Equipamentos!$E$2:$E$5135, MATCH(L3120, Def_Instancias_Equipamentos!$D$2:$D$5135, 0), 1)</f>
        <v>IA-19RaBPM</v>
      </c>
      <c r="J3120" s="27" t="str">
        <f t="shared" si="26"/>
        <v>EXTERNO</v>
      </c>
      <c r="K3120" s="28" t="str">
        <f>Def_Instancias_Equipamentos!$D$1036</f>
        <v>BO-46U:DI-BPMSigPatch</v>
      </c>
      <c r="L3120" s="19" t="str">
        <f>Def_Instancias_Equipamentos!$D$786</f>
        <v>BO-46U:DI-BPMRFFE</v>
      </c>
      <c r="M3120" s="44" t="s">
        <v>47</v>
      </c>
      <c r="N3120" s="45" t="s">
        <v>48</v>
      </c>
      <c r="O3120" s="31" t="str">
        <f>Def_Sistemas_Conectores_Cabos!$B$7</f>
        <v>SMA 50-ohm</v>
      </c>
      <c r="P3120" s="19" t="str">
        <f>Def_Sistemas_Conectores_Cabos!$B$7</f>
        <v>SMA 50-ohm</v>
      </c>
      <c r="Q3120" s="27" t="str">
        <f t="shared" si="31"/>
        <v>BO-46U:DI-BPMSigPatch/BO_OUT
BO-46U:DI-BPMRFFE/BO_IN</v>
      </c>
      <c r="R3120" s="46" t="s">
        <v>25</v>
      </c>
      <c r="S3120" s="46" t="s">
        <v>25</v>
      </c>
      <c r="T3120" s="47" t="str">
        <f>Def_Sistemas_Conectores_Cabos!$C$14</f>
        <v>Datalink Extrudado</v>
      </c>
      <c r="U3120" s="45" t="s">
        <v>46</v>
      </c>
      <c r="V3120" s="33"/>
      <c r="W3120" s="33"/>
      <c r="X3120" s="33"/>
    </row>
    <row r="3121" ht="15.75" customHeight="1">
      <c r="A3121" s="19" t="str">
        <f>Def_Sistemas_Conectores_Cabos!$A$22</f>
        <v>BPM de elétrons</v>
      </c>
      <c r="B3121" s="22" t="str">
        <f>Datas_Entregas!$A$2</f>
        <v>Booster/LTB</v>
      </c>
      <c r="C3121" s="25">
        <f t="array" ref="C3121">INDEX(Datas_Entregas!$B$2:$B$100, MATCH(B3121, Datas_Entregas!$A$2:$A$100, 0), 1)</f>
        <v>43266</v>
      </c>
      <c r="D3121" s="22" t="str">
        <f>Def_Status_Montagem!$A$2</f>
        <v>A verificar</v>
      </c>
      <c r="E3121" s="35" t="str">
        <f>Def_Status_Montagem!$B$4</f>
        <v>Contratada (inclui etiqueta)</v>
      </c>
      <c r="F3121" s="214" t="str">
        <f t="array" ref="F3121">INDEX(Def_Instancias_Equipamentos!$F$2:$F$5135, MATCH(K3121, Def_Instancias_Equipamentos!$D$2:$D$5135, 0), 1)</f>
        <v>Túnel (Booster)</v>
      </c>
      <c r="G3121" s="215" t="str">
        <f t="array" ref="G3121">INDEX(Def_Instancias_Equipamentos!$F$2:$F$5135, MATCH(L3121, Def_Instancias_Equipamentos!$D$2:$D$5135, 0), 1)</f>
        <v>Sala Racks 18 parte 2</v>
      </c>
      <c r="H3121" s="26" t="str">
        <f t="array" ref="H3121">INDEX(Def_Instancias_Equipamentos!$E$2:$E$5135, MATCH(K3121, Def_Instancias_Equipamentos!$D$2:$D$5135, 0), 1)</f>
        <v>BO-46U</v>
      </c>
      <c r="I3121" s="27" t="str">
        <f t="array" ref="I3121">INDEX(Def_Instancias_Equipamentos!$E$2:$E$5135, MATCH(L3121, Def_Instancias_Equipamentos!$D$2:$D$5135, 0), 1)</f>
        <v>IA-19RaBPM</v>
      </c>
      <c r="J3121" s="27" t="str">
        <f t="shared" si="26"/>
        <v>EXTERNO</v>
      </c>
      <c r="K3121" s="28" t="str">
        <f>Def_Instancias_Equipamentos!$D$1036</f>
        <v>BO-46U:DI-BPMSigPatch</v>
      </c>
      <c r="L3121" s="19" t="str">
        <f>Def_Instancias_Equipamentos!$D$786</f>
        <v>BO-46U:DI-BPMRFFE</v>
      </c>
      <c r="M3121" s="44" t="s">
        <v>49</v>
      </c>
      <c r="N3121" s="45" t="s">
        <v>50</v>
      </c>
      <c r="O3121" s="31" t="str">
        <f>Def_Sistemas_Conectores_Cabos!$B$7</f>
        <v>SMA 50-ohm</v>
      </c>
      <c r="P3121" s="19" t="str">
        <f>Def_Sistemas_Conectores_Cabos!$B$7</f>
        <v>SMA 50-ohm</v>
      </c>
      <c r="Q3121" s="27" t="str">
        <f t="shared" si="31"/>
        <v>BO-46U:DI-BPMSigPatch/TI_OUT
BO-46U:DI-BPMRFFE/TI_IN</v>
      </c>
      <c r="R3121" s="46" t="s">
        <v>25</v>
      </c>
      <c r="S3121" s="46" t="s">
        <v>25</v>
      </c>
      <c r="T3121" s="47" t="str">
        <f>Def_Sistemas_Conectores_Cabos!$C$14</f>
        <v>Datalink Extrudado</v>
      </c>
      <c r="U3121" s="45" t="s">
        <v>46</v>
      </c>
      <c r="V3121" s="33"/>
      <c r="W3121" s="33"/>
      <c r="X3121" s="33"/>
    </row>
    <row r="3122" ht="15.75" customHeight="1">
      <c r="A3122" s="19" t="str">
        <f>Def_Sistemas_Conectores_Cabos!$A$22</f>
        <v>BPM de elétrons</v>
      </c>
      <c r="B3122" s="22" t="str">
        <f>Datas_Entregas!$A$2</f>
        <v>Booster/LTB</v>
      </c>
      <c r="C3122" s="25">
        <f t="array" ref="C3122">INDEX(Datas_Entregas!$B$2:$B$100, MATCH(B3122, Datas_Entregas!$A$2:$A$100, 0), 1)</f>
        <v>43266</v>
      </c>
      <c r="D3122" s="22" t="str">
        <f>Def_Status_Montagem!$A$2</f>
        <v>A verificar</v>
      </c>
      <c r="E3122" s="35" t="str">
        <f>Def_Status_Montagem!$B$4</f>
        <v>Contratada (inclui etiqueta)</v>
      </c>
      <c r="F3122" s="214" t="str">
        <f t="array" ref="F3122">INDEX(Def_Instancias_Equipamentos!$F$2:$F$5135, MATCH(K3122, Def_Instancias_Equipamentos!$D$2:$D$5135, 0), 1)</f>
        <v>Túnel (Booster)</v>
      </c>
      <c r="G3122" s="215" t="str">
        <f t="array" ref="G3122">INDEX(Def_Instancias_Equipamentos!$F$2:$F$5135, MATCH(L3122, Def_Instancias_Equipamentos!$D$2:$D$5135, 0), 1)</f>
        <v>Sala Racks 18 parte 2</v>
      </c>
      <c r="H3122" s="26" t="str">
        <f t="array" ref="H3122">INDEX(Def_Instancias_Equipamentos!$E$2:$E$5135, MATCH(K3122, Def_Instancias_Equipamentos!$D$2:$D$5135, 0), 1)</f>
        <v>BO-46U</v>
      </c>
      <c r="I3122" s="27" t="str">
        <f t="array" ref="I3122">INDEX(Def_Instancias_Equipamentos!$E$2:$E$5135, MATCH(L3122, Def_Instancias_Equipamentos!$D$2:$D$5135, 0), 1)</f>
        <v>IA-19RaBPM</v>
      </c>
      <c r="J3122" s="27" t="str">
        <f t="shared" si="26"/>
        <v>EXTERNO</v>
      </c>
      <c r="K3122" s="28" t="str">
        <f>Def_Instancias_Equipamentos!$D$1036</f>
        <v>BO-46U:DI-BPMSigPatch</v>
      </c>
      <c r="L3122" s="19" t="str">
        <f>Def_Instancias_Equipamentos!$D$786</f>
        <v>BO-46U:DI-BPMRFFE</v>
      </c>
      <c r="M3122" s="44" t="s">
        <v>51</v>
      </c>
      <c r="N3122" s="45" t="s">
        <v>52</v>
      </c>
      <c r="O3122" s="31" t="str">
        <f>Def_Sistemas_Conectores_Cabos!$B$7</f>
        <v>SMA 50-ohm</v>
      </c>
      <c r="P3122" s="19" t="str">
        <f>Def_Sistemas_Conectores_Cabos!$B$7</f>
        <v>SMA 50-ohm</v>
      </c>
      <c r="Q3122" s="27" t="str">
        <f t="shared" si="31"/>
        <v>BO-46U:DI-BPMSigPatch/TO_OUT
BO-46U:DI-BPMRFFE/TO_IN</v>
      </c>
      <c r="R3122" s="46" t="s">
        <v>25</v>
      </c>
      <c r="S3122" s="46" t="s">
        <v>25</v>
      </c>
      <c r="T3122" s="47" t="str">
        <f>Def_Sistemas_Conectores_Cabos!$C$14</f>
        <v>Datalink Extrudado</v>
      </c>
      <c r="U3122" s="45" t="s">
        <v>46</v>
      </c>
      <c r="V3122" s="33"/>
      <c r="W3122" s="33"/>
      <c r="X3122" s="33"/>
    </row>
    <row r="3123" ht="15.75" customHeight="1">
      <c r="A3123" s="19" t="str">
        <f>Def_Sistemas_Conectores_Cabos!$A$22</f>
        <v>BPM de elétrons</v>
      </c>
      <c r="B3123" s="22" t="str">
        <f>Datas_Entregas!$A$2</f>
        <v>Booster/LTB</v>
      </c>
      <c r="C3123" s="25">
        <f t="array" ref="C3123">INDEX(Datas_Entregas!$B$2:$B$100, MATCH(B3123, Datas_Entregas!$A$2:$A$100, 0), 1)</f>
        <v>43266</v>
      </c>
      <c r="D3123" s="22" t="str">
        <f>Def_Status_Montagem!$A$2</f>
        <v>A verificar</v>
      </c>
      <c r="E3123" s="35" t="str">
        <f>Def_Status_Montagem!$B$4</f>
        <v>Contratada (inclui etiqueta)</v>
      </c>
      <c r="F3123" s="214" t="str">
        <f t="array" ref="F3123">INDEX(Def_Instancias_Equipamentos!$F$2:$F$5135, MATCH(K3123, Def_Instancias_Equipamentos!$D$2:$D$5135, 0), 1)</f>
        <v>Túnel (Booster)</v>
      </c>
      <c r="G3123" s="215" t="str">
        <f t="array" ref="G3123">INDEX(Def_Instancias_Equipamentos!$F$2:$F$5135, MATCH(L3123, Def_Instancias_Equipamentos!$D$2:$D$5135, 0), 1)</f>
        <v>Sala Racks 18 parte 2</v>
      </c>
      <c r="H3123" s="26" t="str">
        <f t="array" ref="H3123">INDEX(Def_Instancias_Equipamentos!$E$2:$E$5135, MATCH(K3123, Def_Instancias_Equipamentos!$D$2:$D$5135, 0), 1)</f>
        <v>BO-47U</v>
      </c>
      <c r="I3123" s="27" t="str">
        <f t="array" ref="I3123">INDEX(Def_Instancias_Equipamentos!$E$2:$E$5135, MATCH(L3123, Def_Instancias_Equipamentos!$D$2:$D$5135, 0), 1)</f>
        <v>IA-19RaBPM</v>
      </c>
      <c r="J3123" s="27" t="str">
        <f t="shared" si="26"/>
        <v>EXTERNO</v>
      </c>
      <c r="K3123" s="28" t="str">
        <f>Def_Instancias_Equipamentos!$D$1037</f>
        <v>BO-47U:DI-BPMSigPatch</v>
      </c>
      <c r="L3123" s="19" t="str">
        <f>Def_Instancias_Equipamentos!$D$787</f>
        <v>BO-47U:DI-BPMRFFE</v>
      </c>
      <c r="M3123" s="44" t="s">
        <v>44</v>
      </c>
      <c r="N3123" s="45" t="s">
        <v>45</v>
      </c>
      <c r="O3123" s="31" t="str">
        <f>Def_Sistemas_Conectores_Cabos!$B$7</f>
        <v>SMA 50-ohm</v>
      </c>
      <c r="P3123" s="19" t="str">
        <f>Def_Sistemas_Conectores_Cabos!$B$7</f>
        <v>SMA 50-ohm</v>
      </c>
      <c r="Q3123" s="27" t="str">
        <f t="shared" si="31"/>
        <v>BO-47U:DI-BPMSigPatch/BI_OUT
BO-47U:DI-BPMRFFE/BI_IN</v>
      </c>
      <c r="R3123" s="46" t="s">
        <v>25</v>
      </c>
      <c r="S3123" s="46" t="s">
        <v>25</v>
      </c>
      <c r="T3123" s="47" t="str">
        <f>Def_Sistemas_Conectores_Cabos!$C$14</f>
        <v>Datalink Extrudado</v>
      </c>
      <c r="U3123" s="45" t="s">
        <v>46</v>
      </c>
      <c r="V3123" s="33"/>
      <c r="W3123" s="33"/>
      <c r="X3123" s="33"/>
    </row>
    <row r="3124" ht="15.75" customHeight="1">
      <c r="A3124" s="19" t="str">
        <f>Def_Sistemas_Conectores_Cabos!$A$22</f>
        <v>BPM de elétrons</v>
      </c>
      <c r="B3124" s="22" t="str">
        <f>Datas_Entregas!$A$2</f>
        <v>Booster/LTB</v>
      </c>
      <c r="C3124" s="25">
        <f t="array" ref="C3124">INDEX(Datas_Entregas!$B$2:$B$100, MATCH(B3124, Datas_Entregas!$A$2:$A$100, 0), 1)</f>
        <v>43266</v>
      </c>
      <c r="D3124" s="22" t="str">
        <f>Def_Status_Montagem!$A$2</f>
        <v>A verificar</v>
      </c>
      <c r="E3124" s="35" t="str">
        <f>Def_Status_Montagem!$B$4</f>
        <v>Contratada (inclui etiqueta)</v>
      </c>
      <c r="F3124" s="214" t="str">
        <f t="array" ref="F3124">INDEX(Def_Instancias_Equipamentos!$F$2:$F$5135, MATCH(K3124, Def_Instancias_Equipamentos!$D$2:$D$5135, 0), 1)</f>
        <v>Túnel (Booster)</v>
      </c>
      <c r="G3124" s="215" t="str">
        <f t="array" ref="G3124">INDEX(Def_Instancias_Equipamentos!$F$2:$F$5135, MATCH(L3124, Def_Instancias_Equipamentos!$D$2:$D$5135, 0), 1)</f>
        <v>Sala Racks 18 parte 2</v>
      </c>
      <c r="H3124" s="26" t="str">
        <f t="array" ref="H3124">INDEX(Def_Instancias_Equipamentos!$E$2:$E$5135, MATCH(K3124, Def_Instancias_Equipamentos!$D$2:$D$5135, 0), 1)</f>
        <v>BO-47U</v>
      </c>
      <c r="I3124" s="27" t="str">
        <f t="array" ref="I3124">INDEX(Def_Instancias_Equipamentos!$E$2:$E$5135, MATCH(L3124, Def_Instancias_Equipamentos!$D$2:$D$5135, 0), 1)</f>
        <v>IA-19RaBPM</v>
      </c>
      <c r="J3124" s="27" t="str">
        <f t="shared" si="26"/>
        <v>EXTERNO</v>
      </c>
      <c r="K3124" s="28" t="str">
        <f>Def_Instancias_Equipamentos!$D$1037</f>
        <v>BO-47U:DI-BPMSigPatch</v>
      </c>
      <c r="L3124" s="19" t="str">
        <f>Def_Instancias_Equipamentos!$D$787</f>
        <v>BO-47U:DI-BPMRFFE</v>
      </c>
      <c r="M3124" s="44" t="s">
        <v>47</v>
      </c>
      <c r="N3124" s="45" t="s">
        <v>48</v>
      </c>
      <c r="O3124" s="31" t="str">
        <f>Def_Sistemas_Conectores_Cabos!$B$7</f>
        <v>SMA 50-ohm</v>
      </c>
      <c r="P3124" s="19" t="str">
        <f>Def_Sistemas_Conectores_Cabos!$B$7</f>
        <v>SMA 50-ohm</v>
      </c>
      <c r="Q3124" s="27" t="str">
        <f t="shared" si="31"/>
        <v>BO-47U:DI-BPMSigPatch/BO_OUT
BO-47U:DI-BPMRFFE/BO_IN</v>
      </c>
      <c r="R3124" s="46" t="s">
        <v>25</v>
      </c>
      <c r="S3124" s="46" t="s">
        <v>25</v>
      </c>
      <c r="T3124" s="47" t="str">
        <f>Def_Sistemas_Conectores_Cabos!$C$14</f>
        <v>Datalink Extrudado</v>
      </c>
      <c r="U3124" s="45" t="s">
        <v>46</v>
      </c>
      <c r="V3124" s="33"/>
      <c r="W3124" s="33"/>
      <c r="X3124" s="33"/>
    </row>
    <row r="3125" ht="15.75" customHeight="1">
      <c r="A3125" s="19" t="str">
        <f>Def_Sistemas_Conectores_Cabos!$A$22</f>
        <v>BPM de elétrons</v>
      </c>
      <c r="B3125" s="22" t="str">
        <f>Datas_Entregas!$A$2</f>
        <v>Booster/LTB</v>
      </c>
      <c r="C3125" s="25">
        <f t="array" ref="C3125">INDEX(Datas_Entregas!$B$2:$B$100, MATCH(B3125, Datas_Entregas!$A$2:$A$100, 0), 1)</f>
        <v>43266</v>
      </c>
      <c r="D3125" s="22" t="str">
        <f>Def_Status_Montagem!$A$2</f>
        <v>A verificar</v>
      </c>
      <c r="E3125" s="35" t="str">
        <f>Def_Status_Montagem!$B$4</f>
        <v>Contratada (inclui etiqueta)</v>
      </c>
      <c r="F3125" s="214" t="str">
        <f t="array" ref="F3125">INDEX(Def_Instancias_Equipamentos!$F$2:$F$5135, MATCH(K3125, Def_Instancias_Equipamentos!$D$2:$D$5135, 0), 1)</f>
        <v>Túnel (Booster)</v>
      </c>
      <c r="G3125" s="215" t="str">
        <f t="array" ref="G3125">INDEX(Def_Instancias_Equipamentos!$F$2:$F$5135, MATCH(L3125, Def_Instancias_Equipamentos!$D$2:$D$5135, 0), 1)</f>
        <v>Sala Racks 18 parte 2</v>
      </c>
      <c r="H3125" s="26" t="str">
        <f t="array" ref="H3125">INDEX(Def_Instancias_Equipamentos!$E$2:$E$5135, MATCH(K3125, Def_Instancias_Equipamentos!$D$2:$D$5135, 0), 1)</f>
        <v>BO-47U</v>
      </c>
      <c r="I3125" s="27" t="str">
        <f t="array" ref="I3125">INDEX(Def_Instancias_Equipamentos!$E$2:$E$5135, MATCH(L3125, Def_Instancias_Equipamentos!$D$2:$D$5135, 0), 1)</f>
        <v>IA-19RaBPM</v>
      </c>
      <c r="J3125" s="27" t="str">
        <f t="shared" si="26"/>
        <v>EXTERNO</v>
      </c>
      <c r="K3125" s="28" t="str">
        <f>Def_Instancias_Equipamentos!$D$1037</f>
        <v>BO-47U:DI-BPMSigPatch</v>
      </c>
      <c r="L3125" s="19" t="str">
        <f>Def_Instancias_Equipamentos!$D$787</f>
        <v>BO-47U:DI-BPMRFFE</v>
      </c>
      <c r="M3125" s="44" t="s">
        <v>49</v>
      </c>
      <c r="N3125" s="45" t="s">
        <v>50</v>
      </c>
      <c r="O3125" s="31" t="str">
        <f>Def_Sistemas_Conectores_Cabos!$B$7</f>
        <v>SMA 50-ohm</v>
      </c>
      <c r="P3125" s="19" t="str">
        <f>Def_Sistemas_Conectores_Cabos!$B$7</f>
        <v>SMA 50-ohm</v>
      </c>
      <c r="Q3125" s="27" t="str">
        <f t="shared" si="31"/>
        <v>BO-47U:DI-BPMSigPatch/TI_OUT
BO-47U:DI-BPMRFFE/TI_IN</v>
      </c>
      <c r="R3125" s="46" t="s">
        <v>25</v>
      </c>
      <c r="S3125" s="46" t="s">
        <v>25</v>
      </c>
      <c r="T3125" s="47" t="str">
        <f>Def_Sistemas_Conectores_Cabos!$C$14</f>
        <v>Datalink Extrudado</v>
      </c>
      <c r="U3125" s="45" t="s">
        <v>46</v>
      </c>
      <c r="V3125" s="33"/>
      <c r="W3125" s="33"/>
      <c r="X3125" s="33"/>
    </row>
    <row r="3126" ht="15.75" customHeight="1">
      <c r="A3126" s="19" t="str">
        <f>Def_Sistemas_Conectores_Cabos!$A$22</f>
        <v>BPM de elétrons</v>
      </c>
      <c r="B3126" s="22" t="str">
        <f>Datas_Entregas!$A$2</f>
        <v>Booster/LTB</v>
      </c>
      <c r="C3126" s="25">
        <f t="array" ref="C3126">INDEX(Datas_Entregas!$B$2:$B$100, MATCH(B3126, Datas_Entregas!$A$2:$A$100, 0), 1)</f>
        <v>43266</v>
      </c>
      <c r="D3126" s="22" t="str">
        <f>Def_Status_Montagem!$A$2</f>
        <v>A verificar</v>
      </c>
      <c r="E3126" s="35" t="str">
        <f>Def_Status_Montagem!$B$4</f>
        <v>Contratada (inclui etiqueta)</v>
      </c>
      <c r="F3126" s="214" t="str">
        <f t="array" ref="F3126">INDEX(Def_Instancias_Equipamentos!$F$2:$F$5135, MATCH(K3126, Def_Instancias_Equipamentos!$D$2:$D$5135, 0), 1)</f>
        <v>Túnel (Booster)</v>
      </c>
      <c r="G3126" s="215" t="str">
        <f t="array" ref="G3126">INDEX(Def_Instancias_Equipamentos!$F$2:$F$5135, MATCH(L3126, Def_Instancias_Equipamentos!$D$2:$D$5135, 0), 1)</f>
        <v>Sala Racks 18 parte 2</v>
      </c>
      <c r="H3126" s="26" t="str">
        <f t="array" ref="H3126">INDEX(Def_Instancias_Equipamentos!$E$2:$E$5135, MATCH(K3126, Def_Instancias_Equipamentos!$D$2:$D$5135, 0), 1)</f>
        <v>BO-47U</v>
      </c>
      <c r="I3126" s="27" t="str">
        <f t="array" ref="I3126">INDEX(Def_Instancias_Equipamentos!$E$2:$E$5135, MATCH(L3126, Def_Instancias_Equipamentos!$D$2:$D$5135, 0), 1)</f>
        <v>IA-19RaBPM</v>
      </c>
      <c r="J3126" s="27" t="str">
        <f t="shared" si="26"/>
        <v>EXTERNO</v>
      </c>
      <c r="K3126" s="28" t="str">
        <f>Def_Instancias_Equipamentos!$D$1037</f>
        <v>BO-47U:DI-BPMSigPatch</v>
      </c>
      <c r="L3126" s="19" t="str">
        <f>Def_Instancias_Equipamentos!$D$787</f>
        <v>BO-47U:DI-BPMRFFE</v>
      </c>
      <c r="M3126" s="44" t="s">
        <v>51</v>
      </c>
      <c r="N3126" s="45" t="s">
        <v>52</v>
      </c>
      <c r="O3126" s="31" t="str">
        <f>Def_Sistemas_Conectores_Cabos!$B$7</f>
        <v>SMA 50-ohm</v>
      </c>
      <c r="P3126" s="19" t="str">
        <f>Def_Sistemas_Conectores_Cabos!$B$7</f>
        <v>SMA 50-ohm</v>
      </c>
      <c r="Q3126" s="27" t="str">
        <f t="shared" si="31"/>
        <v>BO-47U:DI-BPMSigPatch/TO_OUT
BO-47U:DI-BPMRFFE/TO_IN</v>
      </c>
      <c r="R3126" s="46" t="s">
        <v>25</v>
      </c>
      <c r="S3126" s="46" t="s">
        <v>25</v>
      </c>
      <c r="T3126" s="47" t="str">
        <f>Def_Sistemas_Conectores_Cabos!$C$14</f>
        <v>Datalink Extrudado</v>
      </c>
      <c r="U3126" s="45" t="s">
        <v>46</v>
      </c>
      <c r="V3126" s="33"/>
      <c r="W3126" s="33"/>
      <c r="X3126" s="33"/>
    </row>
    <row r="3127" ht="15.75" customHeight="1">
      <c r="A3127" s="19" t="str">
        <f>Def_Sistemas_Conectores_Cabos!$A$22</f>
        <v>BPM de elétrons</v>
      </c>
      <c r="B3127" s="22" t="str">
        <f>Datas_Entregas!$A$2</f>
        <v>Booster/LTB</v>
      </c>
      <c r="C3127" s="25">
        <f t="array" ref="C3127">INDEX(Datas_Entregas!$B$2:$B$100, MATCH(B3127, Datas_Entregas!$A$2:$A$100, 0), 1)</f>
        <v>43266</v>
      </c>
      <c r="D3127" s="22" t="str">
        <f>Def_Status_Montagem!$A$2</f>
        <v>A verificar</v>
      </c>
      <c r="E3127" s="35" t="str">
        <f>Def_Status_Montagem!$B$4</f>
        <v>Contratada (inclui etiqueta)</v>
      </c>
      <c r="F3127" s="214" t="str">
        <f t="array" ref="F3127">INDEX(Def_Instancias_Equipamentos!$F$2:$F$5135, MATCH(K3127, Def_Instancias_Equipamentos!$D$2:$D$5135, 0), 1)</f>
        <v>Túnel (Booster)</v>
      </c>
      <c r="G3127" s="215" t="str">
        <f t="array" ref="G3127">INDEX(Def_Instancias_Equipamentos!$F$2:$F$5135, MATCH(L3127, Def_Instancias_Equipamentos!$D$2:$D$5135, 0), 1)</f>
        <v>Sala Racks 19&amp;20</v>
      </c>
      <c r="H3127" s="26" t="str">
        <f t="array" ref="H3127">INDEX(Def_Instancias_Equipamentos!$E$2:$E$5135, MATCH(K3127, Def_Instancias_Equipamentos!$D$2:$D$5135, 0), 1)</f>
        <v>BO-48U</v>
      </c>
      <c r="I3127" s="27" t="str">
        <f t="array" ref="I3127">INDEX(Def_Instancias_Equipamentos!$E$2:$E$5135, MATCH(L3127, Def_Instancias_Equipamentos!$D$2:$D$5135, 0), 1)</f>
        <v>IA-20RaBPM</v>
      </c>
      <c r="J3127" s="27" t="str">
        <f t="shared" si="26"/>
        <v>EXTERNO</v>
      </c>
      <c r="K3127" s="28" t="str">
        <f>Def_Instancias_Equipamentos!$D$1038</f>
        <v>BO-48U:DI-BPMSigPatch</v>
      </c>
      <c r="L3127" s="19" t="str">
        <f>Def_Instancias_Equipamentos!$D$788</f>
        <v>BO-48U:DI-BPMRFFE</v>
      </c>
      <c r="M3127" s="44" t="s">
        <v>44</v>
      </c>
      <c r="N3127" s="45" t="s">
        <v>45</v>
      </c>
      <c r="O3127" s="31" t="str">
        <f>Def_Sistemas_Conectores_Cabos!$B$7</f>
        <v>SMA 50-ohm</v>
      </c>
      <c r="P3127" s="19" t="str">
        <f>Def_Sistemas_Conectores_Cabos!$B$7</f>
        <v>SMA 50-ohm</v>
      </c>
      <c r="Q3127" s="27" t="str">
        <f t="shared" si="31"/>
        <v>BO-48U:DI-BPMSigPatch/BI_OUT
BO-48U:DI-BPMRFFE/BI_IN</v>
      </c>
      <c r="R3127" s="46" t="s">
        <v>25</v>
      </c>
      <c r="S3127" s="46" t="s">
        <v>25</v>
      </c>
      <c r="T3127" s="47" t="str">
        <f>Def_Sistemas_Conectores_Cabos!$C$14</f>
        <v>Datalink Extrudado</v>
      </c>
      <c r="U3127" s="45" t="s">
        <v>46</v>
      </c>
      <c r="V3127" s="33"/>
      <c r="W3127" s="33"/>
      <c r="X3127" s="33"/>
    </row>
    <row r="3128" ht="15.75" customHeight="1">
      <c r="A3128" s="19" t="str">
        <f>Def_Sistemas_Conectores_Cabos!$A$22</f>
        <v>BPM de elétrons</v>
      </c>
      <c r="B3128" s="22" t="str">
        <f>Datas_Entregas!$A$2</f>
        <v>Booster/LTB</v>
      </c>
      <c r="C3128" s="25">
        <f t="array" ref="C3128">INDEX(Datas_Entregas!$B$2:$B$100, MATCH(B3128, Datas_Entregas!$A$2:$A$100, 0), 1)</f>
        <v>43266</v>
      </c>
      <c r="D3128" s="22" t="str">
        <f>Def_Status_Montagem!$A$2</f>
        <v>A verificar</v>
      </c>
      <c r="E3128" s="35" t="str">
        <f>Def_Status_Montagem!$B$4</f>
        <v>Contratada (inclui etiqueta)</v>
      </c>
      <c r="F3128" s="214" t="str">
        <f t="array" ref="F3128">INDEX(Def_Instancias_Equipamentos!$F$2:$F$5135, MATCH(K3128, Def_Instancias_Equipamentos!$D$2:$D$5135, 0), 1)</f>
        <v>Túnel (Booster)</v>
      </c>
      <c r="G3128" s="215" t="str">
        <f t="array" ref="G3128">INDEX(Def_Instancias_Equipamentos!$F$2:$F$5135, MATCH(L3128, Def_Instancias_Equipamentos!$D$2:$D$5135, 0), 1)</f>
        <v>Sala Racks 19&amp;20</v>
      </c>
      <c r="H3128" s="26" t="str">
        <f t="array" ref="H3128">INDEX(Def_Instancias_Equipamentos!$E$2:$E$5135, MATCH(K3128, Def_Instancias_Equipamentos!$D$2:$D$5135, 0), 1)</f>
        <v>BO-48U</v>
      </c>
      <c r="I3128" s="27" t="str">
        <f t="array" ref="I3128">INDEX(Def_Instancias_Equipamentos!$E$2:$E$5135, MATCH(L3128, Def_Instancias_Equipamentos!$D$2:$D$5135, 0), 1)</f>
        <v>IA-20RaBPM</v>
      </c>
      <c r="J3128" s="27" t="str">
        <f t="shared" si="26"/>
        <v>EXTERNO</v>
      </c>
      <c r="K3128" s="28" t="str">
        <f>Def_Instancias_Equipamentos!$D$1038</f>
        <v>BO-48U:DI-BPMSigPatch</v>
      </c>
      <c r="L3128" s="19" t="str">
        <f>Def_Instancias_Equipamentos!$D$788</f>
        <v>BO-48U:DI-BPMRFFE</v>
      </c>
      <c r="M3128" s="44" t="s">
        <v>47</v>
      </c>
      <c r="N3128" s="45" t="s">
        <v>48</v>
      </c>
      <c r="O3128" s="31" t="str">
        <f>Def_Sistemas_Conectores_Cabos!$B$7</f>
        <v>SMA 50-ohm</v>
      </c>
      <c r="P3128" s="19" t="str">
        <f>Def_Sistemas_Conectores_Cabos!$B$7</f>
        <v>SMA 50-ohm</v>
      </c>
      <c r="Q3128" s="27" t="str">
        <f t="shared" si="31"/>
        <v>BO-48U:DI-BPMSigPatch/BO_OUT
BO-48U:DI-BPMRFFE/BO_IN</v>
      </c>
      <c r="R3128" s="46" t="s">
        <v>25</v>
      </c>
      <c r="S3128" s="46" t="s">
        <v>25</v>
      </c>
      <c r="T3128" s="47" t="str">
        <f>Def_Sistemas_Conectores_Cabos!$C$14</f>
        <v>Datalink Extrudado</v>
      </c>
      <c r="U3128" s="45" t="s">
        <v>46</v>
      </c>
      <c r="V3128" s="33"/>
      <c r="W3128" s="33"/>
      <c r="X3128" s="33"/>
    </row>
    <row r="3129" ht="15.75" customHeight="1">
      <c r="A3129" s="19" t="str">
        <f>Def_Sistemas_Conectores_Cabos!$A$22</f>
        <v>BPM de elétrons</v>
      </c>
      <c r="B3129" s="22" t="str">
        <f>Datas_Entregas!$A$2</f>
        <v>Booster/LTB</v>
      </c>
      <c r="C3129" s="25">
        <f t="array" ref="C3129">INDEX(Datas_Entregas!$B$2:$B$100, MATCH(B3129, Datas_Entregas!$A$2:$A$100, 0), 1)</f>
        <v>43266</v>
      </c>
      <c r="D3129" s="22" t="str">
        <f>Def_Status_Montagem!$A$2</f>
        <v>A verificar</v>
      </c>
      <c r="E3129" s="35" t="str">
        <f>Def_Status_Montagem!$B$4</f>
        <v>Contratada (inclui etiqueta)</v>
      </c>
      <c r="F3129" s="214" t="str">
        <f t="array" ref="F3129">INDEX(Def_Instancias_Equipamentos!$F$2:$F$5135, MATCH(K3129, Def_Instancias_Equipamentos!$D$2:$D$5135, 0), 1)</f>
        <v>Túnel (Booster)</v>
      </c>
      <c r="G3129" s="215" t="str">
        <f t="array" ref="G3129">INDEX(Def_Instancias_Equipamentos!$F$2:$F$5135, MATCH(L3129, Def_Instancias_Equipamentos!$D$2:$D$5135, 0), 1)</f>
        <v>Sala Racks 19&amp;20</v>
      </c>
      <c r="H3129" s="26" t="str">
        <f t="array" ref="H3129">INDEX(Def_Instancias_Equipamentos!$E$2:$E$5135, MATCH(K3129, Def_Instancias_Equipamentos!$D$2:$D$5135, 0), 1)</f>
        <v>BO-48U</v>
      </c>
      <c r="I3129" s="27" t="str">
        <f t="array" ref="I3129">INDEX(Def_Instancias_Equipamentos!$E$2:$E$5135, MATCH(L3129, Def_Instancias_Equipamentos!$D$2:$D$5135, 0), 1)</f>
        <v>IA-20RaBPM</v>
      </c>
      <c r="J3129" s="27" t="str">
        <f t="shared" si="26"/>
        <v>EXTERNO</v>
      </c>
      <c r="K3129" s="28" t="str">
        <f>Def_Instancias_Equipamentos!$D$1038</f>
        <v>BO-48U:DI-BPMSigPatch</v>
      </c>
      <c r="L3129" s="19" t="str">
        <f>Def_Instancias_Equipamentos!$D$788</f>
        <v>BO-48U:DI-BPMRFFE</v>
      </c>
      <c r="M3129" s="44" t="s">
        <v>49</v>
      </c>
      <c r="N3129" s="45" t="s">
        <v>50</v>
      </c>
      <c r="O3129" s="31" t="str">
        <f>Def_Sistemas_Conectores_Cabos!$B$7</f>
        <v>SMA 50-ohm</v>
      </c>
      <c r="P3129" s="19" t="str">
        <f>Def_Sistemas_Conectores_Cabos!$B$7</f>
        <v>SMA 50-ohm</v>
      </c>
      <c r="Q3129" s="27" t="str">
        <f t="shared" si="31"/>
        <v>BO-48U:DI-BPMSigPatch/TI_OUT
BO-48U:DI-BPMRFFE/TI_IN</v>
      </c>
      <c r="R3129" s="46" t="s">
        <v>25</v>
      </c>
      <c r="S3129" s="46" t="s">
        <v>25</v>
      </c>
      <c r="T3129" s="47" t="str">
        <f>Def_Sistemas_Conectores_Cabos!$C$14</f>
        <v>Datalink Extrudado</v>
      </c>
      <c r="U3129" s="45" t="s">
        <v>46</v>
      </c>
      <c r="V3129" s="33"/>
      <c r="W3129" s="33"/>
      <c r="X3129" s="33"/>
    </row>
    <row r="3130" ht="15.75" customHeight="1">
      <c r="A3130" s="19" t="str">
        <f>Def_Sistemas_Conectores_Cabos!$A$22</f>
        <v>BPM de elétrons</v>
      </c>
      <c r="B3130" s="22" t="str">
        <f>Datas_Entregas!$A$2</f>
        <v>Booster/LTB</v>
      </c>
      <c r="C3130" s="25">
        <f t="array" ref="C3130">INDEX(Datas_Entregas!$B$2:$B$100, MATCH(B3130, Datas_Entregas!$A$2:$A$100, 0), 1)</f>
        <v>43266</v>
      </c>
      <c r="D3130" s="22" t="str">
        <f>Def_Status_Montagem!$A$2</f>
        <v>A verificar</v>
      </c>
      <c r="E3130" s="35" t="str">
        <f>Def_Status_Montagem!$B$4</f>
        <v>Contratada (inclui etiqueta)</v>
      </c>
      <c r="F3130" s="214" t="str">
        <f t="array" ref="F3130">INDEX(Def_Instancias_Equipamentos!$F$2:$F$5135, MATCH(K3130, Def_Instancias_Equipamentos!$D$2:$D$5135, 0), 1)</f>
        <v>Túnel (Booster)</v>
      </c>
      <c r="G3130" s="215" t="str">
        <f t="array" ref="G3130">INDEX(Def_Instancias_Equipamentos!$F$2:$F$5135, MATCH(L3130, Def_Instancias_Equipamentos!$D$2:$D$5135, 0), 1)</f>
        <v>Sala Racks 19&amp;20</v>
      </c>
      <c r="H3130" s="26" t="str">
        <f t="array" ref="H3130">INDEX(Def_Instancias_Equipamentos!$E$2:$E$5135, MATCH(K3130, Def_Instancias_Equipamentos!$D$2:$D$5135, 0), 1)</f>
        <v>BO-48U</v>
      </c>
      <c r="I3130" s="27" t="str">
        <f t="array" ref="I3130">INDEX(Def_Instancias_Equipamentos!$E$2:$E$5135, MATCH(L3130, Def_Instancias_Equipamentos!$D$2:$D$5135, 0), 1)</f>
        <v>IA-20RaBPM</v>
      </c>
      <c r="J3130" s="27" t="str">
        <f t="shared" si="26"/>
        <v>EXTERNO</v>
      </c>
      <c r="K3130" s="28" t="str">
        <f>Def_Instancias_Equipamentos!$D$1038</f>
        <v>BO-48U:DI-BPMSigPatch</v>
      </c>
      <c r="L3130" s="19" t="str">
        <f>Def_Instancias_Equipamentos!$D$788</f>
        <v>BO-48U:DI-BPMRFFE</v>
      </c>
      <c r="M3130" s="44" t="s">
        <v>51</v>
      </c>
      <c r="N3130" s="45" t="s">
        <v>52</v>
      </c>
      <c r="O3130" s="31" t="str">
        <f>Def_Sistemas_Conectores_Cabos!$B$7</f>
        <v>SMA 50-ohm</v>
      </c>
      <c r="P3130" s="19" t="str">
        <f>Def_Sistemas_Conectores_Cabos!$B$7</f>
        <v>SMA 50-ohm</v>
      </c>
      <c r="Q3130" s="27" t="str">
        <f t="shared" si="31"/>
        <v>BO-48U:DI-BPMSigPatch/TO_OUT
BO-48U:DI-BPMRFFE/TO_IN</v>
      </c>
      <c r="R3130" s="46" t="s">
        <v>25</v>
      </c>
      <c r="S3130" s="46" t="s">
        <v>25</v>
      </c>
      <c r="T3130" s="47" t="str">
        <f>Def_Sistemas_Conectores_Cabos!$C$14</f>
        <v>Datalink Extrudado</v>
      </c>
      <c r="U3130" s="45" t="s">
        <v>46</v>
      </c>
      <c r="V3130" s="33"/>
      <c r="W3130" s="33"/>
      <c r="X3130" s="33"/>
    </row>
    <row r="3131" ht="15.75" customHeight="1">
      <c r="A3131" s="19" t="str">
        <f>Def_Sistemas_Conectores_Cabos!$A$22</f>
        <v>BPM de elétrons</v>
      </c>
      <c r="B3131" s="22" t="str">
        <f>Datas_Entregas!$A$2</f>
        <v>Booster/LTB</v>
      </c>
      <c r="C3131" s="25">
        <f t="array" ref="C3131">INDEX(Datas_Entregas!$B$2:$B$100, MATCH(B3131, Datas_Entregas!$A$2:$A$100, 0), 1)</f>
        <v>43266</v>
      </c>
      <c r="D3131" s="22" t="str">
        <f>Def_Status_Montagem!$A$2</f>
        <v>A verificar</v>
      </c>
      <c r="E3131" s="35" t="str">
        <f>Def_Status_Montagem!$B$4</f>
        <v>Contratada (inclui etiqueta)</v>
      </c>
      <c r="F3131" s="214" t="str">
        <f t="array" ref="F3131">INDEX(Def_Instancias_Equipamentos!$F$2:$F$5135, MATCH(K3131, Def_Instancias_Equipamentos!$D$2:$D$5135, 0), 1)</f>
        <v>Túnel (Booster)</v>
      </c>
      <c r="G3131" s="215" t="str">
        <f t="array" ref="G3131">INDEX(Def_Instancias_Equipamentos!$F$2:$F$5135, MATCH(L3131, Def_Instancias_Equipamentos!$D$2:$D$5135, 0), 1)</f>
        <v>Sala Racks 19&amp;20</v>
      </c>
      <c r="H3131" s="26" t="str">
        <f t="array" ref="H3131">INDEX(Def_Instancias_Equipamentos!$E$2:$E$5135, MATCH(K3131, Def_Instancias_Equipamentos!$D$2:$D$5135, 0), 1)</f>
        <v>BO-49U</v>
      </c>
      <c r="I3131" s="27" t="str">
        <f t="array" ref="I3131">INDEX(Def_Instancias_Equipamentos!$E$2:$E$5135, MATCH(L3131, Def_Instancias_Equipamentos!$D$2:$D$5135, 0), 1)</f>
        <v>IA-20RaBPM</v>
      </c>
      <c r="J3131" s="27" t="str">
        <f t="shared" si="26"/>
        <v>EXTERNO</v>
      </c>
      <c r="K3131" s="28" t="str">
        <f>Def_Instancias_Equipamentos!$D$1039</f>
        <v>BO-49U:DI-BPMSigPatch</v>
      </c>
      <c r="L3131" s="19" t="str">
        <f>Def_Instancias_Equipamentos!$D$789</f>
        <v>BO-49U:DI-BPMRFFE</v>
      </c>
      <c r="M3131" s="44" t="s">
        <v>44</v>
      </c>
      <c r="N3131" s="45" t="s">
        <v>45</v>
      </c>
      <c r="O3131" s="31" t="str">
        <f>Def_Sistemas_Conectores_Cabos!$B$7</f>
        <v>SMA 50-ohm</v>
      </c>
      <c r="P3131" s="19" t="str">
        <f>Def_Sistemas_Conectores_Cabos!$B$7</f>
        <v>SMA 50-ohm</v>
      </c>
      <c r="Q3131" s="27" t="str">
        <f t="shared" si="31"/>
        <v>BO-49U:DI-BPMSigPatch/BI_OUT
BO-49U:DI-BPMRFFE/BI_IN</v>
      </c>
      <c r="R3131" s="46" t="s">
        <v>25</v>
      </c>
      <c r="S3131" s="46" t="s">
        <v>25</v>
      </c>
      <c r="T3131" s="47" t="str">
        <f>Def_Sistemas_Conectores_Cabos!$C$14</f>
        <v>Datalink Extrudado</v>
      </c>
      <c r="U3131" s="45" t="s">
        <v>46</v>
      </c>
      <c r="V3131" s="33"/>
      <c r="W3131" s="33"/>
      <c r="X3131" s="33"/>
    </row>
    <row r="3132" ht="15.75" customHeight="1">
      <c r="A3132" s="19" t="str">
        <f>Def_Sistemas_Conectores_Cabos!$A$22</f>
        <v>BPM de elétrons</v>
      </c>
      <c r="B3132" s="22" t="str">
        <f>Datas_Entregas!$A$2</f>
        <v>Booster/LTB</v>
      </c>
      <c r="C3132" s="25">
        <f t="array" ref="C3132">INDEX(Datas_Entregas!$B$2:$B$100, MATCH(B3132, Datas_Entregas!$A$2:$A$100, 0), 1)</f>
        <v>43266</v>
      </c>
      <c r="D3132" s="22" t="str">
        <f>Def_Status_Montagem!$A$2</f>
        <v>A verificar</v>
      </c>
      <c r="E3132" s="35" t="str">
        <f>Def_Status_Montagem!$B$4</f>
        <v>Contratada (inclui etiqueta)</v>
      </c>
      <c r="F3132" s="214" t="str">
        <f t="array" ref="F3132">INDEX(Def_Instancias_Equipamentos!$F$2:$F$5135, MATCH(K3132, Def_Instancias_Equipamentos!$D$2:$D$5135, 0), 1)</f>
        <v>Túnel (Booster)</v>
      </c>
      <c r="G3132" s="215" t="str">
        <f t="array" ref="G3132">INDEX(Def_Instancias_Equipamentos!$F$2:$F$5135, MATCH(L3132, Def_Instancias_Equipamentos!$D$2:$D$5135, 0), 1)</f>
        <v>Sala Racks 19&amp;20</v>
      </c>
      <c r="H3132" s="26" t="str">
        <f t="array" ref="H3132">INDEX(Def_Instancias_Equipamentos!$E$2:$E$5135, MATCH(K3132, Def_Instancias_Equipamentos!$D$2:$D$5135, 0), 1)</f>
        <v>BO-49U</v>
      </c>
      <c r="I3132" s="27" t="str">
        <f t="array" ref="I3132">INDEX(Def_Instancias_Equipamentos!$E$2:$E$5135, MATCH(L3132, Def_Instancias_Equipamentos!$D$2:$D$5135, 0), 1)</f>
        <v>IA-20RaBPM</v>
      </c>
      <c r="J3132" s="27" t="str">
        <f t="shared" si="26"/>
        <v>EXTERNO</v>
      </c>
      <c r="K3132" s="28" t="str">
        <f>Def_Instancias_Equipamentos!$D$1039</f>
        <v>BO-49U:DI-BPMSigPatch</v>
      </c>
      <c r="L3132" s="19" t="str">
        <f>Def_Instancias_Equipamentos!$D$789</f>
        <v>BO-49U:DI-BPMRFFE</v>
      </c>
      <c r="M3132" s="44" t="s">
        <v>47</v>
      </c>
      <c r="N3132" s="45" t="s">
        <v>48</v>
      </c>
      <c r="O3132" s="31" t="str">
        <f>Def_Sistemas_Conectores_Cabos!$B$7</f>
        <v>SMA 50-ohm</v>
      </c>
      <c r="P3132" s="19" t="str">
        <f>Def_Sistemas_Conectores_Cabos!$B$7</f>
        <v>SMA 50-ohm</v>
      </c>
      <c r="Q3132" s="27" t="str">
        <f t="shared" si="31"/>
        <v>BO-49U:DI-BPMSigPatch/BO_OUT
BO-49U:DI-BPMRFFE/BO_IN</v>
      </c>
      <c r="R3132" s="46" t="s">
        <v>25</v>
      </c>
      <c r="S3132" s="46" t="s">
        <v>25</v>
      </c>
      <c r="T3132" s="47" t="str">
        <f>Def_Sistemas_Conectores_Cabos!$C$14</f>
        <v>Datalink Extrudado</v>
      </c>
      <c r="U3132" s="45" t="s">
        <v>46</v>
      </c>
      <c r="V3132" s="33"/>
      <c r="W3132" s="33"/>
      <c r="X3132" s="33"/>
    </row>
    <row r="3133" ht="15.75" customHeight="1">
      <c r="A3133" s="19" t="str">
        <f>Def_Sistemas_Conectores_Cabos!$A$22</f>
        <v>BPM de elétrons</v>
      </c>
      <c r="B3133" s="22" t="str">
        <f>Datas_Entregas!$A$2</f>
        <v>Booster/LTB</v>
      </c>
      <c r="C3133" s="25">
        <f t="array" ref="C3133">INDEX(Datas_Entregas!$B$2:$B$100, MATCH(B3133, Datas_Entregas!$A$2:$A$100, 0), 1)</f>
        <v>43266</v>
      </c>
      <c r="D3133" s="22" t="str">
        <f>Def_Status_Montagem!$A$2</f>
        <v>A verificar</v>
      </c>
      <c r="E3133" s="35" t="str">
        <f>Def_Status_Montagem!$B$4</f>
        <v>Contratada (inclui etiqueta)</v>
      </c>
      <c r="F3133" s="214" t="str">
        <f t="array" ref="F3133">INDEX(Def_Instancias_Equipamentos!$F$2:$F$5135, MATCH(K3133, Def_Instancias_Equipamentos!$D$2:$D$5135, 0), 1)</f>
        <v>Túnel (Booster)</v>
      </c>
      <c r="G3133" s="215" t="str">
        <f t="array" ref="G3133">INDEX(Def_Instancias_Equipamentos!$F$2:$F$5135, MATCH(L3133, Def_Instancias_Equipamentos!$D$2:$D$5135, 0), 1)</f>
        <v>Sala Racks 19&amp;20</v>
      </c>
      <c r="H3133" s="26" t="str">
        <f t="array" ref="H3133">INDEX(Def_Instancias_Equipamentos!$E$2:$E$5135, MATCH(K3133, Def_Instancias_Equipamentos!$D$2:$D$5135, 0), 1)</f>
        <v>BO-49U</v>
      </c>
      <c r="I3133" s="27" t="str">
        <f t="array" ref="I3133">INDEX(Def_Instancias_Equipamentos!$E$2:$E$5135, MATCH(L3133, Def_Instancias_Equipamentos!$D$2:$D$5135, 0), 1)</f>
        <v>IA-20RaBPM</v>
      </c>
      <c r="J3133" s="27" t="str">
        <f t="shared" si="26"/>
        <v>EXTERNO</v>
      </c>
      <c r="K3133" s="28" t="str">
        <f>Def_Instancias_Equipamentos!$D$1039</f>
        <v>BO-49U:DI-BPMSigPatch</v>
      </c>
      <c r="L3133" s="19" t="str">
        <f>Def_Instancias_Equipamentos!$D$789</f>
        <v>BO-49U:DI-BPMRFFE</v>
      </c>
      <c r="M3133" s="44" t="s">
        <v>49</v>
      </c>
      <c r="N3133" s="45" t="s">
        <v>50</v>
      </c>
      <c r="O3133" s="31" t="str">
        <f>Def_Sistemas_Conectores_Cabos!$B$7</f>
        <v>SMA 50-ohm</v>
      </c>
      <c r="P3133" s="19" t="str">
        <f>Def_Sistemas_Conectores_Cabos!$B$7</f>
        <v>SMA 50-ohm</v>
      </c>
      <c r="Q3133" s="27" t="str">
        <f t="shared" si="31"/>
        <v>BO-49U:DI-BPMSigPatch/TI_OUT
BO-49U:DI-BPMRFFE/TI_IN</v>
      </c>
      <c r="R3133" s="46" t="s">
        <v>25</v>
      </c>
      <c r="S3133" s="46" t="s">
        <v>25</v>
      </c>
      <c r="T3133" s="47" t="str">
        <f>Def_Sistemas_Conectores_Cabos!$C$14</f>
        <v>Datalink Extrudado</v>
      </c>
      <c r="U3133" s="45" t="s">
        <v>46</v>
      </c>
      <c r="V3133" s="33"/>
      <c r="W3133" s="33"/>
      <c r="X3133" s="33"/>
    </row>
    <row r="3134" ht="15.75" customHeight="1">
      <c r="A3134" s="19" t="str">
        <f>Def_Sistemas_Conectores_Cabos!$A$22</f>
        <v>BPM de elétrons</v>
      </c>
      <c r="B3134" s="22" t="str">
        <f>Datas_Entregas!$A$2</f>
        <v>Booster/LTB</v>
      </c>
      <c r="C3134" s="25">
        <f t="array" ref="C3134">INDEX(Datas_Entregas!$B$2:$B$100, MATCH(B3134, Datas_Entregas!$A$2:$A$100, 0), 1)</f>
        <v>43266</v>
      </c>
      <c r="D3134" s="22" t="str">
        <f>Def_Status_Montagem!$A$2</f>
        <v>A verificar</v>
      </c>
      <c r="E3134" s="35" t="str">
        <f>Def_Status_Montagem!$B$4</f>
        <v>Contratada (inclui etiqueta)</v>
      </c>
      <c r="F3134" s="214" t="str">
        <f t="array" ref="F3134">INDEX(Def_Instancias_Equipamentos!$F$2:$F$5135, MATCH(K3134, Def_Instancias_Equipamentos!$D$2:$D$5135, 0), 1)</f>
        <v>Túnel (Booster)</v>
      </c>
      <c r="G3134" s="215" t="str">
        <f t="array" ref="G3134">INDEX(Def_Instancias_Equipamentos!$F$2:$F$5135, MATCH(L3134, Def_Instancias_Equipamentos!$D$2:$D$5135, 0), 1)</f>
        <v>Sala Racks 19&amp;20</v>
      </c>
      <c r="H3134" s="26" t="str">
        <f t="array" ref="H3134">INDEX(Def_Instancias_Equipamentos!$E$2:$E$5135, MATCH(K3134, Def_Instancias_Equipamentos!$D$2:$D$5135, 0), 1)</f>
        <v>BO-49U</v>
      </c>
      <c r="I3134" s="27" t="str">
        <f t="array" ref="I3134">INDEX(Def_Instancias_Equipamentos!$E$2:$E$5135, MATCH(L3134, Def_Instancias_Equipamentos!$D$2:$D$5135, 0), 1)</f>
        <v>IA-20RaBPM</v>
      </c>
      <c r="J3134" s="27" t="str">
        <f t="shared" si="26"/>
        <v>EXTERNO</v>
      </c>
      <c r="K3134" s="28" t="str">
        <f>Def_Instancias_Equipamentos!$D$1039</f>
        <v>BO-49U:DI-BPMSigPatch</v>
      </c>
      <c r="L3134" s="19" t="str">
        <f>Def_Instancias_Equipamentos!$D$789</f>
        <v>BO-49U:DI-BPMRFFE</v>
      </c>
      <c r="M3134" s="44" t="s">
        <v>51</v>
      </c>
      <c r="N3134" s="45" t="s">
        <v>52</v>
      </c>
      <c r="O3134" s="31" t="str">
        <f>Def_Sistemas_Conectores_Cabos!$B$7</f>
        <v>SMA 50-ohm</v>
      </c>
      <c r="P3134" s="19" t="str">
        <f>Def_Sistemas_Conectores_Cabos!$B$7</f>
        <v>SMA 50-ohm</v>
      </c>
      <c r="Q3134" s="27" t="str">
        <f t="shared" si="31"/>
        <v>BO-49U:DI-BPMSigPatch/TO_OUT
BO-49U:DI-BPMRFFE/TO_IN</v>
      </c>
      <c r="R3134" s="46" t="s">
        <v>25</v>
      </c>
      <c r="S3134" s="46" t="s">
        <v>25</v>
      </c>
      <c r="T3134" s="47" t="str">
        <f>Def_Sistemas_Conectores_Cabos!$C$14</f>
        <v>Datalink Extrudado</v>
      </c>
      <c r="U3134" s="45" t="s">
        <v>46</v>
      </c>
      <c r="V3134" s="33"/>
      <c r="W3134" s="33"/>
      <c r="X3134" s="33"/>
    </row>
    <row r="3135" ht="15.75" customHeight="1">
      <c r="A3135" s="19" t="str">
        <f>Def_Sistemas_Conectores_Cabos!$A$22</f>
        <v>BPM de elétrons</v>
      </c>
      <c r="B3135" s="22" t="str">
        <f>Datas_Entregas!$A$2</f>
        <v>Booster/LTB</v>
      </c>
      <c r="C3135" s="25">
        <f t="array" ref="C3135">INDEX(Datas_Entregas!$B$2:$B$100, MATCH(B3135, Datas_Entregas!$A$2:$A$100, 0), 1)</f>
        <v>43266</v>
      </c>
      <c r="D3135" s="22" t="str">
        <f>Def_Status_Montagem!$A$2</f>
        <v>A verificar</v>
      </c>
      <c r="E3135" s="35" t="str">
        <f>Def_Status_Montagem!$B$4</f>
        <v>Contratada (inclui etiqueta)</v>
      </c>
      <c r="F3135" s="214" t="str">
        <f t="array" ref="F3135">INDEX(Def_Instancias_Equipamentos!$F$2:$F$5135, MATCH(K3135, Def_Instancias_Equipamentos!$D$2:$D$5135, 0), 1)</f>
        <v>Túnel (Booster)</v>
      </c>
      <c r="G3135" s="215" t="str">
        <f t="array" ref="G3135">INDEX(Def_Instancias_Equipamentos!$F$2:$F$5135, MATCH(L3135, Def_Instancias_Equipamentos!$D$2:$D$5135, 0), 1)</f>
        <v>Sala Racks 19&amp;20</v>
      </c>
      <c r="H3135" s="26" t="str">
        <f t="array" ref="H3135">INDEX(Def_Instancias_Equipamentos!$E$2:$E$5135, MATCH(K3135, Def_Instancias_Equipamentos!$D$2:$D$5135, 0), 1)</f>
        <v>BO-50U</v>
      </c>
      <c r="I3135" s="27" t="str">
        <f t="array" ref="I3135">INDEX(Def_Instancias_Equipamentos!$E$2:$E$5135, MATCH(L3135, Def_Instancias_Equipamentos!$D$2:$D$5135, 0), 1)</f>
        <v>IA-20RaBPM</v>
      </c>
      <c r="J3135" s="27" t="str">
        <f t="shared" si="26"/>
        <v>EXTERNO</v>
      </c>
      <c r="K3135" s="28" t="str">
        <f>Def_Instancias_Equipamentos!$D$1040</f>
        <v>BO-50U:DI-BPMSigPatch</v>
      </c>
      <c r="L3135" s="19" t="str">
        <f>Def_Instancias_Equipamentos!$D$790</f>
        <v>BO-50U:DI-BPMRFFE</v>
      </c>
      <c r="M3135" s="44" t="s">
        <v>44</v>
      </c>
      <c r="N3135" s="45" t="s">
        <v>45</v>
      </c>
      <c r="O3135" s="31" t="str">
        <f>Def_Sistemas_Conectores_Cabos!$B$7</f>
        <v>SMA 50-ohm</v>
      </c>
      <c r="P3135" s="19" t="str">
        <f>Def_Sistemas_Conectores_Cabos!$B$7</f>
        <v>SMA 50-ohm</v>
      </c>
      <c r="Q3135" s="27" t="str">
        <f t="shared" si="31"/>
        <v>BO-50U:DI-BPMSigPatch/BI_OUT
BO-50U:DI-BPMRFFE/BI_IN</v>
      </c>
      <c r="R3135" s="46" t="s">
        <v>25</v>
      </c>
      <c r="S3135" s="46" t="s">
        <v>25</v>
      </c>
      <c r="T3135" s="47" t="str">
        <f>Def_Sistemas_Conectores_Cabos!$C$14</f>
        <v>Datalink Extrudado</v>
      </c>
      <c r="U3135" s="45" t="s">
        <v>46</v>
      </c>
      <c r="V3135" s="33"/>
      <c r="W3135" s="33"/>
      <c r="X3135" s="33"/>
    </row>
    <row r="3136" ht="15.75" customHeight="1">
      <c r="A3136" s="19" t="str">
        <f>Def_Sistemas_Conectores_Cabos!$A$22</f>
        <v>BPM de elétrons</v>
      </c>
      <c r="B3136" s="22" t="str">
        <f>Datas_Entregas!$A$2</f>
        <v>Booster/LTB</v>
      </c>
      <c r="C3136" s="25">
        <f t="array" ref="C3136">INDEX(Datas_Entregas!$B$2:$B$100, MATCH(B3136, Datas_Entregas!$A$2:$A$100, 0), 1)</f>
        <v>43266</v>
      </c>
      <c r="D3136" s="22" t="str">
        <f>Def_Status_Montagem!$A$2</f>
        <v>A verificar</v>
      </c>
      <c r="E3136" s="35" t="str">
        <f>Def_Status_Montagem!$B$4</f>
        <v>Contratada (inclui etiqueta)</v>
      </c>
      <c r="F3136" s="214" t="str">
        <f t="array" ref="F3136">INDEX(Def_Instancias_Equipamentos!$F$2:$F$5135, MATCH(K3136, Def_Instancias_Equipamentos!$D$2:$D$5135, 0), 1)</f>
        <v>Túnel (Booster)</v>
      </c>
      <c r="G3136" s="215" t="str">
        <f t="array" ref="G3136">INDEX(Def_Instancias_Equipamentos!$F$2:$F$5135, MATCH(L3136, Def_Instancias_Equipamentos!$D$2:$D$5135, 0), 1)</f>
        <v>Sala Racks 19&amp;20</v>
      </c>
      <c r="H3136" s="26" t="str">
        <f t="array" ref="H3136">INDEX(Def_Instancias_Equipamentos!$E$2:$E$5135, MATCH(K3136, Def_Instancias_Equipamentos!$D$2:$D$5135, 0), 1)</f>
        <v>BO-50U</v>
      </c>
      <c r="I3136" s="27" t="str">
        <f t="array" ref="I3136">INDEX(Def_Instancias_Equipamentos!$E$2:$E$5135, MATCH(L3136, Def_Instancias_Equipamentos!$D$2:$D$5135, 0), 1)</f>
        <v>IA-20RaBPM</v>
      </c>
      <c r="J3136" s="27" t="str">
        <f t="shared" si="26"/>
        <v>EXTERNO</v>
      </c>
      <c r="K3136" s="28" t="str">
        <f>Def_Instancias_Equipamentos!$D$1040</f>
        <v>BO-50U:DI-BPMSigPatch</v>
      </c>
      <c r="L3136" s="19" t="str">
        <f>Def_Instancias_Equipamentos!$D$790</f>
        <v>BO-50U:DI-BPMRFFE</v>
      </c>
      <c r="M3136" s="44" t="s">
        <v>47</v>
      </c>
      <c r="N3136" s="45" t="s">
        <v>48</v>
      </c>
      <c r="O3136" s="31" t="str">
        <f>Def_Sistemas_Conectores_Cabos!$B$7</f>
        <v>SMA 50-ohm</v>
      </c>
      <c r="P3136" s="19" t="str">
        <f>Def_Sistemas_Conectores_Cabos!$B$7</f>
        <v>SMA 50-ohm</v>
      </c>
      <c r="Q3136" s="27" t="str">
        <f t="shared" si="31"/>
        <v>BO-50U:DI-BPMSigPatch/BO_OUT
BO-50U:DI-BPMRFFE/BO_IN</v>
      </c>
      <c r="R3136" s="46" t="s">
        <v>25</v>
      </c>
      <c r="S3136" s="46" t="s">
        <v>25</v>
      </c>
      <c r="T3136" s="47" t="str">
        <f>Def_Sistemas_Conectores_Cabos!$C$14</f>
        <v>Datalink Extrudado</v>
      </c>
      <c r="U3136" s="45" t="s">
        <v>46</v>
      </c>
      <c r="V3136" s="33"/>
      <c r="W3136" s="33"/>
      <c r="X3136" s="33"/>
    </row>
    <row r="3137" ht="15.75" customHeight="1">
      <c r="A3137" s="19" t="str">
        <f>Def_Sistemas_Conectores_Cabos!$A$22</f>
        <v>BPM de elétrons</v>
      </c>
      <c r="B3137" s="22" t="str">
        <f>Datas_Entregas!$A$2</f>
        <v>Booster/LTB</v>
      </c>
      <c r="C3137" s="25">
        <f t="array" ref="C3137">INDEX(Datas_Entregas!$B$2:$B$100, MATCH(B3137, Datas_Entregas!$A$2:$A$100, 0), 1)</f>
        <v>43266</v>
      </c>
      <c r="D3137" s="22" t="str">
        <f>Def_Status_Montagem!$A$2</f>
        <v>A verificar</v>
      </c>
      <c r="E3137" s="35" t="str">
        <f>Def_Status_Montagem!$B$4</f>
        <v>Contratada (inclui etiqueta)</v>
      </c>
      <c r="F3137" s="214" t="str">
        <f t="array" ref="F3137">INDEX(Def_Instancias_Equipamentos!$F$2:$F$5135, MATCH(K3137, Def_Instancias_Equipamentos!$D$2:$D$5135, 0), 1)</f>
        <v>Túnel (Booster)</v>
      </c>
      <c r="G3137" s="215" t="str">
        <f t="array" ref="G3137">INDEX(Def_Instancias_Equipamentos!$F$2:$F$5135, MATCH(L3137, Def_Instancias_Equipamentos!$D$2:$D$5135, 0), 1)</f>
        <v>Sala Racks 19&amp;20</v>
      </c>
      <c r="H3137" s="26" t="str">
        <f t="array" ref="H3137">INDEX(Def_Instancias_Equipamentos!$E$2:$E$5135, MATCH(K3137, Def_Instancias_Equipamentos!$D$2:$D$5135, 0), 1)</f>
        <v>BO-50U</v>
      </c>
      <c r="I3137" s="27" t="str">
        <f t="array" ref="I3137">INDEX(Def_Instancias_Equipamentos!$E$2:$E$5135, MATCH(L3137, Def_Instancias_Equipamentos!$D$2:$D$5135, 0), 1)</f>
        <v>IA-20RaBPM</v>
      </c>
      <c r="J3137" s="27" t="str">
        <f t="shared" si="26"/>
        <v>EXTERNO</v>
      </c>
      <c r="K3137" s="28" t="str">
        <f>Def_Instancias_Equipamentos!$D$1040</f>
        <v>BO-50U:DI-BPMSigPatch</v>
      </c>
      <c r="L3137" s="19" t="str">
        <f>Def_Instancias_Equipamentos!$D$790</f>
        <v>BO-50U:DI-BPMRFFE</v>
      </c>
      <c r="M3137" s="44" t="s">
        <v>49</v>
      </c>
      <c r="N3137" s="45" t="s">
        <v>50</v>
      </c>
      <c r="O3137" s="31" t="str">
        <f>Def_Sistemas_Conectores_Cabos!$B$7</f>
        <v>SMA 50-ohm</v>
      </c>
      <c r="P3137" s="19" t="str">
        <f>Def_Sistemas_Conectores_Cabos!$B$7</f>
        <v>SMA 50-ohm</v>
      </c>
      <c r="Q3137" s="27" t="str">
        <f t="shared" si="31"/>
        <v>BO-50U:DI-BPMSigPatch/TI_OUT
BO-50U:DI-BPMRFFE/TI_IN</v>
      </c>
      <c r="R3137" s="46" t="s">
        <v>25</v>
      </c>
      <c r="S3137" s="46" t="s">
        <v>25</v>
      </c>
      <c r="T3137" s="47" t="str">
        <f>Def_Sistemas_Conectores_Cabos!$C$14</f>
        <v>Datalink Extrudado</v>
      </c>
      <c r="U3137" s="45" t="s">
        <v>46</v>
      </c>
      <c r="V3137" s="33"/>
      <c r="W3137" s="33"/>
      <c r="X3137" s="33"/>
    </row>
    <row r="3138" ht="15.75" customHeight="1">
      <c r="A3138" s="19" t="str">
        <f>Def_Sistemas_Conectores_Cabos!$A$22</f>
        <v>BPM de elétrons</v>
      </c>
      <c r="B3138" s="22" t="str">
        <f>Datas_Entregas!$A$2</f>
        <v>Booster/LTB</v>
      </c>
      <c r="C3138" s="25">
        <f t="array" ref="C3138">INDEX(Datas_Entregas!$B$2:$B$100, MATCH(B3138, Datas_Entregas!$A$2:$A$100, 0), 1)</f>
        <v>43266</v>
      </c>
      <c r="D3138" s="22" t="str">
        <f>Def_Status_Montagem!$A$2</f>
        <v>A verificar</v>
      </c>
      <c r="E3138" s="35" t="str">
        <f>Def_Status_Montagem!$B$4</f>
        <v>Contratada (inclui etiqueta)</v>
      </c>
      <c r="F3138" s="214" t="str">
        <f t="array" ref="F3138">INDEX(Def_Instancias_Equipamentos!$F$2:$F$5135, MATCH(K3138, Def_Instancias_Equipamentos!$D$2:$D$5135, 0), 1)</f>
        <v>Túnel (Booster)</v>
      </c>
      <c r="G3138" s="215" t="str">
        <f t="array" ref="G3138">INDEX(Def_Instancias_Equipamentos!$F$2:$F$5135, MATCH(L3138, Def_Instancias_Equipamentos!$D$2:$D$5135, 0), 1)</f>
        <v>Sala Racks 19&amp;20</v>
      </c>
      <c r="H3138" s="26" t="str">
        <f t="array" ref="H3138">INDEX(Def_Instancias_Equipamentos!$E$2:$E$5135, MATCH(K3138, Def_Instancias_Equipamentos!$D$2:$D$5135, 0), 1)</f>
        <v>BO-50U</v>
      </c>
      <c r="I3138" s="27" t="str">
        <f t="array" ref="I3138">INDEX(Def_Instancias_Equipamentos!$E$2:$E$5135, MATCH(L3138, Def_Instancias_Equipamentos!$D$2:$D$5135, 0), 1)</f>
        <v>IA-20RaBPM</v>
      </c>
      <c r="J3138" s="27" t="str">
        <f t="shared" si="26"/>
        <v>EXTERNO</v>
      </c>
      <c r="K3138" s="28" t="str">
        <f>Def_Instancias_Equipamentos!$D$1040</f>
        <v>BO-50U:DI-BPMSigPatch</v>
      </c>
      <c r="L3138" s="19" t="str">
        <f>Def_Instancias_Equipamentos!$D$790</f>
        <v>BO-50U:DI-BPMRFFE</v>
      </c>
      <c r="M3138" s="44" t="s">
        <v>51</v>
      </c>
      <c r="N3138" s="45" t="s">
        <v>52</v>
      </c>
      <c r="O3138" s="31" t="str">
        <f>Def_Sistemas_Conectores_Cabos!$B$7</f>
        <v>SMA 50-ohm</v>
      </c>
      <c r="P3138" s="19" t="str">
        <f>Def_Sistemas_Conectores_Cabos!$B$7</f>
        <v>SMA 50-ohm</v>
      </c>
      <c r="Q3138" s="27" t="str">
        <f t="shared" si="31"/>
        <v>BO-50U:DI-BPMSigPatch/TO_OUT
BO-50U:DI-BPMRFFE/TO_IN</v>
      </c>
      <c r="R3138" s="46" t="s">
        <v>25</v>
      </c>
      <c r="S3138" s="46" t="s">
        <v>25</v>
      </c>
      <c r="T3138" s="47" t="str">
        <f>Def_Sistemas_Conectores_Cabos!$C$14</f>
        <v>Datalink Extrudado</v>
      </c>
      <c r="U3138" s="45" t="s">
        <v>46</v>
      </c>
      <c r="V3138" s="33"/>
      <c r="W3138" s="33"/>
      <c r="X3138" s="33"/>
    </row>
    <row r="3139" ht="15.75" customHeight="1">
      <c r="A3139" s="19" t="str">
        <f>Def_Sistemas_Conectores_Cabos!$A$22</f>
        <v>BPM de elétrons</v>
      </c>
      <c r="B3139" s="22" t="str">
        <f>Datas_Entregas!$A$2</f>
        <v>Booster/LTB</v>
      </c>
      <c r="C3139" s="25">
        <f t="array" ref="C3139">INDEX(Datas_Entregas!$B$2:$B$100, MATCH(B3139, Datas_Entregas!$A$2:$A$100, 0), 1)</f>
        <v>43266</v>
      </c>
      <c r="D3139" s="22" t="str">
        <f>Def_Status_Montagem!$A$4</f>
        <v>Comprado / Esperando entrega</v>
      </c>
      <c r="E3139" s="35" t="str">
        <f>Def_Status_Montagem!$B$4</f>
        <v>Contratada (inclui etiqueta)</v>
      </c>
      <c r="F3139" s="214"/>
      <c r="G3139" s="215"/>
      <c r="H3139" s="26" t="str">
        <f t="array" ref="H3139">INDEX(Def_Instancias_Equipamentos!$E$2:$E$5135, MATCH(K3139, Def_Instancias_Equipamentos!$D$2:$D$5135, 0), 1)</f>
        <v>TB-02</v>
      </c>
      <c r="I3139" s="27" t="str">
        <f t="array" ref="I3139">INDEX(Def_Instancias_Equipamentos!$E$2:$E$5135, MATCH(L3139, Def_Instancias_Equipamentos!$D$2:$D$5135, 0), 1)</f>
        <v>IA-20RaBPMTL</v>
      </c>
      <c r="J3139" s="27" t="str">
        <f t="shared" si="26"/>
        <v>EXTERNO</v>
      </c>
      <c r="K3139" s="28" t="str">
        <f>Def_Instancias_Equipamentos!$D$472</f>
        <v>TB-02:DI-BPMPkup-2</v>
      </c>
      <c r="L3139" s="19" t="str">
        <f>Def_Instancias_Equipamentos!$D$733</f>
        <v>TB-02:DI-BPMRFFE-2</v>
      </c>
      <c r="M3139" s="44" t="s">
        <v>89</v>
      </c>
      <c r="N3139" s="30" t="s">
        <v>52</v>
      </c>
      <c r="O3139" s="28" t="str">
        <f>Def_Sistemas_Conectores_Cabos!$B$7</f>
        <v>SMA 50-ohm</v>
      </c>
      <c r="P3139" s="19" t="str">
        <f>Def_Sistemas_Conectores_Cabos!$B$7</f>
        <v>SMA 50-ohm</v>
      </c>
      <c r="Q3139" s="27" t="str">
        <f t="shared" si="31"/>
        <v>TB-02:DI-BPMPkup-2/TO
TB-02:DI-BPMRFFE-2/TO_IN</v>
      </c>
      <c r="R3139" s="45"/>
      <c r="S3139" s="45"/>
      <c r="T3139" s="19" t="str">
        <f>Def_Sistemas_Conectores_Cabos!$C$14</f>
        <v>Datalink Extrudado</v>
      </c>
      <c r="U3139" s="56"/>
      <c r="V3139" s="33"/>
      <c r="W3139" s="33"/>
      <c r="X3139" s="33"/>
    </row>
    <row r="3140" ht="15.75" customHeight="1">
      <c r="A3140" s="19" t="str">
        <f>Def_Sistemas_Conectores_Cabos!$A$22</f>
        <v>BPM de elétrons</v>
      </c>
      <c r="B3140" s="22" t="str">
        <f>Datas_Entregas!$A$2</f>
        <v>Booster/LTB</v>
      </c>
      <c r="C3140" s="25">
        <f t="array" ref="C3140">INDEX(Datas_Entregas!$B$2:$B$100, MATCH(B3140, Datas_Entregas!$A$2:$A$100, 0), 1)</f>
        <v>43266</v>
      </c>
      <c r="D3140" s="22" t="str">
        <f>Def_Status_Montagem!$A$4</f>
        <v>Comprado / Esperando entrega</v>
      </c>
      <c r="E3140" s="35" t="str">
        <f>Def_Status_Montagem!$B$4</f>
        <v>Contratada (inclui etiqueta)</v>
      </c>
      <c r="F3140" s="214"/>
      <c r="G3140" s="215"/>
      <c r="H3140" s="26" t="str">
        <f t="array" ref="H3140">INDEX(Def_Instancias_Equipamentos!$E$2:$E$5135, MATCH(K3140, Def_Instancias_Equipamentos!$D$2:$D$5135, 0), 1)</f>
        <v>TB-03</v>
      </c>
      <c r="I3140" s="27" t="str">
        <f t="array" ref="I3140">INDEX(Def_Instancias_Equipamentos!$E$2:$E$5135, MATCH(L3140, Def_Instancias_Equipamentos!$D$2:$D$5135, 0), 1)</f>
        <v>IA-20RaBPMTL</v>
      </c>
      <c r="J3140" s="27" t="str">
        <f t="shared" si="26"/>
        <v>EXTERNO</v>
      </c>
      <c r="K3140" s="28" t="str">
        <f>Def_Instancias_Equipamentos!$D$473</f>
        <v>TB-03:DI-BPMPkup</v>
      </c>
      <c r="L3140" s="19" t="str">
        <f>Def_Instancias_Equipamentos!$D$734</f>
        <v>TB-03:DI-BPMRFFE</v>
      </c>
      <c r="M3140" s="44" t="s">
        <v>74</v>
      </c>
      <c r="N3140" s="30" t="s">
        <v>45</v>
      </c>
      <c r="O3140" s="28" t="str">
        <f>Def_Sistemas_Conectores_Cabos!$B$7</f>
        <v>SMA 50-ohm</v>
      </c>
      <c r="P3140" s="19" t="str">
        <f>Def_Sistemas_Conectores_Cabos!$B$7</f>
        <v>SMA 50-ohm</v>
      </c>
      <c r="Q3140" s="27" t="str">
        <f t="shared" si="31"/>
        <v>TB-03:DI-BPMPkup/BI
TB-03:DI-BPMRFFE/BI_IN</v>
      </c>
      <c r="R3140" s="45"/>
      <c r="S3140" s="45"/>
      <c r="T3140" s="19" t="str">
        <f>Def_Sistemas_Conectores_Cabos!$C$14</f>
        <v>Datalink Extrudado</v>
      </c>
      <c r="U3140" s="56"/>
      <c r="V3140" s="33"/>
      <c r="W3140" s="33"/>
      <c r="X3140" s="33"/>
    </row>
    <row r="3141" ht="15.75" customHeight="1">
      <c r="A3141" s="19" t="str">
        <f>Def_Sistemas_Conectores_Cabos!$A$22</f>
        <v>BPM de elétrons</v>
      </c>
      <c r="B3141" s="22" t="str">
        <f>Datas_Entregas!$A$2</f>
        <v>Booster/LTB</v>
      </c>
      <c r="C3141" s="25">
        <f t="array" ref="C3141">INDEX(Datas_Entregas!$B$2:$B$100, MATCH(B3141, Datas_Entregas!$A$2:$A$100, 0), 1)</f>
        <v>43266</v>
      </c>
      <c r="D3141" s="22" t="str">
        <f>Def_Status_Montagem!$A$4</f>
        <v>Comprado / Esperando entrega</v>
      </c>
      <c r="E3141" s="35" t="str">
        <f>Def_Status_Montagem!$B$4</f>
        <v>Contratada (inclui etiqueta)</v>
      </c>
      <c r="F3141" s="214"/>
      <c r="G3141" s="215"/>
      <c r="H3141" s="26" t="str">
        <f t="array" ref="H3141">INDEX(Def_Instancias_Equipamentos!$E$2:$E$5135, MATCH(K3141, Def_Instancias_Equipamentos!$D$2:$D$5135, 0), 1)</f>
        <v>TB-03</v>
      </c>
      <c r="I3141" s="27" t="str">
        <f t="array" ref="I3141">INDEX(Def_Instancias_Equipamentos!$E$2:$E$5135, MATCH(L3141, Def_Instancias_Equipamentos!$D$2:$D$5135, 0), 1)</f>
        <v>IA-20RaBPMTL</v>
      </c>
      <c r="J3141" s="27" t="str">
        <f t="shared" si="26"/>
        <v>EXTERNO</v>
      </c>
      <c r="K3141" s="28" t="str">
        <f>Def_Instancias_Equipamentos!$D$473</f>
        <v>TB-03:DI-BPMPkup</v>
      </c>
      <c r="L3141" s="19" t="str">
        <f>Def_Instancias_Equipamentos!$D$734</f>
        <v>TB-03:DI-BPMRFFE</v>
      </c>
      <c r="M3141" s="44" t="s">
        <v>77</v>
      </c>
      <c r="N3141" s="30" t="s">
        <v>48</v>
      </c>
      <c r="O3141" s="28" t="str">
        <f>Def_Sistemas_Conectores_Cabos!$B$7</f>
        <v>SMA 50-ohm</v>
      </c>
      <c r="P3141" s="19" t="str">
        <f>Def_Sistemas_Conectores_Cabos!$B$7</f>
        <v>SMA 50-ohm</v>
      </c>
      <c r="Q3141" s="27" t="str">
        <f t="shared" si="31"/>
        <v>TB-03:DI-BPMPkup/BO
TB-03:DI-BPMRFFE/BO_IN</v>
      </c>
      <c r="R3141" s="45"/>
      <c r="S3141" s="45"/>
      <c r="T3141" s="19" t="str">
        <f>Def_Sistemas_Conectores_Cabos!$C$14</f>
        <v>Datalink Extrudado</v>
      </c>
      <c r="U3141" s="56"/>
      <c r="V3141" s="33"/>
      <c r="W3141" s="33"/>
      <c r="X3141" s="33"/>
    </row>
    <row r="3142" ht="15.75" customHeight="1">
      <c r="A3142" s="19" t="str">
        <f>Def_Sistemas_Conectores_Cabos!$A$22</f>
        <v>BPM de elétrons</v>
      </c>
      <c r="B3142" s="22" t="str">
        <f>Datas_Entregas!$A$2</f>
        <v>Booster/LTB</v>
      </c>
      <c r="C3142" s="25">
        <f t="array" ref="C3142">INDEX(Datas_Entregas!$B$2:$B$100, MATCH(B3142, Datas_Entregas!$A$2:$A$100, 0), 1)</f>
        <v>43266</v>
      </c>
      <c r="D3142" s="22" t="str">
        <f>Def_Status_Montagem!$A$4</f>
        <v>Comprado / Esperando entrega</v>
      </c>
      <c r="E3142" s="35" t="str">
        <f>Def_Status_Montagem!$B$4</f>
        <v>Contratada (inclui etiqueta)</v>
      </c>
      <c r="F3142" s="214"/>
      <c r="G3142" s="215"/>
      <c r="H3142" s="26" t="str">
        <f t="array" ref="H3142">INDEX(Def_Instancias_Equipamentos!$E$2:$E$5135, MATCH(K3142, Def_Instancias_Equipamentos!$D$2:$D$5135, 0), 1)</f>
        <v>TB-03</v>
      </c>
      <c r="I3142" s="27" t="str">
        <f t="array" ref="I3142">INDEX(Def_Instancias_Equipamentos!$E$2:$E$5135, MATCH(L3142, Def_Instancias_Equipamentos!$D$2:$D$5135, 0), 1)</f>
        <v>IA-20RaBPMTL</v>
      </c>
      <c r="J3142" s="27" t="str">
        <f t="shared" si="26"/>
        <v>EXTERNO</v>
      </c>
      <c r="K3142" s="28" t="str">
        <f>Def_Instancias_Equipamentos!$D$473</f>
        <v>TB-03:DI-BPMPkup</v>
      </c>
      <c r="L3142" s="19" t="str">
        <f>Def_Instancias_Equipamentos!$D$734</f>
        <v>TB-03:DI-BPMRFFE</v>
      </c>
      <c r="M3142" s="44" t="s">
        <v>80</v>
      </c>
      <c r="N3142" s="30" t="s">
        <v>50</v>
      </c>
      <c r="O3142" s="28" t="str">
        <f>Def_Sistemas_Conectores_Cabos!$B$7</f>
        <v>SMA 50-ohm</v>
      </c>
      <c r="P3142" s="19" t="str">
        <f>Def_Sistemas_Conectores_Cabos!$B$7</f>
        <v>SMA 50-ohm</v>
      </c>
      <c r="Q3142" s="27" t="str">
        <f t="shared" si="31"/>
        <v>TB-03:DI-BPMPkup/TI
TB-03:DI-BPMRFFE/TI_IN</v>
      </c>
      <c r="R3142" s="45"/>
      <c r="S3142" s="45"/>
      <c r="T3142" s="19" t="str">
        <f>Def_Sistemas_Conectores_Cabos!$C$14</f>
        <v>Datalink Extrudado</v>
      </c>
      <c r="U3142" s="56"/>
      <c r="V3142" s="33"/>
      <c r="W3142" s="33"/>
      <c r="X3142" s="33"/>
    </row>
    <row r="3143" ht="15.75" customHeight="1">
      <c r="A3143" s="19" t="str">
        <f>Def_Sistemas_Conectores_Cabos!$A$22</f>
        <v>BPM de elétrons</v>
      </c>
      <c r="B3143" s="22" t="str">
        <f>Datas_Entregas!$A$2</f>
        <v>Booster/LTB</v>
      </c>
      <c r="C3143" s="25">
        <f t="array" ref="C3143">INDEX(Datas_Entregas!$B$2:$B$100, MATCH(B3143, Datas_Entregas!$A$2:$A$100, 0), 1)</f>
        <v>43266</v>
      </c>
      <c r="D3143" s="22" t="str">
        <f>Def_Status_Montagem!$A$4</f>
        <v>Comprado / Esperando entrega</v>
      </c>
      <c r="E3143" s="35" t="str">
        <f>Def_Status_Montagem!$B$4</f>
        <v>Contratada (inclui etiqueta)</v>
      </c>
      <c r="F3143" s="214"/>
      <c r="G3143" s="215"/>
      <c r="H3143" s="26" t="str">
        <f t="array" ref="H3143">INDEX(Def_Instancias_Equipamentos!$E$2:$E$5135, MATCH(K3143, Def_Instancias_Equipamentos!$D$2:$D$5135, 0), 1)</f>
        <v>TB-03</v>
      </c>
      <c r="I3143" s="27" t="str">
        <f t="array" ref="I3143">INDEX(Def_Instancias_Equipamentos!$E$2:$E$5135, MATCH(L3143, Def_Instancias_Equipamentos!$D$2:$D$5135, 0), 1)</f>
        <v>IA-20RaBPMTL</v>
      </c>
      <c r="J3143" s="27" t="str">
        <f t="shared" si="26"/>
        <v>EXTERNO</v>
      </c>
      <c r="K3143" s="28" t="str">
        <f>Def_Instancias_Equipamentos!$D$473</f>
        <v>TB-03:DI-BPMPkup</v>
      </c>
      <c r="L3143" s="19" t="str">
        <f>Def_Instancias_Equipamentos!$D$734</f>
        <v>TB-03:DI-BPMRFFE</v>
      </c>
      <c r="M3143" s="44" t="s">
        <v>89</v>
      </c>
      <c r="N3143" s="30" t="s">
        <v>52</v>
      </c>
      <c r="O3143" s="28" t="str">
        <f>Def_Sistemas_Conectores_Cabos!$B$7</f>
        <v>SMA 50-ohm</v>
      </c>
      <c r="P3143" s="19" t="str">
        <f>Def_Sistemas_Conectores_Cabos!$B$7</f>
        <v>SMA 50-ohm</v>
      </c>
      <c r="Q3143" s="27" t="str">
        <f t="shared" si="31"/>
        <v>TB-03:DI-BPMPkup/TO
TB-03:DI-BPMRFFE/TO_IN</v>
      </c>
      <c r="R3143" s="45"/>
      <c r="S3143" s="45"/>
      <c r="T3143" s="19" t="str">
        <f>Def_Sistemas_Conectores_Cabos!$C$14</f>
        <v>Datalink Extrudado</v>
      </c>
      <c r="U3143" s="56"/>
      <c r="V3143" s="33"/>
      <c r="W3143" s="33"/>
      <c r="X3143" s="33"/>
    </row>
    <row r="3144" ht="15.75" customHeight="1">
      <c r="A3144" s="19" t="str">
        <f>Def_Sistemas_Conectores_Cabos!$A$22</f>
        <v>BPM de elétrons</v>
      </c>
      <c r="B3144" s="22" t="str">
        <f>Datas_Entregas!$A$2</f>
        <v>Booster/LTB</v>
      </c>
      <c r="C3144" s="25">
        <f t="array" ref="C3144">INDEX(Datas_Entregas!$B$2:$B$100, MATCH(B3144, Datas_Entregas!$A$2:$A$100, 0), 1)</f>
        <v>43266</v>
      </c>
      <c r="D3144" s="22" t="str">
        <f>Def_Status_Montagem!$A$4</f>
        <v>Comprado / Esperando entrega</v>
      </c>
      <c r="E3144" s="35" t="str">
        <f>Def_Status_Montagem!$B$4</f>
        <v>Contratada (inclui etiqueta)</v>
      </c>
      <c r="F3144" s="214"/>
      <c r="G3144" s="215"/>
      <c r="H3144" s="26" t="str">
        <f t="array" ref="H3144">INDEX(Def_Instancias_Equipamentos!$E$2:$E$5135, MATCH(K3144, Def_Instancias_Equipamentos!$D$2:$D$5135, 0), 1)</f>
        <v>TB-04</v>
      </c>
      <c r="I3144" s="27" t="str">
        <f t="array" ref="I3144">INDEX(Def_Instancias_Equipamentos!$E$2:$E$5135, MATCH(L3144, Def_Instancias_Equipamentos!$D$2:$D$5135, 0), 1)</f>
        <v>IA-20RaBPMTL</v>
      </c>
      <c r="J3144" s="27" t="str">
        <f t="shared" si="26"/>
        <v>EXTERNO</v>
      </c>
      <c r="K3144" s="28" t="str">
        <f>Def_Instancias_Equipamentos!$D$474</f>
        <v>TB-04:DI-BPMPkup</v>
      </c>
      <c r="L3144" s="19" t="str">
        <f>Def_Instancias_Equipamentos!$D$735</f>
        <v>TB-04:DI-BPMRFFE</v>
      </c>
      <c r="M3144" s="44" t="s">
        <v>74</v>
      </c>
      <c r="N3144" s="30" t="s">
        <v>45</v>
      </c>
      <c r="O3144" s="28" t="str">
        <f>Def_Sistemas_Conectores_Cabos!$B$7</f>
        <v>SMA 50-ohm</v>
      </c>
      <c r="P3144" s="19" t="str">
        <f>Def_Sistemas_Conectores_Cabos!$B$7</f>
        <v>SMA 50-ohm</v>
      </c>
      <c r="Q3144" s="27" t="str">
        <f t="shared" si="31"/>
        <v>TB-04:DI-BPMPkup/BI
TB-04:DI-BPMRFFE/BI_IN</v>
      </c>
      <c r="R3144" s="45"/>
      <c r="S3144" s="45"/>
      <c r="T3144" s="19" t="str">
        <f>Def_Sistemas_Conectores_Cabos!$C$14</f>
        <v>Datalink Extrudado</v>
      </c>
      <c r="U3144" s="56"/>
      <c r="V3144" s="33"/>
      <c r="W3144" s="33"/>
      <c r="X3144" s="33"/>
    </row>
    <row r="3145" ht="15.75" customHeight="1">
      <c r="A3145" s="19" t="str">
        <f>Def_Sistemas_Conectores_Cabos!$A$22</f>
        <v>BPM de elétrons</v>
      </c>
      <c r="B3145" s="22" t="str">
        <f>Datas_Entregas!$A$2</f>
        <v>Booster/LTB</v>
      </c>
      <c r="C3145" s="25">
        <f t="array" ref="C3145">INDEX(Datas_Entregas!$B$2:$B$100, MATCH(B3145, Datas_Entregas!$A$2:$A$100, 0), 1)</f>
        <v>43266</v>
      </c>
      <c r="D3145" s="22" t="str">
        <f>Def_Status_Montagem!$A$4</f>
        <v>Comprado / Esperando entrega</v>
      </c>
      <c r="E3145" s="35" t="str">
        <f>Def_Status_Montagem!$B$4</f>
        <v>Contratada (inclui etiqueta)</v>
      </c>
      <c r="F3145" s="214"/>
      <c r="G3145" s="215"/>
      <c r="H3145" s="26" t="str">
        <f t="array" ref="H3145">INDEX(Def_Instancias_Equipamentos!$E$2:$E$5135, MATCH(K3145, Def_Instancias_Equipamentos!$D$2:$D$5135, 0), 1)</f>
        <v>TB-04</v>
      </c>
      <c r="I3145" s="27" t="str">
        <f t="array" ref="I3145">INDEX(Def_Instancias_Equipamentos!$E$2:$E$5135, MATCH(L3145, Def_Instancias_Equipamentos!$D$2:$D$5135, 0), 1)</f>
        <v>IA-20RaBPMTL</v>
      </c>
      <c r="J3145" s="27" t="str">
        <f t="shared" si="26"/>
        <v>EXTERNO</v>
      </c>
      <c r="K3145" s="28" t="str">
        <f>Def_Instancias_Equipamentos!$D$474</f>
        <v>TB-04:DI-BPMPkup</v>
      </c>
      <c r="L3145" s="19" t="str">
        <f>Def_Instancias_Equipamentos!$D$735</f>
        <v>TB-04:DI-BPMRFFE</v>
      </c>
      <c r="M3145" s="44" t="s">
        <v>77</v>
      </c>
      <c r="N3145" s="30" t="s">
        <v>48</v>
      </c>
      <c r="O3145" s="28" t="str">
        <f>Def_Sistemas_Conectores_Cabos!$B$7</f>
        <v>SMA 50-ohm</v>
      </c>
      <c r="P3145" s="19" t="str">
        <f>Def_Sistemas_Conectores_Cabos!$B$7</f>
        <v>SMA 50-ohm</v>
      </c>
      <c r="Q3145" s="27" t="str">
        <f t="shared" si="31"/>
        <v>TB-04:DI-BPMPkup/BO
TB-04:DI-BPMRFFE/BO_IN</v>
      </c>
      <c r="R3145" s="45"/>
      <c r="S3145" s="45"/>
      <c r="T3145" s="19" t="str">
        <f>Def_Sistemas_Conectores_Cabos!$C$14</f>
        <v>Datalink Extrudado</v>
      </c>
      <c r="U3145" s="56"/>
      <c r="V3145" s="33"/>
      <c r="W3145" s="33"/>
      <c r="X3145" s="33"/>
    </row>
    <row r="3146" ht="15.75" customHeight="1">
      <c r="A3146" s="19" t="str">
        <f>Def_Sistemas_Conectores_Cabos!$A$22</f>
        <v>BPM de elétrons</v>
      </c>
      <c r="B3146" s="22" t="str">
        <f>Datas_Entregas!$A$2</f>
        <v>Booster/LTB</v>
      </c>
      <c r="C3146" s="25">
        <f t="array" ref="C3146">INDEX(Datas_Entregas!$B$2:$B$100, MATCH(B3146, Datas_Entregas!$A$2:$A$100, 0), 1)</f>
        <v>43266</v>
      </c>
      <c r="D3146" s="22" t="str">
        <f>Def_Status_Montagem!$A$4</f>
        <v>Comprado / Esperando entrega</v>
      </c>
      <c r="E3146" s="35" t="str">
        <f>Def_Status_Montagem!$B$4</f>
        <v>Contratada (inclui etiqueta)</v>
      </c>
      <c r="F3146" s="214"/>
      <c r="G3146" s="215"/>
      <c r="H3146" s="26" t="str">
        <f t="array" ref="H3146">INDEX(Def_Instancias_Equipamentos!$E$2:$E$5135, MATCH(K3146, Def_Instancias_Equipamentos!$D$2:$D$5135, 0), 1)</f>
        <v>TB-04</v>
      </c>
      <c r="I3146" s="27" t="str">
        <f t="array" ref="I3146">INDEX(Def_Instancias_Equipamentos!$E$2:$E$5135, MATCH(L3146, Def_Instancias_Equipamentos!$D$2:$D$5135, 0), 1)</f>
        <v>IA-20RaBPMTL</v>
      </c>
      <c r="J3146" s="27" t="str">
        <f t="shared" si="26"/>
        <v>EXTERNO</v>
      </c>
      <c r="K3146" s="28" t="str">
        <f>Def_Instancias_Equipamentos!$D$474</f>
        <v>TB-04:DI-BPMPkup</v>
      </c>
      <c r="L3146" s="19" t="str">
        <f>Def_Instancias_Equipamentos!$D$735</f>
        <v>TB-04:DI-BPMRFFE</v>
      </c>
      <c r="M3146" s="44" t="s">
        <v>80</v>
      </c>
      <c r="N3146" s="30" t="s">
        <v>50</v>
      </c>
      <c r="O3146" s="28" t="str">
        <f>Def_Sistemas_Conectores_Cabos!$B$7</f>
        <v>SMA 50-ohm</v>
      </c>
      <c r="P3146" s="19" t="str">
        <f>Def_Sistemas_Conectores_Cabos!$B$7</f>
        <v>SMA 50-ohm</v>
      </c>
      <c r="Q3146" s="27" t="str">
        <f t="shared" si="31"/>
        <v>TB-04:DI-BPMPkup/TI
TB-04:DI-BPMRFFE/TI_IN</v>
      </c>
      <c r="R3146" s="45"/>
      <c r="S3146" s="45"/>
      <c r="T3146" s="19" t="str">
        <f>Def_Sistemas_Conectores_Cabos!$C$14</f>
        <v>Datalink Extrudado</v>
      </c>
      <c r="U3146" s="56"/>
      <c r="V3146" s="33"/>
      <c r="W3146" s="33"/>
      <c r="X3146" s="33"/>
    </row>
    <row r="3147" ht="15.75" customHeight="1">
      <c r="A3147" s="19" t="str">
        <f>Def_Sistemas_Conectores_Cabos!$A$22</f>
        <v>BPM de elétrons</v>
      </c>
      <c r="B3147" s="22" t="str">
        <f>Datas_Entregas!$A$2</f>
        <v>Booster/LTB</v>
      </c>
      <c r="C3147" s="25">
        <f t="array" ref="C3147">INDEX(Datas_Entregas!$B$2:$B$100, MATCH(B3147, Datas_Entregas!$A$2:$A$100, 0), 1)</f>
        <v>43266</v>
      </c>
      <c r="D3147" s="22" t="str">
        <f>Def_Status_Montagem!$A$4</f>
        <v>Comprado / Esperando entrega</v>
      </c>
      <c r="E3147" s="35" t="str">
        <f>Def_Status_Montagem!$B$4</f>
        <v>Contratada (inclui etiqueta)</v>
      </c>
      <c r="F3147" s="214"/>
      <c r="G3147" s="215"/>
      <c r="H3147" s="26" t="str">
        <f t="array" ref="H3147">INDEX(Def_Instancias_Equipamentos!$E$2:$E$5135, MATCH(K3147, Def_Instancias_Equipamentos!$D$2:$D$5135, 0), 1)</f>
        <v>TB-04</v>
      </c>
      <c r="I3147" s="27" t="str">
        <f t="array" ref="I3147">INDEX(Def_Instancias_Equipamentos!$E$2:$E$5135, MATCH(L3147, Def_Instancias_Equipamentos!$D$2:$D$5135, 0), 1)</f>
        <v>IA-20RaBPMTL</v>
      </c>
      <c r="J3147" s="27" t="str">
        <f t="shared" si="26"/>
        <v>EXTERNO</v>
      </c>
      <c r="K3147" s="28" t="str">
        <f>Def_Instancias_Equipamentos!$D$474</f>
        <v>TB-04:DI-BPMPkup</v>
      </c>
      <c r="L3147" s="19" t="str">
        <f>Def_Instancias_Equipamentos!$D$735</f>
        <v>TB-04:DI-BPMRFFE</v>
      </c>
      <c r="M3147" s="44" t="s">
        <v>89</v>
      </c>
      <c r="N3147" s="30" t="s">
        <v>52</v>
      </c>
      <c r="O3147" s="28" t="str">
        <f>Def_Sistemas_Conectores_Cabos!$B$7</f>
        <v>SMA 50-ohm</v>
      </c>
      <c r="P3147" s="19" t="str">
        <f>Def_Sistemas_Conectores_Cabos!$B$7</f>
        <v>SMA 50-ohm</v>
      </c>
      <c r="Q3147" s="27" t="str">
        <f t="shared" si="31"/>
        <v>TB-04:DI-BPMPkup/TO
TB-04:DI-BPMRFFE/TO_IN</v>
      </c>
      <c r="R3147" s="45"/>
      <c r="S3147" s="45"/>
      <c r="T3147" s="19" t="str">
        <f>Def_Sistemas_Conectores_Cabos!$C$14</f>
        <v>Datalink Extrudado</v>
      </c>
      <c r="U3147" s="56"/>
      <c r="V3147" s="33"/>
      <c r="W3147" s="33"/>
      <c r="X3147" s="33"/>
    </row>
    <row r="3148" ht="15.75" customHeight="1">
      <c r="A3148" s="19" t="str">
        <f>Def_Sistemas_Conectores_Cabos!$A$22</f>
        <v>BPM de elétrons</v>
      </c>
      <c r="B3148" s="22" t="str">
        <f>Datas_Entregas!$A$3</f>
        <v>BTS/Anel</v>
      </c>
      <c r="C3148" s="25">
        <f t="array" ref="C3148">INDEX(Datas_Entregas!$B$2:$B$100, MATCH(B3148, Datas_Entregas!$A$2:$A$100, 0), 1)</f>
        <v>43296</v>
      </c>
      <c r="D3148" s="22" t="str">
        <f>Def_Status_Montagem!$A$4</f>
        <v>Comprado / Esperando entrega</v>
      </c>
      <c r="E3148" s="35" t="str">
        <f>Def_Status_Montagem!$B$4</f>
        <v>Contratada (inclui etiqueta)</v>
      </c>
      <c r="F3148" s="214"/>
      <c r="G3148" s="215"/>
      <c r="H3148" s="26" t="str">
        <f t="array" ref="H3148">INDEX(Def_Instancias_Equipamentos!$E$2:$E$5135, MATCH(K3148, Def_Instancias_Equipamentos!$D$2:$D$5135, 0), 1)</f>
        <v>TS-01</v>
      </c>
      <c r="I3148" s="27" t="str">
        <f t="array" ref="I3148">INDEX(Def_Instancias_Equipamentos!$E$2:$E$5135, MATCH(L3148, Def_Instancias_Equipamentos!$D$2:$D$5135, 0), 1)</f>
        <v>IA-20RaBPMTL</v>
      </c>
      <c r="J3148" s="27" t="str">
        <f t="shared" si="26"/>
        <v>EXTERNO</v>
      </c>
      <c r="K3148" s="28" t="str">
        <f>Def_Instancias_Equipamentos!$D$475</f>
        <v>TS-01:DI-BPMPkup</v>
      </c>
      <c r="L3148" s="19" t="str">
        <f>Def_Instancias_Equipamentos!$D$736</f>
        <v>TS-01:DI-BPMRFFE</v>
      </c>
      <c r="M3148" s="44" t="s">
        <v>74</v>
      </c>
      <c r="N3148" s="30" t="s">
        <v>45</v>
      </c>
      <c r="O3148" s="28" t="str">
        <f>Def_Sistemas_Conectores_Cabos!$B$7</f>
        <v>SMA 50-ohm</v>
      </c>
      <c r="P3148" s="19" t="str">
        <f>Def_Sistemas_Conectores_Cabos!$B$7</f>
        <v>SMA 50-ohm</v>
      </c>
      <c r="Q3148" s="27" t="str">
        <f t="shared" si="31"/>
        <v>TS-01:DI-BPMPkup/BI
TS-01:DI-BPMRFFE/BI_IN</v>
      </c>
      <c r="R3148" s="45"/>
      <c r="S3148" s="45"/>
      <c r="T3148" s="19" t="str">
        <f>Def_Sistemas_Conectores_Cabos!$C$14</f>
        <v>Datalink Extrudado</v>
      </c>
      <c r="U3148" s="56"/>
      <c r="V3148" s="33"/>
      <c r="W3148" s="33"/>
      <c r="X3148" s="33"/>
    </row>
    <row r="3149" ht="15.75" customHeight="1">
      <c r="A3149" s="19" t="str">
        <f>Def_Sistemas_Conectores_Cabos!$A$22</f>
        <v>BPM de elétrons</v>
      </c>
      <c r="B3149" s="22" t="str">
        <f>Datas_Entregas!$A$3</f>
        <v>BTS/Anel</v>
      </c>
      <c r="C3149" s="25">
        <f t="array" ref="C3149">INDEX(Datas_Entregas!$B$2:$B$100, MATCH(B3149, Datas_Entregas!$A$2:$A$100, 0), 1)</f>
        <v>43296</v>
      </c>
      <c r="D3149" s="22" t="str">
        <f>Def_Status_Montagem!$A$4</f>
        <v>Comprado / Esperando entrega</v>
      </c>
      <c r="E3149" s="35" t="str">
        <f>Def_Status_Montagem!$B$4</f>
        <v>Contratada (inclui etiqueta)</v>
      </c>
      <c r="F3149" s="214"/>
      <c r="G3149" s="215"/>
      <c r="H3149" s="26" t="str">
        <f t="array" ref="H3149">INDEX(Def_Instancias_Equipamentos!$E$2:$E$5135, MATCH(K3149, Def_Instancias_Equipamentos!$D$2:$D$5135, 0), 1)</f>
        <v>TS-01</v>
      </c>
      <c r="I3149" s="27" t="str">
        <f t="array" ref="I3149">INDEX(Def_Instancias_Equipamentos!$E$2:$E$5135, MATCH(L3149, Def_Instancias_Equipamentos!$D$2:$D$5135, 0), 1)</f>
        <v>IA-20RaBPMTL</v>
      </c>
      <c r="J3149" s="27" t="str">
        <f t="shared" si="26"/>
        <v>EXTERNO</v>
      </c>
      <c r="K3149" s="28" t="str">
        <f>Def_Instancias_Equipamentos!$D$475</f>
        <v>TS-01:DI-BPMPkup</v>
      </c>
      <c r="L3149" s="19" t="str">
        <f>Def_Instancias_Equipamentos!$D$736</f>
        <v>TS-01:DI-BPMRFFE</v>
      </c>
      <c r="M3149" s="44" t="s">
        <v>77</v>
      </c>
      <c r="N3149" s="30" t="s">
        <v>48</v>
      </c>
      <c r="O3149" s="28" t="str">
        <f>Def_Sistemas_Conectores_Cabos!$B$7</f>
        <v>SMA 50-ohm</v>
      </c>
      <c r="P3149" s="19" t="str">
        <f>Def_Sistemas_Conectores_Cabos!$B$7</f>
        <v>SMA 50-ohm</v>
      </c>
      <c r="Q3149" s="27" t="str">
        <f t="shared" si="31"/>
        <v>TS-01:DI-BPMPkup/BO
TS-01:DI-BPMRFFE/BO_IN</v>
      </c>
      <c r="R3149" s="45"/>
      <c r="S3149" s="45"/>
      <c r="T3149" s="19" t="str">
        <f>Def_Sistemas_Conectores_Cabos!$C$14</f>
        <v>Datalink Extrudado</v>
      </c>
      <c r="U3149" s="56"/>
      <c r="V3149" s="33"/>
      <c r="W3149" s="33"/>
      <c r="X3149" s="33"/>
    </row>
    <row r="3150" ht="15.75" customHeight="1">
      <c r="A3150" s="19" t="str">
        <f>Def_Sistemas_Conectores_Cabos!$A$22</f>
        <v>BPM de elétrons</v>
      </c>
      <c r="B3150" s="22" t="str">
        <f>Datas_Entregas!$A$3</f>
        <v>BTS/Anel</v>
      </c>
      <c r="C3150" s="25">
        <f t="array" ref="C3150">INDEX(Datas_Entregas!$B$2:$B$100, MATCH(B3150, Datas_Entregas!$A$2:$A$100, 0), 1)</f>
        <v>43296</v>
      </c>
      <c r="D3150" s="22" t="str">
        <f>Def_Status_Montagem!$A$4</f>
        <v>Comprado / Esperando entrega</v>
      </c>
      <c r="E3150" s="35" t="str">
        <f>Def_Status_Montagem!$B$4</f>
        <v>Contratada (inclui etiqueta)</v>
      </c>
      <c r="F3150" s="214"/>
      <c r="G3150" s="215"/>
      <c r="H3150" s="26" t="str">
        <f t="array" ref="H3150">INDEX(Def_Instancias_Equipamentos!$E$2:$E$5135, MATCH(K3150, Def_Instancias_Equipamentos!$D$2:$D$5135, 0), 1)</f>
        <v>TS-01</v>
      </c>
      <c r="I3150" s="27" t="str">
        <f t="array" ref="I3150">INDEX(Def_Instancias_Equipamentos!$E$2:$E$5135, MATCH(L3150, Def_Instancias_Equipamentos!$D$2:$D$5135, 0), 1)</f>
        <v>IA-20RaBPMTL</v>
      </c>
      <c r="J3150" s="27" t="str">
        <f t="shared" si="26"/>
        <v>EXTERNO</v>
      </c>
      <c r="K3150" s="28" t="str">
        <f>Def_Instancias_Equipamentos!$D$475</f>
        <v>TS-01:DI-BPMPkup</v>
      </c>
      <c r="L3150" s="19" t="str">
        <f>Def_Instancias_Equipamentos!$D$736</f>
        <v>TS-01:DI-BPMRFFE</v>
      </c>
      <c r="M3150" s="44" t="s">
        <v>80</v>
      </c>
      <c r="N3150" s="30" t="s">
        <v>50</v>
      </c>
      <c r="O3150" s="28" t="str">
        <f>Def_Sistemas_Conectores_Cabos!$B$7</f>
        <v>SMA 50-ohm</v>
      </c>
      <c r="P3150" s="19" t="str">
        <f>Def_Sistemas_Conectores_Cabos!$B$7</f>
        <v>SMA 50-ohm</v>
      </c>
      <c r="Q3150" s="27" t="str">
        <f t="shared" si="31"/>
        <v>TS-01:DI-BPMPkup/TI
TS-01:DI-BPMRFFE/TI_IN</v>
      </c>
      <c r="R3150" s="45"/>
      <c r="S3150" s="45"/>
      <c r="T3150" s="19" t="str">
        <f>Def_Sistemas_Conectores_Cabos!$C$14</f>
        <v>Datalink Extrudado</v>
      </c>
      <c r="U3150" s="56"/>
      <c r="V3150" s="33"/>
      <c r="W3150" s="33"/>
      <c r="X3150" s="33"/>
    </row>
    <row r="3151" ht="15.75" customHeight="1">
      <c r="A3151" s="19" t="str">
        <f>Def_Sistemas_Conectores_Cabos!$A$22</f>
        <v>BPM de elétrons</v>
      </c>
      <c r="B3151" s="22" t="str">
        <f>Datas_Entregas!$A$3</f>
        <v>BTS/Anel</v>
      </c>
      <c r="C3151" s="25">
        <f t="array" ref="C3151">INDEX(Datas_Entregas!$B$2:$B$100, MATCH(B3151, Datas_Entregas!$A$2:$A$100, 0), 1)</f>
        <v>43296</v>
      </c>
      <c r="D3151" s="22" t="str">
        <f>Def_Status_Montagem!$A$4</f>
        <v>Comprado / Esperando entrega</v>
      </c>
      <c r="E3151" s="35" t="str">
        <f>Def_Status_Montagem!$B$4</f>
        <v>Contratada (inclui etiqueta)</v>
      </c>
      <c r="F3151" s="214"/>
      <c r="G3151" s="215"/>
      <c r="H3151" s="26" t="str">
        <f t="array" ref="H3151">INDEX(Def_Instancias_Equipamentos!$E$2:$E$5135, MATCH(K3151, Def_Instancias_Equipamentos!$D$2:$D$5135, 0), 1)</f>
        <v>TS-01</v>
      </c>
      <c r="I3151" s="27" t="str">
        <f t="array" ref="I3151">INDEX(Def_Instancias_Equipamentos!$E$2:$E$5135, MATCH(L3151, Def_Instancias_Equipamentos!$D$2:$D$5135, 0), 1)</f>
        <v>IA-20RaBPMTL</v>
      </c>
      <c r="J3151" s="27" t="str">
        <f t="shared" si="26"/>
        <v>EXTERNO</v>
      </c>
      <c r="K3151" s="28" t="str">
        <f>Def_Instancias_Equipamentos!$D$475</f>
        <v>TS-01:DI-BPMPkup</v>
      </c>
      <c r="L3151" s="19" t="str">
        <f>Def_Instancias_Equipamentos!$D$736</f>
        <v>TS-01:DI-BPMRFFE</v>
      </c>
      <c r="M3151" s="44" t="s">
        <v>89</v>
      </c>
      <c r="N3151" s="30" t="s">
        <v>52</v>
      </c>
      <c r="O3151" s="28" t="str">
        <f>Def_Sistemas_Conectores_Cabos!$B$7</f>
        <v>SMA 50-ohm</v>
      </c>
      <c r="P3151" s="19" t="str">
        <f>Def_Sistemas_Conectores_Cabos!$B$7</f>
        <v>SMA 50-ohm</v>
      </c>
      <c r="Q3151" s="27" t="str">
        <f t="shared" si="31"/>
        <v>TS-01:DI-BPMPkup/TO
TS-01:DI-BPMRFFE/TO_IN</v>
      </c>
      <c r="R3151" s="45"/>
      <c r="S3151" s="45"/>
      <c r="T3151" s="19" t="str">
        <f>Def_Sistemas_Conectores_Cabos!$C$14</f>
        <v>Datalink Extrudado</v>
      </c>
      <c r="U3151" s="56"/>
      <c r="V3151" s="33"/>
      <c r="W3151" s="33"/>
      <c r="X3151" s="33"/>
    </row>
    <row r="3152" ht="15.75" customHeight="1">
      <c r="A3152" s="19" t="str">
        <f>Def_Sistemas_Conectores_Cabos!$A$22</f>
        <v>BPM de elétrons</v>
      </c>
      <c r="B3152" s="22" t="str">
        <f>Datas_Entregas!$A$3</f>
        <v>BTS/Anel</v>
      </c>
      <c r="C3152" s="25">
        <f t="array" ref="C3152">INDEX(Datas_Entregas!$B$2:$B$100, MATCH(B3152, Datas_Entregas!$A$2:$A$100, 0), 1)</f>
        <v>43296</v>
      </c>
      <c r="D3152" s="22" t="str">
        <f>Def_Status_Montagem!$A$4</f>
        <v>Comprado / Esperando entrega</v>
      </c>
      <c r="E3152" s="35" t="str">
        <f>Def_Status_Montagem!$B$4</f>
        <v>Contratada (inclui etiqueta)</v>
      </c>
      <c r="F3152" s="214"/>
      <c r="G3152" s="215"/>
      <c r="H3152" s="26" t="str">
        <f t="array" ref="H3152">INDEX(Def_Instancias_Equipamentos!$E$2:$E$5135, MATCH(K3152, Def_Instancias_Equipamentos!$D$2:$D$5135, 0), 1)</f>
        <v>TS-02</v>
      </c>
      <c r="I3152" s="27" t="str">
        <f t="array" ref="I3152">INDEX(Def_Instancias_Equipamentos!$E$2:$E$5135, MATCH(L3152, Def_Instancias_Equipamentos!$D$2:$D$5135, 0), 1)</f>
        <v>IA-20RaBPMTL</v>
      </c>
      <c r="J3152" s="27" t="str">
        <f t="shared" si="26"/>
        <v>EXTERNO</v>
      </c>
      <c r="K3152" s="28" t="str">
        <f>Def_Instancias_Equipamentos!$D$476</f>
        <v>TS-02:DI-BPMPkup</v>
      </c>
      <c r="L3152" s="19" t="str">
        <f>Def_Instancias_Equipamentos!$D$737</f>
        <v>TS-02:DI-BPMRFFE</v>
      </c>
      <c r="M3152" s="44" t="s">
        <v>74</v>
      </c>
      <c r="N3152" s="30" t="s">
        <v>45</v>
      </c>
      <c r="O3152" s="28" t="str">
        <f>Def_Sistemas_Conectores_Cabos!$B$7</f>
        <v>SMA 50-ohm</v>
      </c>
      <c r="P3152" s="19" t="str">
        <f>Def_Sistemas_Conectores_Cabos!$B$7</f>
        <v>SMA 50-ohm</v>
      </c>
      <c r="Q3152" s="27" t="str">
        <f t="shared" si="31"/>
        <v>TS-02:DI-BPMPkup/BI
TS-02:DI-BPMRFFE/BI_IN</v>
      </c>
      <c r="R3152" s="45"/>
      <c r="S3152" s="45"/>
      <c r="T3152" s="19" t="str">
        <f>Def_Sistemas_Conectores_Cabos!$C$14</f>
        <v>Datalink Extrudado</v>
      </c>
      <c r="U3152" s="56"/>
      <c r="V3152" s="33"/>
      <c r="W3152" s="33"/>
      <c r="X3152" s="33"/>
    </row>
    <row r="3153" ht="15.75" customHeight="1">
      <c r="A3153" s="19" t="str">
        <f>Def_Sistemas_Conectores_Cabos!$A$22</f>
        <v>BPM de elétrons</v>
      </c>
      <c r="B3153" s="22" t="str">
        <f>Datas_Entregas!$A$3</f>
        <v>BTS/Anel</v>
      </c>
      <c r="C3153" s="25">
        <f t="array" ref="C3153">INDEX(Datas_Entregas!$B$2:$B$100, MATCH(B3153, Datas_Entregas!$A$2:$A$100, 0), 1)</f>
        <v>43296</v>
      </c>
      <c r="D3153" s="22" t="str">
        <f>Def_Status_Montagem!$A$4</f>
        <v>Comprado / Esperando entrega</v>
      </c>
      <c r="E3153" s="35" t="str">
        <f>Def_Status_Montagem!$B$4</f>
        <v>Contratada (inclui etiqueta)</v>
      </c>
      <c r="F3153" s="214"/>
      <c r="G3153" s="215"/>
      <c r="H3153" s="26" t="str">
        <f t="array" ref="H3153">INDEX(Def_Instancias_Equipamentos!$E$2:$E$5135, MATCH(K3153, Def_Instancias_Equipamentos!$D$2:$D$5135, 0), 1)</f>
        <v>TS-02</v>
      </c>
      <c r="I3153" s="27" t="str">
        <f t="array" ref="I3153">INDEX(Def_Instancias_Equipamentos!$E$2:$E$5135, MATCH(L3153, Def_Instancias_Equipamentos!$D$2:$D$5135, 0), 1)</f>
        <v>IA-20RaBPMTL</v>
      </c>
      <c r="J3153" s="27" t="str">
        <f t="shared" si="26"/>
        <v>EXTERNO</v>
      </c>
      <c r="K3153" s="28" t="str">
        <f>Def_Instancias_Equipamentos!$D$476</f>
        <v>TS-02:DI-BPMPkup</v>
      </c>
      <c r="L3153" s="19" t="str">
        <f>Def_Instancias_Equipamentos!$D$737</f>
        <v>TS-02:DI-BPMRFFE</v>
      </c>
      <c r="M3153" s="44" t="s">
        <v>77</v>
      </c>
      <c r="N3153" s="30" t="s">
        <v>48</v>
      </c>
      <c r="O3153" s="28" t="str">
        <f>Def_Sistemas_Conectores_Cabos!$B$7</f>
        <v>SMA 50-ohm</v>
      </c>
      <c r="P3153" s="19" t="str">
        <f>Def_Sistemas_Conectores_Cabos!$B$7</f>
        <v>SMA 50-ohm</v>
      </c>
      <c r="Q3153" s="27" t="str">
        <f t="shared" si="31"/>
        <v>TS-02:DI-BPMPkup/BO
TS-02:DI-BPMRFFE/BO_IN</v>
      </c>
      <c r="R3153" s="45"/>
      <c r="S3153" s="45"/>
      <c r="T3153" s="19" t="str">
        <f>Def_Sistemas_Conectores_Cabos!$C$14</f>
        <v>Datalink Extrudado</v>
      </c>
      <c r="U3153" s="56"/>
      <c r="V3153" s="33"/>
      <c r="W3153" s="33"/>
      <c r="X3153" s="33"/>
    </row>
    <row r="3154" ht="15.75" customHeight="1">
      <c r="A3154" s="19" t="str">
        <f>Def_Sistemas_Conectores_Cabos!$A$22</f>
        <v>BPM de elétrons</v>
      </c>
      <c r="B3154" s="22" t="str">
        <f>Datas_Entregas!$A$3</f>
        <v>BTS/Anel</v>
      </c>
      <c r="C3154" s="25">
        <f t="array" ref="C3154">INDEX(Datas_Entregas!$B$2:$B$100, MATCH(B3154, Datas_Entregas!$A$2:$A$100, 0), 1)</f>
        <v>43296</v>
      </c>
      <c r="D3154" s="22" t="str">
        <f>Def_Status_Montagem!$A$4</f>
        <v>Comprado / Esperando entrega</v>
      </c>
      <c r="E3154" s="35" t="str">
        <f>Def_Status_Montagem!$B$4</f>
        <v>Contratada (inclui etiqueta)</v>
      </c>
      <c r="F3154" s="214"/>
      <c r="G3154" s="215"/>
      <c r="H3154" s="26" t="str">
        <f t="array" ref="H3154">INDEX(Def_Instancias_Equipamentos!$E$2:$E$5135, MATCH(K3154, Def_Instancias_Equipamentos!$D$2:$D$5135, 0), 1)</f>
        <v>TS-02</v>
      </c>
      <c r="I3154" s="27" t="str">
        <f t="array" ref="I3154">INDEX(Def_Instancias_Equipamentos!$E$2:$E$5135, MATCH(L3154, Def_Instancias_Equipamentos!$D$2:$D$5135, 0), 1)</f>
        <v>IA-20RaBPMTL</v>
      </c>
      <c r="J3154" s="27" t="str">
        <f t="shared" si="26"/>
        <v>EXTERNO</v>
      </c>
      <c r="K3154" s="28" t="str">
        <f>Def_Instancias_Equipamentos!$D$476</f>
        <v>TS-02:DI-BPMPkup</v>
      </c>
      <c r="L3154" s="19" t="str">
        <f>Def_Instancias_Equipamentos!$D$737</f>
        <v>TS-02:DI-BPMRFFE</v>
      </c>
      <c r="M3154" s="44" t="s">
        <v>80</v>
      </c>
      <c r="N3154" s="30" t="s">
        <v>50</v>
      </c>
      <c r="O3154" s="28" t="str">
        <f>Def_Sistemas_Conectores_Cabos!$B$7</f>
        <v>SMA 50-ohm</v>
      </c>
      <c r="P3154" s="19" t="str">
        <f>Def_Sistemas_Conectores_Cabos!$B$7</f>
        <v>SMA 50-ohm</v>
      </c>
      <c r="Q3154" s="27" t="str">
        <f t="shared" si="31"/>
        <v>TS-02:DI-BPMPkup/TI
TS-02:DI-BPMRFFE/TI_IN</v>
      </c>
      <c r="R3154" s="45"/>
      <c r="S3154" s="45"/>
      <c r="T3154" s="19" t="str">
        <f>Def_Sistemas_Conectores_Cabos!$C$14</f>
        <v>Datalink Extrudado</v>
      </c>
      <c r="U3154" s="56"/>
      <c r="V3154" s="33"/>
      <c r="W3154" s="33"/>
      <c r="X3154" s="33"/>
    </row>
    <row r="3155" ht="15.75" customHeight="1">
      <c r="A3155" s="19" t="str">
        <f>Def_Sistemas_Conectores_Cabos!$A$22</f>
        <v>BPM de elétrons</v>
      </c>
      <c r="B3155" s="22" t="str">
        <f>Datas_Entregas!$A$3</f>
        <v>BTS/Anel</v>
      </c>
      <c r="C3155" s="25">
        <f t="array" ref="C3155">INDEX(Datas_Entregas!$B$2:$B$100, MATCH(B3155, Datas_Entregas!$A$2:$A$100, 0), 1)</f>
        <v>43296</v>
      </c>
      <c r="D3155" s="22" t="str">
        <f>Def_Status_Montagem!$A$4</f>
        <v>Comprado / Esperando entrega</v>
      </c>
      <c r="E3155" s="35" t="str">
        <f>Def_Status_Montagem!$B$4</f>
        <v>Contratada (inclui etiqueta)</v>
      </c>
      <c r="F3155" s="214"/>
      <c r="G3155" s="215"/>
      <c r="H3155" s="26" t="str">
        <f t="array" ref="H3155">INDEX(Def_Instancias_Equipamentos!$E$2:$E$5135, MATCH(K3155, Def_Instancias_Equipamentos!$D$2:$D$5135, 0), 1)</f>
        <v>TS-02</v>
      </c>
      <c r="I3155" s="27" t="str">
        <f t="array" ref="I3155">INDEX(Def_Instancias_Equipamentos!$E$2:$E$5135, MATCH(L3155, Def_Instancias_Equipamentos!$D$2:$D$5135, 0), 1)</f>
        <v>IA-20RaBPMTL</v>
      </c>
      <c r="J3155" s="27" t="str">
        <f t="shared" si="26"/>
        <v>EXTERNO</v>
      </c>
      <c r="K3155" s="28" t="str">
        <f>Def_Instancias_Equipamentos!$D$476</f>
        <v>TS-02:DI-BPMPkup</v>
      </c>
      <c r="L3155" s="19" t="str">
        <f>Def_Instancias_Equipamentos!$D$737</f>
        <v>TS-02:DI-BPMRFFE</v>
      </c>
      <c r="M3155" s="44" t="s">
        <v>89</v>
      </c>
      <c r="N3155" s="30" t="s">
        <v>52</v>
      </c>
      <c r="O3155" s="28" t="str">
        <f>Def_Sistemas_Conectores_Cabos!$B$7</f>
        <v>SMA 50-ohm</v>
      </c>
      <c r="P3155" s="19" t="str">
        <f>Def_Sistemas_Conectores_Cabos!$B$7</f>
        <v>SMA 50-ohm</v>
      </c>
      <c r="Q3155" s="27" t="str">
        <f t="shared" si="31"/>
        <v>TS-02:DI-BPMPkup/TO
TS-02:DI-BPMRFFE/TO_IN</v>
      </c>
      <c r="R3155" s="45"/>
      <c r="S3155" s="45"/>
      <c r="T3155" s="19" t="str">
        <f>Def_Sistemas_Conectores_Cabos!$C$14</f>
        <v>Datalink Extrudado</v>
      </c>
      <c r="U3155" s="56"/>
      <c r="V3155" s="33"/>
      <c r="W3155" s="33"/>
      <c r="X3155" s="33"/>
    </row>
    <row r="3156" ht="15.75" customHeight="1">
      <c r="A3156" s="19" t="str">
        <f>Def_Sistemas_Conectores_Cabos!$A$22</f>
        <v>BPM de elétrons</v>
      </c>
      <c r="B3156" s="22" t="str">
        <f>Datas_Entregas!$A$3</f>
        <v>BTS/Anel</v>
      </c>
      <c r="C3156" s="25">
        <f t="array" ref="C3156">INDEX(Datas_Entregas!$B$2:$B$100, MATCH(B3156, Datas_Entregas!$A$2:$A$100, 0), 1)</f>
        <v>43296</v>
      </c>
      <c r="D3156" s="22" t="str">
        <f>Def_Status_Montagem!$A$4</f>
        <v>Comprado / Esperando entrega</v>
      </c>
      <c r="E3156" s="35" t="str">
        <f>Def_Status_Montagem!$B$4</f>
        <v>Contratada (inclui etiqueta)</v>
      </c>
      <c r="F3156" s="214"/>
      <c r="G3156" s="215"/>
      <c r="H3156" s="26" t="str">
        <f t="array" ref="H3156">INDEX(Def_Instancias_Equipamentos!$E$2:$E$5135, MATCH(K3156, Def_Instancias_Equipamentos!$D$2:$D$5135, 0), 1)</f>
        <v>TS-03</v>
      </c>
      <c r="I3156" s="27" t="str">
        <f t="array" ref="I3156">INDEX(Def_Instancias_Equipamentos!$E$2:$E$5135, MATCH(L3156, Def_Instancias_Equipamentos!$D$2:$D$5135, 0), 1)</f>
        <v>IA-20RaBPMTL</v>
      </c>
      <c r="J3156" s="27" t="str">
        <f t="shared" si="26"/>
        <v>EXTERNO</v>
      </c>
      <c r="K3156" s="28" t="str">
        <f>Def_Instancias_Equipamentos!$D$477</f>
        <v>TS-03:DI-BPMPkup</v>
      </c>
      <c r="L3156" s="19" t="str">
        <f>Def_Instancias_Equipamentos!$D$738</f>
        <v>TS-03:DI-BPMRFFE</v>
      </c>
      <c r="M3156" s="44" t="s">
        <v>74</v>
      </c>
      <c r="N3156" s="30" t="s">
        <v>45</v>
      </c>
      <c r="O3156" s="28" t="str">
        <f>Def_Sistemas_Conectores_Cabos!$B$7</f>
        <v>SMA 50-ohm</v>
      </c>
      <c r="P3156" s="19" t="str">
        <f>Def_Sistemas_Conectores_Cabos!$B$7</f>
        <v>SMA 50-ohm</v>
      </c>
      <c r="Q3156" s="27" t="str">
        <f t="shared" si="31"/>
        <v>TS-03:DI-BPMPkup/BI
TS-03:DI-BPMRFFE/BI_IN</v>
      </c>
      <c r="R3156" s="45"/>
      <c r="S3156" s="45"/>
      <c r="T3156" s="19" t="str">
        <f>Def_Sistemas_Conectores_Cabos!$C$14</f>
        <v>Datalink Extrudado</v>
      </c>
      <c r="U3156" s="56"/>
      <c r="V3156" s="33"/>
      <c r="W3156" s="33"/>
      <c r="X3156" s="33"/>
    </row>
    <row r="3157" ht="15.75" customHeight="1">
      <c r="A3157" s="19" t="str">
        <f>Def_Sistemas_Conectores_Cabos!$A$22</f>
        <v>BPM de elétrons</v>
      </c>
      <c r="B3157" s="22" t="str">
        <f>Datas_Entregas!$A$3</f>
        <v>BTS/Anel</v>
      </c>
      <c r="C3157" s="25">
        <f t="array" ref="C3157">INDEX(Datas_Entregas!$B$2:$B$100, MATCH(B3157, Datas_Entregas!$A$2:$A$100, 0), 1)</f>
        <v>43296</v>
      </c>
      <c r="D3157" s="22" t="str">
        <f>Def_Status_Montagem!$A$2</f>
        <v>A verificar</v>
      </c>
      <c r="E3157" s="35" t="str">
        <f>Def_Status_Montagem!$B$4</f>
        <v>Contratada (inclui etiqueta)</v>
      </c>
      <c r="F3157" s="214" t="str">
        <f t="array" ref="F3157">INDEX(Def_Instancias_Equipamentos!$F$2:$F$5135, MATCH(K3157, Def_Instancias_Equipamentos!$D$2:$D$5135, 0), 1)</f>
        <v>Túnel (Anel)</v>
      </c>
      <c r="G3157" s="215" t="str">
        <f t="array" ref="G3157">INDEX(Def_Instancias_Equipamentos!$F$2:$F$5135, MATCH(L3157, Def_Instancias_Equipamentos!$D$2:$D$5135, 0), 1)</f>
        <v>Sala Racks 1</v>
      </c>
      <c r="H3157" s="26" t="str">
        <f t="array" ref="H3157">INDEX(Def_Instancias_Equipamentos!$E$2:$E$5135, MATCH(K3157, Def_Instancias_Equipamentos!$D$2:$D$5135, 0), 1)</f>
        <v>SI-01C1</v>
      </c>
      <c r="I3157" s="27" t="str">
        <f t="array" ref="I3157">INDEX(Def_Instancias_Equipamentos!$E$2:$E$5135, MATCH(L3157, Def_Instancias_Equipamentos!$D$2:$D$5135, 0), 1)</f>
        <v>IA-01RaBPM</v>
      </c>
      <c r="J3157" s="27" t="str">
        <f t="shared" si="26"/>
        <v>EXTERNO</v>
      </c>
      <c r="K3157" s="28" t="str">
        <f>Def_Instancias_Equipamentos!$D$1041</f>
        <v>SI-01C1:DI-BPMSigPatch-1</v>
      </c>
      <c r="L3157" s="19" t="str">
        <f>Def_Instancias_Equipamentos!$D$791</f>
        <v>SI-01C1:DI-BPMRFFE-1</v>
      </c>
      <c r="M3157" s="44" t="s">
        <v>51</v>
      </c>
      <c r="N3157" s="45" t="s">
        <v>52</v>
      </c>
      <c r="O3157" s="31" t="str">
        <f>Def_Sistemas_Conectores_Cabos!$B$7</f>
        <v>SMA 50-ohm</v>
      </c>
      <c r="P3157" s="19" t="str">
        <f>Def_Sistemas_Conectores_Cabos!$B$7</f>
        <v>SMA 50-ohm</v>
      </c>
      <c r="Q3157" s="27" t="str">
        <f t="shared" si="31"/>
        <v>SI-01C1:DI-BPMSigPatch-1/TO_OUT
SI-01C1:DI-BPMRFFE-1/TO_IN</v>
      </c>
      <c r="R3157" s="46" t="s">
        <v>25</v>
      </c>
      <c r="S3157" s="46" t="s">
        <v>25</v>
      </c>
      <c r="T3157" s="47" t="str">
        <f>Def_Sistemas_Conectores_Cabos!$C$14</f>
        <v>Datalink Extrudado</v>
      </c>
      <c r="U3157" s="45" t="s">
        <v>46</v>
      </c>
      <c r="V3157" s="33"/>
      <c r="W3157" s="33"/>
      <c r="X3157" s="33"/>
    </row>
    <row r="3158" ht="15.75" customHeight="1">
      <c r="A3158" s="19" t="str">
        <f>Def_Sistemas_Conectores_Cabos!$A$22</f>
        <v>BPM de elétrons</v>
      </c>
      <c r="B3158" s="22" t="str">
        <f>Datas_Entregas!$A$3</f>
        <v>BTS/Anel</v>
      </c>
      <c r="C3158" s="25">
        <f t="array" ref="C3158">INDEX(Datas_Entregas!$B$2:$B$100, MATCH(B3158, Datas_Entregas!$A$2:$A$100, 0), 1)</f>
        <v>43296</v>
      </c>
      <c r="D3158" s="22" t="str">
        <f>Def_Status_Montagem!$A$2</f>
        <v>A verificar</v>
      </c>
      <c r="E3158" s="35" t="str">
        <f>Def_Status_Montagem!$B$4</f>
        <v>Contratada (inclui etiqueta)</v>
      </c>
      <c r="F3158" s="214" t="str">
        <f t="array" ref="F3158">INDEX(Def_Instancias_Equipamentos!$F$2:$F$5135, MATCH(K3158, Def_Instancias_Equipamentos!$D$2:$D$5135, 0), 1)</f>
        <v>Túnel (Anel)</v>
      </c>
      <c r="G3158" s="215" t="str">
        <f t="array" ref="G3158">INDEX(Def_Instancias_Equipamentos!$F$2:$F$5135, MATCH(L3158, Def_Instancias_Equipamentos!$D$2:$D$5135, 0), 1)</f>
        <v>Sala Racks 1</v>
      </c>
      <c r="H3158" s="26" t="str">
        <f t="array" ref="H3158">INDEX(Def_Instancias_Equipamentos!$E$2:$E$5135, MATCH(K3158, Def_Instancias_Equipamentos!$D$2:$D$5135, 0), 1)</f>
        <v>SI-01C1</v>
      </c>
      <c r="I3158" s="27" t="str">
        <f t="array" ref="I3158">INDEX(Def_Instancias_Equipamentos!$E$2:$E$5135, MATCH(L3158, Def_Instancias_Equipamentos!$D$2:$D$5135, 0), 1)</f>
        <v>IA-01RaBPM</v>
      </c>
      <c r="J3158" s="27" t="str">
        <f t="shared" si="26"/>
        <v>EXTERNO</v>
      </c>
      <c r="K3158" s="28" t="str">
        <f>Def_Instancias_Equipamentos!$D$1042</f>
        <v>SI-01C1:DI-BPMSigPatch-2</v>
      </c>
      <c r="L3158" s="19" t="str">
        <f>Def_Instancias_Equipamentos!$D$792</f>
        <v>SI-01C1:DI-BPMRFFE-2</v>
      </c>
      <c r="M3158" s="44" t="s">
        <v>51</v>
      </c>
      <c r="N3158" s="45" t="s">
        <v>52</v>
      </c>
      <c r="O3158" s="31" t="str">
        <f>Def_Sistemas_Conectores_Cabos!$B$7</f>
        <v>SMA 50-ohm</v>
      </c>
      <c r="P3158" s="19" t="str">
        <f>Def_Sistemas_Conectores_Cabos!$B$7</f>
        <v>SMA 50-ohm</v>
      </c>
      <c r="Q3158" s="27" t="str">
        <f t="shared" si="31"/>
        <v>SI-01C1:DI-BPMSigPatch-2/TO_OUT
SI-01C1:DI-BPMRFFE-2/TO_IN</v>
      </c>
      <c r="R3158" s="46" t="s">
        <v>25</v>
      </c>
      <c r="S3158" s="46" t="s">
        <v>25</v>
      </c>
      <c r="T3158" s="47" t="str">
        <f>Def_Sistemas_Conectores_Cabos!$C$14</f>
        <v>Datalink Extrudado</v>
      </c>
      <c r="U3158" s="45" t="s">
        <v>46</v>
      </c>
      <c r="V3158" s="33"/>
      <c r="W3158" s="33"/>
      <c r="X3158" s="33"/>
    </row>
    <row r="3159" ht="15.75" customHeight="1">
      <c r="A3159" s="19" t="str">
        <f>Def_Sistemas_Conectores_Cabos!$A$22</f>
        <v>BPM de elétrons</v>
      </c>
      <c r="B3159" s="22" t="str">
        <f>Datas_Entregas!$A$3</f>
        <v>BTS/Anel</v>
      </c>
      <c r="C3159" s="25">
        <f t="array" ref="C3159">INDEX(Datas_Entregas!$B$2:$B$100, MATCH(B3159, Datas_Entregas!$A$2:$A$100, 0), 1)</f>
        <v>43296</v>
      </c>
      <c r="D3159" s="22" t="str">
        <f>Def_Status_Montagem!$A$2</f>
        <v>A verificar</v>
      </c>
      <c r="E3159" s="35" t="str">
        <f>Def_Status_Montagem!$B$4</f>
        <v>Contratada (inclui etiqueta)</v>
      </c>
      <c r="F3159" s="214" t="str">
        <f t="array" ref="F3159">INDEX(Def_Instancias_Equipamentos!$F$2:$F$5135, MATCH(K3159, Def_Instancias_Equipamentos!$D$2:$D$5135, 0), 1)</f>
        <v>Túnel (Anel)</v>
      </c>
      <c r="G3159" s="215" t="str">
        <f t="array" ref="G3159">INDEX(Def_Instancias_Equipamentos!$F$2:$F$5135, MATCH(L3159, Def_Instancias_Equipamentos!$D$2:$D$5135, 0), 1)</f>
        <v>Sala Racks 1</v>
      </c>
      <c r="H3159" s="26" t="str">
        <f t="array" ref="H3159">INDEX(Def_Instancias_Equipamentos!$E$2:$E$5135, MATCH(K3159, Def_Instancias_Equipamentos!$D$2:$D$5135, 0), 1)</f>
        <v>SI-01C2</v>
      </c>
      <c r="I3159" s="27" t="str">
        <f t="array" ref="I3159">INDEX(Def_Instancias_Equipamentos!$E$2:$E$5135, MATCH(L3159, Def_Instancias_Equipamentos!$D$2:$D$5135, 0), 1)</f>
        <v>IA-01RaBPM</v>
      </c>
      <c r="J3159" s="27" t="str">
        <f t="shared" si="26"/>
        <v>EXTERNO</v>
      </c>
      <c r="K3159" s="28" t="str">
        <f>Def_Instancias_Equipamentos!$D$1043</f>
        <v>SI-01C2:DI-BPMSigPatch</v>
      </c>
      <c r="L3159" s="19" t="str">
        <f>Def_Instancias_Equipamentos!$D$793</f>
        <v>SI-01C2:DI-BPMRFFE</v>
      </c>
      <c r="M3159" s="44" t="s">
        <v>51</v>
      </c>
      <c r="N3159" s="45" t="s">
        <v>52</v>
      </c>
      <c r="O3159" s="31" t="str">
        <f>Def_Sistemas_Conectores_Cabos!$B$7</f>
        <v>SMA 50-ohm</v>
      </c>
      <c r="P3159" s="19" t="str">
        <f>Def_Sistemas_Conectores_Cabos!$B$7</f>
        <v>SMA 50-ohm</v>
      </c>
      <c r="Q3159" s="27" t="str">
        <f t="shared" si="31"/>
        <v>SI-01C2:DI-BPMSigPatch/TO_OUT
SI-01C2:DI-BPMRFFE/TO_IN</v>
      </c>
      <c r="R3159" s="46" t="s">
        <v>25</v>
      </c>
      <c r="S3159" s="46" t="s">
        <v>25</v>
      </c>
      <c r="T3159" s="47" t="str">
        <f>Def_Sistemas_Conectores_Cabos!$C$14</f>
        <v>Datalink Extrudado</v>
      </c>
      <c r="U3159" s="45" t="s">
        <v>46</v>
      </c>
      <c r="V3159" s="33"/>
      <c r="W3159" s="33"/>
      <c r="X3159" s="33"/>
    </row>
    <row r="3160" ht="15.75" customHeight="1">
      <c r="A3160" s="19" t="str">
        <f>Def_Sistemas_Conectores_Cabos!$A$22</f>
        <v>BPM de elétrons</v>
      </c>
      <c r="B3160" s="22" t="str">
        <f>Datas_Entregas!$A$3</f>
        <v>BTS/Anel</v>
      </c>
      <c r="C3160" s="25">
        <f t="array" ref="C3160">INDEX(Datas_Entregas!$B$2:$B$100, MATCH(B3160, Datas_Entregas!$A$2:$A$100, 0), 1)</f>
        <v>43296</v>
      </c>
      <c r="D3160" s="22" t="str">
        <f>Def_Status_Montagem!$A$2</f>
        <v>A verificar</v>
      </c>
      <c r="E3160" s="35" t="str">
        <f>Def_Status_Montagem!$B$4</f>
        <v>Contratada (inclui etiqueta)</v>
      </c>
      <c r="F3160" s="214" t="str">
        <f t="array" ref="F3160">INDEX(Def_Instancias_Equipamentos!$F$2:$F$5135, MATCH(K3160, Def_Instancias_Equipamentos!$D$2:$D$5135, 0), 1)</f>
        <v>Túnel (Anel)</v>
      </c>
      <c r="G3160" s="215" t="str">
        <f t="array" ref="G3160">INDEX(Def_Instancias_Equipamentos!$F$2:$F$5135, MATCH(L3160, Def_Instancias_Equipamentos!$D$2:$D$5135, 0), 1)</f>
        <v>Sala Racks 1</v>
      </c>
      <c r="H3160" s="26" t="str">
        <f t="array" ref="H3160">INDEX(Def_Instancias_Equipamentos!$E$2:$E$5135, MATCH(K3160, Def_Instancias_Equipamentos!$D$2:$D$5135, 0), 1)</f>
        <v>SI-01C3</v>
      </c>
      <c r="I3160" s="27" t="str">
        <f t="array" ref="I3160">INDEX(Def_Instancias_Equipamentos!$E$2:$E$5135, MATCH(L3160, Def_Instancias_Equipamentos!$D$2:$D$5135, 0), 1)</f>
        <v>IA-01RaBPM</v>
      </c>
      <c r="J3160" s="27" t="str">
        <f t="shared" si="26"/>
        <v>EXTERNO</v>
      </c>
      <c r="K3160" s="28" t="str">
        <f>Def_Instancias_Equipamentos!$D$1044</f>
        <v>SI-01C3:DI-BPMSigPatch-1</v>
      </c>
      <c r="L3160" s="19" t="str">
        <f>Def_Instancias_Equipamentos!$D$794</f>
        <v>SI-01C3:DI-BPMRFFE-1</v>
      </c>
      <c r="M3160" s="44" t="s">
        <v>51</v>
      </c>
      <c r="N3160" s="45" t="s">
        <v>52</v>
      </c>
      <c r="O3160" s="31" t="str">
        <f>Def_Sistemas_Conectores_Cabos!$B$7</f>
        <v>SMA 50-ohm</v>
      </c>
      <c r="P3160" s="19" t="str">
        <f>Def_Sistemas_Conectores_Cabos!$B$7</f>
        <v>SMA 50-ohm</v>
      </c>
      <c r="Q3160" s="27" t="str">
        <f t="shared" si="31"/>
        <v>SI-01C3:DI-BPMSigPatch-1/TO_OUT
SI-01C3:DI-BPMRFFE-1/TO_IN</v>
      </c>
      <c r="R3160" s="46" t="s">
        <v>25</v>
      </c>
      <c r="S3160" s="46" t="s">
        <v>25</v>
      </c>
      <c r="T3160" s="47" t="str">
        <f>Def_Sistemas_Conectores_Cabos!$C$14</f>
        <v>Datalink Extrudado</v>
      </c>
      <c r="U3160" s="45" t="s">
        <v>46</v>
      </c>
      <c r="V3160" s="33"/>
      <c r="W3160" s="33"/>
      <c r="X3160" s="33"/>
    </row>
    <row r="3161" ht="15.75" customHeight="1">
      <c r="A3161" s="19" t="str">
        <f>Def_Sistemas_Conectores_Cabos!$A$22</f>
        <v>BPM de elétrons</v>
      </c>
      <c r="B3161" s="22" t="str">
        <f>Datas_Entregas!$A$3</f>
        <v>BTS/Anel</v>
      </c>
      <c r="C3161" s="25">
        <f t="array" ref="C3161">INDEX(Datas_Entregas!$B$2:$B$100, MATCH(B3161, Datas_Entregas!$A$2:$A$100, 0), 1)</f>
        <v>43296</v>
      </c>
      <c r="D3161" s="22" t="str">
        <f>Def_Status_Montagem!$A$2</f>
        <v>A verificar</v>
      </c>
      <c r="E3161" s="35" t="str">
        <f>Def_Status_Montagem!$B$4</f>
        <v>Contratada (inclui etiqueta)</v>
      </c>
      <c r="F3161" s="214" t="str">
        <f t="array" ref="F3161">INDEX(Def_Instancias_Equipamentos!$F$2:$F$5135, MATCH(K3161, Def_Instancias_Equipamentos!$D$2:$D$5135, 0), 1)</f>
        <v>Túnel (Anel)</v>
      </c>
      <c r="G3161" s="215" t="str">
        <f t="array" ref="G3161">INDEX(Def_Instancias_Equipamentos!$F$2:$F$5135, MATCH(L3161, Def_Instancias_Equipamentos!$D$2:$D$5135, 0), 1)</f>
        <v>Sala Racks 1</v>
      </c>
      <c r="H3161" s="26" t="str">
        <f t="array" ref="H3161">INDEX(Def_Instancias_Equipamentos!$E$2:$E$5135, MATCH(K3161, Def_Instancias_Equipamentos!$D$2:$D$5135, 0), 1)</f>
        <v>SI-01C3</v>
      </c>
      <c r="I3161" s="27" t="str">
        <f t="array" ref="I3161">INDEX(Def_Instancias_Equipamentos!$E$2:$E$5135, MATCH(L3161, Def_Instancias_Equipamentos!$D$2:$D$5135, 0), 1)</f>
        <v>IA-01RaBPM</v>
      </c>
      <c r="J3161" s="27" t="str">
        <f t="shared" si="26"/>
        <v>EXTERNO</v>
      </c>
      <c r="K3161" s="28" t="str">
        <f>Def_Instancias_Equipamentos!$D$1045</f>
        <v>SI-01C3:DI-BPMSigPatch-2</v>
      </c>
      <c r="L3161" s="19" t="str">
        <f>Def_Instancias_Equipamentos!$D$795</f>
        <v>SI-01C3:DI-BPMRFFE-2</v>
      </c>
      <c r="M3161" s="44" t="s">
        <v>51</v>
      </c>
      <c r="N3161" s="45" t="s">
        <v>52</v>
      </c>
      <c r="O3161" s="31" t="str">
        <f>Def_Sistemas_Conectores_Cabos!$B$7</f>
        <v>SMA 50-ohm</v>
      </c>
      <c r="P3161" s="19" t="str">
        <f>Def_Sistemas_Conectores_Cabos!$B$7</f>
        <v>SMA 50-ohm</v>
      </c>
      <c r="Q3161" s="27" t="str">
        <f t="shared" si="31"/>
        <v>SI-01C3:DI-BPMSigPatch-2/TO_OUT
SI-01C3:DI-BPMRFFE-2/TO_IN</v>
      </c>
      <c r="R3161" s="46" t="s">
        <v>25</v>
      </c>
      <c r="S3161" s="46" t="s">
        <v>25</v>
      </c>
      <c r="T3161" s="47" t="str">
        <f>Def_Sistemas_Conectores_Cabos!$C$14</f>
        <v>Datalink Extrudado</v>
      </c>
      <c r="U3161" s="45" t="s">
        <v>46</v>
      </c>
      <c r="V3161" s="33"/>
      <c r="W3161" s="33"/>
      <c r="X3161" s="33"/>
    </row>
    <row r="3162" ht="15.75" customHeight="1">
      <c r="A3162" s="19" t="str">
        <f>Def_Sistemas_Conectores_Cabos!$A$22</f>
        <v>BPM de elétrons</v>
      </c>
      <c r="B3162" s="22" t="str">
        <f>Datas_Entregas!$A$3</f>
        <v>BTS/Anel</v>
      </c>
      <c r="C3162" s="25">
        <f t="array" ref="C3162">INDEX(Datas_Entregas!$B$2:$B$100, MATCH(B3162, Datas_Entregas!$A$2:$A$100, 0), 1)</f>
        <v>43296</v>
      </c>
      <c r="D3162" s="22" t="str">
        <f>Def_Status_Montagem!$A$2</f>
        <v>A verificar</v>
      </c>
      <c r="E3162" s="35" t="str">
        <f>Def_Status_Montagem!$B$4</f>
        <v>Contratada (inclui etiqueta)</v>
      </c>
      <c r="F3162" s="214" t="str">
        <f t="array" ref="F3162">INDEX(Def_Instancias_Equipamentos!$F$2:$F$5135, MATCH(K3162, Def_Instancias_Equipamentos!$D$2:$D$5135, 0), 1)</f>
        <v>Túnel (Anel)</v>
      </c>
      <c r="G3162" s="215" t="str">
        <f t="array" ref="G3162">INDEX(Def_Instancias_Equipamentos!$F$2:$F$5135, MATCH(L3162, Def_Instancias_Equipamentos!$D$2:$D$5135, 0), 1)</f>
        <v>Sala Racks 1</v>
      </c>
      <c r="H3162" s="26" t="str">
        <f t="array" ref="H3162">INDEX(Def_Instancias_Equipamentos!$E$2:$E$5135, MATCH(K3162, Def_Instancias_Equipamentos!$D$2:$D$5135, 0), 1)</f>
        <v>SI-01C4</v>
      </c>
      <c r="I3162" s="27" t="str">
        <f t="array" ref="I3162">INDEX(Def_Instancias_Equipamentos!$E$2:$E$5135, MATCH(L3162, Def_Instancias_Equipamentos!$D$2:$D$5135, 0), 1)</f>
        <v>IA-01RaBPM</v>
      </c>
      <c r="J3162" s="27" t="str">
        <f t="shared" si="26"/>
        <v>EXTERNO</v>
      </c>
      <c r="K3162" s="28" t="str">
        <f>Def_Instancias_Equipamentos!$D$1046</f>
        <v>SI-01C4:DI-BPMSigPatch</v>
      </c>
      <c r="L3162" s="19" t="str">
        <f>Def_Instancias_Equipamentos!$D$796</f>
        <v>SI-01C4:DI-BPMRFFE</v>
      </c>
      <c r="M3162" s="44" t="s">
        <v>51</v>
      </c>
      <c r="N3162" s="45" t="s">
        <v>52</v>
      </c>
      <c r="O3162" s="31" t="str">
        <f>Def_Sistemas_Conectores_Cabos!$B$7</f>
        <v>SMA 50-ohm</v>
      </c>
      <c r="P3162" s="19" t="str">
        <f>Def_Sistemas_Conectores_Cabos!$B$7</f>
        <v>SMA 50-ohm</v>
      </c>
      <c r="Q3162" s="27" t="str">
        <f t="shared" si="31"/>
        <v>SI-01C4:DI-BPMSigPatch/TO_OUT
SI-01C4:DI-BPMRFFE/TO_IN</v>
      </c>
      <c r="R3162" s="46" t="s">
        <v>25</v>
      </c>
      <c r="S3162" s="46" t="s">
        <v>25</v>
      </c>
      <c r="T3162" s="47" t="str">
        <f>Def_Sistemas_Conectores_Cabos!$C$14</f>
        <v>Datalink Extrudado</v>
      </c>
      <c r="U3162" s="45" t="s">
        <v>46</v>
      </c>
      <c r="V3162" s="33"/>
      <c r="W3162" s="33"/>
      <c r="X3162" s="33"/>
    </row>
    <row r="3163" ht="15.75" customHeight="1">
      <c r="A3163" s="19" t="str">
        <f>Def_Sistemas_Conectores_Cabos!$A$22</f>
        <v>BPM de elétrons</v>
      </c>
      <c r="B3163" s="22" t="str">
        <f>Datas_Entregas!$A$3</f>
        <v>BTS/Anel</v>
      </c>
      <c r="C3163" s="25">
        <f t="array" ref="C3163">INDEX(Datas_Entregas!$B$2:$B$100, MATCH(B3163, Datas_Entregas!$A$2:$A$100, 0), 1)</f>
        <v>43296</v>
      </c>
      <c r="D3163" s="22" t="str">
        <f>Def_Status_Montagem!$A$2</f>
        <v>A verificar</v>
      </c>
      <c r="E3163" s="35" t="str">
        <f>Def_Status_Montagem!$B$4</f>
        <v>Contratada (inclui etiqueta)</v>
      </c>
      <c r="F3163" s="214" t="str">
        <f t="array" ref="F3163">INDEX(Def_Instancias_Equipamentos!$F$2:$F$5135, MATCH(K3163, Def_Instancias_Equipamentos!$D$2:$D$5135, 0), 1)</f>
        <v>Túnel (Anel)</v>
      </c>
      <c r="G3163" s="215" t="str">
        <f t="array" ref="G3163">INDEX(Def_Instancias_Equipamentos!$F$2:$F$5135, MATCH(L3163, Def_Instancias_Equipamentos!$D$2:$D$5135, 0), 1)</f>
        <v>Sala Racks 1</v>
      </c>
      <c r="H3163" s="26" t="str">
        <f t="array" ref="H3163">INDEX(Def_Instancias_Equipamentos!$E$2:$E$5135, MATCH(K3163, Def_Instancias_Equipamentos!$D$2:$D$5135, 0), 1)</f>
        <v>SI-01M1</v>
      </c>
      <c r="I3163" s="27" t="str">
        <f t="array" ref="I3163">INDEX(Def_Instancias_Equipamentos!$E$2:$E$5135, MATCH(L3163, Def_Instancias_Equipamentos!$D$2:$D$5135, 0), 1)</f>
        <v>IA-01RaBPM</v>
      </c>
      <c r="J3163" s="27" t="str">
        <f t="shared" si="26"/>
        <v>EXTERNO</v>
      </c>
      <c r="K3163" s="28" t="str">
        <f>Def_Instancias_Equipamentos!$D$1047</f>
        <v>SI-01M1:DI-BPMSigPatch</v>
      </c>
      <c r="L3163" s="19" t="str">
        <f>Def_Instancias_Equipamentos!$D$797</f>
        <v>SI-01M1:DI-BPMRFFE</v>
      </c>
      <c r="M3163" s="44" t="s">
        <v>51</v>
      </c>
      <c r="N3163" s="45" t="s">
        <v>52</v>
      </c>
      <c r="O3163" s="31" t="str">
        <f>Def_Sistemas_Conectores_Cabos!$B$7</f>
        <v>SMA 50-ohm</v>
      </c>
      <c r="P3163" s="19" t="str">
        <f>Def_Sistemas_Conectores_Cabos!$B$7</f>
        <v>SMA 50-ohm</v>
      </c>
      <c r="Q3163" s="27" t="str">
        <f t="shared" si="31"/>
        <v>SI-01M1:DI-BPMSigPatch/TO_OUT
SI-01M1:DI-BPMRFFE/TO_IN</v>
      </c>
      <c r="R3163" s="46" t="s">
        <v>25</v>
      </c>
      <c r="S3163" s="46" t="s">
        <v>25</v>
      </c>
      <c r="T3163" s="47" t="str">
        <f>Def_Sistemas_Conectores_Cabos!$C$14</f>
        <v>Datalink Extrudado</v>
      </c>
      <c r="U3163" s="45" t="s">
        <v>46</v>
      </c>
      <c r="V3163" s="33"/>
      <c r="W3163" s="33"/>
      <c r="X3163" s="33"/>
    </row>
    <row r="3164" ht="15.75" customHeight="1">
      <c r="A3164" s="19" t="str">
        <f>Def_Sistemas_Conectores_Cabos!$A$22</f>
        <v>BPM de elétrons</v>
      </c>
      <c r="B3164" s="22" t="str">
        <f>Datas_Entregas!$A$3</f>
        <v>BTS/Anel</v>
      </c>
      <c r="C3164" s="25">
        <f t="array" ref="C3164">INDEX(Datas_Entregas!$B$2:$B$100, MATCH(B3164, Datas_Entregas!$A$2:$A$100, 0), 1)</f>
        <v>43296</v>
      </c>
      <c r="D3164" s="22" t="str">
        <f>Def_Status_Montagem!$A$2</f>
        <v>A verificar</v>
      </c>
      <c r="E3164" s="35" t="str">
        <f>Def_Status_Montagem!$B$4</f>
        <v>Contratada (inclui etiqueta)</v>
      </c>
      <c r="F3164" s="214" t="str">
        <f t="array" ref="F3164">INDEX(Def_Instancias_Equipamentos!$F$2:$F$5135, MATCH(K3164, Def_Instancias_Equipamentos!$D$2:$D$5135, 0), 1)</f>
        <v>Túnel (Anel)</v>
      </c>
      <c r="G3164" s="215" t="str">
        <f t="array" ref="G3164">INDEX(Def_Instancias_Equipamentos!$F$2:$F$5135, MATCH(L3164, Def_Instancias_Equipamentos!$D$2:$D$5135, 0), 1)</f>
        <v>Sala Racks 1</v>
      </c>
      <c r="H3164" s="26" t="str">
        <f t="array" ref="H3164">INDEX(Def_Instancias_Equipamentos!$E$2:$E$5135, MATCH(K3164, Def_Instancias_Equipamentos!$D$2:$D$5135, 0), 1)</f>
        <v>SI-01M2</v>
      </c>
      <c r="I3164" s="27" t="str">
        <f t="array" ref="I3164">INDEX(Def_Instancias_Equipamentos!$E$2:$E$5135, MATCH(L3164, Def_Instancias_Equipamentos!$D$2:$D$5135, 0), 1)</f>
        <v>IA-01RaBPM</v>
      </c>
      <c r="J3164" s="27" t="str">
        <f t="shared" si="26"/>
        <v>EXTERNO</v>
      </c>
      <c r="K3164" s="28" t="str">
        <f>Def_Instancias_Equipamentos!$D$1048</f>
        <v>SI-01M2:DI-BPMSigPatch</v>
      </c>
      <c r="L3164" s="19" t="str">
        <f>Def_Instancias_Equipamentos!$D$798</f>
        <v>SI-01M2:DI-BPMRFFE</v>
      </c>
      <c r="M3164" s="44" t="s">
        <v>51</v>
      </c>
      <c r="N3164" s="45" t="s">
        <v>52</v>
      </c>
      <c r="O3164" s="31" t="str">
        <f>Def_Sistemas_Conectores_Cabos!$B$7</f>
        <v>SMA 50-ohm</v>
      </c>
      <c r="P3164" s="19" t="str">
        <f>Def_Sistemas_Conectores_Cabos!$B$7</f>
        <v>SMA 50-ohm</v>
      </c>
      <c r="Q3164" s="27" t="str">
        <f t="shared" si="31"/>
        <v>SI-01M2:DI-BPMSigPatch/TO_OUT
SI-01M2:DI-BPMRFFE/TO_IN</v>
      </c>
      <c r="R3164" s="46" t="s">
        <v>25</v>
      </c>
      <c r="S3164" s="46" t="s">
        <v>25</v>
      </c>
      <c r="T3164" s="47" t="str">
        <f>Def_Sistemas_Conectores_Cabos!$C$14</f>
        <v>Datalink Extrudado</v>
      </c>
      <c r="U3164" s="45" t="s">
        <v>46</v>
      </c>
      <c r="V3164" s="33"/>
      <c r="W3164" s="33"/>
      <c r="X3164" s="33"/>
    </row>
    <row r="3165" ht="15.75" customHeight="1">
      <c r="A3165" s="19" t="str">
        <f>Def_Sistemas_Conectores_Cabos!$A$22</f>
        <v>BPM de elétrons</v>
      </c>
      <c r="B3165" s="22" t="str">
        <f>Datas_Entregas!$A$6</f>
        <v>Linhas de Luz (fases I-A e II)</v>
      </c>
      <c r="C3165" s="25">
        <f t="array" ref="C3165">INDEX(Datas_Entregas!$B$2:$B$100, MATCH(B3165, Datas_Entregas!$A$2:$A$100, 0), 1)</f>
        <v>43374</v>
      </c>
      <c r="D3165" s="22" t="str">
        <f>Def_Status_Montagem!$A$2</f>
        <v>A verificar</v>
      </c>
      <c r="E3165" s="35" t="str">
        <f>Def_Status_Montagem!$B$4</f>
        <v>Contratada (inclui etiqueta)</v>
      </c>
      <c r="F3165" s="214" t="str">
        <f t="array" ref="F3165">INDEX(Def_Instancias_Equipamentos!$F$2:$F$5135, MATCH(K3165, Def_Instancias_Equipamentos!$D$2:$D$5135, 0), 1)</f>
        <v>Túnel (Anel)</v>
      </c>
      <c r="G3165" s="215" t="str">
        <f t="array" ref="G3165">INDEX(Def_Instancias_Equipamentos!$F$2:$F$5135, MATCH(L3165, Def_Instancias_Equipamentos!$D$2:$D$5135, 0), 1)</f>
        <v>Sala Racks 1</v>
      </c>
      <c r="H3165" s="26" t="str">
        <f t="array" ref="H3165">INDEX(Def_Instancias_Equipamentos!$E$2:$E$5135, MATCH(K3165, Def_Instancias_Equipamentos!$D$2:$D$5135, 0), 1)</f>
        <v>SI-01SA</v>
      </c>
      <c r="I3165" s="27" t="str">
        <f t="array" ref="I3165">INDEX(Def_Instancias_Equipamentos!$E$2:$E$5135, MATCH(L3165, Def_Instancias_Equipamentos!$D$2:$D$5135, 0), 1)</f>
        <v>IA-01RaBPM</v>
      </c>
      <c r="J3165" s="27" t="str">
        <f t="shared" si="26"/>
        <v>EXTERNO</v>
      </c>
      <c r="K3165" s="28" t="str">
        <f>Def_Instancias_Equipamentos!$D$1201</f>
        <v>SI-01SA:DI-BPMSigPatch-1</v>
      </c>
      <c r="L3165" s="19" t="str">
        <f>Def_Instancias_Equipamentos!$D$951</f>
        <v>SI-01SA:DI-BPMRFFE-1</v>
      </c>
      <c r="M3165" s="44" t="s">
        <v>51</v>
      </c>
      <c r="N3165" s="45" t="s">
        <v>52</v>
      </c>
      <c r="O3165" s="31" t="str">
        <f>Def_Sistemas_Conectores_Cabos!$B$7</f>
        <v>SMA 50-ohm</v>
      </c>
      <c r="P3165" s="19" t="str">
        <f>Def_Sistemas_Conectores_Cabos!$B$7</f>
        <v>SMA 50-ohm</v>
      </c>
      <c r="Q3165" s="27" t="str">
        <f t="shared" si="31"/>
        <v>SI-01SA:DI-BPMSigPatch-1/TO_OUT
SI-01SA:DI-BPMRFFE-1/TO_IN</v>
      </c>
      <c r="R3165" s="46" t="s">
        <v>25</v>
      </c>
      <c r="S3165" s="46" t="s">
        <v>25</v>
      </c>
      <c r="T3165" s="47" t="str">
        <f>Def_Sistemas_Conectores_Cabos!$C$14</f>
        <v>Datalink Extrudado</v>
      </c>
      <c r="U3165" s="45" t="s">
        <v>46</v>
      </c>
      <c r="V3165" s="33"/>
      <c r="W3165" s="33"/>
      <c r="X3165" s="33"/>
    </row>
    <row r="3166" ht="15.75" customHeight="1">
      <c r="A3166" s="19" t="str">
        <f>Def_Sistemas_Conectores_Cabos!$A$22</f>
        <v>BPM de elétrons</v>
      </c>
      <c r="B3166" s="22" t="str">
        <f>Datas_Entregas!$A$6</f>
        <v>Linhas de Luz (fases I-A e II)</v>
      </c>
      <c r="C3166" s="25">
        <f t="array" ref="C3166">INDEX(Datas_Entregas!$B$2:$B$100, MATCH(B3166, Datas_Entregas!$A$2:$A$100, 0), 1)</f>
        <v>43374</v>
      </c>
      <c r="D3166" s="22" t="str">
        <f>Def_Status_Montagem!$A$2</f>
        <v>A verificar</v>
      </c>
      <c r="E3166" s="35" t="str">
        <f>Def_Status_Montagem!$B$4</f>
        <v>Contratada (inclui etiqueta)</v>
      </c>
      <c r="F3166" s="214" t="str">
        <f t="array" ref="F3166">INDEX(Def_Instancias_Equipamentos!$F$2:$F$5135, MATCH(K3166, Def_Instancias_Equipamentos!$D$2:$D$5135, 0), 1)</f>
        <v>Túnel (Anel)</v>
      </c>
      <c r="G3166" s="215" t="str">
        <f t="array" ref="G3166">INDEX(Def_Instancias_Equipamentos!$F$2:$F$5135, MATCH(L3166, Def_Instancias_Equipamentos!$D$2:$D$5135, 0), 1)</f>
        <v>Sala Racks 1</v>
      </c>
      <c r="H3166" s="26" t="str">
        <f t="array" ref="H3166">INDEX(Def_Instancias_Equipamentos!$E$2:$E$5135, MATCH(K3166, Def_Instancias_Equipamentos!$D$2:$D$5135, 0), 1)</f>
        <v>SI-01SA</v>
      </c>
      <c r="I3166" s="27" t="str">
        <f t="array" ref="I3166">INDEX(Def_Instancias_Equipamentos!$E$2:$E$5135, MATCH(L3166, Def_Instancias_Equipamentos!$D$2:$D$5135, 0), 1)</f>
        <v>IA-01RaBPM</v>
      </c>
      <c r="J3166" s="27" t="str">
        <f t="shared" si="26"/>
        <v>EXTERNO</v>
      </c>
      <c r="K3166" s="28" t="str">
        <f>Def_Instancias_Equipamentos!$D$1202</f>
        <v>SI-01SA:DI-BPMSigPatch-2</v>
      </c>
      <c r="L3166" s="19" t="str">
        <f>Def_Instancias_Equipamentos!$D$952</f>
        <v>SI-01SA:DI-BPMRFFE-2</v>
      </c>
      <c r="M3166" s="44" t="s">
        <v>51</v>
      </c>
      <c r="N3166" s="45" t="s">
        <v>52</v>
      </c>
      <c r="O3166" s="31" t="str">
        <f>Def_Sistemas_Conectores_Cabos!$B$7</f>
        <v>SMA 50-ohm</v>
      </c>
      <c r="P3166" s="19" t="str">
        <f>Def_Sistemas_Conectores_Cabos!$B$7</f>
        <v>SMA 50-ohm</v>
      </c>
      <c r="Q3166" s="27" t="str">
        <f t="shared" si="31"/>
        <v>SI-01SA:DI-BPMSigPatch-2/TO_OUT
SI-01SA:DI-BPMRFFE-2/TO_IN</v>
      </c>
      <c r="R3166" s="46" t="s">
        <v>25</v>
      </c>
      <c r="S3166" s="46" t="s">
        <v>25</v>
      </c>
      <c r="T3166" s="47" t="str">
        <f>Def_Sistemas_Conectores_Cabos!$C$14</f>
        <v>Datalink Extrudado</v>
      </c>
      <c r="U3166" s="45" t="s">
        <v>46</v>
      </c>
      <c r="V3166" s="33"/>
      <c r="W3166" s="33"/>
      <c r="X3166" s="33"/>
    </row>
    <row r="3167" ht="15.75" customHeight="1">
      <c r="A3167" s="19" t="str">
        <f>Def_Sistemas_Conectores_Cabos!$A$22</f>
        <v>BPM de elétrons</v>
      </c>
      <c r="B3167" s="22" t="str">
        <f>Datas_Entregas!$A$3</f>
        <v>BTS/Anel</v>
      </c>
      <c r="C3167" s="25">
        <f t="array" ref="C3167">INDEX(Datas_Entregas!$B$2:$B$100, MATCH(B3167, Datas_Entregas!$A$2:$A$100, 0), 1)</f>
        <v>43296</v>
      </c>
      <c r="D3167" s="22" t="str">
        <f>Def_Status_Montagem!$A$2</f>
        <v>A verificar</v>
      </c>
      <c r="E3167" s="35" t="str">
        <f>Def_Status_Montagem!$B$4</f>
        <v>Contratada (inclui etiqueta)</v>
      </c>
      <c r="F3167" s="214" t="str">
        <f t="array" ref="F3167">INDEX(Def_Instancias_Equipamentos!$F$2:$F$5135, MATCH(K3167, Def_Instancias_Equipamentos!$D$2:$D$5135, 0), 1)</f>
        <v>Túnel (Anel)</v>
      </c>
      <c r="G3167" s="215" t="str">
        <f t="array" ref="G3167">INDEX(Def_Instancias_Equipamentos!$F$2:$F$5135, MATCH(L3167, Def_Instancias_Equipamentos!$D$2:$D$5135, 0), 1)</f>
        <v>Sala Racks 2</v>
      </c>
      <c r="H3167" s="26" t="str">
        <f t="array" ref="H3167">INDEX(Def_Instancias_Equipamentos!$E$2:$E$5135, MATCH(K3167, Def_Instancias_Equipamentos!$D$2:$D$5135, 0), 1)</f>
        <v>SI-02C1</v>
      </c>
      <c r="I3167" s="27" t="str">
        <f t="array" ref="I3167">INDEX(Def_Instancias_Equipamentos!$E$2:$E$5135, MATCH(L3167, Def_Instancias_Equipamentos!$D$2:$D$5135, 0), 1)</f>
        <v>IA-02RaBPM</v>
      </c>
      <c r="J3167" s="27" t="str">
        <f t="shared" si="26"/>
        <v>EXTERNO</v>
      </c>
      <c r="K3167" s="28" t="str">
        <f>Def_Instancias_Equipamentos!$D$1049</f>
        <v>SI-02C1:DI-BPMSigPatch-1</v>
      </c>
      <c r="L3167" s="19" t="str">
        <f>Def_Instancias_Equipamentos!$D$799</f>
        <v>SI-02C1:DI-BPMRFFE-1</v>
      </c>
      <c r="M3167" s="44" t="s">
        <v>51</v>
      </c>
      <c r="N3167" s="45" t="s">
        <v>52</v>
      </c>
      <c r="O3167" s="31" t="str">
        <f>Def_Sistemas_Conectores_Cabos!$B$7</f>
        <v>SMA 50-ohm</v>
      </c>
      <c r="P3167" s="19" t="str">
        <f>Def_Sistemas_Conectores_Cabos!$B$7</f>
        <v>SMA 50-ohm</v>
      </c>
      <c r="Q3167" s="27" t="str">
        <f t="shared" si="31"/>
        <v>SI-02C1:DI-BPMSigPatch-1/TO_OUT
SI-02C1:DI-BPMRFFE-1/TO_IN</v>
      </c>
      <c r="R3167" s="46" t="s">
        <v>25</v>
      </c>
      <c r="S3167" s="46" t="s">
        <v>25</v>
      </c>
      <c r="T3167" s="47" t="str">
        <f>Def_Sistemas_Conectores_Cabos!$C$14</f>
        <v>Datalink Extrudado</v>
      </c>
      <c r="U3167" s="45" t="s">
        <v>46</v>
      </c>
      <c r="V3167" s="33"/>
      <c r="W3167" s="33"/>
      <c r="X3167" s="33"/>
    </row>
    <row r="3168" ht="15.75" customHeight="1">
      <c r="A3168" s="19" t="str">
        <f>Def_Sistemas_Conectores_Cabos!$A$22</f>
        <v>BPM de elétrons</v>
      </c>
      <c r="B3168" s="22" t="str">
        <f>Datas_Entregas!$A$3</f>
        <v>BTS/Anel</v>
      </c>
      <c r="C3168" s="25">
        <f t="array" ref="C3168">INDEX(Datas_Entregas!$B$2:$B$100, MATCH(B3168, Datas_Entregas!$A$2:$A$100, 0), 1)</f>
        <v>43296</v>
      </c>
      <c r="D3168" s="22" t="str">
        <f>Def_Status_Montagem!$A$2</f>
        <v>A verificar</v>
      </c>
      <c r="E3168" s="35" t="str">
        <f>Def_Status_Montagem!$B$4</f>
        <v>Contratada (inclui etiqueta)</v>
      </c>
      <c r="F3168" s="214" t="str">
        <f t="array" ref="F3168">INDEX(Def_Instancias_Equipamentos!$F$2:$F$5135, MATCH(K3168, Def_Instancias_Equipamentos!$D$2:$D$5135, 0), 1)</f>
        <v>Túnel (Anel)</v>
      </c>
      <c r="G3168" s="215" t="str">
        <f t="array" ref="G3168">INDEX(Def_Instancias_Equipamentos!$F$2:$F$5135, MATCH(L3168, Def_Instancias_Equipamentos!$D$2:$D$5135, 0), 1)</f>
        <v>Sala Racks 2</v>
      </c>
      <c r="H3168" s="26" t="str">
        <f t="array" ref="H3168">INDEX(Def_Instancias_Equipamentos!$E$2:$E$5135, MATCH(K3168, Def_Instancias_Equipamentos!$D$2:$D$5135, 0), 1)</f>
        <v>SI-02C1</v>
      </c>
      <c r="I3168" s="27" t="str">
        <f t="array" ref="I3168">INDEX(Def_Instancias_Equipamentos!$E$2:$E$5135, MATCH(L3168, Def_Instancias_Equipamentos!$D$2:$D$5135, 0), 1)</f>
        <v>IA-02RaBPM</v>
      </c>
      <c r="J3168" s="27" t="str">
        <f t="shared" si="26"/>
        <v>EXTERNO</v>
      </c>
      <c r="K3168" s="28" t="str">
        <f>Def_Instancias_Equipamentos!$D$1050</f>
        <v>SI-02C1:DI-BPMSigPatch-2</v>
      </c>
      <c r="L3168" s="19" t="str">
        <f>Def_Instancias_Equipamentos!$D$800</f>
        <v>SI-02C1:DI-BPMRFFE-2</v>
      </c>
      <c r="M3168" s="44" t="s">
        <v>51</v>
      </c>
      <c r="N3168" s="45" t="s">
        <v>52</v>
      </c>
      <c r="O3168" s="31" t="str">
        <f>Def_Sistemas_Conectores_Cabos!$B$7</f>
        <v>SMA 50-ohm</v>
      </c>
      <c r="P3168" s="19" t="str">
        <f>Def_Sistemas_Conectores_Cabos!$B$7</f>
        <v>SMA 50-ohm</v>
      </c>
      <c r="Q3168" s="27" t="str">
        <f t="shared" si="31"/>
        <v>SI-02C1:DI-BPMSigPatch-2/TO_OUT
SI-02C1:DI-BPMRFFE-2/TO_IN</v>
      </c>
      <c r="R3168" s="46" t="s">
        <v>25</v>
      </c>
      <c r="S3168" s="46" t="s">
        <v>25</v>
      </c>
      <c r="T3168" s="47" t="str">
        <f>Def_Sistemas_Conectores_Cabos!$C$14</f>
        <v>Datalink Extrudado</v>
      </c>
      <c r="U3168" s="45" t="s">
        <v>46</v>
      </c>
      <c r="V3168" s="33"/>
      <c r="W3168" s="33"/>
      <c r="X3168" s="33"/>
    </row>
    <row r="3169" ht="15.75" customHeight="1">
      <c r="A3169" s="19" t="str">
        <f>Def_Sistemas_Conectores_Cabos!$A$22</f>
        <v>BPM de elétrons</v>
      </c>
      <c r="B3169" s="22" t="str">
        <f>Datas_Entregas!$A$3</f>
        <v>BTS/Anel</v>
      </c>
      <c r="C3169" s="25">
        <f t="array" ref="C3169">INDEX(Datas_Entregas!$B$2:$B$100, MATCH(B3169, Datas_Entregas!$A$2:$A$100, 0), 1)</f>
        <v>43296</v>
      </c>
      <c r="D3169" s="22" t="str">
        <f>Def_Status_Montagem!$A$2</f>
        <v>A verificar</v>
      </c>
      <c r="E3169" s="35" t="str">
        <f>Def_Status_Montagem!$B$4</f>
        <v>Contratada (inclui etiqueta)</v>
      </c>
      <c r="F3169" s="214" t="str">
        <f t="array" ref="F3169">INDEX(Def_Instancias_Equipamentos!$F$2:$F$5135, MATCH(K3169, Def_Instancias_Equipamentos!$D$2:$D$5135, 0), 1)</f>
        <v>Túnel (Anel)</v>
      </c>
      <c r="G3169" s="215" t="str">
        <f t="array" ref="G3169">INDEX(Def_Instancias_Equipamentos!$F$2:$F$5135, MATCH(L3169, Def_Instancias_Equipamentos!$D$2:$D$5135, 0), 1)</f>
        <v>Sala Racks 2</v>
      </c>
      <c r="H3169" s="26" t="str">
        <f t="array" ref="H3169">INDEX(Def_Instancias_Equipamentos!$E$2:$E$5135, MATCH(K3169, Def_Instancias_Equipamentos!$D$2:$D$5135, 0), 1)</f>
        <v>SI-02C2</v>
      </c>
      <c r="I3169" s="27" t="str">
        <f t="array" ref="I3169">INDEX(Def_Instancias_Equipamentos!$E$2:$E$5135, MATCH(L3169, Def_Instancias_Equipamentos!$D$2:$D$5135, 0), 1)</f>
        <v>IA-02RaBPM</v>
      </c>
      <c r="J3169" s="27" t="str">
        <f t="shared" si="26"/>
        <v>EXTERNO</v>
      </c>
      <c r="K3169" s="28" t="str">
        <f>Def_Instancias_Equipamentos!$D$1051</f>
        <v>SI-02C2:DI-BPMSigPatch</v>
      </c>
      <c r="L3169" s="19" t="str">
        <f>Def_Instancias_Equipamentos!$D$801</f>
        <v>SI-02C2:DI-BPMRFFE</v>
      </c>
      <c r="M3169" s="44" t="s">
        <v>51</v>
      </c>
      <c r="N3169" s="45" t="s">
        <v>52</v>
      </c>
      <c r="O3169" s="31" t="str">
        <f>Def_Sistemas_Conectores_Cabos!$B$7</f>
        <v>SMA 50-ohm</v>
      </c>
      <c r="P3169" s="19" t="str">
        <f>Def_Sistemas_Conectores_Cabos!$B$7</f>
        <v>SMA 50-ohm</v>
      </c>
      <c r="Q3169" s="27" t="str">
        <f t="shared" si="31"/>
        <v>SI-02C2:DI-BPMSigPatch/TO_OUT
SI-02C2:DI-BPMRFFE/TO_IN</v>
      </c>
      <c r="R3169" s="46" t="s">
        <v>25</v>
      </c>
      <c r="S3169" s="46" t="s">
        <v>25</v>
      </c>
      <c r="T3169" s="47" t="str">
        <f>Def_Sistemas_Conectores_Cabos!$C$14</f>
        <v>Datalink Extrudado</v>
      </c>
      <c r="U3169" s="45" t="s">
        <v>46</v>
      </c>
      <c r="V3169" s="33"/>
      <c r="W3169" s="33"/>
      <c r="X3169" s="33"/>
    </row>
    <row r="3170" ht="15.75" customHeight="1">
      <c r="A3170" s="19" t="str">
        <f>Def_Sistemas_Conectores_Cabos!$A$22</f>
        <v>BPM de elétrons</v>
      </c>
      <c r="B3170" s="22" t="str">
        <f>Datas_Entregas!$A$3</f>
        <v>BTS/Anel</v>
      </c>
      <c r="C3170" s="25">
        <f t="array" ref="C3170">INDEX(Datas_Entregas!$B$2:$B$100, MATCH(B3170, Datas_Entregas!$A$2:$A$100, 0), 1)</f>
        <v>43296</v>
      </c>
      <c r="D3170" s="22" t="str">
        <f>Def_Status_Montagem!$A$2</f>
        <v>A verificar</v>
      </c>
      <c r="E3170" s="35" t="str">
        <f>Def_Status_Montagem!$B$4</f>
        <v>Contratada (inclui etiqueta)</v>
      </c>
      <c r="F3170" s="214" t="str">
        <f t="array" ref="F3170">INDEX(Def_Instancias_Equipamentos!$F$2:$F$5135, MATCH(K3170, Def_Instancias_Equipamentos!$D$2:$D$5135, 0), 1)</f>
        <v>Túnel (Anel)</v>
      </c>
      <c r="G3170" s="215" t="str">
        <f t="array" ref="G3170">INDEX(Def_Instancias_Equipamentos!$F$2:$F$5135, MATCH(L3170, Def_Instancias_Equipamentos!$D$2:$D$5135, 0), 1)</f>
        <v>Sala Racks 2</v>
      </c>
      <c r="H3170" s="26" t="str">
        <f t="array" ref="H3170">INDEX(Def_Instancias_Equipamentos!$E$2:$E$5135, MATCH(K3170, Def_Instancias_Equipamentos!$D$2:$D$5135, 0), 1)</f>
        <v>SI-02C3</v>
      </c>
      <c r="I3170" s="27" t="str">
        <f t="array" ref="I3170">INDEX(Def_Instancias_Equipamentos!$E$2:$E$5135, MATCH(L3170, Def_Instancias_Equipamentos!$D$2:$D$5135, 0), 1)</f>
        <v>IA-02RaBPM</v>
      </c>
      <c r="J3170" s="27" t="str">
        <f t="shared" si="26"/>
        <v>EXTERNO</v>
      </c>
      <c r="K3170" s="28" t="str">
        <f>Def_Instancias_Equipamentos!$D$1052</f>
        <v>SI-02C3:DI-BPMSigPatch-1</v>
      </c>
      <c r="L3170" s="19" t="str">
        <f>Def_Instancias_Equipamentos!$D$802</f>
        <v>SI-02C3:DI-BPMRFFE-1</v>
      </c>
      <c r="M3170" s="44" t="s">
        <v>51</v>
      </c>
      <c r="N3170" s="45" t="s">
        <v>52</v>
      </c>
      <c r="O3170" s="31" t="str">
        <f>Def_Sistemas_Conectores_Cabos!$B$7</f>
        <v>SMA 50-ohm</v>
      </c>
      <c r="P3170" s="19" t="str">
        <f>Def_Sistemas_Conectores_Cabos!$B$7</f>
        <v>SMA 50-ohm</v>
      </c>
      <c r="Q3170" s="27" t="str">
        <f t="shared" si="31"/>
        <v>SI-02C3:DI-BPMSigPatch-1/TO_OUT
SI-02C3:DI-BPMRFFE-1/TO_IN</v>
      </c>
      <c r="R3170" s="46" t="s">
        <v>25</v>
      </c>
      <c r="S3170" s="46" t="s">
        <v>25</v>
      </c>
      <c r="T3170" s="47" t="str">
        <f>Def_Sistemas_Conectores_Cabos!$C$14</f>
        <v>Datalink Extrudado</v>
      </c>
      <c r="U3170" s="45" t="s">
        <v>46</v>
      </c>
      <c r="V3170" s="33"/>
      <c r="W3170" s="33"/>
      <c r="X3170" s="33"/>
    </row>
    <row r="3171" ht="15.75" customHeight="1">
      <c r="A3171" s="19" t="str">
        <f>Def_Sistemas_Conectores_Cabos!$A$22</f>
        <v>BPM de elétrons</v>
      </c>
      <c r="B3171" s="22" t="str">
        <f>Datas_Entregas!$A$3</f>
        <v>BTS/Anel</v>
      </c>
      <c r="C3171" s="25">
        <f t="array" ref="C3171">INDEX(Datas_Entregas!$B$2:$B$100, MATCH(B3171, Datas_Entregas!$A$2:$A$100, 0), 1)</f>
        <v>43296</v>
      </c>
      <c r="D3171" s="22" t="str">
        <f>Def_Status_Montagem!$A$2</f>
        <v>A verificar</v>
      </c>
      <c r="E3171" s="35" t="str">
        <f>Def_Status_Montagem!$B$4</f>
        <v>Contratada (inclui etiqueta)</v>
      </c>
      <c r="F3171" s="214" t="str">
        <f t="array" ref="F3171">INDEX(Def_Instancias_Equipamentos!$F$2:$F$5135, MATCH(K3171, Def_Instancias_Equipamentos!$D$2:$D$5135, 0), 1)</f>
        <v>Túnel (Anel)</v>
      </c>
      <c r="G3171" s="215" t="str">
        <f t="array" ref="G3171">INDEX(Def_Instancias_Equipamentos!$F$2:$F$5135, MATCH(L3171, Def_Instancias_Equipamentos!$D$2:$D$5135, 0), 1)</f>
        <v>Sala Racks 2</v>
      </c>
      <c r="H3171" s="26" t="str">
        <f t="array" ref="H3171">INDEX(Def_Instancias_Equipamentos!$E$2:$E$5135, MATCH(K3171, Def_Instancias_Equipamentos!$D$2:$D$5135, 0), 1)</f>
        <v>SI-02C3</v>
      </c>
      <c r="I3171" s="27" t="str">
        <f t="array" ref="I3171">INDEX(Def_Instancias_Equipamentos!$E$2:$E$5135, MATCH(L3171, Def_Instancias_Equipamentos!$D$2:$D$5135, 0), 1)</f>
        <v>IA-02RaBPM</v>
      </c>
      <c r="J3171" s="27" t="str">
        <f t="shared" si="26"/>
        <v>EXTERNO</v>
      </c>
      <c r="K3171" s="28" t="str">
        <f>Def_Instancias_Equipamentos!$D$1053</f>
        <v>SI-02C3:DI-BPMSigPatch-2</v>
      </c>
      <c r="L3171" s="19" t="str">
        <f>Def_Instancias_Equipamentos!$D$803</f>
        <v>SI-02C3:DI-BPMRFFE-2</v>
      </c>
      <c r="M3171" s="44" t="s">
        <v>51</v>
      </c>
      <c r="N3171" s="45" t="s">
        <v>52</v>
      </c>
      <c r="O3171" s="31" t="str">
        <f>Def_Sistemas_Conectores_Cabos!$B$7</f>
        <v>SMA 50-ohm</v>
      </c>
      <c r="P3171" s="19" t="str">
        <f>Def_Sistemas_Conectores_Cabos!$B$7</f>
        <v>SMA 50-ohm</v>
      </c>
      <c r="Q3171" s="27" t="str">
        <f t="shared" si="31"/>
        <v>SI-02C3:DI-BPMSigPatch-2/TO_OUT
SI-02C3:DI-BPMRFFE-2/TO_IN</v>
      </c>
      <c r="R3171" s="46" t="s">
        <v>25</v>
      </c>
      <c r="S3171" s="46" t="s">
        <v>25</v>
      </c>
      <c r="T3171" s="47" t="str">
        <f>Def_Sistemas_Conectores_Cabos!$C$14</f>
        <v>Datalink Extrudado</v>
      </c>
      <c r="U3171" s="45" t="s">
        <v>46</v>
      </c>
      <c r="V3171" s="33"/>
      <c r="W3171" s="33"/>
      <c r="X3171" s="33"/>
    </row>
    <row r="3172" ht="15.75" customHeight="1">
      <c r="A3172" s="19" t="str">
        <f>Def_Sistemas_Conectores_Cabos!$A$22</f>
        <v>BPM de elétrons</v>
      </c>
      <c r="B3172" s="22" t="str">
        <f>Datas_Entregas!$A$3</f>
        <v>BTS/Anel</v>
      </c>
      <c r="C3172" s="25">
        <f t="array" ref="C3172">INDEX(Datas_Entregas!$B$2:$B$100, MATCH(B3172, Datas_Entregas!$A$2:$A$100, 0), 1)</f>
        <v>43296</v>
      </c>
      <c r="D3172" s="22" t="str">
        <f>Def_Status_Montagem!$A$2</f>
        <v>A verificar</v>
      </c>
      <c r="E3172" s="35" t="str">
        <f>Def_Status_Montagem!$B$4</f>
        <v>Contratada (inclui etiqueta)</v>
      </c>
      <c r="F3172" s="214" t="str">
        <f t="array" ref="F3172">INDEX(Def_Instancias_Equipamentos!$F$2:$F$5135, MATCH(K3172, Def_Instancias_Equipamentos!$D$2:$D$5135, 0), 1)</f>
        <v>Túnel (Anel)</v>
      </c>
      <c r="G3172" s="215" t="str">
        <f t="array" ref="G3172">INDEX(Def_Instancias_Equipamentos!$F$2:$F$5135, MATCH(L3172, Def_Instancias_Equipamentos!$D$2:$D$5135, 0), 1)</f>
        <v>Sala Racks 2</v>
      </c>
      <c r="H3172" s="26" t="str">
        <f t="array" ref="H3172">INDEX(Def_Instancias_Equipamentos!$E$2:$E$5135, MATCH(K3172, Def_Instancias_Equipamentos!$D$2:$D$5135, 0), 1)</f>
        <v>SI-02C4</v>
      </c>
      <c r="I3172" s="27" t="str">
        <f t="array" ref="I3172">INDEX(Def_Instancias_Equipamentos!$E$2:$E$5135, MATCH(L3172, Def_Instancias_Equipamentos!$D$2:$D$5135, 0), 1)</f>
        <v>IA-02RaBPM</v>
      </c>
      <c r="J3172" s="27" t="str">
        <f t="shared" si="26"/>
        <v>EXTERNO</v>
      </c>
      <c r="K3172" s="28" t="str">
        <f>Def_Instancias_Equipamentos!$D$1054</f>
        <v>SI-02C4:DI-BPMSigPatch</v>
      </c>
      <c r="L3172" s="19" t="str">
        <f>Def_Instancias_Equipamentos!$D$804</f>
        <v>SI-02C4:DI-BPMRFFE</v>
      </c>
      <c r="M3172" s="44" t="s">
        <v>51</v>
      </c>
      <c r="N3172" s="45" t="s">
        <v>52</v>
      </c>
      <c r="O3172" s="31" t="str">
        <f>Def_Sistemas_Conectores_Cabos!$B$7</f>
        <v>SMA 50-ohm</v>
      </c>
      <c r="P3172" s="19" t="str">
        <f>Def_Sistemas_Conectores_Cabos!$B$7</f>
        <v>SMA 50-ohm</v>
      </c>
      <c r="Q3172" s="27" t="str">
        <f t="shared" si="31"/>
        <v>SI-02C4:DI-BPMSigPatch/TO_OUT
SI-02C4:DI-BPMRFFE/TO_IN</v>
      </c>
      <c r="R3172" s="46" t="s">
        <v>25</v>
      </c>
      <c r="S3172" s="46" t="s">
        <v>25</v>
      </c>
      <c r="T3172" s="47" t="str">
        <f>Def_Sistemas_Conectores_Cabos!$C$14</f>
        <v>Datalink Extrudado</v>
      </c>
      <c r="U3172" s="45" t="s">
        <v>46</v>
      </c>
      <c r="V3172" s="33"/>
      <c r="W3172" s="33"/>
      <c r="X3172" s="33"/>
    </row>
    <row r="3173" ht="15.75" customHeight="1">
      <c r="A3173" s="19" t="str">
        <f>Def_Sistemas_Conectores_Cabos!$A$22</f>
        <v>BPM de elétrons</v>
      </c>
      <c r="B3173" s="22" t="str">
        <f>Datas_Entregas!$A$3</f>
        <v>BTS/Anel</v>
      </c>
      <c r="C3173" s="25">
        <f t="array" ref="C3173">INDEX(Datas_Entregas!$B$2:$B$100, MATCH(B3173, Datas_Entregas!$A$2:$A$100, 0), 1)</f>
        <v>43296</v>
      </c>
      <c r="D3173" s="22" t="str">
        <f>Def_Status_Montagem!$A$2</f>
        <v>A verificar</v>
      </c>
      <c r="E3173" s="35" t="str">
        <f>Def_Status_Montagem!$B$4</f>
        <v>Contratada (inclui etiqueta)</v>
      </c>
      <c r="F3173" s="214" t="str">
        <f t="array" ref="F3173">INDEX(Def_Instancias_Equipamentos!$F$2:$F$5135, MATCH(K3173, Def_Instancias_Equipamentos!$D$2:$D$5135, 0), 1)</f>
        <v>Túnel (Anel)</v>
      </c>
      <c r="G3173" s="215" t="str">
        <f t="array" ref="G3173">INDEX(Def_Instancias_Equipamentos!$F$2:$F$5135, MATCH(L3173, Def_Instancias_Equipamentos!$D$2:$D$5135, 0), 1)</f>
        <v>Sala Racks 2</v>
      </c>
      <c r="H3173" s="26" t="str">
        <f t="array" ref="H3173">INDEX(Def_Instancias_Equipamentos!$E$2:$E$5135, MATCH(K3173, Def_Instancias_Equipamentos!$D$2:$D$5135, 0), 1)</f>
        <v>SI-02M1</v>
      </c>
      <c r="I3173" s="27" t="str">
        <f t="array" ref="I3173">INDEX(Def_Instancias_Equipamentos!$E$2:$E$5135, MATCH(L3173, Def_Instancias_Equipamentos!$D$2:$D$5135, 0), 1)</f>
        <v>IA-02RaBPM</v>
      </c>
      <c r="J3173" s="27" t="str">
        <f t="shared" si="26"/>
        <v>EXTERNO</v>
      </c>
      <c r="K3173" s="28" t="str">
        <f>Def_Instancias_Equipamentos!$D$1055</f>
        <v>SI-02M1:DI-BPMSigPatch</v>
      </c>
      <c r="L3173" s="19" t="str">
        <f>Def_Instancias_Equipamentos!$D$805</f>
        <v>SI-02M1:DI-BPMRFFE</v>
      </c>
      <c r="M3173" s="44" t="s">
        <v>51</v>
      </c>
      <c r="N3173" s="45" t="s">
        <v>52</v>
      </c>
      <c r="O3173" s="31" t="str">
        <f>Def_Sistemas_Conectores_Cabos!$B$7</f>
        <v>SMA 50-ohm</v>
      </c>
      <c r="P3173" s="19" t="str">
        <f>Def_Sistemas_Conectores_Cabos!$B$7</f>
        <v>SMA 50-ohm</v>
      </c>
      <c r="Q3173" s="27" t="str">
        <f t="shared" si="31"/>
        <v>SI-02M1:DI-BPMSigPatch/TO_OUT
SI-02M1:DI-BPMRFFE/TO_IN</v>
      </c>
      <c r="R3173" s="46" t="s">
        <v>25</v>
      </c>
      <c r="S3173" s="46" t="s">
        <v>25</v>
      </c>
      <c r="T3173" s="47" t="str">
        <f>Def_Sistemas_Conectores_Cabos!$C$14</f>
        <v>Datalink Extrudado</v>
      </c>
      <c r="U3173" s="45" t="s">
        <v>46</v>
      </c>
      <c r="V3173" s="33"/>
      <c r="W3173" s="33"/>
      <c r="X3173" s="33"/>
    </row>
    <row r="3174" ht="15.75" customHeight="1">
      <c r="A3174" s="19" t="str">
        <f>Def_Sistemas_Conectores_Cabos!$A$22</f>
        <v>BPM de elétrons</v>
      </c>
      <c r="B3174" s="22" t="str">
        <f>Datas_Entregas!$A$3</f>
        <v>BTS/Anel</v>
      </c>
      <c r="C3174" s="25">
        <f t="array" ref="C3174">INDEX(Datas_Entregas!$B$2:$B$100, MATCH(B3174, Datas_Entregas!$A$2:$A$100, 0), 1)</f>
        <v>43296</v>
      </c>
      <c r="D3174" s="22" t="str">
        <f>Def_Status_Montagem!$A$2</f>
        <v>A verificar</v>
      </c>
      <c r="E3174" s="35" t="str">
        <f>Def_Status_Montagem!$B$4</f>
        <v>Contratada (inclui etiqueta)</v>
      </c>
      <c r="F3174" s="214" t="str">
        <f t="array" ref="F3174">INDEX(Def_Instancias_Equipamentos!$F$2:$F$5135, MATCH(K3174, Def_Instancias_Equipamentos!$D$2:$D$5135, 0), 1)</f>
        <v>Túnel (Anel)</v>
      </c>
      <c r="G3174" s="215" t="str">
        <f t="array" ref="G3174">INDEX(Def_Instancias_Equipamentos!$F$2:$F$5135, MATCH(L3174, Def_Instancias_Equipamentos!$D$2:$D$5135, 0), 1)</f>
        <v>Sala Racks 2</v>
      </c>
      <c r="H3174" s="26" t="str">
        <f t="array" ref="H3174">INDEX(Def_Instancias_Equipamentos!$E$2:$E$5135, MATCH(K3174, Def_Instancias_Equipamentos!$D$2:$D$5135, 0), 1)</f>
        <v>SI-02M2</v>
      </c>
      <c r="I3174" s="27" t="str">
        <f t="array" ref="I3174">INDEX(Def_Instancias_Equipamentos!$E$2:$E$5135, MATCH(L3174, Def_Instancias_Equipamentos!$D$2:$D$5135, 0), 1)</f>
        <v>IA-02RaBPM</v>
      </c>
      <c r="J3174" s="27" t="str">
        <f t="shared" si="26"/>
        <v>EXTERNO</v>
      </c>
      <c r="K3174" s="28" t="str">
        <f>Def_Instancias_Equipamentos!$D$1056</f>
        <v>SI-02M2:DI-BPMSigPatch</v>
      </c>
      <c r="L3174" s="19" t="str">
        <f>Def_Instancias_Equipamentos!$D$806</f>
        <v>SI-02M2:DI-BPMRFFE</v>
      </c>
      <c r="M3174" s="44" t="s">
        <v>51</v>
      </c>
      <c r="N3174" s="45" t="s">
        <v>52</v>
      </c>
      <c r="O3174" s="31" t="str">
        <f>Def_Sistemas_Conectores_Cabos!$B$7</f>
        <v>SMA 50-ohm</v>
      </c>
      <c r="P3174" s="19" t="str">
        <f>Def_Sistemas_Conectores_Cabos!$B$7</f>
        <v>SMA 50-ohm</v>
      </c>
      <c r="Q3174" s="27" t="str">
        <f t="shared" si="31"/>
        <v>SI-02M2:DI-BPMSigPatch/TO_OUT
SI-02M2:DI-BPMRFFE/TO_IN</v>
      </c>
      <c r="R3174" s="46" t="s">
        <v>25</v>
      </c>
      <c r="S3174" s="46" t="s">
        <v>25</v>
      </c>
      <c r="T3174" s="47" t="str">
        <f>Def_Sistemas_Conectores_Cabos!$C$14</f>
        <v>Datalink Extrudado</v>
      </c>
      <c r="U3174" s="45" t="s">
        <v>46</v>
      </c>
      <c r="V3174" s="33"/>
      <c r="W3174" s="33"/>
      <c r="X3174" s="33"/>
    </row>
    <row r="3175" ht="15.75" customHeight="1">
      <c r="A3175" s="19" t="str">
        <f>Def_Sistemas_Conectores_Cabos!$A$22</f>
        <v>BPM de elétrons</v>
      </c>
      <c r="B3175" s="22" t="str">
        <f>Datas_Entregas!$A$6</f>
        <v>Linhas de Luz (fases I-A e II)</v>
      </c>
      <c r="C3175" s="25">
        <f t="array" ref="C3175">INDEX(Datas_Entregas!$B$2:$B$100, MATCH(B3175, Datas_Entregas!$A$2:$A$100, 0), 1)</f>
        <v>43374</v>
      </c>
      <c r="D3175" s="22" t="str">
        <f>Def_Status_Montagem!$A$2</f>
        <v>A verificar</v>
      </c>
      <c r="E3175" s="35" t="str">
        <f>Def_Status_Montagem!$B$4</f>
        <v>Contratada (inclui etiqueta)</v>
      </c>
      <c r="F3175" s="214" t="str">
        <f t="array" ref="F3175">INDEX(Def_Instancias_Equipamentos!$F$2:$F$5135, MATCH(K3175, Def_Instancias_Equipamentos!$D$2:$D$5135, 0), 1)</f>
        <v>Túnel (Anel)</v>
      </c>
      <c r="G3175" s="215" t="str">
        <f t="array" ref="G3175">INDEX(Def_Instancias_Equipamentos!$F$2:$F$5135, MATCH(L3175, Def_Instancias_Equipamentos!$D$2:$D$5135, 0), 1)</f>
        <v>Sala Racks 2</v>
      </c>
      <c r="H3175" s="26" t="str">
        <f t="array" ref="H3175">INDEX(Def_Instancias_Equipamentos!$E$2:$E$5135, MATCH(K3175, Def_Instancias_Equipamentos!$D$2:$D$5135, 0), 1)</f>
        <v>SI-02SB</v>
      </c>
      <c r="I3175" s="27" t="str">
        <f t="array" ref="I3175">INDEX(Def_Instancias_Equipamentos!$E$2:$E$5135, MATCH(L3175, Def_Instancias_Equipamentos!$D$2:$D$5135, 0), 1)</f>
        <v>IA-02RaBPM</v>
      </c>
      <c r="J3175" s="27" t="str">
        <f t="shared" si="26"/>
        <v>EXTERNO</v>
      </c>
      <c r="K3175" s="28" t="str">
        <f>Def_Instancias_Equipamentos!$D$1203</f>
        <v>SI-02SB:DI-BPMSigPatch-1</v>
      </c>
      <c r="L3175" s="19" t="str">
        <f>Def_Instancias_Equipamentos!$D$953</f>
        <v>SI-02SB:DI-BPMRFFE-1</v>
      </c>
      <c r="M3175" s="44" t="s">
        <v>51</v>
      </c>
      <c r="N3175" s="45" t="s">
        <v>52</v>
      </c>
      <c r="O3175" s="31" t="str">
        <f>Def_Sistemas_Conectores_Cabos!$B$7</f>
        <v>SMA 50-ohm</v>
      </c>
      <c r="P3175" s="19" t="str">
        <f>Def_Sistemas_Conectores_Cabos!$B$7</f>
        <v>SMA 50-ohm</v>
      </c>
      <c r="Q3175" s="27" t="str">
        <f t="shared" si="31"/>
        <v>SI-02SB:DI-BPMSigPatch-1/TO_OUT
SI-02SB:DI-BPMRFFE-1/TO_IN</v>
      </c>
      <c r="R3175" s="46" t="s">
        <v>25</v>
      </c>
      <c r="S3175" s="46" t="s">
        <v>25</v>
      </c>
      <c r="T3175" s="47" t="str">
        <f>Def_Sistemas_Conectores_Cabos!$C$14</f>
        <v>Datalink Extrudado</v>
      </c>
      <c r="U3175" s="45" t="s">
        <v>46</v>
      </c>
      <c r="V3175" s="33"/>
      <c r="W3175" s="33"/>
      <c r="X3175" s="33"/>
    </row>
    <row r="3176" ht="15.75" customHeight="1">
      <c r="A3176" s="19" t="str">
        <f>Def_Sistemas_Conectores_Cabos!$A$22</f>
        <v>BPM de elétrons</v>
      </c>
      <c r="B3176" s="22" t="str">
        <f>Datas_Entregas!$A$6</f>
        <v>Linhas de Luz (fases I-A e II)</v>
      </c>
      <c r="C3176" s="25">
        <f t="array" ref="C3176">INDEX(Datas_Entregas!$B$2:$B$100, MATCH(B3176, Datas_Entregas!$A$2:$A$100, 0), 1)</f>
        <v>43374</v>
      </c>
      <c r="D3176" s="22" t="str">
        <f>Def_Status_Montagem!$A$2</f>
        <v>A verificar</v>
      </c>
      <c r="E3176" s="35" t="str">
        <f>Def_Status_Montagem!$B$4</f>
        <v>Contratada (inclui etiqueta)</v>
      </c>
      <c r="F3176" s="214" t="str">
        <f t="array" ref="F3176">INDEX(Def_Instancias_Equipamentos!$F$2:$F$5135, MATCH(K3176, Def_Instancias_Equipamentos!$D$2:$D$5135, 0), 1)</f>
        <v>Túnel (Anel)</v>
      </c>
      <c r="G3176" s="215" t="str">
        <f t="array" ref="G3176">INDEX(Def_Instancias_Equipamentos!$F$2:$F$5135, MATCH(L3176, Def_Instancias_Equipamentos!$D$2:$D$5135, 0), 1)</f>
        <v>Sala Racks 2</v>
      </c>
      <c r="H3176" s="26" t="str">
        <f t="array" ref="H3176">INDEX(Def_Instancias_Equipamentos!$E$2:$E$5135, MATCH(K3176, Def_Instancias_Equipamentos!$D$2:$D$5135, 0), 1)</f>
        <v>SI-02SB</v>
      </c>
      <c r="I3176" s="27" t="str">
        <f t="array" ref="I3176">INDEX(Def_Instancias_Equipamentos!$E$2:$E$5135, MATCH(L3176, Def_Instancias_Equipamentos!$D$2:$D$5135, 0), 1)</f>
        <v>IA-02RaBPM</v>
      </c>
      <c r="J3176" s="27" t="str">
        <f t="shared" si="26"/>
        <v>EXTERNO</v>
      </c>
      <c r="K3176" s="28" t="str">
        <f>Def_Instancias_Equipamentos!$D$1204</f>
        <v>SI-02SB:DI-BPMSigPatch-2</v>
      </c>
      <c r="L3176" s="19" t="str">
        <f>Def_Instancias_Equipamentos!$D$954</f>
        <v>SI-02SB:DI-BPMRFFE-2</v>
      </c>
      <c r="M3176" s="44" t="s">
        <v>51</v>
      </c>
      <c r="N3176" s="45" t="s">
        <v>52</v>
      </c>
      <c r="O3176" s="31" t="str">
        <f>Def_Sistemas_Conectores_Cabos!$B$7</f>
        <v>SMA 50-ohm</v>
      </c>
      <c r="P3176" s="19" t="str">
        <f>Def_Sistemas_Conectores_Cabos!$B$7</f>
        <v>SMA 50-ohm</v>
      </c>
      <c r="Q3176" s="27" t="str">
        <f t="shared" si="31"/>
        <v>SI-02SB:DI-BPMSigPatch-2/TO_OUT
SI-02SB:DI-BPMRFFE-2/TO_IN</v>
      </c>
      <c r="R3176" s="46" t="s">
        <v>25</v>
      </c>
      <c r="S3176" s="46" t="s">
        <v>25</v>
      </c>
      <c r="T3176" s="47" t="str">
        <f>Def_Sistemas_Conectores_Cabos!$C$14</f>
        <v>Datalink Extrudado</v>
      </c>
      <c r="U3176" s="45" t="s">
        <v>46</v>
      </c>
      <c r="V3176" s="33"/>
      <c r="W3176" s="33"/>
      <c r="X3176" s="33"/>
    </row>
    <row r="3177" ht="15.75" customHeight="1">
      <c r="A3177" s="19" t="str">
        <f>Def_Sistemas_Conectores_Cabos!$A$22</f>
        <v>BPM de elétrons</v>
      </c>
      <c r="B3177" s="22" t="str">
        <f>Datas_Entregas!$A$3</f>
        <v>BTS/Anel</v>
      </c>
      <c r="C3177" s="25">
        <f t="array" ref="C3177">INDEX(Datas_Entregas!$B$2:$B$100, MATCH(B3177, Datas_Entregas!$A$2:$A$100, 0), 1)</f>
        <v>43296</v>
      </c>
      <c r="D3177" s="22" t="str">
        <f>Def_Status_Montagem!$A$2</f>
        <v>A verificar</v>
      </c>
      <c r="E3177" s="35" t="str">
        <f>Def_Status_Montagem!$B$4</f>
        <v>Contratada (inclui etiqueta)</v>
      </c>
      <c r="F3177" s="214" t="str">
        <f t="array" ref="F3177">INDEX(Def_Instancias_Equipamentos!$F$2:$F$5135, MATCH(K3177, Def_Instancias_Equipamentos!$D$2:$D$5135, 0), 1)</f>
        <v>Túnel (Anel)</v>
      </c>
      <c r="G3177" s="215" t="str">
        <f t="array" ref="G3177">INDEX(Def_Instancias_Equipamentos!$F$2:$F$5135, MATCH(L3177, Def_Instancias_Equipamentos!$D$2:$D$5135, 0), 1)</f>
        <v>Sala Racks 3</v>
      </c>
      <c r="H3177" s="26" t="str">
        <f t="array" ref="H3177">INDEX(Def_Instancias_Equipamentos!$E$2:$E$5135, MATCH(K3177, Def_Instancias_Equipamentos!$D$2:$D$5135, 0), 1)</f>
        <v>SI-03C1</v>
      </c>
      <c r="I3177" s="27" t="str">
        <f t="array" ref="I3177">INDEX(Def_Instancias_Equipamentos!$E$2:$E$5135, MATCH(L3177, Def_Instancias_Equipamentos!$D$2:$D$5135, 0), 1)</f>
        <v>IA-03RaBPM</v>
      </c>
      <c r="J3177" s="27" t="str">
        <f t="shared" si="26"/>
        <v>EXTERNO</v>
      </c>
      <c r="K3177" s="28" t="str">
        <f>Def_Instancias_Equipamentos!$D$1057</f>
        <v>SI-03C1:DI-BPMSigPatch-1</v>
      </c>
      <c r="L3177" s="19" t="str">
        <f>Def_Instancias_Equipamentos!$D$807</f>
        <v>SI-03C1:DI-BPMRFFE-1</v>
      </c>
      <c r="M3177" s="44" t="s">
        <v>51</v>
      </c>
      <c r="N3177" s="45" t="s">
        <v>52</v>
      </c>
      <c r="O3177" s="31" t="str">
        <f>Def_Sistemas_Conectores_Cabos!$B$7</f>
        <v>SMA 50-ohm</v>
      </c>
      <c r="P3177" s="19" t="str">
        <f>Def_Sistemas_Conectores_Cabos!$B$7</f>
        <v>SMA 50-ohm</v>
      </c>
      <c r="Q3177" s="27" t="str">
        <f t="shared" si="31"/>
        <v>SI-03C1:DI-BPMSigPatch-1/TO_OUT
SI-03C1:DI-BPMRFFE-1/TO_IN</v>
      </c>
      <c r="R3177" s="46" t="s">
        <v>25</v>
      </c>
      <c r="S3177" s="46" t="s">
        <v>25</v>
      </c>
      <c r="T3177" s="47" t="str">
        <f>Def_Sistemas_Conectores_Cabos!$C$14</f>
        <v>Datalink Extrudado</v>
      </c>
      <c r="U3177" s="45" t="s">
        <v>46</v>
      </c>
      <c r="V3177" s="33"/>
      <c r="W3177" s="33"/>
      <c r="X3177" s="33"/>
    </row>
    <row r="3178" ht="15.75" customHeight="1">
      <c r="A3178" s="19" t="str">
        <f>Def_Sistemas_Conectores_Cabos!$A$22</f>
        <v>BPM de elétrons</v>
      </c>
      <c r="B3178" s="22" t="str">
        <f>Datas_Entregas!$A$3</f>
        <v>BTS/Anel</v>
      </c>
      <c r="C3178" s="25">
        <f t="array" ref="C3178">INDEX(Datas_Entregas!$B$2:$B$100, MATCH(B3178, Datas_Entregas!$A$2:$A$100, 0), 1)</f>
        <v>43296</v>
      </c>
      <c r="D3178" s="22" t="str">
        <f>Def_Status_Montagem!$A$2</f>
        <v>A verificar</v>
      </c>
      <c r="E3178" s="35" t="str">
        <f>Def_Status_Montagem!$B$4</f>
        <v>Contratada (inclui etiqueta)</v>
      </c>
      <c r="F3178" s="214" t="str">
        <f t="array" ref="F3178">INDEX(Def_Instancias_Equipamentos!$F$2:$F$5135, MATCH(K3178, Def_Instancias_Equipamentos!$D$2:$D$5135, 0), 1)</f>
        <v>Túnel (Anel)</v>
      </c>
      <c r="G3178" s="215" t="str">
        <f t="array" ref="G3178">INDEX(Def_Instancias_Equipamentos!$F$2:$F$5135, MATCH(L3178, Def_Instancias_Equipamentos!$D$2:$D$5135, 0), 1)</f>
        <v>Sala Racks 3</v>
      </c>
      <c r="H3178" s="26" t="str">
        <f t="array" ref="H3178">INDEX(Def_Instancias_Equipamentos!$E$2:$E$5135, MATCH(K3178, Def_Instancias_Equipamentos!$D$2:$D$5135, 0), 1)</f>
        <v>SI-03C1</v>
      </c>
      <c r="I3178" s="27" t="str">
        <f t="array" ref="I3178">INDEX(Def_Instancias_Equipamentos!$E$2:$E$5135, MATCH(L3178, Def_Instancias_Equipamentos!$D$2:$D$5135, 0), 1)</f>
        <v>IA-03RaBPM</v>
      </c>
      <c r="J3178" s="27" t="str">
        <f t="shared" si="26"/>
        <v>EXTERNO</v>
      </c>
      <c r="K3178" s="28" t="str">
        <f>Def_Instancias_Equipamentos!$D$1058</f>
        <v>SI-03C1:DI-BPMSigPatch-2</v>
      </c>
      <c r="L3178" s="19" t="str">
        <f>Def_Instancias_Equipamentos!$D$808</f>
        <v>SI-03C1:DI-BPMRFFE-2</v>
      </c>
      <c r="M3178" s="44" t="s">
        <v>51</v>
      </c>
      <c r="N3178" s="45" t="s">
        <v>52</v>
      </c>
      <c r="O3178" s="31" t="str">
        <f>Def_Sistemas_Conectores_Cabos!$B$7</f>
        <v>SMA 50-ohm</v>
      </c>
      <c r="P3178" s="19" t="str">
        <f>Def_Sistemas_Conectores_Cabos!$B$7</f>
        <v>SMA 50-ohm</v>
      </c>
      <c r="Q3178" s="27" t="str">
        <f t="shared" si="31"/>
        <v>SI-03C1:DI-BPMSigPatch-2/TO_OUT
SI-03C1:DI-BPMRFFE-2/TO_IN</v>
      </c>
      <c r="R3178" s="46" t="s">
        <v>25</v>
      </c>
      <c r="S3178" s="46" t="s">
        <v>25</v>
      </c>
      <c r="T3178" s="47" t="str">
        <f>Def_Sistemas_Conectores_Cabos!$C$14</f>
        <v>Datalink Extrudado</v>
      </c>
      <c r="U3178" s="45" t="s">
        <v>46</v>
      </c>
      <c r="V3178" s="33"/>
      <c r="W3178" s="33"/>
      <c r="X3178" s="33"/>
    </row>
    <row r="3179" ht="15.75" customHeight="1">
      <c r="A3179" s="19" t="str">
        <f>Def_Sistemas_Conectores_Cabos!$A$22</f>
        <v>BPM de elétrons</v>
      </c>
      <c r="B3179" s="22" t="str">
        <f>Datas_Entregas!$A$3</f>
        <v>BTS/Anel</v>
      </c>
      <c r="C3179" s="25">
        <f t="array" ref="C3179">INDEX(Datas_Entregas!$B$2:$B$100, MATCH(B3179, Datas_Entregas!$A$2:$A$100, 0), 1)</f>
        <v>43296</v>
      </c>
      <c r="D3179" s="22" t="str">
        <f>Def_Status_Montagem!$A$2</f>
        <v>A verificar</v>
      </c>
      <c r="E3179" s="35" t="str">
        <f>Def_Status_Montagem!$B$4</f>
        <v>Contratada (inclui etiqueta)</v>
      </c>
      <c r="F3179" s="214" t="str">
        <f t="array" ref="F3179">INDEX(Def_Instancias_Equipamentos!$F$2:$F$5135, MATCH(K3179, Def_Instancias_Equipamentos!$D$2:$D$5135, 0), 1)</f>
        <v>Túnel (Anel)</v>
      </c>
      <c r="G3179" s="215" t="str">
        <f t="array" ref="G3179">INDEX(Def_Instancias_Equipamentos!$F$2:$F$5135, MATCH(L3179, Def_Instancias_Equipamentos!$D$2:$D$5135, 0), 1)</f>
        <v>Sala Racks 3</v>
      </c>
      <c r="H3179" s="26" t="str">
        <f t="array" ref="H3179">INDEX(Def_Instancias_Equipamentos!$E$2:$E$5135, MATCH(K3179, Def_Instancias_Equipamentos!$D$2:$D$5135, 0), 1)</f>
        <v>SI-03C2</v>
      </c>
      <c r="I3179" s="27" t="str">
        <f t="array" ref="I3179">INDEX(Def_Instancias_Equipamentos!$E$2:$E$5135, MATCH(L3179, Def_Instancias_Equipamentos!$D$2:$D$5135, 0), 1)</f>
        <v>IA-03RaBPM</v>
      </c>
      <c r="J3179" s="27" t="str">
        <f t="shared" si="26"/>
        <v>EXTERNO</v>
      </c>
      <c r="K3179" s="28" t="str">
        <f>Def_Instancias_Equipamentos!$D$1059</f>
        <v>SI-03C2:DI-BPMSigPatch</v>
      </c>
      <c r="L3179" s="19" t="str">
        <f>Def_Instancias_Equipamentos!$D$809</f>
        <v>SI-03C2:DI-BPMRFFE</v>
      </c>
      <c r="M3179" s="44" t="s">
        <v>51</v>
      </c>
      <c r="N3179" s="45" t="s">
        <v>52</v>
      </c>
      <c r="O3179" s="31" t="str">
        <f>Def_Sistemas_Conectores_Cabos!$B$7</f>
        <v>SMA 50-ohm</v>
      </c>
      <c r="P3179" s="19" t="str">
        <f>Def_Sistemas_Conectores_Cabos!$B$7</f>
        <v>SMA 50-ohm</v>
      </c>
      <c r="Q3179" s="27" t="str">
        <f t="shared" si="31"/>
        <v>SI-03C2:DI-BPMSigPatch/TO_OUT
SI-03C2:DI-BPMRFFE/TO_IN</v>
      </c>
      <c r="R3179" s="46" t="s">
        <v>25</v>
      </c>
      <c r="S3179" s="46" t="s">
        <v>25</v>
      </c>
      <c r="T3179" s="47" t="str">
        <f>Def_Sistemas_Conectores_Cabos!$C$14</f>
        <v>Datalink Extrudado</v>
      </c>
      <c r="U3179" s="45" t="s">
        <v>46</v>
      </c>
      <c r="V3179" s="33"/>
      <c r="W3179" s="33"/>
      <c r="X3179" s="33"/>
    </row>
    <row r="3180" ht="15.75" customHeight="1">
      <c r="A3180" s="19" t="str">
        <f>Def_Sistemas_Conectores_Cabos!$A$22</f>
        <v>BPM de elétrons</v>
      </c>
      <c r="B3180" s="22" t="str">
        <f>Datas_Entregas!$A$3</f>
        <v>BTS/Anel</v>
      </c>
      <c r="C3180" s="25">
        <f t="array" ref="C3180">INDEX(Datas_Entregas!$B$2:$B$100, MATCH(B3180, Datas_Entregas!$A$2:$A$100, 0), 1)</f>
        <v>43296</v>
      </c>
      <c r="D3180" s="22" t="str">
        <f>Def_Status_Montagem!$A$2</f>
        <v>A verificar</v>
      </c>
      <c r="E3180" s="35" t="str">
        <f>Def_Status_Montagem!$B$4</f>
        <v>Contratada (inclui etiqueta)</v>
      </c>
      <c r="F3180" s="214" t="str">
        <f t="array" ref="F3180">INDEX(Def_Instancias_Equipamentos!$F$2:$F$5135, MATCH(K3180, Def_Instancias_Equipamentos!$D$2:$D$5135, 0), 1)</f>
        <v>Túnel (Anel)</v>
      </c>
      <c r="G3180" s="215" t="str">
        <f t="array" ref="G3180">INDEX(Def_Instancias_Equipamentos!$F$2:$F$5135, MATCH(L3180, Def_Instancias_Equipamentos!$D$2:$D$5135, 0), 1)</f>
        <v>Sala Racks 3</v>
      </c>
      <c r="H3180" s="26" t="str">
        <f t="array" ref="H3180">INDEX(Def_Instancias_Equipamentos!$E$2:$E$5135, MATCH(K3180, Def_Instancias_Equipamentos!$D$2:$D$5135, 0), 1)</f>
        <v>SI-03C3</v>
      </c>
      <c r="I3180" s="27" t="str">
        <f t="array" ref="I3180">INDEX(Def_Instancias_Equipamentos!$E$2:$E$5135, MATCH(L3180, Def_Instancias_Equipamentos!$D$2:$D$5135, 0), 1)</f>
        <v>IA-03RaBPM</v>
      </c>
      <c r="J3180" s="27" t="str">
        <f t="shared" si="26"/>
        <v>EXTERNO</v>
      </c>
      <c r="K3180" s="28" t="str">
        <f>Def_Instancias_Equipamentos!$D$1060</f>
        <v>SI-03C3:DI-BPMSigPatch-1</v>
      </c>
      <c r="L3180" s="19" t="str">
        <f>Def_Instancias_Equipamentos!$D$810</f>
        <v>SI-03C3:DI-BPMRFFE-1</v>
      </c>
      <c r="M3180" s="44" t="s">
        <v>51</v>
      </c>
      <c r="N3180" s="45" t="s">
        <v>52</v>
      </c>
      <c r="O3180" s="31" t="str">
        <f>Def_Sistemas_Conectores_Cabos!$B$7</f>
        <v>SMA 50-ohm</v>
      </c>
      <c r="P3180" s="19" t="str">
        <f>Def_Sistemas_Conectores_Cabos!$B$7</f>
        <v>SMA 50-ohm</v>
      </c>
      <c r="Q3180" s="27" t="str">
        <f t="shared" si="31"/>
        <v>SI-03C3:DI-BPMSigPatch-1/TO_OUT
SI-03C3:DI-BPMRFFE-1/TO_IN</v>
      </c>
      <c r="R3180" s="46" t="s">
        <v>25</v>
      </c>
      <c r="S3180" s="46" t="s">
        <v>25</v>
      </c>
      <c r="T3180" s="47" t="str">
        <f>Def_Sistemas_Conectores_Cabos!$C$14</f>
        <v>Datalink Extrudado</v>
      </c>
      <c r="U3180" s="45" t="s">
        <v>46</v>
      </c>
      <c r="V3180" s="33"/>
      <c r="W3180" s="33"/>
      <c r="X3180" s="33"/>
    </row>
    <row r="3181" ht="15.75" customHeight="1">
      <c r="A3181" s="19" t="str">
        <f>Def_Sistemas_Conectores_Cabos!$A$22</f>
        <v>BPM de elétrons</v>
      </c>
      <c r="B3181" s="22" t="str">
        <f>Datas_Entregas!$A$3</f>
        <v>BTS/Anel</v>
      </c>
      <c r="C3181" s="25">
        <f t="array" ref="C3181">INDEX(Datas_Entregas!$B$2:$B$100, MATCH(B3181, Datas_Entregas!$A$2:$A$100, 0), 1)</f>
        <v>43296</v>
      </c>
      <c r="D3181" s="22" t="str">
        <f>Def_Status_Montagem!$A$2</f>
        <v>A verificar</v>
      </c>
      <c r="E3181" s="35" t="str">
        <f>Def_Status_Montagem!$B$4</f>
        <v>Contratada (inclui etiqueta)</v>
      </c>
      <c r="F3181" s="214" t="str">
        <f t="array" ref="F3181">INDEX(Def_Instancias_Equipamentos!$F$2:$F$5135, MATCH(K3181, Def_Instancias_Equipamentos!$D$2:$D$5135, 0), 1)</f>
        <v>Túnel (Anel)</v>
      </c>
      <c r="G3181" s="215" t="str">
        <f t="array" ref="G3181">INDEX(Def_Instancias_Equipamentos!$F$2:$F$5135, MATCH(L3181, Def_Instancias_Equipamentos!$D$2:$D$5135, 0), 1)</f>
        <v>Sala Racks 3</v>
      </c>
      <c r="H3181" s="26" t="str">
        <f t="array" ref="H3181">INDEX(Def_Instancias_Equipamentos!$E$2:$E$5135, MATCH(K3181, Def_Instancias_Equipamentos!$D$2:$D$5135, 0), 1)</f>
        <v>SI-03C3</v>
      </c>
      <c r="I3181" s="27" t="str">
        <f t="array" ref="I3181">INDEX(Def_Instancias_Equipamentos!$E$2:$E$5135, MATCH(L3181, Def_Instancias_Equipamentos!$D$2:$D$5135, 0), 1)</f>
        <v>IA-03RaBPM</v>
      </c>
      <c r="J3181" s="27" t="str">
        <f t="shared" si="26"/>
        <v>EXTERNO</v>
      </c>
      <c r="K3181" s="28" t="str">
        <f>Def_Instancias_Equipamentos!$D$1061</f>
        <v>SI-03C3:DI-BPMSigPatch-2</v>
      </c>
      <c r="L3181" s="19" t="str">
        <f>Def_Instancias_Equipamentos!$D$811</f>
        <v>SI-03C3:DI-BPMRFFE-2</v>
      </c>
      <c r="M3181" s="44" t="s">
        <v>51</v>
      </c>
      <c r="N3181" s="45" t="s">
        <v>52</v>
      </c>
      <c r="O3181" s="31" t="str">
        <f>Def_Sistemas_Conectores_Cabos!$B$7</f>
        <v>SMA 50-ohm</v>
      </c>
      <c r="P3181" s="19" t="str">
        <f>Def_Sistemas_Conectores_Cabos!$B$7</f>
        <v>SMA 50-ohm</v>
      </c>
      <c r="Q3181" s="27" t="str">
        <f t="shared" si="31"/>
        <v>SI-03C3:DI-BPMSigPatch-2/TO_OUT
SI-03C3:DI-BPMRFFE-2/TO_IN</v>
      </c>
      <c r="R3181" s="46" t="s">
        <v>25</v>
      </c>
      <c r="S3181" s="46" t="s">
        <v>25</v>
      </c>
      <c r="T3181" s="47" t="str">
        <f>Def_Sistemas_Conectores_Cabos!$C$14</f>
        <v>Datalink Extrudado</v>
      </c>
      <c r="U3181" s="45" t="s">
        <v>46</v>
      </c>
      <c r="V3181" s="33"/>
      <c r="W3181" s="33"/>
      <c r="X3181" s="33"/>
    </row>
    <row r="3182" ht="15.75" customHeight="1">
      <c r="A3182" s="19" t="str">
        <f>Def_Sistemas_Conectores_Cabos!$A$22</f>
        <v>BPM de elétrons</v>
      </c>
      <c r="B3182" s="22" t="str">
        <f>Datas_Entregas!$A$3</f>
        <v>BTS/Anel</v>
      </c>
      <c r="C3182" s="25">
        <f t="array" ref="C3182">INDEX(Datas_Entregas!$B$2:$B$100, MATCH(B3182, Datas_Entregas!$A$2:$A$100, 0), 1)</f>
        <v>43296</v>
      </c>
      <c r="D3182" s="22" t="str">
        <f>Def_Status_Montagem!$A$2</f>
        <v>A verificar</v>
      </c>
      <c r="E3182" s="35" t="str">
        <f>Def_Status_Montagem!$B$4</f>
        <v>Contratada (inclui etiqueta)</v>
      </c>
      <c r="F3182" s="214" t="str">
        <f t="array" ref="F3182">INDEX(Def_Instancias_Equipamentos!$F$2:$F$5135, MATCH(K3182, Def_Instancias_Equipamentos!$D$2:$D$5135, 0), 1)</f>
        <v>Túnel (Anel)</v>
      </c>
      <c r="G3182" s="215" t="str">
        <f t="array" ref="G3182">INDEX(Def_Instancias_Equipamentos!$F$2:$F$5135, MATCH(L3182, Def_Instancias_Equipamentos!$D$2:$D$5135, 0), 1)</f>
        <v>Sala Racks 3</v>
      </c>
      <c r="H3182" s="26" t="str">
        <f t="array" ref="H3182">INDEX(Def_Instancias_Equipamentos!$E$2:$E$5135, MATCH(K3182, Def_Instancias_Equipamentos!$D$2:$D$5135, 0), 1)</f>
        <v>SI-03C4</v>
      </c>
      <c r="I3182" s="27" t="str">
        <f t="array" ref="I3182">INDEX(Def_Instancias_Equipamentos!$E$2:$E$5135, MATCH(L3182, Def_Instancias_Equipamentos!$D$2:$D$5135, 0), 1)</f>
        <v>IA-03RaBPM</v>
      </c>
      <c r="J3182" s="27" t="str">
        <f t="shared" si="26"/>
        <v>EXTERNO</v>
      </c>
      <c r="K3182" s="28" t="str">
        <f>Def_Instancias_Equipamentos!$D$1062</f>
        <v>SI-03C4:DI-BPMSigPatch</v>
      </c>
      <c r="L3182" s="19" t="str">
        <f>Def_Instancias_Equipamentos!$D$812</f>
        <v>SI-03C4:DI-BPMRFFE</v>
      </c>
      <c r="M3182" s="44" t="s">
        <v>51</v>
      </c>
      <c r="N3182" s="45" t="s">
        <v>52</v>
      </c>
      <c r="O3182" s="31" t="str">
        <f>Def_Sistemas_Conectores_Cabos!$B$7</f>
        <v>SMA 50-ohm</v>
      </c>
      <c r="P3182" s="19" t="str">
        <f>Def_Sistemas_Conectores_Cabos!$B$7</f>
        <v>SMA 50-ohm</v>
      </c>
      <c r="Q3182" s="27" t="str">
        <f t="shared" si="31"/>
        <v>SI-03C4:DI-BPMSigPatch/TO_OUT
SI-03C4:DI-BPMRFFE/TO_IN</v>
      </c>
      <c r="R3182" s="46" t="s">
        <v>25</v>
      </c>
      <c r="S3182" s="46" t="s">
        <v>25</v>
      </c>
      <c r="T3182" s="47" t="str">
        <f>Def_Sistemas_Conectores_Cabos!$C$14</f>
        <v>Datalink Extrudado</v>
      </c>
      <c r="U3182" s="45" t="s">
        <v>46</v>
      </c>
      <c r="V3182" s="33"/>
      <c r="W3182" s="33"/>
      <c r="X3182" s="33"/>
    </row>
    <row r="3183" ht="15.75" customHeight="1">
      <c r="A3183" s="19" t="str">
        <f>Def_Sistemas_Conectores_Cabos!$A$22</f>
        <v>BPM de elétrons</v>
      </c>
      <c r="B3183" s="22" t="str">
        <f>Datas_Entregas!$A$3</f>
        <v>BTS/Anel</v>
      </c>
      <c r="C3183" s="25">
        <f t="array" ref="C3183">INDEX(Datas_Entregas!$B$2:$B$100, MATCH(B3183, Datas_Entregas!$A$2:$A$100, 0), 1)</f>
        <v>43296</v>
      </c>
      <c r="D3183" s="22" t="str">
        <f>Def_Status_Montagem!$A$2</f>
        <v>A verificar</v>
      </c>
      <c r="E3183" s="35" t="str">
        <f>Def_Status_Montagem!$B$4</f>
        <v>Contratada (inclui etiqueta)</v>
      </c>
      <c r="F3183" s="214" t="str">
        <f t="array" ref="F3183">INDEX(Def_Instancias_Equipamentos!$F$2:$F$5135, MATCH(K3183, Def_Instancias_Equipamentos!$D$2:$D$5135, 0), 1)</f>
        <v>Túnel (Anel)</v>
      </c>
      <c r="G3183" s="215" t="str">
        <f t="array" ref="G3183">INDEX(Def_Instancias_Equipamentos!$F$2:$F$5135, MATCH(L3183, Def_Instancias_Equipamentos!$D$2:$D$5135, 0), 1)</f>
        <v>Sala Racks 3</v>
      </c>
      <c r="H3183" s="26" t="str">
        <f t="array" ref="H3183">INDEX(Def_Instancias_Equipamentos!$E$2:$E$5135, MATCH(K3183, Def_Instancias_Equipamentos!$D$2:$D$5135, 0), 1)</f>
        <v>SI-03M1</v>
      </c>
      <c r="I3183" s="27" t="str">
        <f t="array" ref="I3183">INDEX(Def_Instancias_Equipamentos!$E$2:$E$5135, MATCH(L3183, Def_Instancias_Equipamentos!$D$2:$D$5135, 0), 1)</f>
        <v>IA-03RaBPM</v>
      </c>
      <c r="J3183" s="27" t="str">
        <f t="shared" si="26"/>
        <v>EXTERNO</v>
      </c>
      <c r="K3183" s="28" t="str">
        <f>Def_Instancias_Equipamentos!$D$1063</f>
        <v>SI-03M1:DI-BPMSigPatch</v>
      </c>
      <c r="L3183" s="19" t="str">
        <f>Def_Instancias_Equipamentos!$D$813</f>
        <v>SI-03M1:DI-BPMRFFE</v>
      </c>
      <c r="M3183" s="44" t="s">
        <v>51</v>
      </c>
      <c r="N3183" s="45" t="s">
        <v>52</v>
      </c>
      <c r="O3183" s="31" t="str">
        <f>Def_Sistemas_Conectores_Cabos!$B$7</f>
        <v>SMA 50-ohm</v>
      </c>
      <c r="P3183" s="19" t="str">
        <f>Def_Sistemas_Conectores_Cabos!$B$7</f>
        <v>SMA 50-ohm</v>
      </c>
      <c r="Q3183" s="27" t="str">
        <f t="shared" si="31"/>
        <v>SI-03M1:DI-BPMSigPatch/TO_OUT
SI-03M1:DI-BPMRFFE/TO_IN</v>
      </c>
      <c r="R3183" s="46" t="s">
        <v>25</v>
      </c>
      <c r="S3183" s="46" t="s">
        <v>25</v>
      </c>
      <c r="T3183" s="47" t="str">
        <f>Def_Sistemas_Conectores_Cabos!$C$14</f>
        <v>Datalink Extrudado</v>
      </c>
      <c r="U3183" s="45" t="s">
        <v>46</v>
      </c>
      <c r="V3183" s="33"/>
      <c r="W3183" s="33"/>
      <c r="X3183" s="33"/>
    </row>
    <row r="3184" ht="15.75" customHeight="1">
      <c r="A3184" s="19" t="str">
        <f>Def_Sistemas_Conectores_Cabos!$A$22</f>
        <v>BPM de elétrons</v>
      </c>
      <c r="B3184" s="22" t="str">
        <f>Datas_Entregas!$A$3</f>
        <v>BTS/Anel</v>
      </c>
      <c r="C3184" s="25">
        <f t="array" ref="C3184">INDEX(Datas_Entregas!$B$2:$B$100, MATCH(B3184, Datas_Entregas!$A$2:$A$100, 0), 1)</f>
        <v>43296</v>
      </c>
      <c r="D3184" s="22" t="str">
        <f>Def_Status_Montagem!$A$2</f>
        <v>A verificar</v>
      </c>
      <c r="E3184" s="35" t="str">
        <f>Def_Status_Montagem!$B$4</f>
        <v>Contratada (inclui etiqueta)</v>
      </c>
      <c r="F3184" s="214" t="str">
        <f t="array" ref="F3184">INDEX(Def_Instancias_Equipamentos!$F$2:$F$5135, MATCH(K3184, Def_Instancias_Equipamentos!$D$2:$D$5135, 0), 1)</f>
        <v>Túnel (Anel)</v>
      </c>
      <c r="G3184" s="215" t="str">
        <f t="array" ref="G3184">INDEX(Def_Instancias_Equipamentos!$F$2:$F$5135, MATCH(L3184, Def_Instancias_Equipamentos!$D$2:$D$5135, 0), 1)</f>
        <v>Sala Racks 3</v>
      </c>
      <c r="H3184" s="26" t="str">
        <f t="array" ref="H3184">INDEX(Def_Instancias_Equipamentos!$E$2:$E$5135, MATCH(K3184, Def_Instancias_Equipamentos!$D$2:$D$5135, 0), 1)</f>
        <v>SI-03M2</v>
      </c>
      <c r="I3184" s="27" t="str">
        <f t="array" ref="I3184">INDEX(Def_Instancias_Equipamentos!$E$2:$E$5135, MATCH(L3184, Def_Instancias_Equipamentos!$D$2:$D$5135, 0), 1)</f>
        <v>IA-03RaBPM</v>
      </c>
      <c r="J3184" s="27" t="str">
        <f t="shared" si="26"/>
        <v>EXTERNO</v>
      </c>
      <c r="K3184" s="28" t="str">
        <f>Def_Instancias_Equipamentos!$D$1064</f>
        <v>SI-03M2:DI-BPMSigPatch</v>
      </c>
      <c r="L3184" s="19" t="str">
        <f>Def_Instancias_Equipamentos!$D$814</f>
        <v>SI-03M2:DI-BPMRFFE</v>
      </c>
      <c r="M3184" s="44" t="s">
        <v>51</v>
      </c>
      <c r="N3184" s="45" t="s">
        <v>52</v>
      </c>
      <c r="O3184" s="31" t="str">
        <f>Def_Sistemas_Conectores_Cabos!$B$7</f>
        <v>SMA 50-ohm</v>
      </c>
      <c r="P3184" s="19" t="str">
        <f>Def_Sistemas_Conectores_Cabos!$B$7</f>
        <v>SMA 50-ohm</v>
      </c>
      <c r="Q3184" s="27" t="str">
        <f t="shared" si="31"/>
        <v>SI-03M2:DI-BPMSigPatch/TO_OUT
SI-03M2:DI-BPMRFFE/TO_IN</v>
      </c>
      <c r="R3184" s="46" t="s">
        <v>25</v>
      </c>
      <c r="S3184" s="46" t="s">
        <v>25</v>
      </c>
      <c r="T3184" s="47" t="str">
        <f>Def_Sistemas_Conectores_Cabos!$C$14</f>
        <v>Datalink Extrudado</v>
      </c>
      <c r="U3184" s="45" t="s">
        <v>46</v>
      </c>
      <c r="V3184" s="33"/>
      <c r="W3184" s="33"/>
      <c r="X3184" s="33"/>
    </row>
    <row r="3185" ht="15.75" customHeight="1">
      <c r="A3185" s="19" t="str">
        <f>Def_Sistemas_Conectores_Cabos!$A$22</f>
        <v>BPM de elétrons</v>
      </c>
      <c r="B3185" s="22" t="str">
        <f>Datas_Entregas!$A$6</f>
        <v>Linhas de Luz (fases I-A e II)</v>
      </c>
      <c r="C3185" s="25">
        <f t="array" ref="C3185">INDEX(Datas_Entregas!$B$2:$B$100, MATCH(B3185, Datas_Entregas!$A$2:$A$100, 0), 1)</f>
        <v>43374</v>
      </c>
      <c r="D3185" s="22" t="str">
        <f>Def_Status_Montagem!$A$2</f>
        <v>A verificar</v>
      </c>
      <c r="E3185" s="35" t="str">
        <f>Def_Status_Montagem!$B$4</f>
        <v>Contratada (inclui etiqueta)</v>
      </c>
      <c r="F3185" s="214" t="str">
        <f t="array" ref="F3185">INDEX(Def_Instancias_Equipamentos!$F$2:$F$5135, MATCH(K3185, Def_Instancias_Equipamentos!$D$2:$D$5135, 0), 1)</f>
        <v>Túnel (Anel)</v>
      </c>
      <c r="G3185" s="215" t="str">
        <f t="array" ref="G3185">INDEX(Def_Instancias_Equipamentos!$F$2:$F$5135, MATCH(L3185, Def_Instancias_Equipamentos!$D$2:$D$5135, 0), 1)</f>
        <v>Sala Racks 3</v>
      </c>
      <c r="H3185" s="26" t="str">
        <f t="array" ref="H3185">INDEX(Def_Instancias_Equipamentos!$E$2:$E$5135, MATCH(K3185, Def_Instancias_Equipamentos!$D$2:$D$5135, 0), 1)</f>
        <v>SI-03SP</v>
      </c>
      <c r="I3185" s="27" t="str">
        <f t="array" ref="I3185">INDEX(Def_Instancias_Equipamentos!$E$2:$E$5135, MATCH(L3185, Def_Instancias_Equipamentos!$D$2:$D$5135, 0), 1)</f>
        <v>IA-03RaBPM</v>
      </c>
      <c r="J3185" s="27" t="str">
        <f t="shared" si="26"/>
        <v>EXTERNO</v>
      </c>
      <c r="K3185" s="28" t="str">
        <f>Def_Instancias_Equipamentos!$D$1205</f>
        <v>SI-03SP:DI-BPMSigPatch-1</v>
      </c>
      <c r="L3185" s="19" t="str">
        <f>Def_Instancias_Equipamentos!$D$955</f>
        <v>SI-03SP:DI-BPMRFFE-1</v>
      </c>
      <c r="M3185" s="44" t="s">
        <v>51</v>
      </c>
      <c r="N3185" s="45" t="s">
        <v>52</v>
      </c>
      <c r="O3185" s="31" t="str">
        <f>Def_Sistemas_Conectores_Cabos!$B$7</f>
        <v>SMA 50-ohm</v>
      </c>
      <c r="P3185" s="19" t="str">
        <f>Def_Sistemas_Conectores_Cabos!$B$7</f>
        <v>SMA 50-ohm</v>
      </c>
      <c r="Q3185" s="27" t="str">
        <f t="shared" si="31"/>
        <v>SI-03SP:DI-BPMSigPatch-1/TO_OUT
SI-03SP:DI-BPMRFFE-1/TO_IN</v>
      </c>
      <c r="R3185" s="46" t="s">
        <v>25</v>
      </c>
      <c r="S3185" s="46" t="s">
        <v>25</v>
      </c>
      <c r="T3185" s="47" t="str">
        <f>Def_Sistemas_Conectores_Cabos!$C$14</f>
        <v>Datalink Extrudado</v>
      </c>
      <c r="U3185" s="45" t="s">
        <v>46</v>
      </c>
      <c r="V3185" s="33"/>
      <c r="W3185" s="33"/>
      <c r="X3185" s="33"/>
    </row>
    <row r="3186" ht="15.75" customHeight="1">
      <c r="A3186" s="19" t="str">
        <f>Def_Sistemas_Conectores_Cabos!$A$22</f>
        <v>BPM de elétrons</v>
      </c>
      <c r="B3186" s="22" t="str">
        <f>Datas_Entregas!$A$6</f>
        <v>Linhas de Luz (fases I-A e II)</v>
      </c>
      <c r="C3186" s="25">
        <f t="array" ref="C3186">INDEX(Datas_Entregas!$B$2:$B$100, MATCH(B3186, Datas_Entregas!$A$2:$A$100, 0), 1)</f>
        <v>43374</v>
      </c>
      <c r="D3186" s="22" t="str">
        <f>Def_Status_Montagem!$A$2</f>
        <v>A verificar</v>
      </c>
      <c r="E3186" s="35" t="str">
        <f>Def_Status_Montagem!$B$4</f>
        <v>Contratada (inclui etiqueta)</v>
      </c>
      <c r="F3186" s="214" t="str">
        <f t="array" ref="F3186">INDEX(Def_Instancias_Equipamentos!$F$2:$F$5135, MATCH(K3186, Def_Instancias_Equipamentos!$D$2:$D$5135, 0), 1)</f>
        <v>Túnel (Anel)</v>
      </c>
      <c r="G3186" s="215" t="str">
        <f t="array" ref="G3186">INDEX(Def_Instancias_Equipamentos!$F$2:$F$5135, MATCH(L3186, Def_Instancias_Equipamentos!$D$2:$D$5135, 0), 1)</f>
        <v>Sala Racks 3</v>
      </c>
      <c r="H3186" s="26" t="str">
        <f t="array" ref="H3186">INDEX(Def_Instancias_Equipamentos!$E$2:$E$5135, MATCH(K3186, Def_Instancias_Equipamentos!$D$2:$D$5135, 0), 1)</f>
        <v>SI-03SP</v>
      </c>
      <c r="I3186" s="27" t="str">
        <f t="array" ref="I3186">INDEX(Def_Instancias_Equipamentos!$E$2:$E$5135, MATCH(L3186, Def_Instancias_Equipamentos!$D$2:$D$5135, 0), 1)</f>
        <v>IA-03RaBPM</v>
      </c>
      <c r="J3186" s="27" t="str">
        <f t="shared" si="26"/>
        <v>EXTERNO</v>
      </c>
      <c r="K3186" s="28" t="str">
        <f>Def_Instancias_Equipamentos!$D$1206</f>
        <v>SI-03SP:DI-BPMSigPatch-2</v>
      </c>
      <c r="L3186" s="19" t="str">
        <f>Def_Instancias_Equipamentos!$D$956</f>
        <v>SI-03SP:DI-BPMRFFE-2</v>
      </c>
      <c r="M3186" s="44" t="s">
        <v>51</v>
      </c>
      <c r="N3186" s="45" t="s">
        <v>52</v>
      </c>
      <c r="O3186" s="31" t="str">
        <f>Def_Sistemas_Conectores_Cabos!$B$7</f>
        <v>SMA 50-ohm</v>
      </c>
      <c r="P3186" s="19" t="str">
        <f>Def_Sistemas_Conectores_Cabos!$B$7</f>
        <v>SMA 50-ohm</v>
      </c>
      <c r="Q3186" s="27" t="str">
        <f t="shared" si="31"/>
        <v>SI-03SP:DI-BPMSigPatch-2/TO_OUT
SI-03SP:DI-BPMRFFE-2/TO_IN</v>
      </c>
      <c r="R3186" s="46" t="s">
        <v>25</v>
      </c>
      <c r="S3186" s="46" t="s">
        <v>25</v>
      </c>
      <c r="T3186" s="47" t="str">
        <f>Def_Sistemas_Conectores_Cabos!$C$14</f>
        <v>Datalink Extrudado</v>
      </c>
      <c r="U3186" s="45" t="s">
        <v>46</v>
      </c>
      <c r="V3186" s="33"/>
      <c r="W3186" s="33"/>
      <c r="X3186" s="33"/>
    </row>
    <row r="3187" ht="15.75" customHeight="1">
      <c r="A3187" s="19" t="str">
        <f>Def_Sistemas_Conectores_Cabos!$A$22</f>
        <v>BPM de elétrons</v>
      </c>
      <c r="B3187" s="22" t="str">
        <f>Datas_Entregas!$A$3</f>
        <v>BTS/Anel</v>
      </c>
      <c r="C3187" s="25">
        <f t="array" ref="C3187">INDEX(Datas_Entregas!$B$2:$B$100, MATCH(B3187, Datas_Entregas!$A$2:$A$100, 0), 1)</f>
        <v>43296</v>
      </c>
      <c r="D3187" s="22" t="str">
        <f>Def_Status_Montagem!$A$2</f>
        <v>A verificar</v>
      </c>
      <c r="E3187" s="35" t="str">
        <f>Def_Status_Montagem!$B$4</f>
        <v>Contratada (inclui etiqueta)</v>
      </c>
      <c r="F3187" s="214" t="str">
        <f t="array" ref="F3187">INDEX(Def_Instancias_Equipamentos!$F$2:$F$5135, MATCH(K3187, Def_Instancias_Equipamentos!$D$2:$D$5135, 0), 1)</f>
        <v>Túnel (Anel)</v>
      </c>
      <c r="G3187" s="215" t="str">
        <f t="array" ref="G3187">INDEX(Def_Instancias_Equipamentos!$F$2:$F$5135, MATCH(L3187, Def_Instancias_Equipamentos!$D$2:$D$5135, 0), 1)</f>
        <v>Sala Racks 4</v>
      </c>
      <c r="H3187" s="26" t="str">
        <f t="array" ref="H3187">INDEX(Def_Instancias_Equipamentos!$E$2:$E$5135, MATCH(K3187, Def_Instancias_Equipamentos!$D$2:$D$5135, 0), 1)</f>
        <v>SI-04C1</v>
      </c>
      <c r="I3187" s="27" t="str">
        <f t="array" ref="I3187">INDEX(Def_Instancias_Equipamentos!$E$2:$E$5135, MATCH(L3187, Def_Instancias_Equipamentos!$D$2:$D$5135, 0), 1)</f>
        <v>IA-04RaBPM</v>
      </c>
      <c r="J3187" s="27" t="str">
        <f t="shared" si="26"/>
        <v>EXTERNO</v>
      </c>
      <c r="K3187" s="28" t="str">
        <f>Def_Instancias_Equipamentos!$D$1065</f>
        <v>SI-04C1:DI-BPMSigPatch-1</v>
      </c>
      <c r="L3187" s="19" t="str">
        <f>Def_Instancias_Equipamentos!$D$815</f>
        <v>SI-04C1:DI-BPMRFFE-1</v>
      </c>
      <c r="M3187" s="44" t="s">
        <v>51</v>
      </c>
      <c r="N3187" s="45" t="s">
        <v>52</v>
      </c>
      <c r="O3187" s="31" t="str">
        <f>Def_Sistemas_Conectores_Cabos!$B$7</f>
        <v>SMA 50-ohm</v>
      </c>
      <c r="P3187" s="19" t="str">
        <f>Def_Sistemas_Conectores_Cabos!$B$7</f>
        <v>SMA 50-ohm</v>
      </c>
      <c r="Q3187" s="27" t="str">
        <f t="shared" si="31"/>
        <v>SI-04C1:DI-BPMSigPatch-1/TO_OUT
SI-04C1:DI-BPMRFFE-1/TO_IN</v>
      </c>
      <c r="R3187" s="46" t="s">
        <v>25</v>
      </c>
      <c r="S3187" s="46" t="s">
        <v>25</v>
      </c>
      <c r="T3187" s="47" t="str">
        <f>Def_Sistemas_Conectores_Cabos!$C$14</f>
        <v>Datalink Extrudado</v>
      </c>
      <c r="U3187" s="45" t="s">
        <v>46</v>
      </c>
      <c r="V3187" s="33"/>
      <c r="W3187" s="33"/>
      <c r="X3187" s="33"/>
    </row>
    <row r="3188" ht="15.75" customHeight="1">
      <c r="A3188" s="19" t="str">
        <f>Def_Sistemas_Conectores_Cabos!$A$22</f>
        <v>BPM de elétrons</v>
      </c>
      <c r="B3188" s="22" t="str">
        <f>Datas_Entregas!$A$3</f>
        <v>BTS/Anel</v>
      </c>
      <c r="C3188" s="25">
        <f t="array" ref="C3188">INDEX(Datas_Entregas!$B$2:$B$100, MATCH(B3188, Datas_Entregas!$A$2:$A$100, 0), 1)</f>
        <v>43296</v>
      </c>
      <c r="D3188" s="22" t="str">
        <f>Def_Status_Montagem!$A$2</f>
        <v>A verificar</v>
      </c>
      <c r="E3188" s="35" t="str">
        <f>Def_Status_Montagem!$B$4</f>
        <v>Contratada (inclui etiqueta)</v>
      </c>
      <c r="F3188" s="214" t="str">
        <f t="array" ref="F3188">INDEX(Def_Instancias_Equipamentos!$F$2:$F$5135, MATCH(K3188, Def_Instancias_Equipamentos!$D$2:$D$5135, 0), 1)</f>
        <v>Túnel (Anel)</v>
      </c>
      <c r="G3188" s="215" t="str">
        <f t="array" ref="G3188">INDEX(Def_Instancias_Equipamentos!$F$2:$F$5135, MATCH(L3188, Def_Instancias_Equipamentos!$D$2:$D$5135, 0), 1)</f>
        <v>Sala Racks 4</v>
      </c>
      <c r="H3188" s="26" t="str">
        <f t="array" ref="H3188">INDEX(Def_Instancias_Equipamentos!$E$2:$E$5135, MATCH(K3188, Def_Instancias_Equipamentos!$D$2:$D$5135, 0), 1)</f>
        <v>SI-04C1</v>
      </c>
      <c r="I3188" s="27" t="str">
        <f t="array" ref="I3188">INDEX(Def_Instancias_Equipamentos!$E$2:$E$5135, MATCH(L3188, Def_Instancias_Equipamentos!$D$2:$D$5135, 0), 1)</f>
        <v>IA-04RaBPM</v>
      </c>
      <c r="J3188" s="27" t="str">
        <f t="shared" si="26"/>
        <v>EXTERNO</v>
      </c>
      <c r="K3188" s="28" t="str">
        <f>Def_Instancias_Equipamentos!$D$1066</f>
        <v>SI-04C1:DI-BPMSigPatch-2</v>
      </c>
      <c r="L3188" s="19" t="str">
        <f>Def_Instancias_Equipamentos!$D$816</f>
        <v>SI-04C1:DI-BPMRFFE-2</v>
      </c>
      <c r="M3188" s="44" t="s">
        <v>51</v>
      </c>
      <c r="N3188" s="45" t="s">
        <v>52</v>
      </c>
      <c r="O3188" s="31" t="str">
        <f>Def_Sistemas_Conectores_Cabos!$B$7</f>
        <v>SMA 50-ohm</v>
      </c>
      <c r="P3188" s="19" t="str">
        <f>Def_Sistemas_Conectores_Cabos!$B$7</f>
        <v>SMA 50-ohm</v>
      </c>
      <c r="Q3188" s="27" t="str">
        <f t="shared" si="31"/>
        <v>SI-04C1:DI-BPMSigPatch-2/TO_OUT
SI-04C1:DI-BPMRFFE-2/TO_IN</v>
      </c>
      <c r="R3188" s="46" t="s">
        <v>25</v>
      </c>
      <c r="S3188" s="46" t="s">
        <v>25</v>
      </c>
      <c r="T3188" s="47" t="str">
        <f>Def_Sistemas_Conectores_Cabos!$C$14</f>
        <v>Datalink Extrudado</v>
      </c>
      <c r="U3188" s="45" t="s">
        <v>46</v>
      </c>
      <c r="V3188" s="33"/>
      <c r="W3188" s="33"/>
      <c r="X3188" s="33"/>
    </row>
    <row r="3189" ht="15.75" customHeight="1">
      <c r="A3189" s="19" t="str">
        <f>Def_Sistemas_Conectores_Cabos!$A$22</f>
        <v>BPM de elétrons</v>
      </c>
      <c r="B3189" s="22" t="str">
        <f>Datas_Entregas!$A$3</f>
        <v>BTS/Anel</v>
      </c>
      <c r="C3189" s="25">
        <f t="array" ref="C3189">INDEX(Datas_Entregas!$B$2:$B$100, MATCH(B3189, Datas_Entregas!$A$2:$A$100, 0), 1)</f>
        <v>43296</v>
      </c>
      <c r="D3189" s="22" t="str">
        <f>Def_Status_Montagem!$A$2</f>
        <v>A verificar</v>
      </c>
      <c r="E3189" s="35" t="str">
        <f>Def_Status_Montagem!$B$4</f>
        <v>Contratada (inclui etiqueta)</v>
      </c>
      <c r="F3189" s="214" t="str">
        <f t="array" ref="F3189">INDEX(Def_Instancias_Equipamentos!$F$2:$F$5135, MATCH(K3189, Def_Instancias_Equipamentos!$D$2:$D$5135, 0), 1)</f>
        <v>Túnel (Anel)</v>
      </c>
      <c r="G3189" s="215" t="str">
        <f t="array" ref="G3189">INDEX(Def_Instancias_Equipamentos!$F$2:$F$5135, MATCH(L3189, Def_Instancias_Equipamentos!$D$2:$D$5135, 0), 1)</f>
        <v>Sala Racks 4</v>
      </c>
      <c r="H3189" s="26" t="str">
        <f t="array" ref="H3189">INDEX(Def_Instancias_Equipamentos!$E$2:$E$5135, MATCH(K3189, Def_Instancias_Equipamentos!$D$2:$D$5135, 0), 1)</f>
        <v>SI-04C2</v>
      </c>
      <c r="I3189" s="27" t="str">
        <f t="array" ref="I3189">INDEX(Def_Instancias_Equipamentos!$E$2:$E$5135, MATCH(L3189, Def_Instancias_Equipamentos!$D$2:$D$5135, 0), 1)</f>
        <v>IA-04RaBPM</v>
      </c>
      <c r="J3189" s="27" t="str">
        <f t="shared" si="26"/>
        <v>EXTERNO</v>
      </c>
      <c r="K3189" s="28" t="str">
        <f>Def_Instancias_Equipamentos!$D$1067</f>
        <v>SI-04C2:DI-BPMSigPatch</v>
      </c>
      <c r="L3189" s="19" t="str">
        <f>Def_Instancias_Equipamentos!$D$817</f>
        <v>SI-04C2:DI-BPMRFFE</v>
      </c>
      <c r="M3189" s="44" t="s">
        <v>51</v>
      </c>
      <c r="N3189" s="45" t="s">
        <v>52</v>
      </c>
      <c r="O3189" s="31" t="str">
        <f>Def_Sistemas_Conectores_Cabos!$B$7</f>
        <v>SMA 50-ohm</v>
      </c>
      <c r="P3189" s="19" t="str">
        <f>Def_Sistemas_Conectores_Cabos!$B$7</f>
        <v>SMA 50-ohm</v>
      </c>
      <c r="Q3189" s="27" t="str">
        <f t="shared" si="31"/>
        <v>SI-04C2:DI-BPMSigPatch/TO_OUT
SI-04C2:DI-BPMRFFE/TO_IN</v>
      </c>
      <c r="R3189" s="46" t="s">
        <v>25</v>
      </c>
      <c r="S3189" s="46" t="s">
        <v>25</v>
      </c>
      <c r="T3189" s="47" t="str">
        <f>Def_Sistemas_Conectores_Cabos!$C$14</f>
        <v>Datalink Extrudado</v>
      </c>
      <c r="U3189" s="45" t="s">
        <v>46</v>
      </c>
      <c r="V3189" s="33"/>
      <c r="W3189" s="33"/>
      <c r="X3189" s="33"/>
    </row>
    <row r="3190" ht="15.75" customHeight="1">
      <c r="A3190" s="19" t="str">
        <f>Def_Sistemas_Conectores_Cabos!$A$22</f>
        <v>BPM de elétrons</v>
      </c>
      <c r="B3190" s="22" t="str">
        <f>Datas_Entregas!$A$3</f>
        <v>BTS/Anel</v>
      </c>
      <c r="C3190" s="25">
        <f t="array" ref="C3190">INDEX(Datas_Entregas!$B$2:$B$100, MATCH(B3190, Datas_Entregas!$A$2:$A$100, 0), 1)</f>
        <v>43296</v>
      </c>
      <c r="D3190" s="22" t="str">
        <f>Def_Status_Montagem!$A$2</f>
        <v>A verificar</v>
      </c>
      <c r="E3190" s="35" t="str">
        <f>Def_Status_Montagem!$B$4</f>
        <v>Contratada (inclui etiqueta)</v>
      </c>
      <c r="F3190" s="214" t="str">
        <f t="array" ref="F3190">INDEX(Def_Instancias_Equipamentos!$F$2:$F$5135, MATCH(K3190, Def_Instancias_Equipamentos!$D$2:$D$5135, 0), 1)</f>
        <v>Túnel (Anel)</v>
      </c>
      <c r="G3190" s="215" t="str">
        <f t="array" ref="G3190">INDEX(Def_Instancias_Equipamentos!$F$2:$F$5135, MATCH(L3190, Def_Instancias_Equipamentos!$D$2:$D$5135, 0), 1)</f>
        <v>Sala Racks 4</v>
      </c>
      <c r="H3190" s="26" t="str">
        <f t="array" ref="H3190">INDEX(Def_Instancias_Equipamentos!$E$2:$E$5135, MATCH(K3190, Def_Instancias_Equipamentos!$D$2:$D$5135, 0), 1)</f>
        <v>SI-04C3</v>
      </c>
      <c r="I3190" s="27" t="str">
        <f t="array" ref="I3190">INDEX(Def_Instancias_Equipamentos!$E$2:$E$5135, MATCH(L3190, Def_Instancias_Equipamentos!$D$2:$D$5135, 0), 1)</f>
        <v>IA-04RaBPM</v>
      </c>
      <c r="J3190" s="27" t="str">
        <f t="shared" si="26"/>
        <v>EXTERNO</v>
      </c>
      <c r="K3190" s="28" t="str">
        <f>Def_Instancias_Equipamentos!$D$1068</f>
        <v>SI-04C3:DI-BPMSigPatch-1</v>
      </c>
      <c r="L3190" s="19" t="str">
        <f>Def_Instancias_Equipamentos!$D$818</f>
        <v>SI-04C3:DI-BPMRFFE-1</v>
      </c>
      <c r="M3190" s="44" t="s">
        <v>51</v>
      </c>
      <c r="N3190" s="45" t="s">
        <v>52</v>
      </c>
      <c r="O3190" s="31" t="str">
        <f>Def_Sistemas_Conectores_Cabos!$B$7</f>
        <v>SMA 50-ohm</v>
      </c>
      <c r="P3190" s="19" t="str">
        <f>Def_Sistemas_Conectores_Cabos!$B$7</f>
        <v>SMA 50-ohm</v>
      </c>
      <c r="Q3190" s="27" t="str">
        <f t="shared" si="31"/>
        <v>SI-04C3:DI-BPMSigPatch-1/TO_OUT
SI-04C3:DI-BPMRFFE-1/TO_IN</v>
      </c>
      <c r="R3190" s="46" t="s">
        <v>25</v>
      </c>
      <c r="S3190" s="46" t="s">
        <v>25</v>
      </c>
      <c r="T3190" s="47" t="str">
        <f>Def_Sistemas_Conectores_Cabos!$C$14</f>
        <v>Datalink Extrudado</v>
      </c>
      <c r="U3190" s="45" t="s">
        <v>46</v>
      </c>
      <c r="V3190" s="33"/>
      <c r="W3190" s="33"/>
      <c r="X3190" s="33"/>
    </row>
    <row r="3191" ht="15.75" customHeight="1">
      <c r="A3191" s="19" t="str">
        <f>Def_Sistemas_Conectores_Cabos!$A$22</f>
        <v>BPM de elétrons</v>
      </c>
      <c r="B3191" s="22" t="str">
        <f>Datas_Entregas!$A$3</f>
        <v>BTS/Anel</v>
      </c>
      <c r="C3191" s="25">
        <f t="array" ref="C3191">INDEX(Datas_Entregas!$B$2:$B$100, MATCH(B3191, Datas_Entregas!$A$2:$A$100, 0), 1)</f>
        <v>43296</v>
      </c>
      <c r="D3191" s="22" t="str">
        <f>Def_Status_Montagem!$A$2</f>
        <v>A verificar</v>
      </c>
      <c r="E3191" s="35" t="str">
        <f>Def_Status_Montagem!$B$4</f>
        <v>Contratada (inclui etiqueta)</v>
      </c>
      <c r="F3191" s="214" t="str">
        <f t="array" ref="F3191">INDEX(Def_Instancias_Equipamentos!$F$2:$F$5135, MATCH(K3191, Def_Instancias_Equipamentos!$D$2:$D$5135, 0), 1)</f>
        <v>Túnel (Anel)</v>
      </c>
      <c r="G3191" s="215" t="str">
        <f t="array" ref="G3191">INDEX(Def_Instancias_Equipamentos!$F$2:$F$5135, MATCH(L3191, Def_Instancias_Equipamentos!$D$2:$D$5135, 0), 1)</f>
        <v>Sala Racks 4</v>
      </c>
      <c r="H3191" s="26" t="str">
        <f t="array" ref="H3191">INDEX(Def_Instancias_Equipamentos!$E$2:$E$5135, MATCH(K3191, Def_Instancias_Equipamentos!$D$2:$D$5135, 0), 1)</f>
        <v>SI-04C3</v>
      </c>
      <c r="I3191" s="27" t="str">
        <f t="array" ref="I3191">INDEX(Def_Instancias_Equipamentos!$E$2:$E$5135, MATCH(L3191, Def_Instancias_Equipamentos!$D$2:$D$5135, 0), 1)</f>
        <v>IA-04RaBPM</v>
      </c>
      <c r="J3191" s="27" t="str">
        <f t="shared" si="26"/>
        <v>EXTERNO</v>
      </c>
      <c r="K3191" s="28" t="str">
        <f>Def_Instancias_Equipamentos!$D$1069</f>
        <v>SI-04C3:DI-BPMSigPatch-2</v>
      </c>
      <c r="L3191" s="19" t="str">
        <f>Def_Instancias_Equipamentos!$D$819</f>
        <v>SI-04C3:DI-BPMRFFE-2</v>
      </c>
      <c r="M3191" s="44" t="s">
        <v>51</v>
      </c>
      <c r="N3191" s="45" t="s">
        <v>52</v>
      </c>
      <c r="O3191" s="31" t="str">
        <f>Def_Sistemas_Conectores_Cabos!$B$7</f>
        <v>SMA 50-ohm</v>
      </c>
      <c r="P3191" s="19" t="str">
        <f>Def_Sistemas_Conectores_Cabos!$B$7</f>
        <v>SMA 50-ohm</v>
      </c>
      <c r="Q3191" s="27" t="str">
        <f t="shared" si="31"/>
        <v>SI-04C3:DI-BPMSigPatch-2/TO_OUT
SI-04C3:DI-BPMRFFE-2/TO_IN</v>
      </c>
      <c r="R3191" s="46" t="s">
        <v>25</v>
      </c>
      <c r="S3191" s="46" t="s">
        <v>25</v>
      </c>
      <c r="T3191" s="47" t="str">
        <f>Def_Sistemas_Conectores_Cabos!$C$14</f>
        <v>Datalink Extrudado</v>
      </c>
      <c r="U3191" s="45" t="s">
        <v>46</v>
      </c>
      <c r="V3191" s="33"/>
      <c r="W3191" s="33"/>
      <c r="X3191" s="33"/>
    </row>
    <row r="3192" ht="15.75" customHeight="1">
      <c r="A3192" s="19" t="str">
        <f>Def_Sistemas_Conectores_Cabos!$A$22</f>
        <v>BPM de elétrons</v>
      </c>
      <c r="B3192" s="22" t="str">
        <f>Datas_Entregas!$A$3</f>
        <v>BTS/Anel</v>
      </c>
      <c r="C3192" s="25">
        <f t="array" ref="C3192">INDEX(Datas_Entregas!$B$2:$B$100, MATCH(B3192, Datas_Entregas!$A$2:$A$100, 0), 1)</f>
        <v>43296</v>
      </c>
      <c r="D3192" s="22" t="str">
        <f>Def_Status_Montagem!$A$2</f>
        <v>A verificar</v>
      </c>
      <c r="E3192" s="35" t="str">
        <f>Def_Status_Montagem!$B$4</f>
        <v>Contratada (inclui etiqueta)</v>
      </c>
      <c r="F3192" s="214" t="str">
        <f t="array" ref="F3192">INDEX(Def_Instancias_Equipamentos!$F$2:$F$5135, MATCH(K3192, Def_Instancias_Equipamentos!$D$2:$D$5135, 0), 1)</f>
        <v>Túnel (Anel)</v>
      </c>
      <c r="G3192" s="215" t="str">
        <f t="array" ref="G3192">INDEX(Def_Instancias_Equipamentos!$F$2:$F$5135, MATCH(L3192, Def_Instancias_Equipamentos!$D$2:$D$5135, 0), 1)</f>
        <v>Sala Racks 4</v>
      </c>
      <c r="H3192" s="26" t="str">
        <f t="array" ref="H3192">INDEX(Def_Instancias_Equipamentos!$E$2:$E$5135, MATCH(K3192, Def_Instancias_Equipamentos!$D$2:$D$5135, 0), 1)</f>
        <v>SI-04C4</v>
      </c>
      <c r="I3192" s="27" t="str">
        <f t="array" ref="I3192">INDEX(Def_Instancias_Equipamentos!$E$2:$E$5135, MATCH(L3192, Def_Instancias_Equipamentos!$D$2:$D$5135, 0), 1)</f>
        <v>IA-04RaBPM</v>
      </c>
      <c r="J3192" s="27" t="str">
        <f t="shared" si="26"/>
        <v>EXTERNO</v>
      </c>
      <c r="K3192" s="28" t="str">
        <f>Def_Instancias_Equipamentos!$D$1070</f>
        <v>SI-04C4:DI-BPMSigPatch</v>
      </c>
      <c r="L3192" s="19" t="str">
        <f>Def_Instancias_Equipamentos!$D$820</f>
        <v>SI-04C4:DI-BPMRFFE</v>
      </c>
      <c r="M3192" s="44" t="s">
        <v>51</v>
      </c>
      <c r="N3192" s="45" t="s">
        <v>52</v>
      </c>
      <c r="O3192" s="31" t="str">
        <f>Def_Sistemas_Conectores_Cabos!$B$7</f>
        <v>SMA 50-ohm</v>
      </c>
      <c r="P3192" s="19" t="str">
        <f>Def_Sistemas_Conectores_Cabos!$B$7</f>
        <v>SMA 50-ohm</v>
      </c>
      <c r="Q3192" s="27" t="str">
        <f t="shared" si="31"/>
        <v>SI-04C4:DI-BPMSigPatch/TO_OUT
SI-04C4:DI-BPMRFFE/TO_IN</v>
      </c>
      <c r="R3192" s="46" t="s">
        <v>25</v>
      </c>
      <c r="S3192" s="46" t="s">
        <v>25</v>
      </c>
      <c r="T3192" s="47" t="str">
        <f>Def_Sistemas_Conectores_Cabos!$C$14</f>
        <v>Datalink Extrudado</v>
      </c>
      <c r="U3192" s="45" t="s">
        <v>46</v>
      </c>
      <c r="V3192" s="33"/>
      <c r="W3192" s="33"/>
      <c r="X3192" s="33"/>
    </row>
    <row r="3193" ht="15.75" customHeight="1">
      <c r="A3193" s="19" t="str">
        <f>Def_Sistemas_Conectores_Cabos!$A$22</f>
        <v>BPM de elétrons</v>
      </c>
      <c r="B3193" s="22" t="str">
        <f>Datas_Entregas!$A$3</f>
        <v>BTS/Anel</v>
      </c>
      <c r="C3193" s="25">
        <f t="array" ref="C3193">INDEX(Datas_Entregas!$B$2:$B$100, MATCH(B3193, Datas_Entregas!$A$2:$A$100, 0), 1)</f>
        <v>43296</v>
      </c>
      <c r="D3193" s="22" t="str">
        <f>Def_Status_Montagem!$A$2</f>
        <v>A verificar</v>
      </c>
      <c r="E3193" s="35" t="str">
        <f>Def_Status_Montagem!$B$4</f>
        <v>Contratada (inclui etiqueta)</v>
      </c>
      <c r="F3193" s="214" t="str">
        <f t="array" ref="F3193">INDEX(Def_Instancias_Equipamentos!$F$2:$F$5135, MATCH(K3193, Def_Instancias_Equipamentos!$D$2:$D$5135, 0), 1)</f>
        <v>Túnel (Anel)</v>
      </c>
      <c r="G3193" s="215" t="str">
        <f t="array" ref="G3193">INDEX(Def_Instancias_Equipamentos!$F$2:$F$5135, MATCH(L3193, Def_Instancias_Equipamentos!$D$2:$D$5135, 0), 1)</f>
        <v>Sala Racks 4</v>
      </c>
      <c r="H3193" s="26" t="str">
        <f t="array" ref="H3193">INDEX(Def_Instancias_Equipamentos!$E$2:$E$5135, MATCH(K3193, Def_Instancias_Equipamentos!$D$2:$D$5135, 0), 1)</f>
        <v>SI-04M1</v>
      </c>
      <c r="I3193" s="27" t="str">
        <f t="array" ref="I3193">INDEX(Def_Instancias_Equipamentos!$E$2:$E$5135, MATCH(L3193, Def_Instancias_Equipamentos!$D$2:$D$5135, 0), 1)</f>
        <v>IA-04RaBPM</v>
      </c>
      <c r="J3193" s="27" t="str">
        <f t="shared" si="26"/>
        <v>EXTERNO</v>
      </c>
      <c r="K3193" s="28" t="str">
        <f>Def_Instancias_Equipamentos!$D$1071</f>
        <v>SI-04M1:DI-BPMSigPatch</v>
      </c>
      <c r="L3193" s="19" t="str">
        <f>Def_Instancias_Equipamentos!$D$821</f>
        <v>SI-04M1:DI-BPMRFFE</v>
      </c>
      <c r="M3193" s="44" t="s">
        <v>51</v>
      </c>
      <c r="N3193" s="45" t="s">
        <v>52</v>
      </c>
      <c r="O3193" s="31" t="str">
        <f>Def_Sistemas_Conectores_Cabos!$B$7</f>
        <v>SMA 50-ohm</v>
      </c>
      <c r="P3193" s="19" t="str">
        <f>Def_Sistemas_Conectores_Cabos!$B$7</f>
        <v>SMA 50-ohm</v>
      </c>
      <c r="Q3193" s="27" t="str">
        <f t="shared" si="31"/>
        <v>SI-04M1:DI-BPMSigPatch/TO_OUT
SI-04M1:DI-BPMRFFE/TO_IN</v>
      </c>
      <c r="R3193" s="46" t="s">
        <v>25</v>
      </c>
      <c r="S3193" s="46" t="s">
        <v>25</v>
      </c>
      <c r="T3193" s="47" t="str">
        <f>Def_Sistemas_Conectores_Cabos!$C$14</f>
        <v>Datalink Extrudado</v>
      </c>
      <c r="U3193" s="45" t="s">
        <v>46</v>
      </c>
      <c r="V3193" s="33"/>
      <c r="W3193" s="33"/>
      <c r="X3193" s="33"/>
    </row>
    <row r="3194" ht="15.75" customHeight="1">
      <c r="A3194" s="19" t="str">
        <f>Def_Sistemas_Conectores_Cabos!$A$22</f>
        <v>BPM de elétrons</v>
      </c>
      <c r="B3194" s="22" t="str">
        <f>Datas_Entregas!$A$3</f>
        <v>BTS/Anel</v>
      </c>
      <c r="C3194" s="25">
        <f t="array" ref="C3194">INDEX(Datas_Entregas!$B$2:$B$100, MATCH(B3194, Datas_Entregas!$A$2:$A$100, 0), 1)</f>
        <v>43296</v>
      </c>
      <c r="D3194" s="22" t="str">
        <f>Def_Status_Montagem!$A$2</f>
        <v>A verificar</v>
      </c>
      <c r="E3194" s="35" t="str">
        <f>Def_Status_Montagem!$B$4</f>
        <v>Contratada (inclui etiqueta)</v>
      </c>
      <c r="F3194" s="214" t="str">
        <f t="array" ref="F3194">INDEX(Def_Instancias_Equipamentos!$F$2:$F$5135, MATCH(K3194, Def_Instancias_Equipamentos!$D$2:$D$5135, 0), 1)</f>
        <v>Túnel (Anel)</v>
      </c>
      <c r="G3194" s="215" t="str">
        <f t="array" ref="G3194">INDEX(Def_Instancias_Equipamentos!$F$2:$F$5135, MATCH(L3194, Def_Instancias_Equipamentos!$D$2:$D$5135, 0), 1)</f>
        <v>Sala Racks 4</v>
      </c>
      <c r="H3194" s="26" t="str">
        <f t="array" ref="H3194">INDEX(Def_Instancias_Equipamentos!$E$2:$E$5135, MATCH(K3194, Def_Instancias_Equipamentos!$D$2:$D$5135, 0), 1)</f>
        <v>SI-04M2</v>
      </c>
      <c r="I3194" s="27" t="str">
        <f t="array" ref="I3194">INDEX(Def_Instancias_Equipamentos!$E$2:$E$5135, MATCH(L3194, Def_Instancias_Equipamentos!$D$2:$D$5135, 0), 1)</f>
        <v>IA-04RaBPM</v>
      </c>
      <c r="J3194" s="27" t="str">
        <f t="shared" si="26"/>
        <v>EXTERNO</v>
      </c>
      <c r="K3194" s="28" t="str">
        <f>Def_Instancias_Equipamentos!$D$1072</f>
        <v>SI-04M2:DI-BPMSigPatch</v>
      </c>
      <c r="L3194" s="19" t="str">
        <f>Def_Instancias_Equipamentos!$D$822</f>
        <v>SI-04M2:DI-BPMRFFE</v>
      </c>
      <c r="M3194" s="44" t="s">
        <v>51</v>
      </c>
      <c r="N3194" s="45" t="s">
        <v>52</v>
      </c>
      <c r="O3194" s="31" t="str">
        <f>Def_Sistemas_Conectores_Cabos!$B$7</f>
        <v>SMA 50-ohm</v>
      </c>
      <c r="P3194" s="19" t="str">
        <f>Def_Sistemas_Conectores_Cabos!$B$7</f>
        <v>SMA 50-ohm</v>
      </c>
      <c r="Q3194" s="27" t="str">
        <f t="shared" si="31"/>
        <v>SI-04M2:DI-BPMSigPatch/TO_OUT
SI-04M2:DI-BPMRFFE/TO_IN</v>
      </c>
      <c r="R3194" s="46" t="s">
        <v>25</v>
      </c>
      <c r="S3194" s="46" t="s">
        <v>25</v>
      </c>
      <c r="T3194" s="47" t="str">
        <f>Def_Sistemas_Conectores_Cabos!$C$14</f>
        <v>Datalink Extrudado</v>
      </c>
      <c r="U3194" s="45" t="s">
        <v>46</v>
      </c>
      <c r="V3194" s="33"/>
      <c r="W3194" s="33"/>
      <c r="X3194" s="33"/>
    </row>
    <row r="3195" ht="15.75" customHeight="1">
      <c r="A3195" s="19" t="str">
        <f>Def_Sistemas_Conectores_Cabos!$A$22</f>
        <v>BPM de elétrons</v>
      </c>
      <c r="B3195" s="22" t="str">
        <f>Datas_Entregas!$A$6</f>
        <v>Linhas de Luz (fases I-A e II)</v>
      </c>
      <c r="C3195" s="25">
        <f t="array" ref="C3195">INDEX(Datas_Entregas!$B$2:$B$100, MATCH(B3195, Datas_Entregas!$A$2:$A$100, 0), 1)</f>
        <v>43374</v>
      </c>
      <c r="D3195" s="22" t="str">
        <f>Def_Status_Montagem!$A$2</f>
        <v>A verificar</v>
      </c>
      <c r="E3195" s="35" t="str">
        <f>Def_Status_Montagem!$B$4</f>
        <v>Contratada (inclui etiqueta)</v>
      </c>
      <c r="F3195" s="214" t="str">
        <f t="array" ref="F3195">INDEX(Def_Instancias_Equipamentos!$F$2:$F$5135, MATCH(K3195, Def_Instancias_Equipamentos!$D$2:$D$5135, 0), 1)</f>
        <v>Túnel (Anel)</v>
      </c>
      <c r="G3195" s="215" t="str">
        <f t="array" ref="G3195">INDEX(Def_Instancias_Equipamentos!$F$2:$F$5135, MATCH(L3195, Def_Instancias_Equipamentos!$D$2:$D$5135, 0), 1)</f>
        <v>Sala Racks 4</v>
      </c>
      <c r="H3195" s="26" t="str">
        <f t="array" ref="H3195">INDEX(Def_Instancias_Equipamentos!$E$2:$E$5135, MATCH(K3195, Def_Instancias_Equipamentos!$D$2:$D$5135, 0), 1)</f>
        <v>SI-04SB</v>
      </c>
      <c r="I3195" s="27" t="str">
        <f t="array" ref="I3195">INDEX(Def_Instancias_Equipamentos!$E$2:$E$5135, MATCH(L3195, Def_Instancias_Equipamentos!$D$2:$D$5135, 0), 1)</f>
        <v>IA-04RaBPM</v>
      </c>
      <c r="J3195" s="27" t="str">
        <f t="shared" si="26"/>
        <v>EXTERNO</v>
      </c>
      <c r="K3195" s="28" t="str">
        <f>Def_Instancias_Equipamentos!$D$1207</f>
        <v>SI-04SB:DI-BPMSigPatch-1</v>
      </c>
      <c r="L3195" s="19" t="str">
        <f>Def_Instancias_Equipamentos!$D$957</f>
        <v>SI-04SB:DI-BPMRFFE-1</v>
      </c>
      <c r="M3195" s="44" t="s">
        <v>51</v>
      </c>
      <c r="N3195" s="45" t="s">
        <v>52</v>
      </c>
      <c r="O3195" s="31" t="str">
        <f>Def_Sistemas_Conectores_Cabos!$B$7</f>
        <v>SMA 50-ohm</v>
      </c>
      <c r="P3195" s="19" t="str">
        <f>Def_Sistemas_Conectores_Cabos!$B$7</f>
        <v>SMA 50-ohm</v>
      </c>
      <c r="Q3195" s="27" t="str">
        <f t="shared" si="31"/>
        <v>SI-04SB:DI-BPMSigPatch-1/TO_OUT
SI-04SB:DI-BPMRFFE-1/TO_IN</v>
      </c>
      <c r="R3195" s="46" t="s">
        <v>25</v>
      </c>
      <c r="S3195" s="46" t="s">
        <v>25</v>
      </c>
      <c r="T3195" s="47" t="str">
        <f>Def_Sistemas_Conectores_Cabos!$C$14</f>
        <v>Datalink Extrudado</v>
      </c>
      <c r="U3195" s="45" t="s">
        <v>46</v>
      </c>
      <c r="V3195" s="33"/>
      <c r="W3195" s="33"/>
      <c r="X3195" s="33"/>
    </row>
    <row r="3196" ht="15.75" customHeight="1">
      <c r="A3196" s="19" t="str">
        <f>Def_Sistemas_Conectores_Cabos!$A$22</f>
        <v>BPM de elétrons</v>
      </c>
      <c r="B3196" s="22" t="str">
        <f>Datas_Entregas!$A$6</f>
        <v>Linhas de Luz (fases I-A e II)</v>
      </c>
      <c r="C3196" s="25">
        <f t="array" ref="C3196">INDEX(Datas_Entregas!$B$2:$B$100, MATCH(B3196, Datas_Entregas!$A$2:$A$100, 0), 1)</f>
        <v>43374</v>
      </c>
      <c r="D3196" s="22" t="str">
        <f>Def_Status_Montagem!$A$2</f>
        <v>A verificar</v>
      </c>
      <c r="E3196" s="35" t="str">
        <f>Def_Status_Montagem!$B$4</f>
        <v>Contratada (inclui etiqueta)</v>
      </c>
      <c r="F3196" s="214" t="str">
        <f t="array" ref="F3196">INDEX(Def_Instancias_Equipamentos!$F$2:$F$5135, MATCH(K3196, Def_Instancias_Equipamentos!$D$2:$D$5135, 0), 1)</f>
        <v>Túnel (Anel)</v>
      </c>
      <c r="G3196" s="215" t="str">
        <f t="array" ref="G3196">INDEX(Def_Instancias_Equipamentos!$F$2:$F$5135, MATCH(L3196, Def_Instancias_Equipamentos!$D$2:$D$5135, 0), 1)</f>
        <v>Sala Racks 4</v>
      </c>
      <c r="H3196" s="26" t="str">
        <f t="array" ref="H3196">INDEX(Def_Instancias_Equipamentos!$E$2:$E$5135, MATCH(K3196, Def_Instancias_Equipamentos!$D$2:$D$5135, 0), 1)</f>
        <v>SI-04SB</v>
      </c>
      <c r="I3196" s="27" t="str">
        <f t="array" ref="I3196">INDEX(Def_Instancias_Equipamentos!$E$2:$E$5135, MATCH(L3196, Def_Instancias_Equipamentos!$D$2:$D$5135, 0), 1)</f>
        <v>IA-04RaBPM</v>
      </c>
      <c r="J3196" s="27" t="str">
        <f t="shared" si="26"/>
        <v>EXTERNO</v>
      </c>
      <c r="K3196" s="28" t="str">
        <f>Def_Instancias_Equipamentos!$D$1208</f>
        <v>SI-04SB:DI-BPMSigPatch-2</v>
      </c>
      <c r="L3196" s="19" t="str">
        <f>Def_Instancias_Equipamentos!$D$958</f>
        <v>SI-04SB:DI-BPMRFFE-2</v>
      </c>
      <c r="M3196" s="44" t="s">
        <v>51</v>
      </c>
      <c r="N3196" s="45" t="s">
        <v>52</v>
      </c>
      <c r="O3196" s="31" t="str">
        <f>Def_Sistemas_Conectores_Cabos!$B$7</f>
        <v>SMA 50-ohm</v>
      </c>
      <c r="P3196" s="19" t="str">
        <f>Def_Sistemas_Conectores_Cabos!$B$7</f>
        <v>SMA 50-ohm</v>
      </c>
      <c r="Q3196" s="27" t="str">
        <f t="shared" si="31"/>
        <v>SI-04SB:DI-BPMSigPatch-2/TO_OUT
SI-04SB:DI-BPMRFFE-2/TO_IN</v>
      </c>
      <c r="R3196" s="46" t="s">
        <v>25</v>
      </c>
      <c r="S3196" s="46" t="s">
        <v>25</v>
      </c>
      <c r="T3196" s="47" t="str">
        <f>Def_Sistemas_Conectores_Cabos!$C$14</f>
        <v>Datalink Extrudado</v>
      </c>
      <c r="U3196" s="45" t="s">
        <v>46</v>
      </c>
      <c r="V3196" s="33"/>
      <c r="W3196" s="33"/>
      <c r="X3196" s="33"/>
    </row>
    <row r="3197" ht="15.75" customHeight="1">
      <c r="A3197" s="19" t="str">
        <f>Def_Sistemas_Conectores_Cabos!$A$22</f>
        <v>BPM de elétrons</v>
      </c>
      <c r="B3197" s="22" t="str">
        <f>Datas_Entregas!$A$3</f>
        <v>BTS/Anel</v>
      </c>
      <c r="C3197" s="25">
        <f t="array" ref="C3197">INDEX(Datas_Entregas!$B$2:$B$100, MATCH(B3197, Datas_Entregas!$A$2:$A$100, 0), 1)</f>
        <v>43296</v>
      </c>
      <c r="D3197" s="22" t="str">
        <f>Def_Status_Montagem!$A$2</f>
        <v>A verificar</v>
      </c>
      <c r="E3197" s="35" t="str">
        <f>Def_Status_Montagem!$B$4</f>
        <v>Contratada (inclui etiqueta)</v>
      </c>
      <c r="F3197" s="214" t="str">
        <f t="array" ref="F3197">INDEX(Def_Instancias_Equipamentos!$F$2:$F$5135, MATCH(K3197, Def_Instancias_Equipamentos!$D$2:$D$5135, 0), 1)</f>
        <v>Túnel (Anel)</v>
      </c>
      <c r="G3197" s="215" t="str">
        <f t="array" ref="G3197">INDEX(Def_Instancias_Equipamentos!$F$2:$F$5135, MATCH(L3197, Def_Instancias_Equipamentos!$D$2:$D$5135, 0), 1)</f>
        <v>Sala Racks 5</v>
      </c>
      <c r="H3197" s="26" t="str">
        <f t="array" ref="H3197">INDEX(Def_Instancias_Equipamentos!$E$2:$E$5135, MATCH(K3197, Def_Instancias_Equipamentos!$D$2:$D$5135, 0), 1)</f>
        <v>SI-05C1</v>
      </c>
      <c r="I3197" s="27" t="str">
        <f t="array" ref="I3197">INDEX(Def_Instancias_Equipamentos!$E$2:$E$5135, MATCH(L3197, Def_Instancias_Equipamentos!$D$2:$D$5135, 0), 1)</f>
        <v>IA-05RaBPM</v>
      </c>
      <c r="J3197" s="27" t="str">
        <f t="shared" si="26"/>
        <v>EXTERNO</v>
      </c>
      <c r="K3197" s="28" t="str">
        <f>Def_Instancias_Equipamentos!$D$1073</f>
        <v>SI-05C1:DI-BPMSigPatch-1</v>
      </c>
      <c r="L3197" s="19" t="str">
        <f>Def_Instancias_Equipamentos!$D$823</f>
        <v>SI-05C1:DI-BPMRFFE-1</v>
      </c>
      <c r="M3197" s="44" t="s">
        <v>51</v>
      </c>
      <c r="N3197" s="45" t="s">
        <v>52</v>
      </c>
      <c r="O3197" s="31" t="str">
        <f>Def_Sistemas_Conectores_Cabos!$B$7</f>
        <v>SMA 50-ohm</v>
      </c>
      <c r="P3197" s="19" t="str">
        <f>Def_Sistemas_Conectores_Cabos!$B$7</f>
        <v>SMA 50-ohm</v>
      </c>
      <c r="Q3197" s="27" t="str">
        <f t="shared" si="31"/>
        <v>SI-05C1:DI-BPMSigPatch-1/TO_OUT
SI-05C1:DI-BPMRFFE-1/TO_IN</v>
      </c>
      <c r="R3197" s="46" t="s">
        <v>25</v>
      </c>
      <c r="S3197" s="46" t="s">
        <v>25</v>
      </c>
      <c r="T3197" s="47" t="str">
        <f>Def_Sistemas_Conectores_Cabos!$C$14</f>
        <v>Datalink Extrudado</v>
      </c>
      <c r="U3197" s="45" t="s">
        <v>46</v>
      </c>
      <c r="V3197" s="33"/>
      <c r="W3197" s="33"/>
      <c r="X3197" s="33"/>
    </row>
    <row r="3198" ht="15.75" customHeight="1">
      <c r="A3198" s="19" t="str">
        <f>Def_Sistemas_Conectores_Cabos!$A$22</f>
        <v>BPM de elétrons</v>
      </c>
      <c r="B3198" s="22" t="str">
        <f>Datas_Entregas!$A$3</f>
        <v>BTS/Anel</v>
      </c>
      <c r="C3198" s="25">
        <f t="array" ref="C3198">INDEX(Datas_Entregas!$B$2:$B$100, MATCH(B3198, Datas_Entregas!$A$2:$A$100, 0), 1)</f>
        <v>43296</v>
      </c>
      <c r="D3198" s="22" t="str">
        <f>Def_Status_Montagem!$A$2</f>
        <v>A verificar</v>
      </c>
      <c r="E3198" s="35" t="str">
        <f>Def_Status_Montagem!$B$4</f>
        <v>Contratada (inclui etiqueta)</v>
      </c>
      <c r="F3198" s="214" t="str">
        <f t="array" ref="F3198">INDEX(Def_Instancias_Equipamentos!$F$2:$F$5135, MATCH(K3198, Def_Instancias_Equipamentos!$D$2:$D$5135, 0), 1)</f>
        <v>Túnel (Anel)</v>
      </c>
      <c r="G3198" s="215" t="str">
        <f t="array" ref="G3198">INDEX(Def_Instancias_Equipamentos!$F$2:$F$5135, MATCH(L3198, Def_Instancias_Equipamentos!$D$2:$D$5135, 0), 1)</f>
        <v>Sala Racks 5</v>
      </c>
      <c r="H3198" s="26" t="str">
        <f t="array" ref="H3198">INDEX(Def_Instancias_Equipamentos!$E$2:$E$5135, MATCH(K3198, Def_Instancias_Equipamentos!$D$2:$D$5135, 0), 1)</f>
        <v>SI-05C1</v>
      </c>
      <c r="I3198" s="27" t="str">
        <f t="array" ref="I3198">INDEX(Def_Instancias_Equipamentos!$E$2:$E$5135, MATCH(L3198, Def_Instancias_Equipamentos!$D$2:$D$5135, 0), 1)</f>
        <v>IA-05RaBPM</v>
      </c>
      <c r="J3198" s="27" t="str">
        <f t="shared" si="26"/>
        <v>EXTERNO</v>
      </c>
      <c r="K3198" s="28" t="str">
        <f>Def_Instancias_Equipamentos!$D$1074</f>
        <v>SI-05C1:DI-BPMSigPatch-2</v>
      </c>
      <c r="L3198" s="19" t="str">
        <f>Def_Instancias_Equipamentos!$D$824</f>
        <v>SI-05C1:DI-BPMRFFE-2</v>
      </c>
      <c r="M3198" s="44" t="s">
        <v>51</v>
      </c>
      <c r="N3198" s="45" t="s">
        <v>52</v>
      </c>
      <c r="O3198" s="31" t="str">
        <f>Def_Sistemas_Conectores_Cabos!$B$7</f>
        <v>SMA 50-ohm</v>
      </c>
      <c r="P3198" s="19" t="str">
        <f>Def_Sistemas_Conectores_Cabos!$B$7</f>
        <v>SMA 50-ohm</v>
      </c>
      <c r="Q3198" s="27" t="str">
        <f t="shared" si="31"/>
        <v>SI-05C1:DI-BPMSigPatch-2/TO_OUT
SI-05C1:DI-BPMRFFE-2/TO_IN</v>
      </c>
      <c r="R3198" s="46" t="s">
        <v>25</v>
      </c>
      <c r="S3198" s="46" t="s">
        <v>25</v>
      </c>
      <c r="T3198" s="47" t="str">
        <f>Def_Sistemas_Conectores_Cabos!$C$14</f>
        <v>Datalink Extrudado</v>
      </c>
      <c r="U3198" s="45" t="s">
        <v>46</v>
      </c>
      <c r="V3198" s="33"/>
      <c r="W3198" s="33"/>
      <c r="X3198" s="33"/>
    </row>
    <row r="3199" ht="15.75" customHeight="1">
      <c r="A3199" s="19" t="str">
        <f>Def_Sistemas_Conectores_Cabos!$A$22</f>
        <v>BPM de elétrons</v>
      </c>
      <c r="B3199" s="22" t="str">
        <f>Datas_Entregas!$A$3</f>
        <v>BTS/Anel</v>
      </c>
      <c r="C3199" s="25">
        <f t="array" ref="C3199">INDEX(Datas_Entregas!$B$2:$B$100, MATCH(B3199, Datas_Entregas!$A$2:$A$100, 0), 1)</f>
        <v>43296</v>
      </c>
      <c r="D3199" s="22" t="str">
        <f>Def_Status_Montagem!$A$2</f>
        <v>A verificar</v>
      </c>
      <c r="E3199" s="35" t="str">
        <f>Def_Status_Montagem!$B$4</f>
        <v>Contratada (inclui etiqueta)</v>
      </c>
      <c r="F3199" s="214" t="str">
        <f t="array" ref="F3199">INDEX(Def_Instancias_Equipamentos!$F$2:$F$5135, MATCH(K3199, Def_Instancias_Equipamentos!$D$2:$D$5135, 0), 1)</f>
        <v>Túnel (Anel)</v>
      </c>
      <c r="G3199" s="215" t="str">
        <f t="array" ref="G3199">INDEX(Def_Instancias_Equipamentos!$F$2:$F$5135, MATCH(L3199, Def_Instancias_Equipamentos!$D$2:$D$5135, 0), 1)</f>
        <v>Sala Racks 5</v>
      </c>
      <c r="H3199" s="26" t="str">
        <f t="array" ref="H3199">INDEX(Def_Instancias_Equipamentos!$E$2:$E$5135, MATCH(K3199, Def_Instancias_Equipamentos!$D$2:$D$5135, 0), 1)</f>
        <v>SI-05C2</v>
      </c>
      <c r="I3199" s="27" t="str">
        <f t="array" ref="I3199">INDEX(Def_Instancias_Equipamentos!$E$2:$E$5135, MATCH(L3199, Def_Instancias_Equipamentos!$D$2:$D$5135, 0), 1)</f>
        <v>IA-05RaBPM</v>
      </c>
      <c r="J3199" s="27" t="str">
        <f t="shared" si="26"/>
        <v>EXTERNO</v>
      </c>
      <c r="K3199" s="28" t="str">
        <f>Def_Instancias_Equipamentos!$D$1075</f>
        <v>SI-05C2:DI-BPMSigPatch</v>
      </c>
      <c r="L3199" s="19" t="str">
        <f>Def_Instancias_Equipamentos!$D$825</f>
        <v>SI-05C2:DI-BPMRFFE</v>
      </c>
      <c r="M3199" s="44" t="s">
        <v>51</v>
      </c>
      <c r="N3199" s="45" t="s">
        <v>52</v>
      </c>
      <c r="O3199" s="31" t="str">
        <f>Def_Sistemas_Conectores_Cabos!$B$7</f>
        <v>SMA 50-ohm</v>
      </c>
      <c r="P3199" s="19" t="str">
        <f>Def_Sistemas_Conectores_Cabos!$B$7</f>
        <v>SMA 50-ohm</v>
      </c>
      <c r="Q3199" s="27" t="str">
        <f t="shared" si="31"/>
        <v>SI-05C2:DI-BPMSigPatch/TO_OUT
SI-05C2:DI-BPMRFFE/TO_IN</v>
      </c>
      <c r="R3199" s="46" t="s">
        <v>25</v>
      </c>
      <c r="S3199" s="46" t="s">
        <v>25</v>
      </c>
      <c r="T3199" s="47" t="str">
        <f>Def_Sistemas_Conectores_Cabos!$C$14</f>
        <v>Datalink Extrudado</v>
      </c>
      <c r="U3199" s="45" t="s">
        <v>46</v>
      </c>
      <c r="V3199" s="33"/>
      <c r="W3199" s="33"/>
      <c r="X3199" s="33"/>
    </row>
    <row r="3200" ht="15.75" customHeight="1">
      <c r="A3200" s="19" t="str">
        <f>Def_Sistemas_Conectores_Cabos!$A$22</f>
        <v>BPM de elétrons</v>
      </c>
      <c r="B3200" s="22" t="str">
        <f>Datas_Entregas!$A$3</f>
        <v>BTS/Anel</v>
      </c>
      <c r="C3200" s="25">
        <f t="array" ref="C3200">INDEX(Datas_Entregas!$B$2:$B$100, MATCH(B3200, Datas_Entregas!$A$2:$A$100, 0), 1)</f>
        <v>43296</v>
      </c>
      <c r="D3200" s="22" t="str">
        <f>Def_Status_Montagem!$A$2</f>
        <v>A verificar</v>
      </c>
      <c r="E3200" s="35" t="str">
        <f>Def_Status_Montagem!$B$4</f>
        <v>Contratada (inclui etiqueta)</v>
      </c>
      <c r="F3200" s="214" t="str">
        <f t="array" ref="F3200">INDEX(Def_Instancias_Equipamentos!$F$2:$F$5135, MATCH(K3200, Def_Instancias_Equipamentos!$D$2:$D$5135, 0), 1)</f>
        <v>Túnel (Anel)</v>
      </c>
      <c r="G3200" s="215" t="str">
        <f t="array" ref="G3200">INDEX(Def_Instancias_Equipamentos!$F$2:$F$5135, MATCH(L3200, Def_Instancias_Equipamentos!$D$2:$D$5135, 0), 1)</f>
        <v>Sala Racks 5</v>
      </c>
      <c r="H3200" s="26" t="str">
        <f t="array" ref="H3200">INDEX(Def_Instancias_Equipamentos!$E$2:$E$5135, MATCH(K3200, Def_Instancias_Equipamentos!$D$2:$D$5135, 0), 1)</f>
        <v>SI-05C3</v>
      </c>
      <c r="I3200" s="27" t="str">
        <f t="array" ref="I3200">INDEX(Def_Instancias_Equipamentos!$E$2:$E$5135, MATCH(L3200, Def_Instancias_Equipamentos!$D$2:$D$5135, 0), 1)</f>
        <v>IA-05RaBPM</v>
      </c>
      <c r="J3200" s="27" t="str">
        <f t="shared" si="26"/>
        <v>EXTERNO</v>
      </c>
      <c r="K3200" s="28" t="str">
        <f>Def_Instancias_Equipamentos!$D$1076</f>
        <v>SI-05C3:DI-BPMSigPatch-1</v>
      </c>
      <c r="L3200" s="19" t="str">
        <f>Def_Instancias_Equipamentos!$D$826</f>
        <v>SI-05C3:DI-BPMRFFE-1</v>
      </c>
      <c r="M3200" s="44" t="s">
        <v>51</v>
      </c>
      <c r="N3200" s="45" t="s">
        <v>52</v>
      </c>
      <c r="O3200" s="31" t="str">
        <f>Def_Sistemas_Conectores_Cabos!$B$7</f>
        <v>SMA 50-ohm</v>
      </c>
      <c r="P3200" s="19" t="str">
        <f>Def_Sistemas_Conectores_Cabos!$B$7</f>
        <v>SMA 50-ohm</v>
      </c>
      <c r="Q3200" s="27" t="str">
        <f t="shared" si="31"/>
        <v>SI-05C3:DI-BPMSigPatch-1/TO_OUT
SI-05C3:DI-BPMRFFE-1/TO_IN</v>
      </c>
      <c r="R3200" s="46" t="s">
        <v>25</v>
      </c>
      <c r="S3200" s="46" t="s">
        <v>25</v>
      </c>
      <c r="T3200" s="47" t="str">
        <f>Def_Sistemas_Conectores_Cabos!$C$14</f>
        <v>Datalink Extrudado</v>
      </c>
      <c r="U3200" s="45" t="s">
        <v>46</v>
      </c>
      <c r="V3200" s="33"/>
      <c r="W3200" s="33"/>
      <c r="X3200" s="33"/>
    </row>
    <row r="3201" ht="15.75" customHeight="1">
      <c r="A3201" s="19" t="str">
        <f>Def_Sistemas_Conectores_Cabos!$A$22</f>
        <v>BPM de elétrons</v>
      </c>
      <c r="B3201" s="22" t="str">
        <f>Datas_Entregas!$A$3</f>
        <v>BTS/Anel</v>
      </c>
      <c r="C3201" s="25">
        <f t="array" ref="C3201">INDEX(Datas_Entregas!$B$2:$B$100, MATCH(B3201, Datas_Entregas!$A$2:$A$100, 0), 1)</f>
        <v>43296</v>
      </c>
      <c r="D3201" s="22" t="str">
        <f>Def_Status_Montagem!$A$2</f>
        <v>A verificar</v>
      </c>
      <c r="E3201" s="35" t="str">
        <f>Def_Status_Montagem!$B$4</f>
        <v>Contratada (inclui etiqueta)</v>
      </c>
      <c r="F3201" s="214" t="str">
        <f t="array" ref="F3201">INDEX(Def_Instancias_Equipamentos!$F$2:$F$5135, MATCH(K3201, Def_Instancias_Equipamentos!$D$2:$D$5135, 0), 1)</f>
        <v>Túnel (Anel)</v>
      </c>
      <c r="G3201" s="215" t="str">
        <f t="array" ref="G3201">INDEX(Def_Instancias_Equipamentos!$F$2:$F$5135, MATCH(L3201, Def_Instancias_Equipamentos!$D$2:$D$5135, 0), 1)</f>
        <v>Sala Racks 5</v>
      </c>
      <c r="H3201" s="26" t="str">
        <f t="array" ref="H3201">INDEX(Def_Instancias_Equipamentos!$E$2:$E$5135, MATCH(K3201, Def_Instancias_Equipamentos!$D$2:$D$5135, 0), 1)</f>
        <v>SI-05C3</v>
      </c>
      <c r="I3201" s="27" t="str">
        <f t="array" ref="I3201">INDEX(Def_Instancias_Equipamentos!$E$2:$E$5135, MATCH(L3201, Def_Instancias_Equipamentos!$D$2:$D$5135, 0), 1)</f>
        <v>IA-05RaBPM</v>
      </c>
      <c r="J3201" s="27" t="str">
        <f t="shared" si="26"/>
        <v>EXTERNO</v>
      </c>
      <c r="K3201" s="28" t="str">
        <f>Def_Instancias_Equipamentos!$D$1077</f>
        <v>SI-05C3:DI-BPMSigPatch-2</v>
      </c>
      <c r="L3201" s="19" t="str">
        <f>Def_Instancias_Equipamentos!$D$827</f>
        <v>SI-05C3:DI-BPMRFFE-2</v>
      </c>
      <c r="M3201" s="44" t="s">
        <v>51</v>
      </c>
      <c r="N3201" s="45" t="s">
        <v>52</v>
      </c>
      <c r="O3201" s="31" t="str">
        <f>Def_Sistemas_Conectores_Cabos!$B$7</f>
        <v>SMA 50-ohm</v>
      </c>
      <c r="P3201" s="19" t="str">
        <f>Def_Sistemas_Conectores_Cabos!$B$7</f>
        <v>SMA 50-ohm</v>
      </c>
      <c r="Q3201" s="27" t="str">
        <f t="shared" si="31"/>
        <v>SI-05C3:DI-BPMSigPatch-2/TO_OUT
SI-05C3:DI-BPMRFFE-2/TO_IN</v>
      </c>
      <c r="R3201" s="46" t="s">
        <v>25</v>
      </c>
      <c r="S3201" s="46" t="s">
        <v>25</v>
      </c>
      <c r="T3201" s="47" t="str">
        <f>Def_Sistemas_Conectores_Cabos!$C$14</f>
        <v>Datalink Extrudado</v>
      </c>
      <c r="U3201" s="45" t="s">
        <v>46</v>
      </c>
      <c r="V3201" s="33"/>
      <c r="W3201" s="33"/>
      <c r="X3201" s="33"/>
    </row>
    <row r="3202" ht="15.75" customHeight="1">
      <c r="A3202" s="19" t="str">
        <f>Def_Sistemas_Conectores_Cabos!$A$22</f>
        <v>BPM de elétrons</v>
      </c>
      <c r="B3202" s="22" t="str">
        <f>Datas_Entregas!$A$3</f>
        <v>BTS/Anel</v>
      </c>
      <c r="C3202" s="25">
        <f t="array" ref="C3202">INDEX(Datas_Entregas!$B$2:$B$100, MATCH(B3202, Datas_Entregas!$A$2:$A$100, 0), 1)</f>
        <v>43296</v>
      </c>
      <c r="D3202" s="22" t="str">
        <f>Def_Status_Montagem!$A$2</f>
        <v>A verificar</v>
      </c>
      <c r="E3202" s="35" t="str">
        <f>Def_Status_Montagem!$B$4</f>
        <v>Contratada (inclui etiqueta)</v>
      </c>
      <c r="F3202" s="214" t="str">
        <f t="array" ref="F3202">INDEX(Def_Instancias_Equipamentos!$F$2:$F$5135, MATCH(K3202, Def_Instancias_Equipamentos!$D$2:$D$5135, 0), 1)</f>
        <v>Túnel (Anel)</v>
      </c>
      <c r="G3202" s="215" t="str">
        <f t="array" ref="G3202">INDEX(Def_Instancias_Equipamentos!$F$2:$F$5135, MATCH(L3202, Def_Instancias_Equipamentos!$D$2:$D$5135, 0), 1)</f>
        <v>Sala Racks 5</v>
      </c>
      <c r="H3202" s="26" t="str">
        <f t="array" ref="H3202">INDEX(Def_Instancias_Equipamentos!$E$2:$E$5135, MATCH(K3202, Def_Instancias_Equipamentos!$D$2:$D$5135, 0), 1)</f>
        <v>SI-05C4</v>
      </c>
      <c r="I3202" s="27" t="str">
        <f t="array" ref="I3202">INDEX(Def_Instancias_Equipamentos!$E$2:$E$5135, MATCH(L3202, Def_Instancias_Equipamentos!$D$2:$D$5135, 0), 1)</f>
        <v>IA-05RaBPM</v>
      </c>
      <c r="J3202" s="27" t="str">
        <f t="shared" si="26"/>
        <v>EXTERNO</v>
      </c>
      <c r="K3202" s="28" t="str">
        <f>Def_Instancias_Equipamentos!$D$1078</f>
        <v>SI-05C4:DI-BPMSigPatch</v>
      </c>
      <c r="L3202" s="19" t="str">
        <f>Def_Instancias_Equipamentos!$D$828</f>
        <v>SI-05C4:DI-BPMRFFE</v>
      </c>
      <c r="M3202" s="44" t="s">
        <v>51</v>
      </c>
      <c r="N3202" s="45" t="s">
        <v>52</v>
      </c>
      <c r="O3202" s="31" t="str">
        <f>Def_Sistemas_Conectores_Cabos!$B$7</f>
        <v>SMA 50-ohm</v>
      </c>
      <c r="P3202" s="19" t="str">
        <f>Def_Sistemas_Conectores_Cabos!$B$7</f>
        <v>SMA 50-ohm</v>
      </c>
      <c r="Q3202" s="27" t="str">
        <f t="shared" si="31"/>
        <v>SI-05C4:DI-BPMSigPatch/TO_OUT
SI-05C4:DI-BPMRFFE/TO_IN</v>
      </c>
      <c r="R3202" s="46" t="s">
        <v>25</v>
      </c>
      <c r="S3202" s="46" t="s">
        <v>25</v>
      </c>
      <c r="T3202" s="47" t="str">
        <f>Def_Sistemas_Conectores_Cabos!$C$14</f>
        <v>Datalink Extrudado</v>
      </c>
      <c r="U3202" s="45" t="s">
        <v>46</v>
      </c>
      <c r="V3202" s="33"/>
      <c r="W3202" s="33"/>
      <c r="X3202" s="33"/>
    </row>
    <row r="3203" ht="15.75" customHeight="1">
      <c r="A3203" s="19" t="str">
        <f>Def_Sistemas_Conectores_Cabos!$A$22</f>
        <v>BPM de elétrons</v>
      </c>
      <c r="B3203" s="22" t="str">
        <f>Datas_Entregas!$A$3</f>
        <v>BTS/Anel</v>
      </c>
      <c r="C3203" s="25">
        <f t="array" ref="C3203">INDEX(Datas_Entregas!$B$2:$B$100, MATCH(B3203, Datas_Entregas!$A$2:$A$100, 0), 1)</f>
        <v>43296</v>
      </c>
      <c r="D3203" s="22" t="str">
        <f>Def_Status_Montagem!$A$2</f>
        <v>A verificar</v>
      </c>
      <c r="E3203" s="35" t="str">
        <f>Def_Status_Montagem!$B$4</f>
        <v>Contratada (inclui etiqueta)</v>
      </c>
      <c r="F3203" s="214" t="str">
        <f t="array" ref="F3203">INDEX(Def_Instancias_Equipamentos!$F$2:$F$5135, MATCH(K3203, Def_Instancias_Equipamentos!$D$2:$D$5135, 0), 1)</f>
        <v>Túnel (Anel)</v>
      </c>
      <c r="G3203" s="215" t="str">
        <f t="array" ref="G3203">INDEX(Def_Instancias_Equipamentos!$F$2:$F$5135, MATCH(L3203, Def_Instancias_Equipamentos!$D$2:$D$5135, 0), 1)</f>
        <v>Sala Racks 5</v>
      </c>
      <c r="H3203" s="26" t="str">
        <f t="array" ref="H3203">INDEX(Def_Instancias_Equipamentos!$E$2:$E$5135, MATCH(K3203, Def_Instancias_Equipamentos!$D$2:$D$5135, 0), 1)</f>
        <v>SI-05M1</v>
      </c>
      <c r="I3203" s="27" t="str">
        <f t="array" ref="I3203">INDEX(Def_Instancias_Equipamentos!$E$2:$E$5135, MATCH(L3203, Def_Instancias_Equipamentos!$D$2:$D$5135, 0), 1)</f>
        <v>IA-05RaBPM</v>
      </c>
      <c r="J3203" s="27" t="str">
        <f t="shared" si="26"/>
        <v>EXTERNO</v>
      </c>
      <c r="K3203" s="28" t="str">
        <f>Def_Instancias_Equipamentos!$D$1079</f>
        <v>SI-05M1:DI-BPMSigPatch</v>
      </c>
      <c r="L3203" s="19" t="str">
        <f>Def_Instancias_Equipamentos!$D$829</f>
        <v>SI-05M1:DI-BPMRFFE</v>
      </c>
      <c r="M3203" s="44" t="s">
        <v>51</v>
      </c>
      <c r="N3203" s="45" t="s">
        <v>52</v>
      </c>
      <c r="O3203" s="31" t="str">
        <f>Def_Sistemas_Conectores_Cabos!$B$7</f>
        <v>SMA 50-ohm</v>
      </c>
      <c r="P3203" s="19" t="str">
        <f>Def_Sistemas_Conectores_Cabos!$B$7</f>
        <v>SMA 50-ohm</v>
      </c>
      <c r="Q3203" s="27" t="str">
        <f t="shared" si="31"/>
        <v>SI-05M1:DI-BPMSigPatch/TO_OUT
SI-05M1:DI-BPMRFFE/TO_IN</v>
      </c>
      <c r="R3203" s="46" t="s">
        <v>25</v>
      </c>
      <c r="S3203" s="46" t="s">
        <v>25</v>
      </c>
      <c r="T3203" s="47" t="str">
        <f>Def_Sistemas_Conectores_Cabos!$C$14</f>
        <v>Datalink Extrudado</v>
      </c>
      <c r="U3203" s="45" t="s">
        <v>46</v>
      </c>
      <c r="V3203" s="33"/>
      <c r="W3203" s="33"/>
      <c r="X3203" s="33"/>
    </row>
    <row r="3204" ht="15.75" customHeight="1">
      <c r="A3204" s="19" t="str">
        <f>Def_Sistemas_Conectores_Cabos!$A$22</f>
        <v>BPM de elétrons</v>
      </c>
      <c r="B3204" s="22" t="str">
        <f>Datas_Entregas!$A$3</f>
        <v>BTS/Anel</v>
      </c>
      <c r="C3204" s="25">
        <f t="array" ref="C3204">INDEX(Datas_Entregas!$B$2:$B$100, MATCH(B3204, Datas_Entregas!$A$2:$A$100, 0), 1)</f>
        <v>43296</v>
      </c>
      <c r="D3204" s="22" t="str">
        <f>Def_Status_Montagem!$A$2</f>
        <v>A verificar</v>
      </c>
      <c r="E3204" s="35" t="str">
        <f>Def_Status_Montagem!$B$4</f>
        <v>Contratada (inclui etiqueta)</v>
      </c>
      <c r="F3204" s="214" t="str">
        <f t="array" ref="F3204">INDEX(Def_Instancias_Equipamentos!$F$2:$F$5135, MATCH(K3204, Def_Instancias_Equipamentos!$D$2:$D$5135, 0), 1)</f>
        <v>Túnel (Anel)</v>
      </c>
      <c r="G3204" s="215" t="str">
        <f t="array" ref="G3204">INDEX(Def_Instancias_Equipamentos!$F$2:$F$5135, MATCH(L3204, Def_Instancias_Equipamentos!$D$2:$D$5135, 0), 1)</f>
        <v>Sala Racks 5</v>
      </c>
      <c r="H3204" s="26" t="str">
        <f t="array" ref="H3204">INDEX(Def_Instancias_Equipamentos!$E$2:$E$5135, MATCH(K3204, Def_Instancias_Equipamentos!$D$2:$D$5135, 0), 1)</f>
        <v>SI-05M2</v>
      </c>
      <c r="I3204" s="27" t="str">
        <f t="array" ref="I3204">INDEX(Def_Instancias_Equipamentos!$E$2:$E$5135, MATCH(L3204, Def_Instancias_Equipamentos!$D$2:$D$5135, 0), 1)</f>
        <v>IA-05RaBPM</v>
      </c>
      <c r="J3204" s="27" t="str">
        <f t="shared" si="26"/>
        <v>EXTERNO</v>
      </c>
      <c r="K3204" s="28" t="str">
        <f>Def_Instancias_Equipamentos!$D$1080</f>
        <v>SI-05M2:DI-BPMSigPatch</v>
      </c>
      <c r="L3204" s="19" t="str">
        <f>Def_Instancias_Equipamentos!$D$830</f>
        <v>SI-05M2:DI-BPMRFFE</v>
      </c>
      <c r="M3204" s="44" t="s">
        <v>51</v>
      </c>
      <c r="N3204" s="45" t="s">
        <v>52</v>
      </c>
      <c r="O3204" s="31" t="str">
        <f>Def_Sistemas_Conectores_Cabos!$B$7</f>
        <v>SMA 50-ohm</v>
      </c>
      <c r="P3204" s="19" t="str">
        <f>Def_Sistemas_Conectores_Cabos!$B$7</f>
        <v>SMA 50-ohm</v>
      </c>
      <c r="Q3204" s="27" t="str">
        <f t="shared" si="31"/>
        <v>SI-05M2:DI-BPMSigPatch/TO_OUT
SI-05M2:DI-BPMRFFE/TO_IN</v>
      </c>
      <c r="R3204" s="46" t="s">
        <v>25</v>
      </c>
      <c r="S3204" s="46" t="s">
        <v>25</v>
      </c>
      <c r="T3204" s="47" t="str">
        <f>Def_Sistemas_Conectores_Cabos!$C$14</f>
        <v>Datalink Extrudado</v>
      </c>
      <c r="U3204" s="45" t="s">
        <v>46</v>
      </c>
      <c r="V3204" s="33"/>
      <c r="W3204" s="33"/>
      <c r="X3204" s="33"/>
    </row>
    <row r="3205" ht="15.75" customHeight="1">
      <c r="A3205" s="19" t="str">
        <f>Def_Sistemas_Conectores_Cabos!$A$22</f>
        <v>BPM de elétrons</v>
      </c>
      <c r="B3205" s="22" t="str">
        <f>Datas_Entregas!$A$6</f>
        <v>Linhas de Luz (fases I-A e II)</v>
      </c>
      <c r="C3205" s="25">
        <f t="array" ref="C3205">INDEX(Datas_Entregas!$B$2:$B$100, MATCH(B3205, Datas_Entregas!$A$2:$A$100, 0), 1)</f>
        <v>43374</v>
      </c>
      <c r="D3205" s="22" t="str">
        <f>Def_Status_Montagem!$A$2</f>
        <v>A verificar</v>
      </c>
      <c r="E3205" s="35" t="str">
        <f>Def_Status_Montagem!$B$4</f>
        <v>Contratada (inclui etiqueta)</v>
      </c>
      <c r="F3205" s="214" t="str">
        <f t="array" ref="F3205">INDEX(Def_Instancias_Equipamentos!$F$2:$F$5135, MATCH(K3205, Def_Instancias_Equipamentos!$D$2:$D$5135, 0), 1)</f>
        <v>Túnel (Anel)</v>
      </c>
      <c r="G3205" s="215" t="str">
        <f t="array" ref="G3205">INDEX(Def_Instancias_Equipamentos!$F$2:$F$5135, MATCH(L3205, Def_Instancias_Equipamentos!$D$2:$D$5135, 0), 1)</f>
        <v>Sala Racks 5</v>
      </c>
      <c r="H3205" s="26" t="str">
        <f t="array" ref="H3205">INDEX(Def_Instancias_Equipamentos!$E$2:$E$5135, MATCH(K3205, Def_Instancias_Equipamentos!$D$2:$D$5135, 0), 1)</f>
        <v>SI-05SA</v>
      </c>
      <c r="I3205" s="27" t="str">
        <f t="array" ref="I3205">INDEX(Def_Instancias_Equipamentos!$E$2:$E$5135, MATCH(L3205, Def_Instancias_Equipamentos!$D$2:$D$5135, 0), 1)</f>
        <v>IA-05RaBPM</v>
      </c>
      <c r="J3205" s="27" t="str">
        <f t="shared" si="26"/>
        <v>EXTERNO</v>
      </c>
      <c r="K3205" s="28" t="str">
        <f>Def_Instancias_Equipamentos!$D$1209</f>
        <v>SI-05SA:DI-BPMSigPatch-1</v>
      </c>
      <c r="L3205" s="19" t="str">
        <f>Def_Instancias_Equipamentos!$D$959</f>
        <v>SI-05SA:DI-BPMRFFE-1</v>
      </c>
      <c r="M3205" s="44" t="s">
        <v>51</v>
      </c>
      <c r="N3205" s="45" t="s">
        <v>52</v>
      </c>
      <c r="O3205" s="31" t="str">
        <f>Def_Sistemas_Conectores_Cabos!$B$7</f>
        <v>SMA 50-ohm</v>
      </c>
      <c r="P3205" s="19" t="str">
        <f>Def_Sistemas_Conectores_Cabos!$B$7</f>
        <v>SMA 50-ohm</v>
      </c>
      <c r="Q3205" s="27" t="str">
        <f t="shared" si="31"/>
        <v>SI-05SA:DI-BPMSigPatch-1/TO_OUT
SI-05SA:DI-BPMRFFE-1/TO_IN</v>
      </c>
      <c r="R3205" s="46" t="s">
        <v>25</v>
      </c>
      <c r="S3205" s="46" t="s">
        <v>25</v>
      </c>
      <c r="T3205" s="47" t="str">
        <f>Def_Sistemas_Conectores_Cabos!$C$14</f>
        <v>Datalink Extrudado</v>
      </c>
      <c r="U3205" s="45" t="s">
        <v>46</v>
      </c>
      <c r="V3205" s="33"/>
      <c r="W3205" s="33"/>
      <c r="X3205" s="33"/>
    </row>
    <row r="3206" ht="15.75" customHeight="1">
      <c r="A3206" s="19" t="str">
        <f>Def_Sistemas_Conectores_Cabos!$A$22</f>
        <v>BPM de elétrons</v>
      </c>
      <c r="B3206" s="22" t="str">
        <f>Datas_Entregas!$A$6</f>
        <v>Linhas de Luz (fases I-A e II)</v>
      </c>
      <c r="C3206" s="25">
        <f t="array" ref="C3206">INDEX(Datas_Entregas!$B$2:$B$100, MATCH(B3206, Datas_Entregas!$A$2:$A$100, 0), 1)</f>
        <v>43374</v>
      </c>
      <c r="D3206" s="22" t="str">
        <f>Def_Status_Montagem!$A$2</f>
        <v>A verificar</v>
      </c>
      <c r="E3206" s="35" t="str">
        <f>Def_Status_Montagem!$B$4</f>
        <v>Contratada (inclui etiqueta)</v>
      </c>
      <c r="F3206" s="214" t="str">
        <f t="array" ref="F3206">INDEX(Def_Instancias_Equipamentos!$F$2:$F$5135, MATCH(K3206, Def_Instancias_Equipamentos!$D$2:$D$5135, 0), 1)</f>
        <v>Túnel (Anel)</v>
      </c>
      <c r="G3206" s="215" t="str">
        <f t="array" ref="G3206">INDEX(Def_Instancias_Equipamentos!$F$2:$F$5135, MATCH(L3206, Def_Instancias_Equipamentos!$D$2:$D$5135, 0), 1)</f>
        <v>Sala Racks 5</v>
      </c>
      <c r="H3206" s="26" t="str">
        <f t="array" ref="H3206">INDEX(Def_Instancias_Equipamentos!$E$2:$E$5135, MATCH(K3206, Def_Instancias_Equipamentos!$D$2:$D$5135, 0), 1)</f>
        <v>SI-05SA</v>
      </c>
      <c r="I3206" s="27" t="str">
        <f t="array" ref="I3206">INDEX(Def_Instancias_Equipamentos!$E$2:$E$5135, MATCH(L3206, Def_Instancias_Equipamentos!$D$2:$D$5135, 0), 1)</f>
        <v>IA-05RaBPM</v>
      </c>
      <c r="J3206" s="27" t="str">
        <f t="shared" si="26"/>
        <v>EXTERNO</v>
      </c>
      <c r="K3206" s="28" t="str">
        <f>Def_Instancias_Equipamentos!$D$1210</f>
        <v>SI-05SA:DI-BPMSigPatch-2</v>
      </c>
      <c r="L3206" s="19" t="str">
        <f>Def_Instancias_Equipamentos!$D$960</f>
        <v>SI-05SA:DI-BPMRFFE-2</v>
      </c>
      <c r="M3206" s="44" t="s">
        <v>51</v>
      </c>
      <c r="N3206" s="45" t="s">
        <v>52</v>
      </c>
      <c r="O3206" s="31" t="str">
        <f>Def_Sistemas_Conectores_Cabos!$B$7</f>
        <v>SMA 50-ohm</v>
      </c>
      <c r="P3206" s="19" t="str">
        <f>Def_Sistemas_Conectores_Cabos!$B$7</f>
        <v>SMA 50-ohm</v>
      </c>
      <c r="Q3206" s="27" t="str">
        <f t="shared" si="31"/>
        <v>SI-05SA:DI-BPMSigPatch-2/TO_OUT
SI-05SA:DI-BPMRFFE-2/TO_IN</v>
      </c>
      <c r="R3206" s="46" t="s">
        <v>25</v>
      </c>
      <c r="S3206" s="46" t="s">
        <v>25</v>
      </c>
      <c r="T3206" s="47" t="str">
        <f>Def_Sistemas_Conectores_Cabos!$C$14</f>
        <v>Datalink Extrudado</v>
      </c>
      <c r="U3206" s="45" t="s">
        <v>46</v>
      </c>
      <c r="V3206" s="33"/>
      <c r="W3206" s="33"/>
      <c r="X3206" s="33"/>
    </row>
    <row r="3207" ht="15.75" customHeight="1">
      <c r="A3207" s="19" t="str">
        <f>Def_Sistemas_Conectores_Cabos!$A$22</f>
        <v>BPM de elétrons</v>
      </c>
      <c r="B3207" s="22" t="str">
        <f>Datas_Entregas!$A$3</f>
        <v>BTS/Anel</v>
      </c>
      <c r="C3207" s="25">
        <f t="array" ref="C3207">INDEX(Datas_Entregas!$B$2:$B$100, MATCH(B3207, Datas_Entregas!$A$2:$A$100, 0), 1)</f>
        <v>43296</v>
      </c>
      <c r="D3207" s="22" t="str">
        <f>Def_Status_Montagem!$A$2</f>
        <v>A verificar</v>
      </c>
      <c r="E3207" s="35" t="str">
        <f>Def_Status_Montagem!$B$4</f>
        <v>Contratada (inclui etiqueta)</v>
      </c>
      <c r="F3207" s="214" t="str">
        <f t="array" ref="F3207">INDEX(Def_Instancias_Equipamentos!$F$2:$F$5135, MATCH(K3207, Def_Instancias_Equipamentos!$D$2:$D$5135, 0), 1)</f>
        <v>Túnel (Anel)</v>
      </c>
      <c r="G3207" s="215" t="str">
        <f t="array" ref="G3207">INDEX(Def_Instancias_Equipamentos!$F$2:$F$5135, MATCH(L3207, Def_Instancias_Equipamentos!$D$2:$D$5135, 0), 1)</f>
        <v>Sala Racks 6</v>
      </c>
      <c r="H3207" s="26" t="str">
        <f t="array" ref="H3207">INDEX(Def_Instancias_Equipamentos!$E$2:$E$5135, MATCH(K3207, Def_Instancias_Equipamentos!$D$2:$D$5135, 0), 1)</f>
        <v>SI-06C1</v>
      </c>
      <c r="I3207" s="27" t="str">
        <f t="array" ref="I3207">INDEX(Def_Instancias_Equipamentos!$E$2:$E$5135, MATCH(L3207, Def_Instancias_Equipamentos!$D$2:$D$5135, 0), 1)</f>
        <v>IA-06RaBPM</v>
      </c>
      <c r="J3207" s="27" t="str">
        <f t="shared" si="26"/>
        <v>EXTERNO</v>
      </c>
      <c r="K3207" s="28" t="str">
        <f>Def_Instancias_Equipamentos!$D$1081</f>
        <v>SI-06C1:DI-BPMSigPatch-1</v>
      </c>
      <c r="L3207" s="19" t="str">
        <f>Def_Instancias_Equipamentos!$D$831</f>
        <v>SI-06C1:DI-BPMRFFE-1</v>
      </c>
      <c r="M3207" s="44" t="s">
        <v>51</v>
      </c>
      <c r="N3207" s="45" t="s">
        <v>52</v>
      </c>
      <c r="O3207" s="31" t="str">
        <f>Def_Sistemas_Conectores_Cabos!$B$7</f>
        <v>SMA 50-ohm</v>
      </c>
      <c r="P3207" s="19" t="str">
        <f>Def_Sistemas_Conectores_Cabos!$B$7</f>
        <v>SMA 50-ohm</v>
      </c>
      <c r="Q3207" s="27" t="str">
        <f t="shared" si="31"/>
        <v>SI-06C1:DI-BPMSigPatch-1/TO_OUT
SI-06C1:DI-BPMRFFE-1/TO_IN</v>
      </c>
      <c r="R3207" s="46" t="s">
        <v>25</v>
      </c>
      <c r="S3207" s="46" t="s">
        <v>25</v>
      </c>
      <c r="T3207" s="47" t="str">
        <f>Def_Sistemas_Conectores_Cabos!$C$14</f>
        <v>Datalink Extrudado</v>
      </c>
      <c r="U3207" s="45" t="s">
        <v>46</v>
      </c>
      <c r="V3207" s="33"/>
      <c r="W3207" s="33"/>
      <c r="X3207" s="33"/>
    </row>
    <row r="3208" ht="15.75" customHeight="1">
      <c r="A3208" s="19" t="str">
        <f>Def_Sistemas_Conectores_Cabos!$A$22</f>
        <v>BPM de elétrons</v>
      </c>
      <c r="B3208" s="22" t="str">
        <f>Datas_Entregas!$A$3</f>
        <v>BTS/Anel</v>
      </c>
      <c r="C3208" s="25">
        <f t="array" ref="C3208">INDEX(Datas_Entregas!$B$2:$B$100, MATCH(B3208, Datas_Entregas!$A$2:$A$100, 0), 1)</f>
        <v>43296</v>
      </c>
      <c r="D3208" s="22" t="str">
        <f>Def_Status_Montagem!$A$2</f>
        <v>A verificar</v>
      </c>
      <c r="E3208" s="35" t="str">
        <f>Def_Status_Montagem!$B$4</f>
        <v>Contratada (inclui etiqueta)</v>
      </c>
      <c r="F3208" s="214" t="str">
        <f t="array" ref="F3208">INDEX(Def_Instancias_Equipamentos!$F$2:$F$5135, MATCH(K3208, Def_Instancias_Equipamentos!$D$2:$D$5135, 0), 1)</f>
        <v>Túnel (Anel)</v>
      </c>
      <c r="G3208" s="215" t="str">
        <f t="array" ref="G3208">INDEX(Def_Instancias_Equipamentos!$F$2:$F$5135, MATCH(L3208, Def_Instancias_Equipamentos!$D$2:$D$5135, 0), 1)</f>
        <v>Sala Racks 6</v>
      </c>
      <c r="H3208" s="26" t="str">
        <f t="array" ref="H3208">INDEX(Def_Instancias_Equipamentos!$E$2:$E$5135, MATCH(K3208, Def_Instancias_Equipamentos!$D$2:$D$5135, 0), 1)</f>
        <v>SI-06C1</v>
      </c>
      <c r="I3208" s="27" t="str">
        <f t="array" ref="I3208">INDEX(Def_Instancias_Equipamentos!$E$2:$E$5135, MATCH(L3208, Def_Instancias_Equipamentos!$D$2:$D$5135, 0), 1)</f>
        <v>IA-06RaBPM</v>
      </c>
      <c r="J3208" s="27" t="str">
        <f t="shared" si="26"/>
        <v>EXTERNO</v>
      </c>
      <c r="K3208" s="28" t="str">
        <f>Def_Instancias_Equipamentos!$D$1082</f>
        <v>SI-06C1:DI-BPMSigPatch-2</v>
      </c>
      <c r="L3208" s="19" t="str">
        <f>Def_Instancias_Equipamentos!$D$832</f>
        <v>SI-06C1:DI-BPMRFFE-2</v>
      </c>
      <c r="M3208" s="44" t="s">
        <v>51</v>
      </c>
      <c r="N3208" s="45" t="s">
        <v>52</v>
      </c>
      <c r="O3208" s="31" t="str">
        <f>Def_Sistemas_Conectores_Cabos!$B$7</f>
        <v>SMA 50-ohm</v>
      </c>
      <c r="P3208" s="19" t="str">
        <f>Def_Sistemas_Conectores_Cabos!$B$7</f>
        <v>SMA 50-ohm</v>
      </c>
      <c r="Q3208" s="27" t="str">
        <f t="shared" si="31"/>
        <v>SI-06C1:DI-BPMSigPatch-2/TO_OUT
SI-06C1:DI-BPMRFFE-2/TO_IN</v>
      </c>
      <c r="R3208" s="46" t="s">
        <v>25</v>
      </c>
      <c r="S3208" s="46" t="s">
        <v>25</v>
      </c>
      <c r="T3208" s="47" t="str">
        <f>Def_Sistemas_Conectores_Cabos!$C$14</f>
        <v>Datalink Extrudado</v>
      </c>
      <c r="U3208" s="45" t="s">
        <v>46</v>
      </c>
      <c r="V3208" s="33"/>
      <c r="W3208" s="33"/>
      <c r="X3208" s="33"/>
    </row>
    <row r="3209" ht="15.75" customHeight="1">
      <c r="A3209" s="19" t="str">
        <f>Def_Sistemas_Conectores_Cabos!$A$22</f>
        <v>BPM de elétrons</v>
      </c>
      <c r="B3209" s="22" t="str">
        <f>Datas_Entregas!$A$3</f>
        <v>BTS/Anel</v>
      </c>
      <c r="C3209" s="25">
        <f t="array" ref="C3209">INDEX(Datas_Entregas!$B$2:$B$100, MATCH(B3209, Datas_Entregas!$A$2:$A$100, 0), 1)</f>
        <v>43296</v>
      </c>
      <c r="D3209" s="22" t="str">
        <f>Def_Status_Montagem!$A$2</f>
        <v>A verificar</v>
      </c>
      <c r="E3209" s="35" t="str">
        <f>Def_Status_Montagem!$B$4</f>
        <v>Contratada (inclui etiqueta)</v>
      </c>
      <c r="F3209" s="214" t="str">
        <f t="array" ref="F3209">INDEX(Def_Instancias_Equipamentos!$F$2:$F$5135, MATCH(K3209, Def_Instancias_Equipamentos!$D$2:$D$5135, 0), 1)</f>
        <v>Túnel (Anel)</v>
      </c>
      <c r="G3209" s="215" t="str">
        <f t="array" ref="G3209">INDEX(Def_Instancias_Equipamentos!$F$2:$F$5135, MATCH(L3209, Def_Instancias_Equipamentos!$D$2:$D$5135, 0), 1)</f>
        <v>Sala Racks 6</v>
      </c>
      <c r="H3209" s="26" t="str">
        <f t="array" ref="H3209">INDEX(Def_Instancias_Equipamentos!$E$2:$E$5135, MATCH(K3209, Def_Instancias_Equipamentos!$D$2:$D$5135, 0), 1)</f>
        <v>SI-06C2</v>
      </c>
      <c r="I3209" s="27" t="str">
        <f t="array" ref="I3209">INDEX(Def_Instancias_Equipamentos!$E$2:$E$5135, MATCH(L3209, Def_Instancias_Equipamentos!$D$2:$D$5135, 0), 1)</f>
        <v>IA-06RaBPM</v>
      </c>
      <c r="J3209" s="27" t="str">
        <f t="shared" si="26"/>
        <v>EXTERNO</v>
      </c>
      <c r="K3209" s="28" t="str">
        <f>Def_Instancias_Equipamentos!$D$1083</f>
        <v>SI-06C2:DI-BPMSigPatch</v>
      </c>
      <c r="L3209" s="19" t="str">
        <f>Def_Instancias_Equipamentos!$D$833</f>
        <v>SI-06C2:DI-BPMRFFE</v>
      </c>
      <c r="M3209" s="44" t="s">
        <v>51</v>
      </c>
      <c r="N3209" s="45" t="s">
        <v>52</v>
      </c>
      <c r="O3209" s="31" t="str">
        <f>Def_Sistemas_Conectores_Cabos!$B$7</f>
        <v>SMA 50-ohm</v>
      </c>
      <c r="P3209" s="19" t="str">
        <f>Def_Sistemas_Conectores_Cabos!$B$7</f>
        <v>SMA 50-ohm</v>
      </c>
      <c r="Q3209" s="27" t="str">
        <f t="shared" si="31"/>
        <v>SI-06C2:DI-BPMSigPatch/TO_OUT
SI-06C2:DI-BPMRFFE/TO_IN</v>
      </c>
      <c r="R3209" s="46" t="s">
        <v>25</v>
      </c>
      <c r="S3209" s="46" t="s">
        <v>25</v>
      </c>
      <c r="T3209" s="47" t="str">
        <f>Def_Sistemas_Conectores_Cabos!$C$14</f>
        <v>Datalink Extrudado</v>
      </c>
      <c r="U3209" s="45" t="s">
        <v>46</v>
      </c>
      <c r="V3209" s="33"/>
      <c r="W3209" s="33"/>
      <c r="X3209" s="33"/>
    </row>
    <row r="3210" ht="15.75" customHeight="1">
      <c r="A3210" s="19" t="str">
        <f>Def_Sistemas_Conectores_Cabos!$A$22</f>
        <v>BPM de elétrons</v>
      </c>
      <c r="B3210" s="22" t="str">
        <f>Datas_Entregas!$A$3</f>
        <v>BTS/Anel</v>
      </c>
      <c r="C3210" s="25">
        <f t="array" ref="C3210">INDEX(Datas_Entregas!$B$2:$B$100, MATCH(B3210, Datas_Entregas!$A$2:$A$100, 0), 1)</f>
        <v>43296</v>
      </c>
      <c r="D3210" s="22" t="str">
        <f>Def_Status_Montagem!$A$2</f>
        <v>A verificar</v>
      </c>
      <c r="E3210" s="35" t="str">
        <f>Def_Status_Montagem!$B$4</f>
        <v>Contratada (inclui etiqueta)</v>
      </c>
      <c r="F3210" s="214" t="str">
        <f t="array" ref="F3210">INDEX(Def_Instancias_Equipamentos!$F$2:$F$5135, MATCH(K3210, Def_Instancias_Equipamentos!$D$2:$D$5135, 0), 1)</f>
        <v>Túnel (Anel)</v>
      </c>
      <c r="G3210" s="215" t="str">
        <f t="array" ref="G3210">INDEX(Def_Instancias_Equipamentos!$F$2:$F$5135, MATCH(L3210, Def_Instancias_Equipamentos!$D$2:$D$5135, 0), 1)</f>
        <v>Sala Racks 6</v>
      </c>
      <c r="H3210" s="26" t="str">
        <f t="array" ref="H3210">INDEX(Def_Instancias_Equipamentos!$E$2:$E$5135, MATCH(K3210, Def_Instancias_Equipamentos!$D$2:$D$5135, 0), 1)</f>
        <v>SI-06C3</v>
      </c>
      <c r="I3210" s="27" t="str">
        <f t="array" ref="I3210">INDEX(Def_Instancias_Equipamentos!$E$2:$E$5135, MATCH(L3210, Def_Instancias_Equipamentos!$D$2:$D$5135, 0), 1)</f>
        <v>IA-06RaBPM</v>
      </c>
      <c r="J3210" s="27" t="str">
        <f t="shared" si="26"/>
        <v>EXTERNO</v>
      </c>
      <c r="K3210" s="28" t="str">
        <f>Def_Instancias_Equipamentos!$D$1084</f>
        <v>SI-06C3:DI-BPMSigPatch-1</v>
      </c>
      <c r="L3210" s="19" t="str">
        <f>Def_Instancias_Equipamentos!$D$834</f>
        <v>SI-06C3:DI-BPMRFFE-1</v>
      </c>
      <c r="M3210" s="44" t="s">
        <v>51</v>
      </c>
      <c r="N3210" s="45" t="s">
        <v>52</v>
      </c>
      <c r="O3210" s="31" t="str">
        <f>Def_Sistemas_Conectores_Cabos!$B$7</f>
        <v>SMA 50-ohm</v>
      </c>
      <c r="P3210" s="19" t="str">
        <f>Def_Sistemas_Conectores_Cabos!$B$7</f>
        <v>SMA 50-ohm</v>
      </c>
      <c r="Q3210" s="27" t="str">
        <f t="shared" si="31"/>
        <v>SI-06C3:DI-BPMSigPatch-1/TO_OUT
SI-06C3:DI-BPMRFFE-1/TO_IN</v>
      </c>
      <c r="R3210" s="46" t="s">
        <v>25</v>
      </c>
      <c r="S3210" s="46" t="s">
        <v>25</v>
      </c>
      <c r="T3210" s="47" t="str">
        <f>Def_Sistemas_Conectores_Cabos!$C$14</f>
        <v>Datalink Extrudado</v>
      </c>
      <c r="U3210" s="45" t="s">
        <v>46</v>
      </c>
      <c r="V3210" s="33"/>
      <c r="W3210" s="33"/>
      <c r="X3210" s="33"/>
    </row>
    <row r="3211" ht="15.75" customHeight="1">
      <c r="A3211" s="19" t="str">
        <f>Def_Sistemas_Conectores_Cabos!$A$22</f>
        <v>BPM de elétrons</v>
      </c>
      <c r="B3211" s="22" t="str">
        <f>Datas_Entregas!$A$3</f>
        <v>BTS/Anel</v>
      </c>
      <c r="C3211" s="25">
        <f t="array" ref="C3211">INDEX(Datas_Entregas!$B$2:$B$100, MATCH(B3211, Datas_Entregas!$A$2:$A$100, 0), 1)</f>
        <v>43296</v>
      </c>
      <c r="D3211" s="22" t="str">
        <f>Def_Status_Montagem!$A$2</f>
        <v>A verificar</v>
      </c>
      <c r="E3211" s="35" t="str">
        <f>Def_Status_Montagem!$B$4</f>
        <v>Contratada (inclui etiqueta)</v>
      </c>
      <c r="F3211" s="214" t="str">
        <f t="array" ref="F3211">INDEX(Def_Instancias_Equipamentos!$F$2:$F$5135, MATCH(K3211, Def_Instancias_Equipamentos!$D$2:$D$5135, 0), 1)</f>
        <v>Túnel (Anel)</v>
      </c>
      <c r="G3211" s="215" t="str">
        <f t="array" ref="G3211">INDEX(Def_Instancias_Equipamentos!$F$2:$F$5135, MATCH(L3211, Def_Instancias_Equipamentos!$D$2:$D$5135, 0), 1)</f>
        <v>Sala Racks 6</v>
      </c>
      <c r="H3211" s="26" t="str">
        <f t="array" ref="H3211">INDEX(Def_Instancias_Equipamentos!$E$2:$E$5135, MATCH(K3211, Def_Instancias_Equipamentos!$D$2:$D$5135, 0), 1)</f>
        <v>SI-06C3</v>
      </c>
      <c r="I3211" s="27" t="str">
        <f t="array" ref="I3211">INDEX(Def_Instancias_Equipamentos!$E$2:$E$5135, MATCH(L3211, Def_Instancias_Equipamentos!$D$2:$D$5135, 0), 1)</f>
        <v>IA-06RaBPM</v>
      </c>
      <c r="J3211" s="27" t="str">
        <f t="shared" si="26"/>
        <v>EXTERNO</v>
      </c>
      <c r="K3211" s="28" t="str">
        <f>Def_Instancias_Equipamentos!$D$1085</f>
        <v>SI-06C3:DI-BPMSigPatch-2</v>
      </c>
      <c r="L3211" s="19" t="str">
        <f>Def_Instancias_Equipamentos!$D$835</f>
        <v>SI-06C3:DI-BPMRFFE-2</v>
      </c>
      <c r="M3211" s="44" t="s">
        <v>51</v>
      </c>
      <c r="N3211" s="45" t="s">
        <v>52</v>
      </c>
      <c r="O3211" s="31" t="str">
        <f>Def_Sistemas_Conectores_Cabos!$B$7</f>
        <v>SMA 50-ohm</v>
      </c>
      <c r="P3211" s="19" t="str">
        <f>Def_Sistemas_Conectores_Cabos!$B$7</f>
        <v>SMA 50-ohm</v>
      </c>
      <c r="Q3211" s="27" t="str">
        <f t="shared" si="31"/>
        <v>SI-06C3:DI-BPMSigPatch-2/TO_OUT
SI-06C3:DI-BPMRFFE-2/TO_IN</v>
      </c>
      <c r="R3211" s="46" t="s">
        <v>25</v>
      </c>
      <c r="S3211" s="46" t="s">
        <v>25</v>
      </c>
      <c r="T3211" s="47" t="str">
        <f>Def_Sistemas_Conectores_Cabos!$C$14</f>
        <v>Datalink Extrudado</v>
      </c>
      <c r="U3211" s="45" t="s">
        <v>46</v>
      </c>
      <c r="V3211" s="33"/>
      <c r="W3211" s="33"/>
      <c r="X3211" s="33"/>
    </row>
    <row r="3212" ht="15.75" customHeight="1">
      <c r="A3212" s="19" t="str">
        <f>Def_Sistemas_Conectores_Cabos!$A$22</f>
        <v>BPM de elétrons</v>
      </c>
      <c r="B3212" s="22" t="str">
        <f>Datas_Entregas!$A$3</f>
        <v>BTS/Anel</v>
      </c>
      <c r="C3212" s="25">
        <f t="array" ref="C3212">INDEX(Datas_Entregas!$B$2:$B$100, MATCH(B3212, Datas_Entregas!$A$2:$A$100, 0), 1)</f>
        <v>43296</v>
      </c>
      <c r="D3212" s="22" t="str">
        <f>Def_Status_Montagem!$A$2</f>
        <v>A verificar</v>
      </c>
      <c r="E3212" s="35" t="str">
        <f>Def_Status_Montagem!$B$4</f>
        <v>Contratada (inclui etiqueta)</v>
      </c>
      <c r="F3212" s="214" t="str">
        <f t="array" ref="F3212">INDEX(Def_Instancias_Equipamentos!$F$2:$F$5135, MATCH(K3212, Def_Instancias_Equipamentos!$D$2:$D$5135, 0), 1)</f>
        <v>Túnel (Anel)</v>
      </c>
      <c r="G3212" s="215" t="str">
        <f t="array" ref="G3212">INDEX(Def_Instancias_Equipamentos!$F$2:$F$5135, MATCH(L3212, Def_Instancias_Equipamentos!$D$2:$D$5135, 0), 1)</f>
        <v>Sala Racks 6</v>
      </c>
      <c r="H3212" s="26" t="str">
        <f t="array" ref="H3212">INDEX(Def_Instancias_Equipamentos!$E$2:$E$5135, MATCH(K3212, Def_Instancias_Equipamentos!$D$2:$D$5135, 0), 1)</f>
        <v>SI-06C4</v>
      </c>
      <c r="I3212" s="27" t="str">
        <f t="array" ref="I3212">INDEX(Def_Instancias_Equipamentos!$E$2:$E$5135, MATCH(L3212, Def_Instancias_Equipamentos!$D$2:$D$5135, 0), 1)</f>
        <v>IA-06RaBPM</v>
      </c>
      <c r="J3212" s="27" t="str">
        <f t="shared" si="26"/>
        <v>EXTERNO</v>
      </c>
      <c r="K3212" s="28" t="str">
        <f>Def_Instancias_Equipamentos!$D$1086</f>
        <v>SI-06C4:DI-BPMSigPatch</v>
      </c>
      <c r="L3212" s="19" t="str">
        <f>Def_Instancias_Equipamentos!$D$836</f>
        <v>SI-06C4:DI-BPMRFFE</v>
      </c>
      <c r="M3212" s="44" t="s">
        <v>51</v>
      </c>
      <c r="N3212" s="45" t="s">
        <v>52</v>
      </c>
      <c r="O3212" s="31" t="str">
        <f>Def_Sistemas_Conectores_Cabos!$B$7</f>
        <v>SMA 50-ohm</v>
      </c>
      <c r="P3212" s="19" t="str">
        <f>Def_Sistemas_Conectores_Cabos!$B$7</f>
        <v>SMA 50-ohm</v>
      </c>
      <c r="Q3212" s="27" t="str">
        <f t="shared" si="31"/>
        <v>SI-06C4:DI-BPMSigPatch/TO_OUT
SI-06C4:DI-BPMRFFE/TO_IN</v>
      </c>
      <c r="R3212" s="46" t="s">
        <v>25</v>
      </c>
      <c r="S3212" s="46" t="s">
        <v>25</v>
      </c>
      <c r="T3212" s="47" t="str">
        <f>Def_Sistemas_Conectores_Cabos!$C$14</f>
        <v>Datalink Extrudado</v>
      </c>
      <c r="U3212" s="45" t="s">
        <v>46</v>
      </c>
      <c r="V3212" s="33"/>
      <c r="W3212" s="33"/>
      <c r="X3212" s="33"/>
    </row>
    <row r="3213" ht="15.75" customHeight="1">
      <c r="A3213" s="19" t="str">
        <f>Def_Sistemas_Conectores_Cabos!$A$22</f>
        <v>BPM de elétrons</v>
      </c>
      <c r="B3213" s="22" t="str">
        <f>Datas_Entregas!$A$3</f>
        <v>BTS/Anel</v>
      </c>
      <c r="C3213" s="25">
        <f t="array" ref="C3213">INDEX(Datas_Entregas!$B$2:$B$100, MATCH(B3213, Datas_Entregas!$A$2:$A$100, 0), 1)</f>
        <v>43296</v>
      </c>
      <c r="D3213" s="22" t="str">
        <f>Def_Status_Montagem!$A$2</f>
        <v>A verificar</v>
      </c>
      <c r="E3213" s="35" t="str">
        <f>Def_Status_Montagem!$B$4</f>
        <v>Contratada (inclui etiqueta)</v>
      </c>
      <c r="F3213" s="214" t="str">
        <f t="array" ref="F3213">INDEX(Def_Instancias_Equipamentos!$F$2:$F$5135, MATCH(K3213, Def_Instancias_Equipamentos!$D$2:$D$5135, 0), 1)</f>
        <v>Túnel (Anel)</v>
      </c>
      <c r="G3213" s="215" t="str">
        <f t="array" ref="G3213">INDEX(Def_Instancias_Equipamentos!$F$2:$F$5135, MATCH(L3213, Def_Instancias_Equipamentos!$D$2:$D$5135, 0), 1)</f>
        <v>Sala Racks 6</v>
      </c>
      <c r="H3213" s="26" t="str">
        <f t="array" ref="H3213">INDEX(Def_Instancias_Equipamentos!$E$2:$E$5135, MATCH(K3213, Def_Instancias_Equipamentos!$D$2:$D$5135, 0), 1)</f>
        <v>SI-06M1</v>
      </c>
      <c r="I3213" s="27" t="str">
        <f t="array" ref="I3213">INDEX(Def_Instancias_Equipamentos!$E$2:$E$5135, MATCH(L3213, Def_Instancias_Equipamentos!$D$2:$D$5135, 0), 1)</f>
        <v>IA-06RaBPM</v>
      </c>
      <c r="J3213" s="27" t="str">
        <f t="shared" si="26"/>
        <v>EXTERNO</v>
      </c>
      <c r="K3213" s="28" t="str">
        <f>Def_Instancias_Equipamentos!$D$1087</f>
        <v>SI-06M1:DI-BPMSigPatch</v>
      </c>
      <c r="L3213" s="19" t="str">
        <f>Def_Instancias_Equipamentos!$D$837</f>
        <v>SI-06M1:DI-BPMRFFE</v>
      </c>
      <c r="M3213" s="44" t="s">
        <v>51</v>
      </c>
      <c r="N3213" s="45" t="s">
        <v>52</v>
      </c>
      <c r="O3213" s="31" t="str">
        <f>Def_Sistemas_Conectores_Cabos!$B$7</f>
        <v>SMA 50-ohm</v>
      </c>
      <c r="P3213" s="19" t="str">
        <f>Def_Sistemas_Conectores_Cabos!$B$7</f>
        <v>SMA 50-ohm</v>
      </c>
      <c r="Q3213" s="27" t="str">
        <f t="shared" si="31"/>
        <v>SI-06M1:DI-BPMSigPatch/TO_OUT
SI-06M1:DI-BPMRFFE/TO_IN</v>
      </c>
      <c r="R3213" s="46" t="s">
        <v>25</v>
      </c>
      <c r="S3213" s="46" t="s">
        <v>25</v>
      </c>
      <c r="T3213" s="47" t="str">
        <f>Def_Sistemas_Conectores_Cabos!$C$14</f>
        <v>Datalink Extrudado</v>
      </c>
      <c r="U3213" s="45" t="s">
        <v>46</v>
      </c>
      <c r="V3213" s="33"/>
      <c r="W3213" s="33"/>
      <c r="X3213" s="33"/>
    </row>
    <row r="3214" ht="15.75" customHeight="1">
      <c r="A3214" s="19" t="str">
        <f>Def_Sistemas_Conectores_Cabos!$A$22</f>
        <v>BPM de elétrons</v>
      </c>
      <c r="B3214" s="22" t="str">
        <f>Datas_Entregas!$A$3</f>
        <v>BTS/Anel</v>
      </c>
      <c r="C3214" s="25">
        <f t="array" ref="C3214">INDEX(Datas_Entregas!$B$2:$B$100, MATCH(B3214, Datas_Entregas!$A$2:$A$100, 0), 1)</f>
        <v>43296</v>
      </c>
      <c r="D3214" s="22" t="str">
        <f>Def_Status_Montagem!$A$2</f>
        <v>A verificar</v>
      </c>
      <c r="E3214" s="35" t="str">
        <f>Def_Status_Montagem!$B$4</f>
        <v>Contratada (inclui etiqueta)</v>
      </c>
      <c r="F3214" s="214" t="str">
        <f t="array" ref="F3214">INDEX(Def_Instancias_Equipamentos!$F$2:$F$5135, MATCH(K3214, Def_Instancias_Equipamentos!$D$2:$D$5135, 0), 1)</f>
        <v>Túnel (Anel)</v>
      </c>
      <c r="G3214" s="215" t="str">
        <f t="array" ref="G3214">INDEX(Def_Instancias_Equipamentos!$F$2:$F$5135, MATCH(L3214, Def_Instancias_Equipamentos!$D$2:$D$5135, 0), 1)</f>
        <v>Sala Racks 6</v>
      </c>
      <c r="H3214" s="26" t="str">
        <f t="array" ref="H3214">INDEX(Def_Instancias_Equipamentos!$E$2:$E$5135, MATCH(K3214, Def_Instancias_Equipamentos!$D$2:$D$5135, 0), 1)</f>
        <v>SI-06M2</v>
      </c>
      <c r="I3214" s="27" t="str">
        <f t="array" ref="I3214">INDEX(Def_Instancias_Equipamentos!$E$2:$E$5135, MATCH(L3214, Def_Instancias_Equipamentos!$D$2:$D$5135, 0), 1)</f>
        <v>IA-06RaBPM</v>
      </c>
      <c r="J3214" s="27" t="str">
        <f t="shared" si="26"/>
        <v>EXTERNO</v>
      </c>
      <c r="K3214" s="28" t="str">
        <f>Def_Instancias_Equipamentos!$D$1088</f>
        <v>SI-06M2:DI-BPMSigPatch</v>
      </c>
      <c r="L3214" s="19" t="str">
        <f>Def_Instancias_Equipamentos!$D$838</f>
        <v>SI-06M2:DI-BPMRFFE</v>
      </c>
      <c r="M3214" s="44" t="s">
        <v>51</v>
      </c>
      <c r="N3214" s="45" t="s">
        <v>52</v>
      </c>
      <c r="O3214" s="31" t="str">
        <f>Def_Sistemas_Conectores_Cabos!$B$7</f>
        <v>SMA 50-ohm</v>
      </c>
      <c r="P3214" s="19" t="str">
        <f>Def_Sistemas_Conectores_Cabos!$B$7</f>
        <v>SMA 50-ohm</v>
      </c>
      <c r="Q3214" s="27" t="str">
        <f t="shared" si="31"/>
        <v>SI-06M2:DI-BPMSigPatch/TO_OUT
SI-06M2:DI-BPMRFFE/TO_IN</v>
      </c>
      <c r="R3214" s="46" t="s">
        <v>25</v>
      </c>
      <c r="S3214" s="46" t="s">
        <v>25</v>
      </c>
      <c r="T3214" s="47" t="str">
        <f>Def_Sistemas_Conectores_Cabos!$C$14</f>
        <v>Datalink Extrudado</v>
      </c>
      <c r="U3214" s="45" t="s">
        <v>46</v>
      </c>
      <c r="V3214" s="33"/>
      <c r="W3214" s="33"/>
      <c r="X3214" s="33"/>
    </row>
    <row r="3215" ht="15.75" customHeight="1">
      <c r="A3215" s="19" t="str">
        <f>Def_Sistemas_Conectores_Cabos!$A$22</f>
        <v>BPM de elétrons</v>
      </c>
      <c r="B3215" s="22" t="str">
        <f>Datas_Entregas!$A$3</f>
        <v>BTS/Anel</v>
      </c>
      <c r="C3215" s="25">
        <f t="array" ref="C3215">INDEX(Datas_Entregas!$B$2:$B$100, MATCH(B3215, Datas_Entregas!$A$2:$A$100, 0), 1)</f>
        <v>43296</v>
      </c>
      <c r="D3215" s="22" t="str">
        <f>Def_Status_Montagem!$A$2</f>
        <v>A verificar</v>
      </c>
      <c r="E3215" s="35" t="str">
        <f>Def_Status_Montagem!$B$4</f>
        <v>Contratada (inclui etiqueta)</v>
      </c>
      <c r="F3215" s="214" t="str">
        <f t="array" ref="F3215">INDEX(Def_Instancias_Equipamentos!$F$2:$F$5135, MATCH(K3215, Def_Instancias_Equipamentos!$D$2:$D$5135, 0), 1)</f>
        <v>Túnel (Anel)</v>
      </c>
      <c r="G3215" s="215" t="str">
        <f t="array" ref="G3215">INDEX(Def_Instancias_Equipamentos!$F$2:$F$5135, MATCH(L3215, Def_Instancias_Equipamentos!$D$2:$D$5135, 0), 1)</f>
        <v>Sala Racks 6</v>
      </c>
      <c r="H3215" s="26" t="str">
        <f t="array" ref="H3215">INDEX(Def_Instancias_Equipamentos!$E$2:$E$5135, MATCH(K3215, Def_Instancias_Equipamentos!$D$2:$D$5135, 0), 1)</f>
        <v>SI-06SB</v>
      </c>
      <c r="I3215" s="27" t="str">
        <f t="array" ref="I3215">INDEX(Def_Instancias_Equipamentos!$E$2:$E$5135, MATCH(L3215, Def_Instancias_Equipamentos!$D$2:$D$5135, 0), 1)</f>
        <v>IA-06RaBPM</v>
      </c>
      <c r="J3215" s="27" t="str">
        <f t="shared" si="26"/>
        <v>EXTERNO</v>
      </c>
      <c r="K3215" s="28" t="str">
        <f>Def_Instancias_Equipamentos!$D$1211</f>
        <v>SI-06SB:DI-BPMSigPatch-1</v>
      </c>
      <c r="L3215" s="19" t="str">
        <f>Def_Instancias_Equipamentos!$D$961</f>
        <v>SI-06SB:DI-BPMRFFE-1</v>
      </c>
      <c r="M3215" s="44" t="s">
        <v>51</v>
      </c>
      <c r="N3215" s="45" t="s">
        <v>52</v>
      </c>
      <c r="O3215" s="31" t="str">
        <f>Def_Sistemas_Conectores_Cabos!$B$7</f>
        <v>SMA 50-ohm</v>
      </c>
      <c r="P3215" s="19" t="str">
        <f>Def_Sistemas_Conectores_Cabos!$B$7</f>
        <v>SMA 50-ohm</v>
      </c>
      <c r="Q3215" s="27" t="str">
        <f t="shared" si="31"/>
        <v>SI-06SB:DI-BPMSigPatch-1/TO_OUT
SI-06SB:DI-BPMRFFE-1/TO_IN</v>
      </c>
      <c r="R3215" s="46" t="s">
        <v>25</v>
      </c>
      <c r="S3215" s="46" t="s">
        <v>25</v>
      </c>
      <c r="T3215" s="47" t="str">
        <f>Def_Sistemas_Conectores_Cabos!$C$14</f>
        <v>Datalink Extrudado</v>
      </c>
      <c r="U3215" s="45" t="s">
        <v>46</v>
      </c>
      <c r="V3215" s="33"/>
      <c r="W3215" s="33"/>
      <c r="X3215" s="33"/>
    </row>
    <row r="3216" ht="15.75" customHeight="1">
      <c r="A3216" s="19" t="str">
        <f>Def_Sistemas_Conectores_Cabos!$A$22</f>
        <v>BPM de elétrons</v>
      </c>
      <c r="B3216" s="22" t="str">
        <f>Datas_Entregas!$A$3</f>
        <v>BTS/Anel</v>
      </c>
      <c r="C3216" s="25">
        <f t="array" ref="C3216">INDEX(Datas_Entregas!$B$2:$B$100, MATCH(B3216, Datas_Entregas!$A$2:$A$100, 0), 1)</f>
        <v>43296</v>
      </c>
      <c r="D3216" s="22" t="str">
        <f>Def_Status_Montagem!$A$2</f>
        <v>A verificar</v>
      </c>
      <c r="E3216" s="35" t="str">
        <f>Def_Status_Montagem!$B$4</f>
        <v>Contratada (inclui etiqueta)</v>
      </c>
      <c r="F3216" s="214" t="str">
        <f t="array" ref="F3216">INDEX(Def_Instancias_Equipamentos!$F$2:$F$5135, MATCH(K3216, Def_Instancias_Equipamentos!$D$2:$D$5135, 0), 1)</f>
        <v>Túnel (Anel)</v>
      </c>
      <c r="G3216" s="215" t="str">
        <f t="array" ref="G3216">INDEX(Def_Instancias_Equipamentos!$F$2:$F$5135, MATCH(L3216, Def_Instancias_Equipamentos!$D$2:$D$5135, 0), 1)</f>
        <v>Sala Racks 6</v>
      </c>
      <c r="H3216" s="26" t="str">
        <f t="array" ref="H3216">INDEX(Def_Instancias_Equipamentos!$E$2:$E$5135, MATCH(K3216, Def_Instancias_Equipamentos!$D$2:$D$5135, 0), 1)</f>
        <v>SI-06SB</v>
      </c>
      <c r="I3216" s="27" t="str">
        <f t="array" ref="I3216">INDEX(Def_Instancias_Equipamentos!$E$2:$E$5135, MATCH(L3216, Def_Instancias_Equipamentos!$D$2:$D$5135, 0), 1)</f>
        <v>IA-06RaBPM</v>
      </c>
      <c r="J3216" s="27" t="str">
        <f t="shared" si="26"/>
        <v>EXTERNO</v>
      </c>
      <c r="K3216" s="28" t="str">
        <f>Def_Instancias_Equipamentos!$D$1212</f>
        <v>SI-06SB:DI-BPMSigPatch-2</v>
      </c>
      <c r="L3216" s="19" t="str">
        <f>Def_Instancias_Equipamentos!$D$962</f>
        <v>SI-06SB:DI-BPMRFFE-2</v>
      </c>
      <c r="M3216" s="44" t="s">
        <v>51</v>
      </c>
      <c r="N3216" s="45" t="s">
        <v>52</v>
      </c>
      <c r="O3216" s="31" t="str">
        <f>Def_Sistemas_Conectores_Cabos!$B$7</f>
        <v>SMA 50-ohm</v>
      </c>
      <c r="P3216" s="19" t="str">
        <f>Def_Sistemas_Conectores_Cabos!$B$7</f>
        <v>SMA 50-ohm</v>
      </c>
      <c r="Q3216" s="27" t="str">
        <f t="shared" si="31"/>
        <v>SI-06SB:DI-BPMSigPatch-2/TO_OUT
SI-06SB:DI-BPMRFFE-2/TO_IN</v>
      </c>
      <c r="R3216" s="46" t="s">
        <v>25</v>
      </c>
      <c r="S3216" s="46" t="s">
        <v>25</v>
      </c>
      <c r="T3216" s="47" t="str">
        <f>Def_Sistemas_Conectores_Cabos!$C$14</f>
        <v>Datalink Extrudado</v>
      </c>
      <c r="U3216" s="45" t="s">
        <v>46</v>
      </c>
      <c r="V3216" s="33"/>
      <c r="W3216" s="33"/>
      <c r="X3216" s="33"/>
    </row>
    <row r="3217" ht="15.75" customHeight="1">
      <c r="A3217" s="19" t="str">
        <f>Def_Sistemas_Conectores_Cabos!$A$22</f>
        <v>BPM de elétrons</v>
      </c>
      <c r="B3217" s="22" t="str">
        <f>Datas_Entregas!$A$3</f>
        <v>BTS/Anel</v>
      </c>
      <c r="C3217" s="25">
        <f t="array" ref="C3217">INDEX(Datas_Entregas!$B$2:$B$100, MATCH(B3217, Datas_Entregas!$A$2:$A$100, 0), 1)</f>
        <v>43296</v>
      </c>
      <c r="D3217" s="22" t="str">
        <f>Def_Status_Montagem!$A$2</f>
        <v>A verificar</v>
      </c>
      <c r="E3217" s="35" t="str">
        <f>Def_Status_Montagem!$B$4</f>
        <v>Contratada (inclui etiqueta)</v>
      </c>
      <c r="F3217" s="26" t="str">
        <f t="array" ref="F3217">INDEX(Def_Instancias_Equipamentos!$F$2:$F$5135, MATCH(K3217, Def_Instancias_Equipamentos!$D$2:$D$5135, 0), 1)</f>
        <v>Túnel (Anel)</v>
      </c>
      <c r="G3217" s="27" t="str">
        <f t="array" ref="G3217">INDEX(Def_Instancias_Equipamentos!$F$2:$F$5135, MATCH(L3217, Def_Instancias_Equipamentos!$D$2:$D$5135, 0), 1)</f>
        <v>Sala Racks 7</v>
      </c>
      <c r="H3217" s="26" t="str">
        <f t="array" ref="H3217">INDEX(Def_Instancias_Equipamentos!$E$2:$E$5135, MATCH(K3217, Def_Instancias_Equipamentos!$D$2:$D$5135, 0), 1)</f>
        <v>SI-07C1</v>
      </c>
      <c r="I3217" s="27" t="str">
        <f t="array" ref="I3217">INDEX(Def_Instancias_Equipamentos!$E$2:$E$5135, MATCH(L3217, Def_Instancias_Equipamentos!$D$2:$D$5135, 0), 1)</f>
        <v>IA-07RaBPM</v>
      </c>
      <c r="J3217" s="27" t="str">
        <f t="shared" si="26"/>
        <v>EXTERNO</v>
      </c>
      <c r="K3217" s="28" t="str">
        <f>Def_Instancias_Equipamentos!$D$1089</f>
        <v>SI-07C1:DI-BPMSigPatch-1</v>
      </c>
      <c r="L3217" s="19" t="str">
        <f>Def_Instancias_Equipamentos!$D$839</f>
        <v>SI-07C1:DI-BPMRFFE-1</v>
      </c>
      <c r="M3217" s="44" t="s">
        <v>51</v>
      </c>
      <c r="N3217" s="45" t="s">
        <v>52</v>
      </c>
      <c r="O3217" s="31" t="str">
        <f>Def_Sistemas_Conectores_Cabos!$B$7</f>
        <v>SMA 50-ohm</v>
      </c>
      <c r="P3217" s="19" t="str">
        <f>Def_Sistemas_Conectores_Cabos!$B$7</f>
        <v>SMA 50-ohm</v>
      </c>
      <c r="Q3217" s="27" t="str">
        <f t="shared" si="31"/>
        <v>SI-07C1:DI-BPMSigPatch-1/TO_OUT
SI-07C1:DI-BPMRFFE-1/TO_IN</v>
      </c>
      <c r="R3217" s="46" t="s">
        <v>25</v>
      </c>
      <c r="S3217" s="46" t="s">
        <v>25</v>
      </c>
      <c r="T3217" s="47" t="str">
        <f>Def_Sistemas_Conectores_Cabos!$C$14</f>
        <v>Datalink Extrudado</v>
      </c>
      <c r="U3217" s="45" t="s">
        <v>46</v>
      </c>
      <c r="V3217" s="33"/>
      <c r="W3217" s="33"/>
      <c r="X3217" s="33"/>
    </row>
    <row r="3218" ht="15.75" customHeight="1">
      <c r="A3218" s="19" t="str">
        <f>Def_Sistemas_Conectores_Cabos!$A$22</f>
        <v>BPM de elétrons</v>
      </c>
      <c r="B3218" s="22" t="str">
        <f>Datas_Entregas!$A$3</f>
        <v>BTS/Anel</v>
      </c>
      <c r="C3218" s="25">
        <f t="array" ref="C3218">INDEX(Datas_Entregas!$B$2:$B$100, MATCH(B3218, Datas_Entregas!$A$2:$A$100, 0), 1)</f>
        <v>43296</v>
      </c>
      <c r="D3218" s="22" t="str">
        <f>Def_Status_Montagem!$A$2</f>
        <v>A verificar</v>
      </c>
      <c r="E3218" s="35" t="str">
        <f>Def_Status_Montagem!$B$4</f>
        <v>Contratada (inclui etiqueta)</v>
      </c>
      <c r="F3218" s="26" t="str">
        <f t="array" ref="F3218">INDEX(Def_Instancias_Equipamentos!$F$2:$F$5135, MATCH(K3218, Def_Instancias_Equipamentos!$D$2:$D$5135, 0), 1)</f>
        <v>Túnel (Anel)</v>
      </c>
      <c r="G3218" s="27" t="str">
        <f t="array" ref="G3218">INDEX(Def_Instancias_Equipamentos!$F$2:$F$5135, MATCH(L3218, Def_Instancias_Equipamentos!$D$2:$D$5135, 0), 1)</f>
        <v>Sala Racks 7</v>
      </c>
      <c r="H3218" s="26" t="str">
        <f t="array" ref="H3218">INDEX(Def_Instancias_Equipamentos!$E$2:$E$5135, MATCH(K3218, Def_Instancias_Equipamentos!$D$2:$D$5135, 0), 1)</f>
        <v>SI-07C1</v>
      </c>
      <c r="I3218" s="27" t="str">
        <f t="array" ref="I3218">INDEX(Def_Instancias_Equipamentos!$E$2:$E$5135, MATCH(L3218, Def_Instancias_Equipamentos!$D$2:$D$5135, 0), 1)</f>
        <v>IA-07RaBPM</v>
      </c>
      <c r="J3218" s="27" t="str">
        <f t="shared" si="26"/>
        <v>EXTERNO</v>
      </c>
      <c r="K3218" s="28" t="str">
        <f>Def_Instancias_Equipamentos!$D$1090</f>
        <v>SI-07C1:DI-BPMSigPatch-2</v>
      </c>
      <c r="L3218" s="19" t="str">
        <f>Def_Instancias_Equipamentos!$D$840</f>
        <v>SI-07C1:DI-BPMRFFE-2</v>
      </c>
      <c r="M3218" s="44" t="s">
        <v>51</v>
      </c>
      <c r="N3218" s="45" t="s">
        <v>52</v>
      </c>
      <c r="O3218" s="31" t="str">
        <f>Def_Sistemas_Conectores_Cabos!$B$7</f>
        <v>SMA 50-ohm</v>
      </c>
      <c r="P3218" s="19" t="str">
        <f>Def_Sistemas_Conectores_Cabos!$B$7</f>
        <v>SMA 50-ohm</v>
      </c>
      <c r="Q3218" s="27" t="str">
        <f t="shared" si="31"/>
        <v>SI-07C1:DI-BPMSigPatch-2/TO_OUT
SI-07C1:DI-BPMRFFE-2/TO_IN</v>
      </c>
      <c r="R3218" s="46" t="s">
        <v>25</v>
      </c>
      <c r="S3218" s="46" t="s">
        <v>25</v>
      </c>
      <c r="T3218" s="47" t="str">
        <f>Def_Sistemas_Conectores_Cabos!$C$14</f>
        <v>Datalink Extrudado</v>
      </c>
      <c r="U3218" s="45" t="s">
        <v>46</v>
      </c>
      <c r="V3218" s="33"/>
      <c r="W3218" s="33"/>
      <c r="X3218" s="33"/>
    </row>
    <row r="3219" ht="15.75" customHeight="1">
      <c r="A3219" s="19" t="str">
        <f>Def_Sistemas_Conectores_Cabos!$A$22</f>
        <v>BPM de elétrons</v>
      </c>
      <c r="B3219" s="22" t="str">
        <f>Datas_Entregas!$A$3</f>
        <v>BTS/Anel</v>
      </c>
      <c r="C3219" s="25">
        <f t="array" ref="C3219">INDEX(Datas_Entregas!$B$2:$B$100, MATCH(B3219, Datas_Entregas!$A$2:$A$100, 0), 1)</f>
        <v>43296</v>
      </c>
      <c r="D3219" s="22" t="str">
        <f>Def_Status_Montagem!$A$2</f>
        <v>A verificar</v>
      </c>
      <c r="E3219" s="35" t="str">
        <f>Def_Status_Montagem!$B$4</f>
        <v>Contratada (inclui etiqueta)</v>
      </c>
      <c r="F3219" s="26" t="str">
        <f t="array" ref="F3219">INDEX(Def_Instancias_Equipamentos!$F$2:$F$5135, MATCH(K3219, Def_Instancias_Equipamentos!$D$2:$D$5135, 0), 1)</f>
        <v>Túnel (Anel)</v>
      </c>
      <c r="G3219" s="27" t="str">
        <f t="array" ref="G3219">INDEX(Def_Instancias_Equipamentos!$F$2:$F$5135, MATCH(L3219, Def_Instancias_Equipamentos!$D$2:$D$5135, 0), 1)</f>
        <v>Sala Racks 7</v>
      </c>
      <c r="H3219" s="26" t="str">
        <f t="array" ref="H3219">INDEX(Def_Instancias_Equipamentos!$E$2:$E$5135, MATCH(K3219, Def_Instancias_Equipamentos!$D$2:$D$5135, 0), 1)</f>
        <v>SI-07C2</v>
      </c>
      <c r="I3219" s="27" t="str">
        <f t="array" ref="I3219">INDEX(Def_Instancias_Equipamentos!$E$2:$E$5135, MATCH(L3219, Def_Instancias_Equipamentos!$D$2:$D$5135, 0), 1)</f>
        <v>IA-07RaBPM</v>
      </c>
      <c r="J3219" s="27" t="str">
        <f t="shared" si="26"/>
        <v>EXTERNO</v>
      </c>
      <c r="K3219" s="28" t="str">
        <f>Def_Instancias_Equipamentos!$D$1091</f>
        <v>SI-07C2:DI-BPMSigPatch</v>
      </c>
      <c r="L3219" s="19" t="str">
        <f>Def_Instancias_Equipamentos!$D$841</f>
        <v>SI-07C2:DI-BPMRFFE</v>
      </c>
      <c r="M3219" s="44" t="s">
        <v>51</v>
      </c>
      <c r="N3219" s="45" t="s">
        <v>52</v>
      </c>
      <c r="O3219" s="31" t="str">
        <f>Def_Sistemas_Conectores_Cabos!$B$7</f>
        <v>SMA 50-ohm</v>
      </c>
      <c r="P3219" s="19" t="str">
        <f>Def_Sistemas_Conectores_Cabos!$B$7</f>
        <v>SMA 50-ohm</v>
      </c>
      <c r="Q3219" s="27" t="str">
        <f t="shared" si="31"/>
        <v>SI-07C2:DI-BPMSigPatch/TO_OUT
SI-07C2:DI-BPMRFFE/TO_IN</v>
      </c>
      <c r="R3219" s="46" t="s">
        <v>25</v>
      </c>
      <c r="S3219" s="46" t="s">
        <v>25</v>
      </c>
      <c r="T3219" s="47" t="str">
        <f>Def_Sistemas_Conectores_Cabos!$C$14</f>
        <v>Datalink Extrudado</v>
      </c>
      <c r="U3219" s="45" t="s">
        <v>46</v>
      </c>
      <c r="V3219" s="33"/>
      <c r="W3219" s="33"/>
      <c r="X3219" s="33"/>
    </row>
    <row r="3220" ht="15.75" customHeight="1">
      <c r="A3220" s="19" t="str">
        <f>Def_Sistemas_Conectores_Cabos!$A$22</f>
        <v>BPM de elétrons</v>
      </c>
      <c r="B3220" s="22" t="str">
        <f>Datas_Entregas!$A$3</f>
        <v>BTS/Anel</v>
      </c>
      <c r="C3220" s="25">
        <f t="array" ref="C3220">INDEX(Datas_Entregas!$B$2:$B$100, MATCH(B3220, Datas_Entregas!$A$2:$A$100, 0), 1)</f>
        <v>43296</v>
      </c>
      <c r="D3220" s="22" t="str">
        <f>Def_Status_Montagem!$A$2</f>
        <v>A verificar</v>
      </c>
      <c r="E3220" s="35" t="str">
        <f>Def_Status_Montagem!$B$4</f>
        <v>Contratada (inclui etiqueta)</v>
      </c>
      <c r="F3220" s="26" t="str">
        <f t="array" ref="F3220">INDEX(Def_Instancias_Equipamentos!$F$2:$F$5135, MATCH(K3220, Def_Instancias_Equipamentos!$D$2:$D$5135, 0), 1)</f>
        <v>Túnel (Anel)</v>
      </c>
      <c r="G3220" s="27" t="str">
        <f t="array" ref="G3220">INDEX(Def_Instancias_Equipamentos!$F$2:$F$5135, MATCH(L3220, Def_Instancias_Equipamentos!$D$2:$D$5135, 0), 1)</f>
        <v>Sala Racks 7</v>
      </c>
      <c r="H3220" s="26" t="str">
        <f t="array" ref="H3220">INDEX(Def_Instancias_Equipamentos!$E$2:$E$5135, MATCH(K3220, Def_Instancias_Equipamentos!$D$2:$D$5135, 0), 1)</f>
        <v>SI-07C3</v>
      </c>
      <c r="I3220" s="27" t="str">
        <f t="array" ref="I3220">INDEX(Def_Instancias_Equipamentos!$E$2:$E$5135, MATCH(L3220, Def_Instancias_Equipamentos!$D$2:$D$5135, 0), 1)</f>
        <v>IA-07RaBPM</v>
      </c>
      <c r="J3220" s="27" t="str">
        <f t="shared" si="26"/>
        <v>EXTERNO</v>
      </c>
      <c r="K3220" s="28" t="str">
        <f>Def_Instancias_Equipamentos!$D$1092</f>
        <v>SI-07C3:DI-BPMSigPatch-1</v>
      </c>
      <c r="L3220" s="19" t="str">
        <f>Def_Instancias_Equipamentos!$D$842</f>
        <v>SI-07C3:DI-BPMRFFE-1</v>
      </c>
      <c r="M3220" s="44" t="s">
        <v>51</v>
      </c>
      <c r="N3220" s="45" t="s">
        <v>52</v>
      </c>
      <c r="O3220" s="31" t="str">
        <f>Def_Sistemas_Conectores_Cabos!$B$7</f>
        <v>SMA 50-ohm</v>
      </c>
      <c r="P3220" s="19" t="str">
        <f>Def_Sistemas_Conectores_Cabos!$B$7</f>
        <v>SMA 50-ohm</v>
      </c>
      <c r="Q3220" s="27" t="str">
        <f t="shared" si="31"/>
        <v>SI-07C3:DI-BPMSigPatch-1/TO_OUT
SI-07C3:DI-BPMRFFE-1/TO_IN</v>
      </c>
      <c r="R3220" s="46" t="s">
        <v>25</v>
      </c>
      <c r="S3220" s="46" t="s">
        <v>25</v>
      </c>
      <c r="T3220" s="47" t="str">
        <f>Def_Sistemas_Conectores_Cabos!$C$14</f>
        <v>Datalink Extrudado</v>
      </c>
      <c r="U3220" s="45" t="s">
        <v>46</v>
      </c>
      <c r="V3220" s="33"/>
      <c r="W3220" s="33"/>
      <c r="X3220" s="33"/>
    </row>
    <row r="3221" ht="15.75" customHeight="1">
      <c r="A3221" s="19" t="str">
        <f>Def_Sistemas_Conectores_Cabos!$A$22</f>
        <v>BPM de elétrons</v>
      </c>
      <c r="B3221" s="22" t="str">
        <f>Datas_Entregas!$A$3</f>
        <v>BTS/Anel</v>
      </c>
      <c r="C3221" s="25">
        <f t="array" ref="C3221">INDEX(Datas_Entregas!$B$2:$B$100, MATCH(B3221, Datas_Entregas!$A$2:$A$100, 0), 1)</f>
        <v>43296</v>
      </c>
      <c r="D3221" s="22" t="str">
        <f>Def_Status_Montagem!$A$2</f>
        <v>A verificar</v>
      </c>
      <c r="E3221" s="35" t="str">
        <f>Def_Status_Montagem!$B$4</f>
        <v>Contratada (inclui etiqueta)</v>
      </c>
      <c r="F3221" s="26" t="str">
        <f t="array" ref="F3221">INDEX(Def_Instancias_Equipamentos!$F$2:$F$5135, MATCH(K3221, Def_Instancias_Equipamentos!$D$2:$D$5135, 0), 1)</f>
        <v>Túnel (Anel)</v>
      </c>
      <c r="G3221" s="27" t="str">
        <f t="array" ref="G3221">INDEX(Def_Instancias_Equipamentos!$F$2:$F$5135, MATCH(L3221, Def_Instancias_Equipamentos!$D$2:$D$5135, 0), 1)</f>
        <v>Sala Racks 7</v>
      </c>
      <c r="H3221" s="26" t="str">
        <f t="array" ref="H3221">INDEX(Def_Instancias_Equipamentos!$E$2:$E$5135, MATCH(K3221, Def_Instancias_Equipamentos!$D$2:$D$5135, 0), 1)</f>
        <v>SI-07C3</v>
      </c>
      <c r="I3221" s="27" t="str">
        <f t="array" ref="I3221">INDEX(Def_Instancias_Equipamentos!$E$2:$E$5135, MATCH(L3221, Def_Instancias_Equipamentos!$D$2:$D$5135, 0), 1)</f>
        <v>IA-07RaBPM</v>
      </c>
      <c r="J3221" s="27" t="str">
        <f t="shared" si="26"/>
        <v>EXTERNO</v>
      </c>
      <c r="K3221" s="28" t="str">
        <f>Def_Instancias_Equipamentos!$D$1093</f>
        <v>SI-07C3:DI-BPMSigPatch-2</v>
      </c>
      <c r="L3221" s="19" t="str">
        <f>Def_Instancias_Equipamentos!$D$843</f>
        <v>SI-07C3:DI-BPMRFFE-2</v>
      </c>
      <c r="M3221" s="44" t="s">
        <v>51</v>
      </c>
      <c r="N3221" s="45" t="s">
        <v>52</v>
      </c>
      <c r="O3221" s="31" t="str">
        <f>Def_Sistemas_Conectores_Cabos!$B$7</f>
        <v>SMA 50-ohm</v>
      </c>
      <c r="P3221" s="19" t="str">
        <f>Def_Sistemas_Conectores_Cabos!$B$7</f>
        <v>SMA 50-ohm</v>
      </c>
      <c r="Q3221" s="27" t="str">
        <f t="shared" si="31"/>
        <v>SI-07C3:DI-BPMSigPatch-2/TO_OUT
SI-07C3:DI-BPMRFFE-2/TO_IN</v>
      </c>
      <c r="R3221" s="46" t="s">
        <v>25</v>
      </c>
      <c r="S3221" s="46" t="s">
        <v>25</v>
      </c>
      <c r="T3221" s="47" t="str">
        <f>Def_Sistemas_Conectores_Cabos!$C$14</f>
        <v>Datalink Extrudado</v>
      </c>
      <c r="U3221" s="45" t="s">
        <v>46</v>
      </c>
      <c r="V3221" s="33"/>
      <c r="W3221" s="33"/>
      <c r="X3221" s="33"/>
    </row>
    <row r="3222" ht="15.75" customHeight="1">
      <c r="A3222" s="19" t="str">
        <f>Def_Sistemas_Conectores_Cabos!$A$22</f>
        <v>BPM de elétrons</v>
      </c>
      <c r="B3222" s="22" t="str">
        <f>Datas_Entregas!$A$3</f>
        <v>BTS/Anel</v>
      </c>
      <c r="C3222" s="25">
        <f t="array" ref="C3222">INDEX(Datas_Entregas!$B$2:$B$100, MATCH(B3222, Datas_Entregas!$A$2:$A$100, 0), 1)</f>
        <v>43296</v>
      </c>
      <c r="D3222" s="22" t="str">
        <f>Def_Status_Montagem!$A$2</f>
        <v>A verificar</v>
      </c>
      <c r="E3222" s="35" t="str">
        <f>Def_Status_Montagem!$B$4</f>
        <v>Contratada (inclui etiqueta)</v>
      </c>
      <c r="F3222" s="26" t="str">
        <f t="array" ref="F3222">INDEX(Def_Instancias_Equipamentos!$F$2:$F$5135, MATCH(K3222, Def_Instancias_Equipamentos!$D$2:$D$5135, 0), 1)</f>
        <v>Túnel (Anel)</v>
      </c>
      <c r="G3222" s="27" t="str">
        <f t="array" ref="G3222">INDEX(Def_Instancias_Equipamentos!$F$2:$F$5135, MATCH(L3222, Def_Instancias_Equipamentos!$D$2:$D$5135, 0), 1)</f>
        <v>Sala Racks 7</v>
      </c>
      <c r="H3222" s="26" t="str">
        <f t="array" ref="H3222">INDEX(Def_Instancias_Equipamentos!$E$2:$E$5135, MATCH(K3222, Def_Instancias_Equipamentos!$D$2:$D$5135, 0), 1)</f>
        <v>SI-07C4</v>
      </c>
      <c r="I3222" s="27" t="str">
        <f t="array" ref="I3222">INDEX(Def_Instancias_Equipamentos!$E$2:$E$5135, MATCH(L3222, Def_Instancias_Equipamentos!$D$2:$D$5135, 0), 1)</f>
        <v>IA-07RaBPM</v>
      </c>
      <c r="J3222" s="27" t="str">
        <f t="shared" si="26"/>
        <v>EXTERNO</v>
      </c>
      <c r="K3222" s="28" t="str">
        <f>Def_Instancias_Equipamentos!$D$1094</f>
        <v>SI-07C4:DI-BPMSigPatch</v>
      </c>
      <c r="L3222" s="19" t="str">
        <f>Def_Instancias_Equipamentos!$D$844</f>
        <v>SI-07C4:DI-BPMRFFE</v>
      </c>
      <c r="M3222" s="44" t="s">
        <v>51</v>
      </c>
      <c r="N3222" s="45" t="s">
        <v>52</v>
      </c>
      <c r="O3222" s="31" t="str">
        <f>Def_Sistemas_Conectores_Cabos!$B$7</f>
        <v>SMA 50-ohm</v>
      </c>
      <c r="P3222" s="19" t="str">
        <f>Def_Sistemas_Conectores_Cabos!$B$7</f>
        <v>SMA 50-ohm</v>
      </c>
      <c r="Q3222" s="27" t="str">
        <f t="shared" si="31"/>
        <v>SI-07C4:DI-BPMSigPatch/TO_OUT
SI-07C4:DI-BPMRFFE/TO_IN</v>
      </c>
      <c r="R3222" s="46" t="s">
        <v>25</v>
      </c>
      <c r="S3222" s="46" t="s">
        <v>25</v>
      </c>
      <c r="T3222" s="47" t="str">
        <f>Def_Sistemas_Conectores_Cabos!$C$14</f>
        <v>Datalink Extrudado</v>
      </c>
      <c r="U3222" s="45" t="s">
        <v>46</v>
      </c>
      <c r="V3222" s="33"/>
      <c r="W3222" s="33"/>
      <c r="X3222" s="33"/>
    </row>
    <row r="3223" ht="15.75" customHeight="1">
      <c r="A3223" s="19" t="str">
        <f>Def_Sistemas_Conectores_Cabos!$A$22</f>
        <v>BPM de elétrons</v>
      </c>
      <c r="B3223" s="22" t="str">
        <f>Datas_Entregas!$A$3</f>
        <v>BTS/Anel</v>
      </c>
      <c r="C3223" s="25">
        <f t="array" ref="C3223">INDEX(Datas_Entregas!$B$2:$B$100, MATCH(B3223, Datas_Entregas!$A$2:$A$100, 0), 1)</f>
        <v>43296</v>
      </c>
      <c r="D3223" s="22" t="str">
        <f>Def_Status_Montagem!$A$2</f>
        <v>A verificar</v>
      </c>
      <c r="E3223" s="35" t="str">
        <f>Def_Status_Montagem!$B$4</f>
        <v>Contratada (inclui etiqueta)</v>
      </c>
      <c r="F3223" s="26" t="str">
        <f t="array" ref="F3223">INDEX(Def_Instancias_Equipamentos!$F$2:$F$5135, MATCH(K3223, Def_Instancias_Equipamentos!$D$2:$D$5135, 0), 1)</f>
        <v>Túnel (Anel)</v>
      </c>
      <c r="G3223" s="27" t="str">
        <f t="array" ref="G3223">INDEX(Def_Instancias_Equipamentos!$F$2:$F$5135, MATCH(L3223, Def_Instancias_Equipamentos!$D$2:$D$5135, 0), 1)</f>
        <v>Sala Racks 7</v>
      </c>
      <c r="H3223" s="26" t="str">
        <f t="array" ref="H3223">INDEX(Def_Instancias_Equipamentos!$E$2:$E$5135, MATCH(K3223, Def_Instancias_Equipamentos!$D$2:$D$5135, 0), 1)</f>
        <v>SI-07M1</v>
      </c>
      <c r="I3223" s="27" t="str">
        <f t="array" ref="I3223">INDEX(Def_Instancias_Equipamentos!$E$2:$E$5135, MATCH(L3223, Def_Instancias_Equipamentos!$D$2:$D$5135, 0), 1)</f>
        <v>IA-07RaBPM</v>
      </c>
      <c r="J3223" s="27" t="str">
        <f t="shared" si="26"/>
        <v>EXTERNO</v>
      </c>
      <c r="K3223" s="28" t="str">
        <f>Def_Instancias_Equipamentos!$D$1095</f>
        <v>SI-07M1:DI-BPMSigPatch</v>
      </c>
      <c r="L3223" s="19" t="str">
        <f>Def_Instancias_Equipamentos!$D$845</f>
        <v>SI-07M1:DI-BPMRFFE</v>
      </c>
      <c r="M3223" s="44" t="s">
        <v>51</v>
      </c>
      <c r="N3223" s="45" t="s">
        <v>52</v>
      </c>
      <c r="O3223" s="31" t="str">
        <f>Def_Sistemas_Conectores_Cabos!$B$7</f>
        <v>SMA 50-ohm</v>
      </c>
      <c r="P3223" s="19" t="str">
        <f>Def_Sistemas_Conectores_Cabos!$B$7</f>
        <v>SMA 50-ohm</v>
      </c>
      <c r="Q3223" s="27" t="str">
        <f t="shared" si="31"/>
        <v>SI-07M1:DI-BPMSigPatch/TO_OUT
SI-07M1:DI-BPMRFFE/TO_IN</v>
      </c>
      <c r="R3223" s="46" t="s">
        <v>25</v>
      </c>
      <c r="S3223" s="46" t="s">
        <v>25</v>
      </c>
      <c r="T3223" s="47" t="str">
        <f>Def_Sistemas_Conectores_Cabos!$C$14</f>
        <v>Datalink Extrudado</v>
      </c>
      <c r="U3223" s="45" t="s">
        <v>46</v>
      </c>
      <c r="V3223" s="33"/>
      <c r="W3223" s="33"/>
      <c r="X3223" s="33"/>
    </row>
    <row r="3224" ht="15.75" customHeight="1">
      <c r="A3224" s="19" t="str">
        <f>Def_Sistemas_Conectores_Cabos!$A$22</f>
        <v>BPM de elétrons</v>
      </c>
      <c r="B3224" s="22" t="str">
        <f>Datas_Entregas!$A$3</f>
        <v>BTS/Anel</v>
      </c>
      <c r="C3224" s="25">
        <f t="array" ref="C3224">INDEX(Datas_Entregas!$B$2:$B$100, MATCH(B3224, Datas_Entregas!$A$2:$A$100, 0), 1)</f>
        <v>43296</v>
      </c>
      <c r="D3224" s="22" t="str">
        <f>Def_Status_Montagem!$A$2</f>
        <v>A verificar</v>
      </c>
      <c r="E3224" s="35" t="str">
        <f>Def_Status_Montagem!$B$4</f>
        <v>Contratada (inclui etiqueta)</v>
      </c>
      <c r="F3224" s="26" t="str">
        <f t="array" ref="F3224">INDEX(Def_Instancias_Equipamentos!$F$2:$F$5135, MATCH(K3224, Def_Instancias_Equipamentos!$D$2:$D$5135, 0), 1)</f>
        <v>Túnel (Anel)</v>
      </c>
      <c r="G3224" s="27" t="str">
        <f t="array" ref="G3224">INDEX(Def_Instancias_Equipamentos!$F$2:$F$5135, MATCH(L3224, Def_Instancias_Equipamentos!$D$2:$D$5135, 0), 1)</f>
        <v>Sala Racks 7</v>
      </c>
      <c r="H3224" s="26" t="str">
        <f t="array" ref="H3224">INDEX(Def_Instancias_Equipamentos!$E$2:$E$5135, MATCH(K3224, Def_Instancias_Equipamentos!$D$2:$D$5135, 0), 1)</f>
        <v>SI-07M2</v>
      </c>
      <c r="I3224" s="27" t="str">
        <f t="array" ref="I3224">INDEX(Def_Instancias_Equipamentos!$E$2:$E$5135, MATCH(L3224, Def_Instancias_Equipamentos!$D$2:$D$5135, 0), 1)</f>
        <v>IA-07RaBPM</v>
      </c>
      <c r="J3224" s="27" t="str">
        <f t="shared" si="26"/>
        <v>EXTERNO</v>
      </c>
      <c r="K3224" s="28" t="str">
        <f>Def_Instancias_Equipamentos!$D$1096</f>
        <v>SI-07M2:DI-BPMSigPatch</v>
      </c>
      <c r="L3224" s="19" t="str">
        <f>Def_Instancias_Equipamentos!$D$846</f>
        <v>SI-07M2:DI-BPMRFFE</v>
      </c>
      <c r="M3224" s="44" t="s">
        <v>51</v>
      </c>
      <c r="N3224" s="45" t="s">
        <v>52</v>
      </c>
      <c r="O3224" s="31" t="str">
        <f>Def_Sistemas_Conectores_Cabos!$B$7</f>
        <v>SMA 50-ohm</v>
      </c>
      <c r="P3224" s="19" t="str">
        <f>Def_Sistemas_Conectores_Cabos!$B$7</f>
        <v>SMA 50-ohm</v>
      </c>
      <c r="Q3224" s="27" t="str">
        <f t="shared" si="31"/>
        <v>SI-07M2:DI-BPMSigPatch/TO_OUT
SI-07M2:DI-BPMRFFE/TO_IN</v>
      </c>
      <c r="R3224" s="46" t="s">
        <v>25</v>
      </c>
      <c r="S3224" s="46" t="s">
        <v>25</v>
      </c>
      <c r="T3224" s="47" t="str">
        <f>Def_Sistemas_Conectores_Cabos!$C$14</f>
        <v>Datalink Extrudado</v>
      </c>
      <c r="U3224" s="45" t="s">
        <v>46</v>
      </c>
      <c r="V3224" s="33"/>
      <c r="W3224" s="33"/>
      <c r="X3224" s="33"/>
    </row>
    <row r="3225" ht="15.75" customHeight="1">
      <c r="A3225" s="19" t="str">
        <f>Def_Sistemas_Conectores_Cabos!$A$22</f>
        <v>BPM de elétrons</v>
      </c>
      <c r="B3225" s="22" t="str">
        <f>Datas_Entregas!$A$3</f>
        <v>BTS/Anel</v>
      </c>
      <c r="C3225" s="25">
        <f t="array" ref="C3225">INDEX(Datas_Entregas!$B$2:$B$100, MATCH(B3225, Datas_Entregas!$A$2:$A$100, 0), 1)</f>
        <v>43296</v>
      </c>
      <c r="D3225" s="22" t="str">
        <f>Def_Status_Montagem!$A$2</f>
        <v>A verificar</v>
      </c>
      <c r="E3225" s="35" t="str">
        <f>Def_Status_Montagem!$B$4</f>
        <v>Contratada (inclui etiqueta)</v>
      </c>
      <c r="F3225" s="26" t="str">
        <f t="array" ref="F3225">INDEX(Def_Instancias_Equipamentos!$F$2:$F$5135, MATCH(K3225, Def_Instancias_Equipamentos!$D$2:$D$5135, 0), 1)</f>
        <v>Túnel (Anel)</v>
      </c>
      <c r="G3225" s="27" t="str">
        <f t="array" ref="G3225">INDEX(Def_Instancias_Equipamentos!$F$2:$F$5135, MATCH(L3225, Def_Instancias_Equipamentos!$D$2:$D$5135, 0), 1)</f>
        <v>Sala Racks 7</v>
      </c>
      <c r="H3225" s="26" t="str">
        <f t="array" ref="H3225">INDEX(Def_Instancias_Equipamentos!$E$2:$E$5135, MATCH(K3225, Def_Instancias_Equipamentos!$D$2:$D$5135, 0), 1)</f>
        <v>SI-07SP</v>
      </c>
      <c r="I3225" s="27" t="str">
        <f t="array" ref="I3225">INDEX(Def_Instancias_Equipamentos!$E$2:$E$5135, MATCH(L3225, Def_Instancias_Equipamentos!$D$2:$D$5135, 0), 1)</f>
        <v>IA-07RaBPM</v>
      </c>
      <c r="J3225" s="27" t="str">
        <f t="shared" si="26"/>
        <v>EXTERNO</v>
      </c>
      <c r="K3225" s="28" t="str">
        <f>Def_Instancias_Equipamentos!$D$1213</f>
        <v>SI-07SP:DI-BPMSigPatch-1</v>
      </c>
      <c r="L3225" s="19" t="str">
        <f>Def_Instancias_Equipamentos!$D$963</f>
        <v>SI-07SP:DI-BPMRFFE-1</v>
      </c>
      <c r="M3225" s="44" t="s">
        <v>51</v>
      </c>
      <c r="N3225" s="45" t="s">
        <v>52</v>
      </c>
      <c r="O3225" s="31" t="str">
        <f>Def_Sistemas_Conectores_Cabos!$B$7</f>
        <v>SMA 50-ohm</v>
      </c>
      <c r="P3225" s="19" t="str">
        <f>Def_Sistemas_Conectores_Cabos!$B$7</f>
        <v>SMA 50-ohm</v>
      </c>
      <c r="Q3225" s="27" t="str">
        <f t="shared" si="31"/>
        <v>SI-07SP:DI-BPMSigPatch-1/TO_OUT
SI-07SP:DI-BPMRFFE-1/TO_IN</v>
      </c>
      <c r="R3225" s="46" t="s">
        <v>25</v>
      </c>
      <c r="S3225" s="46" t="s">
        <v>25</v>
      </c>
      <c r="T3225" s="47" t="str">
        <f>Def_Sistemas_Conectores_Cabos!$C$14</f>
        <v>Datalink Extrudado</v>
      </c>
      <c r="U3225" s="45" t="s">
        <v>46</v>
      </c>
      <c r="V3225" s="33"/>
      <c r="W3225" s="33"/>
      <c r="X3225" s="33"/>
    </row>
    <row r="3226" ht="15.75" customHeight="1">
      <c r="A3226" s="19" t="str">
        <f>Def_Sistemas_Conectores_Cabos!$A$22</f>
        <v>BPM de elétrons</v>
      </c>
      <c r="B3226" s="22" t="str">
        <f>Datas_Entregas!$A$3</f>
        <v>BTS/Anel</v>
      </c>
      <c r="C3226" s="25">
        <f t="array" ref="C3226">INDEX(Datas_Entregas!$B$2:$B$100, MATCH(B3226, Datas_Entregas!$A$2:$A$100, 0), 1)</f>
        <v>43296</v>
      </c>
      <c r="D3226" s="22" t="str">
        <f>Def_Status_Montagem!$A$2</f>
        <v>A verificar</v>
      </c>
      <c r="E3226" s="35" t="str">
        <f>Def_Status_Montagem!$B$4</f>
        <v>Contratada (inclui etiqueta)</v>
      </c>
      <c r="F3226" s="26" t="str">
        <f t="array" ref="F3226">INDEX(Def_Instancias_Equipamentos!$F$2:$F$5135, MATCH(K3226, Def_Instancias_Equipamentos!$D$2:$D$5135, 0), 1)</f>
        <v>Túnel (Anel)</v>
      </c>
      <c r="G3226" s="27" t="str">
        <f t="array" ref="G3226">INDEX(Def_Instancias_Equipamentos!$F$2:$F$5135, MATCH(L3226, Def_Instancias_Equipamentos!$D$2:$D$5135, 0), 1)</f>
        <v>Sala Racks 7</v>
      </c>
      <c r="H3226" s="26" t="str">
        <f t="array" ref="H3226">INDEX(Def_Instancias_Equipamentos!$E$2:$E$5135, MATCH(K3226, Def_Instancias_Equipamentos!$D$2:$D$5135, 0), 1)</f>
        <v>SI-07SP</v>
      </c>
      <c r="I3226" s="27" t="str">
        <f t="array" ref="I3226">INDEX(Def_Instancias_Equipamentos!$E$2:$E$5135, MATCH(L3226, Def_Instancias_Equipamentos!$D$2:$D$5135, 0), 1)</f>
        <v>IA-07RaBPM</v>
      </c>
      <c r="J3226" s="27" t="str">
        <f t="shared" si="26"/>
        <v>EXTERNO</v>
      </c>
      <c r="K3226" s="28" t="str">
        <f>Def_Instancias_Equipamentos!$D$1214</f>
        <v>SI-07SP:DI-BPMSigPatch-2</v>
      </c>
      <c r="L3226" s="19" t="str">
        <f>Def_Instancias_Equipamentos!$D$964</f>
        <v>SI-07SP:DI-BPMRFFE-2</v>
      </c>
      <c r="M3226" s="44" t="s">
        <v>51</v>
      </c>
      <c r="N3226" s="45" t="s">
        <v>52</v>
      </c>
      <c r="O3226" s="31" t="str">
        <f>Def_Sistemas_Conectores_Cabos!$B$7</f>
        <v>SMA 50-ohm</v>
      </c>
      <c r="P3226" s="19" t="str">
        <f>Def_Sistemas_Conectores_Cabos!$B$7</f>
        <v>SMA 50-ohm</v>
      </c>
      <c r="Q3226" s="27" t="str">
        <f t="shared" si="31"/>
        <v>SI-07SP:DI-BPMSigPatch-2/TO_OUT
SI-07SP:DI-BPMRFFE-2/TO_IN</v>
      </c>
      <c r="R3226" s="46" t="s">
        <v>25</v>
      </c>
      <c r="S3226" s="46" t="s">
        <v>25</v>
      </c>
      <c r="T3226" s="47" t="str">
        <f>Def_Sistemas_Conectores_Cabos!$C$14</f>
        <v>Datalink Extrudado</v>
      </c>
      <c r="U3226" s="45" t="s">
        <v>46</v>
      </c>
      <c r="V3226" s="33"/>
      <c r="W3226" s="33"/>
      <c r="X3226" s="33"/>
    </row>
    <row r="3227" ht="15.75" customHeight="1">
      <c r="A3227" s="19" t="str">
        <f>Def_Sistemas_Conectores_Cabos!$A$22</f>
        <v>BPM de elétrons</v>
      </c>
      <c r="B3227" s="22" t="str">
        <f>Datas_Entregas!$A$3</f>
        <v>BTS/Anel</v>
      </c>
      <c r="C3227" s="25">
        <f t="array" ref="C3227">INDEX(Datas_Entregas!$B$2:$B$100, MATCH(B3227, Datas_Entregas!$A$2:$A$100, 0), 1)</f>
        <v>43296</v>
      </c>
      <c r="D3227" s="22" t="str">
        <f>Def_Status_Montagem!$A$2</f>
        <v>A verificar</v>
      </c>
      <c r="E3227" s="35" t="str">
        <f>Def_Status_Montagem!$B$4</f>
        <v>Contratada (inclui etiqueta)</v>
      </c>
      <c r="F3227" s="26" t="str">
        <f t="array" ref="F3227">INDEX(Def_Instancias_Equipamentos!$F$2:$F$5135, MATCH(K3227, Def_Instancias_Equipamentos!$D$2:$D$5135, 0), 1)</f>
        <v>Túnel (Anel)</v>
      </c>
      <c r="G3227" s="27" t="str">
        <f t="array" ref="G3227">INDEX(Def_Instancias_Equipamentos!$F$2:$F$5135, MATCH(L3227, Def_Instancias_Equipamentos!$D$2:$D$5135, 0), 1)</f>
        <v>Sala Racks 8</v>
      </c>
      <c r="H3227" s="26" t="str">
        <f t="array" ref="H3227">INDEX(Def_Instancias_Equipamentos!$E$2:$E$5135, MATCH(K3227, Def_Instancias_Equipamentos!$D$2:$D$5135, 0), 1)</f>
        <v>SI-08C1</v>
      </c>
      <c r="I3227" s="27" t="str">
        <f t="array" ref="I3227">INDEX(Def_Instancias_Equipamentos!$E$2:$E$5135, MATCH(L3227, Def_Instancias_Equipamentos!$D$2:$D$5135, 0), 1)</f>
        <v>IA-08RaBPM</v>
      </c>
      <c r="J3227" s="27" t="str">
        <f t="shared" si="26"/>
        <v>EXTERNO</v>
      </c>
      <c r="K3227" s="28" t="str">
        <f>Def_Instancias_Equipamentos!$D$1097</f>
        <v>SI-08C1:DI-BPMSigPatch-1</v>
      </c>
      <c r="L3227" s="19" t="str">
        <f>Def_Instancias_Equipamentos!$D$847</f>
        <v>SI-08C1:DI-BPMRFFE-1</v>
      </c>
      <c r="M3227" s="44" t="s">
        <v>51</v>
      </c>
      <c r="N3227" s="45" t="s">
        <v>52</v>
      </c>
      <c r="O3227" s="31" t="str">
        <f>Def_Sistemas_Conectores_Cabos!$B$7</f>
        <v>SMA 50-ohm</v>
      </c>
      <c r="P3227" s="19" t="str">
        <f>Def_Sistemas_Conectores_Cabos!$B$7</f>
        <v>SMA 50-ohm</v>
      </c>
      <c r="Q3227" s="27" t="str">
        <f t="shared" si="31"/>
        <v>SI-08C1:DI-BPMSigPatch-1/TO_OUT
SI-08C1:DI-BPMRFFE-1/TO_IN</v>
      </c>
      <c r="R3227" s="46" t="s">
        <v>25</v>
      </c>
      <c r="S3227" s="46" t="s">
        <v>25</v>
      </c>
      <c r="T3227" s="47" t="str">
        <f>Def_Sistemas_Conectores_Cabos!$C$14</f>
        <v>Datalink Extrudado</v>
      </c>
      <c r="U3227" s="45" t="s">
        <v>46</v>
      </c>
      <c r="V3227" s="33"/>
      <c r="W3227" s="33"/>
      <c r="X3227" s="33"/>
    </row>
    <row r="3228" ht="15.75" customHeight="1">
      <c r="A3228" s="19" t="str">
        <f>Def_Sistemas_Conectores_Cabos!$A$22</f>
        <v>BPM de elétrons</v>
      </c>
      <c r="B3228" s="22" t="str">
        <f>Datas_Entregas!$A$3</f>
        <v>BTS/Anel</v>
      </c>
      <c r="C3228" s="25">
        <f t="array" ref="C3228">INDEX(Datas_Entregas!$B$2:$B$100, MATCH(B3228, Datas_Entregas!$A$2:$A$100, 0), 1)</f>
        <v>43296</v>
      </c>
      <c r="D3228" s="22" t="str">
        <f>Def_Status_Montagem!$A$2</f>
        <v>A verificar</v>
      </c>
      <c r="E3228" s="35" t="str">
        <f>Def_Status_Montagem!$B$4</f>
        <v>Contratada (inclui etiqueta)</v>
      </c>
      <c r="F3228" s="26" t="str">
        <f t="array" ref="F3228">INDEX(Def_Instancias_Equipamentos!$F$2:$F$5135, MATCH(K3228, Def_Instancias_Equipamentos!$D$2:$D$5135, 0), 1)</f>
        <v>Túnel (Anel)</v>
      </c>
      <c r="G3228" s="27" t="str">
        <f t="array" ref="G3228">INDEX(Def_Instancias_Equipamentos!$F$2:$F$5135, MATCH(L3228, Def_Instancias_Equipamentos!$D$2:$D$5135, 0), 1)</f>
        <v>Sala Racks 8</v>
      </c>
      <c r="H3228" s="26" t="str">
        <f t="array" ref="H3228">INDEX(Def_Instancias_Equipamentos!$E$2:$E$5135, MATCH(K3228, Def_Instancias_Equipamentos!$D$2:$D$5135, 0), 1)</f>
        <v>SI-08C1</v>
      </c>
      <c r="I3228" s="27" t="str">
        <f t="array" ref="I3228">INDEX(Def_Instancias_Equipamentos!$E$2:$E$5135, MATCH(L3228, Def_Instancias_Equipamentos!$D$2:$D$5135, 0), 1)</f>
        <v>IA-08RaBPM</v>
      </c>
      <c r="J3228" s="27" t="str">
        <f t="shared" si="26"/>
        <v>EXTERNO</v>
      </c>
      <c r="K3228" s="28" t="str">
        <f>Def_Instancias_Equipamentos!$D$1098</f>
        <v>SI-08C1:DI-BPMSigPatch-2</v>
      </c>
      <c r="L3228" s="19" t="str">
        <f>Def_Instancias_Equipamentos!$D$848</f>
        <v>SI-08C1:DI-BPMRFFE-2</v>
      </c>
      <c r="M3228" s="44" t="s">
        <v>51</v>
      </c>
      <c r="N3228" s="45" t="s">
        <v>52</v>
      </c>
      <c r="O3228" s="31" t="str">
        <f>Def_Sistemas_Conectores_Cabos!$B$7</f>
        <v>SMA 50-ohm</v>
      </c>
      <c r="P3228" s="19" t="str">
        <f>Def_Sistemas_Conectores_Cabos!$B$7</f>
        <v>SMA 50-ohm</v>
      </c>
      <c r="Q3228" s="27" t="str">
        <f t="shared" si="31"/>
        <v>SI-08C1:DI-BPMSigPatch-2/TO_OUT
SI-08C1:DI-BPMRFFE-2/TO_IN</v>
      </c>
      <c r="R3228" s="46" t="s">
        <v>25</v>
      </c>
      <c r="S3228" s="46" t="s">
        <v>25</v>
      </c>
      <c r="T3228" s="47" t="str">
        <f>Def_Sistemas_Conectores_Cabos!$C$14</f>
        <v>Datalink Extrudado</v>
      </c>
      <c r="U3228" s="45" t="s">
        <v>46</v>
      </c>
      <c r="V3228" s="33"/>
      <c r="W3228" s="33"/>
      <c r="X3228" s="33"/>
    </row>
    <row r="3229" ht="15.75" customHeight="1">
      <c r="A3229" s="19" t="str">
        <f>Def_Sistemas_Conectores_Cabos!$A$22</f>
        <v>BPM de elétrons</v>
      </c>
      <c r="B3229" s="22" t="str">
        <f>Datas_Entregas!$A$3</f>
        <v>BTS/Anel</v>
      </c>
      <c r="C3229" s="25">
        <f t="array" ref="C3229">INDEX(Datas_Entregas!$B$2:$B$100, MATCH(B3229, Datas_Entregas!$A$2:$A$100, 0), 1)</f>
        <v>43296</v>
      </c>
      <c r="D3229" s="22" t="str">
        <f>Def_Status_Montagem!$A$2</f>
        <v>A verificar</v>
      </c>
      <c r="E3229" s="35" t="str">
        <f>Def_Status_Montagem!$B$4</f>
        <v>Contratada (inclui etiqueta)</v>
      </c>
      <c r="F3229" s="26" t="str">
        <f t="array" ref="F3229">INDEX(Def_Instancias_Equipamentos!$F$2:$F$5135, MATCH(K3229, Def_Instancias_Equipamentos!$D$2:$D$5135, 0), 1)</f>
        <v>Túnel (Anel)</v>
      </c>
      <c r="G3229" s="27" t="str">
        <f t="array" ref="G3229">INDEX(Def_Instancias_Equipamentos!$F$2:$F$5135, MATCH(L3229, Def_Instancias_Equipamentos!$D$2:$D$5135, 0), 1)</f>
        <v>Sala Racks 8</v>
      </c>
      <c r="H3229" s="26" t="str">
        <f t="array" ref="H3229">INDEX(Def_Instancias_Equipamentos!$E$2:$E$5135, MATCH(K3229, Def_Instancias_Equipamentos!$D$2:$D$5135, 0), 1)</f>
        <v>SI-08C2</v>
      </c>
      <c r="I3229" s="27" t="str">
        <f t="array" ref="I3229">INDEX(Def_Instancias_Equipamentos!$E$2:$E$5135, MATCH(L3229, Def_Instancias_Equipamentos!$D$2:$D$5135, 0), 1)</f>
        <v>IA-08RaBPM</v>
      </c>
      <c r="J3229" s="27" t="str">
        <f t="shared" si="26"/>
        <v>EXTERNO</v>
      </c>
      <c r="K3229" s="28" t="str">
        <f>Def_Instancias_Equipamentos!$D$1099</f>
        <v>SI-08C2:DI-BPMSigPatch</v>
      </c>
      <c r="L3229" s="19" t="str">
        <f>Def_Instancias_Equipamentos!$D$849</f>
        <v>SI-08C2:DI-BPMRFFE</v>
      </c>
      <c r="M3229" s="44" t="s">
        <v>51</v>
      </c>
      <c r="N3229" s="45" t="s">
        <v>52</v>
      </c>
      <c r="O3229" s="31" t="str">
        <f>Def_Sistemas_Conectores_Cabos!$B$7</f>
        <v>SMA 50-ohm</v>
      </c>
      <c r="P3229" s="19" t="str">
        <f>Def_Sistemas_Conectores_Cabos!$B$7</f>
        <v>SMA 50-ohm</v>
      </c>
      <c r="Q3229" s="27" t="str">
        <f t="shared" si="31"/>
        <v>SI-08C2:DI-BPMSigPatch/TO_OUT
SI-08C2:DI-BPMRFFE/TO_IN</v>
      </c>
      <c r="R3229" s="46" t="s">
        <v>25</v>
      </c>
      <c r="S3229" s="46" t="s">
        <v>25</v>
      </c>
      <c r="T3229" s="47" t="str">
        <f>Def_Sistemas_Conectores_Cabos!$C$14</f>
        <v>Datalink Extrudado</v>
      </c>
      <c r="U3229" s="45" t="s">
        <v>46</v>
      </c>
      <c r="V3229" s="33"/>
      <c r="W3229" s="33"/>
      <c r="X3229" s="33"/>
    </row>
    <row r="3230" ht="15.75" customHeight="1">
      <c r="A3230" s="19" t="str">
        <f>Def_Sistemas_Conectores_Cabos!$A$22</f>
        <v>BPM de elétrons</v>
      </c>
      <c r="B3230" s="22" t="str">
        <f>Datas_Entregas!$A$3</f>
        <v>BTS/Anel</v>
      </c>
      <c r="C3230" s="25">
        <f t="array" ref="C3230">INDEX(Datas_Entregas!$B$2:$B$100, MATCH(B3230, Datas_Entregas!$A$2:$A$100, 0), 1)</f>
        <v>43296</v>
      </c>
      <c r="D3230" s="22" t="str">
        <f>Def_Status_Montagem!$A$2</f>
        <v>A verificar</v>
      </c>
      <c r="E3230" s="35" t="str">
        <f>Def_Status_Montagem!$B$4</f>
        <v>Contratada (inclui etiqueta)</v>
      </c>
      <c r="F3230" s="26" t="str">
        <f t="array" ref="F3230">INDEX(Def_Instancias_Equipamentos!$F$2:$F$5135, MATCH(K3230, Def_Instancias_Equipamentos!$D$2:$D$5135, 0), 1)</f>
        <v>Túnel (Anel)</v>
      </c>
      <c r="G3230" s="27" t="str">
        <f t="array" ref="G3230">INDEX(Def_Instancias_Equipamentos!$F$2:$F$5135, MATCH(L3230, Def_Instancias_Equipamentos!$D$2:$D$5135, 0), 1)</f>
        <v>Sala Racks 8</v>
      </c>
      <c r="H3230" s="26" t="str">
        <f t="array" ref="H3230">INDEX(Def_Instancias_Equipamentos!$E$2:$E$5135, MATCH(K3230, Def_Instancias_Equipamentos!$D$2:$D$5135, 0), 1)</f>
        <v>SI-08C3</v>
      </c>
      <c r="I3230" s="27" t="str">
        <f t="array" ref="I3230">INDEX(Def_Instancias_Equipamentos!$E$2:$E$5135, MATCH(L3230, Def_Instancias_Equipamentos!$D$2:$D$5135, 0), 1)</f>
        <v>IA-08RaBPM</v>
      </c>
      <c r="J3230" s="27" t="str">
        <f t="shared" si="26"/>
        <v>EXTERNO</v>
      </c>
      <c r="K3230" s="28" t="str">
        <f>Def_Instancias_Equipamentos!$D$1100</f>
        <v>SI-08C3:DI-BPMSigPatch-1</v>
      </c>
      <c r="L3230" s="19" t="str">
        <f>Def_Instancias_Equipamentos!$D$850</f>
        <v>SI-08C3:DI-BPMRFFE-1</v>
      </c>
      <c r="M3230" s="44" t="s">
        <v>51</v>
      </c>
      <c r="N3230" s="45" t="s">
        <v>52</v>
      </c>
      <c r="O3230" s="31" t="str">
        <f>Def_Sistemas_Conectores_Cabos!$B$7</f>
        <v>SMA 50-ohm</v>
      </c>
      <c r="P3230" s="19" t="str">
        <f>Def_Sistemas_Conectores_Cabos!$B$7</f>
        <v>SMA 50-ohm</v>
      </c>
      <c r="Q3230" s="27" t="str">
        <f t="shared" si="31"/>
        <v>SI-08C3:DI-BPMSigPatch-1/TO_OUT
SI-08C3:DI-BPMRFFE-1/TO_IN</v>
      </c>
      <c r="R3230" s="46" t="s">
        <v>25</v>
      </c>
      <c r="S3230" s="46" t="s">
        <v>25</v>
      </c>
      <c r="T3230" s="47" t="str">
        <f>Def_Sistemas_Conectores_Cabos!$C$14</f>
        <v>Datalink Extrudado</v>
      </c>
      <c r="U3230" s="45" t="s">
        <v>46</v>
      </c>
      <c r="V3230" s="33"/>
      <c r="W3230" s="33"/>
      <c r="X3230" s="33"/>
    </row>
    <row r="3231" ht="15.75" customHeight="1">
      <c r="A3231" s="19" t="str">
        <f>Def_Sistemas_Conectores_Cabos!$A$22</f>
        <v>BPM de elétrons</v>
      </c>
      <c r="B3231" s="22" t="str">
        <f>Datas_Entregas!$A$3</f>
        <v>BTS/Anel</v>
      </c>
      <c r="C3231" s="25">
        <f t="array" ref="C3231">INDEX(Datas_Entregas!$B$2:$B$100, MATCH(B3231, Datas_Entregas!$A$2:$A$100, 0), 1)</f>
        <v>43296</v>
      </c>
      <c r="D3231" s="22" t="str">
        <f>Def_Status_Montagem!$A$2</f>
        <v>A verificar</v>
      </c>
      <c r="E3231" s="35" t="str">
        <f>Def_Status_Montagem!$B$4</f>
        <v>Contratada (inclui etiqueta)</v>
      </c>
      <c r="F3231" s="26" t="str">
        <f t="array" ref="F3231">INDEX(Def_Instancias_Equipamentos!$F$2:$F$5135, MATCH(K3231, Def_Instancias_Equipamentos!$D$2:$D$5135, 0), 1)</f>
        <v>Túnel (Anel)</v>
      </c>
      <c r="G3231" s="27" t="str">
        <f t="array" ref="G3231">INDEX(Def_Instancias_Equipamentos!$F$2:$F$5135, MATCH(L3231, Def_Instancias_Equipamentos!$D$2:$D$5135, 0), 1)</f>
        <v>Sala Racks 8</v>
      </c>
      <c r="H3231" s="26" t="str">
        <f t="array" ref="H3231">INDEX(Def_Instancias_Equipamentos!$E$2:$E$5135, MATCH(K3231, Def_Instancias_Equipamentos!$D$2:$D$5135, 0), 1)</f>
        <v>SI-08C3</v>
      </c>
      <c r="I3231" s="27" t="str">
        <f t="array" ref="I3231">INDEX(Def_Instancias_Equipamentos!$E$2:$E$5135, MATCH(L3231, Def_Instancias_Equipamentos!$D$2:$D$5135, 0), 1)</f>
        <v>IA-08RaBPM</v>
      </c>
      <c r="J3231" s="27" t="str">
        <f t="shared" si="26"/>
        <v>EXTERNO</v>
      </c>
      <c r="K3231" s="28" t="str">
        <f>Def_Instancias_Equipamentos!$D$1101</f>
        <v>SI-08C3:DI-BPMSigPatch-2</v>
      </c>
      <c r="L3231" s="19" t="str">
        <f>Def_Instancias_Equipamentos!$D$851</f>
        <v>SI-08C3:DI-BPMRFFE-2</v>
      </c>
      <c r="M3231" s="44" t="s">
        <v>51</v>
      </c>
      <c r="N3231" s="45" t="s">
        <v>52</v>
      </c>
      <c r="O3231" s="31" t="str">
        <f>Def_Sistemas_Conectores_Cabos!$B$7</f>
        <v>SMA 50-ohm</v>
      </c>
      <c r="P3231" s="19" t="str">
        <f>Def_Sistemas_Conectores_Cabos!$B$7</f>
        <v>SMA 50-ohm</v>
      </c>
      <c r="Q3231" s="27" t="str">
        <f t="shared" si="31"/>
        <v>SI-08C3:DI-BPMSigPatch-2/TO_OUT
SI-08C3:DI-BPMRFFE-2/TO_IN</v>
      </c>
      <c r="R3231" s="46" t="s">
        <v>25</v>
      </c>
      <c r="S3231" s="46" t="s">
        <v>25</v>
      </c>
      <c r="T3231" s="47" t="str">
        <f>Def_Sistemas_Conectores_Cabos!$C$14</f>
        <v>Datalink Extrudado</v>
      </c>
      <c r="U3231" s="45" t="s">
        <v>46</v>
      </c>
      <c r="V3231" s="33"/>
      <c r="W3231" s="33"/>
      <c r="X3231" s="33"/>
    </row>
    <row r="3232" ht="15.75" customHeight="1">
      <c r="A3232" s="19" t="str">
        <f>Def_Sistemas_Conectores_Cabos!$A$22</f>
        <v>BPM de elétrons</v>
      </c>
      <c r="B3232" s="22" t="str">
        <f>Datas_Entregas!$A$3</f>
        <v>BTS/Anel</v>
      </c>
      <c r="C3232" s="25">
        <f t="array" ref="C3232">INDEX(Datas_Entregas!$B$2:$B$100, MATCH(B3232, Datas_Entregas!$A$2:$A$100, 0), 1)</f>
        <v>43296</v>
      </c>
      <c r="D3232" s="22" t="str">
        <f>Def_Status_Montagem!$A$2</f>
        <v>A verificar</v>
      </c>
      <c r="E3232" s="35" t="str">
        <f>Def_Status_Montagem!$B$4</f>
        <v>Contratada (inclui etiqueta)</v>
      </c>
      <c r="F3232" s="26" t="str">
        <f t="array" ref="F3232">INDEX(Def_Instancias_Equipamentos!$F$2:$F$5135, MATCH(K3232, Def_Instancias_Equipamentos!$D$2:$D$5135, 0), 1)</f>
        <v>Túnel (Anel)</v>
      </c>
      <c r="G3232" s="27" t="str">
        <f t="array" ref="G3232">INDEX(Def_Instancias_Equipamentos!$F$2:$F$5135, MATCH(L3232, Def_Instancias_Equipamentos!$D$2:$D$5135, 0), 1)</f>
        <v>Sala Racks 8</v>
      </c>
      <c r="H3232" s="26" t="str">
        <f t="array" ref="H3232">INDEX(Def_Instancias_Equipamentos!$E$2:$E$5135, MATCH(K3232, Def_Instancias_Equipamentos!$D$2:$D$5135, 0), 1)</f>
        <v>SI-08C4</v>
      </c>
      <c r="I3232" s="27" t="str">
        <f t="array" ref="I3232">INDEX(Def_Instancias_Equipamentos!$E$2:$E$5135, MATCH(L3232, Def_Instancias_Equipamentos!$D$2:$D$5135, 0), 1)</f>
        <v>IA-08RaBPM</v>
      </c>
      <c r="J3232" s="27" t="str">
        <f t="shared" si="26"/>
        <v>EXTERNO</v>
      </c>
      <c r="K3232" s="28" t="str">
        <f>Def_Instancias_Equipamentos!$D$1102</f>
        <v>SI-08C4:DI-BPMSigPatch</v>
      </c>
      <c r="L3232" s="19" t="str">
        <f>Def_Instancias_Equipamentos!$D$852</f>
        <v>SI-08C4:DI-BPMRFFE</v>
      </c>
      <c r="M3232" s="44" t="s">
        <v>51</v>
      </c>
      <c r="N3232" s="45" t="s">
        <v>52</v>
      </c>
      <c r="O3232" s="31" t="str">
        <f>Def_Sistemas_Conectores_Cabos!$B$7</f>
        <v>SMA 50-ohm</v>
      </c>
      <c r="P3232" s="19" t="str">
        <f>Def_Sistemas_Conectores_Cabos!$B$7</f>
        <v>SMA 50-ohm</v>
      </c>
      <c r="Q3232" s="27" t="str">
        <f t="shared" si="31"/>
        <v>SI-08C4:DI-BPMSigPatch/TO_OUT
SI-08C4:DI-BPMRFFE/TO_IN</v>
      </c>
      <c r="R3232" s="46" t="s">
        <v>25</v>
      </c>
      <c r="S3232" s="46" t="s">
        <v>25</v>
      </c>
      <c r="T3232" s="47" t="str">
        <f>Def_Sistemas_Conectores_Cabos!$C$14</f>
        <v>Datalink Extrudado</v>
      </c>
      <c r="U3232" s="45" t="s">
        <v>46</v>
      </c>
      <c r="V3232" s="33"/>
      <c r="W3232" s="33"/>
      <c r="X3232" s="33"/>
    </row>
    <row r="3233" ht="15.75" customHeight="1">
      <c r="A3233" s="19" t="str">
        <f>Def_Sistemas_Conectores_Cabos!$A$22</f>
        <v>BPM de elétrons</v>
      </c>
      <c r="B3233" s="22" t="str">
        <f>Datas_Entregas!$A$3</f>
        <v>BTS/Anel</v>
      </c>
      <c r="C3233" s="25">
        <f t="array" ref="C3233">INDEX(Datas_Entregas!$B$2:$B$100, MATCH(B3233, Datas_Entregas!$A$2:$A$100, 0), 1)</f>
        <v>43296</v>
      </c>
      <c r="D3233" s="22" t="str">
        <f>Def_Status_Montagem!$A$2</f>
        <v>A verificar</v>
      </c>
      <c r="E3233" s="35" t="str">
        <f>Def_Status_Montagem!$B$4</f>
        <v>Contratada (inclui etiqueta)</v>
      </c>
      <c r="F3233" s="26" t="str">
        <f t="array" ref="F3233">INDEX(Def_Instancias_Equipamentos!$F$2:$F$5135, MATCH(K3233, Def_Instancias_Equipamentos!$D$2:$D$5135, 0), 1)</f>
        <v>Túnel (Anel)</v>
      </c>
      <c r="G3233" s="27" t="str">
        <f t="array" ref="G3233">INDEX(Def_Instancias_Equipamentos!$F$2:$F$5135, MATCH(L3233, Def_Instancias_Equipamentos!$D$2:$D$5135, 0), 1)</f>
        <v>Sala Racks 8</v>
      </c>
      <c r="H3233" s="26" t="str">
        <f t="array" ref="H3233">INDEX(Def_Instancias_Equipamentos!$E$2:$E$5135, MATCH(K3233, Def_Instancias_Equipamentos!$D$2:$D$5135, 0), 1)</f>
        <v>SI-08M1</v>
      </c>
      <c r="I3233" s="27" t="str">
        <f t="array" ref="I3233">INDEX(Def_Instancias_Equipamentos!$E$2:$E$5135, MATCH(L3233, Def_Instancias_Equipamentos!$D$2:$D$5135, 0), 1)</f>
        <v>IA-08RaBPM</v>
      </c>
      <c r="J3233" s="27" t="str">
        <f t="shared" si="26"/>
        <v>EXTERNO</v>
      </c>
      <c r="K3233" s="28" t="str">
        <f>Def_Instancias_Equipamentos!$D$1103</f>
        <v>SI-08M1:DI-BPMSigPatch</v>
      </c>
      <c r="L3233" s="19" t="str">
        <f>Def_Instancias_Equipamentos!$D$853</f>
        <v>SI-08M1:DI-BPMRFFE</v>
      </c>
      <c r="M3233" s="44" t="s">
        <v>51</v>
      </c>
      <c r="N3233" s="45" t="s">
        <v>52</v>
      </c>
      <c r="O3233" s="31" t="str">
        <f>Def_Sistemas_Conectores_Cabos!$B$7</f>
        <v>SMA 50-ohm</v>
      </c>
      <c r="P3233" s="19" t="str">
        <f>Def_Sistemas_Conectores_Cabos!$B$7</f>
        <v>SMA 50-ohm</v>
      </c>
      <c r="Q3233" s="27" t="str">
        <f t="shared" si="31"/>
        <v>SI-08M1:DI-BPMSigPatch/TO_OUT
SI-08M1:DI-BPMRFFE/TO_IN</v>
      </c>
      <c r="R3233" s="46" t="s">
        <v>25</v>
      </c>
      <c r="S3233" s="46" t="s">
        <v>25</v>
      </c>
      <c r="T3233" s="47" t="str">
        <f>Def_Sistemas_Conectores_Cabos!$C$14</f>
        <v>Datalink Extrudado</v>
      </c>
      <c r="U3233" s="45" t="s">
        <v>46</v>
      </c>
      <c r="V3233" s="33"/>
      <c r="W3233" s="33"/>
      <c r="X3233" s="33"/>
    </row>
    <row r="3234" ht="15.75" customHeight="1">
      <c r="A3234" s="19" t="str">
        <f>Def_Sistemas_Conectores_Cabos!$A$22</f>
        <v>BPM de elétrons</v>
      </c>
      <c r="B3234" s="22" t="str">
        <f>Datas_Entregas!$A$3</f>
        <v>BTS/Anel</v>
      </c>
      <c r="C3234" s="25">
        <f t="array" ref="C3234">INDEX(Datas_Entregas!$B$2:$B$100, MATCH(B3234, Datas_Entregas!$A$2:$A$100, 0), 1)</f>
        <v>43296</v>
      </c>
      <c r="D3234" s="22" t="str">
        <f>Def_Status_Montagem!$A$2</f>
        <v>A verificar</v>
      </c>
      <c r="E3234" s="35" t="str">
        <f>Def_Status_Montagem!$B$4</f>
        <v>Contratada (inclui etiqueta)</v>
      </c>
      <c r="F3234" s="26" t="str">
        <f t="array" ref="F3234">INDEX(Def_Instancias_Equipamentos!$F$2:$F$5135, MATCH(K3234, Def_Instancias_Equipamentos!$D$2:$D$5135, 0), 1)</f>
        <v>Túnel (Anel)</v>
      </c>
      <c r="G3234" s="27" t="str">
        <f t="array" ref="G3234">INDEX(Def_Instancias_Equipamentos!$F$2:$F$5135, MATCH(L3234, Def_Instancias_Equipamentos!$D$2:$D$5135, 0), 1)</f>
        <v>Sala Racks 8</v>
      </c>
      <c r="H3234" s="26" t="str">
        <f t="array" ref="H3234">INDEX(Def_Instancias_Equipamentos!$E$2:$E$5135, MATCH(K3234, Def_Instancias_Equipamentos!$D$2:$D$5135, 0), 1)</f>
        <v>SI-08M2</v>
      </c>
      <c r="I3234" s="27" t="str">
        <f t="array" ref="I3234">INDEX(Def_Instancias_Equipamentos!$E$2:$E$5135, MATCH(L3234, Def_Instancias_Equipamentos!$D$2:$D$5135, 0), 1)</f>
        <v>IA-08RaBPM</v>
      </c>
      <c r="J3234" s="27" t="str">
        <f t="shared" si="26"/>
        <v>EXTERNO</v>
      </c>
      <c r="K3234" s="28" t="str">
        <f>Def_Instancias_Equipamentos!$D$1104</f>
        <v>SI-08M2:DI-BPMSigPatch</v>
      </c>
      <c r="L3234" s="19" t="str">
        <f>Def_Instancias_Equipamentos!$D$854</f>
        <v>SI-08M2:DI-BPMRFFE</v>
      </c>
      <c r="M3234" s="44" t="s">
        <v>51</v>
      </c>
      <c r="N3234" s="45" t="s">
        <v>52</v>
      </c>
      <c r="O3234" s="31" t="str">
        <f>Def_Sistemas_Conectores_Cabos!$B$7</f>
        <v>SMA 50-ohm</v>
      </c>
      <c r="P3234" s="19" t="str">
        <f>Def_Sistemas_Conectores_Cabos!$B$7</f>
        <v>SMA 50-ohm</v>
      </c>
      <c r="Q3234" s="27" t="str">
        <f t="shared" si="31"/>
        <v>SI-08M2:DI-BPMSigPatch/TO_OUT
SI-08M2:DI-BPMRFFE/TO_IN</v>
      </c>
      <c r="R3234" s="46" t="s">
        <v>25</v>
      </c>
      <c r="S3234" s="46" t="s">
        <v>25</v>
      </c>
      <c r="T3234" s="47" t="str">
        <f>Def_Sistemas_Conectores_Cabos!$C$14</f>
        <v>Datalink Extrudado</v>
      </c>
      <c r="U3234" s="45" t="s">
        <v>46</v>
      </c>
      <c r="V3234" s="33"/>
      <c r="W3234" s="33"/>
      <c r="X3234" s="33"/>
    </row>
    <row r="3235" ht="15.75" customHeight="1">
      <c r="A3235" s="19" t="str">
        <f>Def_Sistemas_Conectores_Cabos!$A$22</f>
        <v>BPM de elétrons</v>
      </c>
      <c r="B3235" s="22" t="str">
        <f>Datas_Entregas!$A$3</f>
        <v>BTS/Anel</v>
      </c>
      <c r="C3235" s="25">
        <f t="array" ref="C3235">INDEX(Datas_Entregas!$B$2:$B$100, MATCH(B3235, Datas_Entregas!$A$2:$A$100, 0), 1)</f>
        <v>43296</v>
      </c>
      <c r="D3235" s="22" t="str">
        <f>Def_Status_Montagem!$A$2</f>
        <v>A verificar</v>
      </c>
      <c r="E3235" s="35" t="str">
        <f>Def_Status_Montagem!$B$4</f>
        <v>Contratada (inclui etiqueta)</v>
      </c>
      <c r="F3235" s="26" t="str">
        <f t="array" ref="F3235">INDEX(Def_Instancias_Equipamentos!$F$2:$F$5135, MATCH(K3235, Def_Instancias_Equipamentos!$D$2:$D$5135, 0), 1)</f>
        <v>Túnel (Anel)</v>
      </c>
      <c r="G3235" s="27" t="str">
        <f t="array" ref="G3235">INDEX(Def_Instancias_Equipamentos!$F$2:$F$5135, MATCH(L3235, Def_Instancias_Equipamentos!$D$2:$D$5135, 0), 1)</f>
        <v>Sala Racks 8</v>
      </c>
      <c r="H3235" s="26" t="str">
        <f t="array" ref="H3235">INDEX(Def_Instancias_Equipamentos!$E$2:$E$5135, MATCH(K3235, Def_Instancias_Equipamentos!$D$2:$D$5135, 0), 1)</f>
        <v>SI-08SB</v>
      </c>
      <c r="I3235" s="27" t="str">
        <f t="array" ref="I3235">INDEX(Def_Instancias_Equipamentos!$E$2:$E$5135, MATCH(L3235, Def_Instancias_Equipamentos!$D$2:$D$5135, 0), 1)</f>
        <v>IA-08RaBPM</v>
      </c>
      <c r="J3235" s="27" t="str">
        <f t="shared" si="26"/>
        <v>EXTERNO</v>
      </c>
      <c r="K3235" s="28" t="str">
        <f>Def_Instancias_Equipamentos!$D$1215</f>
        <v>SI-08SB:DI-BPMSigPatch-1</v>
      </c>
      <c r="L3235" s="19" t="str">
        <f>Def_Instancias_Equipamentos!$D$965</f>
        <v>SI-08SB:DI-BPMRFFE-1</v>
      </c>
      <c r="M3235" s="44" t="s">
        <v>51</v>
      </c>
      <c r="N3235" s="45" t="s">
        <v>52</v>
      </c>
      <c r="O3235" s="31" t="str">
        <f>Def_Sistemas_Conectores_Cabos!$B$7</f>
        <v>SMA 50-ohm</v>
      </c>
      <c r="P3235" s="19" t="str">
        <f>Def_Sistemas_Conectores_Cabos!$B$7</f>
        <v>SMA 50-ohm</v>
      </c>
      <c r="Q3235" s="27" t="str">
        <f t="shared" si="31"/>
        <v>SI-08SB:DI-BPMSigPatch-1/TO_OUT
SI-08SB:DI-BPMRFFE-1/TO_IN</v>
      </c>
      <c r="R3235" s="46" t="s">
        <v>25</v>
      </c>
      <c r="S3235" s="46" t="s">
        <v>25</v>
      </c>
      <c r="T3235" s="47" t="str">
        <f>Def_Sistemas_Conectores_Cabos!$C$14</f>
        <v>Datalink Extrudado</v>
      </c>
      <c r="U3235" s="45" t="s">
        <v>46</v>
      </c>
      <c r="V3235" s="33"/>
      <c r="W3235" s="33"/>
      <c r="X3235" s="33"/>
    </row>
    <row r="3236" ht="15.75" customHeight="1">
      <c r="A3236" s="19" t="str">
        <f>Def_Sistemas_Conectores_Cabos!$A$22</f>
        <v>BPM de elétrons</v>
      </c>
      <c r="B3236" s="22" t="str">
        <f>Datas_Entregas!$A$3</f>
        <v>BTS/Anel</v>
      </c>
      <c r="C3236" s="25">
        <f t="array" ref="C3236">INDEX(Datas_Entregas!$B$2:$B$100, MATCH(B3236, Datas_Entregas!$A$2:$A$100, 0), 1)</f>
        <v>43296</v>
      </c>
      <c r="D3236" s="22" t="str">
        <f>Def_Status_Montagem!$A$2</f>
        <v>A verificar</v>
      </c>
      <c r="E3236" s="35" t="str">
        <f>Def_Status_Montagem!$B$4</f>
        <v>Contratada (inclui etiqueta)</v>
      </c>
      <c r="F3236" s="26" t="str">
        <f t="array" ref="F3236">INDEX(Def_Instancias_Equipamentos!$F$2:$F$5135, MATCH(K3236, Def_Instancias_Equipamentos!$D$2:$D$5135, 0), 1)</f>
        <v>Túnel (Anel)</v>
      </c>
      <c r="G3236" s="27" t="str">
        <f t="array" ref="G3236">INDEX(Def_Instancias_Equipamentos!$F$2:$F$5135, MATCH(L3236, Def_Instancias_Equipamentos!$D$2:$D$5135, 0), 1)</f>
        <v>Sala Racks 8</v>
      </c>
      <c r="H3236" s="26" t="str">
        <f t="array" ref="H3236">INDEX(Def_Instancias_Equipamentos!$E$2:$E$5135, MATCH(K3236, Def_Instancias_Equipamentos!$D$2:$D$5135, 0), 1)</f>
        <v>SI-08SB</v>
      </c>
      <c r="I3236" s="27" t="str">
        <f t="array" ref="I3236">INDEX(Def_Instancias_Equipamentos!$E$2:$E$5135, MATCH(L3236, Def_Instancias_Equipamentos!$D$2:$D$5135, 0), 1)</f>
        <v>IA-08RaBPM</v>
      </c>
      <c r="J3236" s="27" t="str">
        <f t="shared" si="26"/>
        <v>EXTERNO</v>
      </c>
      <c r="K3236" s="28" t="str">
        <f>Def_Instancias_Equipamentos!$D$1216</f>
        <v>SI-08SB:DI-BPMSigPatch-2</v>
      </c>
      <c r="L3236" s="19" t="str">
        <f>Def_Instancias_Equipamentos!$D$966</f>
        <v>SI-08SB:DI-BPMRFFE-2</v>
      </c>
      <c r="M3236" s="44" t="s">
        <v>51</v>
      </c>
      <c r="N3236" s="45" t="s">
        <v>52</v>
      </c>
      <c r="O3236" s="31" t="str">
        <f>Def_Sistemas_Conectores_Cabos!$B$7</f>
        <v>SMA 50-ohm</v>
      </c>
      <c r="P3236" s="19" t="str">
        <f>Def_Sistemas_Conectores_Cabos!$B$7</f>
        <v>SMA 50-ohm</v>
      </c>
      <c r="Q3236" s="27" t="str">
        <f t="shared" si="31"/>
        <v>SI-08SB:DI-BPMSigPatch-2/TO_OUT
SI-08SB:DI-BPMRFFE-2/TO_IN</v>
      </c>
      <c r="R3236" s="46" t="s">
        <v>25</v>
      </c>
      <c r="S3236" s="46" t="s">
        <v>25</v>
      </c>
      <c r="T3236" s="47" t="str">
        <f>Def_Sistemas_Conectores_Cabos!$C$14</f>
        <v>Datalink Extrudado</v>
      </c>
      <c r="U3236" s="45" t="s">
        <v>46</v>
      </c>
      <c r="V3236" s="33"/>
      <c r="W3236" s="33"/>
      <c r="X3236" s="33"/>
    </row>
    <row r="3237" ht="15.75" customHeight="1">
      <c r="A3237" s="19" t="str">
        <f>Def_Sistemas_Conectores_Cabos!$A$22</f>
        <v>BPM de elétrons</v>
      </c>
      <c r="B3237" s="22" t="str">
        <f>Datas_Entregas!$A$3</f>
        <v>BTS/Anel</v>
      </c>
      <c r="C3237" s="25">
        <f t="array" ref="C3237">INDEX(Datas_Entregas!$B$2:$B$100, MATCH(B3237, Datas_Entregas!$A$2:$A$100, 0), 1)</f>
        <v>43296</v>
      </c>
      <c r="D3237" s="22" t="str">
        <f>Def_Status_Montagem!$A$2</f>
        <v>A verificar</v>
      </c>
      <c r="E3237" s="35" t="str">
        <f>Def_Status_Montagem!$B$4</f>
        <v>Contratada (inclui etiqueta)</v>
      </c>
      <c r="F3237" s="26" t="str">
        <f t="array" ref="F3237">INDEX(Def_Instancias_Equipamentos!$F$2:$F$5135, MATCH(K3237, Def_Instancias_Equipamentos!$D$2:$D$5135, 0), 1)</f>
        <v>Túnel (Anel)</v>
      </c>
      <c r="G3237" s="27" t="str">
        <f t="array" ref="G3237">INDEX(Def_Instancias_Equipamentos!$F$2:$F$5135, MATCH(L3237, Def_Instancias_Equipamentos!$D$2:$D$5135, 0), 1)</f>
        <v>Sala Racks 9</v>
      </c>
      <c r="H3237" s="26" t="str">
        <f t="array" ref="H3237">INDEX(Def_Instancias_Equipamentos!$E$2:$E$5135, MATCH(K3237, Def_Instancias_Equipamentos!$D$2:$D$5135, 0), 1)</f>
        <v>SI-09C1</v>
      </c>
      <c r="I3237" s="27" t="str">
        <f t="array" ref="I3237">INDEX(Def_Instancias_Equipamentos!$E$2:$E$5135, MATCH(L3237, Def_Instancias_Equipamentos!$D$2:$D$5135, 0), 1)</f>
        <v>IA-09RaBPM</v>
      </c>
      <c r="J3237" s="27" t="str">
        <f t="shared" si="26"/>
        <v>EXTERNO</v>
      </c>
      <c r="K3237" s="28" t="str">
        <f>Def_Instancias_Equipamentos!$D$1105</f>
        <v>SI-09C1:DI-BPMSigPatch-1</v>
      </c>
      <c r="L3237" s="19" t="str">
        <f>Def_Instancias_Equipamentos!$D$855</f>
        <v>SI-09C1:DI-BPMRFFE-1</v>
      </c>
      <c r="M3237" s="44" t="s">
        <v>51</v>
      </c>
      <c r="N3237" s="45" t="s">
        <v>52</v>
      </c>
      <c r="O3237" s="31" t="str">
        <f>Def_Sistemas_Conectores_Cabos!$B$7</f>
        <v>SMA 50-ohm</v>
      </c>
      <c r="P3237" s="19" t="str">
        <f>Def_Sistemas_Conectores_Cabos!$B$7</f>
        <v>SMA 50-ohm</v>
      </c>
      <c r="Q3237" s="27" t="str">
        <f t="shared" si="31"/>
        <v>SI-09C1:DI-BPMSigPatch-1/TO_OUT
SI-09C1:DI-BPMRFFE-1/TO_IN</v>
      </c>
      <c r="R3237" s="46" t="s">
        <v>25</v>
      </c>
      <c r="S3237" s="46" t="s">
        <v>25</v>
      </c>
      <c r="T3237" s="47" t="str">
        <f>Def_Sistemas_Conectores_Cabos!$C$14</f>
        <v>Datalink Extrudado</v>
      </c>
      <c r="U3237" s="45" t="s">
        <v>46</v>
      </c>
      <c r="V3237" s="33"/>
      <c r="W3237" s="33"/>
      <c r="X3237" s="33"/>
    </row>
    <row r="3238" ht="15.75" customHeight="1">
      <c r="A3238" s="19" t="str">
        <f>Def_Sistemas_Conectores_Cabos!$A$22</f>
        <v>BPM de elétrons</v>
      </c>
      <c r="B3238" s="22" t="str">
        <f>Datas_Entregas!$A$3</f>
        <v>BTS/Anel</v>
      </c>
      <c r="C3238" s="25">
        <f t="array" ref="C3238">INDEX(Datas_Entregas!$B$2:$B$100, MATCH(B3238, Datas_Entregas!$A$2:$A$100, 0), 1)</f>
        <v>43296</v>
      </c>
      <c r="D3238" s="22" t="str">
        <f>Def_Status_Montagem!$A$2</f>
        <v>A verificar</v>
      </c>
      <c r="E3238" s="35" t="str">
        <f>Def_Status_Montagem!$B$4</f>
        <v>Contratada (inclui etiqueta)</v>
      </c>
      <c r="F3238" s="26" t="str">
        <f t="array" ref="F3238">INDEX(Def_Instancias_Equipamentos!$F$2:$F$5135, MATCH(K3238, Def_Instancias_Equipamentos!$D$2:$D$5135, 0), 1)</f>
        <v>Túnel (Anel)</v>
      </c>
      <c r="G3238" s="27" t="str">
        <f t="array" ref="G3238">INDEX(Def_Instancias_Equipamentos!$F$2:$F$5135, MATCH(L3238, Def_Instancias_Equipamentos!$D$2:$D$5135, 0), 1)</f>
        <v>Sala Racks 9</v>
      </c>
      <c r="H3238" s="26" t="str">
        <f t="array" ref="H3238">INDEX(Def_Instancias_Equipamentos!$E$2:$E$5135, MATCH(K3238, Def_Instancias_Equipamentos!$D$2:$D$5135, 0), 1)</f>
        <v>SI-09C1</v>
      </c>
      <c r="I3238" s="27" t="str">
        <f t="array" ref="I3238">INDEX(Def_Instancias_Equipamentos!$E$2:$E$5135, MATCH(L3238, Def_Instancias_Equipamentos!$D$2:$D$5135, 0), 1)</f>
        <v>IA-09RaBPM</v>
      </c>
      <c r="J3238" s="27" t="str">
        <f t="shared" si="26"/>
        <v>EXTERNO</v>
      </c>
      <c r="K3238" s="28" t="str">
        <f>Def_Instancias_Equipamentos!$D$1106</f>
        <v>SI-09C1:DI-BPMSigPatch-2</v>
      </c>
      <c r="L3238" s="19" t="str">
        <f>Def_Instancias_Equipamentos!$D$856</f>
        <v>SI-09C1:DI-BPMRFFE-2</v>
      </c>
      <c r="M3238" s="44" t="s">
        <v>51</v>
      </c>
      <c r="N3238" s="45" t="s">
        <v>52</v>
      </c>
      <c r="O3238" s="31" t="str">
        <f>Def_Sistemas_Conectores_Cabos!$B$7</f>
        <v>SMA 50-ohm</v>
      </c>
      <c r="P3238" s="19" t="str">
        <f>Def_Sistemas_Conectores_Cabos!$B$7</f>
        <v>SMA 50-ohm</v>
      </c>
      <c r="Q3238" s="27" t="str">
        <f t="shared" si="31"/>
        <v>SI-09C1:DI-BPMSigPatch-2/TO_OUT
SI-09C1:DI-BPMRFFE-2/TO_IN</v>
      </c>
      <c r="R3238" s="46" t="s">
        <v>25</v>
      </c>
      <c r="S3238" s="46" t="s">
        <v>25</v>
      </c>
      <c r="T3238" s="47" t="str">
        <f>Def_Sistemas_Conectores_Cabos!$C$14</f>
        <v>Datalink Extrudado</v>
      </c>
      <c r="U3238" s="45" t="s">
        <v>46</v>
      </c>
      <c r="V3238" s="33"/>
      <c r="W3238" s="33"/>
      <c r="X3238" s="33"/>
    </row>
    <row r="3239" ht="15.75" customHeight="1">
      <c r="A3239" s="19" t="str">
        <f>Def_Sistemas_Conectores_Cabos!$A$22</f>
        <v>BPM de elétrons</v>
      </c>
      <c r="B3239" s="22" t="str">
        <f>Datas_Entregas!$A$3</f>
        <v>BTS/Anel</v>
      </c>
      <c r="C3239" s="25">
        <f t="array" ref="C3239">INDEX(Datas_Entregas!$B$2:$B$100, MATCH(B3239, Datas_Entregas!$A$2:$A$100, 0), 1)</f>
        <v>43296</v>
      </c>
      <c r="D3239" s="22" t="str">
        <f>Def_Status_Montagem!$A$2</f>
        <v>A verificar</v>
      </c>
      <c r="E3239" s="35" t="str">
        <f>Def_Status_Montagem!$B$4</f>
        <v>Contratada (inclui etiqueta)</v>
      </c>
      <c r="F3239" s="26" t="str">
        <f t="array" ref="F3239">INDEX(Def_Instancias_Equipamentos!$F$2:$F$5135, MATCH(K3239, Def_Instancias_Equipamentos!$D$2:$D$5135, 0), 1)</f>
        <v>Túnel (Anel)</v>
      </c>
      <c r="G3239" s="27" t="str">
        <f t="array" ref="G3239">INDEX(Def_Instancias_Equipamentos!$F$2:$F$5135, MATCH(L3239, Def_Instancias_Equipamentos!$D$2:$D$5135, 0), 1)</f>
        <v>Sala Racks 9</v>
      </c>
      <c r="H3239" s="26" t="str">
        <f t="array" ref="H3239">INDEX(Def_Instancias_Equipamentos!$E$2:$E$5135, MATCH(K3239, Def_Instancias_Equipamentos!$D$2:$D$5135, 0), 1)</f>
        <v>SI-09C2</v>
      </c>
      <c r="I3239" s="27" t="str">
        <f t="array" ref="I3239">INDEX(Def_Instancias_Equipamentos!$E$2:$E$5135, MATCH(L3239, Def_Instancias_Equipamentos!$D$2:$D$5135, 0), 1)</f>
        <v>IA-09RaBPM</v>
      </c>
      <c r="J3239" s="27" t="str">
        <f t="shared" si="26"/>
        <v>EXTERNO</v>
      </c>
      <c r="K3239" s="28" t="str">
        <f>Def_Instancias_Equipamentos!$D$1107</f>
        <v>SI-09C2:DI-BPMSigPatch</v>
      </c>
      <c r="L3239" s="19" t="str">
        <f>Def_Instancias_Equipamentos!$D$857</f>
        <v>SI-09C2:DI-BPMRFFE</v>
      </c>
      <c r="M3239" s="44" t="s">
        <v>51</v>
      </c>
      <c r="N3239" s="45" t="s">
        <v>52</v>
      </c>
      <c r="O3239" s="31" t="str">
        <f>Def_Sistemas_Conectores_Cabos!$B$7</f>
        <v>SMA 50-ohm</v>
      </c>
      <c r="P3239" s="19" t="str">
        <f>Def_Sistemas_Conectores_Cabos!$B$7</f>
        <v>SMA 50-ohm</v>
      </c>
      <c r="Q3239" s="27" t="str">
        <f t="shared" si="31"/>
        <v>SI-09C2:DI-BPMSigPatch/TO_OUT
SI-09C2:DI-BPMRFFE/TO_IN</v>
      </c>
      <c r="R3239" s="46" t="s">
        <v>25</v>
      </c>
      <c r="S3239" s="46" t="s">
        <v>25</v>
      </c>
      <c r="T3239" s="47" t="str">
        <f>Def_Sistemas_Conectores_Cabos!$C$14</f>
        <v>Datalink Extrudado</v>
      </c>
      <c r="U3239" s="45" t="s">
        <v>46</v>
      </c>
      <c r="V3239" s="33"/>
      <c r="W3239" s="33"/>
      <c r="X3239" s="33"/>
    </row>
    <row r="3240" ht="15.75" customHeight="1">
      <c r="A3240" s="19" t="str">
        <f>Def_Sistemas_Conectores_Cabos!$A$22</f>
        <v>BPM de elétrons</v>
      </c>
      <c r="B3240" s="22" t="str">
        <f>Datas_Entregas!$A$3</f>
        <v>BTS/Anel</v>
      </c>
      <c r="C3240" s="25">
        <f t="array" ref="C3240">INDEX(Datas_Entregas!$B$2:$B$100, MATCH(B3240, Datas_Entregas!$A$2:$A$100, 0), 1)</f>
        <v>43296</v>
      </c>
      <c r="D3240" s="22" t="str">
        <f>Def_Status_Montagem!$A$2</f>
        <v>A verificar</v>
      </c>
      <c r="E3240" s="35" t="str">
        <f>Def_Status_Montagem!$B$4</f>
        <v>Contratada (inclui etiqueta)</v>
      </c>
      <c r="F3240" s="26" t="str">
        <f t="array" ref="F3240">INDEX(Def_Instancias_Equipamentos!$F$2:$F$5135, MATCH(K3240, Def_Instancias_Equipamentos!$D$2:$D$5135, 0), 1)</f>
        <v>Túnel (Anel)</v>
      </c>
      <c r="G3240" s="27" t="str">
        <f t="array" ref="G3240">INDEX(Def_Instancias_Equipamentos!$F$2:$F$5135, MATCH(L3240, Def_Instancias_Equipamentos!$D$2:$D$5135, 0), 1)</f>
        <v>Sala Racks 9</v>
      </c>
      <c r="H3240" s="26" t="str">
        <f t="array" ref="H3240">INDEX(Def_Instancias_Equipamentos!$E$2:$E$5135, MATCH(K3240, Def_Instancias_Equipamentos!$D$2:$D$5135, 0), 1)</f>
        <v>SI-09C3</v>
      </c>
      <c r="I3240" s="27" t="str">
        <f t="array" ref="I3240">INDEX(Def_Instancias_Equipamentos!$E$2:$E$5135, MATCH(L3240, Def_Instancias_Equipamentos!$D$2:$D$5135, 0), 1)</f>
        <v>IA-09RaBPM</v>
      </c>
      <c r="J3240" s="27" t="str">
        <f t="shared" si="26"/>
        <v>EXTERNO</v>
      </c>
      <c r="K3240" s="28" t="str">
        <f>Def_Instancias_Equipamentos!$D$1108</f>
        <v>SI-09C3:DI-BPMSigPatch-1</v>
      </c>
      <c r="L3240" s="19" t="str">
        <f>Def_Instancias_Equipamentos!$D$858</f>
        <v>SI-09C3:DI-BPMRFFE-1</v>
      </c>
      <c r="M3240" s="44" t="s">
        <v>51</v>
      </c>
      <c r="N3240" s="45" t="s">
        <v>52</v>
      </c>
      <c r="O3240" s="31" t="str">
        <f>Def_Sistemas_Conectores_Cabos!$B$7</f>
        <v>SMA 50-ohm</v>
      </c>
      <c r="P3240" s="19" t="str">
        <f>Def_Sistemas_Conectores_Cabos!$B$7</f>
        <v>SMA 50-ohm</v>
      </c>
      <c r="Q3240" s="27" t="str">
        <f t="shared" si="31"/>
        <v>SI-09C3:DI-BPMSigPatch-1/TO_OUT
SI-09C3:DI-BPMRFFE-1/TO_IN</v>
      </c>
      <c r="R3240" s="46" t="s">
        <v>25</v>
      </c>
      <c r="S3240" s="46" t="s">
        <v>25</v>
      </c>
      <c r="T3240" s="47" t="str">
        <f>Def_Sistemas_Conectores_Cabos!$C$14</f>
        <v>Datalink Extrudado</v>
      </c>
      <c r="U3240" s="45" t="s">
        <v>46</v>
      </c>
      <c r="V3240" s="33"/>
      <c r="W3240" s="33"/>
      <c r="X3240" s="33"/>
    </row>
    <row r="3241" ht="15.75" customHeight="1">
      <c r="A3241" s="19" t="str">
        <f>Def_Sistemas_Conectores_Cabos!$A$22</f>
        <v>BPM de elétrons</v>
      </c>
      <c r="B3241" s="22" t="str">
        <f>Datas_Entregas!$A$3</f>
        <v>BTS/Anel</v>
      </c>
      <c r="C3241" s="25">
        <f t="array" ref="C3241">INDEX(Datas_Entregas!$B$2:$B$100, MATCH(B3241, Datas_Entregas!$A$2:$A$100, 0), 1)</f>
        <v>43296</v>
      </c>
      <c r="D3241" s="22" t="str">
        <f>Def_Status_Montagem!$A$2</f>
        <v>A verificar</v>
      </c>
      <c r="E3241" s="35" t="str">
        <f>Def_Status_Montagem!$B$4</f>
        <v>Contratada (inclui etiqueta)</v>
      </c>
      <c r="F3241" s="26" t="str">
        <f t="array" ref="F3241">INDEX(Def_Instancias_Equipamentos!$F$2:$F$5135, MATCH(K3241, Def_Instancias_Equipamentos!$D$2:$D$5135, 0), 1)</f>
        <v>Túnel (Anel)</v>
      </c>
      <c r="G3241" s="27" t="str">
        <f t="array" ref="G3241">INDEX(Def_Instancias_Equipamentos!$F$2:$F$5135, MATCH(L3241, Def_Instancias_Equipamentos!$D$2:$D$5135, 0), 1)</f>
        <v>Sala Racks 9</v>
      </c>
      <c r="H3241" s="26" t="str">
        <f t="array" ref="H3241">INDEX(Def_Instancias_Equipamentos!$E$2:$E$5135, MATCH(K3241, Def_Instancias_Equipamentos!$D$2:$D$5135, 0), 1)</f>
        <v>SI-09C3</v>
      </c>
      <c r="I3241" s="27" t="str">
        <f t="array" ref="I3241">INDEX(Def_Instancias_Equipamentos!$E$2:$E$5135, MATCH(L3241, Def_Instancias_Equipamentos!$D$2:$D$5135, 0), 1)</f>
        <v>IA-09RaBPM</v>
      </c>
      <c r="J3241" s="27" t="str">
        <f t="shared" si="26"/>
        <v>EXTERNO</v>
      </c>
      <c r="K3241" s="28" t="str">
        <f>Def_Instancias_Equipamentos!$D$1109</f>
        <v>SI-09C3:DI-BPMSigPatch-2</v>
      </c>
      <c r="L3241" s="19" t="str">
        <f>Def_Instancias_Equipamentos!$D$859</f>
        <v>SI-09C3:DI-BPMRFFE-2</v>
      </c>
      <c r="M3241" s="44" t="s">
        <v>51</v>
      </c>
      <c r="N3241" s="45" t="s">
        <v>52</v>
      </c>
      <c r="O3241" s="31" t="str">
        <f>Def_Sistemas_Conectores_Cabos!$B$7</f>
        <v>SMA 50-ohm</v>
      </c>
      <c r="P3241" s="19" t="str">
        <f>Def_Sistemas_Conectores_Cabos!$B$7</f>
        <v>SMA 50-ohm</v>
      </c>
      <c r="Q3241" s="27" t="str">
        <f t="shared" si="31"/>
        <v>SI-09C3:DI-BPMSigPatch-2/TO_OUT
SI-09C3:DI-BPMRFFE-2/TO_IN</v>
      </c>
      <c r="R3241" s="46" t="s">
        <v>25</v>
      </c>
      <c r="S3241" s="46" t="s">
        <v>25</v>
      </c>
      <c r="T3241" s="47" t="str">
        <f>Def_Sistemas_Conectores_Cabos!$C$14</f>
        <v>Datalink Extrudado</v>
      </c>
      <c r="U3241" s="45" t="s">
        <v>46</v>
      </c>
      <c r="V3241" s="33"/>
      <c r="W3241" s="33"/>
      <c r="X3241" s="33"/>
    </row>
    <row r="3242" ht="15.75" customHeight="1">
      <c r="A3242" s="19" t="str">
        <f>Def_Sistemas_Conectores_Cabos!$A$22</f>
        <v>BPM de elétrons</v>
      </c>
      <c r="B3242" s="22" t="str">
        <f>Datas_Entregas!$A$3</f>
        <v>BTS/Anel</v>
      </c>
      <c r="C3242" s="25">
        <f t="array" ref="C3242">INDEX(Datas_Entregas!$B$2:$B$100, MATCH(B3242, Datas_Entregas!$A$2:$A$100, 0), 1)</f>
        <v>43296</v>
      </c>
      <c r="D3242" s="22" t="str">
        <f>Def_Status_Montagem!$A$2</f>
        <v>A verificar</v>
      </c>
      <c r="E3242" s="35" t="str">
        <f>Def_Status_Montagem!$B$4</f>
        <v>Contratada (inclui etiqueta)</v>
      </c>
      <c r="F3242" s="26" t="str">
        <f t="array" ref="F3242">INDEX(Def_Instancias_Equipamentos!$F$2:$F$5135, MATCH(K3242, Def_Instancias_Equipamentos!$D$2:$D$5135, 0), 1)</f>
        <v>Túnel (Anel)</v>
      </c>
      <c r="G3242" s="27" t="str">
        <f t="array" ref="G3242">INDEX(Def_Instancias_Equipamentos!$F$2:$F$5135, MATCH(L3242, Def_Instancias_Equipamentos!$D$2:$D$5135, 0), 1)</f>
        <v>Sala Racks 9</v>
      </c>
      <c r="H3242" s="26" t="str">
        <f t="array" ref="H3242">INDEX(Def_Instancias_Equipamentos!$E$2:$E$5135, MATCH(K3242, Def_Instancias_Equipamentos!$D$2:$D$5135, 0), 1)</f>
        <v>SI-09C4</v>
      </c>
      <c r="I3242" s="27" t="str">
        <f t="array" ref="I3242">INDEX(Def_Instancias_Equipamentos!$E$2:$E$5135, MATCH(L3242, Def_Instancias_Equipamentos!$D$2:$D$5135, 0), 1)</f>
        <v>IA-09RaBPM</v>
      </c>
      <c r="J3242" s="27" t="str">
        <f t="shared" si="26"/>
        <v>EXTERNO</v>
      </c>
      <c r="K3242" s="28" t="str">
        <f>Def_Instancias_Equipamentos!$D$1110</f>
        <v>SI-09C4:DI-BPMSigPatch</v>
      </c>
      <c r="L3242" s="19" t="str">
        <f>Def_Instancias_Equipamentos!$D$860</f>
        <v>SI-09C4:DI-BPMRFFE</v>
      </c>
      <c r="M3242" s="44" t="s">
        <v>51</v>
      </c>
      <c r="N3242" s="45" t="s">
        <v>52</v>
      </c>
      <c r="O3242" s="31" t="str">
        <f>Def_Sistemas_Conectores_Cabos!$B$7</f>
        <v>SMA 50-ohm</v>
      </c>
      <c r="P3242" s="19" t="str">
        <f>Def_Sistemas_Conectores_Cabos!$B$7</f>
        <v>SMA 50-ohm</v>
      </c>
      <c r="Q3242" s="27" t="str">
        <f t="shared" si="31"/>
        <v>SI-09C4:DI-BPMSigPatch/TO_OUT
SI-09C4:DI-BPMRFFE/TO_IN</v>
      </c>
      <c r="R3242" s="46" t="s">
        <v>25</v>
      </c>
      <c r="S3242" s="46" t="s">
        <v>25</v>
      </c>
      <c r="T3242" s="47" t="str">
        <f>Def_Sistemas_Conectores_Cabos!$C$14</f>
        <v>Datalink Extrudado</v>
      </c>
      <c r="U3242" s="45" t="s">
        <v>46</v>
      </c>
      <c r="V3242" s="33"/>
      <c r="W3242" s="33"/>
      <c r="X3242" s="33"/>
    </row>
    <row r="3243" ht="15.75" customHeight="1">
      <c r="A3243" s="19" t="str">
        <f>Def_Sistemas_Conectores_Cabos!$A$22</f>
        <v>BPM de elétrons</v>
      </c>
      <c r="B3243" s="22" t="str">
        <f>Datas_Entregas!$A$3</f>
        <v>BTS/Anel</v>
      </c>
      <c r="C3243" s="25">
        <f t="array" ref="C3243">INDEX(Datas_Entregas!$B$2:$B$100, MATCH(B3243, Datas_Entregas!$A$2:$A$100, 0), 1)</f>
        <v>43296</v>
      </c>
      <c r="D3243" s="22" t="str">
        <f>Def_Status_Montagem!$A$2</f>
        <v>A verificar</v>
      </c>
      <c r="E3243" s="35" t="str">
        <f>Def_Status_Montagem!$B$4</f>
        <v>Contratada (inclui etiqueta)</v>
      </c>
      <c r="F3243" s="26" t="str">
        <f t="array" ref="F3243">INDEX(Def_Instancias_Equipamentos!$F$2:$F$5135, MATCH(K3243, Def_Instancias_Equipamentos!$D$2:$D$5135, 0), 1)</f>
        <v>Túnel (Anel)</v>
      </c>
      <c r="G3243" s="27" t="str">
        <f t="array" ref="G3243">INDEX(Def_Instancias_Equipamentos!$F$2:$F$5135, MATCH(L3243, Def_Instancias_Equipamentos!$D$2:$D$5135, 0), 1)</f>
        <v>Sala Racks 9</v>
      </c>
      <c r="H3243" s="26" t="str">
        <f t="array" ref="H3243">INDEX(Def_Instancias_Equipamentos!$E$2:$E$5135, MATCH(K3243, Def_Instancias_Equipamentos!$D$2:$D$5135, 0), 1)</f>
        <v>SI-09M1</v>
      </c>
      <c r="I3243" s="27" t="str">
        <f t="array" ref="I3243">INDEX(Def_Instancias_Equipamentos!$E$2:$E$5135, MATCH(L3243, Def_Instancias_Equipamentos!$D$2:$D$5135, 0), 1)</f>
        <v>IA-09RaBPM</v>
      </c>
      <c r="J3243" s="27" t="str">
        <f t="shared" si="26"/>
        <v>EXTERNO</v>
      </c>
      <c r="K3243" s="28" t="str">
        <f>Def_Instancias_Equipamentos!$D$1111</f>
        <v>SI-09M1:DI-BPMSigPatch</v>
      </c>
      <c r="L3243" s="19" t="str">
        <f>Def_Instancias_Equipamentos!$D$861</f>
        <v>SI-09M1:DI-BPMRFFE</v>
      </c>
      <c r="M3243" s="44" t="s">
        <v>51</v>
      </c>
      <c r="N3243" s="45" t="s">
        <v>52</v>
      </c>
      <c r="O3243" s="31" t="str">
        <f>Def_Sistemas_Conectores_Cabos!$B$7</f>
        <v>SMA 50-ohm</v>
      </c>
      <c r="P3243" s="19" t="str">
        <f>Def_Sistemas_Conectores_Cabos!$B$7</f>
        <v>SMA 50-ohm</v>
      </c>
      <c r="Q3243" s="27" t="str">
        <f t="shared" si="31"/>
        <v>SI-09M1:DI-BPMSigPatch/TO_OUT
SI-09M1:DI-BPMRFFE/TO_IN</v>
      </c>
      <c r="R3243" s="46" t="s">
        <v>25</v>
      </c>
      <c r="S3243" s="46" t="s">
        <v>25</v>
      </c>
      <c r="T3243" s="47" t="str">
        <f>Def_Sistemas_Conectores_Cabos!$C$14</f>
        <v>Datalink Extrudado</v>
      </c>
      <c r="U3243" s="45" t="s">
        <v>46</v>
      </c>
      <c r="V3243" s="33"/>
      <c r="W3243" s="33"/>
      <c r="X3243" s="33"/>
    </row>
    <row r="3244" ht="15.75" customHeight="1">
      <c r="A3244" s="19" t="str">
        <f>Def_Sistemas_Conectores_Cabos!$A$22</f>
        <v>BPM de elétrons</v>
      </c>
      <c r="B3244" s="22" t="str">
        <f>Datas_Entregas!$A$3</f>
        <v>BTS/Anel</v>
      </c>
      <c r="C3244" s="25">
        <f t="array" ref="C3244">INDEX(Datas_Entregas!$B$2:$B$100, MATCH(B3244, Datas_Entregas!$A$2:$A$100, 0), 1)</f>
        <v>43296</v>
      </c>
      <c r="D3244" s="22" t="str">
        <f>Def_Status_Montagem!$A$2</f>
        <v>A verificar</v>
      </c>
      <c r="E3244" s="35" t="str">
        <f>Def_Status_Montagem!$B$4</f>
        <v>Contratada (inclui etiqueta)</v>
      </c>
      <c r="F3244" s="26" t="str">
        <f t="array" ref="F3244">INDEX(Def_Instancias_Equipamentos!$F$2:$F$5135, MATCH(K3244, Def_Instancias_Equipamentos!$D$2:$D$5135, 0), 1)</f>
        <v>Túnel (Anel)</v>
      </c>
      <c r="G3244" s="27" t="str">
        <f t="array" ref="G3244">INDEX(Def_Instancias_Equipamentos!$F$2:$F$5135, MATCH(L3244, Def_Instancias_Equipamentos!$D$2:$D$5135, 0), 1)</f>
        <v>Sala Racks 9</v>
      </c>
      <c r="H3244" s="26" t="str">
        <f t="array" ref="H3244">INDEX(Def_Instancias_Equipamentos!$E$2:$E$5135, MATCH(K3244, Def_Instancias_Equipamentos!$D$2:$D$5135, 0), 1)</f>
        <v>SI-09M2</v>
      </c>
      <c r="I3244" s="27" t="str">
        <f t="array" ref="I3244">INDEX(Def_Instancias_Equipamentos!$E$2:$E$5135, MATCH(L3244, Def_Instancias_Equipamentos!$D$2:$D$5135, 0), 1)</f>
        <v>IA-09RaBPM</v>
      </c>
      <c r="J3244" s="27" t="str">
        <f t="shared" si="26"/>
        <v>EXTERNO</v>
      </c>
      <c r="K3244" s="28" t="str">
        <f>Def_Instancias_Equipamentos!$D$1112</f>
        <v>SI-09M2:DI-BPMSigPatch</v>
      </c>
      <c r="L3244" s="19" t="str">
        <f>Def_Instancias_Equipamentos!$D$862</f>
        <v>SI-09M2:DI-BPMRFFE</v>
      </c>
      <c r="M3244" s="44" t="s">
        <v>51</v>
      </c>
      <c r="N3244" s="45" t="s">
        <v>52</v>
      </c>
      <c r="O3244" s="31" t="str">
        <f>Def_Sistemas_Conectores_Cabos!$B$7</f>
        <v>SMA 50-ohm</v>
      </c>
      <c r="P3244" s="19" t="str">
        <f>Def_Sistemas_Conectores_Cabos!$B$7</f>
        <v>SMA 50-ohm</v>
      </c>
      <c r="Q3244" s="27" t="str">
        <f t="shared" si="31"/>
        <v>SI-09M2:DI-BPMSigPatch/TO_OUT
SI-09M2:DI-BPMRFFE/TO_IN</v>
      </c>
      <c r="R3244" s="46" t="s">
        <v>25</v>
      </c>
      <c r="S3244" s="46" t="s">
        <v>25</v>
      </c>
      <c r="T3244" s="47" t="str">
        <f>Def_Sistemas_Conectores_Cabos!$C$14</f>
        <v>Datalink Extrudado</v>
      </c>
      <c r="U3244" s="45" t="s">
        <v>46</v>
      </c>
      <c r="V3244" s="33"/>
      <c r="W3244" s="33"/>
      <c r="X3244" s="33"/>
    </row>
    <row r="3245" ht="15.75" customHeight="1">
      <c r="A3245" s="19" t="str">
        <f>Def_Sistemas_Conectores_Cabos!$A$22</f>
        <v>BPM de elétrons</v>
      </c>
      <c r="B3245" s="22" t="str">
        <f>Datas_Entregas!$A$3</f>
        <v>BTS/Anel</v>
      </c>
      <c r="C3245" s="25">
        <f t="array" ref="C3245">INDEX(Datas_Entregas!$B$2:$B$100, MATCH(B3245, Datas_Entregas!$A$2:$A$100, 0), 1)</f>
        <v>43296</v>
      </c>
      <c r="D3245" s="22" t="str">
        <f>Def_Status_Montagem!$A$2</f>
        <v>A verificar</v>
      </c>
      <c r="E3245" s="35" t="str">
        <f>Def_Status_Montagem!$B$4</f>
        <v>Contratada (inclui etiqueta)</v>
      </c>
      <c r="F3245" s="26" t="str">
        <f t="array" ref="F3245">INDEX(Def_Instancias_Equipamentos!$F$2:$F$5135, MATCH(K3245, Def_Instancias_Equipamentos!$D$2:$D$5135, 0), 1)</f>
        <v>Túnel (Anel)</v>
      </c>
      <c r="G3245" s="27" t="str">
        <f t="array" ref="G3245">INDEX(Def_Instancias_Equipamentos!$F$2:$F$5135, MATCH(L3245, Def_Instancias_Equipamentos!$D$2:$D$5135, 0), 1)</f>
        <v>Sala Racks 9</v>
      </c>
      <c r="H3245" s="26" t="str">
        <f t="array" ref="H3245">INDEX(Def_Instancias_Equipamentos!$E$2:$E$5135, MATCH(K3245, Def_Instancias_Equipamentos!$D$2:$D$5135, 0), 1)</f>
        <v>SI-09SA</v>
      </c>
      <c r="I3245" s="27" t="str">
        <f t="array" ref="I3245">INDEX(Def_Instancias_Equipamentos!$E$2:$E$5135, MATCH(L3245, Def_Instancias_Equipamentos!$D$2:$D$5135, 0), 1)</f>
        <v>IA-09RaBPM</v>
      </c>
      <c r="J3245" s="27" t="str">
        <f t="shared" si="26"/>
        <v>EXTERNO</v>
      </c>
      <c r="K3245" s="28" t="str">
        <f>Def_Instancias_Equipamentos!$D$1217</f>
        <v>SI-09SA:DI-BPMSigPatch-1</v>
      </c>
      <c r="L3245" s="19" t="str">
        <f>Def_Instancias_Equipamentos!$D$967</f>
        <v>SI-09SA:DI-BPMRFFE-1</v>
      </c>
      <c r="M3245" s="44" t="s">
        <v>51</v>
      </c>
      <c r="N3245" s="45" t="s">
        <v>52</v>
      </c>
      <c r="O3245" s="31" t="str">
        <f>Def_Sistemas_Conectores_Cabos!$B$7</f>
        <v>SMA 50-ohm</v>
      </c>
      <c r="P3245" s="19" t="str">
        <f>Def_Sistemas_Conectores_Cabos!$B$7</f>
        <v>SMA 50-ohm</v>
      </c>
      <c r="Q3245" s="27" t="str">
        <f t="shared" si="31"/>
        <v>SI-09SA:DI-BPMSigPatch-1/TO_OUT
SI-09SA:DI-BPMRFFE-1/TO_IN</v>
      </c>
      <c r="R3245" s="46" t="s">
        <v>25</v>
      </c>
      <c r="S3245" s="46" t="s">
        <v>25</v>
      </c>
      <c r="T3245" s="47" t="str">
        <f>Def_Sistemas_Conectores_Cabos!$C$14</f>
        <v>Datalink Extrudado</v>
      </c>
      <c r="U3245" s="45" t="s">
        <v>46</v>
      </c>
      <c r="V3245" s="33"/>
      <c r="W3245" s="33"/>
      <c r="X3245" s="33"/>
    </row>
    <row r="3246" ht="15.75" customHeight="1">
      <c r="A3246" s="19" t="str">
        <f>Def_Sistemas_Conectores_Cabos!$A$22</f>
        <v>BPM de elétrons</v>
      </c>
      <c r="B3246" s="22" t="str">
        <f>Datas_Entregas!$A$3</f>
        <v>BTS/Anel</v>
      </c>
      <c r="C3246" s="25">
        <f t="array" ref="C3246">INDEX(Datas_Entregas!$B$2:$B$100, MATCH(B3246, Datas_Entregas!$A$2:$A$100, 0), 1)</f>
        <v>43296</v>
      </c>
      <c r="D3246" s="22" t="str">
        <f>Def_Status_Montagem!$A$2</f>
        <v>A verificar</v>
      </c>
      <c r="E3246" s="35" t="str">
        <f>Def_Status_Montagem!$B$4</f>
        <v>Contratada (inclui etiqueta)</v>
      </c>
      <c r="F3246" s="26" t="str">
        <f t="array" ref="F3246">INDEX(Def_Instancias_Equipamentos!$F$2:$F$5135, MATCH(K3246, Def_Instancias_Equipamentos!$D$2:$D$5135, 0), 1)</f>
        <v>Túnel (Anel)</v>
      </c>
      <c r="G3246" s="27" t="str">
        <f t="array" ref="G3246">INDEX(Def_Instancias_Equipamentos!$F$2:$F$5135, MATCH(L3246, Def_Instancias_Equipamentos!$D$2:$D$5135, 0), 1)</f>
        <v>Sala Racks 9</v>
      </c>
      <c r="H3246" s="26" t="str">
        <f t="array" ref="H3246">INDEX(Def_Instancias_Equipamentos!$E$2:$E$5135, MATCH(K3246, Def_Instancias_Equipamentos!$D$2:$D$5135, 0), 1)</f>
        <v>SI-09SA</v>
      </c>
      <c r="I3246" s="27" t="str">
        <f t="array" ref="I3246">INDEX(Def_Instancias_Equipamentos!$E$2:$E$5135, MATCH(L3246, Def_Instancias_Equipamentos!$D$2:$D$5135, 0), 1)</f>
        <v>IA-09RaBPM</v>
      </c>
      <c r="J3246" s="27" t="str">
        <f t="shared" si="26"/>
        <v>EXTERNO</v>
      </c>
      <c r="K3246" s="28" t="str">
        <f>Def_Instancias_Equipamentos!$D$1218</f>
        <v>SI-09SA:DI-BPMSigPatch-2</v>
      </c>
      <c r="L3246" s="19" t="str">
        <f>Def_Instancias_Equipamentos!$D$968</f>
        <v>SI-09SA:DI-BPMRFFE-2</v>
      </c>
      <c r="M3246" s="44" t="s">
        <v>51</v>
      </c>
      <c r="N3246" s="45" t="s">
        <v>52</v>
      </c>
      <c r="O3246" s="31" t="str">
        <f>Def_Sistemas_Conectores_Cabos!$B$7</f>
        <v>SMA 50-ohm</v>
      </c>
      <c r="P3246" s="19" t="str">
        <f>Def_Sistemas_Conectores_Cabos!$B$7</f>
        <v>SMA 50-ohm</v>
      </c>
      <c r="Q3246" s="27" t="str">
        <f t="shared" si="31"/>
        <v>SI-09SA:DI-BPMSigPatch-2/TO_OUT
SI-09SA:DI-BPMRFFE-2/TO_IN</v>
      </c>
      <c r="R3246" s="46" t="s">
        <v>25</v>
      </c>
      <c r="S3246" s="46" t="s">
        <v>25</v>
      </c>
      <c r="T3246" s="47" t="str">
        <f>Def_Sistemas_Conectores_Cabos!$C$14</f>
        <v>Datalink Extrudado</v>
      </c>
      <c r="U3246" s="45" t="s">
        <v>46</v>
      </c>
      <c r="V3246" s="33"/>
      <c r="W3246" s="33"/>
      <c r="X3246" s="33"/>
    </row>
    <row r="3247" ht="15.75" customHeight="1">
      <c r="A3247" s="19" t="str">
        <f>Def_Sistemas_Conectores_Cabos!$A$22</f>
        <v>BPM de elétrons</v>
      </c>
      <c r="B3247" s="22" t="str">
        <f>Datas_Entregas!$A$3</f>
        <v>BTS/Anel</v>
      </c>
      <c r="C3247" s="25">
        <f t="array" ref="C3247">INDEX(Datas_Entregas!$B$2:$B$100, MATCH(B3247, Datas_Entregas!$A$2:$A$100, 0), 1)</f>
        <v>43296</v>
      </c>
      <c r="D3247" s="22" t="str">
        <f>Def_Status_Montagem!$A$2</f>
        <v>A verificar</v>
      </c>
      <c r="E3247" s="35" t="str">
        <f>Def_Status_Montagem!$B$4</f>
        <v>Contratada (inclui etiqueta)</v>
      </c>
      <c r="F3247" s="26" t="str">
        <f t="array" ref="F3247">INDEX(Def_Instancias_Equipamentos!$F$2:$F$5135, MATCH(K3247, Def_Instancias_Equipamentos!$D$2:$D$5135, 0), 1)</f>
        <v>Túnel (Anel)</v>
      </c>
      <c r="G3247" s="27" t="str">
        <f t="array" ref="G3247">INDEX(Def_Instancias_Equipamentos!$F$2:$F$5135, MATCH(L3247, Def_Instancias_Equipamentos!$D$2:$D$5135, 0), 1)</f>
        <v>Sala Racks 10</v>
      </c>
      <c r="H3247" s="26" t="str">
        <f t="array" ref="H3247">INDEX(Def_Instancias_Equipamentos!$E$2:$E$5135, MATCH(K3247, Def_Instancias_Equipamentos!$D$2:$D$5135, 0), 1)</f>
        <v>SI-10C1</v>
      </c>
      <c r="I3247" s="27" t="str">
        <f t="array" ref="I3247">INDEX(Def_Instancias_Equipamentos!$E$2:$E$5135, MATCH(L3247, Def_Instancias_Equipamentos!$D$2:$D$5135, 0), 1)</f>
        <v>IA-10RaBPM</v>
      </c>
      <c r="J3247" s="27" t="str">
        <f t="shared" si="26"/>
        <v>EXTERNO</v>
      </c>
      <c r="K3247" s="28" t="str">
        <f>Def_Instancias_Equipamentos!$D$1113</f>
        <v>SI-10C1:DI-BPMSigPatch-1</v>
      </c>
      <c r="L3247" s="19" t="str">
        <f>Def_Instancias_Equipamentos!$D$863</f>
        <v>SI-10C1:DI-BPMRFFE-1</v>
      </c>
      <c r="M3247" s="44" t="s">
        <v>51</v>
      </c>
      <c r="N3247" s="45" t="s">
        <v>52</v>
      </c>
      <c r="O3247" s="31" t="str">
        <f>Def_Sistemas_Conectores_Cabos!$B$7</f>
        <v>SMA 50-ohm</v>
      </c>
      <c r="P3247" s="19" t="str">
        <f>Def_Sistemas_Conectores_Cabos!$B$7</f>
        <v>SMA 50-ohm</v>
      </c>
      <c r="Q3247" s="27" t="str">
        <f t="shared" si="31"/>
        <v>SI-10C1:DI-BPMSigPatch-1/TO_OUT
SI-10C1:DI-BPMRFFE-1/TO_IN</v>
      </c>
      <c r="R3247" s="46" t="s">
        <v>25</v>
      </c>
      <c r="S3247" s="46" t="s">
        <v>25</v>
      </c>
      <c r="T3247" s="47" t="str">
        <f>Def_Sistemas_Conectores_Cabos!$C$14</f>
        <v>Datalink Extrudado</v>
      </c>
      <c r="U3247" s="45" t="s">
        <v>46</v>
      </c>
      <c r="V3247" s="33"/>
      <c r="W3247" s="33"/>
      <c r="X3247" s="33"/>
    </row>
    <row r="3248" ht="15.75" customHeight="1">
      <c r="A3248" s="19" t="str">
        <f>Def_Sistemas_Conectores_Cabos!$A$22</f>
        <v>BPM de elétrons</v>
      </c>
      <c r="B3248" s="22" t="str">
        <f>Datas_Entregas!$A$3</f>
        <v>BTS/Anel</v>
      </c>
      <c r="C3248" s="25">
        <f t="array" ref="C3248">INDEX(Datas_Entregas!$B$2:$B$100, MATCH(B3248, Datas_Entregas!$A$2:$A$100, 0), 1)</f>
        <v>43296</v>
      </c>
      <c r="D3248" s="22" t="str">
        <f>Def_Status_Montagem!$A$2</f>
        <v>A verificar</v>
      </c>
      <c r="E3248" s="35" t="str">
        <f>Def_Status_Montagem!$B$4</f>
        <v>Contratada (inclui etiqueta)</v>
      </c>
      <c r="F3248" s="26" t="str">
        <f t="array" ref="F3248">INDEX(Def_Instancias_Equipamentos!$F$2:$F$5135, MATCH(K3248, Def_Instancias_Equipamentos!$D$2:$D$5135, 0), 1)</f>
        <v>Túnel (Anel)</v>
      </c>
      <c r="G3248" s="27" t="str">
        <f t="array" ref="G3248">INDEX(Def_Instancias_Equipamentos!$F$2:$F$5135, MATCH(L3248, Def_Instancias_Equipamentos!$D$2:$D$5135, 0), 1)</f>
        <v>Sala Racks 10</v>
      </c>
      <c r="H3248" s="26" t="str">
        <f t="array" ref="H3248">INDEX(Def_Instancias_Equipamentos!$E$2:$E$5135, MATCH(K3248, Def_Instancias_Equipamentos!$D$2:$D$5135, 0), 1)</f>
        <v>SI-10C1</v>
      </c>
      <c r="I3248" s="27" t="str">
        <f t="array" ref="I3248">INDEX(Def_Instancias_Equipamentos!$E$2:$E$5135, MATCH(L3248, Def_Instancias_Equipamentos!$D$2:$D$5135, 0), 1)</f>
        <v>IA-10RaBPM</v>
      </c>
      <c r="J3248" s="27" t="str">
        <f t="shared" si="26"/>
        <v>EXTERNO</v>
      </c>
      <c r="K3248" s="28" t="str">
        <f>Def_Instancias_Equipamentos!$D$1114</f>
        <v>SI-10C1:DI-BPMSigPatch-2</v>
      </c>
      <c r="L3248" s="19" t="str">
        <f>Def_Instancias_Equipamentos!$D$864</f>
        <v>SI-10C1:DI-BPMRFFE-2</v>
      </c>
      <c r="M3248" s="44" t="s">
        <v>51</v>
      </c>
      <c r="N3248" s="45" t="s">
        <v>52</v>
      </c>
      <c r="O3248" s="31" t="str">
        <f>Def_Sistemas_Conectores_Cabos!$B$7</f>
        <v>SMA 50-ohm</v>
      </c>
      <c r="P3248" s="19" t="str">
        <f>Def_Sistemas_Conectores_Cabos!$B$7</f>
        <v>SMA 50-ohm</v>
      </c>
      <c r="Q3248" s="27" t="str">
        <f t="shared" si="31"/>
        <v>SI-10C1:DI-BPMSigPatch-2/TO_OUT
SI-10C1:DI-BPMRFFE-2/TO_IN</v>
      </c>
      <c r="R3248" s="46" t="s">
        <v>25</v>
      </c>
      <c r="S3248" s="46" t="s">
        <v>25</v>
      </c>
      <c r="T3248" s="47" t="str">
        <f>Def_Sistemas_Conectores_Cabos!$C$14</f>
        <v>Datalink Extrudado</v>
      </c>
      <c r="U3248" s="45" t="s">
        <v>46</v>
      </c>
      <c r="V3248" s="33"/>
      <c r="W3248" s="33"/>
      <c r="X3248" s="33"/>
    </row>
    <row r="3249" ht="15.75" customHeight="1">
      <c r="A3249" s="19" t="str">
        <f>Def_Sistemas_Conectores_Cabos!$A$22</f>
        <v>BPM de elétrons</v>
      </c>
      <c r="B3249" s="22" t="str">
        <f>Datas_Entregas!$A$3</f>
        <v>BTS/Anel</v>
      </c>
      <c r="C3249" s="25">
        <f t="array" ref="C3249">INDEX(Datas_Entregas!$B$2:$B$100, MATCH(B3249, Datas_Entregas!$A$2:$A$100, 0), 1)</f>
        <v>43296</v>
      </c>
      <c r="D3249" s="22" t="str">
        <f>Def_Status_Montagem!$A$2</f>
        <v>A verificar</v>
      </c>
      <c r="E3249" s="35" t="str">
        <f>Def_Status_Montagem!$B$4</f>
        <v>Contratada (inclui etiqueta)</v>
      </c>
      <c r="F3249" s="26" t="str">
        <f t="array" ref="F3249">INDEX(Def_Instancias_Equipamentos!$F$2:$F$5135, MATCH(K3249, Def_Instancias_Equipamentos!$D$2:$D$5135, 0), 1)</f>
        <v>Túnel (Anel)</v>
      </c>
      <c r="G3249" s="27" t="str">
        <f t="array" ref="G3249">INDEX(Def_Instancias_Equipamentos!$F$2:$F$5135, MATCH(L3249, Def_Instancias_Equipamentos!$D$2:$D$5135, 0), 1)</f>
        <v>Sala Racks 10</v>
      </c>
      <c r="H3249" s="26" t="str">
        <f t="array" ref="H3249">INDEX(Def_Instancias_Equipamentos!$E$2:$E$5135, MATCH(K3249, Def_Instancias_Equipamentos!$D$2:$D$5135, 0), 1)</f>
        <v>SI-10C2</v>
      </c>
      <c r="I3249" s="27" t="str">
        <f t="array" ref="I3249">INDEX(Def_Instancias_Equipamentos!$E$2:$E$5135, MATCH(L3249, Def_Instancias_Equipamentos!$D$2:$D$5135, 0), 1)</f>
        <v>IA-10RaBPM</v>
      </c>
      <c r="J3249" s="27" t="str">
        <f t="shared" si="26"/>
        <v>EXTERNO</v>
      </c>
      <c r="K3249" s="28" t="str">
        <f>Def_Instancias_Equipamentos!$D$1115</f>
        <v>SI-10C2:DI-BPMSigPatch</v>
      </c>
      <c r="L3249" s="19" t="str">
        <f>Def_Instancias_Equipamentos!$D$865</f>
        <v>SI-10C2:DI-BPMRFFE</v>
      </c>
      <c r="M3249" s="44" t="s">
        <v>51</v>
      </c>
      <c r="N3249" s="45" t="s">
        <v>52</v>
      </c>
      <c r="O3249" s="31" t="str">
        <f>Def_Sistemas_Conectores_Cabos!$B$7</f>
        <v>SMA 50-ohm</v>
      </c>
      <c r="P3249" s="19" t="str">
        <f>Def_Sistemas_Conectores_Cabos!$B$7</f>
        <v>SMA 50-ohm</v>
      </c>
      <c r="Q3249" s="27" t="str">
        <f t="shared" si="31"/>
        <v>SI-10C2:DI-BPMSigPatch/TO_OUT
SI-10C2:DI-BPMRFFE/TO_IN</v>
      </c>
      <c r="R3249" s="46" t="s">
        <v>25</v>
      </c>
      <c r="S3249" s="46" t="s">
        <v>25</v>
      </c>
      <c r="T3249" s="47" t="str">
        <f>Def_Sistemas_Conectores_Cabos!$C$14</f>
        <v>Datalink Extrudado</v>
      </c>
      <c r="U3249" s="45" t="s">
        <v>46</v>
      </c>
      <c r="V3249" s="33"/>
      <c r="W3249" s="33"/>
      <c r="X3249" s="33"/>
    </row>
    <row r="3250" ht="15.75" customHeight="1">
      <c r="A3250" s="19" t="str">
        <f>Def_Sistemas_Conectores_Cabos!$A$22</f>
        <v>BPM de elétrons</v>
      </c>
      <c r="B3250" s="22" t="str">
        <f>Datas_Entregas!$A$3</f>
        <v>BTS/Anel</v>
      </c>
      <c r="C3250" s="25">
        <f t="array" ref="C3250">INDEX(Datas_Entregas!$B$2:$B$100, MATCH(B3250, Datas_Entregas!$A$2:$A$100, 0), 1)</f>
        <v>43296</v>
      </c>
      <c r="D3250" s="22" t="str">
        <f>Def_Status_Montagem!$A$2</f>
        <v>A verificar</v>
      </c>
      <c r="E3250" s="35" t="str">
        <f>Def_Status_Montagem!$B$4</f>
        <v>Contratada (inclui etiqueta)</v>
      </c>
      <c r="F3250" s="26" t="str">
        <f t="array" ref="F3250">INDEX(Def_Instancias_Equipamentos!$F$2:$F$5135, MATCH(K3250, Def_Instancias_Equipamentos!$D$2:$D$5135, 0), 1)</f>
        <v>Túnel (Anel)</v>
      </c>
      <c r="G3250" s="27" t="str">
        <f t="array" ref="G3250">INDEX(Def_Instancias_Equipamentos!$F$2:$F$5135, MATCH(L3250, Def_Instancias_Equipamentos!$D$2:$D$5135, 0), 1)</f>
        <v>Sala Racks 10</v>
      </c>
      <c r="H3250" s="26" t="str">
        <f t="array" ref="H3250">INDEX(Def_Instancias_Equipamentos!$E$2:$E$5135, MATCH(K3250, Def_Instancias_Equipamentos!$D$2:$D$5135, 0), 1)</f>
        <v>SI-10C3</v>
      </c>
      <c r="I3250" s="27" t="str">
        <f t="array" ref="I3250">INDEX(Def_Instancias_Equipamentos!$E$2:$E$5135, MATCH(L3250, Def_Instancias_Equipamentos!$D$2:$D$5135, 0), 1)</f>
        <v>IA-10RaBPM</v>
      </c>
      <c r="J3250" s="27" t="str">
        <f t="shared" si="26"/>
        <v>EXTERNO</v>
      </c>
      <c r="K3250" s="28" t="str">
        <f>Def_Instancias_Equipamentos!$D$1116</f>
        <v>SI-10C3:DI-BPMSigPatch-1</v>
      </c>
      <c r="L3250" s="19" t="str">
        <f>Def_Instancias_Equipamentos!$D$866</f>
        <v>SI-10C3:DI-BPMRFFE-1</v>
      </c>
      <c r="M3250" s="44" t="s">
        <v>51</v>
      </c>
      <c r="N3250" s="45" t="s">
        <v>52</v>
      </c>
      <c r="O3250" s="31" t="str">
        <f>Def_Sistemas_Conectores_Cabos!$B$7</f>
        <v>SMA 50-ohm</v>
      </c>
      <c r="P3250" s="19" t="str">
        <f>Def_Sistemas_Conectores_Cabos!$B$7</f>
        <v>SMA 50-ohm</v>
      </c>
      <c r="Q3250" s="27" t="str">
        <f t="shared" si="31"/>
        <v>SI-10C3:DI-BPMSigPatch-1/TO_OUT
SI-10C3:DI-BPMRFFE-1/TO_IN</v>
      </c>
      <c r="R3250" s="46" t="s">
        <v>25</v>
      </c>
      <c r="S3250" s="46" t="s">
        <v>25</v>
      </c>
      <c r="T3250" s="47" t="str">
        <f>Def_Sistemas_Conectores_Cabos!$C$14</f>
        <v>Datalink Extrudado</v>
      </c>
      <c r="U3250" s="45" t="s">
        <v>46</v>
      </c>
      <c r="V3250" s="33"/>
      <c r="W3250" s="33"/>
      <c r="X3250" s="33"/>
    </row>
    <row r="3251" ht="15.75" customHeight="1">
      <c r="A3251" s="19" t="str">
        <f>Def_Sistemas_Conectores_Cabos!$A$22</f>
        <v>BPM de elétrons</v>
      </c>
      <c r="B3251" s="22" t="str">
        <f>Datas_Entregas!$A$3</f>
        <v>BTS/Anel</v>
      </c>
      <c r="C3251" s="25">
        <f t="array" ref="C3251">INDEX(Datas_Entregas!$B$2:$B$100, MATCH(B3251, Datas_Entregas!$A$2:$A$100, 0), 1)</f>
        <v>43296</v>
      </c>
      <c r="D3251" s="22" t="str">
        <f>Def_Status_Montagem!$A$2</f>
        <v>A verificar</v>
      </c>
      <c r="E3251" s="35" t="str">
        <f>Def_Status_Montagem!$B$4</f>
        <v>Contratada (inclui etiqueta)</v>
      </c>
      <c r="F3251" s="26" t="str">
        <f t="array" ref="F3251">INDEX(Def_Instancias_Equipamentos!$F$2:$F$5135, MATCH(K3251, Def_Instancias_Equipamentos!$D$2:$D$5135, 0), 1)</f>
        <v>Túnel (Anel)</v>
      </c>
      <c r="G3251" s="27" t="str">
        <f t="array" ref="G3251">INDEX(Def_Instancias_Equipamentos!$F$2:$F$5135, MATCH(L3251, Def_Instancias_Equipamentos!$D$2:$D$5135, 0), 1)</f>
        <v>Sala Racks 10</v>
      </c>
      <c r="H3251" s="26" t="str">
        <f t="array" ref="H3251">INDEX(Def_Instancias_Equipamentos!$E$2:$E$5135, MATCH(K3251, Def_Instancias_Equipamentos!$D$2:$D$5135, 0), 1)</f>
        <v>SI-10C3</v>
      </c>
      <c r="I3251" s="27" t="str">
        <f t="array" ref="I3251">INDEX(Def_Instancias_Equipamentos!$E$2:$E$5135, MATCH(L3251, Def_Instancias_Equipamentos!$D$2:$D$5135, 0), 1)</f>
        <v>IA-10RaBPM</v>
      </c>
      <c r="J3251" s="27" t="str">
        <f t="shared" si="26"/>
        <v>EXTERNO</v>
      </c>
      <c r="K3251" s="28" t="str">
        <f>Def_Instancias_Equipamentos!$D$1117</f>
        <v>SI-10C3:DI-BPMSigPatch-2</v>
      </c>
      <c r="L3251" s="19" t="str">
        <f>Def_Instancias_Equipamentos!$D$867</f>
        <v>SI-10C3:DI-BPMRFFE-2</v>
      </c>
      <c r="M3251" s="44" t="s">
        <v>51</v>
      </c>
      <c r="N3251" s="45" t="s">
        <v>52</v>
      </c>
      <c r="O3251" s="31" t="str">
        <f>Def_Sistemas_Conectores_Cabos!$B$7</f>
        <v>SMA 50-ohm</v>
      </c>
      <c r="P3251" s="19" t="str">
        <f>Def_Sistemas_Conectores_Cabos!$B$7</f>
        <v>SMA 50-ohm</v>
      </c>
      <c r="Q3251" s="27" t="str">
        <f t="shared" si="31"/>
        <v>SI-10C3:DI-BPMSigPatch-2/TO_OUT
SI-10C3:DI-BPMRFFE-2/TO_IN</v>
      </c>
      <c r="R3251" s="46" t="s">
        <v>25</v>
      </c>
      <c r="S3251" s="46" t="s">
        <v>25</v>
      </c>
      <c r="T3251" s="47" t="str">
        <f>Def_Sistemas_Conectores_Cabos!$C$14</f>
        <v>Datalink Extrudado</v>
      </c>
      <c r="U3251" s="45" t="s">
        <v>46</v>
      </c>
      <c r="V3251" s="33"/>
      <c r="W3251" s="33"/>
      <c r="X3251" s="33"/>
    </row>
    <row r="3252" ht="15.75" customHeight="1">
      <c r="A3252" s="19" t="str">
        <f>Def_Sistemas_Conectores_Cabos!$A$22</f>
        <v>BPM de elétrons</v>
      </c>
      <c r="B3252" s="22" t="str">
        <f>Datas_Entregas!$A$3</f>
        <v>BTS/Anel</v>
      </c>
      <c r="C3252" s="25">
        <f t="array" ref="C3252">INDEX(Datas_Entregas!$B$2:$B$100, MATCH(B3252, Datas_Entregas!$A$2:$A$100, 0), 1)</f>
        <v>43296</v>
      </c>
      <c r="D3252" s="22" t="str">
        <f>Def_Status_Montagem!$A$2</f>
        <v>A verificar</v>
      </c>
      <c r="E3252" s="35" t="str">
        <f>Def_Status_Montagem!$B$4</f>
        <v>Contratada (inclui etiqueta)</v>
      </c>
      <c r="F3252" s="26" t="str">
        <f t="array" ref="F3252">INDEX(Def_Instancias_Equipamentos!$F$2:$F$5135, MATCH(K3252, Def_Instancias_Equipamentos!$D$2:$D$5135, 0), 1)</f>
        <v>Túnel (Anel)</v>
      </c>
      <c r="G3252" s="27" t="str">
        <f t="array" ref="G3252">INDEX(Def_Instancias_Equipamentos!$F$2:$F$5135, MATCH(L3252, Def_Instancias_Equipamentos!$D$2:$D$5135, 0), 1)</f>
        <v>Sala Racks 10</v>
      </c>
      <c r="H3252" s="26" t="str">
        <f t="array" ref="H3252">INDEX(Def_Instancias_Equipamentos!$E$2:$E$5135, MATCH(K3252, Def_Instancias_Equipamentos!$D$2:$D$5135, 0), 1)</f>
        <v>SI-10C4</v>
      </c>
      <c r="I3252" s="27" t="str">
        <f t="array" ref="I3252">INDEX(Def_Instancias_Equipamentos!$E$2:$E$5135, MATCH(L3252, Def_Instancias_Equipamentos!$D$2:$D$5135, 0), 1)</f>
        <v>IA-10RaBPM</v>
      </c>
      <c r="J3252" s="27" t="str">
        <f t="shared" si="26"/>
        <v>EXTERNO</v>
      </c>
      <c r="K3252" s="28" t="str">
        <f>Def_Instancias_Equipamentos!$D$1118</f>
        <v>SI-10C4:DI-BPMSigPatch</v>
      </c>
      <c r="L3252" s="19" t="str">
        <f>Def_Instancias_Equipamentos!$D$868</f>
        <v>SI-10C4:DI-BPMRFFE</v>
      </c>
      <c r="M3252" s="44" t="s">
        <v>51</v>
      </c>
      <c r="N3252" s="45" t="s">
        <v>52</v>
      </c>
      <c r="O3252" s="31" t="str">
        <f>Def_Sistemas_Conectores_Cabos!$B$7</f>
        <v>SMA 50-ohm</v>
      </c>
      <c r="P3252" s="19" t="str">
        <f>Def_Sistemas_Conectores_Cabos!$B$7</f>
        <v>SMA 50-ohm</v>
      </c>
      <c r="Q3252" s="27" t="str">
        <f t="shared" si="31"/>
        <v>SI-10C4:DI-BPMSigPatch/TO_OUT
SI-10C4:DI-BPMRFFE/TO_IN</v>
      </c>
      <c r="R3252" s="46" t="s">
        <v>25</v>
      </c>
      <c r="S3252" s="46" t="s">
        <v>25</v>
      </c>
      <c r="T3252" s="47" t="str">
        <f>Def_Sistemas_Conectores_Cabos!$C$14</f>
        <v>Datalink Extrudado</v>
      </c>
      <c r="U3252" s="45" t="s">
        <v>46</v>
      </c>
      <c r="V3252" s="33"/>
      <c r="W3252" s="33"/>
      <c r="X3252" s="33"/>
    </row>
    <row r="3253" ht="15.75" customHeight="1">
      <c r="A3253" s="19" t="str">
        <f>Def_Sistemas_Conectores_Cabos!$A$22</f>
        <v>BPM de elétrons</v>
      </c>
      <c r="B3253" s="22" t="str">
        <f>Datas_Entregas!$A$3</f>
        <v>BTS/Anel</v>
      </c>
      <c r="C3253" s="25">
        <f t="array" ref="C3253">INDEX(Datas_Entregas!$B$2:$B$100, MATCH(B3253, Datas_Entregas!$A$2:$A$100, 0), 1)</f>
        <v>43296</v>
      </c>
      <c r="D3253" s="22" t="str">
        <f>Def_Status_Montagem!$A$2</f>
        <v>A verificar</v>
      </c>
      <c r="E3253" s="35" t="str">
        <f>Def_Status_Montagem!$B$4</f>
        <v>Contratada (inclui etiqueta)</v>
      </c>
      <c r="F3253" s="26" t="str">
        <f t="array" ref="F3253">INDEX(Def_Instancias_Equipamentos!$F$2:$F$5135, MATCH(K3253, Def_Instancias_Equipamentos!$D$2:$D$5135, 0), 1)</f>
        <v>Túnel (Anel)</v>
      </c>
      <c r="G3253" s="27" t="str">
        <f t="array" ref="G3253">INDEX(Def_Instancias_Equipamentos!$F$2:$F$5135, MATCH(L3253, Def_Instancias_Equipamentos!$D$2:$D$5135, 0), 1)</f>
        <v>Sala Racks 10</v>
      </c>
      <c r="H3253" s="26" t="str">
        <f t="array" ref="H3253">INDEX(Def_Instancias_Equipamentos!$E$2:$E$5135, MATCH(K3253, Def_Instancias_Equipamentos!$D$2:$D$5135, 0), 1)</f>
        <v>SI-10M1</v>
      </c>
      <c r="I3253" s="27" t="str">
        <f t="array" ref="I3253">INDEX(Def_Instancias_Equipamentos!$E$2:$E$5135, MATCH(L3253, Def_Instancias_Equipamentos!$D$2:$D$5135, 0), 1)</f>
        <v>IA-10RaBPM</v>
      </c>
      <c r="J3253" s="27" t="str">
        <f t="shared" si="26"/>
        <v>EXTERNO</v>
      </c>
      <c r="K3253" s="28" t="str">
        <f>Def_Instancias_Equipamentos!$D$1119</f>
        <v>SI-10M1:DI-BPMSigPatch</v>
      </c>
      <c r="L3253" s="19" t="str">
        <f>Def_Instancias_Equipamentos!$D$869</f>
        <v>SI-10M1:DI-BPMRFFE</v>
      </c>
      <c r="M3253" s="44" t="s">
        <v>51</v>
      </c>
      <c r="N3253" s="45" t="s">
        <v>52</v>
      </c>
      <c r="O3253" s="31" t="str">
        <f>Def_Sistemas_Conectores_Cabos!$B$7</f>
        <v>SMA 50-ohm</v>
      </c>
      <c r="P3253" s="19" t="str">
        <f>Def_Sistemas_Conectores_Cabos!$B$7</f>
        <v>SMA 50-ohm</v>
      </c>
      <c r="Q3253" s="27" t="str">
        <f t="shared" si="31"/>
        <v>SI-10M1:DI-BPMSigPatch/TO_OUT
SI-10M1:DI-BPMRFFE/TO_IN</v>
      </c>
      <c r="R3253" s="46" t="s">
        <v>25</v>
      </c>
      <c r="S3253" s="46" t="s">
        <v>25</v>
      </c>
      <c r="T3253" s="47" t="str">
        <f>Def_Sistemas_Conectores_Cabos!$C$14</f>
        <v>Datalink Extrudado</v>
      </c>
      <c r="U3253" s="45" t="s">
        <v>46</v>
      </c>
      <c r="V3253" s="33"/>
      <c r="W3253" s="33"/>
      <c r="X3253" s="33"/>
    </row>
    <row r="3254" ht="15.75" customHeight="1">
      <c r="A3254" s="19" t="str">
        <f>Def_Sistemas_Conectores_Cabos!$A$22</f>
        <v>BPM de elétrons</v>
      </c>
      <c r="B3254" s="22" t="str">
        <f>Datas_Entregas!$A$3</f>
        <v>BTS/Anel</v>
      </c>
      <c r="C3254" s="25">
        <f t="array" ref="C3254">INDEX(Datas_Entregas!$B$2:$B$100, MATCH(B3254, Datas_Entregas!$A$2:$A$100, 0), 1)</f>
        <v>43296</v>
      </c>
      <c r="D3254" s="22" t="str">
        <f>Def_Status_Montagem!$A$2</f>
        <v>A verificar</v>
      </c>
      <c r="E3254" s="35" t="str">
        <f>Def_Status_Montagem!$B$4</f>
        <v>Contratada (inclui etiqueta)</v>
      </c>
      <c r="F3254" s="26" t="str">
        <f t="array" ref="F3254">INDEX(Def_Instancias_Equipamentos!$F$2:$F$5135, MATCH(K3254, Def_Instancias_Equipamentos!$D$2:$D$5135, 0), 1)</f>
        <v>Túnel (Anel)</v>
      </c>
      <c r="G3254" s="27" t="str">
        <f t="array" ref="G3254">INDEX(Def_Instancias_Equipamentos!$F$2:$F$5135, MATCH(L3254, Def_Instancias_Equipamentos!$D$2:$D$5135, 0), 1)</f>
        <v>Sala Racks 10</v>
      </c>
      <c r="H3254" s="26" t="str">
        <f t="array" ref="H3254">INDEX(Def_Instancias_Equipamentos!$E$2:$E$5135, MATCH(K3254, Def_Instancias_Equipamentos!$D$2:$D$5135, 0), 1)</f>
        <v>SI-10M2</v>
      </c>
      <c r="I3254" s="27" t="str">
        <f t="array" ref="I3254">INDEX(Def_Instancias_Equipamentos!$E$2:$E$5135, MATCH(L3254, Def_Instancias_Equipamentos!$D$2:$D$5135, 0), 1)</f>
        <v>IA-10RaBPM</v>
      </c>
      <c r="J3254" s="27" t="str">
        <f t="shared" si="26"/>
        <v>EXTERNO</v>
      </c>
      <c r="K3254" s="28" t="str">
        <f>Def_Instancias_Equipamentos!$D$1120</f>
        <v>SI-10M2:DI-BPMSigPatch</v>
      </c>
      <c r="L3254" s="19" t="str">
        <f>Def_Instancias_Equipamentos!$D$870</f>
        <v>SI-10M2:DI-BPMRFFE</v>
      </c>
      <c r="M3254" s="44" t="s">
        <v>51</v>
      </c>
      <c r="N3254" s="45" t="s">
        <v>52</v>
      </c>
      <c r="O3254" s="31" t="str">
        <f>Def_Sistemas_Conectores_Cabos!$B$7</f>
        <v>SMA 50-ohm</v>
      </c>
      <c r="P3254" s="19" t="str">
        <f>Def_Sistemas_Conectores_Cabos!$B$7</f>
        <v>SMA 50-ohm</v>
      </c>
      <c r="Q3254" s="27" t="str">
        <f t="shared" si="31"/>
        <v>SI-10M2:DI-BPMSigPatch/TO_OUT
SI-10M2:DI-BPMRFFE/TO_IN</v>
      </c>
      <c r="R3254" s="46" t="s">
        <v>25</v>
      </c>
      <c r="S3254" s="46" t="s">
        <v>25</v>
      </c>
      <c r="T3254" s="47" t="str">
        <f>Def_Sistemas_Conectores_Cabos!$C$14</f>
        <v>Datalink Extrudado</v>
      </c>
      <c r="U3254" s="45" t="s">
        <v>46</v>
      </c>
      <c r="V3254" s="33"/>
      <c r="W3254" s="33"/>
      <c r="X3254" s="33"/>
    </row>
    <row r="3255" ht="15.75" customHeight="1">
      <c r="A3255" s="19" t="str">
        <f>Def_Sistemas_Conectores_Cabos!$A$22</f>
        <v>BPM de elétrons</v>
      </c>
      <c r="B3255" s="22" t="str">
        <f>Datas_Entregas!$A$6</f>
        <v>Linhas de Luz (fases I-A e II)</v>
      </c>
      <c r="C3255" s="25">
        <f t="array" ref="C3255">INDEX(Datas_Entregas!$B$2:$B$100, MATCH(B3255, Datas_Entregas!$A$2:$A$100, 0), 1)</f>
        <v>43374</v>
      </c>
      <c r="D3255" s="22" t="str">
        <f>Def_Status_Montagem!$A$2</f>
        <v>A verificar</v>
      </c>
      <c r="E3255" s="35" t="str">
        <f>Def_Status_Montagem!$B$4</f>
        <v>Contratada (inclui etiqueta)</v>
      </c>
      <c r="F3255" s="26" t="str">
        <f t="array" ref="F3255">INDEX(Def_Instancias_Equipamentos!$F$2:$F$5135, MATCH(K3255, Def_Instancias_Equipamentos!$D$2:$D$5135, 0), 1)</f>
        <v>Túnel (Anel)</v>
      </c>
      <c r="G3255" s="27" t="str">
        <f t="array" ref="G3255">INDEX(Def_Instancias_Equipamentos!$F$2:$F$5135, MATCH(L3255, Def_Instancias_Equipamentos!$D$2:$D$5135, 0), 1)</f>
        <v>Sala Racks 10</v>
      </c>
      <c r="H3255" s="26" t="str">
        <f t="array" ref="H3255">INDEX(Def_Instancias_Equipamentos!$E$2:$E$5135, MATCH(K3255, Def_Instancias_Equipamentos!$D$2:$D$5135, 0), 1)</f>
        <v>SI-10SB</v>
      </c>
      <c r="I3255" s="27" t="str">
        <f t="array" ref="I3255">INDEX(Def_Instancias_Equipamentos!$E$2:$E$5135, MATCH(L3255, Def_Instancias_Equipamentos!$D$2:$D$5135, 0), 1)</f>
        <v>IA-10RaBPM</v>
      </c>
      <c r="J3255" s="27" t="str">
        <f t="shared" si="26"/>
        <v>EXTERNO</v>
      </c>
      <c r="K3255" s="28" t="str">
        <f>Def_Instancias_Equipamentos!$D$1219</f>
        <v>SI-10SB:DI-BPMSigPatch-1</v>
      </c>
      <c r="L3255" s="19" t="str">
        <f>Def_Instancias_Equipamentos!$D$969</f>
        <v>SI-10SB:DI-BPMRFFE-1</v>
      </c>
      <c r="M3255" s="44" t="s">
        <v>51</v>
      </c>
      <c r="N3255" s="45" t="s">
        <v>52</v>
      </c>
      <c r="O3255" s="31" t="str">
        <f>Def_Sistemas_Conectores_Cabos!$B$7</f>
        <v>SMA 50-ohm</v>
      </c>
      <c r="P3255" s="19" t="str">
        <f>Def_Sistemas_Conectores_Cabos!$B$7</f>
        <v>SMA 50-ohm</v>
      </c>
      <c r="Q3255" s="27" t="str">
        <f t="shared" si="31"/>
        <v>SI-10SB:DI-BPMSigPatch-1/TO_OUT
SI-10SB:DI-BPMRFFE-1/TO_IN</v>
      </c>
      <c r="R3255" s="46" t="s">
        <v>25</v>
      </c>
      <c r="S3255" s="46" t="s">
        <v>25</v>
      </c>
      <c r="T3255" s="47" t="str">
        <f>Def_Sistemas_Conectores_Cabos!$C$14</f>
        <v>Datalink Extrudado</v>
      </c>
      <c r="U3255" s="45" t="s">
        <v>46</v>
      </c>
      <c r="V3255" s="33"/>
      <c r="W3255" s="33"/>
      <c r="X3255" s="33"/>
    </row>
    <row r="3256" ht="15.75" customHeight="1">
      <c r="A3256" s="19" t="str">
        <f>Def_Sistemas_Conectores_Cabos!$A$22</f>
        <v>BPM de elétrons</v>
      </c>
      <c r="B3256" s="22" t="str">
        <f>Datas_Entregas!$A$6</f>
        <v>Linhas de Luz (fases I-A e II)</v>
      </c>
      <c r="C3256" s="25">
        <f t="array" ref="C3256">INDEX(Datas_Entregas!$B$2:$B$100, MATCH(B3256, Datas_Entregas!$A$2:$A$100, 0), 1)</f>
        <v>43374</v>
      </c>
      <c r="D3256" s="22" t="str">
        <f>Def_Status_Montagem!$A$2</f>
        <v>A verificar</v>
      </c>
      <c r="E3256" s="35" t="str">
        <f>Def_Status_Montagem!$B$4</f>
        <v>Contratada (inclui etiqueta)</v>
      </c>
      <c r="F3256" s="26" t="str">
        <f t="array" ref="F3256">INDEX(Def_Instancias_Equipamentos!$F$2:$F$5135, MATCH(K3256, Def_Instancias_Equipamentos!$D$2:$D$5135, 0), 1)</f>
        <v>Túnel (Anel)</v>
      </c>
      <c r="G3256" s="27" t="str">
        <f t="array" ref="G3256">INDEX(Def_Instancias_Equipamentos!$F$2:$F$5135, MATCH(L3256, Def_Instancias_Equipamentos!$D$2:$D$5135, 0), 1)</f>
        <v>Sala Racks 10</v>
      </c>
      <c r="H3256" s="26" t="str">
        <f t="array" ref="H3256">INDEX(Def_Instancias_Equipamentos!$E$2:$E$5135, MATCH(K3256, Def_Instancias_Equipamentos!$D$2:$D$5135, 0), 1)</f>
        <v>SI-10SB</v>
      </c>
      <c r="I3256" s="27" t="str">
        <f t="array" ref="I3256">INDEX(Def_Instancias_Equipamentos!$E$2:$E$5135, MATCH(L3256, Def_Instancias_Equipamentos!$D$2:$D$5135, 0), 1)</f>
        <v>IA-10RaBPM</v>
      </c>
      <c r="J3256" s="27" t="str">
        <f t="shared" si="26"/>
        <v>EXTERNO</v>
      </c>
      <c r="K3256" s="28" t="str">
        <f>Def_Instancias_Equipamentos!$D$1220</f>
        <v>SI-10SB:DI-BPMSigPatch-2</v>
      </c>
      <c r="L3256" s="19" t="str">
        <f>Def_Instancias_Equipamentos!$D$970</f>
        <v>SI-10SB:DI-BPMRFFE-2</v>
      </c>
      <c r="M3256" s="44" t="s">
        <v>51</v>
      </c>
      <c r="N3256" s="45" t="s">
        <v>52</v>
      </c>
      <c r="O3256" s="31" t="str">
        <f>Def_Sistemas_Conectores_Cabos!$B$7</f>
        <v>SMA 50-ohm</v>
      </c>
      <c r="P3256" s="19" t="str">
        <f>Def_Sistemas_Conectores_Cabos!$B$7</f>
        <v>SMA 50-ohm</v>
      </c>
      <c r="Q3256" s="27" t="str">
        <f t="shared" si="31"/>
        <v>SI-10SB:DI-BPMSigPatch-2/TO_OUT
SI-10SB:DI-BPMRFFE-2/TO_IN</v>
      </c>
      <c r="R3256" s="46" t="s">
        <v>25</v>
      </c>
      <c r="S3256" s="46" t="s">
        <v>25</v>
      </c>
      <c r="T3256" s="47" t="str">
        <f>Def_Sistemas_Conectores_Cabos!$C$14</f>
        <v>Datalink Extrudado</v>
      </c>
      <c r="U3256" s="45" t="s">
        <v>46</v>
      </c>
      <c r="V3256" s="33"/>
      <c r="W3256" s="33"/>
      <c r="X3256" s="33"/>
    </row>
    <row r="3257" ht="15.75" customHeight="1">
      <c r="A3257" s="19" t="str">
        <f>Def_Sistemas_Conectores_Cabos!$A$22</f>
        <v>BPM de elétrons</v>
      </c>
      <c r="B3257" s="22" t="str">
        <f>Datas_Entregas!$A$3</f>
        <v>BTS/Anel</v>
      </c>
      <c r="C3257" s="25">
        <f t="array" ref="C3257">INDEX(Datas_Entregas!$B$2:$B$100, MATCH(B3257, Datas_Entregas!$A$2:$A$100, 0), 1)</f>
        <v>43296</v>
      </c>
      <c r="D3257" s="22" t="str">
        <f>Def_Status_Montagem!$A$2</f>
        <v>A verificar</v>
      </c>
      <c r="E3257" s="35" t="str">
        <f>Def_Status_Montagem!$B$4</f>
        <v>Contratada (inclui etiqueta)</v>
      </c>
      <c r="F3257" s="26" t="str">
        <f t="array" ref="F3257">INDEX(Def_Instancias_Equipamentos!$F$2:$F$5135, MATCH(K3257, Def_Instancias_Equipamentos!$D$2:$D$5135, 0), 1)</f>
        <v>Túnel (Anel)</v>
      </c>
      <c r="G3257" s="27" t="str">
        <f t="array" ref="G3257">INDEX(Def_Instancias_Equipamentos!$F$2:$F$5135, MATCH(L3257, Def_Instancias_Equipamentos!$D$2:$D$5135, 0), 1)</f>
        <v>Sala Racks 11</v>
      </c>
      <c r="H3257" s="26" t="str">
        <f t="array" ref="H3257">INDEX(Def_Instancias_Equipamentos!$E$2:$E$5135, MATCH(K3257, Def_Instancias_Equipamentos!$D$2:$D$5135, 0), 1)</f>
        <v>SI-11C1</v>
      </c>
      <c r="I3257" s="27" t="str">
        <f t="array" ref="I3257">INDEX(Def_Instancias_Equipamentos!$E$2:$E$5135, MATCH(L3257, Def_Instancias_Equipamentos!$D$2:$D$5135, 0), 1)</f>
        <v>IA-11RaBPM</v>
      </c>
      <c r="J3257" s="27" t="str">
        <f t="shared" si="26"/>
        <v>EXTERNO</v>
      </c>
      <c r="K3257" s="28" t="str">
        <f>Def_Instancias_Equipamentos!$D$1121</f>
        <v>SI-11C1:DI-BPMSigPatch-1</v>
      </c>
      <c r="L3257" s="19" t="str">
        <f>Def_Instancias_Equipamentos!$D$871</f>
        <v>SI-11C1:DI-BPMRFFE-1</v>
      </c>
      <c r="M3257" s="44" t="s">
        <v>51</v>
      </c>
      <c r="N3257" s="45" t="s">
        <v>52</v>
      </c>
      <c r="O3257" s="31" t="str">
        <f>Def_Sistemas_Conectores_Cabos!$B$7</f>
        <v>SMA 50-ohm</v>
      </c>
      <c r="P3257" s="19" t="str">
        <f>Def_Sistemas_Conectores_Cabos!$B$7</f>
        <v>SMA 50-ohm</v>
      </c>
      <c r="Q3257" s="27" t="str">
        <f t="shared" si="31"/>
        <v>SI-11C1:DI-BPMSigPatch-1/TO_OUT
SI-11C1:DI-BPMRFFE-1/TO_IN</v>
      </c>
      <c r="R3257" s="46" t="s">
        <v>25</v>
      </c>
      <c r="S3257" s="46" t="s">
        <v>25</v>
      </c>
      <c r="T3257" s="47" t="str">
        <f>Def_Sistemas_Conectores_Cabos!$C$14</f>
        <v>Datalink Extrudado</v>
      </c>
      <c r="U3257" s="45" t="s">
        <v>46</v>
      </c>
      <c r="V3257" s="33"/>
      <c r="W3257" s="33"/>
      <c r="X3257" s="33"/>
    </row>
    <row r="3258" ht="15.75" customHeight="1">
      <c r="A3258" s="19" t="str">
        <f>Def_Sistemas_Conectores_Cabos!$A$22</f>
        <v>BPM de elétrons</v>
      </c>
      <c r="B3258" s="22" t="str">
        <f>Datas_Entregas!$A$3</f>
        <v>BTS/Anel</v>
      </c>
      <c r="C3258" s="25">
        <f t="array" ref="C3258">INDEX(Datas_Entregas!$B$2:$B$100, MATCH(B3258, Datas_Entregas!$A$2:$A$100, 0), 1)</f>
        <v>43296</v>
      </c>
      <c r="D3258" s="22" t="str">
        <f>Def_Status_Montagem!$A$2</f>
        <v>A verificar</v>
      </c>
      <c r="E3258" s="35" t="str">
        <f>Def_Status_Montagem!$B$4</f>
        <v>Contratada (inclui etiqueta)</v>
      </c>
      <c r="F3258" s="26" t="str">
        <f t="array" ref="F3258">INDEX(Def_Instancias_Equipamentos!$F$2:$F$5135, MATCH(K3258, Def_Instancias_Equipamentos!$D$2:$D$5135, 0), 1)</f>
        <v>Túnel (Anel)</v>
      </c>
      <c r="G3258" s="27" t="str">
        <f t="array" ref="G3258">INDEX(Def_Instancias_Equipamentos!$F$2:$F$5135, MATCH(L3258, Def_Instancias_Equipamentos!$D$2:$D$5135, 0), 1)</f>
        <v>Sala Racks 11</v>
      </c>
      <c r="H3258" s="26" t="str">
        <f t="array" ref="H3258">INDEX(Def_Instancias_Equipamentos!$E$2:$E$5135, MATCH(K3258, Def_Instancias_Equipamentos!$D$2:$D$5135, 0), 1)</f>
        <v>SI-11C1</v>
      </c>
      <c r="I3258" s="27" t="str">
        <f t="array" ref="I3258">INDEX(Def_Instancias_Equipamentos!$E$2:$E$5135, MATCH(L3258, Def_Instancias_Equipamentos!$D$2:$D$5135, 0), 1)</f>
        <v>IA-11RaBPM</v>
      </c>
      <c r="J3258" s="27" t="str">
        <f t="shared" si="26"/>
        <v>EXTERNO</v>
      </c>
      <c r="K3258" s="28" t="str">
        <f>Def_Instancias_Equipamentos!$D$1122</f>
        <v>SI-11C1:DI-BPMSigPatch-2</v>
      </c>
      <c r="L3258" s="19" t="str">
        <f>Def_Instancias_Equipamentos!$D$872</f>
        <v>SI-11C1:DI-BPMRFFE-2</v>
      </c>
      <c r="M3258" s="44" t="s">
        <v>51</v>
      </c>
      <c r="N3258" s="45" t="s">
        <v>52</v>
      </c>
      <c r="O3258" s="31" t="str">
        <f>Def_Sistemas_Conectores_Cabos!$B$7</f>
        <v>SMA 50-ohm</v>
      </c>
      <c r="P3258" s="19" t="str">
        <f>Def_Sistemas_Conectores_Cabos!$B$7</f>
        <v>SMA 50-ohm</v>
      </c>
      <c r="Q3258" s="27" t="str">
        <f t="shared" si="31"/>
        <v>SI-11C1:DI-BPMSigPatch-2/TO_OUT
SI-11C1:DI-BPMRFFE-2/TO_IN</v>
      </c>
      <c r="R3258" s="46" t="s">
        <v>25</v>
      </c>
      <c r="S3258" s="46" t="s">
        <v>25</v>
      </c>
      <c r="T3258" s="47" t="str">
        <f>Def_Sistemas_Conectores_Cabos!$C$14</f>
        <v>Datalink Extrudado</v>
      </c>
      <c r="U3258" s="45" t="s">
        <v>46</v>
      </c>
      <c r="V3258" s="33"/>
      <c r="W3258" s="33"/>
      <c r="X3258" s="33"/>
    </row>
    <row r="3259" ht="15.75" customHeight="1">
      <c r="A3259" s="19" t="str">
        <f>Def_Sistemas_Conectores_Cabos!$A$22</f>
        <v>BPM de elétrons</v>
      </c>
      <c r="B3259" s="22" t="str">
        <f>Datas_Entregas!$A$3</f>
        <v>BTS/Anel</v>
      </c>
      <c r="C3259" s="25">
        <f t="array" ref="C3259">INDEX(Datas_Entregas!$B$2:$B$100, MATCH(B3259, Datas_Entregas!$A$2:$A$100, 0), 1)</f>
        <v>43296</v>
      </c>
      <c r="D3259" s="22" t="str">
        <f>Def_Status_Montagem!$A$2</f>
        <v>A verificar</v>
      </c>
      <c r="E3259" s="35" t="str">
        <f>Def_Status_Montagem!$B$4</f>
        <v>Contratada (inclui etiqueta)</v>
      </c>
      <c r="F3259" s="26" t="str">
        <f t="array" ref="F3259">INDEX(Def_Instancias_Equipamentos!$F$2:$F$5135, MATCH(K3259, Def_Instancias_Equipamentos!$D$2:$D$5135, 0), 1)</f>
        <v>Túnel (Anel)</v>
      </c>
      <c r="G3259" s="27" t="str">
        <f t="array" ref="G3259">INDEX(Def_Instancias_Equipamentos!$F$2:$F$5135, MATCH(L3259, Def_Instancias_Equipamentos!$D$2:$D$5135, 0), 1)</f>
        <v>Sala Racks 11</v>
      </c>
      <c r="H3259" s="26" t="str">
        <f t="array" ref="H3259">INDEX(Def_Instancias_Equipamentos!$E$2:$E$5135, MATCH(K3259, Def_Instancias_Equipamentos!$D$2:$D$5135, 0), 1)</f>
        <v>SI-11C2</v>
      </c>
      <c r="I3259" s="27" t="str">
        <f t="array" ref="I3259">INDEX(Def_Instancias_Equipamentos!$E$2:$E$5135, MATCH(L3259, Def_Instancias_Equipamentos!$D$2:$D$5135, 0), 1)</f>
        <v>IA-11RaBPM</v>
      </c>
      <c r="J3259" s="27" t="str">
        <f t="shared" si="26"/>
        <v>EXTERNO</v>
      </c>
      <c r="K3259" s="28" t="str">
        <f>Def_Instancias_Equipamentos!$D$1123</f>
        <v>SI-11C2:DI-BPMSigPatch</v>
      </c>
      <c r="L3259" s="19" t="str">
        <f>Def_Instancias_Equipamentos!$D$873</f>
        <v>SI-11C2:DI-BPMRFFE</v>
      </c>
      <c r="M3259" s="44" t="s">
        <v>51</v>
      </c>
      <c r="N3259" s="45" t="s">
        <v>52</v>
      </c>
      <c r="O3259" s="31" t="str">
        <f>Def_Sistemas_Conectores_Cabos!$B$7</f>
        <v>SMA 50-ohm</v>
      </c>
      <c r="P3259" s="19" t="str">
        <f>Def_Sistemas_Conectores_Cabos!$B$7</f>
        <v>SMA 50-ohm</v>
      </c>
      <c r="Q3259" s="27" t="str">
        <f t="shared" si="31"/>
        <v>SI-11C2:DI-BPMSigPatch/TO_OUT
SI-11C2:DI-BPMRFFE/TO_IN</v>
      </c>
      <c r="R3259" s="46" t="s">
        <v>25</v>
      </c>
      <c r="S3259" s="46" t="s">
        <v>25</v>
      </c>
      <c r="T3259" s="47" t="str">
        <f>Def_Sistemas_Conectores_Cabos!$C$14</f>
        <v>Datalink Extrudado</v>
      </c>
      <c r="U3259" s="45" t="s">
        <v>46</v>
      </c>
      <c r="V3259" s="33"/>
      <c r="W3259" s="33"/>
      <c r="X3259" s="33"/>
    </row>
    <row r="3260" ht="15.75" customHeight="1">
      <c r="A3260" s="19" t="str">
        <f>Def_Sistemas_Conectores_Cabos!$A$22</f>
        <v>BPM de elétrons</v>
      </c>
      <c r="B3260" s="22" t="str">
        <f>Datas_Entregas!$A$3</f>
        <v>BTS/Anel</v>
      </c>
      <c r="C3260" s="25">
        <f t="array" ref="C3260">INDEX(Datas_Entregas!$B$2:$B$100, MATCH(B3260, Datas_Entregas!$A$2:$A$100, 0), 1)</f>
        <v>43296</v>
      </c>
      <c r="D3260" s="22" t="str">
        <f>Def_Status_Montagem!$A$2</f>
        <v>A verificar</v>
      </c>
      <c r="E3260" s="35" t="str">
        <f>Def_Status_Montagem!$B$4</f>
        <v>Contratada (inclui etiqueta)</v>
      </c>
      <c r="F3260" s="26" t="str">
        <f t="array" ref="F3260">INDEX(Def_Instancias_Equipamentos!$F$2:$F$5135, MATCH(K3260, Def_Instancias_Equipamentos!$D$2:$D$5135, 0), 1)</f>
        <v>Túnel (Anel)</v>
      </c>
      <c r="G3260" s="27" t="str">
        <f t="array" ref="G3260">INDEX(Def_Instancias_Equipamentos!$F$2:$F$5135, MATCH(L3260, Def_Instancias_Equipamentos!$D$2:$D$5135, 0), 1)</f>
        <v>Sala Racks 11</v>
      </c>
      <c r="H3260" s="26" t="str">
        <f t="array" ref="H3260">INDEX(Def_Instancias_Equipamentos!$E$2:$E$5135, MATCH(K3260, Def_Instancias_Equipamentos!$D$2:$D$5135, 0), 1)</f>
        <v>SI-11C3</v>
      </c>
      <c r="I3260" s="27" t="str">
        <f t="array" ref="I3260">INDEX(Def_Instancias_Equipamentos!$E$2:$E$5135, MATCH(L3260, Def_Instancias_Equipamentos!$D$2:$D$5135, 0), 1)</f>
        <v>IA-11RaBPM</v>
      </c>
      <c r="J3260" s="27" t="str">
        <f t="shared" si="26"/>
        <v>EXTERNO</v>
      </c>
      <c r="K3260" s="28" t="str">
        <f>Def_Instancias_Equipamentos!$D$1124</f>
        <v>SI-11C3:DI-BPMSigPatch-1</v>
      </c>
      <c r="L3260" s="19" t="str">
        <f>Def_Instancias_Equipamentos!$D$874</f>
        <v>SI-11C3:DI-BPMRFFE-1</v>
      </c>
      <c r="M3260" s="44" t="s">
        <v>51</v>
      </c>
      <c r="N3260" s="45" t="s">
        <v>52</v>
      </c>
      <c r="O3260" s="31" t="str">
        <f>Def_Sistemas_Conectores_Cabos!$B$7</f>
        <v>SMA 50-ohm</v>
      </c>
      <c r="P3260" s="19" t="str">
        <f>Def_Sistemas_Conectores_Cabos!$B$7</f>
        <v>SMA 50-ohm</v>
      </c>
      <c r="Q3260" s="27" t="str">
        <f t="shared" si="31"/>
        <v>SI-11C3:DI-BPMSigPatch-1/TO_OUT
SI-11C3:DI-BPMRFFE-1/TO_IN</v>
      </c>
      <c r="R3260" s="46" t="s">
        <v>25</v>
      </c>
      <c r="S3260" s="46" t="s">
        <v>25</v>
      </c>
      <c r="T3260" s="47" t="str">
        <f>Def_Sistemas_Conectores_Cabos!$C$14</f>
        <v>Datalink Extrudado</v>
      </c>
      <c r="U3260" s="45" t="s">
        <v>46</v>
      </c>
      <c r="V3260" s="33"/>
      <c r="W3260" s="33"/>
      <c r="X3260" s="33"/>
    </row>
    <row r="3261" ht="15.75" customHeight="1">
      <c r="A3261" s="19" t="str">
        <f>Def_Sistemas_Conectores_Cabos!$A$22</f>
        <v>BPM de elétrons</v>
      </c>
      <c r="B3261" s="22" t="str">
        <f>Datas_Entregas!$A$3</f>
        <v>BTS/Anel</v>
      </c>
      <c r="C3261" s="25">
        <f t="array" ref="C3261">INDEX(Datas_Entregas!$B$2:$B$100, MATCH(B3261, Datas_Entregas!$A$2:$A$100, 0), 1)</f>
        <v>43296</v>
      </c>
      <c r="D3261" s="22" t="str">
        <f>Def_Status_Montagem!$A$2</f>
        <v>A verificar</v>
      </c>
      <c r="E3261" s="35" t="str">
        <f>Def_Status_Montagem!$B$4</f>
        <v>Contratada (inclui etiqueta)</v>
      </c>
      <c r="F3261" s="26" t="str">
        <f t="array" ref="F3261">INDEX(Def_Instancias_Equipamentos!$F$2:$F$5135, MATCH(K3261, Def_Instancias_Equipamentos!$D$2:$D$5135, 0), 1)</f>
        <v>Túnel (Anel)</v>
      </c>
      <c r="G3261" s="27" t="str">
        <f t="array" ref="G3261">INDEX(Def_Instancias_Equipamentos!$F$2:$F$5135, MATCH(L3261, Def_Instancias_Equipamentos!$D$2:$D$5135, 0), 1)</f>
        <v>Sala Racks 11</v>
      </c>
      <c r="H3261" s="26" t="str">
        <f t="array" ref="H3261">INDEX(Def_Instancias_Equipamentos!$E$2:$E$5135, MATCH(K3261, Def_Instancias_Equipamentos!$D$2:$D$5135, 0), 1)</f>
        <v>SI-11C3</v>
      </c>
      <c r="I3261" s="27" t="str">
        <f t="array" ref="I3261">INDEX(Def_Instancias_Equipamentos!$E$2:$E$5135, MATCH(L3261, Def_Instancias_Equipamentos!$D$2:$D$5135, 0), 1)</f>
        <v>IA-11RaBPM</v>
      </c>
      <c r="J3261" s="27" t="str">
        <f t="shared" si="26"/>
        <v>EXTERNO</v>
      </c>
      <c r="K3261" s="28" t="str">
        <f>Def_Instancias_Equipamentos!$D$1125</f>
        <v>SI-11C3:DI-BPMSigPatch-2</v>
      </c>
      <c r="L3261" s="19" t="str">
        <f>Def_Instancias_Equipamentos!$D$875</f>
        <v>SI-11C3:DI-BPMRFFE-2</v>
      </c>
      <c r="M3261" s="44" t="s">
        <v>51</v>
      </c>
      <c r="N3261" s="45" t="s">
        <v>52</v>
      </c>
      <c r="O3261" s="31" t="str">
        <f>Def_Sistemas_Conectores_Cabos!$B$7</f>
        <v>SMA 50-ohm</v>
      </c>
      <c r="P3261" s="19" t="str">
        <f>Def_Sistemas_Conectores_Cabos!$B$7</f>
        <v>SMA 50-ohm</v>
      </c>
      <c r="Q3261" s="27" t="str">
        <f t="shared" si="31"/>
        <v>SI-11C3:DI-BPMSigPatch-2/TO_OUT
SI-11C3:DI-BPMRFFE-2/TO_IN</v>
      </c>
      <c r="R3261" s="46" t="s">
        <v>25</v>
      </c>
      <c r="S3261" s="46" t="s">
        <v>25</v>
      </c>
      <c r="T3261" s="47" t="str">
        <f>Def_Sistemas_Conectores_Cabos!$C$14</f>
        <v>Datalink Extrudado</v>
      </c>
      <c r="U3261" s="45" t="s">
        <v>46</v>
      </c>
      <c r="V3261" s="33"/>
      <c r="W3261" s="33"/>
      <c r="X3261" s="33"/>
    </row>
    <row r="3262" ht="15.75" customHeight="1">
      <c r="A3262" s="19" t="str">
        <f>Def_Sistemas_Conectores_Cabos!$A$22</f>
        <v>BPM de elétrons</v>
      </c>
      <c r="B3262" s="22" t="str">
        <f>Datas_Entregas!$A$3</f>
        <v>BTS/Anel</v>
      </c>
      <c r="C3262" s="25">
        <f t="array" ref="C3262">INDEX(Datas_Entregas!$B$2:$B$100, MATCH(B3262, Datas_Entregas!$A$2:$A$100, 0), 1)</f>
        <v>43296</v>
      </c>
      <c r="D3262" s="22" t="str">
        <f>Def_Status_Montagem!$A$2</f>
        <v>A verificar</v>
      </c>
      <c r="E3262" s="35" t="str">
        <f>Def_Status_Montagem!$B$4</f>
        <v>Contratada (inclui etiqueta)</v>
      </c>
      <c r="F3262" s="26" t="str">
        <f t="array" ref="F3262">INDEX(Def_Instancias_Equipamentos!$F$2:$F$5135, MATCH(K3262, Def_Instancias_Equipamentos!$D$2:$D$5135, 0), 1)</f>
        <v>Túnel (Anel)</v>
      </c>
      <c r="G3262" s="27" t="str">
        <f t="array" ref="G3262">INDEX(Def_Instancias_Equipamentos!$F$2:$F$5135, MATCH(L3262, Def_Instancias_Equipamentos!$D$2:$D$5135, 0), 1)</f>
        <v>Sala Racks 11</v>
      </c>
      <c r="H3262" s="26" t="str">
        <f t="array" ref="H3262">INDEX(Def_Instancias_Equipamentos!$E$2:$E$5135, MATCH(K3262, Def_Instancias_Equipamentos!$D$2:$D$5135, 0), 1)</f>
        <v>SI-11C4</v>
      </c>
      <c r="I3262" s="27" t="str">
        <f t="array" ref="I3262">INDEX(Def_Instancias_Equipamentos!$E$2:$E$5135, MATCH(L3262, Def_Instancias_Equipamentos!$D$2:$D$5135, 0), 1)</f>
        <v>IA-11RaBPM</v>
      </c>
      <c r="J3262" s="27" t="str">
        <f t="shared" si="26"/>
        <v>EXTERNO</v>
      </c>
      <c r="K3262" s="28" t="str">
        <f>Def_Instancias_Equipamentos!$D$1126</f>
        <v>SI-11C4:DI-BPMSigPatch</v>
      </c>
      <c r="L3262" s="19" t="str">
        <f>Def_Instancias_Equipamentos!$D$876</f>
        <v>SI-11C4:DI-BPMRFFE</v>
      </c>
      <c r="M3262" s="44" t="s">
        <v>51</v>
      </c>
      <c r="N3262" s="45" t="s">
        <v>52</v>
      </c>
      <c r="O3262" s="31" t="str">
        <f>Def_Sistemas_Conectores_Cabos!$B$7</f>
        <v>SMA 50-ohm</v>
      </c>
      <c r="P3262" s="19" t="str">
        <f>Def_Sistemas_Conectores_Cabos!$B$7</f>
        <v>SMA 50-ohm</v>
      </c>
      <c r="Q3262" s="27" t="str">
        <f t="shared" si="31"/>
        <v>SI-11C4:DI-BPMSigPatch/TO_OUT
SI-11C4:DI-BPMRFFE/TO_IN</v>
      </c>
      <c r="R3262" s="46" t="s">
        <v>25</v>
      </c>
      <c r="S3262" s="46" t="s">
        <v>25</v>
      </c>
      <c r="T3262" s="47" t="str">
        <f>Def_Sistemas_Conectores_Cabos!$C$14</f>
        <v>Datalink Extrudado</v>
      </c>
      <c r="U3262" s="45" t="s">
        <v>46</v>
      </c>
      <c r="V3262" s="33"/>
      <c r="W3262" s="33"/>
      <c r="X3262" s="33"/>
    </row>
    <row r="3263" ht="15.75" customHeight="1">
      <c r="A3263" s="19" t="str">
        <f>Def_Sistemas_Conectores_Cabos!$A$22</f>
        <v>BPM de elétrons</v>
      </c>
      <c r="B3263" s="22" t="str">
        <f>Datas_Entregas!$A$3</f>
        <v>BTS/Anel</v>
      </c>
      <c r="C3263" s="25">
        <f t="array" ref="C3263">INDEX(Datas_Entregas!$B$2:$B$100, MATCH(B3263, Datas_Entregas!$A$2:$A$100, 0), 1)</f>
        <v>43296</v>
      </c>
      <c r="D3263" s="22" t="str">
        <f>Def_Status_Montagem!$A$2</f>
        <v>A verificar</v>
      </c>
      <c r="E3263" s="35" t="str">
        <f>Def_Status_Montagem!$B$4</f>
        <v>Contratada (inclui etiqueta)</v>
      </c>
      <c r="F3263" s="26" t="str">
        <f t="array" ref="F3263">INDEX(Def_Instancias_Equipamentos!$F$2:$F$5135, MATCH(K3263, Def_Instancias_Equipamentos!$D$2:$D$5135, 0), 1)</f>
        <v>Túnel (Anel)</v>
      </c>
      <c r="G3263" s="27" t="str">
        <f t="array" ref="G3263">INDEX(Def_Instancias_Equipamentos!$F$2:$F$5135, MATCH(L3263, Def_Instancias_Equipamentos!$D$2:$D$5135, 0), 1)</f>
        <v>Sala Racks 11</v>
      </c>
      <c r="H3263" s="26" t="str">
        <f t="array" ref="H3263">INDEX(Def_Instancias_Equipamentos!$E$2:$E$5135, MATCH(K3263, Def_Instancias_Equipamentos!$D$2:$D$5135, 0), 1)</f>
        <v>SI-11M1</v>
      </c>
      <c r="I3263" s="27" t="str">
        <f t="array" ref="I3263">INDEX(Def_Instancias_Equipamentos!$E$2:$E$5135, MATCH(L3263, Def_Instancias_Equipamentos!$D$2:$D$5135, 0), 1)</f>
        <v>IA-11RaBPM</v>
      </c>
      <c r="J3263" s="27" t="str">
        <f t="shared" si="26"/>
        <v>EXTERNO</v>
      </c>
      <c r="K3263" s="28" t="str">
        <f>Def_Instancias_Equipamentos!$D$1127</f>
        <v>SI-11M1:DI-BPMSigPatch</v>
      </c>
      <c r="L3263" s="19" t="str">
        <f>Def_Instancias_Equipamentos!$D$877</f>
        <v>SI-11M1:DI-BPMRFFE</v>
      </c>
      <c r="M3263" s="44" t="s">
        <v>51</v>
      </c>
      <c r="N3263" s="45" t="s">
        <v>52</v>
      </c>
      <c r="O3263" s="31" t="str">
        <f>Def_Sistemas_Conectores_Cabos!$B$7</f>
        <v>SMA 50-ohm</v>
      </c>
      <c r="P3263" s="19" t="str">
        <f>Def_Sistemas_Conectores_Cabos!$B$7</f>
        <v>SMA 50-ohm</v>
      </c>
      <c r="Q3263" s="27" t="str">
        <f t="shared" si="31"/>
        <v>SI-11M1:DI-BPMSigPatch/TO_OUT
SI-11M1:DI-BPMRFFE/TO_IN</v>
      </c>
      <c r="R3263" s="46" t="s">
        <v>25</v>
      </c>
      <c r="S3263" s="46" t="s">
        <v>25</v>
      </c>
      <c r="T3263" s="47" t="str">
        <f>Def_Sistemas_Conectores_Cabos!$C$14</f>
        <v>Datalink Extrudado</v>
      </c>
      <c r="U3263" s="45" t="s">
        <v>46</v>
      </c>
      <c r="V3263" s="33"/>
      <c r="W3263" s="33"/>
      <c r="X3263" s="33"/>
    </row>
    <row r="3264" ht="15.75" customHeight="1">
      <c r="A3264" s="19" t="str">
        <f>Def_Sistemas_Conectores_Cabos!$A$22</f>
        <v>BPM de elétrons</v>
      </c>
      <c r="B3264" s="22" t="str">
        <f>Datas_Entregas!$A$3</f>
        <v>BTS/Anel</v>
      </c>
      <c r="C3264" s="25">
        <f t="array" ref="C3264">INDEX(Datas_Entregas!$B$2:$B$100, MATCH(B3264, Datas_Entregas!$A$2:$A$100, 0), 1)</f>
        <v>43296</v>
      </c>
      <c r="D3264" s="22" t="str">
        <f>Def_Status_Montagem!$A$2</f>
        <v>A verificar</v>
      </c>
      <c r="E3264" s="35" t="str">
        <f>Def_Status_Montagem!$B$4</f>
        <v>Contratada (inclui etiqueta)</v>
      </c>
      <c r="F3264" s="26" t="str">
        <f t="array" ref="F3264">INDEX(Def_Instancias_Equipamentos!$F$2:$F$5135, MATCH(K3264, Def_Instancias_Equipamentos!$D$2:$D$5135, 0), 1)</f>
        <v>Túnel (Anel)</v>
      </c>
      <c r="G3264" s="27" t="str">
        <f t="array" ref="G3264">INDEX(Def_Instancias_Equipamentos!$F$2:$F$5135, MATCH(L3264, Def_Instancias_Equipamentos!$D$2:$D$5135, 0), 1)</f>
        <v>Sala Racks 11</v>
      </c>
      <c r="H3264" s="26" t="str">
        <f t="array" ref="H3264">INDEX(Def_Instancias_Equipamentos!$E$2:$E$5135, MATCH(K3264, Def_Instancias_Equipamentos!$D$2:$D$5135, 0), 1)</f>
        <v>SI-11M2</v>
      </c>
      <c r="I3264" s="27" t="str">
        <f t="array" ref="I3264">INDEX(Def_Instancias_Equipamentos!$E$2:$E$5135, MATCH(L3264, Def_Instancias_Equipamentos!$D$2:$D$5135, 0), 1)</f>
        <v>IA-11RaBPM</v>
      </c>
      <c r="J3264" s="27" t="str">
        <f t="shared" si="26"/>
        <v>EXTERNO</v>
      </c>
      <c r="K3264" s="28" t="str">
        <f>Def_Instancias_Equipamentos!$D$1128</f>
        <v>SI-11M2:DI-BPMSigPatch</v>
      </c>
      <c r="L3264" s="19" t="str">
        <f>Def_Instancias_Equipamentos!$D$878</f>
        <v>SI-11M2:DI-BPMRFFE</v>
      </c>
      <c r="M3264" s="44" t="s">
        <v>51</v>
      </c>
      <c r="N3264" s="45" t="s">
        <v>52</v>
      </c>
      <c r="O3264" s="31" t="str">
        <f>Def_Sistemas_Conectores_Cabos!$B$7</f>
        <v>SMA 50-ohm</v>
      </c>
      <c r="P3264" s="19" t="str">
        <f>Def_Sistemas_Conectores_Cabos!$B$7</f>
        <v>SMA 50-ohm</v>
      </c>
      <c r="Q3264" s="27" t="str">
        <f t="shared" si="31"/>
        <v>SI-11M2:DI-BPMSigPatch/TO_OUT
SI-11M2:DI-BPMRFFE/TO_IN</v>
      </c>
      <c r="R3264" s="46" t="s">
        <v>25</v>
      </c>
      <c r="S3264" s="46" t="s">
        <v>25</v>
      </c>
      <c r="T3264" s="47" t="str">
        <f>Def_Sistemas_Conectores_Cabos!$C$14</f>
        <v>Datalink Extrudado</v>
      </c>
      <c r="U3264" s="45" t="s">
        <v>46</v>
      </c>
      <c r="V3264" s="33"/>
      <c r="W3264" s="33"/>
      <c r="X3264" s="33"/>
    </row>
    <row r="3265" ht="15.75" customHeight="1">
      <c r="A3265" s="19" t="str">
        <f>Def_Sistemas_Conectores_Cabos!$A$22</f>
        <v>BPM de elétrons</v>
      </c>
      <c r="B3265" s="22" t="str">
        <f>Datas_Entregas!$A$3</f>
        <v>BTS/Anel</v>
      </c>
      <c r="C3265" s="25">
        <f t="array" ref="C3265">INDEX(Datas_Entregas!$B$2:$B$100, MATCH(B3265, Datas_Entregas!$A$2:$A$100, 0), 1)</f>
        <v>43296</v>
      </c>
      <c r="D3265" s="22" t="str">
        <f>Def_Status_Montagem!$A$2</f>
        <v>A verificar</v>
      </c>
      <c r="E3265" s="35" t="str">
        <f>Def_Status_Montagem!$B$4</f>
        <v>Contratada (inclui etiqueta)</v>
      </c>
      <c r="F3265" s="26" t="str">
        <f t="array" ref="F3265">INDEX(Def_Instancias_Equipamentos!$F$2:$F$5135, MATCH(K3265, Def_Instancias_Equipamentos!$D$2:$D$5135, 0), 1)</f>
        <v>Túnel (Anel)</v>
      </c>
      <c r="G3265" s="27" t="str">
        <f t="array" ref="G3265">INDEX(Def_Instancias_Equipamentos!$F$2:$F$5135, MATCH(L3265, Def_Instancias_Equipamentos!$D$2:$D$5135, 0), 1)</f>
        <v>Sala Racks 11</v>
      </c>
      <c r="H3265" s="26" t="str">
        <f t="array" ref="H3265">INDEX(Def_Instancias_Equipamentos!$E$2:$E$5135, MATCH(K3265, Def_Instancias_Equipamentos!$D$2:$D$5135, 0), 1)</f>
        <v>SI-11SP</v>
      </c>
      <c r="I3265" s="27" t="str">
        <f t="array" ref="I3265">INDEX(Def_Instancias_Equipamentos!$E$2:$E$5135, MATCH(L3265, Def_Instancias_Equipamentos!$D$2:$D$5135, 0), 1)</f>
        <v>IA-11RaBPM</v>
      </c>
      <c r="J3265" s="27" t="str">
        <f t="shared" si="26"/>
        <v>EXTERNO</v>
      </c>
      <c r="K3265" s="28" t="str">
        <f>Def_Instancias_Equipamentos!$D$1221</f>
        <v>SI-11SP:DI-BPMSigPatch-1</v>
      </c>
      <c r="L3265" s="19" t="str">
        <f>Def_Instancias_Equipamentos!$D$971</f>
        <v>SI-11SP:DI-BPMRFFE-1</v>
      </c>
      <c r="M3265" s="44" t="s">
        <v>51</v>
      </c>
      <c r="N3265" s="45" t="s">
        <v>52</v>
      </c>
      <c r="O3265" s="31" t="str">
        <f>Def_Sistemas_Conectores_Cabos!$B$7</f>
        <v>SMA 50-ohm</v>
      </c>
      <c r="P3265" s="19" t="str">
        <f>Def_Sistemas_Conectores_Cabos!$B$7</f>
        <v>SMA 50-ohm</v>
      </c>
      <c r="Q3265" s="27" t="str">
        <f t="shared" si="31"/>
        <v>SI-11SP:DI-BPMSigPatch-1/TO_OUT
SI-11SP:DI-BPMRFFE-1/TO_IN</v>
      </c>
      <c r="R3265" s="46" t="s">
        <v>25</v>
      </c>
      <c r="S3265" s="46" t="s">
        <v>25</v>
      </c>
      <c r="T3265" s="47" t="str">
        <f>Def_Sistemas_Conectores_Cabos!$C$14</f>
        <v>Datalink Extrudado</v>
      </c>
      <c r="U3265" s="45" t="s">
        <v>46</v>
      </c>
      <c r="V3265" s="33"/>
      <c r="W3265" s="33"/>
      <c r="X3265" s="33"/>
    </row>
    <row r="3266" ht="15.75" customHeight="1">
      <c r="A3266" s="19" t="str">
        <f>Def_Sistemas_Conectores_Cabos!$A$22</f>
        <v>BPM de elétrons</v>
      </c>
      <c r="B3266" s="22" t="str">
        <f>Datas_Entregas!$A$3</f>
        <v>BTS/Anel</v>
      </c>
      <c r="C3266" s="25">
        <f t="array" ref="C3266">INDEX(Datas_Entregas!$B$2:$B$100, MATCH(B3266, Datas_Entregas!$A$2:$A$100, 0), 1)</f>
        <v>43296</v>
      </c>
      <c r="D3266" s="22" t="str">
        <f>Def_Status_Montagem!$A$2</f>
        <v>A verificar</v>
      </c>
      <c r="E3266" s="35" t="str">
        <f>Def_Status_Montagem!$B$4</f>
        <v>Contratada (inclui etiqueta)</v>
      </c>
      <c r="F3266" s="26" t="str">
        <f t="array" ref="F3266">INDEX(Def_Instancias_Equipamentos!$F$2:$F$5135, MATCH(K3266, Def_Instancias_Equipamentos!$D$2:$D$5135, 0), 1)</f>
        <v>Túnel (Anel)</v>
      </c>
      <c r="G3266" s="27" t="str">
        <f t="array" ref="G3266">INDEX(Def_Instancias_Equipamentos!$F$2:$F$5135, MATCH(L3266, Def_Instancias_Equipamentos!$D$2:$D$5135, 0), 1)</f>
        <v>Sala Racks 11</v>
      </c>
      <c r="H3266" s="26" t="str">
        <f t="array" ref="H3266">INDEX(Def_Instancias_Equipamentos!$E$2:$E$5135, MATCH(K3266, Def_Instancias_Equipamentos!$D$2:$D$5135, 0), 1)</f>
        <v>SI-11SP</v>
      </c>
      <c r="I3266" s="27" t="str">
        <f t="array" ref="I3266">INDEX(Def_Instancias_Equipamentos!$E$2:$E$5135, MATCH(L3266, Def_Instancias_Equipamentos!$D$2:$D$5135, 0), 1)</f>
        <v>IA-11RaBPM</v>
      </c>
      <c r="J3266" s="27" t="str">
        <f t="shared" si="26"/>
        <v>EXTERNO</v>
      </c>
      <c r="K3266" s="28" t="str">
        <f>Def_Instancias_Equipamentos!$D$1222</f>
        <v>SI-11SP:DI-BPMSigPatch-2</v>
      </c>
      <c r="L3266" s="19" t="str">
        <f>Def_Instancias_Equipamentos!$D$972</f>
        <v>SI-11SP:DI-BPMRFFE-2</v>
      </c>
      <c r="M3266" s="44" t="s">
        <v>51</v>
      </c>
      <c r="N3266" s="45" t="s">
        <v>52</v>
      </c>
      <c r="O3266" s="31" t="str">
        <f>Def_Sistemas_Conectores_Cabos!$B$7</f>
        <v>SMA 50-ohm</v>
      </c>
      <c r="P3266" s="19" t="str">
        <f>Def_Sistemas_Conectores_Cabos!$B$7</f>
        <v>SMA 50-ohm</v>
      </c>
      <c r="Q3266" s="27" t="str">
        <f t="shared" si="31"/>
        <v>SI-11SP:DI-BPMSigPatch-2/TO_OUT
SI-11SP:DI-BPMRFFE-2/TO_IN</v>
      </c>
      <c r="R3266" s="46" t="s">
        <v>25</v>
      </c>
      <c r="S3266" s="46" t="s">
        <v>25</v>
      </c>
      <c r="T3266" s="47" t="str">
        <f>Def_Sistemas_Conectores_Cabos!$C$14</f>
        <v>Datalink Extrudado</v>
      </c>
      <c r="U3266" s="45" t="s">
        <v>46</v>
      </c>
      <c r="V3266" s="33"/>
      <c r="W3266" s="33"/>
      <c r="X3266" s="33"/>
    </row>
    <row r="3267" ht="15.75" customHeight="1">
      <c r="A3267" s="19" t="str">
        <f>Def_Sistemas_Conectores_Cabos!$A$22</f>
        <v>BPM de elétrons</v>
      </c>
      <c r="B3267" s="22" t="str">
        <f>Datas_Entregas!$A$3</f>
        <v>BTS/Anel</v>
      </c>
      <c r="C3267" s="25">
        <f t="array" ref="C3267">INDEX(Datas_Entregas!$B$2:$B$100, MATCH(B3267, Datas_Entregas!$A$2:$A$100, 0), 1)</f>
        <v>43296</v>
      </c>
      <c r="D3267" s="22" t="str">
        <f>Def_Status_Montagem!$A$2</f>
        <v>A verificar</v>
      </c>
      <c r="E3267" s="35" t="str">
        <f>Def_Status_Montagem!$B$4</f>
        <v>Contratada (inclui etiqueta)</v>
      </c>
      <c r="F3267" s="26" t="str">
        <f t="array" ref="F3267">INDEX(Def_Instancias_Equipamentos!$F$2:$F$5135, MATCH(K3267, Def_Instancias_Equipamentos!$D$2:$D$5135, 0), 1)</f>
        <v>Túnel (Anel)</v>
      </c>
      <c r="G3267" s="27" t="str">
        <f t="array" ref="G3267">INDEX(Def_Instancias_Equipamentos!$F$2:$F$5135, MATCH(L3267, Def_Instancias_Equipamentos!$D$2:$D$5135, 0), 1)</f>
        <v>Sala Racks 12</v>
      </c>
      <c r="H3267" s="26" t="str">
        <f t="array" ref="H3267">INDEX(Def_Instancias_Equipamentos!$E$2:$E$5135, MATCH(K3267, Def_Instancias_Equipamentos!$D$2:$D$5135, 0), 1)</f>
        <v>SI-12C1</v>
      </c>
      <c r="I3267" s="27" t="str">
        <f t="array" ref="I3267">INDEX(Def_Instancias_Equipamentos!$E$2:$E$5135, MATCH(L3267, Def_Instancias_Equipamentos!$D$2:$D$5135, 0), 1)</f>
        <v>IA-12RaBPM</v>
      </c>
      <c r="J3267" s="27" t="str">
        <f t="shared" si="26"/>
        <v>EXTERNO</v>
      </c>
      <c r="K3267" s="28" t="str">
        <f>Def_Instancias_Equipamentos!$D$1129</f>
        <v>SI-12C1:DI-BPMSigPatch-1</v>
      </c>
      <c r="L3267" s="19" t="str">
        <f>Def_Instancias_Equipamentos!$D$879</f>
        <v>SI-12C1:DI-BPMRFFE-1</v>
      </c>
      <c r="M3267" s="44" t="s">
        <v>51</v>
      </c>
      <c r="N3267" s="45" t="s">
        <v>52</v>
      </c>
      <c r="O3267" s="31" t="str">
        <f>Def_Sistemas_Conectores_Cabos!$B$7</f>
        <v>SMA 50-ohm</v>
      </c>
      <c r="P3267" s="19" t="str">
        <f>Def_Sistemas_Conectores_Cabos!$B$7</f>
        <v>SMA 50-ohm</v>
      </c>
      <c r="Q3267" s="27" t="str">
        <f t="shared" si="31"/>
        <v>SI-12C1:DI-BPMSigPatch-1/TO_OUT
SI-12C1:DI-BPMRFFE-1/TO_IN</v>
      </c>
      <c r="R3267" s="46" t="s">
        <v>25</v>
      </c>
      <c r="S3267" s="46" t="s">
        <v>25</v>
      </c>
      <c r="T3267" s="47" t="str">
        <f>Def_Sistemas_Conectores_Cabos!$C$14</f>
        <v>Datalink Extrudado</v>
      </c>
      <c r="U3267" s="45" t="s">
        <v>46</v>
      </c>
      <c r="V3267" s="33"/>
      <c r="W3267" s="33"/>
      <c r="X3267" s="33"/>
    </row>
    <row r="3268" ht="15.75" customHeight="1">
      <c r="A3268" s="19" t="str">
        <f>Def_Sistemas_Conectores_Cabos!$A$22</f>
        <v>BPM de elétrons</v>
      </c>
      <c r="B3268" s="22" t="str">
        <f>Datas_Entregas!$A$3</f>
        <v>BTS/Anel</v>
      </c>
      <c r="C3268" s="25">
        <f t="array" ref="C3268">INDEX(Datas_Entregas!$B$2:$B$100, MATCH(B3268, Datas_Entregas!$A$2:$A$100, 0), 1)</f>
        <v>43296</v>
      </c>
      <c r="D3268" s="22" t="str">
        <f>Def_Status_Montagem!$A$2</f>
        <v>A verificar</v>
      </c>
      <c r="E3268" s="35" t="str">
        <f>Def_Status_Montagem!$B$4</f>
        <v>Contratada (inclui etiqueta)</v>
      </c>
      <c r="F3268" s="26" t="str">
        <f t="array" ref="F3268">INDEX(Def_Instancias_Equipamentos!$F$2:$F$5135, MATCH(K3268, Def_Instancias_Equipamentos!$D$2:$D$5135, 0), 1)</f>
        <v>Túnel (Anel)</v>
      </c>
      <c r="G3268" s="27" t="str">
        <f t="array" ref="G3268">INDEX(Def_Instancias_Equipamentos!$F$2:$F$5135, MATCH(L3268, Def_Instancias_Equipamentos!$D$2:$D$5135, 0), 1)</f>
        <v>Sala Racks 12</v>
      </c>
      <c r="H3268" s="26" t="str">
        <f t="array" ref="H3268">INDEX(Def_Instancias_Equipamentos!$E$2:$E$5135, MATCH(K3268, Def_Instancias_Equipamentos!$D$2:$D$5135, 0), 1)</f>
        <v>SI-12C1</v>
      </c>
      <c r="I3268" s="27" t="str">
        <f t="array" ref="I3268">INDEX(Def_Instancias_Equipamentos!$E$2:$E$5135, MATCH(L3268, Def_Instancias_Equipamentos!$D$2:$D$5135, 0), 1)</f>
        <v>IA-12RaBPM</v>
      </c>
      <c r="J3268" s="27" t="str">
        <f t="shared" si="26"/>
        <v>EXTERNO</v>
      </c>
      <c r="K3268" s="28" t="str">
        <f>Def_Instancias_Equipamentos!$D$1130</f>
        <v>SI-12C1:DI-BPMSigPatch-2</v>
      </c>
      <c r="L3268" s="19" t="str">
        <f>Def_Instancias_Equipamentos!$D$880</f>
        <v>SI-12C1:DI-BPMRFFE-2</v>
      </c>
      <c r="M3268" s="44" t="s">
        <v>51</v>
      </c>
      <c r="N3268" s="45" t="s">
        <v>52</v>
      </c>
      <c r="O3268" s="31" t="str">
        <f>Def_Sistemas_Conectores_Cabos!$B$7</f>
        <v>SMA 50-ohm</v>
      </c>
      <c r="P3268" s="19" t="str">
        <f>Def_Sistemas_Conectores_Cabos!$B$7</f>
        <v>SMA 50-ohm</v>
      </c>
      <c r="Q3268" s="27" t="str">
        <f t="shared" si="31"/>
        <v>SI-12C1:DI-BPMSigPatch-2/TO_OUT
SI-12C1:DI-BPMRFFE-2/TO_IN</v>
      </c>
      <c r="R3268" s="46" t="s">
        <v>25</v>
      </c>
      <c r="S3268" s="46" t="s">
        <v>25</v>
      </c>
      <c r="T3268" s="47" t="str">
        <f>Def_Sistemas_Conectores_Cabos!$C$14</f>
        <v>Datalink Extrudado</v>
      </c>
      <c r="U3268" s="45" t="s">
        <v>46</v>
      </c>
      <c r="V3268" s="33"/>
      <c r="W3268" s="33"/>
      <c r="X3268" s="33"/>
    </row>
    <row r="3269" ht="15.75" customHeight="1">
      <c r="A3269" s="19" t="str">
        <f>Def_Sistemas_Conectores_Cabos!$A$22</f>
        <v>BPM de elétrons</v>
      </c>
      <c r="B3269" s="22" t="str">
        <f>Datas_Entregas!$A$3</f>
        <v>BTS/Anel</v>
      </c>
      <c r="C3269" s="25">
        <f t="array" ref="C3269">INDEX(Datas_Entregas!$B$2:$B$100, MATCH(B3269, Datas_Entregas!$A$2:$A$100, 0), 1)</f>
        <v>43296</v>
      </c>
      <c r="D3269" s="22" t="str">
        <f>Def_Status_Montagem!$A$2</f>
        <v>A verificar</v>
      </c>
      <c r="E3269" s="35" t="str">
        <f>Def_Status_Montagem!$B$4</f>
        <v>Contratada (inclui etiqueta)</v>
      </c>
      <c r="F3269" s="26" t="str">
        <f t="array" ref="F3269">INDEX(Def_Instancias_Equipamentos!$F$2:$F$5135, MATCH(K3269, Def_Instancias_Equipamentos!$D$2:$D$5135, 0), 1)</f>
        <v>Túnel (Anel)</v>
      </c>
      <c r="G3269" s="27" t="str">
        <f t="array" ref="G3269">INDEX(Def_Instancias_Equipamentos!$F$2:$F$5135, MATCH(L3269, Def_Instancias_Equipamentos!$D$2:$D$5135, 0), 1)</f>
        <v>Sala Racks 12</v>
      </c>
      <c r="H3269" s="26" t="str">
        <f t="array" ref="H3269">INDEX(Def_Instancias_Equipamentos!$E$2:$E$5135, MATCH(K3269, Def_Instancias_Equipamentos!$D$2:$D$5135, 0), 1)</f>
        <v>SI-12C2</v>
      </c>
      <c r="I3269" s="27" t="str">
        <f t="array" ref="I3269">INDEX(Def_Instancias_Equipamentos!$E$2:$E$5135, MATCH(L3269, Def_Instancias_Equipamentos!$D$2:$D$5135, 0), 1)</f>
        <v>IA-12RaBPM</v>
      </c>
      <c r="J3269" s="27" t="str">
        <f t="shared" si="26"/>
        <v>EXTERNO</v>
      </c>
      <c r="K3269" s="28" t="str">
        <f>Def_Instancias_Equipamentos!$D$1131</f>
        <v>SI-12C2:DI-BPMSigPatch</v>
      </c>
      <c r="L3269" s="19" t="str">
        <f>Def_Instancias_Equipamentos!$D$881</f>
        <v>SI-12C2:DI-BPMRFFE</v>
      </c>
      <c r="M3269" s="44" t="s">
        <v>51</v>
      </c>
      <c r="N3269" s="45" t="s">
        <v>52</v>
      </c>
      <c r="O3269" s="31" t="str">
        <f>Def_Sistemas_Conectores_Cabos!$B$7</f>
        <v>SMA 50-ohm</v>
      </c>
      <c r="P3269" s="19" t="str">
        <f>Def_Sistemas_Conectores_Cabos!$B$7</f>
        <v>SMA 50-ohm</v>
      </c>
      <c r="Q3269" s="27" t="str">
        <f t="shared" si="31"/>
        <v>SI-12C2:DI-BPMSigPatch/TO_OUT
SI-12C2:DI-BPMRFFE/TO_IN</v>
      </c>
      <c r="R3269" s="46" t="s">
        <v>25</v>
      </c>
      <c r="S3269" s="46" t="s">
        <v>25</v>
      </c>
      <c r="T3269" s="47" t="str">
        <f>Def_Sistemas_Conectores_Cabos!$C$14</f>
        <v>Datalink Extrudado</v>
      </c>
      <c r="U3269" s="45" t="s">
        <v>46</v>
      </c>
      <c r="V3269" s="33"/>
      <c r="W3269" s="33"/>
      <c r="X3269" s="33"/>
    </row>
    <row r="3270" ht="15.75" customHeight="1">
      <c r="A3270" s="19" t="str">
        <f>Def_Sistemas_Conectores_Cabos!$A$22</f>
        <v>BPM de elétrons</v>
      </c>
      <c r="B3270" s="22" t="str">
        <f>Datas_Entregas!$A$3</f>
        <v>BTS/Anel</v>
      </c>
      <c r="C3270" s="25">
        <f t="array" ref="C3270">INDEX(Datas_Entregas!$B$2:$B$100, MATCH(B3270, Datas_Entregas!$A$2:$A$100, 0), 1)</f>
        <v>43296</v>
      </c>
      <c r="D3270" s="22" t="str">
        <f>Def_Status_Montagem!$A$2</f>
        <v>A verificar</v>
      </c>
      <c r="E3270" s="35" t="str">
        <f>Def_Status_Montagem!$B$4</f>
        <v>Contratada (inclui etiqueta)</v>
      </c>
      <c r="F3270" s="26" t="str">
        <f t="array" ref="F3270">INDEX(Def_Instancias_Equipamentos!$F$2:$F$5135, MATCH(K3270, Def_Instancias_Equipamentos!$D$2:$D$5135, 0), 1)</f>
        <v>Túnel (Anel)</v>
      </c>
      <c r="G3270" s="27" t="str">
        <f t="array" ref="G3270">INDEX(Def_Instancias_Equipamentos!$F$2:$F$5135, MATCH(L3270, Def_Instancias_Equipamentos!$D$2:$D$5135, 0), 1)</f>
        <v>Sala Racks 12</v>
      </c>
      <c r="H3270" s="26" t="str">
        <f t="array" ref="H3270">INDEX(Def_Instancias_Equipamentos!$E$2:$E$5135, MATCH(K3270, Def_Instancias_Equipamentos!$D$2:$D$5135, 0), 1)</f>
        <v>SI-12C3</v>
      </c>
      <c r="I3270" s="27" t="str">
        <f t="array" ref="I3270">INDEX(Def_Instancias_Equipamentos!$E$2:$E$5135, MATCH(L3270, Def_Instancias_Equipamentos!$D$2:$D$5135, 0), 1)</f>
        <v>IA-12RaBPM</v>
      </c>
      <c r="J3270" s="27" t="str">
        <f t="shared" si="26"/>
        <v>EXTERNO</v>
      </c>
      <c r="K3270" s="28" t="str">
        <f>Def_Instancias_Equipamentos!$D$1132</f>
        <v>SI-12C3:DI-BPMSigPatch-1</v>
      </c>
      <c r="L3270" s="19" t="str">
        <f>Def_Instancias_Equipamentos!$D$882</f>
        <v>SI-12C3:DI-BPMRFFE-1</v>
      </c>
      <c r="M3270" s="44" t="s">
        <v>51</v>
      </c>
      <c r="N3270" s="45" t="s">
        <v>52</v>
      </c>
      <c r="O3270" s="31" t="str">
        <f>Def_Sistemas_Conectores_Cabos!$B$7</f>
        <v>SMA 50-ohm</v>
      </c>
      <c r="P3270" s="19" t="str">
        <f>Def_Sistemas_Conectores_Cabos!$B$7</f>
        <v>SMA 50-ohm</v>
      </c>
      <c r="Q3270" s="27" t="str">
        <f t="shared" si="31"/>
        <v>SI-12C3:DI-BPMSigPatch-1/TO_OUT
SI-12C3:DI-BPMRFFE-1/TO_IN</v>
      </c>
      <c r="R3270" s="46" t="s">
        <v>25</v>
      </c>
      <c r="S3270" s="46" t="s">
        <v>25</v>
      </c>
      <c r="T3270" s="47" t="str">
        <f>Def_Sistemas_Conectores_Cabos!$C$14</f>
        <v>Datalink Extrudado</v>
      </c>
      <c r="U3270" s="45" t="s">
        <v>46</v>
      </c>
      <c r="V3270" s="33"/>
      <c r="W3270" s="33"/>
      <c r="X3270" s="33"/>
    </row>
    <row r="3271" ht="15.75" customHeight="1">
      <c r="A3271" s="19" t="str">
        <f>Def_Sistemas_Conectores_Cabos!$A$22</f>
        <v>BPM de elétrons</v>
      </c>
      <c r="B3271" s="22" t="str">
        <f>Datas_Entregas!$A$3</f>
        <v>BTS/Anel</v>
      </c>
      <c r="C3271" s="25">
        <f t="array" ref="C3271">INDEX(Datas_Entregas!$B$2:$B$100, MATCH(B3271, Datas_Entregas!$A$2:$A$100, 0), 1)</f>
        <v>43296</v>
      </c>
      <c r="D3271" s="22" t="str">
        <f>Def_Status_Montagem!$A$2</f>
        <v>A verificar</v>
      </c>
      <c r="E3271" s="35" t="str">
        <f>Def_Status_Montagem!$B$4</f>
        <v>Contratada (inclui etiqueta)</v>
      </c>
      <c r="F3271" s="26" t="str">
        <f t="array" ref="F3271">INDEX(Def_Instancias_Equipamentos!$F$2:$F$5135, MATCH(K3271, Def_Instancias_Equipamentos!$D$2:$D$5135, 0), 1)</f>
        <v>Túnel (Anel)</v>
      </c>
      <c r="G3271" s="27" t="str">
        <f t="array" ref="G3271">INDEX(Def_Instancias_Equipamentos!$F$2:$F$5135, MATCH(L3271, Def_Instancias_Equipamentos!$D$2:$D$5135, 0), 1)</f>
        <v>Sala Racks 12</v>
      </c>
      <c r="H3271" s="26" t="str">
        <f t="array" ref="H3271">INDEX(Def_Instancias_Equipamentos!$E$2:$E$5135, MATCH(K3271, Def_Instancias_Equipamentos!$D$2:$D$5135, 0), 1)</f>
        <v>SI-12C3</v>
      </c>
      <c r="I3271" s="27" t="str">
        <f t="array" ref="I3271">INDEX(Def_Instancias_Equipamentos!$E$2:$E$5135, MATCH(L3271, Def_Instancias_Equipamentos!$D$2:$D$5135, 0), 1)</f>
        <v>IA-12RaBPM</v>
      </c>
      <c r="J3271" s="27" t="str">
        <f t="shared" si="26"/>
        <v>EXTERNO</v>
      </c>
      <c r="K3271" s="28" t="str">
        <f>Def_Instancias_Equipamentos!$D$1133</f>
        <v>SI-12C3:DI-BPMSigPatch-2</v>
      </c>
      <c r="L3271" s="19" t="str">
        <f>Def_Instancias_Equipamentos!$D$883</f>
        <v>SI-12C3:DI-BPMRFFE-2</v>
      </c>
      <c r="M3271" s="44" t="s">
        <v>51</v>
      </c>
      <c r="N3271" s="45" t="s">
        <v>52</v>
      </c>
      <c r="O3271" s="31" t="str">
        <f>Def_Sistemas_Conectores_Cabos!$B$7</f>
        <v>SMA 50-ohm</v>
      </c>
      <c r="P3271" s="19" t="str">
        <f>Def_Sistemas_Conectores_Cabos!$B$7</f>
        <v>SMA 50-ohm</v>
      </c>
      <c r="Q3271" s="27" t="str">
        <f t="shared" si="31"/>
        <v>SI-12C3:DI-BPMSigPatch-2/TO_OUT
SI-12C3:DI-BPMRFFE-2/TO_IN</v>
      </c>
      <c r="R3271" s="46" t="s">
        <v>25</v>
      </c>
      <c r="S3271" s="46" t="s">
        <v>25</v>
      </c>
      <c r="T3271" s="47" t="str">
        <f>Def_Sistemas_Conectores_Cabos!$C$14</f>
        <v>Datalink Extrudado</v>
      </c>
      <c r="U3271" s="45" t="s">
        <v>46</v>
      </c>
      <c r="V3271" s="33"/>
      <c r="W3271" s="33"/>
      <c r="X3271" s="33"/>
    </row>
    <row r="3272" ht="15.75" customHeight="1">
      <c r="A3272" s="19" t="str">
        <f>Def_Sistemas_Conectores_Cabos!$A$22</f>
        <v>BPM de elétrons</v>
      </c>
      <c r="B3272" s="22" t="str">
        <f>Datas_Entregas!$A$3</f>
        <v>BTS/Anel</v>
      </c>
      <c r="C3272" s="25">
        <f t="array" ref="C3272">INDEX(Datas_Entregas!$B$2:$B$100, MATCH(B3272, Datas_Entregas!$A$2:$A$100, 0), 1)</f>
        <v>43296</v>
      </c>
      <c r="D3272" s="22" t="str">
        <f>Def_Status_Montagem!$A$2</f>
        <v>A verificar</v>
      </c>
      <c r="E3272" s="35" t="str">
        <f>Def_Status_Montagem!$B$4</f>
        <v>Contratada (inclui etiqueta)</v>
      </c>
      <c r="F3272" s="26" t="str">
        <f t="array" ref="F3272">INDEX(Def_Instancias_Equipamentos!$F$2:$F$5135, MATCH(K3272, Def_Instancias_Equipamentos!$D$2:$D$5135, 0), 1)</f>
        <v>Túnel (Anel)</v>
      </c>
      <c r="G3272" s="27" t="str">
        <f t="array" ref="G3272">INDEX(Def_Instancias_Equipamentos!$F$2:$F$5135, MATCH(L3272, Def_Instancias_Equipamentos!$D$2:$D$5135, 0), 1)</f>
        <v>Sala Racks 12</v>
      </c>
      <c r="H3272" s="26" t="str">
        <f t="array" ref="H3272">INDEX(Def_Instancias_Equipamentos!$E$2:$E$5135, MATCH(K3272, Def_Instancias_Equipamentos!$D$2:$D$5135, 0), 1)</f>
        <v>SI-12C4</v>
      </c>
      <c r="I3272" s="27" t="str">
        <f t="array" ref="I3272">INDEX(Def_Instancias_Equipamentos!$E$2:$E$5135, MATCH(L3272, Def_Instancias_Equipamentos!$D$2:$D$5135, 0), 1)</f>
        <v>IA-12RaBPM</v>
      </c>
      <c r="J3272" s="27" t="str">
        <f t="shared" si="26"/>
        <v>EXTERNO</v>
      </c>
      <c r="K3272" s="28" t="str">
        <f>Def_Instancias_Equipamentos!$D$1134</f>
        <v>SI-12C4:DI-BPMSigPatch</v>
      </c>
      <c r="L3272" s="19" t="str">
        <f>Def_Instancias_Equipamentos!$D$884</f>
        <v>SI-12C4:DI-BPMRFFE</v>
      </c>
      <c r="M3272" s="44" t="s">
        <v>51</v>
      </c>
      <c r="N3272" s="45" t="s">
        <v>52</v>
      </c>
      <c r="O3272" s="31" t="str">
        <f>Def_Sistemas_Conectores_Cabos!$B$7</f>
        <v>SMA 50-ohm</v>
      </c>
      <c r="P3272" s="19" t="str">
        <f>Def_Sistemas_Conectores_Cabos!$B$7</f>
        <v>SMA 50-ohm</v>
      </c>
      <c r="Q3272" s="27" t="str">
        <f t="shared" si="31"/>
        <v>SI-12C4:DI-BPMSigPatch/TO_OUT
SI-12C4:DI-BPMRFFE/TO_IN</v>
      </c>
      <c r="R3272" s="46" t="s">
        <v>25</v>
      </c>
      <c r="S3272" s="46" t="s">
        <v>25</v>
      </c>
      <c r="T3272" s="47" t="str">
        <f>Def_Sistemas_Conectores_Cabos!$C$14</f>
        <v>Datalink Extrudado</v>
      </c>
      <c r="U3272" s="45" t="s">
        <v>46</v>
      </c>
      <c r="V3272" s="33"/>
      <c r="W3272" s="33"/>
      <c r="X3272" s="33"/>
    </row>
    <row r="3273" ht="15.75" customHeight="1">
      <c r="A3273" s="19" t="str">
        <f>Def_Sistemas_Conectores_Cabos!$A$22</f>
        <v>BPM de elétrons</v>
      </c>
      <c r="B3273" s="22" t="str">
        <f>Datas_Entregas!$A$3</f>
        <v>BTS/Anel</v>
      </c>
      <c r="C3273" s="25">
        <f t="array" ref="C3273">INDEX(Datas_Entregas!$B$2:$B$100, MATCH(B3273, Datas_Entregas!$A$2:$A$100, 0), 1)</f>
        <v>43296</v>
      </c>
      <c r="D3273" s="22" t="str">
        <f>Def_Status_Montagem!$A$2</f>
        <v>A verificar</v>
      </c>
      <c r="E3273" s="35" t="str">
        <f>Def_Status_Montagem!$B$4</f>
        <v>Contratada (inclui etiqueta)</v>
      </c>
      <c r="F3273" s="26" t="str">
        <f t="array" ref="F3273">INDEX(Def_Instancias_Equipamentos!$F$2:$F$5135, MATCH(K3273, Def_Instancias_Equipamentos!$D$2:$D$5135, 0), 1)</f>
        <v>Túnel (Anel)</v>
      </c>
      <c r="G3273" s="27" t="str">
        <f t="array" ref="G3273">INDEX(Def_Instancias_Equipamentos!$F$2:$F$5135, MATCH(L3273, Def_Instancias_Equipamentos!$D$2:$D$5135, 0), 1)</f>
        <v>Sala Racks 12</v>
      </c>
      <c r="H3273" s="26" t="str">
        <f t="array" ref="H3273">INDEX(Def_Instancias_Equipamentos!$E$2:$E$5135, MATCH(K3273, Def_Instancias_Equipamentos!$D$2:$D$5135, 0), 1)</f>
        <v>SI-12M1</v>
      </c>
      <c r="I3273" s="27" t="str">
        <f t="array" ref="I3273">INDEX(Def_Instancias_Equipamentos!$E$2:$E$5135, MATCH(L3273, Def_Instancias_Equipamentos!$D$2:$D$5135, 0), 1)</f>
        <v>IA-12RaBPM</v>
      </c>
      <c r="J3273" s="27" t="str">
        <f t="shared" si="26"/>
        <v>EXTERNO</v>
      </c>
      <c r="K3273" s="28" t="str">
        <f>Def_Instancias_Equipamentos!$D$1135</f>
        <v>SI-12M1:DI-BPMSigPatch</v>
      </c>
      <c r="L3273" s="19" t="str">
        <f>Def_Instancias_Equipamentos!$D$885</f>
        <v>SI-12M1:DI-BPMRFFE</v>
      </c>
      <c r="M3273" s="44" t="s">
        <v>51</v>
      </c>
      <c r="N3273" s="45" t="s">
        <v>52</v>
      </c>
      <c r="O3273" s="31" t="str">
        <f>Def_Sistemas_Conectores_Cabos!$B$7</f>
        <v>SMA 50-ohm</v>
      </c>
      <c r="P3273" s="19" t="str">
        <f>Def_Sistemas_Conectores_Cabos!$B$7</f>
        <v>SMA 50-ohm</v>
      </c>
      <c r="Q3273" s="27" t="str">
        <f t="shared" si="31"/>
        <v>SI-12M1:DI-BPMSigPatch/TO_OUT
SI-12M1:DI-BPMRFFE/TO_IN</v>
      </c>
      <c r="R3273" s="46" t="s">
        <v>25</v>
      </c>
      <c r="S3273" s="46" t="s">
        <v>25</v>
      </c>
      <c r="T3273" s="47" t="str">
        <f>Def_Sistemas_Conectores_Cabos!$C$14</f>
        <v>Datalink Extrudado</v>
      </c>
      <c r="U3273" s="45" t="s">
        <v>46</v>
      </c>
      <c r="V3273" s="33"/>
      <c r="W3273" s="33"/>
      <c r="X3273" s="33"/>
    </row>
    <row r="3274" ht="15.75" customHeight="1">
      <c r="A3274" s="19" t="str">
        <f>Def_Sistemas_Conectores_Cabos!$A$22</f>
        <v>BPM de elétrons</v>
      </c>
      <c r="B3274" s="22" t="str">
        <f>Datas_Entregas!$A$3</f>
        <v>BTS/Anel</v>
      </c>
      <c r="C3274" s="25">
        <f t="array" ref="C3274">INDEX(Datas_Entregas!$B$2:$B$100, MATCH(B3274, Datas_Entregas!$A$2:$A$100, 0), 1)</f>
        <v>43296</v>
      </c>
      <c r="D3274" s="22" t="str">
        <f>Def_Status_Montagem!$A$2</f>
        <v>A verificar</v>
      </c>
      <c r="E3274" s="35" t="str">
        <f>Def_Status_Montagem!$B$4</f>
        <v>Contratada (inclui etiqueta)</v>
      </c>
      <c r="F3274" s="26" t="str">
        <f t="array" ref="F3274">INDEX(Def_Instancias_Equipamentos!$F$2:$F$5135, MATCH(K3274, Def_Instancias_Equipamentos!$D$2:$D$5135, 0), 1)</f>
        <v>Túnel (Anel)</v>
      </c>
      <c r="G3274" s="27" t="str">
        <f t="array" ref="G3274">INDEX(Def_Instancias_Equipamentos!$F$2:$F$5135, MATCH(L3274, Def_Instancias_Equipamentos!$D$2:$D$5135, 0), 1)</f>
        <v>Sala Racks 12</v>
      </c>
      <c r="H3274" s="26" t="str">
        <f t="array" ref="H3274">INDEX(Def_Instancias_Equipamentos!$E$2:$E$5135, MATCH(K3274, Def_Instancias_Equipamentos!$D$2:$D$5135, 0), 1)</f>
        <v>SI-12M2</v>
      </c>
      <c r="I3274" s="27" t="str">
        <f t="array" ref="I3274">INDEX(Def_Instancias_Equipamentos!$E$2:$E$5135, MATCH(L3274, Def_Instancias_Equipamentos!$D$2:$D$5135, 0), 1)</f>
        <v>IA-12RaBPM</v>
      </c>
      <c r="J3274" s="27" t="str">
        <f t="shared" si="26"/>
        <v>EXTERNO</v>
      </c>
      <c r="K3274" s="28" t="str">
        <f>Def_Instancias_Equipamentos!$D$1136</f>
        <v>SI-12M2:DI-BPMSigPatch</v>
      </c>
      <c r="L3274" s="19" t="str">
        <f>Def_Instancias_Equipamentos!$D$886</f>
        <v>SI-12M2:DI-BPMRFFE</v>
      </c>
      <c r="M3274" s="44" t="s">
        <v>51</v>
      </c>
      <c r="N3274" s="45" t="s">
        <v>52</v>
      </c>
      <c r="O3274" s="31" t="str">
        <f>Def_Sistemas_Conectores_Cabos!$B$7</f>
        <v>SMA 50-ohm</v>
      </c>
      <c r="P3274" s="19" t="str">
        <f>Def_Sistemas_Conectores_Cabos!$B$7</f>
        <v>SMA 50-ohm</v>
      </c>
      <c r="Q3274" s="27" t="str">
        <f t="shared" si="31"/>
        <v>SI-12M2:DI-BPMSigPatch/TO_OUT
SI-12M2:DI-BPMRFFE/TO_IN</v>
      </c>
      <c r="R3274" s="46" t="s">
        <v>25</v>
      </c>
      <c r="S3274" s="46" t="s">
        <v>25</v>
      </c>
      <c r="T3274" s="47" t="str">
        <f>Def_Sistemas_Conectores_Cabos!$C$14</f>
        <v>Datalink Extrudado</v>
      </c>
      <c r="U3274" s="45" t="s">
        <v>46</v>
      </c>
      <c r="V3274" s="33"/>
      <c r="W3274" s="33"/>
      <c r="X3274" s="33"/>
    </row>
    <row r="3275" ht="15.75" customHeight="1">
      <c r="A3275" s="19" t="str">
        <f>Def_Sistemas_Conectores_Cabos!$A$22</f>
        <v>BPM de elétrons</v>
      </c>
      <c r="B3275" s="22" t="str">
        <f>Datas_Entregas!$A$3</f>
        <v>BTS/Anel</v>
      </c>
      <c r="C3275" s="25">
        <f t="array" ref="C3275">INDEX(Datas_Entregas!$B$2:$B$100, MATCH(B3275, Datas_Entregas!$A$2:$A$100, 0), 1)</f>
        <v>43296</v>
      </c>
      <c r="D3275" s="22" t="str">
        <f>Def_Status_Montagem!$A$2</f>
        <v>A verificar</v>
      </c>
      <c r="E3275" s="35" t="str">
        <f>Def_Status_Montagem!$B$4</f>
        <v>Contratada (inclui etiqueta)</v>
      </c>
      <c r="F3275" s="26" t="str">
        <f t="array" ref="F3275">INDEX(Def_Instancias_Equipamentos!$F$2:$F$5135, MATCH(K3275, Def_Instancias_Equipamentos!$D$2:$D$5135, 0), 1)</f>
        <v>Túnel (Anel)</v>
      </c>
      <c r="G3275" s="27" t="str">
        <f t="array" ref="G3275">INDEX(Def_Instancias_Equipamentos!$F$2:$F$5135, MATCH(L3275, Def_Instancias_Equipamentos!$D$2:$D$5135, 0), 1)</f>
        <v>Sala Racks 12</v>
      </c>
      <c r="H3275" s="26" t="str">
        <f t="array" ref="H3275">INDEX(Def_Instancias_Equipamentos!$E$2:$E$5135, MATCH(K3275, Def_Instancias_Equipamentos!$D$2:$D$5135, 0), 1)</f>
        <v>SI-12SB</v>
      </c>
      <c r="I3275" s="27" t="str">
        <f t="array" ref="I3275">INDEX(Def_Instancias_Equipamentos!$E$2:$E$5135, MATCH(L3275, Def_Instancias_Equipamentos!$D$2:$D$5135, 0), 1)</f>
        <v>IA-12RaBPM</v>
      </c>
      <c r="J3275" s="27" t="str">
        <f t="shared" si="26"/>
        <v>EXTERNO</v>
      </c>
      <c r="K3275" s="28" t="str">
        <f>Def_Instancias_Equipamentos!$D$1223</f>
        <v>SI-12SB:DI-BPMSigPatch-1</v>
      </c>
      <c r="L3275" s="19" t="str">
        <f>Def_Instancias_Equipamentos!$D$973</f>
        <v>SI-12SB:DI-BPMRFFE-1</v>
      </c>
      <c r="M3275" s="44" t="s">
        <v>51</v>
      </c>
      <c r="N3275" s="45" t="s">
        <v>52</v>
      </c>
      <c r="O3275" s="31" t="str">
        <f>Def_Sistemas_Conectores_Cabos!$B$7</f>
        <v>SMA 50-ohm</v>
      </c>
      <c r="P3275" s="19" t="str">
        <f>Def_Sistemas_Conectores_Cabos!$B$7</f>
        <v>SMA 50-ohm</v>
      </c>
      <c r="Q3275" s="27" t="str">
        <f t="shared" si="31"/>
        <v>SI-12SB:DI-BPMSigPatch-1/TO_OUT
SI-12SB:DI-BPMRFFE-1/TO_IN</v>
      </c>
      <c r="R3275" s="46" t="s">
        <v>25</v>
      </c>
      <c r="S3275" s="46" t="s">
        <v>25</v>
      </c>
      <c r="T3275" s="47" t="str">
        <f>Def_Sistemas_Conectores_Cabos!$C$14</f>
        <v>Datalink Extrudado</v>
      </c>
      <c r="U3275" s="45" t="s">
        <v>46</v>
      </c>
      <c r="V3275" s="33"/>
      <c r="W3275" s="33"/>
      <c r="X3275" s="33"/>
    </row>
    <row r="3276" ht="15.75" customHeight="1">
      <c r="A3276" s="19" t="str">
        <f>Def_Sistemas_Conectores_Cabos!$A$22</f>
        <v>BPM de elétrons</v>
      </c>
      <c r="B3276" s="22" t="str">
        <f>Datas_Entregas!$A$3</f>
        <v>BTS/Anel</v>
      </c>
      <c r="C3276" s="25">
        <f t="array" ref="C3276">INDEX(Datas_Entregas!$B$2:$B$100, MATCH(B3276, Datas_Entregas!$A$2:$A$100, 0), 1)</f>
        <v>43296</v>
      </c>
      <c r="D3276" s="22" t="str">
        <f>Def_Status_Montagem!$A$2</f>
        <v>A verificar</v>
      </c>
      <c r="E3276" s="35" t="str">
        <f>Def_Status_Montagem!$B$4</f>
        <v>Contratada (inclui etiqueta)</v>
      </c>
      <c r="F3276" s="26" t="str">
        <f t="array" ref="F3276">INDEX(Def_Instancias_Equipamentos!$F$2:$F$5135, MATCH(K3276, Def_Instancias_Equipamentos!$D$2:$D$5135, 0), 1)</f>
        <v>Túnel (Anel)</v>
      </c>
      <c r="G3276" s="27" t="str">
        <f t="array" ref="G3276">INDEX(Def_Instancias_Equipamentos!$F$2:$F$5135, MATCH(L3276, Def_Instancias_Equipamentos!$D$2:$D$5135, 0), 1)</f>
        <v>Sala Racks 12</v>
      </c>
      <c r="H3276" s="26" t="str">
        <f t="array" ref="H3276">INDEX(Def_Instancias_Equipamentos!$E$2:$E$5135, MATCH(K3276, Def_Instancias_Equipamentos!$D$2:$D$5135, 0), 1)</f>
        <v>SI-12SB</v>
      </c>
      <c r="I3276" s="27" t="str">
        <f t="array" ref="I3276">INDEX(Def_Instancias_Equipamentos!$E$2:$E$5135, MATCH(L3276, Def_Instancias_Equipamentos!$D$2:$D$5135, 0), 1)</f>
        <v>IA-12RaBPM</v>
      </c>
      <c r="J3276" s="27" t="str">
        <f t="shared" si="26"/>
        <v>EXTERNO</v>
      </c>
      <c r="K3276" s="28" t="str">
        <f>Def_Instancias_Equipamentos!$D$1224</f>
        <v>SI-12SB:DI-BPMSigPatch-2</v>
      </c>
      <c r="L3276" s="19" t="str">
        <f>Def_Instancias_Equipamentos!$D$974</f>
        <v>SI-12SB:DI-BPMRFFE-2</v>
      </c>
      <c r="M3276" s="44" t="s">
        <v>51</v>
      </c>
      <c r="N3276" s="45" t="s">
        <v>52</v>
      </c>
      <c r="O3276" s="31" t="str">
        <f>Def_Sistemas_Conectores_Cabos!$B$7</f>
        <v>SMA 50-ohm</v>
      </c>
      <c r="P3276" s="19" t="str">
        <f>Def_Sistemas_Conectores_Cabos!$B$7</f>
        <v>SMA 50-ohm</v>
      </c>
      <c r="Q3276" s="27" t="str">
        <f t="shared" si="31"/>
        <v>SI-12SB:DI-BPMSigPatch-2/TO_OUT
SI-12SB:DI-BPMRFFE-2/TO_IN</v>
      </c>
      <c r="R3276" s="46" t="s">
        <v>25</v>
      </c>
      <c r="S3276" s="46" t="s">
        <v>25</v>
      </c>
      <c r="T3276" s="47" t="str">
        <f>Def_Sistemas_Conectores_Cabos!$C$14</f>
        <v>Datalink Extrudado</v>
      </c>
      <c r="U3276" s="45" t="s">
        <v>46</v>
      </c>
      <c r="V3276" s="33"/>
      <c r="W3276" s="33"/>
      <c r="X3276" s="33"/>
    </row>
    <row r="3277" ht="15.75" customHeight="1">
      <c r="A3277" s="19" t="str">
        <f>Def_Sistemas_Conectores_Cabos!$A$22</f>
        <v>BPM de elétrons</v>
      </c>
      <c r="B3277" s="22" t="str">
        <f>Datas_Entregas!$A$3</f>
        <v>BTS/Anel</v>
      </c>
      <c r="C3277" s="25">
        <f t="array" ref="C3277">INDEX(Datas_Entregas!$B$2:$B$100, MATCH(B3277, Datas_Entregas!$A$2:$A$100, 0), 1)</f>
        <v>43296</v>
      </c>
      <c r="D3277" s="22" t="str">
        <f>Def_Status_Montagem!$A$2</f>
        <v>A verificar</v>
      </c>
      <c r="E3277" s="35" t="str">
        <f>Def_Status_Montagem!$B$4</f>
        <v>Contratada (inclui etiqueta)</v>
      </c>
      <c r="F3277" s="26" t="str">
        <f t="array" ref="F3277">INDEX(Def_Instancias_Equipamentos!$F$2:$F$5135, MATCH(K3277, Def_Instancias_Equipamentos!$D$2:$D$5135, 0), 1)</f>
        <v>Túnel (Anel)</v>
      </c>
      <c r="G3277" s="27" t="str">
        <f t="array" ref="G3277">INDEX(Def_Instancias_Equipamentos!$F$2:$F$5135, MATCH(L3277, Def_Instancias_Equipamentos!$D$2:$D$5135, 0), 1)</f>
        <v>Sala Racks 13</v>
      </c>
      <c r="H3277" s="26" t="str">
        <f t="array" ref="H3277">INDEX(Def_Instancias_Equipamentos!$E$2:$E$5135, MATCH(K3277, Def_Instancias_Equipamentos!$D$2:$D$5135, 0), 1)</f>
        <v>SI-13C1</v>
      </c>
      <c r="I3277" s="27" t="str">
        <f t="array" ref="I3277">INDEX(Def_Instancias_Equipamentos!$E$2:$E$5135, MATCH(L3277, Def_Instancias_Equipamentos!$D$2:$D$5135, 0), 1)</f>
        <v>IA-13RaBPM</v>
      </c>
      <c r="J3277" s="27" t="str">
        <f t="shared" si="26"/>
        <v>EXTERNO</v>
      </c>
      <c r="K3277" s="28" t="str">
        <f>Def_Instancias_Equipamentos!$D$1137</f>
        <v>SI-13C1:DI-BPMSigPatch-1</v>
      </c>
      <c r="L3277" s="19" t="str">
        <f>Def_Instancias_Equipamentos!$D$887</f>
        <v>SI-13C1:DI-BPMRFFE-1</v>
      </c>
      <c r="M3277" s="44" t="s">
        <v>51</v>
      </c>
      <c r="N3277" s="45" t="s">
        <v>52</v>
      </c>
      <c r="O3277" s="31" t="str">
        <f>Def_Sistemas_Conectores_Cabos!$B$7</f>
        <v>SMA 50-ohm</v>
      </c>
      <c r="P3277" s="19" t="str">
        <f>Def_Sistemas_Conectores_Cabos!$B$7</f>
        <v>SMA 50-ohm</v>
      </c>
      <c r="Q3277" s="27" t="str">
        <f t="shared" si="31"/>
        <v>SI-13C1:DI-BPMSigPatch-1/TO_OUT
SI-13C1:DI-BPMRFFE-1/TO_IN</v>
      </c>
      <c r="R3277" s="46" t="s">
        <v>25</v>
      </c>
      <c r="S3277" s="46" t="s">
        <v>25</v>
      </c>
      <c r="T3277" s="47" t="str">
        <f>Def_Sistemas_Conectores_Cabos!$C$14</f>
        <v>Datalink Extrudado</v>
      </c>
      <c r="U3277" s="45" t="s">
        <v>46</v>
      </c>
      <c r="V3277" s="33"/>
      <c r="W3277" s="33"/>
      <c r="X3277" s="33"/>
    </row>
    <row r="3278" ht="15.75" customHeight="1">
      <c r="A3278" s="19" t="str">
        <f>Def_Sistemas_Conectores_Cabos!$A$22</f>
        <v>BPM de elétrons</v>
      </c>
      <c r="B3278" s="22" t="str">
        <f>Datas_Entregas!$A$3</f>
        <v>BTS/Anel</v>
      </c>
      <c r="C3278" s="25">
        <f t="array" ref="C3278">INDEX(Datas_Entregas!$B$2:$B$100, MATCH(B3278, Datas_Entregas!$A$2:$A$100, 0), 1)</f>
        <v>43296</v>
      </c>
      <c r="D3278" s="22" t="str">
        <f>Def_Status_Montagem!$A$2</f>
        <v>A verificar</v>
      </c>
      <c r="E3278" s="35" t="str">
        <f>Def_Status_Montagem!$B$4</f>
        <v>Contratada (inclui etiqueta)</v>
      </c>
      <c r="F3278" s="26" t="str">
        <f t="array" ref="F3278">INDEX(Def_Instancias_Equipamentos!$F$2:$F$5135, MATCH(K3278, Def_Instancias_Equipamentos!$D$2:$D$5135, 0), 1)</f>
        <v>Túnel (Anel)</v>
      </c>
      <c r="G3278" s="27" t="str">
        <f t="array" ref="G3278">INDEX(Def_Instancias_Equipamentos!$F$2:$F$5135, MATCH(L3278, Def_Instancias_Equipamentos!$D$2:$D$5135, 0), 1)</f>
        <v>Sala Racks 13</v>
      </c>
      <c r="H3278" s="26" t="str">
        <f t="array" ref="H3278">INDEX(Def_Instancias_Equipamentos!$E$2:$E$5135, MATCH(K3278, Def_Instancias_Equipamentos!$D$2:$D$5135, 0), 1)</f>
        <v>SI-13C1</v>
      </c>
      <c r="I3278" s="27" t="str">
        <f t="array" ref="I3278">INDEX(Def_Instancias_Equipamentos!$E$2:$E$5135, MATCH(L3278, Def_Instancias_Equipamentos!$D$2:$D$5135, 0), 1)</f>
        <v>IA-13RaBPM</v>
      </c>
      <c r="J3278" s="27" t="str">
        <f t="shared" si="26"/>
        <v>EXTERNO</v>
      </c>
      <c r="K3278" s="28" t="str">
        <f>Def_Instancias_Equipamentos!$D$1138</f>
        <v>SI-13C1:DI-BPMSigPatch-2</v>
      </c>
      <c r="L3278" s="19" t="str">
        <f>Def_Instancias_Equipamentos!$D$888</f>
        <v>SI-13C1:DI-BPMRFFE-2</v>
      </c>
      <c r="M3278" s="44" t="s">
        <v>51</v>
      </c>
      <c r="N3278" s="45" t="s">
        <v>52</v>
      </c>
      <c r="O3278" s="31" t="str">
        <f>Def_Sistemas_Conectores_Cabos!$B$7</f>
        <v>SMA 50-ohm</v>
      </c>
      <c r="P3278" s="19" t="str">
        <f>Def_Sistemas_Conectores_Cabos!$B$7</f>
        <v>SMA 50-ohm</v>
      </c>
      <c r="Q3278" s="27" t="str">
        <f t="shared" si="31"/>
        <v>SI-13C1:DI-BPMSigPatch-2/TO_OUT
SI-13C1:DI-BPMRFFE-2/TO_IN</v>
      </c>
      <c r="R3278" s="46" t="s">
        <v>25</v>
      </c>
      <c r="S3278" s="46" t="s">
        <v>25</v>
      </c>
      <c r="T3278" s="47" t="str">
        <f>Def_Sistemas_Conectores_Cabos!$C$14</f>
        <v>Datalink Extrudado</v>
      </c>
      <c r="U3278" s="45" t="s">
        <v>46</v>
      </c>
      <c r="V3278" s="33"/>
      <c r="W3278" s="33"/>
      <c r="X3278" s="33"/>
    </row>
    <row r="3279" ht="15.75" customHeight="1">
      <c r="A3279" s="19" t="str">
        <f>Def_Sistemas_Conectores_Cabos!$A$22</f>
        <v>BPM de elétrons</v>
      </c>
      <c r="B3279" s="22" t="str">
        <f>Datas_Entregas!$A$3</f>
        <v>BTS/Anel</v>
      </c>
      <c r="C3279" s="25">
        <f t="array" ref="C3279">INDEX(Datas_Entregas!$B$2:$B$100, MATCH(B3279, Datas_Entregas!$A$2:$A$100, 0), 1)</f>
        <v>43296</v>
      </c>
      <c r="D3279" s="22" t="str">
        <f>Def_Status_Montagem!$A$2</f>
        <v>A verificar</v>
      </c>
      <c r="E3279" s="35" t="str">
        <f>Def_Status_Montagem!$B$4</f>
        <v>Contratada (inclui etiqueta)</v>
      </c>
      <c r="F3279" s="26" t="str">
        <f t="array" ref="F3279">INDEX(Def_Instancias_Equipamentos!$F$2:$F$5135, MATCH(K3279, Def_Instancias_Equipamentos!$D$2:$D$5135, 0), 1)</f>
        <v>Túnel (Anel)</v>
      </c>
      <c r="G3279" s="27" t="str">
        <f t="array" ref="G3279">INDEX(Def_Instancias_Equipamentos!$F$2:$F$5135, MATCH(L3279, Def_Instancias_Equipamentos!$D$2:$D$5135, 0), 1)</f>
        <v>Sala Racks 13</v>
      </c>
      <c r="H3279" s="26" t="str">
        <f t="array" ref="H3279">INDEX(Def_Instancias_Equipamentos!$E$2:$E$5135, MATCH(K3279, Def_Instancias_Equipamentos!$D$2:$D$5135, 0), 1)</f>
        <v>SI-13C2</v>
      </c>
      <c r="I3279" s="27" t="str">
        <f t="array" ref="I3279">INDEX(Def_Instancias_Equipamentos!$E$2:$E$5135, MATCH(L3279, Def_Instancias_Equipamentos!$D$2:$D$5135, 0), 1)</f>
        <v>IA-13RaBPM</v>
      </c>
      <c r="J3279" s="27" t="str">
        <f t="shared" si="26"/>
        <v>EXTERNO</v>
      </c>
      <c r="K3279" s="28" t="str">
        <f>Def_Instancias_Equipamentos!$D$1139</f>
        <v>SI-13C2:DI-BPMSigPatch</v>
      </c>
      <c r="L3279" s="19" t="str">
        <f>Def_Instancias_Equipamentos!$D$889</f>
        <v>SI-13C2:DI-BPMRFFE</v>
      </c>
      <c r="M3279" s="44" t="s">
        <v>51</v>
      </c>
      <c r="N3279" s="45" t="s">
        <v>52</v>
      </c>
      <c r="O3279" s="31" t="str">
        <f>Def_Sistemas_Conectores_Cabos!$B$7</f>
        <v>SMA 50-ohm</v>
      </c>
      <c r="P3279" s="19" t="str">
        <f>Def_Sistemas_Conectores_Cabos!$B$7</f>
        <v>SMA 50-ohm</v>
      </c>
      <c r="Q3279" s="27" t="str">
        <f t="shared" si="31"/>
        <v>SI-13C2:DI-BPMSigPatch/TO_OUT
SI-13C2:DI-BPMRFFE/TO_IN</v>
      </c>
      <c r="R3279" s="46" t="s">
        <v>25</v>
      </c>
      <c r="S3279" s="46" t="s">
        <v>25</v>
      </c>
      <c r="T3279" s="47" t="str">
        <f>Def_Sistemas_Conectores_Cabos!$C$14</f>
        <v>Datalink Extrudado</v>
      </c>
      <c r="U3279" s="45" t="s">
        <v>46</v>
      </c>
      <c r="V3279" s="33"/>
      <c r="W3279" s="33"/>
      <c r="X3279" s="33"/>
    </row>
    <row r="3280" ht="15.75" customHeight="1">
      <c r="A3280" s="19" t="str">
        <f>Def_Sistemas_Conectores_Cabos!$A$22</f>
        <v>BPM de elétrons</v>
      </c>
      <c r="B3280" s="22" t="str">
        <f>Datas_Entregas!$A$3</f>
        <v>BTS/Anel</v>
      </c>
      <c r="C3280" s="25">
        <f t="array" ref="C3280">INDEX(Datas_Entregas!$B$2:$B$100, MATCH(B3280, Datas_Entregas!$A$2:$A$100, 0), 1)</f>
        <v>43296</v>
      </c>
      <c r="D3280" s="22" t="str">
        <f>Def_Status_Montagem!$A$2</f>
        <v>A verificar</v>
      </c>
      <c r="E3280" s="35" t="str">
        <f>Def_Status_Montagem!$B$4</f>
        <v>Contratada (inclui etiqueta)</v>
      </c>
      <c r="F3280" s="26" t="str">
        <f t="array" ref="F3280">INDEX(Def_Instancias_Equipamentos!$F$2:$F$5135, MATCH(K3280, Def_Instancias_Equipamentos!$D$2:$D$5135, 0), 1)</f>
        <v>Túnel (Anel)</v>
      </c>
      <c r="G3280" s="27" t="str">
        <f t="array" ref="G3280">INDEX(Def_Instancias_Equipamentos!$F$2:$F$5135, MATCH(L3280, Def_Instancias_Equipamentos!$D$2:$D$5135, 0), 1)</f>
        <v>Sala Racks 13</v>
      </c>
      <c r="H3280" s="26" t="str">
        <f t="array" ref="H3280">INDEX(Def_Instancias_Equipamentos!$E$2:$E$5135, MATCH(K3280, Def_Instancias_Equipamentos!$D$2:$D$5135, 0), 1)</f>
        <v>SI-13C3</v>
      </c>
      <c r="I3280" s="27" t="str">
        <f t="array" ref="I3280">INDEX(Def_Instancias_Equipamentos!$E$2:$E$5135, MATCH(L3280, Def_Instancias_Equipamentos!$D$2:$D$5135, 0), 1)</f>
        <v>IA-13RaBPM</v>
      </c>
      <c r="J3280" s="27" t="str">
        <f t="shared" si="26"/>
        <v>EXTERNO</v>
      </c>
      <c r="K3280" s="28" t="str">
        <f>Def_Instancias_Equipamentos!$D$1140</f>
        <v>SI-13C3:DI-BPMSigPatch-1</v>
      </c>
      <c r="L3280" s="19" t="str">
        <f>Def_Instancias_Equipamentos!$D$890</f>
        <v>SI-13C3:DI-BPMRFFE-1</v>
      </c>
      <c r="M3280" s="44" t="s">
        <v>51</v>
      </c>
      <c r="N3280" s="45" t="s">
        <v>52</v>
      </c>
      <c r="O3280" s="31" t="str">
        <f>Def_Sistemas_Conectores_Cabos!$B$7</f>
        <v>SMA 50-ohm</v>
      </c>
      <c r="P3280" s="19" t="str">
        <f>Def_Sistemas_Conectores_Cabos!$B$7</f>
        <v>SMA 50-ohm</v>
      </c>
      <c r="Q3280" s="27" t="str">
        <f t="shared" si="31"/>
        <v>SI-13C3:DI-BPMSigPatch-1/TO_OUT
SI-13C3:DI-BPMRFFE-1/TO_IN</v>
      </c>
      <c r="R3280" s="46" t="s">
        <v>25</v>
      </c>
      <c r="S3280" s="46" t="s">
        <v>25</v>
      </c>
      <c r="T3280" s="47" t="str">
        <f>Def_Sistemas_Conectores_Cabos!$C$14</f>
        <v>Datalink Extrudado</v>
      </c>
      <c r="U3280" s="45" t="s">
        <v>46</v>
      </c>
      <c r="V3280" s="33"/>
      <c r="W3280" s="33"/>
      <c r="X3280" s="33"/>
    </row>
    <row r="3281" ht="15.75" customHeight="1">
      <c r="A3281" s="19" t="str">
        <f>Def_Sistemas_Conectores_Cabos!$A$22</f>
        <v>BPM de elétrons</v>
      </c>
      <c r="B3281" s="22" t="str">
        <f>Datas_Entregas!$A$3</f>
        <v>BTS/Anel</v>
      </c>
      <c r="C3281" s="25">
        <f t="array" ref="C3281">INDEX(Datas_Entregas!$B$2:$B$100, MATCH(B3281, Datas_Entregas!$A$2:$A$100, 0), 1)</f>
        <v>43296</v>
      </c>
      <c r="D3281" s="22" t="str">
        <f>Def_Status_Montagem!$A$2</f>
        <v>A verificar</v>
      </c>
      <c r="E3281" s="35" t="str">
        <f>Def_Status_Montagem!$B$4</f>
        <v>Contratada (inclui etiqueta)</v>
      </c>
      <c r="F3281" s="26" t="str">
        <f t="array" ref="F3281">INDEX(Def_Instancias_Equipamentos!$F$2:$F$5135, MATCH(K3281, Def_Instancias_Equipamentos!$D$2:$D$5135, 0), 1)</f>
        <v>Túnel (Anel)</v>
      </c>
      <c r="G3281" s="27" t="str">
        <f t="array" ref="G3281">INDEX(Def_Instancias_Equipamentos!$F$2:$F$5135, MATCH(L3281, Def_Instancias_Equipamentos!$D$2:$D$5135, 0), 1)</f>
        <v>Sala Racks 13</v>
      </c>
      <c r="H3281" s="26" t="str">
        <f t="array" ref="H3281">INDEX(Def_Instancias_Equipamentos!$E$2:$E$5135, MATCH(K3281, Def_Instancias_Equipamentos!$D$2:$D$5135, 0), 1)</f>
        <v>SI-13C3</v>
      </c>
      <c r="I3281" s="27" t="str">
        <f t="array" ref="I3281">INDEX(Def_Instancias_Equipamentos!$E$2:$E$5135, MATCH(L3281, Def_Instancias_Equipamentos!$D$2:$D$5135, 0), 1)</f>
        <v>IA-13RaBPM</v>
      </c>
      <c r="J3281" s="27" t="str">
        <f t="shared" si="26"/>
        <v>EXTERNO</v>
      </c>
      <c r="K3281" s="28" t="str">
        <f>Def_Instancias_Equipamentos!$D$1141</f>
        <v>SI-13C3:DI-BPMSigPatch-2</v>
      </c>
      <c r="L3281" s="19" t="str">
        <f>Def_Instancias_Equipamentos!$D$891</f>
        <v>SI-13C3:DI-BPMRFFE-2</v>
      </c>
      <c r="M3281" s="44" t="s">
        <v>51</v>
      </c>
      <c r="N3281" s="45" t="s">
        <v>52</v>
      </c>
      <c r="O3281" s="31" t="str">
        <f>Def_Sistemas_Conectores_Cabos!$B$7</f>
        <v>SMA 50-ohm</v>
      </c>
      <c r="P3281" s="19" t="str">
        <f>Def_Sistemas_Conectores_Cabos!$B$7</f>
        <v>SMA 50-ohm</v>
      </c>
      <c r="Q3281" s="27" t="str">
        <f t="shared" si="31"/>
        <v>SI-13C3:DI-BPMSigPatch-2/TO_OUT
SI-13C3:DI-BPMRFFE-2/TO_IN</v>
      </c>
      <c r="R3281" s="46" t="s">
        <v>25</v>
      </c>
      <c r="S3281" s="46" t="s">
        <v>25</v>
      </c>
      <c r="T3281" s="47" t="str">
        <f>Def_Sistemas_Conectores_Cabos!$C$14</f>
        <v>Datalink Extrudado</v>
      </c>
      <c r="U3281" s="45" t="s">
        <v>46</v>
      </c>
      <c r="V3281" s="33"/>
      <c r="W3281" s="33"/>
      <c r="X3281" s="33"/>
    </row>
    <row r="3282" ht="15.75" customHeight="1">
      <c r="A3282" s="19" t="str">
        <f>Def_Sistemas_Conectores_Cabos!$A$22</f>
        <v>BPM de elétrons</v>
      </c>
      <c r="B3282" s="22" t="str">
        <f>Datas_Entregas!$A$3</f>
        <v>BTS/Anel</v>
      </c>
      <c r="C3282" s="25">
        <f t="array" ref="C3282">INDEX(Datas_Entregas!$B$2:$B$100, MATCH(B3282, Datas_Entregas!$A$2:$A$100, 0), 1)</f>
        <v>43296</v>
      </c>
      <c r="D3282" s="22" t="str">
        <f>Def_Status_Montagem!$A$2</f>
        <v>A verificar</v>
      </c>
      <c r="E3282" s="35" t="str">
        <f>Def_Status_Montagem!$B$4</f>
        <v>Contratada (inclui etiqueta)</v>
      </c>
      <c r="F3282" s="26" t="str">
        <f t="array" ref="F3282">INDEX(Def_Instancias_Equipamentos!$F$2:$F$5135, MATCH(K3282, Def_Instancias_Equipamentos!$D$2:$D$5135, 0), 1)</f>
        <v>Túnel (Anel)</v>
      </c>
      <c r="G3282" s="27" t="str">
        <f t="array" ref="G3282">INDEX(Def_Instancias_Equipamentos!$F$2:$F$5135, MATCH(L3282, Def_Instancias_Equipamentos!$D$2:$D$5135, 0), 1)</f>
        <v>Sala Racks 13</v>
      </c>
      <c r="H3282" s="26" t="str">
        <f t="array" ref="H3282">INDEX(Def_Instancias_Equipamentos!$E$2:$E$5135, MATCH(K3282, Def_Instancias_Equipamentos!$D$2:$D$5135, 0), 1)</f>
        <v>SI-13C4</v>
      </c>
      <c r="I3282" s="27" t="str">
        <f t="array" ref="I3282">INDEX(Def_Instancias_Equipamentos!$E$2:$E$5135, MATCH(L3282, Def_Instancias_Equipamentos!$D$2:$D$5135, 0), 1)</f>
        <v>IA-13RaBPM</v>
      </c>
      <c r="J3282" s="27" t="str">
        <f t="shared" si="26"/>
        <v>EXTERNO</v>
      </c>
      <c r="K3282" s="28" t="str">
        <f>Def_Instancias_Equipamentos!$D$1142</f>
        <v>SI-13C4:DI-BPMSigPatch</v>
      </c>
      <c r="L3282" s="19" t="str">
        <f>Def_Instancias_Equipamentos!$D$892</f>
        <v>SI-13C4:DI-BPMRFFE</v>
      </c>
      <c r="M3282" s="44" t="s">
        <v>51</v>
      </c>
      <c r="N3282" s="45" t="s">
        <v>52</v>
      </c>
      <c r="O3282" s="31" t="str">
        <f>Def_Sistemas_Conectores_Cabos!$B$7</f>
        <v>SMA 50-ohm</v>
      </c>
      <c r="P3282" s="19" t="str">
        <f>Def_Sistemas_Conectores_Cabos!$B$7</f>
        <v>SMA 50-ohm</v>
      </c>
      <c r="Q3282" s="27" t="str">
        <f t="shared" si="31"/>
        <v>SI-13C4:DI-BPMSigPatch/TO_OUT
SI-13C4:DI-BPMRFFE/TO_IN</v>
      </c>
      <c r="R3282" s="46" t="s">
        <v>25</v>
      </c>
      <c r="S3282" s="46" t="s">
        <v>25</v>
      </c>
      <c r="T3282" s="47" t="str">
        <f>Def_Sistemas_Conectores_Cabos!$C$14</f>
        <v>Datalink Extrudado</v>
      </c>
      <c r="U3282" s="45" t="s">
        <v>46</v>
      </c>
      <c r="V3282" s="33"/>
      <c r="W3282" s="33"/>
      <c r="X3282" s="33"/>
    </row>
    <row r="3283" ht="15.75" customHeight="1">
      <c r="A3283" s="19" t="str">
        <f>Def_Sistemas_Conectores_Cabos!$A$22</f>
        <v>BPM de elétrons</v>
      </c>
      <c r="B3283" s="22" t="str">
        <f>Datas_Entregas!$A$3</f>
        <v>BTS/Anel</v>
      </c>
      <c r="C3283" s="25">
        <f t="array" ref="C3283">INDEX(Datas_Entregas!$B$2:$B$100, MATCH(B3283, Datas_Entregas!$A$2:$A$100, 0), 1)</f>
        <v>43296</v>
      </c>
      <c r="D3283" s="22" t="str">
        <f>Def_Status_Montagem!$A$2</f>
        <v>A verificar</v>
      </c>
      <c r="E3283" s="35" t="str">
        <f>Def_Status_Montagem!$B$4</f>
        <v>Contratada (inclui etiqueta)</v>
      </c>
      <c r="F3283" s="26" t="str">
        <f t="array" ref="F3283">INDEX(Def_Instancias_Equipamentos!$F$2:$F$5135, MATCH(K3283, Def_Instancias_Equipamentos!$D$2:$D$5135, 0), 1)</f>
        <v>Túnel (Anel)</v>
      </c>
      <c r="G3283" s="27" t="str">
        <f t="array" ref="G3283">INDEX(Def_Instancias_Equipamentos!$F$2:$F$5135, MATCH(L3283, Def_Instancias_Equipamentos!$D$2:$D$5135, 0), 1)</f>
        <v>Sala Racks 13</v>
      </c>
      <c r="H3283" s="26" t="str">
        <f t="array" ref="H3283">INDEX(Def_Instancias_Equipamentos!$E$2:$E$5135, MATCH(K3283, Def_Instancias_Equipamentos!$D$2:$D$5135, 0), 1)</f>
        <v>SI-13M1</v>
      </c>
      <c r="I3283" s="27" t="str">
        <f t="array" ref="I3283">INDEX(Def_Instancias_Equipamentos!$E$2:$E$5135, MATCH(L3283, Def_Instancias_Equipamentos!$D$2:$D$5135, 0), 1)</f>
        <v>IA-13RaBPM</v>
      </c>
      <c r="J3283" s="27" t="str">
        <f t="shared" si="26"/>
        <v>EXTERNO</v>
      </c>
      <c r="K3283" s="28" t="str">
        <f>Def_Instancias_Equipamentos!$D$1143</f>
        <v>SI-13M1:DI-BPMSigPatch</v>
      </c>
      <c r="L3283" s="19" t="str">
        <f>Def_Instancias_Equipamentos!$D$893</f>
        <v>SI-13M1:DI-BPMRFFE</v>
      </c>
      <c r="M3283" s="44" t="s">
        <v>51</v>
      </c>
      <c r="N3283" s="45" t="s">
        <v>52</v>
      </c>
      <c r="O3283" s="31" t="str">
        <f>Def_Sistemas_Conectores_Cabos!$B$7</f>
        <v>SMA 50-ohm</v>
      </c>
      <c r="P3283" s="19" t="str">
        <f>Def_Sistemas_Conectores_Cabos!$B$7</f>
        <v>SMA 50-ohm</v>
      </c>
      <c r="Q3283" s="27" t="str">
        <f t="shared" si="31"/>
        <v>SI-13M1:DI-BPMSigPatch/TO_OUT
SI-13M1:DI-BPMRFFE/TO_IN</v>
      </c>
      <c r="R3283" s="46" t="s">
        <v>25</v>
      </c>
      <c r="S3283" s="46" t="s">
        <v>25</v>
      </c>
      <c r="T3283" s="47" t="str">
        <f>Def_Sistemas_Conectores_Cabos!$C$14</f>
        <v>Datalink Extrudado</v>
      </c>
      <c r="U3283" s="45" t="s">
        <v>46</v>
      </c>
      <c r="V3283" s="33"/>
      <c r="W3283" s="33"/>
      <c r="X3283" s="33"/>
    </row>
    <row r="3284" ht="15.75" customHeight="1">
      <c r="A3284" s="19" t="str">
        <f>Def_Sistemas_Conectores_Cabos!$A$22</f>
        <v>BPM de elétrons</v>
      </c>
      <c r="B3284" s="22" t="str">
        <f>Datas_Entregas!$A$3</f>
        <v>BTS/Anel</v>
      </c>
      <c r="C3284" s="25">
        <f t="array" ref="C3284">INDEX(Datas_Entregas!$B$2:$B$100, MATCH(B3284, Datas_Entregas!$A$2:$A$100, 0), 1)</f>
        <v>43296</v>
      </c>
      <c r="D3284" s="22" t="str">
        <f>Def_Status_Montagem!$A$2</f>
        <v>A verificar</v>
      </c>
      <c r="E3284" s="35" t="str">
        <f>Def_Status_Montagem!$B$4</f>
        <v>Contratada (inclui etiqueta)</v>
      </c>
      <c r="F3284" s="26" t="str">
        <f t="array" ref="F3284">INDEX(Def_Instancias_Equipamentos!$F$2:$F$5135, MATCH(K3284, Def_Instancias_Equipamentos!$D$2:$D$5135, 0), 1)</f>
        <v>Túnel (Anel)</v>
      </c>
      <c r="G3284" s="27" t="str">
        <f t="array" ref="G3284">INDEX(Def_Instancias_Equipamentos!$F$2:$F$5135, MATCH(L3284, Def_Instancias_Equipamentos!$D$2:$D$5135, 0), 1)</f>
        <v>Sala Racks 13</v>
      </c>
      <c r="H3284" s="26" t="str">
        <f t="array" ref="H3284">INDEX(Def_Instancias_Equipamentos!$E$2:$E$5135, MATCH(K3284, Def_Instancias_Equipamentos!$D$2:$D$5135, 0), 1)</f>
        <v>SI-13M2</v>
      </c>
      <c r="I3284" s="27" t="str">
        <f t="array" ref="I3284">INDEX(Def_Instancias_Equipamentos!$E$2:$E$5135, MATCH(L3284, Def_Instancias_Equipamentos!$D$2:$D$5135, 0), 1)</f>
        <v>IA-13RaBPM</v>
      </c>
      <c r="J3284" s="27" t="str">
        <f t="shared" si="26"/>
        <v>EXTERNO</v>
      </c>
      <c r="K3284" s="28" t="str">
        <f>Def_Instancias_Equipamentos!$D$1144</f>
        <v>SI-13M2:DI-BPMSigPatch</v>
      </c>
      <c r="L3284" s="19" t="str">
        <f>Def_Instancias_Equipamentos!$D$894</f>
        <v>SI-13M2:DI-BPMRFFE</v>
      </c>
      <c r="M3284" s="44" t="s">
        <v>51</v>
      </c>
      <c r="N3284" s="45" t="s">
        <v>52</v>
      </c>
      <c r="O3284" s="31" t="str">
        <f>Def_Sistemas_Conectores_Cabos!$B$7</f>
        <v>SMA 50-ohm</v>
      </c>
      <c r="P3284" s="19" t="str">
        <f>Def_Sistemas_Conectores_Cabos!$B$7</f>
        <v>SMA 50-ohm</v>
      </c>
      <c r="Q3284" s="27" t="str">
        <f t="shared" si="31"/>
        <v>SI-13M2:DI-BPMSigPatch/TO_OUT
SI-13M2:DI-BPMRFFE/TO_IN</v>
      </c>
      <c r="R3284" s="46" t="s">
        <v>25</v>
      </c>
      <c r="S3284" s="46" t="s">
        <v>25</v>
      </c>
      <c r="T3284" s="47" t="str">
        <f>Def_Sistemas_Conectores_Cabos!$C$14</f>
        <v>Datalink Extrudado</v>
      </c>
      <c r="U3284" s="45" t="s">
        <v>46</v>
      </c>
      <c r="V3284" s="33"/>
      <c r="W3284" s="33"/>
      <c r="X3284" s="33"/>
    </row>
    <row r="3285" ht="15.75" customHeight="1">
      <c r="A3285" s="19" t="str">
        <f>Def_Sistemas_Conectores_Cabos!$A$22</f>
        <v>BPM de elétrons</v>
      </c>
      <c r="B3285" s="22" t="str">
        <f>Datas_Entregas!$A$6</f>
        <v>Linhas de Luz (fases I-A e II)</v>
      </c>
      <c r="C3285" s="25">
        <f t="array" ref="C3285">INDEX(Datas_Entregas!$B$2:$B$100, MATCH(B3285, Datas_Entregas!$A$2:$A$100, 0), 1)</f>
        <v>43374</v>
      </c>
      <c r="D3285" s="22" t="str">
        <f>Def_Status_Montagem!$A$2</f>
        <v>A verificar</v>
      </c>
      <c r="E3285" s="35" t="str">
        <f>Def_Status_Montagem!$B$4</f>
        <v>Contratada (inclui etiqueta)</v>
      </c>
      <c r="F3285" s="26" t="str">
        <f t="array" ref="F3285">INDEX(Def_Instancias_Equipamentos!$F$2:$F$5135, MATCH(K3285, Def_Instancias_Equipamentos!$D$2:$D$5135, 0), 1)</f>
        <v>Túnel (Anel)</v>
      </c>
      <c r="G3285" s="27" t="str">
        <f t="array" ref="G3285">INDEX(Def_Instancias_Equipamentos!$F$2:$F$5135, MATCH(L3285, Def_Instancias_Equipamentos!$D$2:$D$5135, 0), 1)</f>
        <v>Sala Racks 13</v>
      </c>
      <c r="H3285" s="26" t="str">
        <f t="array" ref="H3285">INDEX(Def_Instancias_Equipamentos!$E$2:$E$5135, MATCH(K3285, Def_Instancias_Equipamentos!$D$2:$D$5135, 0), 1)</f>
        <v>SI-13SA</v>
      </c>
      <c r="I3285" s="27" t="str">
        <f t="array" ref="I3285">INDEX(Def_Instancias_Equipamentos!$E$2:$E$5135, MATCH(L3285, Def_Instancias_Equipamentos!$D$2:$D$5135, 0), 1)</f>
        <v>IA-13RaBPM</v>
      </c>
      <c r="J3285" s="27" t="str">
        <f t="shared" si="26"/>
        <v>EXTERNO</v>
      </c>
      <c r="K3285" s="28" t="str">
        <f>Def_Instancias_Equipamentos!$D$1225</f>
        <v>SI-13SA:DI-BPMSigPatch-1</v>
      </c>
      <c r="L3285" s="19" t="str">
        <f>Def_Instancias_Equipamentos!$D$975</f>
        <v>SI-13SA:DI-BPMRFFE-1</v>
      </c>
      <c r="M3285" s="44" t="s">
        <v>51</v>
      </c>
      <c r="N3285" s="45" t="s">
        <v>52</v>
      </c>
      <c r="O3285" s="31" t="str">
        <f>Def_Sistemas_Conectores_Cabos!$B$7</f>
        <v>SMA 50-ohm</v>
      </c>
      <c r="P3285" s="19" t="str">
        <f>Def_Sistemas_Conectores_Cabos!$B$7</f>
        <v>SMA 50-ohm</v>
      </c>
      <c r="Q3285" s="27" t="str">
        <f t="shared" si="31"/>
        <v>SI-13SA:DI-BPMSigPatch-1/TO_OUT
SI-13SA:DI-BPMRFFE-1/TO_IN</v>
      </c>
      <c r="R3285" s="46" t="s">
        <v>25</v>
      </c>
      <c r="S3285" s="46" t="s">
        <v>25</v>
      </c>
      <c r="T3285" s="47" t="str">
        <f>Def_Sistemas_Conectores_Cabos!$C$14</f>
        <v>Datalink Extrudado</v>
      </c>
      <c r="U3285" s="45" t="s">
        <v>46</v>
      </c>
      <c r="V3285" s="33"/>
      <c r="W3285" s="33"/>
      <c r="X3285" s="33"/>
    </row>
    <row r="3286" ht="15.75" customHeight="1">
      <c r="A3286" s="19" t="str">
        <f>Def_Sistemas_Conectores_Cabos!$A$22</f>
        <v>BPM de elétrons</v>
      </c>
      <c r="B3286" s="22" t="str">
        <f>Datas_Entregas!$A$6</f>
        <v>Linhas de Luz (fases I-A e II)</v>
      </c>
      <c r="C3286" s="25">
        <f t="array" ref="C3286">INDEX(Datas_Entregas!$B$2:$B$100, MATCH(B3286, Datas_Entregas!$A$2:$A$100, 0), 1)</f>
        <v>43374</v>
      </c>
      <c r="D3286" s="22" t="str">
        <f>Def_Status_Montagem!$A$2</f>
        <v>A verificar</v>
      </c>
      <c r="E3286" s="35" t="str">
        <f>Def_Status_Montagem!$B$4</f>
        <v>Contratada (inclui etiqueta)</v>
      </c>
      <c r="F3286" s="26" t="str">
        <f t="array" ref="F3286">INDEX(Def_Instancias_Equipamentos!$F$2:$F$5135, MATCH(K3286, Def_Instancias_Equipamentos!$D$2:$D$5135, 0), 1)</f>
        <v>Túnel (Anel)</v>
      </c>
      <c r="G3286" s="27" t="str">
        <f t="array" ref="G3286">INDEX(Def_Instancias_Equipamentos!$F$2:$F$5135, MATCH(L3286, Def_Instancias_Equipamentos!$D$2:$D$5135, 0), 1)</f>
        <v>Sala Racks 13</v>
      </c>
      <c r="H3286" s="26" t="str">
        <f t="array" ref="H3286">INDEX(Def_Instancias_Equipamentos!$E$2:$E$5135, MATCH(K3286, Def_Instancias_Equipamentos!$D$2:$D$5135, 0), 1)</f>
        <v>SI-13SA</v>
      </c>
      <c r="I3286" s="27" t="str">
        <f t="array" ref="I3286">INDEX(Def_Instancias_Equipamentos!$E$2:$E$5135, MATCH(L3286, Def_Instancias_Equipamentos!$D$2:$D$5135, 0), 1)</f>
        <v>IA-13RaBPM</v>
      </c>
      <c r="J3286" s="27" t="str">
        <f t="shared" si="26"/>
        <v>EXTERNO</v>
      </c>
      <c r="K3286" s="28" t="str">
        <f>Def_Instancias_Equipamentos!$D$1226</f>
        <v>SI-13SA:DI-BPMSigPatch-2</v>
      </c>
      <c r="L3286" s="19" t="str">
        <f>Def_Instancias_Equipamentos!$D$976</f>
        <v>SI-13SA:DI-BPMRFFE-2</v>
      </c>
      <c r="M3286" s="44" t="s">
        <v>51</v>
      </c>
      <c r="N3286" s="45" t="s">
        <v>52</v>
      </c>
      <c r="O3286" s="31" t="str">
        <f>Def_Sistemas_Conectores_Cabos!$B$7</f>
        <v>SMA 50-ohm</v>
      </c>
      <c r="P3286" s="19" t="str">
        <f>Def_Sistemas_Conectores_Cabos!$B$7</f>
        <v>SMA 50-ohm</v>
      </c>
      <c r="Q3286" s="27" t="str">
        <f t="shared" si="31"/>
        <v>SI-13SA:DI-BPMSigPatch-2/TO_OUT
SI-13SA:DI-BPMRFFE-2/TO_IN</v>
      </c>
      <c r="R3286" s="46" t="s">
        <v>25</v>
      </c>
      <c r="S3286" s="46" t="s">
        <v>25</v>
      </c>
      <c r="T3286" s="47" t="str">
        <f>Def_Sistemas_Conectores_Cabos!$C$14</f>
        <v>Datalink Extrudado</v>
      </c>
      <c r="U3286" s="45" t="s">
        <v>46</v>
      </c>
      <c r="V3286" s="33"/>
      <c r="W3286" s="33"/>
      <c r="X3286" s="33"/>
    </row>
    <row r="3287" ht="15.75" customHeight="1">
      <c r="A3287" s="19" t="str">
        <f>Def_Sistemas_Conectores_Cabos!$A$22</f>
        <v>BPM de elétrons</v>
      </c>
      <c r="B3287" s="22" t="str">
        <f>Datas_Entregas!$A$3</f>
        <v>BTS/Anel</v>
      </c>
      <c r="C3287" s="25">
        <f t="array" ref="C3287">INDEX(Datas_Entregas!$B$2:$B$100, MATCH(B3287, Datas_Entregas!$A$2:$A$100, 0), 1)</f>
        <v>43296</v>
      </c>
      <c r="D3287" s="22" t="str">
        <f>Def_Status_Montagem!$A$2</f>
        <v>A verificar</v>
      </c>
      <c r="E3287" s="35" t="str">
        <f>Def_Status_Montagem!$B$4</f>
        <v>Contratada (inclui etiqueta)</v>
      </c>
      <c r="F3287" s="26" t="str">
        <f t="array" ref="F3287">INDEX(Def_Instancias_Equipamentos!$F$2:$F$5135, MATCH(K3287, Def_Instancias_Equipamentos!$D$2:$D$5135, 0), 1)</f>
        <v>Túnel (Anel)</v>
      </c>
      <c r="G3287" s="27" t="str">
        <f t="array" ref="G3287">INDEX(Def_Instancias_Equipamentos!$F$2:$F$5135, MATCH(L3287, Def_Instancias_Equipamentos!$D$2:$D$5135, 0), 1)</f>
        <v>Sala Racks 14</v>
      </c>
      <c r="H3287" s="26" t="str">
        <f t="array" ref="H3287">INDEX(Def_Instancias_Equipamentos!$E$2:$E$5135, MATCH(K3287, Def_Instancias_Equipamentos!$D$2:$D$5135, 0), 1)</f>
        <v>SI-14C1</v>
      </c>
      <c r="I3287" s="27" t="str">
        <f t="array" ref="I3287">INDEX(Def_Instancias_Equipamentos!$E$2:$E$5135, MATCH(L3287, Def_Instancias_Equipamentos!$D$2:$D$5135, 0), 1)</f>
        <v>IA-14RaBPM</v>
      </c>
      <c r="J3287" s="27" t="str">
        <f t="shared" si="26"/>
        <v>EXTERNO</v>
      </c>
      <c r="K3287" s="28" t="str">
        <f>Def_Instancias_Equipamentos!$D$1145</f>
        <v>SI-14C1:DI-BPMSigPatch-1</v>
      </c>
      <c r="L3287" s="19" t="str">
        <f>Def_Instancias_Equipamentos!$D$895</f>
        <v>SI-14C1:DI-BPMRFFE-1</v>
      </c>
      <c r="M3287" s="44" t="s">
        <v>51</v>
      </c>
      <c r="N3287" s="45" t="s">
        <v>52</v>
      </c>
      <c r="O3287" s="31" t="str">
        <f>Def_Sistemas_Conectores_Cabos!$B$7</f>
        <v>SMA 50-ohm</v>
      </c>
      <c r="P3287" s="19" t="str">
        <f>Def_Sistemas_Conectores_Cabos!$B$7</f>
        <v>SMA 50-ohm</v>
      </c>
      <c r="Q3287" s="27" t="str">
        <f t="shared" si="31"/>
        <v>SI-14C1:DI-BPMSigPatch-1/TO_OUT
SI-14C1:DI-BPMRFFE-1/TO_IN</v>
      </c>
      <c r="R3287" s="46" t="s">
        <v>25</v>
      </c>
      <c r="S3287" s="46" t="s">
        <v>25</v>
      </c>
      <c r="T3287" s="47" t="str">
        <f>Def_Sistemas_Conectores_Cabos!$C$14</f>
        <v>Datalink Extrudado</v>
      </c>
      <c r="U3287" s="45" t="s">
        <v>46</v>
      </c>
      <c r="V3287" s="33"/>
      <c r="W3287" s="33"/>
      <c r="X3287" s="33"/>
    </row>
    <row r="3288" ht="15.75" customHeight="1">
      <c r="A3288" s="19" t="str">
        <f>Def_Sistemas_Conectores_Cabos!$A$22</f>
        <v>BPM de elétrons</v>
      </c>
      <c r="B3288" s="22" t="str">
        <f>Datas_Entregas!$A$3</f>
        <v>BTS/Anel</v>
      </c>
      <c r="C3288" s="25">
        <f t="array" ref="C3288">INDEX(Datas_Entregas!$B$2:$B$100, MATCH(B3288, Datas_Entregas!$A$2:$A$100, 0), 1)</f>
        <v>43296</v>
      </c>
      <c r="D3288" s="22" t="str">
        <f>Def_Status_Montagem!$A$2</f>
        <v>A verificar</v>
      </c>
      <c r="E3288" s="35" t="str">
        <f>Def_Status_Montagem!$B$4</f>
        <v>Contratada (inclui etiqueta)</v>
      </c>
      <c r="F3288" s="26" t="str">
        <f t="array" ref="F3288">INDEX(Def_Instancias_Equipamentos!$F$2:$F$5135, MATCH(K3288, Def_Instancias_Equipamentos!$D$2:$D$5135, 0), 1)</f>
        <v>Túnel (Anel)</v>
      </c>
      <c r="G3288" s="27" t="str">
        <f t="array" ref="G3288">INDEX(Def_Instancias_Equipamentos!$F$2:$F$5135, MATCH(L3288, Def_Instancias_Equipamentos!$D$2:$D$5135, 0), 1)</f>
        <v>Sala Racks 14</v>
      </c>
      <c r="H3288" s="26" t="str">
        <f t="array" ref="H3288">INDEX(Def_Instancias_Equipamentos!$E$2:$E$5135, MATCH(K3288, Def_Instancias_Equipamentos!$D$2:$D$5135, 0), 1)</f>
        <v>SI-14C1</v>
      </c>
      <c r="I3288" s="27" t="str">
        <f t="array" ref="I3288">INDEX(Def_Instancias_Equipamentos!$E$2:$E$5135, MATCH(L3288, Def_Instancias_Equipamentos!$D$2:$D$5135, 0), 1)</f>
        <v>IA-14RaBPM</v>
      </c>
      <c r="J3288" s="27" t="str">
        <f t="shared" si="26"/>
        <v>EXTERNO</v>
      </c>
      <c r="K3288" s="28" t="str">
        <f>Def_Instancias_Equipamentos!$D$1146</f>
        <v>SI-14C1:DI-BPMSigPatch-2</v>
      </c>
      <c r="L3288" s="19" t="str">
        <f>Def_Instancias_Equipamentos!$D$896</f>
        <v>SI-14C1:DI-BPMRFFE-2</v>
      </c>
      <c r="M3288" s="44" t="s">
        <v>51</v>
      </c>
      <c r="N3288" s="45" t="s">
        <v>52</v>
      </c>
      <c r="O3288" s="31" t="str">
        <f>Def_Sistemas_Conectores_Cabos!$B$7</f>
        <v>SMA 50-ohm</v>
      </c>
      <c r="P3288" s="19" t="str">
        <f>Def_Sistemas_Conectores_Cabos!$B$7</f>
        <v>SMA 50-ohm</v>
      </c>
      <c r="Q3288" s="27" t="str">
        <f t="shared" si="31"/>
        <v>SI-14C1:DI-BPMSigPatch-2/TO_OUT
SI-14C1:DI-BPMRFFE-2/TO_IN</v>
      </c>
      <c r="R3288" s="46" t="s">
        <v>25</v>
      </c>
      <c r="S3288" s="46" t="s">
        <v>25</v>
      </c>
      <c r="T3288" s="47" t="str">
        <f>Def_Sistemas_Conectores_Cabos!$C$14</f>
        <v>Datalink Extrudado</v>
      </c>
      <c r="U3288" s="45" t="s">
        <v>46</v>
      </c>
      <c r="V3288" s="33"/>
      <c r="W3288" s="33"/>
      <c r="X3288" s="33"/>
    </row>
    <row r="3289" ht="15.75" customHeight="1">
      <c r="A3289" s="19" t="str">
        <f>Def_Sistemas_Conectores_Cabos!$A$22</f>
        <v>BPM de elétrons</v>
      </c>
      <c r="B3289" s="22" t="str">
        <f>Datas_Entregas!$A$3</f>
        <v>BTS/Anel</v>
      </c>
      <c r="C3289" s="25">
        <f t="array" ref="C3289">INDEX(Datas_Entregas!$B$2:$B$100, MATCH(B3289, Datas_Entregas!$A$2:$A$100, 0), 1)</f>
        <v>43296</v>
      </c>
      <c r="D3289" s="22" t="str">
        <f>Def_Status_Montagem!$A$2</f>
        <v>A verificar</v>
      </c>
      <c r="E3289" s="35" t="str">
        <f>Def_Status_Montagem!$B$4</f>
        <v>Contratada (inclui etiqueta)</v>
      </c>
      <c r="F3289" s="26" t="str">
        <f t="array" ref="F3289">INDEX(Def_Instancias_Equipamentos!$F$2:$F$5135, MATCH(K3289, Def_Instancias_Equipamentos!$D$2:$D$5135, 0), 1)</f>
        <v>Túnel (Anel)</v>
      </c>
      <c r="G3289" s="27" t="str">
        <f t="array" ref="G3289">INDEX(Def_Instancias_Equipamentos!$F$2:$F$5135, MATCH(L3289, Def_Instancias_Equipamentos!$D$2:$D$5135, 0), 1)</f>
        <v>Sala Racks 14</v>
      </c>
      <c r="H3289" s="26" t="str">
        <f t="array" ref="H3289">INDEX(Def_Instancias_Equipamentos!$E$2:$E$5135, MATCH(K3289, Def_Instancias_Equipamentos!$D$2:$D$5135, 0), 1)</f>
        <v>SI-14C2</v>
      </c>
      <c r="I3289" s="27" t="str">
        <f t="array" ref="I3289">INDEX(Def_Instancias_Equipamentos!$E$2:$E$5135, MATCH(L3289, Def_Instancias_Equipamentos!$D$2:$D$5135, 0), 1)</f>
        <v>IA-14RaBPM</v>
      </c>
      <c r="J3289" s="27" t="str">
        <f t="shared" si="26"/>
        <v>EXTERNO</v>
      </c>
      <c r="K3289" s="28" t="str">
        <f>Def_Instancias_Equipamentos!$D$1147</f>
        <v>SI-14C2:DI-BPMSigPatch</v>
      </c>
      <c r="L3289" s="19" t="str">
        <f>Def_Instancias_Equipamentos!$D$897</f>
        <v>SI-14C2:DI-BPMRFFE</v>
      </c>
      <c r="M3289" s="44" t="s">
        <v>51</v>
      </c>
      <c r="N3289" s="45" t="s">
        <v>52</v>
      </c>
      <c r="O3289" s="31" t="str">
        <f>Def_Sistemas_Conectores_Cabos!$B$7</f>
        <v>SMA 50-ohm</v>
      </c>
      <c r="P3289" s="19" t="str">
        <f>Def_Sistemas_Conectores_Cabos!$B$7</f>
        <v>SMA 50-ohm</v>
      </c>
      <c r="Q3289" s="27" t="str">
        <f t="shared" si="31"/>
        <v>SI-14C2:DI-BPMSigPatch/TO_OUT
SI-14C2:DI-BPMRFFE/TO_IN</v>
      </c>
      <c r="R3289" s="46" t="s">
        <v>25</v>
      </c>
      <c r="S3289" s="46" t="s">
        <v>25</v>
      </c>
      <c r="T3289" s="47" t="str">
        <f>Def_Sistemas_Conectores_Cabos!$C$14</f>
        <v>Datalink Extrudado</v>
      </c>
      <c r="U3289" s="45" t="s">
        <v>46</v>
      </c>
      <c r="V3289" s="33"/>
      <c r="W3289" s="33"/>
      <c r="X3289" s="33"/>
    </row>
    <row r="3290" ht="15.75" customHeight="1">
      <c r="A3290" s="19" t="str">
        <f>Def_Sistemas_Conectores_Cabos!$A$22</f>
        <v>BPM de elétrons</v>
      </c>
      <c r="B3290" s="22" t="str">
        <f>Datas_Entregas!$A$3</f>
        <v>BTS/Anel</v>
      </c>
      <c r="C3290" s="25">
        <f t="array" ref="C3290">INDEX(Datas_Entregas!$B$2:$B$100, MATCH(B3290, Datas_Entregas!$A$2:$A$100, 0), 1)</f>
        <v>43296</v>
      </c>
      <c r="D3290" s="22" t="str">
        <f>Def_Status_Montagem!$A$2</f>
        <v>A verificar</v>
      </c>
      <c r="E3290" s="35" t="str">
        <f>Def_Status_Montagem!$B$4</f>
        <v>Contratada (inclui etiqueta)</v>
      </c>
      <c r="F3290" s="26" t="str">
        <f t="array" ref="F3290">INDEX(Def_Instancias_Equipamentos!$F$2:$F$5135, MATCH(K3290, Def_Instancias_Equipamentos!$D$2:$D$5135, 0), 1)</f>
        <v>Túnel (Anel)</v>
      </c>
      <c r="G3290" s="27" t="str">
        <f t="array" ref="G3290">INDEX(Def_Instancias_Equipamentos!$F$2:$F$5135, MATCH(L3290, Def_Instancias_Equipamentos!$D$2:$D$5135, 0), 1)</f>
        <v>Sala Racks 14</v>
      </c>
      <c r="H3290" s="26" t="str">
        <f t="array" ref="H3290">INDEX(Def_Instancias_Equipamentos!$E$2:$E$5135, MATCH(K3290, Def_Instancias_Equipamentos!$D$2:$D$5135, 0), 1)</f>
        <v>SI-14C3</v>
      </c>
      <c r="I3290" s="27" t="str">
        <f t="array" ref="I3290">INDEX(Def_Instancias_Equipamentos!$E$2:$E$5135, MATCH(L3290, Def_Instancias_Equipamentos!$D$2:$D$5135, 0), 1)</f>
        <v>IA-14RaBPM</v>
      </c>
      <c r="J3290" s="27" t="str">
        <f t="shared" si="26"/>
        <v>EXTERNO</v>
      </c>
      <c r="K3290" s="28" t="str">
        <f>Def_Instancias_Equipamentos!$D$1148</f>
        <v>SI-14C3:DI-BPMSigPatch-1</v>
      </c>
      <c r="L3290" s="19" t="str">
        <f>Def_Instancias_Equipamentos!$D$898</f>
        <v>SI-14C3:DI-BPMRFFE-1</v>
      </c>
      <c r="M3290" s="44" t="s">
        <v>51</v>
      </c>
      <c r="N3290" s="45" t="s">
        <v>52</v>
      </c>
      <c r="O3290" s="31" t="str">
        <f>Def_Sistemas_Conectores_Cabos!$B$7</f>
        <v>SMA 50-ohm</v>
      </c>
      <c r="P3290" s="19" t="str">
        <f>Def_Sistemas_Conectores_Cabos!$B$7</f>
        <v>SMA 50-ohm</v>
      </c>
      <c r="Q3290" s="27" t="str">
        <f t="shared" si="31"/>
        <v>SI-14C3:DI-BPMSigPatch-1/TO_OUT
SI-14C3:DI-BPMRFFE-1/TO_IN</v>
      </c>
      <c r="R3290" s="46" t="s">
        <v>25</v>
      </c>
      <c r="S3290" s="46" t="s">
        <v>25</v>
      </c>
      <c r="T3290" s="47" t="str">
        <f>Def_Sistemas_Conectores_Cabos!$C$14</f>
        <v>Datalink Extrudado</v>
      </c>
      <c r="U3290" s="45" t="s">
        <v>46</v>
      </c>
      <c r="V3290" s="33"/>
      <c r="W3290" s="33"/>
      <c r="X3290" s="33"/>
    </row>
    <row r="3291" ht="15.75" customHeight="1">
      <c r="A3291" s="19" t="str">
        <f>Def_Sistemas_Conectores_Cabos!$A$22</f>
        <v>BPM de elétrons</v>
      </c>
      <c r="B3291" s="22" t="str">
        <f>Datas_Entregas!$A$3</f>
        <v>BTS/Anel</v>
      </c>
      <c r="C3291" s="25">
        <f t="array" ref="C3291">INDEX(Datas_Entregas!$B$2:$B$100, MATCH(B3291, Datas_Entregas!$A$2:$A$100, 0), 1)</f>
        <v>43296</v>
      </c>
      <c r="D3291" s="22" t="str">
        <f>Def_Status_Montagem!$A$2</f>
        <v>A verificar</v>
      </c>
      <c r="E3291" s="35" t="str">
        <f>Def_Status_Montagem!$B$4</f>
        <v>Contratada (inclui etiqueta)</v>
      </c>
      <c r="F3291" s="26" t="str">
        <f t="array" ref="F3291">INDEX(Def_Instancias_Equipamentos!$F$2:$F$5135, MATCH(K3291, Def_Instancias_Equipamentos!$D$2:$D$5135, 0), 1)</f>
        <v>Túnel (Anel)</v>
      </c>
      <c r="G3291" s="27" t="str">
        <f t="array" ref="G3291">INDEX(Def_Instancias_Equipamentos!$F$2:$F$5135, MATCH(L3291, Def_Instancias_Equipamentos!$D$2:$D$5135, 0), 1)</f>
        <v>Sala Racks 14</v>
      </c>
      <c r="H3291" s="26" t="str">
        <f t="array" ref="H3291">INDEX(Def_Instancias_Equipamentos!$E$2:$E$5135, MATCH(K3291, Def_Instancias_Equipamentos!$D$2:$D$5135, 0), 1)</f>
        <v>SI-14C3</v>
      </c>
      <c r="I3291" s="27" t="str">
        <f t="array" ref="I3291">INDEX(Def_Instancias_Equipamentos!$E$2:$E$5135, MATCH(L3291, Def_Instancias_Equipamentos!$D$2:$D$5135, 0), 1)</f>
        <v>IA-14RaBPM</v>
      </c>
      <c r="J3291" s="27" t="str">
        <f t="shared" si="26"/>
        <v>EXTERNO</v>
      </c>
      <c r="K3291" s="28" t="str">
        <f>Def_Instancias_Equipamentos!$D$1149</f>
        <v>SI-14C3:DI-BPMSigPatch-2</v>
      </c>
      <c r="L3291" s="19" t="str">
        <f>Def_Instancias_Equipamentos!$D$899</f>
        <v>SI-14C3:DI-BPMRFFE-2</v>
      </c>
      <c r="M3291" s="44" t="s">
        <v>51</v>
      </c>
      <c r="N3291" s="45" t="s">
        <v>52</v>
      </c>
      <c r="O3291" s="31" t="str">
        <f>Def_Sistemas_Conectores_Cabos!$B$7</f>
        <v>SMA 50-ohm</v>
      </c>
      <c r="P3291" s="19" t="str">
        <f>Def_Sistemas_Conectores_Cabos!$B$7</f>
        <v>SMA 50-ohm</v>
      </c>
      <c r="Q3291" s="27" t="str">
        <f t="shared" si="31"/>
        <v>SI-14C3:DI-BPMSigPatch-2/TO_OUT
SI-14C3:DI-BPMRFFE-2/TO_IN</v>
      </c>
      <c r="R3291" s="46" t="s">
        <v>25</v>
      </c>
      <c r="S3291" s="46" t="s">
        <v>25</v>
      </c>
      <c r="T3291" s="47" t="str">
        <f>Def_Sistemas_Conectores_Cabos!$C$14</f>
        <v>Datalink Extrudado</v>
      </c>
      <c r="U3291" s="45" t="s">
        <v>46</v>
      </c>
      <c r="V3291" s="33"/>
      <c r="W3291" s="33"/>
      <c r="X3291" s="33"/>
    </row>
    <row r="3292" ht="15.75" customHeight="1">
      <c r="A3292" s="19" t="str">
        <f>Def_Sistemas_Conectores_Cabos!$A$22</f>
        <v>BPM de elétrons</v>
      </c>
      <c r="B3292" s="22" t="str">
        <f>Datas_Entregas!$A$3</f>
        <v>BTS/Anel</v>
      </c>
      <c r="C3292" s="25">
        <f t="array" ref="C3292">INDEX(Datas_Entregas!$B$2:$B$100, MATCH(B3292, Datas_Entregas!$A$2:$A$100, 0), 1)</f>
        <v>43296</v>
      </c>
      <c r="D3292" s="22" t="str">
        <f>Def_Status_Montagem!$A$2</f>
        <v>A verificar</v>
      </c>
      <c r="E3292" s="35" t="str">
        <f>Def_Status_Montagem!$B$4</f>
        <v>Contratada (inclui etiqueta)</v>
      </c>
      <c r="F3292" s="26" t="str">
        <f t="array" ref="F3292">INDEX(Def_Instancias_Equipamentos!$F$2:$F$5135, MATCH(K3292, Def_Instancias_Equipamentos!$D$2:$D$5135, 0), 1)</f>
        <v>Túnel (Anel)</v>
      </c>
      <c r="G3292" s="27" t="str">
        <f t="array" ref="G3292">INDEX(Def_Instancias_Equipamentos!$F$2:$F$5135, MATCH(L3292, Def_Instancias_Equipamentos!$D$2:$D$5135, 0), 1)</f>
        <v>Sala Racks 14</v>
      </c>
      <c r="H3292" s="26" t="str">
        <f t="array" ref="H3292">INDEX(Def_Instancias_Equipamentos!$E$2:$E$5135, MATCH(K3292, Def_Instancias_Equipamentos!$D$2:$D$5135, 0), 1)</f>
        <v>SI-14C4</v>
      </c>
      <c r="I3292" s="27" t="str">
        <f t="array" ref="I3292">INDEX(Def_Instancias_Equipamentos!$E$2:$E$5135, MATCH(L3292, Def_Instancias_Equipamentos!$D$2:$D$5135, 0), 1)</f>
        <v>IA-14RaBPM</v>
      </c>
      <c r="J3292" s="27" t="str">
        <f t="shared" si="26"/>
        <v>EXTERNO</v>
      </c>
      <c r="K3292" s="28" t="str">
        <f>Def_Instancias_Equipamentos!$D$1150</f>
        <v>SI-14C4:DI-BPMSigPatch</v>
      </c>
      <c r="L3292" s="19" t="str">
        <f>Def_Instancias_Equipamentos!$D$900</f>
        <v>SI-14C4:DI-BPMRFFE</v>
      </c>
      <c r="M3292" s="44" t="s">
        <v>51</v>
      </c>
      <c r="N3292" s="45" t="s">
        <v>52</v>
      </c>
      <c r="O3292" s="31" t="str">
        <f>Def_Sistemas_Conectores_Cabos!$B$7</f>
        <v>SMA 50-ohm</v>
      </c>
      <c r="P3292" s="19" t="str">
        <f>Def_Sistemas_Conectores_Cabos!$B$7</f>
        <v>SMA 50-ohm</v>
      </c>
      <c r="Q3292" s="27" t="str">
        <f t="shared" si="31"/>
        <v>SI-14C4:DI-BPMSigPatch/TO_OUT
SI-14C4:DI-BPMRFFE/TO_IN</v>
      </c>
      <c r="R3292" s="46" t="s">
        <v>25</v>
      </c>
      <c r="S3292" s="46" t="s">
        <v>25</v>
      </c>
      <c r="T3292" s="47" t="str">
        <f>Def_Sistemas_Conectores_Cabos!$C$14</f>
        <v>Datalink Extrudado</v>
      </c>
      <c r="U3292" s="45" t="s">
        <v>46</v>
      </c>
      <c r="V3292" s="33"/>
      <c r="W3292" s="33"/>
      <c r="X3292" s="33"/>
    </row>
    <row r="3293" ht="15.75" customHeight="1">
      <c r="A3293" s="19" t="str">
        <f>Def_Sistemas_Conectores_Cabos!$A$22</f>
        <v>BPM de elétrons</v>
      </c>
      <c r="B3293" s="22" t="str">
        <f>Datas_Entregas!$A$3</f>
        <v>BTS/Anel</v>
      </c>
      <c r="C3293" s="25">
        <f t="array" ref="C3293">INDEX(Datas_Entregas!$B$2:$B$100, MATCH(B3293, Datas_Entregas!$A$2:$A$100, 0), 1)</f>
        <v>43296</v>
      </c>
      <c r="D3293" s="22" t="str">
        <f>Def_Status_Montagem!$A$2</f>
        <v>A verificar</v>
      </c>
      <c r="E3293" s="35" t="str">
        <f>Def_Status_Montagem!$B$4</f>
        <v>Contratada (inclui etiqueta)</v>
      </c>
      <c r="F3293" s="26" t="str">
        <f t="array" ref="F3293">INDEX(Def_Instancias_Equipamentos!$F$2:$F$5135, MATCH(K3293, Def_Instancias_Equipamentos!$D$2:$D$5135, 0), 1)</f>
        <v>Túnel (Anel)</v>
      </c>
      <c r="G3293" s="27" t="str">
        <f t="array" ref="G3293">INDEX(Def_Instancias_Equipamentos!$F$2:$F$5135, MATCH(L3293, Def_Instancias_Equipamentos!$D$2:$D$5135, 0), 1)</f>
        <v>Sala Racks 14</v>
      </c>
      <c r="H3293" s="26" t="str">
        <f t="array" ref="H3293">INDEX(Def_Instancias_Equipamentos!$E$2:$E$5135, MATCH(K3293, Def_Instancias_Equipamentos!$D$2:$D$5135, 0), 1)</f>
        <v>SI-14M1</v>
      </c>
      <c r="I3293" s="27" t="str">
        <f t="array" ref="I3293">INDEX(Def_Instancias_Equipamentos!$E$2:$E$5135, MATCH(L3293, Def_Instancias_Equipamentos!$D$2:$D$5135, 0), 1)</f>
        <v>IA-14RaBPM</v>
      </c>
      <c r="J3293" s="27" t="str">
        <f t="shared" si="26"/>
        <v>EXTERNO</v>
      </c>
      <c r="K3293" s="28" t="str">
        <f>Def_Instancias_Equipamentos!$D$1151</f>
        <v>SI-14M1:DI-BPMSigPatch</v>
      </c>
      <c r="L3293" s="19" t="str">
        <f>Def_Instancias_Equipamentos!$D$901</f>
        <v>SI-14M1:DI-BPMRFFE</v>
      </c>
      <c r="M3293" s="44" t="s">
        <v>51</v>
      </c>
      <c r="N3293" s="45" t="s">
        <v>52</v>
      </c>
      <c r="O3293" s="31" t="str">
        <f>Def_Sistemas_Conectores_Cabos!$B$7</f>
        <v>SMA 50-ohm</v>
      </c>
      <c r="P3293" s="19" t="str">
        <f>Def_Sistemas_Conectores_Cabos!$B$7</f>
        <v>SMA 50-ohm</v>
      </c>
      <c r="Q3293" s="27" t="str">
        <f t="shared" si="31"/>
        <v>SI-14M1:DI-BPMSigPatch/TO_OUT
SI-14M1:DI-BPMRFFE/TO_IN</v>
      </c>
      <c r="R3293" s="46" t="s">
        <v>25</v>
      </c>
      <c r="S3293" s="46" t="s">
        <v>25</v>
      </c>
      <c r="T3293" s="47" t="str">
        <f>Def_Sistemas_Conectores_Cabos!$C$14</f>
        <v>Datalink Extrudado</v>
      </c>
      <c r="U3293" s="45" t="s">
        <v>46</v>
      </c>
      <c r="V3293" s="33"/>
      <c r="W3293" s="33"/>
      <c r="X3293" s="33"/>
    </row>
    <row r="3294" ht="15.75" customHeight="1">
      <c r="A3294" s="19" t="str">
        <f>Def_Sistemas_Conectores_Cabos!$A$22</f>
        <v>BPM de elétrons</v>
      </c>
      <c r="B3294" s="22" t="str">
        <f>Datas_Entregas!$A$3</f>
        <v>BTS/Anel</v>
      </c>
      <c r="C3294" s="25">
        <f t="array" ref="C3294">INDEX(Datas_Entregas!$B$2:$B$100, MATCH(B3294, Datas_Entregas!$A$2:$A$100, 0), 1)</f>
        <v>43296</v>
      </c>
      <c r="D3294" s="22" t="str">
        <f>Def_Status_Montagem!$A$2</f>
        <v>A verificar</v>
      </c>
      <c r="E3294" s="35" t="str">
        <f>Def_Status_Montagem!$B$4</f>
        <v>Contratada (inclui etiqueta)</v>
      </c>
      <c r="F3294" s="26" t="str">
        <f t="array" ref="F3294">INDEX(Def_Instancias_Equipamentos!$F$2:$F$5135, MATCH(K3294, Def_Instancias_Equipamentos!$D$2:$D$5135, 0), 1)</f>
        <v>Túnel (Anel)</v>
      </c>
      <c r="G3294" s="27" t="str">
        <f t="array" ref="G3294">INDEX(Def_Instancias_Equipamentos!$F$2:$F$5135, MATCH(L3294, Def_Instancias_Equipamentos!$D$2:$D$5135, 0), 1)</f>
        <v>Sala Racks 14</v>
      </c>
      <c r="H3294" s="26" t="str">
        <f t="array" ref="H3294">INDEX(Def_Instancias_Equipamentos!$E$2:$E$5135, MATCH(K3294, Def_Instancias_Equipamentos!$D$2:$D$5135, 0), 1)</f>
        <v>SI-14M2</v>
      </c>
      <c r="I3294" s="27" t="str">
        <f t="array" ref="I3294">INDEX(Def_Instancias_Equipamentos!$E$2:$E$5135, MATCH(L3294, Def_Instancias_Equipamentos!$D$2:$D$5135, 0), 1)</f>
        <v>IA-14RaBPM</v>
      </c>
      <c r="J3294" s="27" t="str">
        <f t="shared" si="26"/>
        <v>EXTERNO</v>
      </c>
      <c r="K3294" s="28" t="str">
        <f>Def_Instancias_Equipamentos!$D$1152</f>
        <v>SI-14M2:DI-BPMSigPatch</v>
      </c>
      <c r="L3294" s="19" t="str">
        <f>Def_Instancias_Equipamentos!$D$902</f>
        <v>SI-14M2:DI-BPMRFFE</v>
      </c>
      <c r="M3294" s="44" t="s">
        <v>51</v>
      </c>
      <c r="N3294" s="45" t="s">
        <v>52</v>
      </c>
      <c r="O3294" s="31" t="str">
        <f>Def_Sistemas_Conectores_Cabos!$B$7</f>
        <v>SMA 50-ohm</v>
      </c>
      <c r="P3294" s="19" t="str">
        <f>Def_Sistemas_Conectores_Cabos!$B$7</f>
        <v>SMA 50-ohm</v>
      </c>
      <c r="Q3294" s="27" t="str">
        <f t="shared" si="31"/>
        <v>SI-14M2:DI-BPMSigPatch/TO_OUT
SI-14M2:DI-BPMRFFE/TO_IN</v>
      </c>
      <c r="R3294" s="46" t="s">
        <v>25</v>
      </c>
      <c r="S3294" s="46" t="s">
        <v>25</v>
      </c>
      <c r="T3294" s="47" t="str">
        <f>Def_Sistemas_Conectores_Cabos!$C$14</f>
        <v>Datalink Extrudado</v>
      </c>
      <c r="U3294" s="45" t="s">
        <v>46</v>
      </c>
      <c r="V3294" s="33"/>
      <c r="W3294" s="33"/>
      <c r="X3294" s="33"/>
    </row>
    <row r="3295" ht="15.75" customHeight="1">
      <c r="A3295" s="19" t="str">
        <f>Def_Sistemas_Conectores_Cabos!$A$22</f>
        <v>BPM de elétrons</v>
      </c>
      <c r="B3295" s="22" t="str">
        <f>Datas_Entregas!$A$3</f>
        <v>BTS/Anel</v>
      </c>
      <c r="C3295" s="25">
        <f t="array" ref="C3295">INDEX(Datas_Entregas!$B$2:$B$100, MATCH(B3295, Datas_Entregas!$A$2:$A$100, 0), 1)</f>
        <v>43296</v>
      </c>
      <c r="D3295" s="22" t="str">
        <f>Def_Status_Montagem!$A$2</f>
        <v>A verificar</v>
      </c>
      <c r="E3295" s="35" t="str">
        <f>Def_Status_Montagem!$B$4</f>
        <v>Contratada (inclui etiqueta)</v>
      </c>
      <c r="F3295" s="26" t="str">
        <f t="array" ref="F3295">INDEX(Def_Instancias_Equipamentos!$F$2:$F$5135, MATCH(K3295, Def_Instancias_Equipamentos!$D$2:$D$5135, 0), 1)</f>
        <v>Túnel (Anel)</v>
      </c>
      <c r="G3295" s="27" t="str">
        <f t="array" ref="G3295">INDEX(Def_Instancias_Equipamentos!$F$2:$F$5135, MATCH(L3295, Def_Instancias_Equipamentos!$D$2:$D$5135, 0), 1)</f>
        <v>Sala Racks 14</v>
      </c>
      <c r="H3295" s="26" t="str">
        <f t="array" ref="H3295">INDEX(Def_Instancias_Equipamentos!$E$2:$E$5135, MATCH(K3295, Def_Instancias_Equipamentos!$D$2:$D$5135, 0), 1)</f>
        <v>SI-14SB</v>
      </c>
      <c r="I3295" s="27" t="str">
        <f t="array" ref="I3295">INDEX(Def_Instancias_Equipamentos!$E$2:$E$5135, MATCH(L3295, Def_Instancias_Equipamentos!$D$2:$D$5135, 0), 1)</f>
        <v>IA-14RaBPM</v>
      </c>
      <c r="J3295" s="27" t="str">
        <f t="shared" si="26"/>
        <v>EXTERNO</v>
      </c>
      <c r="K3295" s="28" t="str">
        <f>Def_Instancias_Equipamentos!$D$1227</f>
        <v>SI-14SB:DI-BPMSigPatch-1</v>
      </c>
      <c r="L3295" s="19" t="str">
        <f>Def_Instancias_Equipamentos!$D$977</f>
        <v>SI-14SB:DI-BPMRFFE-1</v>
      </c>
      <c r="M3295" s="44" t="s">
        <v>51</v>
      </c>
      <c r="N3295" s="45" t="s">
        <v>52</v>
      </c>
      <c r="O3295" s="31" t="str">
        <f>Def_Sistemas_Conectores_Cabos!$B$7</f>
        <v>SMA 50-ohm</v>
      </c>
      <c r="P3295" s="19" t="str">
        <f>Def_Sistemas_Conectores_Cabos!$B$7</f>
        <v>SMA 50-ohm</v>
      </c>
      <c r="Q3295" s="27" t="str">
        <f t="shared" si="31"/>
        <v>SI-14SB:DI-BPMSigPatch-1/TO_OUT
SI-14SB:DI-BPMRFFE-1/TO_IN</v>
      </c>
      <c r="R3295" s="46" t="s">
        <v>25</v>
      </c>
      <c r="S3295" s="46" t="s">
        <v>25</v>
      </c>
      <c r="T3295" s="47" t="str">
        <f>Def_Sistemas_Conectores_Cabos!$C$14</f>
        <v>Datalink Extrudado</v>
      </c>
      <c r="U3295" s="45" t="s">
        <v>46</v>
      </c>
      <c r="V3295" s="33"/>
      <c r="W3295" s="33"/>
      <c r="X3295" s="33"/>
    </row>
    <row r="3296" ht="15.75" customHeight="1">
      <c r="A3296" s="19" t="str">
        <f>Def_Sistemas_Conectores_Cabos!$A$22</f>
        <v>BPM de elétrons</v>
      </c>
      <c r="B3296" s="22" t="str">
        <f>Datas_Entregas!$A$3</f>
        <v>BTS/Anel</v>
      </c>
      <c r="C3296" s="25">
        <f t="array" ref="C3296">INDEX(Datas_Entregas!$B$2:$B$100, MATCH(B3296, Datas_Entregas!$A$2:$A$100, 0), 1)</f>
        <v>43296</v>
      </c>
      <c r="D3296" s="22" t="str">
        <f>Def_Status_Montagem!$A$2</f>
        <v>A verificar</v>
      </c>
      <c r="E3296" s="35" t="str">
        <f>Def_Status_Montagem!$B$4</f>
        <v>Contratada (inclui etiqueta)</v>
      </c>
      <c r="F3296" s="26" t="str">
        <f t="array" ref="F3296">INDEX(Def_Instancias_Equipamentos!$F$2:$F$5135, MATCH(K3296, Def_Instancias_Equipamentos!$D$2:$D$5135, 0), 1)</f>
        <v>Túnel (Anel)</v>
      </c>
      <c r="G3296" s="27" t="str">
        <f t="array" ref="G3296">INDEX(Def_Instancias_Equipamentos!$F$2:$F$5135, MATCH(L3296, Def_Instancias_Equipamentos!$D$2:$D$5135, 0), 1)</f>
        <v>Sala Racks 14</v>
      </c>
      <c r="H3296" s="26" t="str">
        <f t="array" ref="H3296">INDEX(Def_Instancias_Equipamentos!$E$2:$E$5135, MATCH(K3296, Def_Instancias_Equipamentos!$D$2:$D$5135, 0), 1)</f>
        <v>SI-14SB</v>
      </c>
      <c r="I3296" s="27" t="str">
        <f t="array" ref="I3296">INDEX(Def_Instancias_Equipamentos!$E$2:$E$5135, MATCH(L3296, Def_Instancias_Equipamentos!$D$2:$D$5135, 0), 1)</f>
        <v>IA-14RaBPM</v>
      </c>
      <c r="J3296" s="27" t="str">
        <f t="shared" si="26"/>
        <v>EXTERNO</v>
      </c>
      <c r="K3296" s="28" t="str">
        <f>Def_Instancias_Equipamentos!$D$1228</f>
        <v>SI-14SB:DI-BPMSigPatch-2</v>
      </c>
      <c r="L3296" s="19" t="str">
        <f>Def_Instancias_Equipamentos!$D$978</f>
        <v>SI-14SB:DI-BPMRFFE-2</v>
      </c>
      <c r="M3296" s="44" t="s">
        <v>51</v>
      </c>
      <c r="N3296" s="45" t="s">
        <v>52</v>
      </c>
      <c r="O3296" s="31" t="str">
        <f>Def_Sistemas_Conectores_Cabos!$B$7</f>
        <v>SMA 50-ohm</v>
      </c>
      <c r="P3296" s="19" t="str">
        <f>Def_Sistemas_Conectores_Cabos!$B$7</f>
        <v>SMA 50-ohm</v>
      </c>
      <c r="Q3296" s="27" t="str">
        <f t="shared" si="31"/>
        <v>SI-14SB:DI-BPMSigPatch-2/TO_OUT
SI-14SB:DI-BPMRFFE-2/TO_IN</v>
      </c>
      <c r="R3296" s="46" t="s">
        <v>25</v>
      </c>
      <c r="S3296" s="46" t="s">
        <v>25</v>
      </c>
      <c r="T3296" s="47" t="str">
        <f>Def_Sistemas_Conectores_Cabos!$C$14</f>
        <v>Datalink Extrudado</v>
      </c>
      <c r="U3296" s="45" t="s">
        <v>46</v>
      </c>
      <c r="V3296" s="33"/>
      <c r="W3296" s="33"/>
      <c r="X3296" s="33"/>
    </row>
    <row r="3297" ht="15.75" customHeight="1">
      <c r="A3297" s="19" t="str">
        <f>Def_Sistemas_Conectores_Cabos!$A$22</f>
        <v>BPM de elétrons</v>
      </c>
      <c r="B3297" s="22" t="str">
        <f>Datas_Entregas!$A$3</f>
        <v>BTS/Anel</v>
      </c>
      <c r="C3297" s="25">
        <f t="array" ref="C3297">INDEX(Datas_Entregas!$B$2:$B$100, MATCH(B3297, Datas_Entregas!$A$2:$A$100, 0), 1)</f>
        <v>43296</v>
      </c>
      <c r="D3297" s="22" t="str">
        <f>Def_Status_Montagem!$A$2</f>
        <v>A verificar</v>
      </c>
      <c r="E3297" s="35" t="str">
        <f>Def_Status_Montagem!$B$4</f>
        <v>Contratada (inclui etiqueta)</v>
      </c>
      <c r="F3297" s="26" t="str">
        <f t="array" ref="F3297">INDEX(Def_Instancias_Equipamentos!$F$2:$F$5135, MATCH(K3297, Def_Instancias_Equipamentos!$D$2:$D$5135, 0), 1)</f>
        <v>Túnel (Anel)</v>
      </c>
      <c r="G3297" s="27" t="str">
        <f t="array" ref="G3297">INDEX(Def_Instancias_Equipamentos!$F$2:$F$5135, MATCH(L3297, Def_Instancias_Equipamentos!$D$2:$D$5135, 0), 1)</f>
        <v>Sala Racks 15</v>
      </c>
      <c r="H3297" s="26" t="str">
        <f t="array" ref="H3297">INDEX(Def_Instancias_Equipamentos!$E$2:$E$5135, MATCH(K3297, Def_Instancias_Equipamentos!$D$2:$D$5135, 0), 1)</f>
        <v>SI-15C1</v>
      </c>
      <c r="I3297" s="27" t="str">
        <f t="array" ref="I3297">INDEX(Def_Instancias_Equipamentos!$E$2:$E$5135, MATCH(L3297, Def_Instancias_Equipamentos!$D$2:$D$5135, 0), 1)</f>
        <v>IA-15RaBPM</v>
      </c>
      <c r="J3297" s="27" t="str">
        <f t="shared" si="26"/>
        <v>EXTERNO</v>
      </c>
      <c r="K3297" s="28" t="str">
        <f>Def_Instancias_Equipamentos!$D$1153</f>
        <v>SI-15C1:DI-BPMSigPatch-1</v>
      </c>
      <c r="L3297" s="19" t="str">
        <f>Def_Instancias_Equipamentos!$D$903</f>
        <v>SI-15C1:DI-BPMRFFE-1</v>
      </c>
      <c r="M3297" s="44" t="s">
        <v>51</v>
      </c>
      <c r="N3297" s="45" t="s">
        <v>52</v>
      </c>
      <c r="O3297" s="31" t="str">
        <f>Def_Sistemas_Conectores_Cabos!$B$7</f>
        <v>SMA 50-ohm</v>
      </c>
      <c r="P3297" s="19" t="str">
        <f>Def_Sistemas_Conectores_Cabos!$B$7</f>
        <v>SMA 50-ohm</v>
      </c>
      <c r="Q3297" s="27" t="str">
        <f t="shared" si="31"/>
        <v>SI-15C1:DI-BPMSigPatch-1/TO_OUT
SI-15C1:DI-BPMRFFE-1/TO_IN</v>
      </c>
      <c r="R3297" s="46" t="s">
        <v>25</v>
      </c>
      <c r="S3297" s="46" t="s">
        <v>25</v>
      </c>
      <c r="T3297" s="47" t="str">
        <f>Def_Sistemas_Conectores_Cabos!$C$14</f>
        <v>Datalink Extrudado</v>
      </c>
      <c r="U3297" s="45" t="s">
        <v>46</v>
      </c>
      <c r="V3297" s="33"/>
      <c r="W3297" s="33"/>
      <c r="X3297" s="33"/>
    </row>
    <row r="3298" ht="15.75" customHeight="1">
      <c r="A3298" s="19" t="str">
        <f>Def_Sistemas_Conectores_Cabos!$A$22</f>
        <v>BPM de elétrons</v>
      </c>
      <c r="B3298" s="22" t="str">
        <f>Datas_Entregas!$A$3</f>
        <v>BTS/Anel</v>
      </c>
      <c r="C3298" s="25">
        <f t="array" ref="C3298">INDEX(Datas_Entregas!$B$2:$B$100, MATCH(B3298, Datas_Entregas!$A$2:$A$100, 0), 1)</f>
        <v>43296</v>
      </c>
      <c r="D3298" s="22" t="str">
        <f>Def_Status_Montagem!$A$2</f>
        <v>A verificar</v>
      </c>
      <c r="E3298" s="35" t="str">
        <f>Def_Status_Montagem!$B$4</f>
        <v>Contratada (inclui etiqueta)</v>
      </c>
      <c r="F3298" s="26" t="str">
        <f t="array" ref="F3298">INDEX(Def_Instancias_Equipamentos!$F$2:$F$5135, MATCH(K3298, Def_Instancias_Equipamentos!$D$2:$D$5135, 0), 1)</f>
        <v>Túnel (Anel)</v>
      </c>
      <c r="G3298" s="27" t="str">
        <f t="array" ref="G3298">INDEX(Def_Instancias_Equipamentos!$F$2:$F$5135, MATCH(L3298, Def_Instancias_Equipamentos!$D$2:$D$5135, 0), 1)</f>
        <v>Sala Racks 15</v>
      </c>
      <c r="H3298" s="26" t="str">
        <f t="array" ref="H3298">INDEX(Def_Instancias_Equipamentos!$E$2:$E$5135, MATCH(K3298, Def_Instancias_Equipamentos!$D$2:$D$5135, 0), 1)</f>
        <v>SI-15C1</v>
      </c>
      <c r="I3298" s="27" t="str">
        <f t="array" ref="I3298">INDEX(Def_Instancias_Equipamentos!$E$2:$E$5135, MATCH(L3298, Def_Instancias_Equipamentos!$D$2:$D$5135, 0), 1)</f>
        <v>IA-15RaBPM</v>
      </c>
      <c r="J3298" s="27" t="str">
        <f t="shared" si="26"/>
        <v>EXTERNO</v>
      </c>
      <c r="K3298" s="28" t="str">
        <f>Def_Instancias_Equipamentos!$D$1154</f>
        <v>SI-15C1:DI-BPMSigPatch-2</v>
      </c>
      <c r="L3298" s="19" t="str">
        <f>Def_Instancias_Equipamentos!$D$904</f>
        <v>SI-15C1:DI-BPMRFFE-2</v>
      </c>
      <c r="M3298" s="44" t="s">
        <v>51</v>
      </c>
      <c r="N3298" s="45" t="s">
        <v>52</v>
      </c>
      <c r="O3298" s="31" t="str">
        <f>Def_Sistemas_Conectores_Cabos!$B$7</f>
        <v>SMA 50-ohm</v>
      </c>
      <c r="P3298" s="19" t="str">
        <f>Def_Sistemas_Conectores_Cabos!$B$7</f>
        <v>SMA 50-ohm</v>
      </c>
      <c r="Q3298" s="27" t="str">
        <f t="shared" si="31"/>
        <v>SI-15C1:DI-BPMSigPatch-2/TO_OUT
SI-15C1:DI-BPMRFFE-2/TO_IN</v>
      </c>
      <c r="R3298" s="46" t="s">
        <v>25</v>
      </c>
      <c r="S3298" s="46" t="s">
        <v>25</v>
      </c>
      <c r="T3298" s="47" t="str">
        <f>Def_Sistemas_Conectores_Cabos!$C$14</f>
        <v>Datalink Extrudado</v>
      </c>
      <c r="U3298" s="45" t="s">
        <v>46</v>
      </c>
      <c r="V3298" s="33"/>
      <c r="W3298" s="33"/>
      <c r="X3298" s="33"/>
    </row>
    <row r="3299" ht="15.75" customHeight="1">
      <c r="A3299" s="19" t="str">
        <f>Def_Sistemas_Conectores_Cabos!$A$22</f>
        <v>BPM de elétrons</v>
      </c>
      <c r="B3299" s="22" t="str">
        <f>Datas_Entregas!$A$3</f>
        <v>BTS/Anel</v>
      </c>
      <c r="C3299" s="25">
        <f t="array" ref="C3299">INDEX(Datas_Entregas!$B$2:$B$100, MATCH(B3299, Datas_Entregas!$A$2:$A$100, 0), 1)</f>
        <v>43296</v>
      </c>
      <c r="D3299" s="22" t="str">
        <f>Def_Status_Montagem!$A$2</f>
        <v>A verificar</v>
      </c>
      <c r="E3299" s="35" t="str">
        <f>Def_Status_Montagem!$B$4</f>
        <v>Contratada (inclui etiqueta)</v>
      </c>
      <c r="F3299" s="26" t="str">
        <f t="array" ref="F3299">INDEX(Def_Instancias_Equipamentos!$F$2:$F$5135, MATCH(K3299, Def_Instancias_Equipamentos!$D$2:$D$5135, 0), 1)</f>
        <v>Túnel (Anel)</v>
      </c>
      <c r="G3299" s="27" t="str">
        <f t="array" ref="G3299">INDEX(Def_Instancias_Equipamentos!$F$2:$F$5135, MATCH(L3299, Def_Instancias_Equipamentos!$D$2:$D$5135, 0), 1)</f>
        <v>Sala Racks 15</v>
      </c>
      <c r="H3299" s="26" t="str">
        <f t="array" ref="H3299">INDEX(Def_Instancias_Equipamentos!$E$2:$E$5135, MATCH(K3299, Def_Instancias_Equipamentos!$D$2:$D$5135, 0), 1)</f>
        <v>SI-15C2</v>
      </c>
      <c r="I3299" s="27" t="str">
        <f t="array" ref="I3299">INDEX(Def_Instancias_Equipamentos!$E$2:$E$5135, MATCH(L3299, Def_Instancias_Equipamentos!$D$2:$D$5135, 0), 1)</f>
        <v>IA-15RaBPM</v>
      </c>
      <c r="J3299" s="27" t="str">
        <f t="shared" si="26"/>
        <v>EXTERNO</v>
      </c>
      <c r="K3299" s="28" t="str">
        <f>Def_Instancias_Equipamentos!$D$1155</f>
        <v>SI-15C2:DI-BPMSigPatch</v>
      </c>
      <c r="L3299" s="19" t="str">
        <f>Def_Instancias_Equipamentos!$D$905</f>
        <v>SI-15C2:DI-BPMRFFE</v>
      </c>
      <c r="M3299" s="44" t="s">
        <v>51</v>
      </c>
      <c r="N3299" s="45" t="s">
        <v>52</v>
      </c>
      <c r="O3299" s="31" t="str">
        <f>Def_Sistemas_Conectores_Cabos!$B$7</f>
        <v>SMA 50-ohm</v>
      </c>
      <c r="P3299" s="19" t="str">
        <f>Def_Sistemas_Conectores_Cabos!$B$7</f>
        <v>SMA 50-ohm</v>
      </c>
      <c r="Q3299" s="27" t="str">
        <f t="shared" si="31"/>
        <v>SI-15C2:DI-BPMSigPatch/TO_OUT
SI-15C2:DI-BPMRFFE/TO_IN</v>
      </c>
      <c r="R3299" s="46" t="s">
        <v>25</v>
      </c>
      <c r="S3299" s="46" t="s">
        <v>25</v>
      </c>
      <c r="T3299" s="47" t="str">
        <f>Def_Sistemas_Conectores_Cabos!$C$14</f>
        <v>Datalink Extrudado</v>
      </c>
      <c r="U3299" s="45" t="s">
        <v>46</v>
      </c>
      <c r="V3299" s="33"/>
      <c r="W3299" s="33"/>
      <c r="X3299" s="33"/>
    </row>
    <row r="3300" ht="15.75" customHeight="1">
      <c r="A3300" s="19" t="str">
        <f>Def_Sistemas_Conectores_Cabos!$A$22</f>
        <v>BPM de elétrons</v>
      </c>
      <c r="B3300" s="22" t="str">
        <f>Datas_Entregas!$A$3</f>
        <v>BTS/Anel</v>
      </c>
      <c r="C3300" s="25">
        <f t="array" ref="C3300">INDEX(Datas_Entregas!$B$2:$B$100, MATCH(B3300, Datas_Entregas!$A$2:$A$100, 0), 1)</f>
        <v>43296</v>
      </c>
      <c r="D3300" s="22" t="str">
        <f>Def_Status_Montagem!$A$2</f>
        <v>A verificar</v>
      </c>
      <c r="E3300" s="35" t="str">
        <f>Def_Status_Montagem!$B$4</f>
        <v>Contratada (inclui etiqueta)</v>
      </c>
      <c r="F3300" s="26" t="str">
        <f t="array" ref="F3300">INDEX(Def_Instancias_Equipamentos!$F$2:$F$5135, MATCH(K3300, Def_Instancias_Equipamentos!$D$2:$D$5135, 0), 1)</f>
        <v>Túnel (Anel)</v>
      </c>
      <c r="G3300" s="27" t="str">
        <f t="array" ref="G3300">INDEX(Def_Instancias_Equipamentos!$F$2:$F$5135, MATCH(L3300, Def_Instancias_Equipamentos!$D$2:$D$5135, 0), 1)</f>
        <v>Sala Racks 15</v>
      </c>
      <c r="H3300" s="26" t="str">
        <f t="array" ref="H3300">INDEX(Def_Instancias_Equipamentos!$E$2:$E$5135, MATCH(K3300, Def_Instancias_Equipamentos!$D$2:$D$5135, 0), 1)</f>
        <v>SI-15C3</v>
      </c>
      <c r="I3300" s="27" t="str">
        <f t="array" ref="I3300">INDEX(Def_Instancias_Equipamentos!$E$2:$E$5135, MATCH(L3300, Def_Instancias_Equipamentos!$D$2:$D$5135, 0), 1)</f>
        <v>IA-15RaBPM</v>
      </c>
      <c r="J3300" s="27" t="str">
        <f t="shared" si="26"/>
        <v>EXTERNO</v>
      </c>
      <c r="K3300" s="28" t="str">
        <f>Def_Instancias_Equipamentos!$D$1156</f>
        <v>SI-15C3:DI-BPMSigPatch-1</v>
      </c>
      <c r="L3300" s="19" t="str">
        <f>Def_Instancias_Equipamentos!$D$906</f>
        <v>SI-15C3:DI-BPMRFFE-1</v>
      </c>
      <c r="M3300" s="44" t="s">
        <v>51</v>
      </c>
      <c r="N3300" s="45" t="s">
        <v>52</v>
      </c>
      <c r="O3300" s="31" t="str">
        <f>Def_Sistemas_Conectores_Cabos!$B$7</f>
        <v>SMA 50-ohm</v>
      </c>
      <c r="P3300" s="19" t="str">
        <f>Def_Sistemas_Conectores_Cabos!$B$7</f>
        <v>SMA 50-ohm</v>
      </c>
      <c r="Q3300" s="27" t="str">
        <f t="shared" si="31"/>
        <v>SI-15C3:DI-BPMSigPatch-1/TO_OUT
SI-15C3:DI-BPMRFFE-1/TO_IN</v>
      </c>
      <c r="R3300" s="46" t="s">
        <v>25</v>
      </c>
      <c r="S3300" s="46" t="s">
        <v>25</v>
      </c>
      <c r="T3300" s="47" t="str">
        <f>Def_Sistemas_Conectores_Cabos!$C$14</f>
        <v>Datalink Extrudado</v>
      </c>
      <c r="U3300" s="45" t="s">
        <v>46</v>
      </c>
      <c r="V3300" s="33"/>
      <c r="W3300" s="33"/>
      <c r="X3300" s="33"/>
    </row>
    <row r="3301" ht="15.75" customHeight="1">
      <c r="A3301" s="19" t="str">
        <f>Def_Sistemas_Conectores_Cabos!$A$22</f>
        <v>BPM de elétrons</v>
      </c>
      <c r="B3301" s="22" t="str">
        <f>Datas_Entregas!$A$3</f>
        <v>BTS/Anel</v>
      </c>
      <c r="C3301" s="25">
        <f t="array" ref="C3301">INDEX(Datas_Entregas!$B$2:$B$100, MATCH(B3301, Datas_Entregas!$A$2:$A$100, 0), 1)</f>
        <v>43296</v>
      </c>
      <c r="D3301" s="22" t="str">
        <f>Def_Status_Montagem!$A$2</f>
        <v>A verificar</v>
      </c>
      <c r="E3301" s="35" t="str">
        <f>Def_Status_Montagem!$B$4</f>
        <v>Contratada (inclui etiqueta)</v>
      </c>
      <c r="F3301" s="26" t="str">
        <f t="array" ref="F3301">INDEX(Def_Instancias_Equipamentos!$F$2:$F$5135, MATCH(K3301, Def_Instancias_Equipamentos!$D$2:$D$5135, 0), 1)</f>
        <v>Túnel (Anel)</v>
      </c>
      <c r="G3301" s="27" t="str">
        <f t="array" ref="G3301">INDEX(Def_Instancias_Equipamentos!$F$2:$F$5135, MATCH(L3301, Def_Instancias_Equipamentos!$D$2:$D$5135, 0), 1)</f>
        <v>Sala Racks 15</v>
      </c>
      <c r="H3301" s="26" t="str">
        <f t="array" ref="H3301">INDEX(Def_Instancias_Equipamentos!$E$2:$E$5135, MATCH(K3301, Def_Instancias_Equipamentos!$D$2:$D$5135, 0), 1)</f>
        <v>SI-15C3</v>
      </c>
      <c r="I3301" s="27" t="str">
        <f t="array" ref="I3301">INDEX(Def_Instancias_Equipamentos!$E$2:$E$5135, MATCH(L3301, Def_Instancias_Equipamentos!$D$2:$D$5135, 0), 1)</f>
        <v>IA-15RaBPM</v>
      </c>
      <c r="J3301" s="27" t="str">
        <f t="shared" si="26"/>
        <v>EXTERNO</v>
      </c>
      <c r="K3301" s="28" t="str">
        <f>Def_Instancias_Equipamentos!$D$1157</f>
        <v>SI-15C3:DI-BPMSigPatch-2</v>
      </c>
      <c r="L3301" s="19" t="str">
        <f>Def_Instancias_Equipamentos!$D$907</f>
        <v>SI-15C3:DI-BPMRFFE-2</v>
      </c>
      <c r="M3301" s="44" t="s">
        <v>51</v>
      </c>
      <c r="N3301" s="45" t="s">
        <v>52</v>
      </c>
      <c r="O3301" s="31" t="str">
        <f>Def_Sistemas_Conectores_Cabos!$B$7</f>
        <v>SMA 50-ohm</v>
      </c>
      <c r="P3301" s="19" t="str">
        <f>Def_Sistemas_Conectores_Cabos!$B$7</f>
        <v>SMA 50-ohm</v>
      </c>
      <c r="Q3301" s="27" t="str">
        <f t="shared" si="31"/>
        <v>SI-15C3:DI-BPMSigPatch-2/TO_OUT
SI-15C3:DI-BPMRFFE-2/TO_IN</v>
      </c>
      <c r="R3301" s="46" t="s">
        <v>25</v>
      </c>
      <c r="S3301" s="46" t="s">
        <v>25</v>
      </c>
      <c r="T3301" s="47" t="str">
        <f>Def_Sistemas_Conectores_Cabos!$C$14</f>
        <v>Datalink Extrudado</v>
      </c>
      <c r="U3301" s="45" t="s">
        <v>46</v>
      </c>
      <c r="V3301" s="33"/>
      <c r="W3301" s="33"/>
      <c r="X3301" s="33"/>
    </row>
    <row r="3302" ht="15.75" customHeight="1">
      <c r="A3302" s="19" t="str">
        <f>Def_Sistemas_Conectores_Cabos!$A$22</f>
        <v>BPM de elétrons</v>
      </c>
      <c r="B3302" s="22" t="str">
        <f>Datas_Entregas!$A$3</f>
        <v>BTS/Anel</v>
      </c>
      <c r="C3302" s="25">
        <f t="array" ref="C3302">INDEX(Datas_Entregas!$B$2:$B$100, MATCH(B3302, Datas_Entregas!$A$2:$A$100, 0), 1)</f>
        <v>43296</v>
      </c>
      <c r="D3302" s="22" t="str">
        <f>Def_Status_Montagem!$A$2</f>
        <v>A verificar</v>
      </c>
      <c r="E3302" s="35" t="str">
        <f>Def_Status_Montagem!$B$4</f>
        <v>Contratada (inclui etiqueta)</v>
      </c>
      <c r="F3302" s="26" t="str">
        <f t="array" ref="F3302">INDEX(Def_Instancias_Equipamentos!$F$2:$F$5135, MATCH(K3302, Def_Instancias_Equipamentos!$D$2:$D$5135, 0), 1)</f>
        <v>Túnel (Anel)</v>
      </c>
      <c r="G3302" s="27" t="str">
        <f t="array" ref="G3302">INDEX(Def_Instancias_Equipamentos!$F$2:$F$5135, MATCH(L3302, Def_Instancias_Equipamentos!$D$2:$D$5135, 0), 1)</f>
        <v>Sala Racks 15</v>
      </c>
      <c r="H3302" s="26" t="str">
        <f t="array" ref="H3302">INDEX(Def_Instancias_Equipamentos!$E$2:$E$5135, MATCH(K3302, Def_Instancias_Equipamentos!$D$2:$D$5135, 0), 1)</f>
        <v>SI-15C4</v>
      </c>
      <c r="I3302" s="27" t="str">
        <f t="array" ref="I3302">INDEX(Def_Instancias_Equipamentos!$E$2:$E$5135, MATCH(L3302, Def_Instancias_Equipamentos!$D$2:$D$5135, 0), 1)</f>
        <v>IA-15RaBPM</v>
      </c>
      <c r="J3302" s="27" t="str">
        <f t="shared" si="26"/>
        <v>EXTERNO</v>
      </c>
      <c r="K3302" s="28" t="str">
        <f>Def_Instancias_Equipamentos!$D$1158</f>
        <v>SI-15C4:DI-BPMSigPatch</v>
      </c>
      <c r="L3302" s="19" t="str">
        <f>Def_Instancias_Equipamentos!$D$908</f>
        <v>SI-15C4:DI-BPMRFFE</v>
      </c>
      <c r="M3302" s="44" t="s">
        <v>51</v>
      </c>
      <c r="N3302" s="45" t="s">
        <v>52</v>
      </c>
      <c r="O3302" s="31" t="str">
        <f>Def_Sistemas_Conectores_Cabos!$B$7</f>
        <v>SMA 50-ohm</v>
      </c>
      <c r="P3302" s="19" t="str">
        <f>Def_Sistemas_Conectores_Cabos!$B$7</f>
        <v>SMA 50-ohm</v>
      </c>
      <c r="Q3302" s="27" t="str">
        <f t="shared" si="31"/>
        <v>SI-15C4:DI-BPMSigPatch/TO_OUT
SI-15C4:DI-BPMRFFE/TO_IN</v>
      </c>
      <c r="R3302" s="46" t="s">
        <v>25</v>
      </c>
      <c r="S3302" s="46" t="s">
        <v>25</v>
      </c>
      <c r="T3302" s="47" t="str">
        <f>Def_Sistemas_Conectores_Cabos!$C$14</f>
        <v>Datalink Extrudado</v>
      </c>
      <c r="U3302" s="45" t="s">
        <v>46</v>
      </c>
      <c r="V3302" s="33"/>
      <c r="W3302" s="33"/>
      <c r="X3302" s="33"/>
    </row>
    <row r="3303" ht="15.75" customHeight="1">
      <c r="A3303" s="19" t="str">
        <f>Def_Sistemas_Conectores_Cabos!$A$22</f>
        <v>BPM de elétrons</v>
      </c>
      <c r="B3303" s="22" t="str">
        <f>Datas_Entregas!$A$3</f>
        <v>BTS/Anel</v>
      </c>
      <c r="C3303" s="25">
        <f t="array" ref="C3303">INDEX(Datas_Entregas!$B$2:$B$100, MATCH(B3303, Datas_Entregas!$A$2:$A$100, 0), 1)</f>
        <v>43296</v>
      </c>
      <c r="D3303" s="22" t="str">
        <f>Def_Status_Montagem!$A$2</f>
        <v>A verificar</v>
      </c>
      <c r="E3303" s="35" t="str">
        <f>Def_Status_Montagem!$B$4</f>
        <v>Contratada (inclui etiqueta)</v>
      </c>
      <c r="F3303" s="26" t="str">
        <f t="array" ref="F3303">INDEX(Def_Instancias_Equipamentos!$F$2:$F$5135, MATCH(K3303, Def_Instancias_Equipamentos!$D$2:$D$5135, 0), 1)</f>
        <v>Túnel (Anel)</v>
      </c>
      <c r="G3303" s="27" t="str">
        <f t="array" ref="G3303">INDEX(Def_Instancias_Equipamentos!$F$2:$F$5135, MATCH(L3303, Def_Instancias_Equipamentos!$D$2:$D$5135, 0), 1)</f>
        <v>Sala Racks 15</v>
      </c>
      <c r="H3303" s="26" t="str">
        <f t="array" ref="H3303">INDEX(Def_Instancias_Equipamentos!$E$2:$E$5135, MATCH(K3303, Def_Instancias_Equipamentos!$D$2:$D$5135, 0), 1)</f>
        <v>SI-15M1</v>
      </c>
      <c r="I3303" s="27" t="str">
        <f t="array" ref="I3303">INDEX(Def_Instancias_Equipamentos!$E$2:$E$5135, MATCH(L3303, Def_Instancias_Equipamentos!$D$2:$D$5135, 0), 1)</f>
        <v>IA-15RaBPM</v>
      </c>
      <c r="J3303" s="27" t="str">
        <f t="shared" si="26"/>
        <v>EXTERNO</v>
      </c>
      <c r="K3303" s="28" t="str">
        <f>Def_Instancias_Equipamentos!$D$1159</f>
        <v>SI-15M1:DI-BPMSigPatch</v>
      </c>
      <c r="L3303" s="19" t="str">
        <f>Def_Instancias_Equipamentos!$D$909</f>
        <v>SI-15M1:DI-BPMRFFE</v>
      </c>
      <c r="M3303" s="44" t="s">
        <v>51</v>
      </c>
      <c r="N3303" s="45" t="s">
        <v>52</v>
      </c>
      <c r="O3303" s="31" t="str">
        <f>Def_Sistemas_Conectores_Cabos!$B$7</f>
        <v>SMA 50-ohm</v>
      </c>
      <c r="P3303" s="19" t="str">
        <f>Def_Sistemas_Conectores_Cabos!$B$7</f>
        <v>SMA 50-ohm</v>
      </c>
      <c r="Q3303" s="27" t="str">
        <f t="shared" si="31"/>
        <v>SI-15M1:DI-BPMSigPatch/TO_OUT
SI-15M1:DI-BPMRFFE/TO_IN</v>
      </c>
      <c r="R3303" s="46" t="s">
        <v>25</v>
      </c>
      <c r="S3303" s="46" t="s">
        <v>25</v>
      </c>
      <c r="T3303" s="47" t="str">
        <f>Def_Sistemas_Conectores_Cabos!$C$14</f>
        <v>Datalink Extrudado</v>
      </c>
      <c r="U3303" s="45" t="s">
        <v>46</v>
      </c>
      <c r="V3303" s="33"/>
      <c r="W3303" s="33"/>
      <c r="X3303" s="33"/>
    </row>
    <row r="3304" ht="15.75" customHeight="1">
      <c r="A3304" s="19" t="str">
        <f>Def_Sistemas_Conectores_Cabos!$A$22</f>
        <v>BPM de elétrons</v>
      </c>
      <c r="B3304" s="22" t="str">
        <f>Datas_Entregas!$A$3</f>
        <v>BTS/Anel</v>
      </c>
      <c r="C3304" s="25">
        <f t="array" ref="C3304">INDEX(Datas_Entregas!$B$2:$B$100, MATCH(B3304, Datas_Entregas!$A$2:$A$100, 0), 1)</f>
        <v>43296</v>
      </c>
      <c r="D3304" s="22" t="str">
        <f>Def_Status_Montagem!$A$2</f>
        <v>A verificar</v>
      </c>
      <c r="E3304" s="35" t="str">
        <f>Def_Status_Montagem!$B$4</f>
        <v>Contratada (inclui etiqueta)</v>
      </c>
      <c r="F3304" s="26" t="str">
        <f t="array" ref="F3304">INDEX(Def_Instancias_Equipamentos!$F$2:$F$5135, MATCH(K3304, Def_Instancias_Equipamentos!$D$2:$D$5135, 0), 1)</f>
        <v>Túnel (Anel)</v>
      </c>
      <c r="G3304" s="27" t="str">
        <f t="array" ref="G3304">INDEX(Def_Instancias_Equipamentos!$F$2:$F$5135, MATCH(L3304, Def_Instancias_Equipamentos!$D$2:$D$5135, 0), 1)</f>
        <v>Sala Racks 15</v>
      </c>
      <c r="H3304" s="26" t="str">
        <f t="array" ref="H3304">INDEX(Def_Instancias_Equipamentos!$E$2:$E$5135, MATCH(K3304, Def_Instancias_Equipamentos!$D$2:$D$5135, 0), 1)</f>
        <v>SI-15M2</v>
      </c>
      <c r="I3304" s="27" t="str">
        <f t="array" ref="I3304">INDEX(Def_Instancias_Equipamentos!$E$2:$E$5135, MATCH(L3304, Def_Instancias_Equipamentos!$D$2:$D$5135, 0), 1)</f>
        <v>IA-15RaBPM</v>
      </c>
      <c r="J3304" s="27" t="str">
        <f t="shared" si="26"/>
        <v>EXTERNO</v>
      </c>
      <c r="K3304" s="28" t="str">
        <f>Def_Instancias_Equipamentos!$D$1160</f>
        <v>SI-15M2:DI-BPMSigPatch</v>
      </c>
      <c r="L3304" s="19" t="str">
        <f>Def_Instancias_Equipamentos!$D$910</f>
        <v>SI-15M2:DI-BPMRFFE</v>
      </c>
      <c r="M3304" s="44" t="s">
        <v>51</v>
      </c>
      <c r="N3304" s="45" t="s">
        <v>52</v>
      </c>
      <c r="O3304" s="31" t="str">
        <f>Def_Sistemas_Conectores_Cabos!$B$7</f>
        <v>SMA 50-ohm</v>
      </c>
      <c r="P3304" s="19" t="str">
        <f>Def_Sistemas_Conectores_Cabos!$B$7</f>
        <v>SMA 50-ohm</v>
      </c>
      <c r="Q3304" s="27" t="str">
        <f t="shared" si="31"/>
        <v>SI-15M2:DI-BPMSigPatch/TO_OUT
SI-15M2:DI-BPMRFFE/TO_IN</v>
      </c>
      <c r="R3304" s="46" t="s">
        <v>25</v>
      </c>
      <c r="S3304" s="46" t="s">
        <v>25</v>
      </c>
      <c r="T3304" s="47" t="str">
        <f>Def_Sistemas_Conectores_Cabos!$C$14</f>
        <v>Datalink Extrudado</v>
      </c>
      <c r="U3304" s="45" t="s">
        <v>46</v>
      </c>
      <c r="V3304" s="33"/>
      <c r="W3304" s="33"/>
      <c r="X3304" s="33"/>
    </row>
    <row r="3305" ht="15.75" customHeight="1">
      <c r="A3305" s="19" t="str">
        <f>Def_Sistemas_Conectores_Cabos!$A$22</f>
        <v>BPM de elétrons</v>
      </c>
      <c r="B3305" s="22" t="str">
        <f>Datas_Entregas!$A$3</f>
        <v>BTS/Anel</v>
      </c>
      <c r="C3305" s="25">
        <f t="array" ref="C3305">INDEX(Datas_Entregas!$B$2:$B$100, MATCH(B3305, Datas_Entregas!$A$2:$A$100, 0), 1)</f>
        <v>43296</v>
      </c>
      <c r="D3305" s="22" t="str">
        <f>Def_Status_Montagem!$A$2</f>
        <v>A verificar</v>
      </c>
      <c r="E3305" s="35" t="str">
        <f>Def_Status_Montagem!$B$4</f>
        <v>Contratada (inclui etiqueta)</v>
      </c>
      <c r="F3305" s="26" t="str">
        <f t="array" ref="F3305">INDEX(Def_Instancias_Equipamentos!$F$2:$F$5135, MATCH(K3305, Def_Instancias_Equipamentos!$D$2:$D$5135, 0), 1)</f>
        <v>Túnel (Anel)</v>
      </c>
      <c r="G3305" s="27" t="str">
        <f t="array" ref="G3305">INDEX(Def_Instancias_Equipamentos!$F$2:$F$5135, MATCH(L3305, Def_Instancias_Equipamentos!$D$2:$D$5135, 0), 1)</f>
        <v>Sala Racks 15</v>
      </c>
      <c r="H3305" s="26" t="str">
        <f t="array" ref="H3305">INDEX(Def_Instancias_Equipamentos!$E$2:$E$5135, MATCH(K3305, Def_Instancias_Equipamentos!$D$2:$D$5135, 0), 1)</f>
        <v>SI-15SP</v>
      </c>
      <c r="I3305" s="27" t="str">
        <f t="array" ref="I3305">INDEX(Def_Instancias_Equipamentos!$E$2:$E$5135, MATCH(L3305, Def_Instancias_Equipamentos!$D$2:$D$5135, 0), 1)</f>
        <v>IA-15RaBPM</v>
      </c>
      <c r="J3305" s="27" t="str">
        <f t="shared" si="26"/>
        <v>EXTERNO</v>
      </c>
      <c r="K3305" s="28" t="str">
        <f>Def_Instancias_Equipamentos!$D$1229</f>
        <v>SI-15SP:DI-BPMSigPatch-1</v>
      </c>
      <c r="L3305" s="19" t="str">
        <f>Def_Instancias_Equipamentos!$D$979</f>
        <v>SI-15SP:DI-BPMRFFE-1</v>
      </c>
      <c r="M3305" s="44" t="s">
        <v>51</v>
      </c>
      <c r="N3305" s="45" t="s">
        <v>52</v>
      </c>
      <c r="O3305" s="31" t="str">
        <f>Def_Sistemas_Conectores_Cabos!$B$7</f>
        <v>SMA 50-ohm</v>
      </c>
      <c r="P3305" s="19" t="str">
        <f>Def_Sistemas_Conectores_Cabos!$B$7</f>
        <v>SMA 50-ohm</v>
      </c>
      <c r="Q3305" s="27" t="str">
        <f t="shared" si="31"/>
        <v>SI-15SP:DI-BPMSigPatch-1/TO_OUT
SI-15SP:DI-BPMRFFE-1/TO_IN</v>
      </c>
      <c r="R3305" s="46" t="s">
        <v>25</v>
      </c>
      <c r="S3305" s="46" t="s">
        <v>25</v>
      </c>
      <c r="T3305" s="47" t="str">
        <f>Def_Sistemas_Conectores_Cabos!$C$14</f>
        <v>Datalink Extrudado</v>
      </c>
      <c r="U3305" s="45" t="s">
        <v>46</v>
      </c>
      <c r="V3305" s="33"/>
      <c r="W3305" s="33"/>
      <c r="X3305" s="33"/>
    </row>
    <row r="3306" ht="15.75" customHeight="1">
      <c r="A3306" s="19" t="str">
        <f>Def_Sistemas_Conectores_Cabos!$A$22</f>
        <v>BPM de elétrons</v>
      </c>
      <c r="B3306" s="22" t="str">
        <f>Datas_Entregas!$A$3</f>
        <v>BTS/Anel</v>
      </c>
      <c r="C3306" s="25">
        <f t="array" ref="C3306">INDEX(Datas_Entregas!$B$2:$B$100, MATCH(B3306, Datas_Entregas!$A$2:$A$100, 0), 1)</f>
        <v>43296</v>
      </c>
      <c r="D3306" s="22" t="str">
        <f>Def_Status_Montagem!$A$2</f>
        <v>A verificar</v>
      </c>
      <c r="E3306" s="35" t="str">
        <f>Def_Status_Montagem!$B$4</f>
        <v>Contratada (inclui etiqueta)</v>
      </c>
      <c r="F3306" s="26" t="str">
        <f t="array" ref="F3306">INDEX(Def_Instancias_Equipamentos!$F$2:$F$5135, MATCH(K3306, Def_Instancias_Equipamentos!$D$2:$D$5135, 0), 1)</f>
        <v>Túnel (Anel)</v>
      </c>
      <c r="G3306" s="27" t="str">
        <f t="array" ref="G3306">INDEX(Def_Instancias_Equipamentos!$F$2:$F$5135, MATCH(L3306, Def_Instancias_Equipamentos!$D$2:$D$5135, 0), 1)</f>
        <v>Sala Racks 15</v>
      </c>
      <c r="H3306" s="26" t="str">
        <f t="array" ref="H3306">INDEX(Def_Instancias_Equipamentos!$E$2:$E$5135, MATCH(K3306, Def_Instancias_Equipamentos!$D$2:$D$5135, 0), 1)</f>
        <v>SI-15SP</v>
      </c>
      <c r="I3306" s="27" t="str">
        <f t="array" ref="I3306">INDEX(Def_Instancias_Equipamentos!$E$2:$E$5135, MATCH(L3306, Def_Instancias_Equipamentos!$D$2:$D$5135, 0), 1)</f>
        <v>IA-15RaBPM</v>
      </c>
      <c r="J3306" s="27" t="str">
        <f t="shared" si="26"/>
        <v>EXTERNO</v>
      </c>
      <c r="K3306" s="28" t="str">
        <f>Def_Instancias_Equipamentos!$D$1230</f>
        <v>SI-15SP:DI-BPMSigPatch-2</v>
      </c>
      <c r="L3306" s="19" t="str">
        <f>Def_Instancias_Equipamentos!$D$980</f>
        <v>SI-15SP:DI-BPMRFFE-2</v>
      </c>
      <c r="M3306" s="44" t="s">
        <v>51</v>
      </c>
      <c r="N3306" s="45" t="s">
        <v>52</v>
      </c>
      <c r="O3306" s="31" t="str">
        <f>Def_Sistemas_Conectores_Cabos!$B$7</f>
        <v>SMA 50-ohm</v>
      </c>
      <c r="P3306" s="19" t="str">
        <f>Def_Sistemas_Conectores_Cabos!$B$7</f>
        <v>SMA 50-ohm</v>
      </c>
      <c r="Q3306" s="27" t="str">
        <f t="shared" si="31"/>
        <v>SI-15SP:DI-BPMSigPatch-2/TO_OUT
SI-15SP:DI-BPMRFFE-2/TO_IN</v>
      </c>
      <c r="R3306" s="46" t="s">
        <v>25</v>
      </c>
      <c r="S3306" s="46" t="s">
        <v>25</v>
      </c>
      <c r="T3306" s="47" t="str">
        <f>Def_Sistemas_Conectores_Cabos!$C$14</f>
        <v>Datalink Extrudado</v>
      </c>
      <c r="U3306" s="45" t="s">
        <v>46</v>
      </c>
      <c r="V3306" s="33"/>
      <c r="W3306" s="33"/>
      <c r="X3306" s="33"/>
    </row>
    <row r="3307" ht="15.75" customHeight="1">
      <c r="A3307" s="19" t="str">
        <f>Def_Sistemas_Conectores_Cabos!$A$22</f>
        <v>BPM de elétrons</v>
      </c>
      <c r="B3307" s="22" t="str">
        <f>Datas_Entregas!$A$3</f>
        <v>BTS/Anel</v>
      </c>
      <c r="C3307" s="25">
        <f t="array" ref="C3307">INDEX(Datas_Entregas!$B$2:$B$100, MATCH(B3307, Datas_Entregas!$A$2:$A$100, 0), 1)</f>
        <v>43296</v>
      </c>
      <c r="D3307" s="22" t="str">
        <f>Def_Status_Montagem!$A$2</f>
        <v>A verificar</v>
      </c>
      <c r="E3307" s="35" t="str">
        <f>Def_Status_Montagem!$B$4</f>
        <v>Contratada (inclui etiqueta)</v>
      </c>
      <c r="F3307" s="26" t="str">
        <f t="array" ref="F3307">INDEX(Def_Instancias_Equipamentos!$F$2:$F$5135, MATCH(K3307, Def_Instancias_Equipamentos!$D$2:$D$5135, 0), 1)</f>
        <v>Túnel (Anel)</v>
      </c>
      <c r="G3307" s="27" t="str">
        <f t="array" ref="G3307">INDEX(Def_Instancias_Equipamentos!$F$2:$F$5135, MATCH(L3307, Def_Instancias_Equipamentos!$D$2:$D$5135, 0), 1)</f>
        <v>Sala Racks 16</v>
      </c>
      <c r="H3307" s="26" t="str">
        <f t="array" ref="H3307">INDEX(Def_Instancias_Equipamentos!$E$2:$E$5135, MATCH(K3307, Def_Instancias_Equipamentos!$D$2:$D$5135, 0), 1)</f>
        <v>SI-16C1</v>
      </c>
      <c r="I3307" s="27" t="str">
        <f t="array" ref="I3307">INDEX(Def_Instancias_Equipamentos!$E$2:$E$5135, MATCH(L3307, Def_Instancias_Equipamentos!$D$2:$D$5135, 0), 1)</f>
        <v>IA-16RaBPM</v>
      </c>
      <c r="J3307" s="27" t="str">
        <f t="shared" si="26"/>
        <v>EXTERNO</v>
      </c>
      <c r="K3307" s="28" t="str">
        <f>Def_Instancias_Equipamentos!$D$1161</f>
        <v>SI-16C1:DI-BPMSigPatch-1</v>
      </c>
      <c r="L3307" s="19" t="str">
        <f>Def_Instancias_Equipamentos!$D$911</f>
        <v>SI-16C1:DI-BPMRFFE-1</v>
      </c>
      <c r="M3307" s="44" t="s">
        <v>51</v>
      </c>
      <c r="N3307" s="45" t="s">
        <v>52</v>
      </c>
      <c r="O3307" s="31" t="str">
        <f>Def_Sistemas_Conectores_Cabos!$B$7</f>
        <v>SMA 50-ohm</v>
      </c>
      <c r="P3307" s="19" t="str">
        <f>Def_Sistemas_Conectores_Cabos!$B$7</f>
        <v>SMA 50-ohm</v>
      </c>
      <c r="Q3307" s="27" t="str">
        <f t="shared" si="31"/>
        <v>SI-16C1:DI-BPMSigPatch-1/TO_OUT
SI-16C1:DI-BPMRFFE-1/TO_IN</v>
      </c>
      <c r="R3307" s="46" t="s">
        <v>25</v>
      </c>
      <c r="S3307" s="46" t="s">
        <v>25</v>
      </c>
      <c r="T3307" s="47" t="str">
        <f>Def_Sistemas_Conectores_Cabos!$C$14</f>
        <v>Datalink Extrudado</v>
      </c>
      <c r="U3307" s="45" t="s">
        <v>46</v>
      </c>
      <c r="V3307" s="33"/>
      <c r="W3307" s="33"/>
      <c r="X3307" s="33"/>
    </row>
    <row r="3308" ht="15.75" customHeight="1">
      <c r="A3308" s="19" t="str">
        <f>Def_Sistemas_Conectores_Cabos!$A$22</f>
        <v>BPM de elétrons</v>
      </c>
      <c r="B3308" s="22" t="str">
        <f>Datas_Entregas!$A$3</f>
        <v>BTS/Anel</v>
      </c>
      <c r="C3308" s="25">
        <f t="array" ref="C3308">INDEX(Datas_Entregas!$B$2:$B$100, MATCH(B3308, Datas_Entregas!$A$2:$A$100, 0), 1)</f>
        <v>43296</v>
      </c>
      <c r="D3308" s="22" t="str">
        <f>Def_Status_Montagem!$A$2</f>
        <v>A verificar</v>
      </c>
      <c r="E3308" s="35" t="str">
        <f>Def_Status_Montagem!$B$4</f>
        <v>Contratada (inclui etiqueta)</v>
      </c>
      <c r="F3308" s="26" t="str">
        <f t="array" ref="F3308">INDEX(Def_Instancias_Equipamentos!$F$2:$F$5135, MATCH(K3308, Def_Instancias_Equipamentos!$D$2:$D$5135, 0), 1)</f>
        <v>Túnel (Anel)</v>
      </c>
      <c r="G3308" s="27" t="str">
        <f t="array" ref="G3308">INDEX(Def_Instancias_Equipamentos!$F$2:$F$5135, MATCH(L3308, Def_Instancias_Equipamentos!$D$2:$D$5135, 0), 1)</f>
        <v>Sala Racks 16</v>
      </c>
      <c r="H3308" s="26" t="str">
        <f t="array" ref="H3308">INDEX(Def_Instancias_Equipamentos!$E$2:$E$5135, MATCH(K3308, Def_Instancias_Equipamentos!$D$2:$D$5135, 0), 1)</f>
        <v>SI-16C1</v>
      </c>
      <c r="I3308" s="27" t="str">
        <f t="array" ref="I3308">INDEX(Def_Instancias_Equipamentos!$E$2:$E$5135, MATCH(L3308, Def_Instancias_Equipamentos!$D$2:$D$5135, 0), 1)</f>
        <v>IA-16RaBPM</v>
      </c>
      <c r="J3308" s="27" t="str">
        <f t="shared" si="26"/>
        <v>EXTERNO</v>
      </c>
      <c r="K3308" s="28" t="str">
        <f>Def_Instancias_Equipamentos!$D$1162</f>
        <v>SI-16C1:DI-BPMSigPatch-2</v>
      </c>
      <c r="L3308" s="19" t="str">
        <f>Def_Instancias_Equipamentos!$D$912</f>
        <v>SI-16C1:DI-BPMRFFE-2</v>
      </c>
      <c r="M3308" s="44" t="s">
        <v>51</v>
      </c>
      <c r="N3308" s="45" t="s">
        <v>52</v>
      </c>
      <c r="O3308" s="31" t="str">
        <f>Def_Sistemas_Conectores_Cabos!$B$7</f>
        <v>SMA 50-ohm</v>
      </c>
      <c r="P3308" s="19" t="str">
        <f>Def_Sistemas_Conectores_Cabos!$B$7</f>
        <v>SMA 50-ohm</v>
      </c>
      <c r="Q3308" s="27" t="str">
        <f t="shared" si="31"/>
        <v>SI-16C1:DI-BPMSigPatch-2/TO_OUT
SI-16C1:DI-BPMRFFE-2/TO_IN</v>
      </c>
      <c r="R3308" s="46" t="s">
        <v>25</v>
      </c>
      <c r="S3308" s="46" t="s">
        <v>25</v>
      </c>
      <c r="T3308" s="47" t="str">
        <f>Def_Sistemas_Conectores_Cabos!$C$14</f>
        <v>Datalink Extrudado</v>
      </c>
      <c r="U3308" s="45" t="s">
        <v>46</v>
      </c>
      <c r="V3308" s="33"/>
      <c r="W3308" s="33"/>
      <c r="X3308" s="33"/>
    </row>
    <row r="3309" ht="15.75" customHeight="1">
      <c r="A3309" s="19" t="str">
        <f>Def_Sistemas_Conectores_Cabos!$A$22</f>
        <v>BPM de elétrons</v>
      </c>
      <c r="B3309" s="22" t="str">
        <f>Datas_Entregas!$A$3</f>
        <v>BTS/Anel</v>
      </c>
      <c r="C3309" s="25">
        <f t="array" ref="C3309">INDEX(Datas_Entregas!$B$2:$B$100, MATCH(B3309, Datas_Entregas!$A$2:$A$100, 0), 1)</f>
        <v>43296</v>
      </c>
      <c r="D3309" s="22" t="str">
        <f>Def_Status_Montagem!$A$2</f>
        <v>A verificar</v>
      </c>
      <c r="E3309" s="35" t="str">
        <f>Def_Status_Montagem!$B$4</f>
        <v>Contratada (inclui etiqueta)</v>
      </c>
      <c r="F3309" s="26" t="str">
        <f t="array" ref="F3309">INDEX(Def_Instancias_Equipamentos!$F$2:$F$5135, MATCH(K3309, Def_Instancias_Equipamentos!$D$2:$D$5135, 0), 1)</f>
        <v>Túnel (Anel)</v>
      </c>
      <c r="G3309" s="27" t="str">
        <f t="array" ref="G3309">INDEX(Def_Instancias_Equipamentos!$F$2:$F$5135, MATCH(L3309, Def_Instancias_Equipamentos!$D$2:$D$5135, 0), 1)</f>
        <v>Sala Racks 16</v>
      </c>
      <c r="H3309" s="26" t="str">
        <f t="array" ref="H3309">INDEX(Def_Instancias_Equipamentos!$E$2:$E$5135, MATCH(K3309, Def_Instancias_Equipamentos!$D$2:$D$5135, 0), 1)</f>
        <v>SI-16C2</v>
      </c>
      <c r="I3309" s="27" t="str">
        <f t="array" ref="I3309">INDEX(Def_Instancias_Equipamentos!$E$2:$E$5135, MATCH(L3309, Def_Instancias_Equipamentos!$D$2:$D$5135, 0), 1)</f>
        <v>IA-16RaBPM</v>
      </c>
      <c r="J3309" s="27" t="str">
        <f t="shared" si="26"/>
        <v>EXTERNO</v>
      </c>
      <c r="K3309" s="28" t="str">
        <f>Def_Instancias_Equipamentos!$D$1163</f>
        <v>SI-16C2:DI-BPMSigPatch</v>
      </c>
      <c r="L3309" s="19" t="str">
        <f>Def_Instancias_Equipamentos!$D$913</f>
        <v>SI-16C2:DI-BPMRFFE</v>
      </c>
      <c r="M3309" s="44" t="s">
        <v>51</v>
      </c>
      <c r="N3309" s="45" t="s">
        <v>52</v>
      </c>
      <c r="O3309" s="31" t="str">
        <f>Def_Sistemas_Conectores_Cabos!$B$7</f>
        <v>SMA 50-ohm</v>
      </c>
      <c r="P3309" s="19" t="str">
        <f>Def_Sistemas_Conectores_Cabos!$B$7</f>
        <v>SMA 50-ohm</v>
      </c>
      <c r="Q3309" s="27" t="str">
        <f t="shared" si="31"/>
        <v>SI-16C2:DI-BPMSigPatch/TO_OUT
SI-16C2:DI-BPMRFFE/TO_IN</v>
      </c>
      <c r="R3309" s="46" t="s">
        <v>25</v>
      </c>
      <c r="S3309" s="46" t="s">
        <v>25</v>
      </c>
      <c r="T3309" s="47" t="str">
        <f>Def_Sistemas_Conectores_Cabos!$C$14</f>
        <v>Datalink Extrudado</v>
      </c>
      <c r="U3309" s="45" t="s">
        <v>46</v>
      </c>
      <c r="V3309" s="33"/>
      <c r="W3309" s="33"/>
      <c r="X3309" s="33"/>
    </row>
    <row r="3310" ht="15.75" customHeight="1">
      <c r="A3310" s="19" t="str">
        <f>Def_Sistemas_Conectores_Cabos!$A$22</f>
        <v>BPM de elétrons</v>
      </c>
      <c r="B3310" s="22" t="str">
        <f>Datas_Entregas!$A$3</f>
        <v>BTS/Anel</v>
      </c>
      <c r="C3310" s="25">
        <f t="array" ref="C3310">INDEX(Datas_Entregas!$B$2:$B$100, MATCH(B3310, Datas_Entregas!$A$2:$A$100, 0), 1)</f>
        <v>43296</v>
      </c>
      <c r="D3310" s="22" t="str">
        <f>Def_Status_Montagem!$A$2</f>
        <v>A verificar</v>
      </c>
      <c r="E3310" s="35" t="str">
        <f>Def_Status_Montagem!$B$4</f>
        <v>Contratada (inclui etiqueta)</v>
      </c>
      <c r="F3310" s="26" t="str">
        <f t="array" ref="F3310">INDEX(Def_Instancias_Equipamentos!$F$2:$F$5135, MATCH(K3310, Def_Instancias_Equipamentos!$D$2:$D$5135, 0), 1)</f>
        <v>Túnel (Anel)</v>
      </c>
      <c r="G3310" s="27" t="str">
        <f t="array" ref="G3310">INDEX(Def_Instancias_Equipamentos!$F$2:$F$5135, MATCH(L3310, Def_Instancias_Equipamentos!$D$2:$D$5135, 0), 1)</f>
        <v>Sala Racks 16</v>
      </c>
      <c r="H3310" s="26" t="str">
        <f t="array" ref="H3310">INDEX(Def_Instancias_Equipamentos!$E$2:$E$5135, MATCH(K3310, Def_Instancias_Equipamentos!$D$2:$D$5135, 0), 1)</f>
        <v>SI-16C3</v>
      </c>
      <c r="I3310" s="27" t="str">
        <f t="array" ref="I3310">INDEX(Def_Instancias_Equipamentos!$E$2:$E$5135, MATCH(L3310, Def_Instancias_Equipamentos!$D$2:$D$5135, 0), 1)</f>
        <v>IA-16RaBPM</v>
      </c>
      <c r="J3310" s="27" t="str">
        <f t="shared" si="26"/>
        <v>EXTERNO</v>
      </c>
      <c r="K3310" s="28" t="str">
        <f>Def_Instancias_Equipamentos!$D$1164</f>
        <v>SI-16C3:DI-BPMSigPatch-1</v>
      </c>
      <c r="L3310" s="19" t="str">
        <f>Def_Instancias_Equipamentos!$D$914</f>
        <v>SI-16C3:DI-BPMRFFE-1</v>
      </c>
      <c r="M3310" s="44" t="s">
        <v>51</v>
      </c>
      <c r="N3310" s="45" t="s">
        <v>52</v>
      </c>
      <c r="O3310" s="31" t="str">
        <f>Def_Sistemas_Conectores_Cabos!$B$7</f>
        <v>SMA 50-ohm</v>
      </c>
      <c r="P3310" s="19" t="str">
        <f>Def_Sistemas_Conectores_Cabos!$B$7</f>
        <v>SMA 50-ohm</v>
      </c>
      <c r="Q3310" s="27" t="str">
        <f t="shared" si="31"/>
        <v>SI-16C3:DI-BPMSigPatch-1/TO_OUT
SI-16C3:DI-BPMRFFE-1/TO_IN</v>
      </c>
      <c r="R3310" s="46" t="s">
        <v>25</v>
      </c>
      <c r="S3310" s="46" t="s">
        <v>25</v>
      </c>
      <c r="T3310" s="47" t="str">
        <f>Def_Sistemas_Conectores_Cabos!$C$14</f>
        <v>Datalink Extrudado</v>
      </c>
      <c r="U3310" s="45" t="s">
        <v>46</v>
      </c>
      <c r="V3310" s="33"/>
      <c r="W3310" s="33"/>
      <c r="X3310" s="33"/>
    </row>
    <row r="3311" ht="15.75" customHeight="1">
      <c r="A3311" s="19" t="str">
        <f>Def_Sistemas_Conectores_Cabos!$A$22</f>
        <v>BPM de elétrons</v>
      </c>
      <c r="B3311" s="22" t="str">
        <f>Datas_Entregas!$A$3</f>
        <v>BTS/Anel</v>
      </c>
      <c r="C3311" s="25">
        <f t="array" ref="C3311">INDEX(Datas_Entregas!$B$2:$B$100, MATCH(B3311, Datas_Entregas!$A$2:$A$100, 0), 1)</f>
        <v>43296</v>
      </c>
      <c r="D3311" s="22" t="str">
        <f>Def_Status_Montagem!$A$2</f>
        <v>A verificar</v>
      </c>
      <c r="E3311" s="35" t="str">
        <f>Def_Status_Montagem!$B$4</f>
        <v>Contratada (inclui etiqueta)</v>
      </c>
      <c r="F3311" s="26" t="str">
        <f t="array" ref="F3311">INDEX(Def_Instancias_Equipamentos!$F$2:$F$5135, MATCH(K3311, Def_Instancias_Equipamentos!$D$2:$D$5135, 0), 1)</f>
        <v>Túnel (Anel)</v>
      </c>
      <c r="G3311" s="27" t="str">
        <f t="array" ref="G3311">INDEX(Def_Instancias_Equipamentos!$F$2:$F$5135, MATCH(L3311, Def_Instancias_Equipamentos!$D$2:$D$5135, 0), 1)</f>
        <v>Sala Racks 16</v>
      </c>
      <c r="H3311" s="26" t="str">
        <f t="array" ref="H3311">INDEX(Def_Instancias_Equipamentos!$E$2:$E$5135, MATCH(K3311, Def_Instancias_Equipamentos!$D$2:$D$5135, 0), 1)</f>
        <v>SI-16C3</v>
      </c>
      <c r="I3311" s="27" t="str">
        <f t="array" ref="I3311">INDEX(Def_Instancias_Equipamentos!$E$2:$E$5135, MATCH(L3311, Def_Instancias_Equipamentos!$D$2:$D$5135, 0), 1)</f>
        <v>IA-16RaBPM</v>
      </c>
      <c r="J3311" s="27" t="str">
        <f t="shared" si="26"/>
        <v>EXTERNO</v>
      </c>
      <c r="K3311" s="28" t="str">
        <f>Def_Instancias_Equipamentos!$D$1165</f>
        <v>SI-16C3:DI-BPMSigPatch-2</v>
      </c>
      <c r="L3311" s="19" t="str">
        <f>Def_Instancias_Equipamentos!$D$915</f>
        <v>SI-16C3:DI-BPMRFFE-2</v>
      </c>
      <c r="M3311" s="44" t="s">
        <v>51</v>
      </c>
      <c r="N3311" s="45" t="s">
        <v>52</v>
      </c>
      <c r="O3311" s="31" t="str">
        <f>Def_Sistemas_Conectores_Cabos!$B$7</f>
        <v>SMA 50-ohm</v>
      </c>
      <c r="P3311" s="19" t="str">
        <f>Def_Sistemas_Conectores_Cabos!$B$7</f>
        <v>SMA 50-ohm</v>
      </c>
      <c r="Q3311" s="27" t="str">
        <f t="shared" si="31"/>
        <v>SI-16C3:DI-BPMSigPatch-2/TO_OUT
SI-16C3:DI-BPMRFFE-2/TO_IN</v>
      </c>
      <c r="R3311" s="46" t="s">
        <v>25</v>
      </c>
      <c r="S3311" s="46" t="s">
        <v>25</v>
      </c>
      <c r="T3311" s="47" t="str">
        <f>Def_Sistemas_Conectores_Cabos!$C$14</f>
        <v>Datalink Extrudado</v>
      </c>
      <c r="U3311" s="45" t="s">
        <v>46</v>
      </c>
      <c r="V3311" s="33"/>
      <c r="W3311" s="33"/>
      <c r="X3311" s="33"/>
    </row>
    <row r="3312" ht="15.75" customHeight="1">
      <c r="A3312" s="19" t="str">
        <f>Def_Sistemas_Conectores_Cabos!$A$22</f>
        <v>BPM de elétrons</v>
      </c>
      <c r="B3312" s="22" t="str">
        <f>Datas_Entregas!$A$3</f>
        <v>BTS/Anel</v>
      </c>
      <c r="C3312" s="25">
        <f t="array" ref="C3312">INDEX(Datas_Entregas!$B$2:$B$100, MATCH(B3312, Datas_Entregas!$A$2:$A$100, 0), 1)</f>
        <v>43296</v>
      </c>
      <c r="D3312" s="22" t="str">
        <f>Def_Status_Montagem!$A$2</f>
        <v>A verificar</v>
      </c>
      <c r="E3312" s="35" t="str">
        <f>Def_Status_Montagem!$B$4</f>
        <v>Contratada (inclui etiqueta)</v>
      </c>
      <c r="F3312" s="26" t="str">
        <f t="array" ref="F3312">INDEX(Def_Instancias_Equipamentos!$F$2:$F$5135, MATCH(K3312, Def_Instancias_Equipamentos!$D$2:$D$5135, 0), 1)</f>
        <v>Túnel (Anel)</v>
      </c>
      <c r="G3312" s="27" t="str">
        <f t="array" ref="G3312">INDEX(Def_Instancias_Equipamentos!$F$2:$F$5135, MATCH(L3312, Def_Instancias_Equipamentos!$D$2:$D$5135, 0), 1)</f>
        <v>Sala Racks 16</v>
      </c>
      <c r="H3312" s="26" t="str">
        <f t="array" ref="H3312">INDEX(Def_Instancias_Equipamentos!$E$2:$E$5135, MATCH(K3312, Def_Instancias_Equipamentos!$D$2:$D$5135, 0), 1)</f>
        <v>SI-16C4</v>
      </c>
      <c r="I3312" s="27" t="str">
        <f t="array" ref="I3312">INDEX(Def_Instancias_Equipamentos!$E$2:$E$5135, MATCH(L3312, Def_Instancias_Equipamentos!$D$2:$D$5135, 0), 1)</f>
        <v>IA-16RaBPM</v>
      </c>
      <c r="J3312" s="27" t="str">
        <f t="shared" si="26"/>
        <v>EXTERNO</v>
      </c>
      <c r="K3312" s="28" t="str">
        <f>Def_Instancias_Equipamentos!$D$1166</f>
        <v>SI-16C4:DI-BPMSigPatch</v>
      </c>
      <c r="L3312" s="19" t="str">
        <f>Def_Instancias_Equipamentos!$D$916</f>
        <v>SI-16C4:DI-BPMRFFE</v>
      </c>
      <c r="M3312" s="44" t="s">
        <v>51</v>
      </c>
      <c r="N3312" s="45" t="s">
        <v>52</v>
      </c>
      <c r="O3312" s="31" t="str">
        <f>Def_Sistemas_Conectores_Cabos!$B$7</f>
        <v>SMA 50-ohm</v>
      </c>
      <c r="P3312" s="19" t="str">
        <f>Def_Sistemas_Conectores_Cabos!$B$7</f>
        <v>SMA 50-ohm</v>
      </c>
      <c r="Q3312" s="27" t="str">
        <f t="shared" si="31"/>
        <v>SI-16C4:DI-BPMSigPatch/TO_OUT
SI-16C4:DI-BPMRFFE/TO_IN</v>
      </c>
      <c r="R3312" s="46" t="s">
        <v>25</v>
      </c>
      <c r="S3312" s="46" t="s">
        <v>25</v>
      </c>
      <c r="T3312" s="47" t="str">
        <f>Def_Sistemas_Conectores_Cabos!$C$14</f>
        <v>Datalink Extrudado</v>
      </c>
      <c r="U3312" s="45" t="s">
        <v>46</v>
      </c>
      <c r="V3312" s="33"/>
      <c r="W3312" s="33"/>
      <c r="X3312" s="33"/>
    </row>
    <row r="3313" ht="15.75" customHeight="1">
      <c r="A3313" s="19" t="str">
        <f>Def_Sistemas_Conectores_Cabos!$A$22</f>
        <v>BPM de elétrons</v>
      </c>
      <c r="B3313" s="22" t="str">
        <f>Datas_Entregas!$A$3</f>
        <v>BTS/Anel</v>
      </c>
      <c r="C3313" s="25">
        <f t="array" ref="C3313">INDEX(Datas_Entregas!$B$2:$B$100, MATCH(B3313, Datas_Entregas!$A$2:$A$100, 0), 1)</f>
        <v>43296</v>
      </c>
      <c r="D3313" s="22" t="str">
        <f>Def_Status_Montagem!$A$2</f>
        <v>A verificar</v>
      </c>
      <c r="E3313" s="35" t="str">
        <f>Def_Status_Montagem!$B$4</f>
        <v>Contratada (inclui etiqueta)</v>
      </c>
      <c r="F3313" s="26" t="str">
        <f t="array" ref="F3313">INDEX(Def_Instancias_Equipamentos!$F$2:$F$5135, MATCH(K3313, Def_Instancias_Equipamentos!$D$2:$D$5135, 0), 1)</f>
        <v>Túnel (Anel)</v>
      </c>
      <c r="G3313" s="27" t="str">
        <f t="array" ref="G3313">INDEX(Def_Instancias_Equipamentos!$F$2:$F$5135, MATCH(L3313, Def_Instancias_Equipamentos!$D$2:$D$5135, 0), 1)</f>
        <v>Sala Racks 16</v>
      </c>
      <c r="H3313" s="26" t="str">
        <f t="array" ref="H3313">INDEX(Def_Instancias_Equipamentos!$E$2:$E$5135, MATCH(K3313, Def_Instancias_Equipamentos!$D$2:$D$5135, 0), 1)</f>
        <v>SI-16M1</v>
      </c>
      <c r="I3313" s="27" t="str">
        <f t="array" ref="I3313">INDEX(Def_Instancias_Equipamentos!$E$2:$E$5135, MATCH(L3313, Def_Instancias_Equipamentos!$D$2:$D$5135, 0), 1)</f>
        <v>IA-16RaBPM</v>
      </c>
      <c r="J3313" s="27" t="str">
        <f t="shared" si="26"/>
        <v>EXTERNO</v>
      </c>
      <c r="K3313" s="28" t="str">
        <f>Def_Instancias_Equipamentos!$D$1167</f>
        <v>SI-16M1:DI-BPMSigPatch</v>
      </c>
      <c r="L3313" s="19" t="str">
        <f>Def_Instancias_Equipamentos!$D$917</f>
        <v>SI-16M1:DI-BPMRFFE</v>
      </c>
      <c r="M3313" s="44" t="s">
        <v>51</v>
      </c>
      <c r="N3313" s="45" t="s">
        <v>52</v>
      </c>
      <c r="O3313" s="31" t="str">
        <f>Def_Sistemas_Conectores_Cabos!$B$7</f>
        <v>SMA 50-ohm</v>
      </c>
      <c r="P3313" s="19" t="str">
        <f>Def_Sistemas_Conectores_Cabos!$B$7</f>
        <v>SMA 50-ohm</v>
      </c>
      <c r="Q3313" s="27" t="str">
        <f t="shared" si="31"/>
        <v>SI-16M1:DI-BPMSigPatch/TO_OUT
SI-16M1:DI-BPMRFFE/TO_IN</v>
      </c>
      <c r="R3313" s="46" t="s">
        <v>25</v>
      </c>
      <c r="S3313" s="46" t="s">
        <v>25</v>
      </c>
      <c r="T3313" s="47" t="str">
        <f>Def_Sistemas_Conectores_Cabos!$C$14</f>
        <v>Datalink Extrudado</v>
      </c>
      <c r="U3313" s="45" t="s">
        <v>46</v>
      </c>
      <c r="V3313" s="33"/>
      <c r="W3313" s="33"/>
      <c r="X3313" s="33"/>
    </row>
    <row r="3314" ht="15.75" customHeight="1">
      <c r="A3314" s="19" t="str">
        <f>Def_Sistemas_Conectores_Cabos!$A$22</f>
        <v>BPM de elétrons</v>
      </c>
      <c r="B3314" s="22" t="str">
        <f>Datas_Entregas!$A$3</f>
        <v>BTS/Anel</v>
      </c>
      <c r="C3314" s="25">
        <f t="array" ref="C3314">INDEX(Datas_Entregas!$B$2:$B$100, MATCH(B3314, Datas_Entregas!$A$2:$A$100, 0), 1)</f>
        <v>43296</v>
      </c>
      <c r="D3314" s="22" t="str">
        <f>Def_Status_Montagem!$A$2</f>
        <v>A verificar</v>
      </c>
      <c r="E3314" s="35" t="str">
        <f>Def_Status_Montagem!$B$4</f>
        <v>Contratada (inclui etiqueta)</v>
      </c>
      <c r="F3314" s="26" t="str">
        <f t="array" ref="F3314">INDEX(Def_Instancias_Equipamentos!$F$2:$F$5135, MATCH(K3314, Def_Instancias_Equipamentos!$D$2:$D$5135, 0), 1)</f>
        <v>Túnel (Anel)</v>
      </c>
      <c r="G3314" s="27" t="str">
        <f t="array" ref="G3314">INDEX(Def_Instancias_Equipamentos!$F$2:$F$5135, MATCH(L3314, Def_Instancias_Equipamentos!$D$2:$D$5135, 0), 1)</f>
        <v>Sala Racks 16</v>
      </c>
      <c r="H3314" s="26" t="str">
        <f t="array" ref="H3314">INDEX(Def_Instancias_Equipamentos!$E$2:$E$5135, MATCH(K3314, Def_Instancias_Equipamentos!$D$2:$D$5135, 0), 1)</f>
        <v>SI-16M2</v>
      </c>
      <c r="I3314" s="27" t="str">
        <f t="array" ref="I3314">INDEX(Def_Instancias_Equipamentos!$E$2:$E$5135, MATCH(L3314, Def_Instancias_Equipamentos!$D$2:$D$5135, 0), 1)</f>
        <v>IA-16RaBPM</v>
      </c>
      <c r="J3314" s="27" t="str">
        <f t="shared" si="26"/>
        <v>EXTERNO</v>
      </c>
      <c r="K3314" s="28" t="str">
        <f>Def_Instancias_Equipamentos!$D$1168</f>
        <v>SI-16M2:DI-BPMSigPatch</v>
      </c>
      <c r="L3314" s="19" t="str">
        <f>Def_Instancias_Equipamentos!$D$918</f>
        <v>SI-16M2:DI-BPMRFFE</v>
      </c>
      <c r="M3314" s="44" t="s">
        <v>51</v>
      </c>
      <c r="N3314" s="45" t="s">
        <v>52</v>
      </c>
      <c r="O3314" s="31" t="str">
        <f>Def_Sistemas_Conectores_Cabos!$B$7</f>
        <v>SMA 50-ohm</v>
      </c>
      <c r="P3314" s="19" t="str">
        <f>Def_Sistemas_Conectores_Cabos!$B$7</f>
        <v>SMA 50-ohm</v>
      </c>
      <c r="Q3314" s="27" t="str">
        <f t="shared" si="31"/>
        <v>SI-16M2:DI-BPMSigPatch/TO_OUT
SI-16M2:DI-BPMRFFE/TO_IN</v>
      </c>
      <c r="R3314" s="46" t="s">
        <v>25</v>
      </c>
      <c r="S3314" s="46" t="s">
        <v>25</v>
      </c>
      <c r="T3314" s="47" t="str">
        <f>Def_Sistemas_Conectores_Cabos!$C$14</f>
        <v>Datalink Extrudado</v>
      </c>
      <c r="U3314" s="45" t="s">
        <v>46</v>
      </c>
      <c r="V3314" s="33"/>
      <c r="W3314" s="33"/>
      <c r="X3314" s="33"/>
    </row>
    <row r="3315" ht="15.75" customHeight="1">
      <c r="A3315" s="19" t="str">
        <f>Def_Sistemas_Conectores_Cabos!$A$22</f>
        <v>BPM de elétrons</v>
      </c>
      <c r="B3315" s="22" t="str">
        <f>Datas_Entregas!$A$6</f>
        <v>Linhas de Luz (fases I-A e II)</v>
      </c>
      <c r="C3315" s="25">
        <f t="array" ref="C3315">INDEX(Datas_Entregas!$B$2:$B$100, MATCH(B3315, Datas_Entregas!$A$2:$A$100, 0), 1)</f>
        <v>43374</v>
      </c>
      <c r="D3315" s="22" t="str">
        <f>Def_Status_Montagem!$A$2</f>
        <v>A verificar</v>
      </c>
      <c r="E3315" s="35" t="str">
        <f>Def_Status_Montagem!$B$4</f>
        <v>Contratada (inclui etiqueta)</v>
      </c>
      <c r="F3315" s="26" t="str">
        <f t="array" ref="F3315">INDEX(Def_Instancias_Equipamentos!$F$2:$F$5135, MATCH(K3315, Def_Instancias_Equipamentos!$D$2:$D$5135, 0), 1)</f>
        <v>Túnel (Anel)</v>
      </c>
      <c r="G3315" s="27" t="str">
        <f t="array" ref="G3315">INDEX(Def_Instancias_Equipamentos!$F$2:$F$5135, MATCH(L3315, Def_Instancias_Equipamentos!$D$2:$D$5135, 0), 1)</f>
        <v>Sala Racks 16</v>
      </c>
      <c r="H3315" s="26" t="str">
        <f t="array" ref="H3315">INDEX(Def_Instancias_Equipamentos!$E$2:$E$5135, MATCH(K3315, Def_Instancias_Equipamentos!$D$2:$D$5135, 0), 1)</f>
        <v>SI-16SB</v>
      </c>
      <c r="I3315" s="27" t="str">
        <f t="array" ref="I3315">INDEX(Def_Instancias_Equipamentos!$E$2:$E$5135, MATCH(L3315, Def_Instancias_Equipamentos!$D$2:$D$5135, 0), 1)</f>
        <v>IA-16RaBPM</v>
      </c>
      <c r="J3315" s="27" t="str">
        <f t="shared" si="26"/>
        <v>EXTERNO</v>
      </c>
      <c r="K3315" s="28" t="str">
        <f>Def_Instancias_Equipamentos!$D$1231</f>
        <v>SI-16SB:DI-BPMSigPatch-1</v>
      </c>
      <c r="L3315" s="19" t="str">
        <f>Def_Instancias_Equipamentos!$D$981</f>
        <v>SI-16SB:DI-BPMRFFE-1</v>
      </c>
      <c r="M3315" s="44" t="s">
        <v>51</v>
      </c>
      <c r="N3315" s="45" t="s">
        <v>52</v>
      </c>
      <c r="O3315" s="31" t="str">
        <f>Def_Sistemas_Conectores_Cabos!$B$7</f>
        <v>SMA 50-ohm</v>
      </c>
      <c r="P3315" s="19" t="str">
        <f>Def_Sistemas_Conectores_Cabos!$B$7</f>
        <v>SMA 50-ohm</v>
      </c>
      <c r="Q3315" s="27" t="str">
        <f t="shared" si="31"/>
        <v>SI-16SB:DI-BPMSigPatch-1/TO_OUT
SI-16SB:DI-BPMRFFE-1/TO_IN</v>
      </c>
      <c r="R3315" s="46" t="s">
        <v>25</v>
      </c>
      <c r="S3315" s="46" t="s">
        <v>25</v>
      </c>
      <c r="T3315" s="47" t="str">
        <f>Def_Sistemas_Conectores_Cabos!$C$14</f>
        <v>Datalink Extrudado</v>
      </c>
      <c r="U3315" s="45" t="s">
        <v>46</v>
      </c>
      <c r="V3315" s="33"/>
      <c r="W3315" s="33"/>
      <c r="X3315" s="33"/>
    </row>
    <row r="3316" ht="15.75" customHeight="1">
      <c r="A3316" s="19" t="str">
        <f>Def_Sistemas_Conectores_Cabos!$A$22</f>
        <v>BPM de elétrons</v>
      </c>
      <c r="B3316" s="22" t="str">
        <f>Datas_Entregas!$A$6</f>
        <v>Linhas de Luz (fases I-A e II)</v>
      </c>
      <c r="C3316" s="25">
        <f t="array" ref="C3316">INDEX(Datas_Entregas!$B$2:$B$100, MATCH(B3316, Datas_Entregas!$A$2:$A$100, 0), 1)</f>
        <v>43374</v>
      </c>
      <c r="D3316" s="22" t="str">
        <f>Def_Status_Montagem!$A$2</f>
        <v>A verificar</v>
      </c>
      <c r="E3316" s="35" t="str">
        <f>Def_Status_Montagem!$B$4</f>
        <v>Contratada (inclui etiqueta)</v>
      </c>
      <c r="F3316" s="26" t="str">
        <f t="array" ref="F3316">INDEX(Def_Instancias_Equipamentos!$F$2:$F$5135, MATCH(K3316, Def_Instancias_Equipamentos!$D$2:$D$5135, 0), 1)</f>
        <v>Túnel (Anel)</v>
      </c>
      <c r="G3316" s="27" t="str">
        <f t="array" ref="G3316">INDEX(Def_Instancias_Equipamentos!$F$2:$F$5135, MATCH(L3316, Def_Instancias_Equipamentos!$D$2:$D$5135, 0), 1)</f>
        <v>Sala Racks 16</v>
      </c>
      <c r="H3316" s="26" t="str">
        <f t="array" ref="H3316">INDEX(Def_Instancias_Equipamentos!$E$2:$E$5135, MATCH(K3316, Def_Instancias_Equipamentos!$D$2:$D$5135, 0), 1)</f>
        <v>SI-16SB</v>
      </c>
      <c r="I3316" s="27" t="str">
        <f t="array" ref="I3316">INDEX(Def_Instancias_Equipamentos!$E$2:$E$5135, MATCH(L3316, Def_Instancias_Equipamentos!$D$2:$D$5135, 0), 1)</f>
        <v>IA-16RaBPM</v>
      </c>
      <c r="J3316" s="27" t="str">
        <f t="shared" si="26"/>
        <v>EXTERNO</v>
      </c>
      <c r="K3316" s="28" t="str">
        <f>Def_Instancias_Equipamentos!$D$1232</f>
        <v>SI-16SB:DI-BPMSigPatch-2</v>
      </c>
      <c r="L3316" s="19" t="str">
        <f>Def_Instancias_Equipamentos!$D$982</f>
        <v>SI-16SB:DI-BPMRFFE-2</v>
      </c>
      <c r="M3316" s="44" t="s">
        <v>51</v>
      </c>
      <c r="N3316" s="45" t="s">
        <v>52</v>
      </c>
      <c r="O3316" s="31" t="str">
        <f>Def_Sistemas_Conectores_Cabos!$B$7</f>
        <v>SMA 50-ohm</v>
      </c>
      <c r="P3316" s="19" t="str">
        <f>Def_Sistemas_Conectores_Cabos!$B$7</f>
        <v>SMA 50-ohm</v>
      </c>
      <c r="Q3316" s="27" t="str">
        <f t="shared" si="31"/>
        <v>SI-16SB:DI-BPMSigPatch-2/TO_OUT
SI-16SB:DI-BPMRFFE-2/TO_IN</v>
      </c>
      <c r="R3316" s="46" t="s">
        <v>25</v>
      </c>
      <c r="S3316" s="46" t="s">
        <v>25</v>
      </c>
      <c r="T3316" s="47" t="str">
        <f>Def_Sistemas_Conectores_Cabos!$C$14</f>
        <v>Datalink Extrudado</v>
      </c>
      <c r="U3316" s="45" t="s">
        <v>46</v>
      </c>
      <c r="V3316" s="33"/>
      <c r="W3316" s="33"/>
      <c r="X3316" s="33"/>
    </row>
    <row r="3317" ht="15.75" customHeight="1">
      <c r="A3317" s="19" t="str">
        <f>Def_Sistemas_Conectores_Cabos!$A$22</f>
        <v>BPM de elétrons</v>
      </c>
      <c r="B3317" s="22" t="str">
        <f>Datas_Entregas!$A$3</f>
        <v>BTS/Anel</v>
      </c>
      <c r="C3317" s="25">
        <f t="array" ref="C3317">INDEX(Datas_Entregas!$B$2:$B$100, MATCH(B3317, Datas_Entregas!$A$2:$A$100, 0), 1)</f>
        <v>43296</v>
      </c>
      <c r="D3317" s="22" t="str">
        <f>Def_Status_Montagem!$A$2</f>
        <v>A verificar</v>
      </c>
      <c r="E3317" s="35" t="str">
        <f>Def_Status_Montagem!$B$4</f>
        <v>Contratada (inclui etiqueta)</v>
      </c>
      <c r="F3317" s="26" t="str">
        <f t="array" ref="F3317">INDEX(Def_Instancias_Equipamentos!$F$2:$F$5135, MATCH(K3317, Def_Instancias_Equipamentos!$D$2:$D$5135, 0), 1)</f>
        <v>Túnel (Anel)</v>
      </c>
      <c r="G3317" s="27" t="str">
        <f t="array" ref="G3317">INDEX(Def_Instancias_Equipamentos!$F$2:$F$5135, MATCH(L3317, Def_Instancias_Equipamentos!$D$2:$D$5135, 0), 1)</f>
        <v>Sala Racks 17</v>
      </c>
      <c r="H3317" s="26" t="str">
        <f t="array" ref="H3317">INDEX(Def_Instancias_Equipamentos!$E$2:$E$5135, MATCH(K3317, Def_Instancias_Equipamentos!$D$2:$D$5135, 0), 1)</f>
        <v>SI-17C1</v>
      </c>
      <c r="I3317" s="27" t="str">
        <f t="array" ref="I3317">INDEX(Def_Instancias_Equipamentos!$E$2:$E$5135, MATCH(L3317, Def_Instancias_Equipamentos!$D$2:$D$5135, 0), 1)</f>
        <v>IA-17RaBPM</v>
      </c>
      <c r="J3317" s="27" t="str">
        <f t="shared" si="26"/>
        <v>EXTERNO</v>
      </c>
      <c r="K3317" s="28" t="str">
        <f>Def_Instancias_Equipamentos!$D$1169</f>
        <v>SI-17C1:DI-BPMSigPatch-1</v>
      </c>
      <c r="L3317" s="19" t="str">
        <f>Def_Instancias_Equipamentos!$D$919</f>
        <v>SI-17C1:DI-BPMRFFE-1</v>
      </c>
      <c r="M3317" s="44" t="s">
        <v>51</v>
      </c>
      <c r="N3317" s="45" t="s">
        <v>52</v>
      </c>
      <c r="O3317" s="31" t="str">
        <f>Def_Sistemas_Conectores_Cabos!$B$7</f>
        <v>SMA 50-ohm</v>
      </c>
      <c r="P3317" s="19" t="str">
        <f>Def_Sistemas_Conectores_Cabos!$B$7</f>
        <v>SMA 50-ohm</v>
      </c>
      <c r="Q3317" s="27" t="str">
        <f t="shared" si="31"/>
        <v>SI-17C1:DI-BPMSigPatch-1/TO_OUT
SI-17C1:DI-BPMRFFE-1/TO_IN</v>
      </c>
      <c r="R3317" s="46" t="s">
        <v>25</v>
      </c>
      <c r="S3317" s="46" t="s">
        <v>25</v>
      </c>
      <c r="T3317" s="47" t="str">
        <f>Def_Sistemas_Conectores_Cabos!$C$14</f>
        <v>Datalink Extrudado</v>
      </c>
      <c r="U3317" s="45" t="s">
        <v>46</v>
      </c>
      <c r="V3317" s="33"/>
      <c r="W3317" s="33"/>
      <c r="X3317" s="33"/>
    </row>
    <row r="3318" ht="15.75" customHeight="1">
      <c r="A3318" s="19" t="str">
        <f>Def_Sistemas_Conectores_Cabos!$A$22</f>
        <v>BPM de elétrons</v>
      </c>
      <c r="B3318" s="22" t="str">
        <f>Datas_Entregas!$A$3</f>
        <v>BTS/Anel</v>
      </c>
      <c r="C3318" s="25">
        <f t="array" ref="C3318">INDEX(Datas_Entregas!$B$2:$B$100, MATCH(B3318, Datas_Entregas!$A$2:$A$100, 0), 1)</f>
        <v>43296</v>
      </c>
      <c r="D3318" s="22" t="str">
        <f>Def_Status_Montagem!$A$2</f>
        <v>A verificar</v>
      </c>
      <c r="E3318" s="35" t="str">
        <f>Def_Status_Montagem!$B$4</f>
        <v>Contratada (inclui etiqueta)</v>
      </c>
      <c r="F3318" s="26" t="str">
        <f t="array" ref="F3318">INDEX(Def_Instancias_Equipamentos!$F$2:$F$5135, MATCH(K3318, Def_Instancias_Equipamentos!$D$2:$D$5135, 0), 1)</f>
        <v>Túnel (Anel)</v>
      </c>
      <c r="G3318" s="27" t="str">
        <f t="array" ref="G3318">INDEX(Def_Instancias_Equipamentos!$F$2:$F$5135, MATCH(L3318, Def_Instancias_Equipamentos!$D$2:$D$5135, 0), 1)</f>
        <v>Sala Racks 17</v>
      </c>
      <c r="H3318" s="26" t="str">
        <f t="array" ref="H3318">INDEX(Def_Instancias_Equipamentos!$E$2:$E$5135, MATCH(K3318, Def_Instancias_Equipamentos!$D$2:$D$5135, 0), 1)</f>
        <v>SI-17C1</v>
      </c>
      <c r="I3318" s="27" t="str">
        <f t="array" ref="I3318">INDEX(Def_Instancias_Equipamentos!$E$2:$E$5135, MATCH(L3318, Def_Instancias_Equipamentos!$D$2:$D$5135, 0), 1)</f>
        <v>IA-17RaBPM</v>
      </c>
      <c r="J3318" s="27" t="str">
        <f t="shared" si="26"/>
        <v>EXTERNO</v>
      </c>
      <c r="K3318" s="28" t="str">
        <f>Def_Instancias_Equipamentos!$D$1170</f>
        <v>SI-17C1:DI-BPMSigPatch-2</v>
      </c>
      <c r="L3318" s="19" t="str">
        <f>Def_Instancias_Equipamentos!$D$920</f>
        <v>SI-17C1:DI-BPMRFFE-2</v>
      </c>
      <c r="M3318" s="44" t="s">
        <v>51</v>
      </c>
      <c r="N3318" s="45" t="s">
        <v>52</v>
      </c>
      <c r="O3318" s="31" t="str">
        <f>Def_Sistemas_Conectores_Cabos!$B$7</f>
        <v>SMA 50-ohm</v>
      </c>
      <c r="P3318" s="19" t="str">
        <f>Def_Sistemas_Conectores_Cabos!$B$7</f>
        <v>SMA 50-ohm</v>
      </c>
      <c r="Q3318" s="27" t="str">
        <f t="shared" si="31"/>
        <v>SI-17C1:DI-BPMSigPatch-2/TO_OUT
SI-17C1:DI-BPMRFFE-2/TO_IN</v>
      </c>
      <c r="R3318" s="46" t="s">
        <v>25</v>
      </c>
      <c r="S3318" s="46" t="s">
        <v>25</v>
      </c>
      <c r="T3318" s="47" t="str">
        <f>Def_Sistemas_Conectores_Cabos!$C$14</f>
        <v>Datalink Extrudado</v>
      </c>
      <c r="U3318" s="45" t="s">
        <v>46</v>
      </c>
      <c r="V3318" s="33"/>
      <c r="W3318" s="33"/>
      <c r="X3318" s="33"/>
    </row>
    <row r="3319" ht="15.75" customHeight="1">
      <c r="A3319" s="19" t="str">
        <f>Def_Sistemas_Conectores_Cabos!$A$22</f>
        <v>BPM de elétrons</v>
      </c>
      <c r="B3319" s="22" t="str">
        <f>Datas_Entregas!$A$3</f>
        <v>BTS/Anel</v>
      </c>
      <c r="C3319" s="25">
        <f t="array" ref="C3319">INDEX(Datas_Entregas!$B$2:$B$100, MATCH(B3319, Datas_Entregas!$A$2:$A$100, 0), 1)</f>
        <v>43296</v>
      </c>
      <c r="D3319" s="22" t="str">
        <f>Def_Status_Montagem!$A$2</f>
        <v>A verificar</v>
      </c>
      <c r="E3319" s="35" t="str">
        <f>Def_Status_Montagem!$B$4</f>
        <v>Contratada (inclui etiqueta)</v>
      </c>
      <c r="F3319" s="26" t="str">
        <f t="array" ref="F3319">INDEX(Def_Instancias_Equipamentos!$F$2:$F$5135, MATCH(K3319, Def_Instancias_Equipamentos!$D$2:$D$5135, 0), 1)</f>
        <v>Túnel (Anel)</v>
      </c>
      <c r="G3319" s="27" t="str">
        <f t="array" ref="G3319">INDEX(Def_Instancias_Equipamentos!$F$2:$F$5135, MATCH(L3319, Def_Instancias_Equipamentos!$D$2:$D$5135, 0), 1)</f>
        <v>Sala Racks 17</v>
      </c>
      <c r="H3319" s="26" t="str">
        <f t="array" ref="H3319">INDEX(Def_Instancias_Equipamentos!$E$2:$E$5135, MATCH(K3319, Def_Instancias_Equipamentos!$D$2:$D$5135, 0), 1)</f>
        <v>SI-17C2</v>
      </c>
      <c r="I3319" s="27" t="str">
        <f t="array" ref="I3319">INDEX(Def_Instancias_Equipamentos!$E$2:$E$5135, MATCH(L3319, Def_Instancias_Equipamentos!$D$2:$D$5135, 0), 1)</f>
        <v>IA-17RaBPM</v>
      </c>
      <c r="J3319" s="27" t="str">
        <f t="shared" si="26"/>
        <v>EXTERNO</v>
      </c>
      <c r="K3319" s="28" t="str">
        <f>Def_Instancias_Equipamentos!$D$1171</f>
        <v>SI-17C2:DI-BPMSigPatch</v>
      </c>
      <c r="L3319" s="19" t="str">
        <f>Def_Instancias_Equipamentos!$D$921</f>
        <v>SI-17C2:DI-BPMRFFE</v>
      </c>
      <c r="M3319" s="44" t="s">
        <v>51</v>
      </c>
      <c r="N3319" s="45" t="s">
        <v>52</v>
      </c>
      <c r="O3319" s="31" t="str">
        <f>Def_Sistemas_Conectores_Cabos!$B$7</f>
        <v>SMA 50-ohm</v>
      </c>
      <c r="P3319" s="19" t="str">
        <f>Def_Sistemas_Conectores_Cabos!$B$7</f>
        <v>SMA 50-ohm</v>
      </c>
      <c r="Q3319" s="27" t="str">
        <f t="shared" si="31"/>
        <v>SI-17C2:DI-BPMSigPatch/TO_OUT
SI-17C2:DI-BPMRFFE/TO_IN</v>
      </c>
      <c r="R3319" s="46" t="s">
        <v>25</v>
      </c>
      <c r="S3319" s="46" t="s">
        <v>25</v>
      </c>
      <c r="T3319" s="47" t="str">
        <f>Def_Sistemas_Conectores_Cabos!$C$14</f>
        <v>Datalink Extrudado</v>
      </c>
      <c r="U3319" s="45" t="s">
        <v>46</v>
      </c>
      <c r="V3319" s="33"/>
      <c r="W3319" s="33"/>
      <c r="X3319" s="33"/>
    </row>
    <row r="3320" ht="15.75" customHeight="1">
      <c r="A3320" s="19" t="str">
        <f>Def_Sistemas_Conectores_Cabos!$A$22</f>
        <v>BPM de elétrons</v>
      </c>
      <c r="B3320" s="22" t="str">
        <f>Datas_Entregas!$A$3</f>
        <v>BTS/Anel</v>
      </c>
      <c r="C3320" s="25">
        <f t="array" ref="C3320">INDEX(Datas_Entregas!$B$2:$B$100, MATCH(B3320, Datas_Entregas!$A$2:$A$100, 0), 1)</f>
        <v>43296</v>
      </c>
      <c r="D3320" s="22" t="str">
        <f>Def_Status_Montagem!$A$2</f>
        <v>A verificar</v>
      </c>
      <c r="E3320" s="35" t="str">
        <f>Def_Status_Montagem!$B$4</f>
        <v>Contratada (inclui etiqueta)</v>
      </c>
      <c r="F3320" s="26" t="str">
        <f t="array" ref="F3320">INDEX(Def_Instancias_Equipamentos!$F$2:$F$5135, MATCH(K3320, Def_Instancias_Equipamentos!$D$2:$D$5135, 0), 1)</f>
        <v>Túnel (Anel)</v>
      </c>
      <c r="G3320" s="27" t="str">
        <f t="array" ref="G3320">INDEX(Def_Instancias_Equipamentos!$F$2:$F$5135, MATCH(L3320, Def_Instancias_Equipamentos!$D$2:$D$5135, 0), 1)</f>
        <v>Sala Racks 17</v>
      </c>
      <c r="H3320" s="26" t="str">
        <f t="array" ref="H3320">INDEX(Def_Instancias_Equipamentos!$E$2:$E$5135, MATCH(K3320, Def_Instancias_Equipamentos!$D$2:$D$5135, 0), 1)</f>
        <v>SI-17C3</v>
      </c>
      <c r="I3320" s="27" t="str">
        <f t="array" ref="I3320">INDEX(Def_Instancias_Equipamentos!$E$2:$E$5135, MATCH(L3320, Def_Instancias_Equipamentos!$D$2:$D$5135, 0), 1)</f>
        <v>IA-17RaBPM</v>
      </c>
      <c r="J3320" s="27" t="str">
        <f t="shared" si="26"/>
        <v>EXTERNO</v>
      </c>
      <c r="K3320" s="28" t="str">
        <f>Def_Instancias_Equipamentos!$D$1172</f>
        <v>SI-17C3:DI-BPMSigPatch-1</v>
      </c>
      <c r="L3320" s="19" t="str">
        <f>Def_Instancias_Equipamentos!$D$922</f>
        <v>SI-17C3:DI-BPMRFFE-1</v>
      </c>
      <c r="M3320" s="44" t="s">
        <v>51</v>
      </c>
      <c r="N3320" s="45" t="s">
        <v>52</v>
      </c>
      <c r="O3320" s="31" t="str">
        <f>Def_Sistemas_Conectores_Cabos!$B$7</f>
        <v>SMA 50-ohm</v>
      </c>
      <c r="P3320" s="19" t="str">
        <f>Def_Sistemas_Conectores_Cabos!$B$7</f>
        <v>SMA 50-ohm</v>
      </c>
      <c r="Q3320" s="27" t="str">
        <f t="shared" si="31"/>
        <v>SI-17C3:DI-BPMSigPatch-1/TO_OUT
SI-17C3:DI-BPMRFFE-1/TO_IN</v>
      </c>
      <c r="R3320" s="46" t="s">
        <v>25</v>
      </c>
      <c r="S3320" s="46" t="s">
        <v>25</v>
      </c>
      <c r="T3320" s="47" t="str">
        <f>Def_Sistemas_Conectores_Cabos!$C$14</f>
        <v>Datalink Extrudado</v>
      </c>
      <c r="U3320" s="45" t="s">
        <v>46</v>
      </c>
      <c r="V3320" s="33"/>
      <c r="W3320" s="33"/>
      <c r="X3320" s="33"/>
    </row>
    <row r="3321" ht="15.75" customHeight="1">
      <c r="A3321" s="19" t="str">
        <f>Def_Sistemas_Conectores_Cabos!$A$22</f>
        <v>BPM de elétrons</v>
      </c>
      <c r="B3321" s="22" t="str">
        <f>Datas_Entregas!$A$3</f>
        <v>BTS/Anel</v>
      </c>
      <c r="C3321" s="25">
        <f t="array" ref="C3321">INDEX(Datas_Entregas!$B$2:$B$100, MATCH(B3321, Datas_Entregas!$A$2:$A$100, 0), 1)</f>
        <v>43296</v>
      </c>
      <c r="D3321" s="22" t="str">
        <f>Def_Status_Montagem!$A$2</f>
        <v>A verificar</v>
      </c>
      <c r="E3321" s="35" t="str">
        <f>Def_Status_Montagem!$B$4</f>
        <v>Contratada (inclui etiqueta)</v>
      </c>
      <c r="F3321" s="26" t="str">
        <f t="array" ref="F3321">INDEX(Def_Instancias_Equipamentos!$F$2:$F$5135, MATCH(K3321, Def_Instancias_Equipamentos!$D$2:$D$5135, 0), 1)</f>
        <v>Túnel (Anel)</v>
      </c>
      <c r="G3321" s="27" t="str">
        <f t="array" ref="G3321">INDEX(Def_Instancias_Equipamentos!$F$2:$F$5135, MATCH(L3321, Def_Instancias_Equipamentos!$D$2:$D$5135, 0), 1)</f>
        <v>Sala Racks 17</v>
      </c>
      <c r="H3321" s="26" t="str">
        <f t="array" ref="H3321">INDEX(Def_Instancias_Equipamentos!$E$2:$E$5135, MATCH(K3321, Def_Instancias_Equipamentos!$D$2:$D$5135, 0), 1)</f>
        <v>SI-17C3</v>
      </c>
      <c r="I3321" s="27" t="str">
        <f t="array" ref="I3321">INDEX(Def_Instancias_Equipamentos!$E$2:$E$5135, MATCH(L3321, Def_Instancias_Equipamentos!$D$2:$D$5135, 0), 1)</f>
        <v>IA-17RaBPM</v>
      </c>
      <c r="J3321" s="27" t="str">
        <f t="shared" si="26"/>
        <v>EXTERNO</v>
      </c>
      <c r="K3321" s="28" t="str">
        <f>Def_Instancias_Equipamentos!$D$1173</f>
        <v>SI-17C3:DI-BPMSigPatch-2</v>
      </c>
      <c r="L3321" s="19" t="str">
        <f>Def_Instancias_Equipamentos!$D$923</f>
        <v>SI-17C3:DI-BPMRFFE-2</v>
      </c>
      <c r="M3321" s="44" t="s">
        <v>51</v>
      </c>
      <c r="N3321" s="45" t="s">
        <v>52</v>
      </c>
      <c r="O3321" s="31" t="str">
        <f>Def_Sistemas_Conectores_Cabos!$B$7</f>
        <v>SMA 50-ohm</v>
      </c>
      <c r="P3321" s="19" t="str">
        <f>Def_Sistemas_Conectores_Cabos!$B$7</f>
        <v>SMA 50-ohm</v>
      </c>
      <c r="Q3321" s="27" t="str">
        <f t="shared" si="31"/>
        <v>SI-17C3:DI-BPMSigPatch-2/TO_OUT
SI-17C3:DI-BPMRFFE-2/TO_IN</v>
      </c>
      <c r="R3321" s="46" t="s">
        <v>25</v>
      </c>
      <c r="S3321" s="46" t="s">
        <v>25</v>
      </c>
      <c r="T3321" s="47" t="str">
        <f>Def_Sistemas_Conectores_Cabos!$C$14</f>
        <v>Datalink Extrudado</v>
      </c>
      <c r="U3321" s="45" t="s">
        <v>46</v>
      </c>
      <c r="V3321" s="33"/>
      <c r="W3321" s="33"/>
      <c r="X3321" s="33"/>
    </row>
    <row r="3322" ht="15.75" customHeight="1">
      <c r="A3322" s="19" t="str">
        <f>Def_Sistemas_Conectores_Cabos!$A$22</f>
        <v>BPM de elétrons</v>
      </c>
      <c r="B3322" s="22" t="str">
        <f>Datas_Entregas!$A$3</f>
        <v>BTS/Anel</v>
      </c>
      <c r="C3322" s="25">
        <f t="array" ref="C3322">INDEX(Datas_Entregas!$B$2:$B$100, MATCH(B3322, Datas_Entregas!$A$2:$A$100, 0), 1)</f>
        <v>43296</v>
      </c>
      <c r="D3322" s="22" t="str">
        <f>Def_Status_Montagem!$A$2</f>
        <v>A verificar</v>
      </c>
      <c r="E3322" s="35" t="str">
        <f>Def_Status_Montagem!$B$4</f>
        <v>Contratada (inclui etiqueta)</v>
      </c>
      <c r="F3322" s="26" t="str">
        <f t="array" ref="F3322">INDEX(Def_Instancias_Equipamentos!$F$2:$F$5135, MATCH(K3322, Def_Instancias_Equipamentos!$D$2:$D$5135, 0), 1)</f>
        <v>Túnel (Anel)</v>
      </c>
      <c r="G3322" s="27" t="str">
        <f t="array" ref="G3322">INDEX(Def_Instancias_Equipamentos!$F$2:$F$5135, MATCH(L3322, Def_Instancias_Equipamentos!$D$2:$D$5135, 0), 1)</f>
        <v>Sala Racks 17</v>
      </c>
      <c r="H3322" s="26" t="str">
        <f t="array" ref="H3322">INDEX(Def_Instancias_Equipamentos!$E$2:$E$5135, MATCH(K3322, Def_Instancias_Equipamentos!$D$2:$D$5135, 0), 1)</f>
        <v>SI-17C4</v>
      </c>
      <c r="I3322" s="27" t="str">
        <f t="array" ref="I3322">INDEX(Def_Instancias_Equipamentos!$E$2:$E$5135, MATCH(L3322, Def_Instancias_Equipamentos!$D$2:$D$5135, 0), 1)</f>
        <v>IA-17RaBPM</v>
      </c>
      <c r="J3322" s="27" t="str">
        <f t="shared" si="26"/>
        <v>EXTERNO</v>
      </c>
      <c r="K3322" s="28" t="str">
        <f>Def_Instancias_Equipamentos!$D$1174</f>
        <v>SI-17C4:DI-BPMSigPatch</v>
      </c>
      <c r="L3322" s="19" t="str">
        <f>Def_Instancias_Equipamentos!$D$924</f>
        <v>SI-17C4:DI-BPMRFFE</v>
      </c>
      <c r="M3322" s="44" t="s">
        <v>51</v>
      </c>
      <c r="N3322" s="45" t="s">
        <v>52</v>
      </c>
      <c r="O3322" s="31" t="str">
        <f>Def_Sistemas_Conectores_Cabos!$B$7</f>
        <v>SMA 50-ohm</v>
      </c>
      <c r="P3322" s="19" t="str">
        <f>Def_Sistemas_Conectores_Cabos!$B$7</f>
        <v>SMA 50-ohm</v>
      </c>
      <c r="Q3322" s="27" t="str">
        <f t="shared" si="31"/>
        <v>SI-17C4:DI-BPMSigPatch/TO_OUT
SI-17C4:DI-BPMRFFE/TO_IN</v>
      </c>
      <c r="R3322" s="46" t="s">
        <v>25</v>
      </c>
      <c r="S3322" s="46" t="s">
        <v>25</v>
      </c>
      <c r="T3322" s="47" t="str">
        <f>Def_Sistemas_Conectores_Cabos!$C$14</f>
        <v>Datalink Extrudado</v>
      </c>
      <c r="U3322" s="45" t="s">
        <v>46</v>
      </c>
      <c r="V3322" s="33"/>
      <c r="W3322" s="33"/>
      <c r="X3322" s="33"/>
    </row>
    <row r="3323" ht="15.75" customHeight="1">
      <c r="A3323" s="19" t="str">
        <f>Def_Sistemas_Conectores_Cabos!$A$22</f>
        <v>BPM de elétrons</v>
      </c>
      <c r="B3323" s="22" t="str">
        <f>Datas_Entregas!$A$3</f>
        <v>BTS/Anel</v>
      </c>
      <c r="C3323" s="25">
        <f t="array" ref="C3323">INDEX(Datas_Entregas!$B$2:$B$100, MATCH(B3323, Datas_Entregas!$A$2:$A$100, 0), 1)</f>
        <v>43296</v>
      </c>
      <c r="D3323" s="22" t="str">
        <f>Def_Status_Montagem!$A$2</f>
        <v>A verificar</v>
      </c>
      <c r="E3323" s="35" t="str">
        <f>Def_Status_Montagem!$B$4</f>
        <v>Contratada (inclui etiqueta)</v>
      </c>
      <c r="F3323" s="26" t="str">
        <f t="array" ref="F3323">INDEX(Def_Instancias_Equipamentos!$F$2:$F$5135, MATCH(K3323, Def_Instancias_Equipamentos!$D$2:$D$5135, 0), 1)</f>
        <v>Túnel (Anel)</v>
      </c>
      <c r="G3323" s="27" t="str">
        <f t="array" ref="G3323">INDEX(Def_Instancias_Equipamentos!$F$2:$F$5135, MATCH(L3323, Def_Instancias_Equipamentos!$D$2:$D$5135, 0), 1)</f>
        <v>Sala Racks 17</v>
      </c>
      <c r="H3323" s="26" t="str">
        <f t="array" ref="H3323">INDEX(Def_Instancias_Equipamentos!$E$2:$E$5135, MATCH(K3323, Def_Instancias_Equipamentos!$D$2:$D$5135, 0), 1)</f>
        <v>SI-17M1</v>
      </c>
      <c r="I3323" s="27" t="str">
        <f t="array" ref="I3323">INDEX(Def_Instancias_Equipamentos!$E$2:$E$5135, MATCH(L3323, Def_Instancias_Equipamentos!$D$2:$D$5135, 0), 1)</f>
        <v>IA-17RaBPM</v>
      </c>
      <c r="J3323" s="27" t="str">
        <f t="shared" si="26"/>
        <v>EXTERNO</v>
      </c>
      <c r="K3323" s="28" t="str">
        <f>Def_Instancias_Equipamentos!$D$1175</f>
        <v>SI-17M1:DI-BPMSigPatch</v>
      </c>
      <c r="L3323" s="19" t="str">
        <f>Def_Instancias_Equipamentos!$D$925</f>
        <v>SI-17M1:DI-BPMRFFE</v>
      </c>
      <c r="M3323" s="44" t="s">
        <v>51</v>
      </c>
      <c r="N3323" s="45" t="s">
        <v>52</v>
      </c>
      <c r="O3323" s="31" t="str">
        <f>Def_Sistemas_Conectores_Cabos!$B$7</f>
        <v>SMA 50-ohm</v>
      </c>
      <c r="P3323" s="19" t="str">
        <f>Def_Sistemas_Conectores_Cabos!$B$7</f>
        <v>SMA 50-ohm</v>
      </c>
      <c r="Q3323" s="27" t="str">
        <f t="shared" si="31"/>
        <v>SI-17M1:DI-BPMSigPatch/TO_OUT
SI-17M1:DI-BPMRFFE/TO_IN</v>
      </c>
      <c r="R3323" s="46" t="s">
        <v>25</v>
      </c>
      <c r="S3323" s="46" t="s">
        <v>25</v>
      </c>
      <c r="T3323" s="47" t="str">
        <f>Def_Sistemas_Conectores_Cabos!$C$14</f>
        <v>Datalink Extrudado</v>
      </c>
      <c r="U3323" s="45" t="s">
        <v>46</v>
      </c>
      <c r="V3323" s="33"/>
      <c r="W3323" s="33"/>
      <c r="X3323" s="33"/>
    </row>
    <row r="3324" ht="15.75" customHeight="1">
      <c r="A3324" s="19" t="str">
        <f>Def_Sistemas_Conectores_Cabos!$A$22</f>
        <v>BPM de elétrons</v>
      </c>
      <c r="B3324" s="22" t="str">
        <f>Datas_Entregas!$A$3</f>
        <v>BTS/Anel</v>
      </c>
      <c r="C3324" s="25">
        <f t="array" ref="C3324">INDEX(Datas_Entregas!$B$2:$B$100, MATCH(B3324, Datas_Entregas!$A$2:$A$100, 0), 1)</f>
        <v>43296</v>
      </c>
      <c r="D3324" s="22" t="str">
        <f>Def_Status_Montagem!$A$2</f>
        <v>A verificar</v>
      </c>
      <c r="E3324" s="35" t="str">
        <f>Def_Status_Montagem!$B$4</f>
        <v>Contratada (inclui etiqueta)</v>
      </c>
      <c r="F3324" s="26" t="str">
        <f t="array" ref="F3324">INDEX(Def_Instancias_Equipamentos!$F$2:$F$5135, MATCH(K3324, Def_Instancias_Equipamentos!$D$2:$D$5135, 0), 1)</f>
        <v>Túnel (Anel)</v>
      </c>
      <c r="G3324" s="27" t="str">
        <f t="array" ref="G3324">INDEX(Def_Instancias_Equipamentos!$F$2:$F$5135, MATCH(L3324, Def_Instancias_Equipamentos!$D$2:$D$5135, 0), 1)</f>
        <v>Sala Racks 17</v>
      </c>
      <c r="H3324" s="26" t="str">
        <f t="array" ref="H3324">INDEX(Def_Instancias_Equipamentos!$E$2:$E$5135, MATCH(K3324, Def_Instancias_Equipamentos!$D$2:$D$5135, 0), 1)</f>
        <v>SI-17M2</v>
      </c>
      <c r="I3324" s="27" t="str">
        <f t="array" ref="I3324">INDEX(Def_Instancias_Equipamentos!$E$2:$E$5135, MATCH(L3324, Def_Instancias_Equipamentos!$D$2:$D$5135, 0), 1)</f>
        <v>IA-17RaBPM</v>
      </c>
      <c r="J3324" s="27" t="str">
        <f t="shared" si="26"/>
        <v>EXTERNO</v>
      </c>
      <c r="K3324" s="28" t="str">
        <f>Def_Instancias_Equipamentos!$D$1176</f>
        <v>SI-17M2:DI-BPMSigPatch</v>
      </c>
      <c r="L3324" s="19" t="str">
        <f>Def_Instancias_Equipamentos!$D$926</f>
        <v>SI-17M2:DI-BPMRFFE</v>
      </c>
      <c r="M3324" s="44" t="s">
        <v>51</v>
      </c>
      <c r="N3324" s="45" t="s">
        <v>52</v>
      </c>
      <c r="O3324" s="31" t="str">
        <f>Def_Sistemas_Conectores_Cabos!$B$7</f>
        <v>SMA 50-ohm</v>
      </c>
      <c r="P3324" s="19" t="str">
        <f>Def_Sistemas_Conectores_Cabos!$B$7</f>
        <v>SMA 50-ohm</v>
      </c>
      <c r="Q3324" s="27" t="str">
        <f t="shared" si="31"/>
        <v>SI-17M2:DI-BPMSigPatch/TO_OUT
SI-17M2:DI-BPMRFFE/TO_IN</v>
      </c>
      <c r="R3324" s="46" t="s">
        <v>25</v>
      </c>
      <c r="S3324" s="46" t="s">
        <v>25</v>
      </c>
      <c r="T3324" s="47" t="str">
        <f>Def_Sistemas_Conectores_Cabos!$C$14</f>
        <v>Datalink Extrudado</v>
      </c>
      <c r="U3324" s="45" t="s">
        <v>46</v>
      </c>
      <c r="V3324" s="33"/>
      <c r="W3324" s="33"/>
      <c r="X3324" s="33"/>
    </row>
    <row r="3325" ht="15.75" customHeight="1">
      <c r="A3325" s="19" t="str">
        <f>Def_Sistemas_Conectores_Cabos!$A$22</f>
        <v>BPM de elétrons</v>
      </c>
      <c r="B3325" s="22" t="str">
        <f>Datas_Entregas!$A$6</f>
        <v>Linhas de Luz (fases I-A e II)</v>
      </c>
      <c r="C3325" s="25">
        <f t="array" ref="C3325">INDEX(Datas_Entregas!$B$2:$B$100, MATCH(B3325, Datas_Entregas!$A$2:$A$100, 0), 1)</f>
        <v>43374</v>
      </c>
      <c r="D3325" s="22" t="str">
        <f>Def_Status_Montagem!$A$2</f>
        <v>A verificar</v>
      </c>
      <c r="E3325" s="35" t="str">
        <f>Def_Status_Montagem!$B$4</f>
        <v>Contratada (inclui etiqueta)</v>
      </c>
      <c r="F3325" s="26" t="str">
        <f t="array" ref="F3325">INDEX(Def_Instancias_Equipamentos!$F$2:$F$5135, MATCH(K3325, Def_Instancias_Equipamentos!$D$2:$D$5135, 0), 1)</f>
        <v>Túnel (Anel)</v>
      </c>
      <c r="G3325" s="27" t="str">
        <f t="array" ref="G3325">INDEX(Def_Instancias_Equipamentos!$F$2:$F$5135, MATCH(L3325, Def_Instancias_Equipamentos!$D$2:$D$5135, 0), 1)</f>
        <v>Sala Racks 17</v>
      </c>
      <c r="H3325" s="26" t="str">
        <f t="array" ref="H3325">INDEX(Def_Instancias_Equipamentos!$E$2:$E$5135, MATCH(K3325, Def_Instancias_Equipamentos!$D$2:$D$5135, 0), 1)</f>
        <v>SI-17SA</v>
      </c>
      <c r="I3325" s="27" t="str">
        <f t="array" ref="I3325">INDEX(Def_Instancias_Equipamentos!$E$2:$E$5135, MATCH(L3325, Def_Instancias_Equipamentos!$D$2:$D$5135, 0), 1)</f>
        <v>IA-17RaBPM</v>
      </c>
      <c r="J3325" s="27" t="str">
        <f t="shared" si="26"/>
        <v>EXTERNO</v>
      </c>
      <c r="K3325" s="28" t="str">
        <f>Def_Instancias_Equipamentos!$D$1233</f>
        <v>SI-17SA:DI-BPMSigPatch-1</v>
      </c>
      <c r="L3325" s="19" t="str">
        <f>Def_Instancias_Equipamentos!$D$983</f>
        <v>SI-17SA:DI-BPMRFFE-1</v>
      </c>
      <c r="M3325" s="44" t="s">
        <v>51</v>
      </c>
      <c r="N3325" s="45" t="s">
        <v>52</v>
      </c>
      <c r="O3325" s="31" t="str">
        <f>Def_Sistemas_Conectores_Cabos!$B$7</f>
        <v>SMA 50-ohm</v>
      </c>
      <c r="P3325" s="19" t="str">
        <f>Def_Sistemas_Conectores_Cabos!$B$7</f>
        <v>SMA 50-ohm</v>
      </c>
      <c r="Q3325" s="27" t="str">
        <f t="shared" si="31"/>
        <v>SI-17SA:DI-BPMSigPatch-1/TO_OUT
SI-17SA:DI-BPMRFFE-1/TO_IN</v>
      </c>
      <c r="R3325" s="46" t="s">
        <v>25</v>
      </c>
      <c r="S3325" s="46" t="s">
        <v>25</v>
      </c>
      <c r="T3325" s="47" t="str">
        <f>Def_Sistemas_Conectores_Cabos!$C$14</f>
        <v>Datalink Extrudado</v>
      </c>
      <c r="U3325" s="45" t="s">
        <v>46</v>
      </c>
      <c r="V3325" s="33"/>
      <c r="W3325" s="33"/>
      <c r="X3325" s="33"/>
    </row>
    <row r="3326" ht="15.75" customHeight="1">
      <c r="A3326" s="19" t="str">
        <f>Def_Sistemas_Conectores_Cabos!$A$22</f>
        <v>BPM de elétrons</v>
      </c>
      <c r="B3326" s="22" t="str">
        <f>Datas_Entregas!$A$6</f>
        <v>Linhas de Luz (fases I-A e II)</v>
      </c>
      <c r="C3326" s="25">
        <f t="array" ref="C3326">INDEX(Datas_Entregas!$B$2:$B$100, MATCH(B3326, Datas_Entregas!$A$2:$A$100, 0), 1)</f>
        <v>43374</v>
      </c>
      <c r="D3326" s="22" t="str">
        <f>Def_Status_Montagem!$A$2</f>
        <v>A verificar</v>
      </c>
      <c r="E3326" s="35" t="str">
        <f>Def_Status_Montagem!$B$4</f>
        <v>Contratada (inclui etiqueta)</v>
      </c>
      <c r="F3326" s="26" t="str">
        <f t="array" ref="F3326">INDEX(Def_Instancias_Equipamentos!$F$2:$F$5135, MATCH(K3326, Def_Instancias_Equipamentos!$D$2:$D$5135, 0), 1)</f>
        <v>Túnel (Anel)</v>
      </c>
      <c r="G3326" s="27" t="str">
        <f t="array" ref="G3326">INDEX(Def_Instancias_Equipamentos!$F$2:$F$5135, MATCH(L3326, Def_Instancias_Equipamentos!$D$2:$D$5135, 0), 1)</f>
        <v>Sala Racks 17</v>
      </c>
      <c r="H3326" s="26" t="str">
        <f t="array" ref="H3326">INDEX(Def_Instancias_Equipamentos!$E$2:$E$5135, MATCH(K3326, Def_Instancias_Equipamentos!$D$2:$D$5135, 0), 1)</f>
        <v>SI-17SA</v>
      </c>
      <c r="I3326" s="27" t="str">
        <f t="array" ref="I3326">INDEX(Def_Instancias_Equipamentos!$E$2:$E$5135, MATCH(L3326, Def_Instancias_Equipamentos!$D$2:$D$5135, 0), 1)</f>
        <v>IA-17RaBPM</v>
      </c>
      <c r="J3326" s="27" t="str">
        <f t="shared" si="26"/>
        <v>EXTERNO</v>
      </c>
      <c r="K3326" s="28" t="str">
        <f>Def_Instancias_Equipamentos!$D$1234</f>
        <v>SI-17SA:DI-BPMSigPatch-2</v>
      </c>
      <c r="L3326" s="19" t="str">
        <f>Def_Instancias_Equipamentos!$D$984</f>
        <v>SI-17SA:DI-BPMRFFE-2</v>
      </c>
      <c r="M3326" s="44" t="s">
        <v>51</v>
      </c>
      <c r="N3326" s="45" t="s">
        <v>52</v>
      </c>
      <c r="O3326" s="31" t="str">
        <f>Def_Sistemas_Conectores_Cabos!$B$7</f>
        <v>SMA 50-ohm</v>
      </c>
      <c r="P3326" s="19" t="str">
        <f>Def_Sistemas_Conectores_Cabos!$B$7</f>
        <v>SMA 50-ohm</v>
      </c>
      <c r="Q3326" s="27" t="str">
        <f t="shared" si="31"/>
        <v>SI-17SA:DI-BPMSigPatch-2/TO_OUT
SI-17SA:DI-BPMRFFE-2/TO_IN</v>
      </c>
      <c r="R3326" s="46" t="s">
        <v>25</v>
      </c>
      <c r="S3326" s="46" t="s">
        <v>25</v>
      </c>
      <c r="T3326" s="47" t="str">
        <f>Def_Sistemas_Conectores_Cabos!$C$14</f>
        <v>Datalink Extrudado</v>
      </c>
      <c r="U3326" s="45" t="s">
        <v>46</v>
      </c>
      <c r="V3326" s="33"/>
      <c r="W3326" s="33"/>
      <c r="X3326" s="33"/>
    </row>
    <row r="3327" ht="15.75" customHeight="1">
      <c r="A3327" s="19" t="str">
        <f>Def_Sistemas_Conectores_Cabos!$A$15</f>
        <v>Sintonia</v>
      </c>
      <c r="B3327" s="22" t="str">
        <f>Datas_Entregas!$A$2</f>
        <v>Booster/LTB</v>
      </c>
      <c r="C3327" s="25">
        <f t="array" ref="C3327">INDEX(Datas_Entregas!$B$2:$B$100, MATCH(B3327, Datas_Entregas!$A$2:$A$100, 0), 1)</f>
        <v>43266</v>
      </c>
      <c r="D3327" s="22" t="str">
        <f>Def_Status_Montagem!$A$5</f>
        <v>Pronto para instalar</v>
      </c>
      <c r="E3327" s="35" t="str">
        <f>Def_Status_Montagem!$B$6</f>
        <v>DIG (montagem em campo)</v>
      </c>
      <c r="F3327" s="26" t="str">
        <f t="array" ref="F3327">INDEX(Def_Instancias_Equipamentos!$F$2:$F$5135, MATCH(K3327, Def_Instancias_Equipamentos!$D$2:$D$5135, 0), 1)</f>
        <v>Túnel (Booster)</v>
      </c>
      <c r="G3327" s="27" t="str">
        <f t="array" ref="G3327">INDEX(Def_Instancias_Equipamentos!$F$2:$F$5135, MATCH(L3327, Def_Instancias_Equipamentos!$D$2:$D$5135, 0), 1)</f>
        <v>Sala Racks 18 parte 1</v>
      </c>
      <c r="H3327" s="26" t="str">
        <f t="array" ref="H3327">INDEX(Def_Instancias_Equipamentos!$E$2:$E$5135, MATCH(K3327, Def_Instancias_Equipamentos!$D$2:$D$5135, 0), 1)</f>
        <v>BO-04U</v>
      </c>
      <c r="I3327" s="27" t="str">
        <f t="array" ref="I3327">INDEX(Def_Instancias_Equipamentos!$E$2:$E$5135, MATCH(L3327, Def_Instancias_Equipamentos!$D$2:$D$5135, 0), 1)</f>
        <v>IA-18RaDiag04</v>
      </c>
      <c r="J3327" s="27" t="str">
        <f t="shared" si="26"/>
        <v>EXTERNO</v>
      </c>
      <c r="K3327" s="28" t="str">
        <f>Def_Instancias_Equipamentos!$D$432</f>
        <v>BO-04U:DI-TuneBPMHyb</v>
      </c>
      <c r="L3327" s="19" t="str">
        <f>Def_Instancias_Equipamentos!$D$415</f>
        <v>AS-Glob:DI-TuneFBE</v>
      </c>
      <c r="M3327" s="212" t="s">
        <v>70</v>
      </c>
      <c r="N3327" s="54" t="s">
        <v>1277</v>
      </c>
      <c r="O3327" s="31" t="str">
        <f>Def_Sistemas_Conectores_Cabos!$B$10</f>
        <v>N 50-ohm</v>
      </c>
      <c r="P3327" s="50" t="str">
        <f>Def_Sistemas_Conectores_Cabos!$B$10</f>
        <v>N 50-ohm</v>
      </c>
      <c r="Q3327" s="55" t="str">
        <f t="shared" si="31"/>
        <v>BO-04U:DI-TuneBPMHyb/DeltaY
AS-Glob:DI-TuneFBE/BO_V_In</v>
      </c>
      <c r="R3327" s="56">
        <v>150.0</v>
      </c>
      <c r="S3327" s="56">
        <v>150.0</v>
      </c>
      <c r="T3327" s="50" t="str">
        <f>Def_Sistemas_Conectores_Cabos!$C$12</f>
        <v>Datalink DLC R12</v>
      </c>
      <c r="U3327" s="56"/>
      <c r="V3327" s="33"/>
      <c r="W3327" s="33"/>
      <c r="X3327" s="33"/>
    </row>
    <row r="3328" ht="15.75" customHeight="1">
      <c r="A3328" s="19" t="str">
        <f>Def_Sistemas_Conectores_Cabos!$A$15</f>
        <v>Sintonia</v>
      </c>
      <c r="B3328" s="22" t="str">
        <f>Datas_Entregas!$A$3</f>
        <v>BTS/Anel</v>
      </c>
      <c r="C3328" s="25">
        <f t="array" ref="C3328">INDEX(Datas_Entregas!$B$2:$B$100, MATCH(B3328, Datas_Entregas!$A$2:$A$100, 0), 1)</f>
        <v>43296</v>
      </c>
      <c r="D3328" s="22" t="str">
        <f>Def_Status_Montagem!$A$5</f>
        <v>Pronto para instalar</v>
      </c>
      <c r="E3328" s="35" t="str">
        <f>Def_Status_Montagem!$B$6</f>
        <v>DIG (montagem em campo)</v>
      </c>
      <c r="F3328" s="26" t="str">
        <f t="array" ref="F3328">INDEX(Def_Instancias_Equipamentos!$F$2:$F$5135, MATCH(K3328, Def_Instancias_Equipamentos!$D$2:$D$5135, 0), 1)</f>
        <v>Túnel (Anel)</v>
      </c>
      <c r="G3328" s="27" t="str">
        <f t="array" ref="G3328">INDEX(Def_Instancias_Equipamentos!$F$2:$F$5135, MATCH(L3328, Def_Instancias_Equipamentos!$D$2:$D$5135, 0), 1)</f>
        <v>Sala Racks 18 parte 1</v>
      </c>
      <c r="H3328" s="26" t="str">
        <f t="array" ref="H3328">INDEX(Def_Instancias_Equipamentos!$E$2:$E$5135, MATCH(K3328, Def_Instancias_Equipamentos!$D$2:$D$5135, 0), 1)</f>
        <v>SI-17C4</v>
      </c>
      <c r="I3328" s="27" t="str">
        <f t="array" ref="I3328">INDEX(Def_Instancias_Equipamentos!$E$2:$E$5135, MATCH(L3328, Def_Instancias_Equipamentos!$D$2:$D$5135, 0), 1)</f>
        <v>IA-18RaDiag04</v>
      </c>
      <c r="J3328" s="27" t="str">
        <f t="shared" si="26"/>
        <v>EXTERNO</v>
      </c>
      <c r="K3328" s="28" t="str">
        <f>Def_Instancias_Equipamentos!$D$431</f>
        <v>SI-17C4:DI-TuneBPMHyb</v>
      </c>
      <c r="L3328" s="50" t="str">
        <f>Def_Instancias_Equipamentos!$D$415</f>
        <v>AS-Glob:DI-TuneFBE</v>
      </c>
      <c r="M3328" s="212" t="s">
        <v>70</v>
      </c>
      <c r="N3328" s="54" t="s">
        <v>1278</v>
      </c>
      <c r="O3328" s="31" t="str">
        <f>Def_Sistemas_Conectores_Cabos!$B$10</f>
        <v>N 50-ohm</v>
      </c>
      <c r="P3328" s="50" t="str">
        <f>Def_Sistemas_Conectores_Cabos!$B$10</f>
        <v>N 50-ohm</v>
      </c>
      <c r="Q3328" s="55" t="str">
        <f t="shared" si="31"/>
        <v>SI-17C4:DI-TuneBPMHyb/DeltaY
AS-Glob:DI-TuneFBE/SI_V_in</v>
      </c>
      <c r="R3328" s="56">
        <v>60.0</v>
      </c>
      <c r="S3328" s="56">
        <v>60.0</v>
      </c>
      <c r="T3328" s="50" t="str">
        <f>Def_Sistemas_Conectores_Cabos!$C$12</f>
        <v>Datalink DLC R12</v>
      </c>
      <c r="U3328" s="56"/>
      <c r="V3328" s="33"/>
      <c r="W3328" s="33"/>
      <c r="X3328" s="33"/>
    </row>
    <row r="3329" ht="15.75" customHeight="1">
      <c r="A3329" s="19" t="str">
        <f>Def_Sistemas_Conectores_Cabos!$A$15</f>
        <v>Sintonia</v>
      </c>
      <c r="B3329" s="22" t="str">
        <f>Datas_Entregas!$A$3</f>
        <v>BTS/Anel</v>
      </c>
      <c r="C3329" s="25">
        <f t="array" ref="C3329">INDEX(Datas_Entregas!$B$2:$B$100, MATCH(B3329, Datas_Entregas!$A$2:$A$100, 0), 1)</f>
        <v>43296</v>
      </c>
      <c r="D3329" s="22" t="str">
        <f>Def_Status_Montagem!$A$5</f>
        <v>Pronto para instalar</v>
      </c>
      <c r="E3329" s="35" t="str">
        <f>Def_Status_Montagem!$B$6</f>
        <v>DIG (montagem em campo)</v>
      </c>
      <c r="F3329" s="26" t="str">
        <f t="array" ref="F3329">INDEX(Def_Instancias_Equipamentos!$F$2:$F$5135, MATCH(K3329, Def_Instancias_Equipamentos!$D$2:$D$5135, 0), 1)</f>
        <v>Túnel (Anel)</v>
      </c>
      <c r="G3329" s="27" t="str">
        <f t="array" ref="G3329">INDEX(Def_Instancias_Equipamentos!$F$2:$F$5135, MATCH(L3329, Def_Instancias_Equipamentos!$D$2:$D$5135, 0), 1)</f>
        <v>Sala Racks 18 parte 1</v>
      </c>
      <c r="H3329" s="26" t="str">
        <f t="array" ref="H3329">INDEX(Def_Instancias_Equipamentos!$E$2:$E$5135, MATCH(K3329, Def_Instancias_Equipamentos!$D$2:$D$5135, 0), 1)</f>
        <v>SI-18SB</v>
      </c>
      <c r="I3329" s="27" t="str">
        <f t="array" ref="I3329">INDEX(Def_Instancias_Equipamentos!$E$2:$E$5135, MATCH(L3329, Def_Instancias_Equipamentos!$D$2:$D$5135, 0), 1)</f>
        <v>IA-18RaDiag04</v>
      </c>
      <c r="J3329" s="27" t="str">
        <f t="shared" si="26"/>
        <v>EXTERNO</v>
      </c>
      <c r="K3329" s="28" t="str">
        <f>Def_Instancias_Equipamentos!$D$430</f>
        <v>SI-18SB:DI-TuneBPMHyb</v>
      </c>
      <c r="L3329" s="50" t="str">
        <f>Def_Instancias_Equipamentos!$D$415</f>
        <v>AS-Glob:DI-TuneFBE</v>
      </c>
      <c r="M3329" s="212" t="s">
        <v>55</v>
      </c>
      <c r="N3329" s="54" t="s">
        <v>1279</v>
      </c>
      <c r="O3329" s="31" t="str">
        <f>Def_Sistemas_Conectores_Cabos!$B$10</f>
        <v>N 50-ohm</v>
      </c>
      <c r="P3329" s="50" t="str">
        <f>Def_Sistemas_Conectores_Cabos!$B$10</f>
        <v>N 50-ohm</v>
      </c>
      <c r="Q3329" s="55" t="str">
        <f t="shared" si="31"/>
        <v>SI-18SB:DI-TuneBPMHyb/DeltaX
AS-Glob:DI-TuneFBE/SI_H_In</v>
      </c>
      <c r="R3329" s="56">
        <v>50.0</v>
      </c>
      <c r="S3329" s="56">
        <v>50.0</v>
      </c>
      <c r="T3329" s="50" t="str">
        <f>Def_Sistemas_Conectores_Cabos!$C$12</f>
        <v>Datalink DLC R12</v>
      </c>
      <c r="U3329" s="56"/>
      <c r="V3329" s="33"/>
      <c r="W3329" s="33"/>
      <c r="X3329" s="33"/>
    </row>
    <row r="3330" ht="15.75" customHeight="1">
      <c r="A3330" s="19" t="str">
        <f>Def_Sistemas_Conectores_Cabos!$A$15</f>
        <v>Sintonia</v>
      </c>
      <c r="B3330" s="22" t="str">
        <f>Datas_Entregas!$A$2</f>
        <v>Booster/LTB</v>
      </c>
      <c r="C3330" s="25">
        <f t="array" ref="C3330">INDEX(Datas_Entregas!$B$2:$B$100, MATCH(B3330, Datas_Entregas!$A$2:$A$100, 0), 1)</f>
        <v>43266</v>
      </c>
      <c r="D3330" s="22" t="str">
        <f>Def_Status_Montagem!$A$5</f>
        <v>Pronto para instalar</v>
      </c>
      <c r="E3330" s="35" t="str">
        <f>Def_Status_Montagem!$B$6</f>
        <v>DIG (montagem em campo)</v>
      </c>
      <c r="F3330" s="26" t="str">
        <f t="array" ref="F3330">INDEX(Def_Instancias_Equipamentos!$F$2:$F$5135, MATCH(K3330, Def_Instancias_Equipamentos!$D$2:$D$5135, 0), 1)</f>
        <v>Túnel (Booster)</v>
      </c>
      <c r="G3330" s="27" t="str">
        <f t="array" ref="G3330">INDEX(Def_Instancias_Equipamentos!$F$2:$F$5135, MATCH(L3330, Def_Instancias_Equipamentos!$D$2:$D$5135, 0), 1)</f>
        <v>Sala Racks 18 parte 1</v>
      </c>
      <c r="H3330" s="26" t="str">
        <f t="array" ref="H3330">INDEX(Def_Instancias_Equipamentos!$E$2:$E$5135, MATCH(K3330, Def_Instancias_Equipamentos!$D$2:$D$5135, 0), 1)</f>
        <v>BO-04U</v>
      </c>
      <c r="I3330" s="27" t="str">
        <f t="array" ref="I3330">INDEX(Def_Instancias_Equipamentos!$E$2:$E$5135, MATCH(L3330, Def_Instancias_Equipamentos!$D$2:$D$5135, 0), 1)</f>
        <v>IA-18RaDiag04</v>
      </c>
      <c r="J3330" s="27" t="str">
        <f t="shared" si="26"/>
        <v>EXTERNO</v>
      </c>
      <c r="K3330" s="28" t="str">
        <f>Def_Instancias_Equipamentos!$D$432</f>
        <v>BO-04U:DI-TuneBPMHyb</v>
      </c>
      <c r="L3330" s="19" t="str">
        <f>Def_Instancias_Equipamentos!$D$439</f>
        <v>IA-18RaDiag04:DI-GDev</v>
      </c>
      <c r="M3330" s="212" t="s">
        <v>1280</v>
      </c>
      <c r="N3330" s="216" t="s">
        <v>1258</v>
      </c>
      <c r="O3330" s="31" t="str">
        <f>Def_Sistemas_Conectores_Cabos!$B$10</f>
        <v>N 50-ohm</v>
      </c>
      <c r="P3330" s="50" t="str">
        <f>Def_Sistemas_Conectores_Cabos!$B$10</f>
        <v>N 50-ohm</v>
      </c>
      <c r="Q3330" s="55" t="str">
        <f t="shared" si="31"/>
        <v>BO-04U:DI-TuneBPMHyb/Q
IA-18RaDiag04:DI-GDev/GPort</v>
      </c>
      <c r="R3330" s="56">
        <v>150.0</v>
      </c>
      <c r="S3330" s="56">
        <v>150.0</v>
      </c>
      <c r="T3330" s="50" t="str">
        <f>Def_Sistemas_Conectores_Cabos!$C$12</f>
        <v>Datalink DLC R12</v>
      </c>
      <c r="U3330" s="56"/>
      <c r="V3330" s="33"/>
      <c r="W3330" s="33"/>
      <c r="X3330" s="33"/>
    </row>
    <row r="3331" ht="15.75" customHeight="1">
      <c r="A3331" s="19" t="str">
        <f>Def_Sistemas_Conectores_Cabos!$A$17</f>
        <v>Genérico</v>
      </c>
      <c r="B3331" s="22" t="str">
        <f>Datas_Entregas!$A$3</f>
        <v>BTS/Anel</v>
      </c>
      <c r="C3331" s="25">
        <f t="array" ref="C3331">INDEX(Datas_Entregas!$B$2:$B$100, MATCH(B3331, Datas_Entregas!$A$2:$A$100, 0), 1)</f>
        <v>43296</v>
      </c>
      <c r="D3331" s="22" t="str">
        <f>Def_Status_Montagem!$A$5</f>
        <v>Pronto para instalar</v>
      </c>
      <c r="E3331" s="35" t="str">
        <f>Def_Status_Montagem!$B$6</f>
        <v>DIG (montagem em campo)</v>
      </c>
      <c r="F3331" s="26" t="str">
        <f t="array" ref="F3331">INDEX(Def_Instancias_Equipamentos!$F$2:$F$5135, MATCH(K3331, Def_Instancias_Equipamentos!$D$2:$D$5135, 0), 1)</f>
        <v>Túnel (Booster)</v>
      </c>
      <c r="G3331" s="27" t="str">
        <f t="array" ref="G3331">INDEX(Def_Instancias_Equipamentos!$F$2:$F$5135, MATCH(L3331, Def_Instancias_Equipamentos!$D$2:$D$5135, 0), 1)</f>
        <v>Sala Racks 18 parte 1</v>
      </c>
      <c r="H3331" s="26" t="str">
        <f t="array" ref="H3331">INDEX(Def_Instancias_Equipamentos!$E$2:$E$5135, MATCH(K3331, Def_Instancias_Equipamentos!$D$2:$D$5135, 0), 1)</f>
        <v>BO-04D</v>
      </c>
      <c r="I3331" s="27" t="str">
        <f t="array" ref="I3331">INDEX(Def_Instancias_Equipamentos!$E$2:$E$5135, MATCH(L3331, Def_Instancias_Equipamentos!$D$2:$D$5135, 0), 1)</f>
        <v>IA-18RaDiag04</v>
      </c>
      <c r="J3331" s="27" t="str">
        <f t="shared" si="26"/>
        <v>EXTERNO</v>
      </c>
      <c r="K3331" s="28" t="str">
        <f>Def_Instancias_Equipamentos!$D$427</f>
        <v>BO-04D:DI-GSL07Hyb</v>
      </c>
      <c r="L3331" s="80" t="str">
        <f>Def_Instancias_Equipamentos!$D$439</f>
        <v>IA-18RaDiag04:DI-GDev</v>
      </c>
      <c r="M3331" s="29" t="s">
        <v>55</v>
      </c>
      <c r="N3331" s="87" t="s">
        <v>1258</v>
      </c>
      <c r="O3331" s="28" t="str">
        <f>Def_Sistemas_Conectores_Cabos!$B$10</f>
        <v>N 50-ohm</v>
      </c>
      <c r="P3331" s="19" t="str">
        <f>Def_Sistemas_Conectores_Cabos!$B$11</f>
        <v>N 90-deg 50-ohm</v>
      </c>
      <c r="Q3331" s="27" t="str">
        <f t="shared" si="31"/>
        <v>BO-04D:DI-GSL07Hyb/DeltaX
IA-18RaDiag04:DI-GDev/GPort</v>
      </c>
      <c r="R3331" s="32">
        <v>110.0</v>
      </c>
      <c r="S3331" s="32">
        <v>110.0</v>
      </c>
      <c r="T3331" s="19" t="str">
        <f>Def_Sistemas_Conectores_Cabos!$C$12</f>
        <v>Datalink DLC R12</v>
      </c>
      <c r="U3331" s="32"/>
      <c r="V3331" s="33"/>
      <c r="W3331" s="33"/>
      <c r="X3331" s="33"/>
    </row>
    <row r="3332" ht="15.75" customHeight="1">
      <c r="A3332" s="19" t="str">
        <f>Def_Sistemas_Conectores_Cabos!$A$17</f>
        <v>Genérico</v>
      </c>
      <c r="B3332" s="22" t="str">
        <f>Datas_Entregas!$A$3</f>
        <v>BTS/Anel</v>
      </c>
      <c r="C3332" s="25">
        <f t="array" ref="C3332">INDEX(Datas_Entregas!$B$2:$B$100, MATCH(B3332, Datas_Entregas!$A$2:$A$100, 0), 1)</f>
        <v>43296</v>
      </c>
      <c r="D3332" s="22" t="str">
        <f>Def_Status_Montagem!$A$5</f>
        <v>Pronto para instalar</v>
      </c>
      <c r="E3332" s="35" t="str">
        <f>Def_Status_Montagem!$B$6</f>
        <v>DIG (montagem em campo)</v>
      </c>
      <c r="F3332" s="26" t="str">
        <f t="array" ref="F3332">INDEX(Def_Instancias_Equipamentos!$F$2:$F$5135, MATCH(K3332, Def_Instancias_Equipamentos!$D$2:$D$5135, 0), 1)</f>
        <v>Túnel (Booster)</v>
      </c>
      <c r="G3332" s="27" t="str">
        <f t="array" ref="G3332">INDEX(Def_Instancias_Equipamentos!$F$2:$F$5135, MATCH(L3332, Def_Instancias_Equipamentos!$D$2:$D$5135, 0), 1)</f>
        <v>Sala Racks 18 parte 1</v>
      </c>
      <c r="H3332" s="26" t="str">
        <f t="array" ref="H3332">INDEX(Def_Instancias_Equipamentos!$E$2:$E$5135, MATCH(K3332, Def_Instancias_Equipamentos!$D$2:$D$5135, 0), 1)</f>
        <v>BO-04D</v>
      </c>
      <c r="I3332" s="27" t="str">
        <f t="array" ref="I3332">INDEX(Def_Instancias_Equipamentos!$E$2:$E$5135, MATCH(L3332, Def_Instancias_Equipamentos!$D$2:$D$5135, 0), 1)</f>
        <v>IA-18RaDiag04</v>
      </c>
      <c r="J3332" s="27" t="str">
        <f t="shared" si="26"/>
        <v>EXTERNO</v>
      </c>
      <c r="K3332" s="28" t="str">
        <f>Def_Instancias_Equipamentos!$D$427</f>
        <v>BO-04D:DI-GSL07Hyb</v>
      </c>
      <c r="L3332" s="80" t="str">
        <f>Def_Instancias_Equipamentos!$D$439</f>
        <v>IA-18RaDiag04:DI-GDev</v>
      </c>
      <c r="M3332" s="29" t="s">
        <v>70</v>
      </c>
      <c r="N3332" s="87" t="s">
        <v>1258</v>
      </c>
      <c r="O3332" s="28" t="str">
        <f>Def_Sistemas_Conectores_Cabos!$B$10</f>
        <v>N 50-ohm</v>
      </c>
      <c r="P3332" s="19" t="str">
        <f>Def_Sistemas_Conectores_Cabos!$B$11</f>
        <v>N 90-deg 50-ohm</v>
      </c>
      <c r="Q3332" s="27" t="str">
        <f t="shared" si="31"/>
        <v>BO-04D:DI-GSL07Hyb/DeltaY
IA-18RaDiag04:DI-GDev/GPort</v>
      </c>
      <c r="R3332" s="32">
        <v>110.0</v>
      </c>
      <c r="S3332" s="32">
        <v>110.0</v>
      </c>
      <c r="T3332" s="19" t="str">
        <f>Def_Sistemas_Conectores_Cabos!$C$12</f>
        <v>Datalink DLC R12</v>
      </c>
      <c r="U3332" s="32"/>
      <c r="V3332" s="33"/>
      <c r="W3332" s="33"/>
      <c r="X3332" s="33"/>
    </row>
    <row r="3333" ht="15.75" customHeight="1">
      <c r="A3333" s="19" t="str">
        <f>Def_Sistemas_Conectores_Cabos!$A$14</f>
        <v>BbB</v>
      </c>
      <c r="B3333" s="22" t="str">
        <f>Datas_Entregas!$A$3</f>
        <v>BTS/Anel</v>
      </c>
      <c r="C3333" s="25">
        <f t="array" ref="C3333">INDEX(Datas_Entregas!$B$2:$B$100, MATCH(B3333, Datas_Entregas!$A$2:$A$100, 0), 1)</f>
        <v>43296</v>
      </c>
      <c r="D3333" s="22" t="str">
        <f>Def_Status_Montagem!$A$5</f>
        <v>Pronto para instalar</v>
      </c>
      <c r="E3333" s="35" t="str">
        <f>Def_Status_Montagem!$B$6</f>
        <v>DIG (montagem em campo)</v>
      </c>
      <c r="F3333" s="26" t="str">
        <f t="array" ref="F3333">INDEX(Def_Instancias_Equipamentos!$F$2:$F$5135, MATCH(K3333, Def_Instancias_Equipamentos!$D$2:$D$5135, 0), 1)</f>
        <v>Túnel (Anel)</v>
      </c>
      <c r="G3333" s="27" t="str">
        <f t="array" ref="G3333">INDEX(Def_Instancias_Equipamentos!$F$2:$F$5135, MATCH(L3333, Def_Instancias_Equipamentos!$D$2:$D$5135, 0), 1)</f>
        <v>Sala Racks 18 parte 1</v>
      </c>
      <c r="H3333" s="26" t="str">
        <f t="array" ref="H3333">INDEX(Def_Instancias_Equipamentos!$E$2:$E$5135, MATCH(K3333, Def_Instancias_Equipamentos!$D$2:$D$5135, 0), 1)</f>
        <v>SI-19SP</v>
      </c>
      <c r="I3333" s="27" t="str">
        <f t="array" ref="I3333">INDEX(Def_Instancias_Equipamentos!$E$2:$E$5135, MATCH(L3333, Def_Instancias_Equipamentos!$D$2:$D$5135, 0), 1)</f>
        <v>IA-18RaDiag04</v>
      </c>
      <c r="J3333" s="27" t="str">
        <f t="shared" si="26"/>
        <v>EXTERNO</v>
      </c>
      <c r="K3333" s="28" t="str">
        <f>Def_Instancias_Equipamentos!$D$429</f>
        <v>SI-19SP:DI-GSL15Hyb</v>
      </c>
      <c r="L3333" s="19" t="str">
        <f>Def_Instancias_Equipamentos!$D$439</f>
        <v>IA-18RaDiag04:DI-GDev</v>
      </c>
      <c r="M3333" s="29" t="s">
        <v>55</v>
      </c>
      <c r="N3333" s="87" t="s">
        <v>1258</v>
      </c>
      <c r="O3333" s="28" t="str">
        <f>Def_Sistemas_Conectores_Cabos!$B$10</f>
        <v>N 50-ohm</v>
      </c>
      <c r="P3333" s="19" t="str">
        <f>Def_Sistemas_Conectores_Cabos!$B$11</f>
        <v>N 90-deg 50-ohm</v>
      </c>
      <c r="Q3333" s="27" t="str">
        <f t="shared" si="31"/>
        <v>SI-19SP:DI-GSL15Hyb/DeltaX
IA-18RaDiag04:DI-GDev/GPort</v>
      </c>
      <c r="R3333" s="32">
        <v>60.0</v>
      </c>
      <c r="S3333" s="32">
        <v>60.0</v>
      </c>
      <c r="T3333" s="19" t="str">
        <f>Def_Sistemas_Conectores_Cabos!$C$12</f>
        <v>Datalink DLC R12</v>
      </c>
      <c r="U3333" s="32"/>
      <c r="V3333" s="33"/>
      <c r="W3333" s="33"/>
      <c r="X3333" s="33"/>
    </row>
    <row r="3334" ht="15.75" customHeight="1">
      <c r="A3334" s="19" t="str">
        <f>Def_Sistemas_Conectores_Cabos!$A$14</f>
        <v>BbB</v>
      </c>
      <c r="B3334" s="22" t="str">
        <f>Datas_Entregas!$A$3</f>
        <v>BTS/Anel</v>
      </c>
      <c r="C3334" s="25">
        <f t="array" ref="C3334">INDEX(Datas_Entregas!$B$2:$B$100, MATCH(B3334, Datas_Entregas!$A$2:$A$100, 0), 1)</f>
        <v>43296</v>
      </c>
      <c r="D3334" s="22" t="str">
        <f>Def_Status_Montagem!$A$5</f>
        <v>Pronto para instalar</v>
      </c>
      <c r="E3334" s="35" t="str">
        <f>Def_Status_Montagem!$B$6</f>
        <v>DIG (montagem em campo)</v>
      </c>
      <c r="F3334" s="26" t="str">
        <f t="array" ref="F3334">INDEX(Def_Instancias_Equipamentos!$F$2:$F$5135, MATCH(K3334, Def_Instancias_Equipamentos!$D$2:$D$5135, 0), 1)</f>
        <v>Túnel (Anel)</v>
      </c>
      <c r="G3334" s="27" t="str">
        <f t="array" ref="G3334">INDEX(Def_Instancias_Equipamentos!$F$2:$F$5135, MATCH(L3334, Def_Instancias_Equipamentos!$D$2:$D$5135, 0), 1)</f>
        <v>Sala Racks 18 parte 1</v>
      </c>
      <c r="H3334" s="26" t="str">
        <f t="array" ref="H3334">INDEX(Def_Instancias_Equipamentos!$E$2:$E$5135, MATCH(K3334, Def_Instancias_Equipamentos!$D$2:$D$5135, 0), 1)</f>
        <v>SI-19SP</v>
      </c>
      <c r="I3334" s="27" t="str">
        <f t="array" ref="I3334">INDEX(Def_Instancias_Equipamentos!$E$2:$E$5135, MATCH(L3334, Def_Instancias_Equipamentos!$D$2:$D$5135, 0), 1)</f>
        <v>IA-18RaDiag04</v>
      </c>
      <c r="J3334" s="27" t="str">
        <f t="shared" si="26"/>
        <v>EXTERNO</v>
      </c>
      <c r="K3334" s="28" t="str">
        <f>Def_Instancias_Equipamentos!$D$429</f>
        <v>SI-19SP:DI-GSL15Hyb</v>
      </c>
      <c r="L3334" s="19" t="str">
        <f>Def_Instancias_Equipamentos!$D$439</f>
        <v>IA-18RaDiag04:DI-GDev</v>
      </c>
      <c r="M3334" s="29" t="s">
        <v>70</v>
      </c>
      <c r="N3334" s="87" t="s">
        <v>1258</v>
      </c>
      <c r="O3334" s="28" t="str">
        <f>Def_Sistemas_Conectores_Cabos!$B$10</f>
        <v>N 50-ohm</v>
      </c>
      <c r="P3334" s="19" t="str">
        <f>Def_Sistemas_Conectores_Cabos!$B$11</f>
        <v>N 90-deg 50-ohm</v>
      </c>
      <c r="Q3334" s="27" t="str">
        <f t="shared" si="31"/>
        <v>SI-19SP:DI-GSL15Hyb/DeltaY
IA-18RaDiag04:DI-GDev/GPort</v>
      </c>
      <c r="R3334" s="32">
        <v>60.0</v>
      </c>
      <c r="S3334" s="32">
        <v>60.0</v>
      </c>
      <c r="T3334" s="19" t="str">
        <f>Def_Sistemas_Conectores_Cabos!$C$12</f>
        <v>Datalink DLC R12</v>
      </c>
      <c r="U3334" s="32"/>
      <c r="V3334" s="33"/>
      <c r="W3334" s="33"/>
      <c r="X3334" s="33"/>
    </row>
    <row r="3335" ht="15.75" customHeight="1">
      <c r="A3335" s="19" t="str">
        <f>Def_Sistemas_Conectores_Cabos!$A$15</f>
        <v>Sintonia</v>
      </c>
      <c r="B3335" s="22" t="str">
        <f>Datas_Entregas!$A$3</f>
        <v>BTS/Anel</v>
      </c>
      <c r="C3335" s="25">
        <f t="array" ref="C3335">INDEX(Datas_Entregas!$B$2:$B$100, MATCH(B3335, Datas_Entregas!$A$2:$A$100, 0), 1)</f>
        <v>43296</v>
      </c>
      <c r="D3335" s="22" t="str">
        <f>Def_Status_Montagem!$A$5</f>
        <v>Pronto para instalar</v>
      </c>
      <c r="E3335" s="35" t="str">
        <f>Def_Status_Montagem!$B$6</f>
        <v>DIG (montagem em campo)</v>
      </c>
      <c r="F3335" s="26" t="str">
        <f t="array" ref="F3335">INDEX(Def_Instancias_Equipamentos!$F$2:$F$5135, MATCH(K3335, Def_Instancias_Equipamentos!$D$2:$D$5135, 0), 1)</f>
        <v>Túnel (Anel)</v>
      </c>
      <c r="G3335" s="27" t="str">
        <f t="array" ref="G3335">INDEX(Def_Instancias_Equipamentos!$F$2:$F$5135, MATCH(L3335, Def_Instancias_Equipamentos!$D$2:$D$5135, 0), 1)</f>
        <v>Sala Racks 18 parte 1</v>
      </c>
      <c r="H3335" s="26" t="str">
        <f t="array" ref="H3335">INDEX(Def_Instancias_Equipamentos!$E$2:$E$5135, MATCH(K3335, Def_Instancias_Equipamentos!$D$2:$D$5135, 0), 1)</f>
        <v>SI-17C4</v>
      </c>
      <c r="I3335" s="27" t="str">
        <f t="array" ref="I3335">INDEX(Def_Instancias_Equipamentos!$E$2:$E$5135, MATCH(L3335, Def_Instancias_Equipamentos!$D$2:$D$5135, 0), 1)</f>
        <v>IA-18RaDiag04</v>
      </c>
      <c r="J3335" s="27" t="str">
        <f t="shared" si="26"/>
        <v>EXTERNO</v>
      </c>
      <c r="K3335" s="28" t="str">
        <f>Def_Instancias_Equipamentos!$D$431</f>
        <v>SI-17C4:DI-TuneBPMHyb</v>
      </c>
      <c r="L3335" s="19" t="str">
        <f>Def_Instancias_Equipamentos!$D$439</f>
        <v>IA-18RaDiag04:DI-GDev</v>
      </c>
      <c r="M3335" s="29" t="s">
        <v>55</v>
      </c>
      <c r="N3335" s="87" t="s">
        <v>1258</v>
      </c>
      <c r="O3335" s="28" t="str">
        <f>Def_Sistemas_Conectores_Cabos!$B$10</f>
        <v>N 50-ohm</v>
      </c>
      <c r="P3335" s="19" t="str">
        <f>Def_Sistemas_Conectores_Cabos!$B$11</f>
        <v>N 90-deg 50-ohm</v>
      </c>
      <c r="Q3335" s="27" t="str">
        <f t="shared" si="31"/>
        <v>SI-17C4:DI-TuneBPMHyb/DeltaX
IA-18RaDiag04:DI-GDev/GPort</v>
      </c>
      <c r="R3335" s="32">
        <v>60.0</v>
      </c>
      <c r="S3335" s="32">
        <v>60.0</v>
      </c>
      <c r="T3335" s="19" t="str">
        <f>Def_Sistemas_Conectores_Cabos!$C$12</f>
        <v>Datalink DLC R12</v>
      </c>
      <c r="U3335" s="32"/>
      <c r="V3335" s="33"/>
      <c r="W3335" s="33"/>
      <c r="X3335" s="33"/>
    </row>
    <row r="3336" ht="15.75" customHeight="1">
      <c r="A3336" s="19" t="str">
        <f>Def_Sistemas_Conectores_Cabos!$A$15</f>
        <v>Sintonia</v>
      </c>
      <c r="B3336" s="22" t="str">
        <f>Datas_Entregas!$A$3</f>
        <v>BTS/Anel</v>
      </c>
      <c r="C3336" s="25">
        <f t="array" ref="C3336">INDEX(Datas_Entregas!$B$2:$B$100, MATCH(B3336, Datas_Entregas!$A$2:$A$100, 0), 1)</f>
        <v>43296</v>
      </c>
      <c r="D3336" s="22" t="str">
        <f>Def_Status_Montagem!$A$5</f>
        <v>Pronto para instalar</v>
      </c>
      <c r="E3336" s="35" t="str">
        <f>Def_Status_Montagem!$B$6</f>
        <v>DIG (montagem em campo)</v>
      </c>
      <c r="F3336" s="26" t="str">
        <f t="array" ref="F3336">INDEX(Def_Instancias_Equipamentos!$F$2:$F$5135, MATCH(K3336, Def_Instancias_Equipamentos!$D$2:$D$5135, 0), 1)</f>
        <v>Túnel (Anel)</v>
      </c>
      <c r="G3336" s="27" t="str">
        <f t="array" ref="G3336">INDEX(Def_Instancias_Equipamentos!$F$2:$F$5135, MATCH(L3336, Def_Instancias_Equipamentos!$D$2:$D$5135, 0), 1)</f>
        <v>Sala Racks 18 parte 1</v>
      </c>
      <c r="H3336" s="26" t="str">
        <f t="array" ref="H3336">INDEX(Def_Instancias_Equipamentos!$E$2:$E$5135, MATCH(K3336, Def_Instancias_Equipamentos!$D$2:$D$5135, 0), 1)</f>
        <v>SI-18SB</v>
      </c>
      <c r="I3336" s="27" t="str">
        <f t="array" ref="I3336">INDEX(Def_Instancias_Equipamentos!$E$2:$E$5135, MATCH(L3336, Def_Instancias_Equipamentos!$D$2:$D$5135, 0), 1)</f>
        <v>IA-18RaDiag04</v>
      </c>
      <c r="J3336" s="27" t="str">
        <f t="shared" si="26"/>
        <v>EXTERNO</v>
      </c>
      <c r="K3336" s="28" t="str">
        <f>Def_Instancias_Equipamentos!$D$430</f>
        <v>SI-18SB:DI-TuneBPMHyb</v>
      </c>
      <c r="L3336" s="19" t="str">
        <f>Def_Instancias_Equipamentos!$D$439</f>
        <v>IA-18RaDiag04:DI-GDev</v>
      </c>
      <c r="M3336" s="29" t="s">
        <v>70</v>
      </c>
      <c r="N3336" s="87" t="s">
        <v>1258</v>
      </c>
      <c r="O3336" s="28" t="str">
        <f>Def_Sistemas_Conectores_Cabos!$B$10</f>
        <v>N 50-ohm</v>
      </c>
      <c r="P3336" s="19" t="str">
        <f>Def_Sistemas_Conectores_Cabos!$B$11</f>
        <v>N 90-deg 50-ohm</v>
      </c>
      <c r="Q3336" s="27" t="str">
        <f t="shared" si="31"/>
        <v>SI-18SB:DI-TuneBPMHyb/DeltaY
IA-18RaDiag04:DI-GDev/GPort</v>
      </c>
      <c r="R3336" s="32">
        <v>50.0</v>
      </c>
      <c r="S3336" s="32">
        <v>50.0</v>
      </c>
      <c r="T3336" s="19" t="str">
        <f>Def_Sistemas_Conectores_Cabos!$C$12</f>
        <v>Datalink DLC R12</v>
      </c>
      <c r="U3336" s="32"/>
      <c r="V3336" s="33"/>
      <c r="W3336" s="33"/>
      <c r="X3336" s="33"/>
    </row>
    <row r="3337" ht="15.75" customHeight="1">
      <c r="A3337" s="19" t="str">
        <f>Def_Sistemas_Conectores_Cabos!$A$22</f>
        <v>BPM de elétrons</v>
      </c>
      <c r="B3337" s="22" t="str">
        <f>Datas_Entregas!$A$3</f>
        <v>BTS/Anel</v>
      </c>
      <c r="C3337" s="25">
        <f t="array" ref="C3337">INDEX(Datas_Entregas!$B$2:$B$100, MATCH(B3337, Datas_Entregas!$A$2:$A$100, 0), 1)</f>
        <v>43296</v>
      </c>
      <c r="D3337" s="22" t="str">
        <f>Def_Status_Montagem!$A$2</f>
        <v>A verificar</v>
      </c>
      <c r="E3337" s="35" t="str">
        <f>Def_Status_Montagem!$B$4</f>
        <v>Contratada (inclui etiqueta)</v>
      </c>
      <c r="F3337" s="26" t="str">
        <f t="array" ref="F3337">INDEX(Def_Instancias_Equipamentos!$F$2:$F$5135, MATCH(K3337, Def_Instancias_Equipamentos!$D$2:$D$5135, 0), 1)</f>
        <v>Túnel (Anel)</v>
      </c>
      <c r="G3337" s="27" t="str">
        <f t="array" ref="G3337">INDEX(Def_Instancias_Equipamentos!$F$2:$F$5135, MATCH(L3337, Def_Instancias_Equipamentos!$D$2:$D$5135, 0), 1)</f>
        <v>Sala Racks 18 parte 2</v>
      </c>
      <c r="H3337" s="26" t="str">
        <f t="array" ref="H3337">INDEX(Def_Instancias_Equipamentos!$E$2:$E$5135, MATCH(K3337, Def_Instancias_Equipamentos!$D$2:$D$5135, 0), 1)</f>
        <v>SI-19C1</v>
      </c>
      <c r="I3337" s="27" t="str">
        <f t="array" ref="I3337">INDEX(Def_Instancias_Equipamentos!$E$2:$E$5135, MATCH(L3337, Def_Instancias_Equipamentos!$D$2:$D$5135, 0), 1)</f>
        <v>IA-19RaBPM</v>
      </c>
      <c r="J3337" s="27" t="str">
        <f t="shared" si="26"/>
        <v>EXTERNO</v>
      </c>
      <c r="K3337" s="28" t="str">
        <f>Def_Instancias_Equipamentos!$D$1185</f>
        <v>SI-19C1:DI-BPMSigPatch-1</v>
      </c>
      <c r="L3337" s="19" t="str">
        <f>Def_Instancias_Equipamentos!$D$935</f>
        <v>SI-19C1:DI-BPMRFFE-1</v>
      </c>
      <c r="M3337" s="44" t="s">
        <v>51</v>
      </c>
      <c r="N3337" s="45" t="s">
        <v>52</v>
      </c>
      <c r="O3337" s="31" t="str">
        <f>Def_Sistemas_Conectores_Cabos!$B$7</f>
        <v>SMA 50-ohm</v>
      </c>
      <c r="P3337" s="19" t="str">
        <f>Def_Sistemas_Conectores_Cabos!$B$7</f>
        <v>SMA 50-ohm</v>
      </c>
      <c r="Q3337" s="27" t="str">
        <f t="shared" si="31"/>
        <v>SI-19C1:DI-BPMSigPatch-1/TO_OUT
SI-19C1:DI-BPMRFFE-1/TO_IN</v>
      </c>
      <c r="R3337" s="46" t="s">
        <v>25</v>
      </c>
      <c r="S3337" s="46" t="s">
        <v>25</v>
      </c>
      <c r="T3337" s="47" t="str">
        <f>Def_Sistemas_Conectores_Cabos!$C$14</f>
        <v>Datalink Extrudado</v>
      </c>
      <c r="U3337" s="45" t="s">
        <v>46</v>
      </c>
      <c r="V3337" s="33"/>
      <c r="W3337" s="33"/>
      <c r="X3337" s="33"/>
    </row>
    <row r="3338" ht="15.75" customHeight="1">
      <c r="A3338" s="19" t="str">
        <f>Def_Sistemas_Conectores_Cabos!$A$22</f>
        <v>BPM de elétrons</v>
      </c>
      <c r="B3338" s="22" t="str">
        <f>Datas_Entregas!$A$3</f>
        <v>BTS/Anel</v>
      </c>
      <c r="C3338" s="25">
        <f t="array" ref="C3338">INDEX(Datas_Entregas!$B$2:$B$100, MATCH(B3338, Datas_Entregas!$A$2:$A$100, 0), 1)</f>
        <v>43296</v>
      </c>
      <c r="D3338" s="22" t="str">
        <f>Def_Status_Montagem!$A$2</f>
        <v>A verificar</v>
      </c>
      <c r="E3338" s="35" t="str">
        <f>Def_Status_Montagem!$B$4</f>
        <v>Contratada (inclui etiqueta)</v>
      </c>
      <c r="F3338" s="26" t="str">
        <f t="array" ref="F3338">INDEX(Def_Instancias_Equipamentos!$F$2:$F$5135, MATCH(K3338, Def_Instancias_Equipamentos!$D$2:$D$5135, 0), 1)</f>
        <v>Túnel (Anel)</v>
      </c>
      <c r="G3338" s="27" t="str">
        <f t="array" ref="G3338">INDEX(Def_Instancias_Equipamentos!$F$2:$F$5135, MATCH(L3338, Def_Instancias_Equipamentos!$D$2:$D$5135, 0), 1)</f>
        <v>Sala Racks 18 parte 2</v>
      </c>
      <c r="H3338" s="26" t="str">
        <f t="array" ref="H3338">INDEX(Def_Instancias_Equipamentos!$E$2:$E$5135, MATCH(K3338, Def_Instancias_Equipamentos!$D$2:$D$5135, 0), 1)</f>
        <v>SI-19C1</v>
      </c>
      <c r="I3338" s="27" t="str">
        <f t="array" ref="I3338">INDEX(Def_Instancias_Equipamentos!$E$2:$E$5135, MATCH(L3338, Def_Instancias_Equipamentos!$D$2:$D$5135, 0), 1)</f>
        <v>IA-19RaBPM</v>
      </c>
      <c r="J3338" s="27" t="str">
        <f t="shared" si="26"/>
        <v>EXTERNO</v>
      </c>
      <c r="K3338" s="28" t="str">
        <f>Def_Instancias_Equipamentos!$D$1186</f>
        <v>SI-19C1:DI-BPMSigPatch-2</v>
      </c>
      <c r="L3338" s="19" t="str">
        <f>Def_Instancias_Equipamentos!$D$936</f>
        <v>SI-19C1:DI-BPMRFFE-2</v>
      </c>
      <c r="M3338" s="44" t="s">
        <v>51</v>
      </c>
      <c r="N3338" s="45" t="s">
        <v>52</v>
      </c>
      <c r="O3338" s="31" t="str">
        <f>Def_Sistemas_Conectores_Cabos!$B$7</f>
        <v>SMA 50-ohm</v>
      </c>
      <c r="P3338" s="19" t="str">
        <f>Def_Sistemas_Conectores_Cabos!$B$7</f>
        <v>SMA 50-ohm</v>
      </c>
      <c r="Q3338" s="27" t="str">
        <f t="shared" si="31"/>
        <v>SI-19C1:DI-BPMSigPatch-2/TO_OUT
SI-19C1:DI-BPMRFFE-2/TO_IN</v>
      </c>
      <c r="R3338" s="46" t="s">
        <v>25</v>
      </c>
      <c r="S3338" s="46" t="s">
        <v>25</v>
      </c>
      <c r="T3338" s="47" t="str">
        <f>Def_Sistemas_Conectores_Cabos!$C$14</f>
        <v>Datalink Extrudado</v>
      </c>
      <c r="U3338" s="45" t="s">
        <v>46</v>
      </c>
      <c r="V3338" s="33"/>
      <c r="W3338" s="33"/>
      <c r="X3338" s="33"/>
    </row>
    <row r="3339" ht="15.75" customHeight="1">
      <c r="A3339" s="19" t="str">
        <f>Def_Sistemas_Conectores_Cabos!$A$22</f>
        <v>BPM de elétrons</v>
      </c>
      <c r="B3339" s="22" t="str">
        <f>Datas_Entregas!$A$3</f>
        <v>BTS/Anel</v>
      </c>
      <c r="C3339" s="25">
        <f t="array" ref="C3339">INDEX(Datas_Entregas!$B$2:$B$100, MATCH(B3339, Datas_Entregas!$A$2:$A$100, 0), 1)</f>
        <v>43296</v>
      </c>
      <c r="D3339" s="22" t="str">
        <f>Def_Status_Montagem!$A$2</f>
        <v>A verificar</v>
      </c>
      <c r="E3339" s="35" t="str">
        <f>Def_Status_Montagem!$B$4</f>
        <v>Contratada (inclui etiqueta)</v>
      </c>
      <c r="F3339" s="26" t="str">
        <f t="array" ref="F3339">INDEX(Def_Instancias_Equipamentos!$F$2:$F$5135, MATCH(K3339, Def_Instancias_Equipamentos!$D$2:$D$5135, 0), 1)</f>
        <v>Túnel (Anel)</v>
      </c>
      <c r="G3339" s="27" t="str">
        <f t="array" ref="G3339">INDEX(Def_Instancias_Equipamentos!$F$2:$F$5135, MATCH(L3339, Def_Instancias_Equipamentos!$D$2:$D$5135, 0), 1)</f>
        <v>Sala Racks 18 parte 2</v>
      </c>
      <c r="H3339" s="26" t="str">
        <f t="array" ref="H3339">INDEX(Def_Instancias_Equipamentos!$E$2:$E$5135, MATCH(K3339, Def_Instancias_Equipamentos!$D$2:$D$5135, 0), 1)</f>
        <v>SI-19C2</v>
      </c>
      <c r="I3339" s="27" t="str">
        <f t="array" ref="I3339">INDEX(Def_Instancias_Equipamentos!$E$2:$E$5135, MATCH(L3339, Def_Instancias_Equipamentos!$D$2:$D$5135, 0), 1)</f>
        <v>IA-19RaBPM</v>
      </c>
      <c r="J3339" s="27" t="str">
        <f t="shared" si="26"/>
        <v>EXTERNO</v>
      </c>
      <c r="K3339" s="28" t="str">
        <f>Def_Instancias_Equipamentos!$D$1187</f>
        <v>SI-19C2:DI-BPMSigPatch</v>
      </c>
      <c r="L3339" s="19" t="str">
        <f>Def_Instancias_Equipamentos!$D$937</f>
        <v>SI-19C2:DI-BPMRFFE</v>
      </c>
      <c r="M3339" s="44" t="s">
        <v>51</v>
      </c>
      <c r="N3339" s="45" t="s">
        <v>52</v>
      </c>
      <c r="O3339" s="31" t="str">
        <f>Def_Sistemas_Conectores_Cabos!$B$7</f>
        <v>SMA 50-ohm</v>
      </c>
      <c r="P3339" s="19" t="str">
        <f>Def_Sistemas_Conectores_Cabos!$B$7</f>
        <v>SMA 50-ohm</v>
      </c>
      <c r="Q3339" s="27" t="str">
        <f t="shared" si="31"/>
        <v>SI-19C2:DI-BPMSigPatch/TO_OUT
SI-19C2:DI-BPMRFFE/TO_IN</v>
      </c>
      <c r="R3339" s="46" t="s">
        <v>25</v>
      </c>
      <c r="S3339" s="46" t="s">
        <v>25</v>
      </c>
      <c r="T3339" s="47" t="str">
        <f>Def_Sistemas_Conectores_Cabos!$C$14</f>
        <v>Datalink Extrudado</v>
      </c>
      <c r="U3339" s="45" t="s">
        <v>46</v>
      </c>
      <c r="V3339" s="33"/>
      <c r="W3339" s="33"/>
      <c r="X3339" s="33"/>
    </row>
    <row r="3340" ht="15.75" customHeight="1">
      <c r="A3340" s="19" t="str">
        <f>Def_Sistemas_Conectores_Cabos!$A$22</f>
        <v>BPM de elétrons</v>
      </c>
      <c r="B3340" s="22" t="str">
        <f>Datas_Entregas!$A$3</f>
        <v>BTS/Anel</v>
      </c>
      <c r="C3340" s="25">
        <f t="array" ref="C3340">INDEX(Datas_Entregas!$B$2:$B$100, MATCH(B3340, Datas_Entregas!$A$2:$A$100, 0), 1)</f>
        <v>43296</v>
      </c>
      <c r="D3340" s="22" t="str">
        <f>Def_Status_Montagem!$A$2</f>
        <v>A verificar</v>
      </c>
      <c r="E3340" s="35" t="str">
        <f>Def_Status_Montagem!$B$4</f>
        <v>Contratada (inclui etiqueta)</v>
      </c>
      <c r="F3340" s="26" t="str">
        <f t="array" ref="F3340">INDEX(Def_Instancias_Equipamentos!$F$2:$F$5135, MATCH(K3340, Def_Instancias_Equipamentos!$D$2:$D$5135, 0), 1)</f>
        <v>Túnel (Anel)</v>
      </c>
      <c r="G3340" s="27" t="str">
        <f t="array" ref="G3340">INDEX(Def_Instancias_Equipamentos!$F$2:$F$5135, MATCH(L3340, Def_Instancias_Equipamentos!$D$2:$D$5135, 0), 1)</f>
        <v>Sala Racks 18 parte 2</v>
      </c>
      <c r="H3340" s="26" t="str">
        <f t="array" ref="H3340">INDEX(Def_Instancias_Equipamentos!$E$2:$E$5135, MATCH(K3340, Def_Instancias_Equipamentos!$D$2:$D$5135, 0), 1)</f>
        <v>SI-19C3</v>
      </c>
      <c r="I3340" s="27" t="str">
        <f t="array" ref="I3340">INDEX(Def_Instancias_Equipamentos!$E$2:$E$5135, MATCH(L3340, Def_Instancias_Equipamentos!$D$2:$D$5135, 0), 1)</f>
        <v>IA-19RaBPM</v>
      </c>
      <c r="J3340" s="27" t="str">
        <f t="shared" si="26"/>
        <v>EXTERNO</v>
      </c>
      <c r="K3340" s="28" t="str">
        <f>Def_Instancias_Equipamentos!$D$1188</f>
        <v>SI-19C3:DI-BPMSigPatch-1</v>
      </c>
      <c r="L3340" s="19" t="str">
        <f>Def_Instancias_Equipamentos!$D$938</f>
        <v>SI-19C3:DI-BPMRFFE-1</v>
      </c>
      <c r="M3340" s="44" t="s">
        <v>51</v>
      </c>
      <c r="N3340" s="45" t="s">
        <v>52</v>
      </c>
      <c r="O3340" s="31" t="str">
        <f>Def_Sistemas_Conectores_Cabos!$B$7</f>
        <v>SMA 50-ohm</v>
      </c>
      <c r="P3340" s="19" t="str">
        <f>Def_Sistemas_Conectores_Cabos!$B$7</f>
        <v>SMA 50-ohm</v>
      </c>
      <c r="Q3340" s="27" t="str">
        <f t="shared" si="31"/>
        <v>SI-19C3:DI-BPMSigPatch-1/TO_OUT
SI-19C3:DI-BPMRFFE-1/TO_IN</v>
      </c>
      <c r="R3340" s="46" t="s">
        <v>25</v>
      </c>
      <c r="S3340" s="46" t="s">
        <v>25</v>
      </c>
      <c r="T3340" s="47" t="str">
        <f>Def_Sistemas_Conectores_Cabos!$C$14</f>
        <v>Datalink Extrudado</v>
      </c>
      <c r="U3340" s="45" t="s">
        <v>46</v>
      </c>
      <c r="V3340" s="33"/>
      <c r="W3340" s="33"/>
      <c r="X3340" s="33"/>
    </row>
    <row r="3341" ht="15.75" customHeight="1">
      <c r="A3341" s="19" t="str">
        <f>Def_Sistemas_Conectores_Cabos!$A$22</f>
        <v>BPM de elétrons</v>
      </c>
      <c r="B3341" s="22" t="str">
        <f>Datas_Entregas!$A$3</f>
        <v>BTS/Anel</v>
      </c>
      <c r="C3341" s="25">
        <f t="array" ref="C3341">INDEX(Datas_Entregas!$B$2:$B$100, MATCH(B3341, Datas_Entregas!$A$2:$A$100, 0), 1)</f>
        <v>43296</v>
      </c>
      <c r="D3341" s="22" t="str">
        <f>Def_Status_Montagem!$A$2</f>
        <v>A verificar</v>
      </c>
      <c r="E3341" s="35" t="str">
        <f>Def_Status_Montagem!$B$4</f>
        <v>Contratada (inclui etiqueta)</v>
      </c>
      <c r="F3341" s="26" t="str">
        <f t="array" ref="F3341">INDEX(Def_Instancias_Equipamentos!$F$2:$F$5135, MATCH(K3341, Def_Instancias_Equipamentos!$D$2:$D$5135, 0), 1)</f>
        <v>Túnel (Anel)</v>
      </c>
      <c r="G3341" s="27" t="str">
        <f t="array" ref="G3341">INDEX(Def_Instancias_Equipamentos!$F$2:$F$5135, MATCH(L3341, Def_Instancias_Equipamentos!$D$2:$D$5135, 0), 1)</f>
        <v>Sala Racks 18 parte 2</v>
      </c>
      <c r="H3341" s="26" t="str">
        <f t="array" ref="H3341">INDEX(Def_Instancias_Equipamentos!$E$2:$E$5135, MATCH(K3341, Def_Instancias_Equipamentos!$D$2:$D$5135, 0), 1)</f>
        <v>SI-19C3</v>
      </c>
      <c r="I3341" s="27" t="str">
        <f t="array" ref="I3341">INDEX(Def_Instancias_Equipamentos!$E$2:$E$5135, MATCH(L3341, Def_Instancias_Equipamentos!$D$2:$D$5135, 0), 1)</f>
        <v>IA-19RaBPM</v>
      </c>
      <c r="J3341" s="27" t="str">
        <f t="shared" si="26"/>
        <v>EXTERNO</v>
      </c>
      <c r="K3341" s="28" t="str">
        <f>Def_Instancias_Equipamentos!$D$1189</f>
        <v>SI-19C3:DI-BPMSigPatch-2</v>
      </c>
      <c r="L3341" s="19" t="str">
        <f>Def_Instancias_Equipamentos!$D$939</f>
        <v>SI-19C3:DI-BPMRFFE-2</v>
      </c>
      <c r="M3341" s="44" t="s">
        <v>51</v>
      </c>
      <c r="N3341" s="45" t="s">
        <v>52</v>
      </c>
      <c r="O3341" s="31" t="str">
        <f>Def_Sistemas_Conectores_Cabos!$B$7</f>
        <v>SMA 50-ohm</v>
      </c>
      <c r="P3341" s="19" t="str">
        <f>Def_Sistemas_Conectores_Cabos!$B$7</f>
        <v>SMA 50-ohm</v>
      </c>
      <c r="Q3341" s="27" t="str">
        <f t="shared" si="31"/>
        <v>SI-19C3:DI-BPMSigPatch-2/TO_OUT
SI-19C3:DI-BPMRFFE-2/TO_IN</v>
      </c>
      <c r="R3341" s="46" t="s">
        <v>25</v>
      </c>
      <c r="S3341" s="46" t="s">
        <v>25</v>
      </c>
      <c r="T3341" s="47" t="str">
        <f>Def_Sistemas_Conectores_Cabos!$C$14</f>
        <v>Datalink Extrudado</v>
      </c>
      <c r="U3341" s="45" t="s">
        <v>46</v>
      </c>
      <c r="V3341" s="33"/>
      <c r="W3341" s="33"/>
      <c r="X3341" s="33"/>
    </row>
    <row r="3342" ht="15.75" customHeight="1">
      <c r="A3342" s="19" t="str">
        <f>Def_Sistemas_Conectores_Cabos!$A$22</f>
        <v>BPM de elétrons</v>
      </c>
      <c r="B3342" s="22" t="str">
        <f>Datas_Entregas!$A$3</f>
        <v>BTS/Anel</v>
      </c>
      <c r="C3342" s="25">
        <f t="array" ref="C3342">INDEX(Datas_Entregas!$B$2:$B$100, MATCH(B3342, Datas_Entregas!$A$2:$A$100, 0), 1)</f>
        <v>43296</v>
      </c>
      <c r="D3342" s="22" t="str">
        <f>Def_Status_Montagem!$A$2</f>
        <v>A verificar</v>
      </c>
      <c r="E3342" s="35" t="str">
        <f>Def_Status_Montagem!$B$4</f>
        <v>Contratada (inclui etiqueta)</v>
      </c>
      <c r="F3342" s="26" t="str">
        <f t="array" ref="F3342">INDEX(Def_Instancias_Equipamentos!$F$2:$F$5135, MATCH(K3342, Def_Instancias_Equipamentos!$D$2:$D$5135, 0), 1)</f>
        <v>Túnel (Anel)</v>
      </c>
      <c r="G3342" s="27" t="str">
        <f t="array" ref="G3342">INDEX(Def_Instancias_Equipamentos!$F$2:$F$5135, MATCH(L3342, Def_Instancias_Equipamentos!$D$2:$D$5135, 0), 1)</f>
        <v>Sala Racks 18 parte 2</v>
      </c>
      <c r="H3342" s="26" t="str">
        <f t="array" ref="H3342">INDEX(Def_Instancias_Equipamentos!$E$2:$E$5135, MATCH(K3342, Def_Instancias_Equipamentos!$D$2:$D$5135, 0), 1)</f>
        <v>SI-19C4</v>
      </c>
      <c r="I3342" s="27" t="str">
        <f t="array" ref="I3342">INDEX(Def_Instancias_Equipamentos!$E$2:$E$5135, MATCH(L3342, Def_Instancias_Equipamentos!$D$2:$D$5135, 0), 1)</f>
        <v>IA-19RaBPM</v>
      </c>
      <c r="J3342" s="27" t="str">
        <f t="shared" si="26"/>
        <v>EXTERNO</v>
      </c>
      <c r="K3342" s="28" t="str">
        <f>Def_Instancias_Equipamentos!$D$1190</f>
        <v>SI-19C4:DI-BPMSigPatch</v>
      </c>
      <c r="L3342" s="19" t="str">
        <f>Def_Instancias_Equipamentos!$D$940</f>
        <v>SI-19C4:DI-BPMRFFE</v>
      </c>
      <c r="M3342" s="44" t="s">
        <v>51</v>
      </c>
      <c r="N3342" s="45" t="s">
        <v>52</v>
      </c>
      <c r="O3342" s="31" t="str">
        <f>Def_Sistemas_Conectores_Cabos!$B$7</f>
        <v>SMA 50-ohm</v>
      </c>
      <c r="P3342" s="19" t="str">
        <f>Def_Sistemas_Conectores_Cabos!$B$7</f>
        <v>SMA 50-ohm</v>
      </c>
      <c r="Q3342" s="27" t="str">
        <f t="shared" si="31"/>
        <v>SI-19C4:DI-BPMSigPatch/TO_OUT
SI-19C4:DI-BPMRFFE/TO_IN</v>
      </c>
      <c r="R3342" s="46" t="s">
        <v>25</v>
      </c>
      <c r="S3342" s="46" t="s">
        <v>25</v>
      </c>
      <c r="T3342" s="47" t="str">
        <f>Def_Sistemas_Conectores_Cabos!$C$14</f>
        <v>Datalink Extrudado</v>
      </c>
      <c r="U3342" s="45" t="s">
        <v>46</v>
      </c>
      <c r="V3342" s="33"/>
      <c r="W3342" s="33"/>
      <c r="X3342" s="33"/>
    </row>
    <row r="3343" ht="15.75" customHeight="1">
      <c r="A3343" s="19" t="str">
        <f>Def_Sistemas_Conectores_Cabos!$A$22</f>
        <v>BPM de elétrons</v>
      </c>
      <c r="B3343" s="22" t="str">
        <f>Datas_Entregas!$A$3</f>
        <v>BTS/Anel</v>
      </c>
      <c r="C3343" s="25">
        <f t="array" ref="C3343">INDEX(Datas_Entregas!$B$2:$B$100, MATCH(B3343, Datas_Entregas!$A$2:$A$100, 0), 1)</f>
        <v>43296</v>
      </c>
      <c r="D3343" s="22" t="str">
        <f>Def_Status_Montagem!$A$2</f>
        <v>A verificar</v>
      </c>
      <c r="E3343" s="35" t="str">
        <f>Def_Status_Montagem!$B$4</f>
        <v>Contratada (inclui etiqueta)</v>
      </c>
      <c r="F3343" s="26" t="str">
        <f t="array" ref="F3343">INDEX(Def_Instancias_Equipamentos!$F$2:$F$5135, MATCH(K3343, Def_Instancias_Equipamentos!$D$2:$D$5135, 0), 1)</f>
        <v>Túnel (Anel)</v>
      </c>
      <c r="G3343" s="27" t="str">
        <f t="array" ref="G3343">INDEX(Def_Instancias_Equipamentos!$F$2:$F$5135, MATCH(L3343, Def_Instancias_Equipamentos!$D$2:$D$5135, 0), 1)</f>
        <v>Sala Racks 18 parte 2</v>
      </c>
      <c r="H3343" s="26" t="str">
        <f t="array" ref="H3343">INDEX(Def_Instancias_Equipamentos!$E$2:$E$5135, MATCH(K3343, Def_Instancias_Equipamentos!$D$2:$D$5135, 0), 1)</f>
        <v>SI-19M1</v>
      </c>
      <c r="I3343" s="27" t="str">
        <f t="array" ref="I3343">INDEX(Def_Instancias_Equipamentos!$E$2:$E$5135, MATCH(L3343, Def_Instancias_Equipamentos!$D$2:$D$5135, 0), 1)</f>
        <v>IA-19RaBPM</v>
      </c>
      <c r="J3343" s="27" t="str">
        <f t="shared" si="26"/>
        <v>EXTERNO</v>
      </c>
      <c r="K3343" s="28" t="str">
        <f>Def_Instancias_Equipamentos!$D$1191</f>
        <v>SI-19M1:DI-BPMSigPatch</v>
      </c>
      <c r="L3343" s="19" t="str">
        <f>Def_Instancias_Equipamentos!$D$941</f>
        <v>SI-19M1:DI-BPMRFFE</v>
      </c>
      <c r="M3343" s="44" t="s">
        <v>51</v>
      </c>
      <c r="N3343" s="45" t="s">
        <v>52</v>
      </c>
      <c r="O3343" s="31" t="str">
        <f>Def_Sistemas_Conectores_Cabos!$B$7</f>
        <v>SMA 50-ohm</v>
      </c>
      <c r="P3343" s="19" t="str">
        <f>Def_Sistemas_Conectores_Cabos!$B$7</f>
        <v>SMA 50-ohm</v>
      </c>
      <c r="Q3343" s="27" t="str">
        <f t="shared" si="31"/>
        <v>SI-19M1:DI-BPMSigPatch/TO_OUT
SI-19M1:DI-BPMRFFE/TO_IN</v>
      </c>
      <c r="R3343" s="46" t="s">
        <v>25</v>
      </c>
      <c r="S3343" s="46" t="s">
        <v>25</v>
      </c>
      <c r="T3343" s="47" t="str">
        <f>Def_Sistemas_Conectores_Cabos!$C$14</f>
        <v>Datalink Extrudado</v>
      </c>
      <c r="U3343" s="45" t="s">
        <v>46</v>
      </c>
      <c r="V3343" s="33"/>
      <c r="W3343" s="33"/>
      <c r="X3343" s="33"/>
    </row>
    <row r="3344" ht="15.75" customHeight="1">
      <c r="A3344" s="19" t="str">
        <f>Def_Sistemas_Conectores_Cabos!$A$22</f>
        <v>BPM de elétrons</v>
      </c>
      <c r="B3344" s="22" t="str">
        <f>Datas_Entregas!$A$3</f>
        <v>BTS/Anel</v>
      </c>
      <c r="C3344" s="25">
        <f t="array" ref="C3344">INDEX(Datas_Entregas!$B$2:$B$100, MATCH(B3344, Datas_Entregas!$A$2:$A$100, 0), 1)</f>
        <v>43296</v>
      </c>
      <c r="D3344" s="22" t="str">
        <f>Def_Status_Montagem!$A$2</f>
        <v>A verificar</v>
      </c>
      <c r="E3344" s="35" t="str">
        <f>Def_Status_Montagem!$B$4</f>
        <v>Contratada (inclui etiqueta)</v>
      </c>
      <c r="F3344" s="26" t="str">
        <f t="array" ref="F3344">INDEX(Def_Instancias_Equipamentos!$F$2:$F$5135, MATCH(K3344, Def_Instancias_Equipamentos!$D$2:$D$5135, 0), 1)</f>
        <v>Túnel (Anel)</v>
      </c>
      <c r="G3344" s="27" t="str">
        <f t="array" ref="G3344">INDEX(Def_Instancias_Equipamentos!$F$2:$F$5135, MATCH(L3344, Def_Instancias_Equipamentos!$D$2:$D$5135, 0), 1)</f>
        <v>Sala Racks 18 parte 2</v>
      </c>
      <c r="H3344" s="26" t="str">
        <f t="array" ref="H3344">INDEX(Def_Instancias_Equipamentos!$E$2:$E$5135, MATCH(K3344, Def_Instancias_Equipamentos!$D$2:$D$5135, 0), 1)</f>
        <v>SI-19M2</v>
      </c>
      <c r="I3344" s="27" t="str">
        <f t="array" ref="I3344">INDEX(Def_Instancias_Equipamentos!$E$2:$E$5135, MATCH(L3344, Def_Instancias_Equipamentos!$D$2:$D$5135, 0), 1)</f>
        <v>IA-19RaBPM</v>
      </c>
      <c r="J3344" s="27" t="str">
        <f t="shared" si="26"/>
        <v>EXTERNO</v>
      </c>
      <c r="K3344" s="28" t="str">
        <f>Def_Instancias_Equipamentos!$D$1192</f>
        <v>SI-19M2:DI-BPMSigPatch</v>
      </c>
      <c r="L3344" s="19" t="str">
        <f>Def_Instancias_Equipamentos!$D$942</f>
        <v>SI-19M2:DI-BPMRFFE</v>
      </c>
      <c r="M3344" s="44" t="s">
        <v>51</v>
      </c>
      <c r="N3344" s="45" t="s">
        <v>52</v>
      </c>
      <c r="O3344" s="31" t="str">
        <f>Def_Sistemas_Conectores_Cabos!$B$7</f>
        <v>SMA 50-ohm</v>
      </c>
      <c r="P3344" s="19" t="str">
        <f>Def_Sistemas_Conectores_Cabos!$B$7</f>
        <v>SMA 50-ohm</v>
      </c>
      <c r="Q3344" s="27" t="str">
        <f t="shared" si="31"/>
        <v>SI-19M2:DI-BPMSigPatch/TO_OUT
SI-19M2:DI-BPMRFFE/TO_IN</v>
      </c>
      <c r="R3344" s="46" t="s">
        <v>25</v>
      </c>
      <c r="S3344" s="46" t="s">
        <v>25</v>
      </c>
      <c r="T3344" s="47" t="str">
        <f>Def_Sistemas_Conectores_Cabos!$C$14</f>
        <v>Datalink Extrudado</v>
      </c>
      <c r="U3344" s="45" t="s">
        <v>46</v>
      </c>
      <c r="V3344" s="33"/>
      <c r="W3344" s="33"/>
      <c r="X3344" s="33"/>
    </row>
    <row r="3345" ht="15.75" customHeight="1">
      <c r="A3345" s="19" t="str">
        <f>Def_Sistemas_Conectores_Cabos!$A$22</f>
        <v>BPM de elétrons</v>
      </c>
      <c r="B3345" s="22" t="str">
        <f>Datas_Entregas!$A$6</f>
        <v>Linhas de Luz (fases I-A e II)</v>
      </c>
      <c r="C3345" s="25">
        <f t="array" ref="C3345">INDEX(Datas_Entregas!$B$2:$B$100, MATCH(B3345, Datas_Entregas!$A$2:$A$100, 0), 1)</f>
        <v>43374</v>
      </c>
      <c r="D3345" s="22" t="str">
        <f>Def_Status_Montagem!$A$2</f>
        <v>A verificar</v>
      </c>
      <c r="E3345" s="35" t="str">
        <f>Def_Status_Montagem!$B$4</f>
        <v>Contratada (inclui etiqueta)</v>
      </c>
      <c r="F3345" s="26" t="str">
        <f t="array" ref="F3345">INDEX(Def_Instancias_Equipamentos!$F$2:$F$5135, MATCH(K3345, Def_Instancias_Equipamentos!$D$2:$D$5135, 0), 1)</f>
        <v>Túnel (Anel)</v>
      </c>
      <c r="G3345" s="27" t="str">
        <f t="array" ref="G3345">INDEX(Def_Instancias_Equipamentos!$F$2:$F$5135, MATCH(L3345, Def_Instancias_Equipamentos!$D$2:$D$5135, 0), 1)</f>
        <v>Sala Racks 18 parte 2</v>
      </c>
      <c r="H3345" s="26" t="str">
        <f t="array" ref="H3345">INDEX(Def_Instancias_Equipamentos!$E$2:$E$5135, MATCH(K3345, Def_Instancias_Equipamentos!$D$2:$D$5135, 0), 1)</f>
        <v>SI-19SP</v>
      </c>
      <c r="I3345" s="27" t="str">
        <f t="array" ref="I3345">INDEX(Def_Instancias_Equipamentos!$E$2:$E$5135, MATCH(L3345, Def_Instancias_Equipamentos!$D$2:$D$5135, 0), 1)</f>
        <v>IA-19RaBPM</v>
      </c>
      <c r="J3345" s="27" t="str">
        <f t="shared" si="26"/>
        <v>EXTERNO</v>
      </c>
      <c r="K3345" s="28" t="str">
        <f>Def_Instancias_Equipamentos!$D$1237</f>
        <v>SI-19SP:DI-BPMSigPatch-1</v>
      </c>
      <c r="L3345" s="19" t="str">
        <f>Def_Instancias_Equipamentos!$D$987</f>
        <v>SI-19SP:DI-BPMRFFE-1</v>
      </c>
      <c r="M3345" s="44" t="s">
        <v>51</v>
      </c>
      <c r="N3345" s="45" t="s">
        <v>52</v>
      </c>
      <c r="O3345" s="31" t="str">
        <f>Def_Sistemas_Conectores_Cabos!$B$7</f>
        <v>SMA 50-ohm</v>
      </c>
      <c r="P3345" s="19" t="str">
        <f>Def_Sistemas_Conectores_Cabos!$B$7</f>
        <v>SMA 50-ohm</v>
      </c>
      <c r="Q3345" s="27" t="str">
        <f t="shared" si="31"/>
        <v>SI-19SP:DI-BPMSigPatch-1/TO_OUT
SI-19SP:DI-BPMRFFE-1/TO_IN</v>
      </c>
      <c r="R3345" s="46" t="s">
        <v>25</v>
      </c>
      <c r="S3345" s="46" t="s">
        <v>25</v>
      </c>
      <c r="T3345" s="47" t="str">
        <f>Def_Sistemas_Conectores_Cabos!$C$14</f>
        <v>Datalink Extrudado</v>
      </c>
      <c r="U3345" s="45" t="s">
        <v>46</v>
      </c>
      <c r="V3345" s="33"/>
      <c r="W3345" s="33"/>
      <c r="X3345" s="33"/>
    </row>
    <row r="3346" ht="15.75" customHeight="1">
      <c r="A3346" s="19" t="str">
        <f>Def_Sistemas_Conectores_Cabos!$A$22</f>
        <v>BPM de elétrons</v>
      </c>
      <c r="B3346" s="22" t="str">
        <f>Datas_Entregas!$A$6</f>
        <v>Linhas de Luz (fases I-A e II)</v>
      </c>
      <c r="C3346" s="25">
        <f t="array" ref="C3346">INDEX(Datas_Entregas!$B$2:$B$100, MATCH(B3346, Datas_Entregas!$A$2:$A$100, 0), 1)</f>
        <v>43374</v>
      </c>
      <c r="D3346" s="22" t="str">
        <f>Def_Status_Montagem!$A$2</f>
        <v>A verificar</v>
      </c>
      <c r="E3346" s="35" t="str">
        <f>Def_Status_Montagem!$B$4</f>
        <v>Contratada (inclui etiqueta)</v>
      </c>
      <c r="F3346" s="26" t="str">
        <f t="array" ref="F3346">INDEX(Def_Instancias_Equipamentos!$F$2:$F$5135, MATCH(K3346, Def_Instancias_Equipamentos!$D$2:$D$5135, 0), 1)</f>
        <v>Túnel (Anel)</v>
      </c>
      <c r="G3346" s="27" t="str">
        <f t="array" ref="G3346">INDEX(Def_Instancias_Equipamentos!$F$2:$F$5135, MATCH(L3346, Def_Instancias_Equipamentos!$D$2:$D$5135, 0), 1)</f>
        <v>Sala Racks 18 parte 2</v>
      </c>
      <c r="H3346" s="26" t="str">
        <f t="array" ref="H3346">INDEX(Def_Instancias_Equipamentos!$E$2:$E$5135, MATCH(K3346, Def_Instancias_Equipamentos!$D$2:$D$5135, 0), 1)</f>
        <v>SI-19SP</v>
      </c>
      <c r="I3346" s="27" t="str">
        <f t="array" ref="I3346">INDEX(Def_Instancias_Equipamentos!$E$2:$E$5135, MATCH(L3346, Def_Instancias_Equipamentos!$D$2:$D$5135, 0), 1)</f>
        <v>IA-19RaBPM</v>
      </c>
      <c r="J3346" s="27" t="str">
        <f t="shared" si="26"/>
        <v>EXTERNO</v>
      </c>
      <c r="K3346" s="28" t="str">
        <f>Def_Instancias_Equipamentos!$D$1238</f>
        <v>SI-19SP:DI-BPMSigPatch-2</v>
      </c>
      <c r="L3346" s="19" t="str">
        <f>Def_Instancias_Equipamentos!$D$988</f>
        <v>SI-19SP:DI-BPMRFFE-2</v>
      </c>
      <c r="M3346" s="44" t="s">
        <v>51</v>
      </c>
      <c r="N3346" s="45" t="s">
        <v>52</v>
      </c>
      <c r="O3346" s="31" t="str">
        <f>Def_Sistemas_Conectores_Cabos!$B$7</f>
        <v>SMA 50-ohm</v>
      </c>
      <c r="P3346" s="19" t="str">
        <f>Def_Sistemas_Conectores_Cabos!$B$7</f>
        <v>SMA 50-ohm</v>
      </c>
      <c r="Q3346" s="27" t="str">
        <f t="shared" si="31"/>
        <v>SI-19SP:DI-BPMSigPatch-2/TO_OUT
SI-19SP:DI-BPMRFFE-2/TO_IN</v>
      </c>
      <c r="R3346" s="46" t="s">
        <v>25</v>
      </c>
      <c r="S3346" s="46" t="s">
        <v>25</v>
      </c>
      <c r="T3346" s="47" t="str">
        <f>Def_Sistemas_Conectores_Cabos!$C$14</f>
        <v>Datalink Extrudado</v>
      </c>
      <c r="U3346" s="45" t="s">
        <v>46</v>
      </c>
      <c r="V3346" s="33"/>
      <c r="W3346" s="33"/>
      <c r="X3346" s="33"/>
    </row>
    <row r="3347" ht="15.75" customHeight="1">
      <c r="A3347" s="19" t="str">
        <f>Def_Sistemas_Conectores_Cabos!$A$22</f>
        <v>BPM de elétrons</v>
      </c>
      <c r="B3347" s="22" t="str">
        <f>Datas_Entregas!$A$3</f>
        <v>BTS/Anel</v>
      </c>
      <c r="C3347" s="25">
        <f t="array" ref="C3347">INDEX(Datas_Entregas!$B$2:$B$100, MATCH(B3347, Datas_Entregas!$A$2:$A$100, 0), 1)</f>
        <v>43296</v>
      </c>
      <c r="D3347" s="22" t="str">
        <f>Def_Status_Montagem!$A$2</f>
        <v>A verificar</v>
      </c>
      <c r="E3347" s="35" t="str">
        <f>Def_Status_Montagem!$B$4</f>
        <v>Contratada (inclui etiqueta)</v>
      </c>
      <c r="F3347" s="26" t="str">
        <f t="array" ref="F3347">INDEX(Def_Instancias_Equipamentos!$F$2:$F$5135, MATCH(K3347, Def_Instancias_Equipamentos!$D$2:$D$5135, 0), 1)</f>
        <v>Túnel (Anel)</v>
      </c>
      <c r="G3347" s="27" t="str">
        <f t="array" ref="G3347">INDEX(Def_Instancias_Equipamentos!$F$2:$F$5135, MATCH(L3347, Def_Instancias_Equipamentos!$D$2:$D$5135, 0), 1)</f>
        <v>Sala Racks 19&amp;20</v>
      </c>
      <c r="H3347" s="26" t="str">
        <f t="array" ref="H3347">INDEX(Def_Instancias_Equipamentos!$E$2:$E$5135, MATCH(K3347, Def_Instancias_Equipamentos!$D$2:$D$5135, 0), 1)</f>
        <v>SI-20C1</v>
      </c>
      <c r="I3347" s="27" t="str">
        <f t="array" ref="I3347">INDEX(Def_Instancias_Equipamentos!$E$2:$E$5135, MATCH(L3347, Def_Instancias_Equipamentos!$D$2:$D$5135, 0), 1)</f>
        <v>IA-20RaBPM</v>
      </c>
      <c r="J3347" s="27" t="str">
        <f t="shared" si="26"/>
        <v>EXTERNO</v>
      </c>
      <c r="K3347" s="28" t="str">
        <f>Def_Instancias_Equipamentos!$D$1193</f>
        <v>SI-20C1:DI-BPMSigPatch-1</v>
      </c>
      <c r="L3347" s="19" t="str">
        <f>Def_Instancias_Equipamentos!$D$943</f>
        <v>SI-20C1:DI-BPMRFFE-1</v>
      </c>
      <c r="M3347" s="44" t="s">
        <v>51</v>
      </c>
      <c r="N3347" s="45" t="s">
        <v>52</v>
      </c>
      <c r="O3347" s="31" t="str">
        <f>Def_Sistemas_Conectores_Cabos!$B$7</f>
        <v>SMA 50-ohm</v>
      </c>
      <c r="P3347" s="19" t="str">
        <f>Def_Sistemas_Conectores_Cabos!$B$7</f>
        <v>SMA 50-ohm</v>
      </c>
      <c r="Q3347" s="27" t="str">
        <f t="shared" si="31"/>
        <v>SI-20C1:DI-BPMSigPatch-1/TO_OUT
SI-20C1:DI-BPMRFFE-1/TO_IN</v>
      </c>
      <c r="R3347" s="46" t="s">
        <v>25</v>
      </c>
      <c r="S3347" s="46" t="s">
        <v>25</v>
      </c>
      <c r="T3347" s="47" t="str">
        <f>Def_Sistemas_Conectores_Cabos!$C$14</f>
        <v>Datalink Extrudado</v>
      </c>
      <c r="U3347" s="45" t="s">
        <v>46</v>
      </c>
      <c r="V3347" s="33"/>
      <c r="W3347" s="33"/>
      <c r="X3347" s="33"/>
    </row>
    <row r="3348" ht="15.75" customHeight="1">
      <c r="A3348" s="19" t="str">
        <f>Def_Sistemas_Conectores_Cabos!$A$22</f>
        <v>BPM de elétrons</v>
      </c>
      <c r="B3348" s="22" t="str">
        <f>Datas_Entregas!$A$3</f>
        <v>BTS/Anel</v>
      </c>
      <c r="C3348" s="25">
        <f t="array" ref="C3348">INDEX(Datas_Entregas!$B$2:$B$100, MATCH(B3348, Datas_Entregas!$A$2:$A$100, 0), 1)</f>
        <v>43296</v>
      </c>
      <c r="D3348" s="22" t="str">
        <f>Def_Status_Montagem!$A$2</f>
        <v>A verificar</v>
      </c>
      <c r="E3348" s="35" t="str">
        <f>Def_Status_Montagem!$B$4</f>
        <v>Contratada (inclui etiqueta)</v>
      </c>
      <c r="F3348" s="26" t="str">
        <f t="array" ref="F3348">INDEX(Def_Instancias_Equipamentos!$F$2:$F$5135, MATCH(K3348, Def_Instancias_Equipamentos!$D$2:$D$5135, 0), 1)</f>
        <v>Túnel (Anel)</v>
      </c>
      <c r="G3348" s="27" t="str">
        <f t="array" ref="G3348">INDEX(Def_Instancias_Equipamentos!$F$2:$F$5135, MATCH(L3348, Def_Instancias_Equipamentos!$D$2:$D$5135, 0), 1)</f>
        <v>Sala Racks 19&amp;20</v>
      </c>
      <c r="H3348" s="26" t="str">
        <f t="array" ref="H3348">INDEX(Def_Instancias_Equipamentos!$E$2:$E$5135, MATCH(K3348, Def_Instancias_Equipamentos!$D$2:$D$5135, 0), 1)</f>
        <v>SI-20C1</v>
      </c>
      <c r="I3348" s="27" t="str">
        <f t="array" ref="I3348">INDEX(Def_Instancias_Equipamentos!$E$2:$E$5135, MATCH(L3348, Def_Instancias_Equipamentos!$D$2:$D$5135, 0), 1)</f>
        <v>IA-20RaBPM</v>
      </c>
      <c r="J3348" s="27" t="str">
        <f t="shared" si="26"/>
        <v>EXTERNO</v>
      </c>
      <c r="K3348" s="28" t="str">
        <f>Def_Instancias_Equipamentos!$D$1194</f>
        <v>SI-20C1:DI-BPMSigPatch-2</v>
      </c>
      <c r="L3348" s="19" t="str">
        <f>Def_Instancias_Equipamentos!$D$944</f>
        <v>SI-20C1:DI-BPMRFFE-2</v>
      </c>
      <c r="M3348" s="44" t="s">
        <v>51</v>
      </c>
      <c r="N3348" s="45" t="s">
        <v>52</v>
      </c>
      <c r="O3348" s="31" t="str">
        <f>Def_Sistemas_Conectores_Cabos!$B$7</f>
        <v>SMA 50-ohm</v>
      </c>
      <c r="P3348" s="19" t="str">
        <f>Def_Sistemas_Conectores_Cabos!$B$7</f>
        <v>SMA 50-ohm</v>
      </c>
      <c r="Q3348" s="27" t="str">
        <f t="shared" si="31"/>
        <v>SI-20C1:DI-BPMSigPatch-2/TO_OUT
SI-20C1:DI-BPMRFFE-2/TO_IN</v>
      </c>
      <c r="R3348" s="46" t="s">
        <v>25</v>
      </c>
      <c r="S3348" s="46" t="s">
        <v>25</v>
      </c>
      <c r="T3348" s="47" t="str">
        <f>Def_Sistemas_Conectores_Cabos!$C$14</f>
        <v>Datalink Extrudado</v>
      </c>
      <c r="U3348" s="45" t="s">
        <v>46</v>
      </c>
      <c r="V3348" s="33"/>
      <c r="W3348" s="33"/>
      <c r="X3348" s="33"/>
    </row>
    <row r="3349" ht="15.75" customHeight="1">
      <c r="A3349" s="19" t="str">
        <f>Def_Sistemas_Conectores_Cabos!$A$22</f>
        <v>BPM de elétrons</v>
      </c>
      <c r="B3349" s="22" t="str">
        <f>Datas_Entregas!$A$3</f>
        <v>BTS/Anel</v>
      </c>
      <c r="C3349" s="25">
        <f t="array" ref="C3349">INDEX(Datas_Entregas!$B$2:$B$100, MATCH(B3349, Datas_Entregas!$A$2:$A$100, 0), 1)</f>
        <v>43296</v>
      </c>
      <c r="D3349" s="22" t="str">
        <f>Def_Status_Montagem!$A$2</f>
        <v>A verificar</v>
      </c>
      <c r="E3349" s="35" t="str">
        <f>Def_Status_Montagem!$B$4</f>
        <v>Contratada (inclui etiqueta)</v>
      </c>
      <c r="F3349" s="26" t="str">
        <f t="array" ref="F3349">INDEX(Def_Instancias_Equipamentos!$F$2:$F$5135, MATCH(K3349, Def_Instancias_Equipamentos!$D$2:$D$5135, 0), 1)</f>
        <v>Túnel (Anel)</v>
      </c>
      <c r="G3349" s="27" t="str">
        <f t="array" ref="G3349">INDEX(Def_Instancias_Equipamentos!$F$2:$F$5135, MATCH(L3349, Def_Instancias_Equipamentos!$D$2:$D$5135, 0), 1)</f>
        <v>Sala Racks 19&amp;20</v>
      </c>
      <c r="H3349" s="26" t="str">
        <f t="array" ref="H3349">INDEX(Def_Instancias_Equipamentos!$E$2:$E$5135, MATCH(K3349, Def_Instancias_Equipamentos!$D$2:$D$5135, 0), 1)</f>
        <v>SI-20C2</v>
      </c>
      <c r="I3349" s="27" t="str">
        <f t="array" ref="I3349">INDEX(Def_Instancias_Equipamentos!$E$2:$E$5135, MATCH(L3349, Def_Instancias_Equipamentos!$D$2:$D$5135, 0), 1)</f>
        <v>IA-20RaBPM</v>
      </c>
      <c r="J3349" s="27" t="str">
        <f t="shared" si="26"/>
        <v>EXTERNO</v>
      </c>
      <c r="K3349" s="28" t="str">
        <f>Def_Instancias_Equipamentos!$D$1195</f>
        <v>SI-20C2:DI-BPMSigPatch</v>
      </c>
      <c r="L3349" s="19" t="str">
        <f>Def_Instancias_Equipamentos!$D$945</f>
        <v>SI-20C2:DI-BPMRFFE</v>
      </c>
      <c r="M3349" s="44" t="s">
        <v>51</v>
      </c>
      <c r="N3349" s="45" t="s">
        <v>52</v>
      </c>
      <c r="O3349" s="31" t="str">
        <f>Def_Sistemas_Conectores_Cabos!$B$7</f>
        <v>SMA 50-ohm</v>
      </c>
      <c r="P3349" s="19" t="str">
        <f>Def_Sistemas_Conectores_Cabos!$B$7</f>
        <v>SMA 50-ohm</v>
      </c>
      <c r="Q3349" s="27" t="str">
        <f t="shared" si="31"/>
        <v>SI-20C2:DI-BPMSigPatch/TO_OUT
SI-20C2:DI-BPMRFFE/TO_IN</v>
      </c>
      <c r="R3349" s="46" t="s">
        <v>25</v>
      </c>
      <c r="S3349" s="46" t="s">
        <v>25</v>
      </c>
      <c r="T3349" s="47" t="str">
        <f>Def_Sistemas_Conectores_Cabos!$C$14</f>
        <v>Datalink Extrudado</v>
      </c>
      <c r="U3349" s="45" t="s">
        <v>46</v>
      </c>
      <c r="V3349" s="33"/>
      <c r="W3349" s="33"/>
      <c r="X3349" s="33"/>
    </row>
    <row r="3350" ht="15.75" customHeight="1">
      <c r="A3350" s="19" t="str">
        <f>Def_Sistemas_Conectores_Cabos!$A$22</f>
        <v>BPM de elétrons</v>
      </c>
      <c r="B3350" s="22" t="str">
        <f>Datas_Entregas!$A$3</f>
        <v>BTS/Anel</v>
      </c>
      <c r="C3350" s="25">
        <f t="array" ref="C3350">INDEX(Datas_Entregas!$B$2:$B$100, MATCH(B3350, Datas_Entregas!$A$2:$A$100, 0), 1)</f>
        <v>43296</v>
      </c>
      <c r="D3350" s="22" t="str">
        <f>Def_Status_Montagem!$A$2</f>
        <v>A verificar</v>
      </c>
      <c r="E3350" s="35" t="str">
        <f>Def_Status_Montagem!$B$4</f>
        <v>Contratada (inclui etiqueta)</v>
      </c>
      <c r="F3350" s="26" t="str">
        <f t="array" ref="F3350">INDEX(Def_Instancias_Equipamentos!$F$2:$F$5135, MATCH(K3350, Def_Instancias_Equipamentos!$D$2:$D$5135, 0), 1)</f>
        <v>Túnel (Anel)</v>
      </c>
      <c r="G3350" s="27" t="str">
        <f t="array" ref="G3350">INDEX(Def_Instancias_Equipamentos!$F$2:$F$5135, MATCH(L3350, Def_Instancias_Equipamentos!$D$2:$D$5135, 0), 1)</f>
        <v>Sala Racks 19&amp;20</v>
      </c>
      <c r="H3350" s="26" t="str">
        <f t="array" ref="H3350">INDEX(Def_Instancias_Equipamentos!$E$2:$E$5135, MATCH(K3350, Def_Instancias_Equipamentos!$D$2:$D$5135, 0), 1)</f>
        <v>SI-20C3</v>
      </c>
      <c r="I3350" s="27" t="str">
        <f t="array" ref="I3350">INDEX(Def_Instancias_Equipamentos!$E$2:$E$5135, MATCH(L3350, Def_Instancias_Equipamentos!$D$2:$D$5135, 0), 1)</f>
        <v>IA-20RaBPM</v>
      </c>
      <c r="J3350" s="27" t="str">
        <f t="shared" si="26"/>
        <v>EXTERNO</v>
      </c>
      <c r="K3350" s="28" t="str">
        <f>Def_Instancias_Equipamentos!$D$1196</f>
        <v>SI-20C3:DI-BPMSigPatch-1</v>
      </c>
      <c r="L3350" s="19" t="str">
        <f>Def_Instancias_Equipamentos!$D$946</f>
        <v>SI-20C3:DI-BPMRFFE-1</v>
      </c>
      <c r="M3350" s="44" t="s">
        <v>51</v>
      </c>
      <c r="N3350" s="45" t="s">
        <v>52</v>
      </c>
      <c r="O3350" s="31" t="str">
        <f>Def_Sistemas_Conectores_Cabos!$B$7</f>
        <v>SMA 50-ohm</v>
      </c>
      <c r="P3350" s="19" t="str">
        <f>Def_Sistemas_Conectores_Cabos!$B$7</f>
        <v>SMA 50-ohm</v>
      </c>
      <c r="Q3350" s="27" t="str">
        <f t="shared" si="31"/>
        <v>SI-20C3:DI-BPMSigPatch-1/TO_OUT
SI-20C3:DI-BPMRFFE-1/TO_IN</v>
      </c>
      <c r="R3350" s="46" t="s">
        <v>25</v>
      </c>
      <c r="S3350" s="46" t="s">
        <v>25</v>
      </c>
      <c r="T3350" s="47" t="str">
        <f>Def_Sistemas_Conectores_Cabos!$C$14</f>
        <v>Datalink Extrudado</v>
      </c>
      <c r="U3350" s="45" t="s">
        <v>46</v>
      </c>
      <c r="V3350" s="33"/>
      <c r="W3350" s="33"/>
      <c r="X3350" s="33"/>
    </row>
    <row r="3351" ht="15.75" customHeight="1">
      <c r="A3351" s="19" t="str">
        <f>Def_Sistemas_Conectores_Cabos!$A$22</f>
        <v>BPM de elétrons</v>
      </c>
      <c r="B3351" s="22" t="str">
        <f>Datas_Entregas!$A$3</f>
        <v>BTS/Anel</v>
      </c>
      <c r="C3351" s="25">
        <f t="array" ref="C3351">INDEX(Datas_Entregas!$B$2:$B$100, MATCH(B3351, Datas_Entregas!$A$2:$A$100, 0), 1)</f>
        <v>43296</v>
      </c>
      <c r="D3351" s="22" t="str">
        <f>Def_Status_Montagem!$A$2</f>
        <v>A verificar</v>
      </c>
      <c r="E3351" s="35" t="str">
        <f>Def_Status_Montagem!$B$4</f>
        <v>Contratada (inclui etiqueta)</v>
      </c>
      <c r="F3351" s="26" t="str">
        <f t="array" ref="F3351">INDEX(Def_Instancias_Equipamentos!$F$2:$F$5135, MATCH(K3351, Def_Instancias_Equipamentos!$D$2:$D$5135, 0), 1)</f>
        <v>Túnel (Anel)</v>
      </c>
      <c r="G3351" s="27" t="str">
        <f t="array" ref="G3351">INDEX(Def_Instancias_Equipamentos!$F$2:$F$5135, MATCH(L3351, Def_Instancias_Equipamentos!$D$2:$D$5135, 0), 1)</f>
        <v>Sala Racks 19&amp;20</v>
      </c>
      <c r="H3351" s="26" t="str">
        <f t="array" ref="H3351">INDEX(Def_Instancias_Equipamentos!$E$2:$E$5135, MATCH(K3351, Def_Instancias_Equipamentos!$D$2:$D$5135, 0), 1)</f>
        <v>SI-20C3</v>
      </c>
      <c r="I3351" s="27" t="str">
        <f t="array" ref="I3351">INDEX(Def_Instancias_Equipamentos!$E$2:$E$5135, MATCH(L3351, Def_Instancias_Equipamentos!$D$2:$D$5135, 0), 1)</f>
        <v>IA-20RaBPM</v>
      </c>
      <c r="J3351" s="27" t="str">
        <f t="shared" si="26"/>
        <v>EXTERNO</v>
      </c>
      <c r="K3351" s="28" t="str">
        <f>Def_Instancias_Equipamentos!$D$1197</f>
        <v>SI-20C3:DI-BPMSigPatch-2</v>
      </c>
      <c r="L3351" s="19" t="str">
        <f>Def_Instancias_Equipamentos!$D$947</f>
        <v>SI-20C3:DI-BPMRFFE-2</v>
      </c>
      <c r="M3351" s="44" t="s">
        <v>51</v>
      </c>
      <c r="N3351" s="45" t="s">
        <v>52</v>
      </c>
      <c r="O3351" s="31" t="str">
        <f>Def_Sistemas_Conectores_Cabos!$B$7</f>
        <v>SMA 50-ohm</v>
      </c>
      <c r="P3351" s="19" t="str">
        <f>Def_Sistemas_Conectores_Cabos!$B$7</f>
        <v>SMA 50-ohm</v>
      </c>
      <c r="Q3351" s="27" t="str">
        <f t="shared" si="31"/>
        <v>SI-20C3:DI-BPMSigPatch-2/TO_OUT
SI-20C3:DI-BPMRFFE-2/TO_IN</v>
      </c>
      <c r="R3351" s="46" t="s">
        <v>25</v>
      </c>
      <c r="S3351" s="46" t="s">
        <v>25</v>
      </c>
      <c r="T3351" s="47" t="str">
        <f>Def_Sistemas_Conectores_Cabos!$C$14</f>
        <v>Datalink Extrudado</v>
      </c>
      <c r="U3351" s="45" t="s">
        <v>46</v>
      </c>
      <c r="V3351" s="33"/>
      <c r="W3351" s="33"/>
      <c r="X3351" s="33"/>
    </row>
    <row r="3352" ht="15.75" customHeight="1">
      <c r="A3352" s="19" t="str">
        <f>Def_Sistemas_Conectores_Cabos!$A$22</f>
        <v>BPM de elétrons</v>
      </c>
      <c r="B3352" s="22" t="str">
        <f>Datas_Entregas!$A$3</f>
        <v>BTS/Anel</v>
      </c>
      <c r="C3352" s="25">
        <f t="array" ref="C3352">INDEX(Datas_Entregas!$B$2:$B$100, MATCH(B3352, Datas_Entregas!$A$2:$A$100, 0), 1)</f>
        <v>43296</v>
      </c>
      <c r="D3352" s="22" t="str">
        <f>Def_Status_Montagem!$A$2</f>
        <v>A verificar</v>
      </c>
      <c r="E3352" s="35" t="str">
        <f>Def_Status_Montagem!$B$4</f>
        <v>Contratada (inclui etiqueta)</v>
      </c>
      <c r="F3352" s="26" t="str">
        <f t="array" ref="F3352">INDEX(Def_Instancias_Equipamentos!$F$2:$F$5135, MATCH(K3352, Def_Instancias_Equipamentos!$D$2:$D$5135, 0), 1)</f>
        <v>Túnel (Anel)</v>
      </c>
      <c r="G3352" s="27" t="str">
        <f t="array" ref="G3352">INDEX(Def_Instancias_Equipamentos!$F$2:$F$5135, MATCH(L3352, Def_Instancias_Equipamentos!$D$2:$D$5135, 0), 1)</f>
        <v>Sala Racks 19&amp;20</v>
      </c>
      <c r="H3352" s="26" t="str">
        <f t="array" ref="H3352">INDEX(Def_Instancias_Equipamentos!$E$2:$E$5135, MATCH(K3352, Def_Instancias_Equipamentos!$D$2:$D$5135, 0), 1)</f>
        <v>SI-20C4</v>
      </c>
      <c r="I3352" s="27" t="str">
        <f t="array" ref="I3352">INDEX(Def_Instancias_Equipamentos!$E$2:$E$5135, MATCH(L3352, Def_Instancias_Equipamentos!$D$2:$D$5135, 0), 1)</f>
        <v>IA-20RaBPM</v>
      </c>
      <c r="J3352" s="27" t="str">
        <f t="shared" si="26"/>
        <v>EXTERNO</v>
      </c>
      <c r="K3352" s="28" t="str">
        <f>Def_Instancias_Equipamentos!$D$1198</f>
        <v>SI-20C4:DI-BPMSigPatch</v>
      </c>
      <c r="L3352" s="19" t="str">
        <f>Def_Instancias_Equipamentos!$D$948</f>
        <v>SI-20C4:DI-BPMRFFE</v>
      </c>
      <c r="M3352" s="44" t="s">
        <v>51</v>
      </c>
      <c r="N3352" s="45" t="s">
        <v>52</v>
      </c>
      <c r="O3352" s="31" t="str">
        <f>Def_Sistemas_Conectores_Cabos!$B$7</f>
        <v>SMA 50-ohm</v>
      </c>
      <c r="P3352" s="19" t="str">
        <f>Def_Sistemas_Conectores_Cabos!$B$7</f>
        <v>SMA 50-ohm</v>
      </c>
      <c r="Q3352" s="27" t="str">
        <f t="shared" si="31"/>
        <v>SI-20C4:DI-BPMSigPatch/TO_OUT
SI-20C4:DI-BPMRFFE/TO_IN</v>
      </c>
      <c r="R3352" s="46" t="s">
        <v>25</v>
      </c>
      <c r="S3352" s="46" t="s">
        <v>25</v>
      </c>
      <c r="T3352" s="47" t="str">
        <f>Def_Sistemas_Conectores_Cabos!$C$14</f>
        <v>Datalink Extrudado</v>
      </c>
      <c r="U3352" s="45" t="s">
        <v>46</v>
      </c>
      <c r="V3352" s="33"/>
      <c r="W3352" s="33"/>
      <c r="X3352" s="33"/>
    </row>
    <row r="3353" ht="15.75" customHeight="1">
      <c r="A3353" s="19" t="str">
        <f>Def_Sistemas_Conectores_Cabos!$A$22</f>
        <v>BPM de elétrons</v>
      </c>
      <c r="B3353" s="22" t="str">
        <f>Datas_Entregas!$A$3</f>
        <v>BTS/Anel</v>
      </c>
      <c r="C3353" s="25">
        <f t="array" ref="C3353">INDEX(Datas_Entregas!$B$2:$B$100, MATCH(B3353, Datas_Entregas!$A$2:$A$100, 0), 1)</f>
        <v>43296</v>
      </c>
      <c r="D3353" s="22" t="str">
        <f>Def_Status_Montagem!$A$2</f>
        <v>A verificar</v>
      </c>
      <c r="E3353" s="35" t="str">
        <f>Def_Status_Montagem!$B$4</f>
        <v>Contratada (inclui etiqueta)</v>
      </c>
      <c r="F3353" s="26" t="str">
        <f t="array" ref="F3353">INDEX(Def_Instancias_Equipamentos!$F$2:$F$5135, MATCH(K3353, Def_Instancias_Equipamentos!$D$2:$D$5135, 0), 1)</f>
        <v>Túnel (Anel)</v>
      </c>
      <c r="G3353" s="27" t="str">
        <f t="array" ref="G3353">INDEX(Def_Instancias_Equipamentos!$F$2:$F$5135, MATCH(L3353, Def_Instancias_Equipamentos!$D$2:$D$5135, 0), 1)</f>
        <v>Sala Racks 19&amp;20</v>
      </c>
      <c r="H3353" s="26" t="str">
        <f t="array" ref="H3353">INDEX(Def_Instancias_Equipamentos!$E$2:$E$5135, MATCH(K3353, Def_Instancias_Equipamentos!$D$2:$D$5135, 0), 1)</f>
        <v>SI-20M1</v>
      </c>
      <c r="I3353" s="27" t="str">
        <f t="array" ref="I3353">INDEX(Def_Instancias_Equipamentos!$E$2:$E$5135, MATCH(L3353, Def_Instancias_Equipamentos!$D$2:$D$5135, 0), 1)</f>
        <v>IA-20RaBPM</v>
      </c>
      <c r="J3353" s="27" t="str">
        <f t="shared" si="26"/>
        <v>EXTERNO</v>
      </c>
      <c r="K3353" s="28" t="str">
        <f>Def_Instancias_Equipamentos!$D$1199</f>
        <v>SI-20M1:DI-BPMSigPatch</v>
      </c>
      <c r="L3353" s="19" t="str">
        <f>Def_Instancias_Equipamentos!$D$949</f>
        <v>SI-20M1:DI-BPMRFFE</v>
      </c>
      <c r="M3353" s="44" t="s">
        <v>51</v>
      </c>
      <c r="N3353" s="45" t="s">
        <v>52</v>
      </c>
      <c r="O3353" s="31" t="str">
        <f>Def_Sistemas_Conectores_Cabos!$B$7</f>
        <v>SMA 50-ohm</v>
      </c>
      <c r="P3353" s="19" t="str">
        <f>Def_Sistemas_Conectores_Cabos!$B$7</f>
        <v>SMA 50-ohm</v>
      </c>
      <c r="Q3353" s="27" t="str">
        <f t="shared" si="31"/>
        <v>SI-20M1:DI-BPMSigPatch/TO_OUT
SI-20M1:DI-BPMRFFE/TO_IN</v>
      </c>
      <c r="R3353" s="46" t="s">
        <v>25</v>
      </c>
      <c r="S3353" s="46" t="s">
        <v>25</v>
      </c>
      <c r="T3353" s="47" t="str">
        <f>Def_Sistemas_Conectores_Cabos!$C$14</f>
        <v>Datalink Extrudado</v>
      </c>
      <c r="U3353" s="45" t="s">
        <v>46</v>
      </c>
      <c r="V3353" s="33"/>
      <c r="W3353" s="33"/>
      <c r="X3353" s="33"/>
    </row>
    <row r="3354" ht="15.75" customHeight="1">
      <c r="A3354" s="19" t="str">
        <f>Def_Sistemas_Conectores_Cabos!$A$22</f>
        <v>BPM de elétrons</v>
      </c>
      <c r="B3354" s="22" t="str">
        <f>Datas_Entregas!$A$3</f>
        <v>BTS/Anel</v>
      </c>
      <c r="C3354" s="25">
        <f t="array" ref="C3354">INDEX(Datas_Entregas!$B$2:$B$100, MATCH(B3354, Datas_Entregas!$A$2:$A$100, 0), 1)</f>
        <v>43296</v>
      </c>
      <c r="D3354" s="22" t="str">
        <f>Def_Status_Montagem!$A$2</f>
        <v>A verificar</v>
      </c>
      <c r="E3354" s="35" t="str">
        <f>Def_Status_Montagem!$B$4</f>
        <v>Contratada (inclui etiqueta)</v>
      </c>
      <c r="F3354" s="26" t="str">
        <f t="array" ref="F3354">INDEX(Def_Instancias_Equipamentos!$F$2:$F$5135, MATCH(K3354, Def_Instancias_Equipamentos!$D$2:$D$5135, 0), 1)</f>
        <v>Túnel (Anel)</v>
      </c>
      <c r="G3354" s="27" t="str">
        <f t="array" ref="G3354">INDEX(Def_Instancias_Equipamentos!$F$2:$F$5135, MATCH(L3354, Def_Instancias_Equipamentos!$D$2:$D$5135, 0), 1)</f>
        <v>Sala Racks 19&amp;20</v>
      </c>
      <c r="H3354" s="26" t="str">
        <f t="array" ref="H3354">INDEX(Def_Instancias_Equipamentos!$E$2:$E$5135, MATCH(K3354, Def_Instancias_Equipamentos!$D$2:$D$5135, 0), 1)</f>
        <v>SI-20M2</v>
      </c>
      <c r="I3354" s="27" t="str">
        <f t="array" ref="I3354">INDEX(Def_Instancias_Equipamentos!$E$2:$E$5135, MATCH(L3354, Def_Instancias_Equipamentos!$D$2:$D$5135, 0), 1)</f>
        <v>IA-20RaBPM</v>
      </c>
      <c r="J3354" s="27" t="str">
        <f t="shared" si="26"/>
        <v>EXTERNO</v>
      </c>
      <c r="K3354" s="28" t="str">
        <f>Def_Instancias_Equipamentos!$D$1200</f>
        <v>SI-20M2:DI-BPMSigPatch</v>
      </c>
      <c r="L3354" s="19" t="str">
        <f>Def_Instancias_Equipamentos!$D$950</f>
        <v>SI-20M2:DI-BPMRFFE</v>
      </c>
      <c r="M3354" s="44" t="s">
        <v>51</v>
      </c>
      <c r="N3354" s="45" t="s">
        <v>52</v>
      </c>
      <c r="O3354" s="31" t="str">
        <f>Def_Sistemas_Conectores_Cabos!$B$7</f>
        <v>SMA 50-ohm</v>
      </c>
      <c r="P3354" s="19" t="str">
        <f>Def_Sistemas_Conectores_Cabos!$B$7</f>
        <v>SMA 50-ohm</v>
      </c>
      <c r="Q3354" s="27" t="str">
        <f t="shared" si="31"/>
        <v>SI-20M2:DI-BPMSigPatch/TO_OUT
SI-20M2:DI-BPMRFFE/TO_IN</v>
      </c>
      <c r="R3354" s="46" t="s">
        <v>25</v>
      </c>
      <c r="S3354" s="46" t="s">
        <v>25</v>
      </c>
      <c r="T3354" s="47" t="str">
        <f>Def_Sistemas_Conectores_Cabos!$C$14</f>
        <v>Datalink Extrudado</v>
      </c>
      <c r="U3354" s="45" t="s">
        <v>46</v>
      </c>
      <c r="V3354" s="33"/>
      <c r="W3354" s="33"/>
      <c r="X3354" s="33"/>
    </row>
    <row r="3355" ht="15.75" customHeight="1">
      <c r="A3355" s="19" t="str">
        <f>Def_Sistemas_Conectores_Cabos!$A$22</f>
        <v>BPM de elétrons</v>
      </c>
      <c r="B3355" s="22" t="str">
        <f>Datas_Entregas!$A$6</f>
        <v>Linhas de Luz (fases I-A e II)</v>
      </c>
      <c r="C3355" s="25">
        <f t="array" ref="C3355">INDEX(Datas_Entregas!$B$2:$B$100, MATCH(B3355, Datas_Entregas!$A$2:$A$100, 0), 1)</f>
        <v>43374</v>
      </c>
      <c r="D3355" s="22" t="str">
        <f>Def_Status_Montagem!$A$2</f>
        <v>A verificar</v>
      </c>
      <c r="E3355" s="35" t="str">
        <f>Def_Status_Montagem!$B$4</f>
        <v>Contratada (inclui etiqueta)</v>
      </c>
      <c r="F3355" s="26" t="str">
        <f t="array" ref="F3355">INDEX(Def_Instancias_Equipamentos!$F$2:$F$5135, MATCH(K3355, Def_Instancias_Equipamentos!$D$2:$D$5135, 0), 1)</f>
        <v>Túnel (Anel)</v>
      </c>
      <c r="G3355" s="27" t="str">
        <f t="array" ref="G3355">INDEX(Def_Instancias_Equipamentos!$F$2:$F$5135, MATCH(L3355, Def_Instancias_Equipamentos!$D$2:$D$5135, 0), 1)</f>
        <v>Sala Racks 19&amp;20</v>
      </c>
      <c r="H3355" s="26" t="str">
        <f t="array" ref="H3355">INDEX(Def_Instancias_Equipamentos!$E$2:$E$5135, MATCH(K3355, Def_Instancias_Equipamentos!$D$2:$D$5135, 0), 1)</f>
        <v>SI-20SB</v>
      </c>
      <c r="I3355" s="27" t="str">
        <f t="array" ref="I3355">INDEX(Def_Instancias_Equipamentos!$E$2:$E$5135, MATCH(L3355, Def_Instancias_Equipamentos!$D$2:$D$5135, 0), 1)</f>
        <v>IA-20RaBPM</v>
      </c>
      <c r="J3355" s="27" t="str">
        <f t="shared" si="26"/>
        <v>EXTERNO</v>
      </c>
      <c r="K3355" s="28" t="str">
        <f>Def_Instancias_Equipamentos!$D$1239</f>
        <v>SI-20SB:DI-BPMSigPatch-1</v>
      </c>
      <c r="L3355" s="19" t="str">
        <f>Def_Instancias_Equipamentos!$D$989</f>
        <v>SI-20SB:DI-BPMRFFE-1</v>
      </c>
      <c r="M3355" s="44" t="s">
        <v>51</v>
      </c>
      <c r="N3355" s="45" t="s">
        <v>52</v>
      </c>
      <c r="O3355" s="31" t="str">
        <f>Def_Sistemas_Conectores_Cabos!$B$7</f>
        <v>SMA 50-ohm</v>
      </c>
      <c r="P3355" s="19" t="str">
        <f>Def_Sistemas_Conectores_Cabos!$B$7</f>
        <v>SMA 50-ohm</v>
      </c>
      <c r="Q3355" s="27" t="str">
        <f t="shared" si="31"/>
        <v>SI-20SB:DI-BPMSigPatch-1/TO_OUT
SI-20SB:DI-BPMRFFE-1/TO_IN</v>
      </c>
      <c r="R3355" s="46" t="s">
        <v>25</v>
      </c>
      <c r="S3355" s="46" t="s">
        <v>25</v>
      </c>
      <c r="T3355" s="47" t="str">
        <f>Def_Sistemas_Conectores_Cabos!$C$14</f>
        <v>Datalink Extrudado</v>
      </c>
      <c r="U3355" s="45" t="s">
        <v>46</v>
      </c>
      <c r="V3355" s="33"/>
      <c r="W3355" s="33"/>
      <c r="X3355" s="33"/>
    </row>
    <row r="3356" ht="15.75" customHeight="1">
      <c r="A3356" s="19" t="str">
        <f>Def_Sistemas_Conectores_Cabos!$A$22</f>
        <v>BPM de elétrons</v>
      </c>
      <c r="B3356" s="22" t="str">
        <f>Datas_Entregas!$A$6</f>
        <v>Linhas de Luz (fases I-A e II)</v>
      </c>
      <c r="C3356" s="25">
        <f t="array" ref="C3356">INDEX(Datas_Entregas!$B$2:$B$100, MATCH(B3356, Datas_Entregas!$A$2:$A$100, 0), 1)</f>
        <v>43374</v>
      </c>
      <c r="D3356" s="22" t="str">
        <f>Def_Status_Montagem!$A$2</f>
        <v>A verificar</v>
      </c>
      <c r="E3356" s="35" t="str">
        <f>Def_Status_Montagem!$B$4</f>
        <v>Contratada (inclui etiqueta)</v>
      </c>
      <c r="F3356" s="26" t="str">
        <f t="array" ref="F3356">INDEX(Def_Instancias_Equipamentos!$F$2:$F$5135, MATCH(K3356, Def_Instancias_Equipamentos!$D$2:$D$5135, 0), 1)</f>
        <v>Túnel (Anel)</v>
      </c>
      <c r="G3356" s="27" t="str">
        <f t="array" ref="G3356">INDEX(Def_Instancias_Equipamentos!$F$2:$F$5135, MATCH(L3356, Def_Instancias_Equipamentos!$D$2:$D$5135, 0), 1)</f>
        <v>Sala Racks 19&amp;20</v>
      </c>
      <c r="H3356" s="26" t="str">
        <f t="array" ref="H3356">INDEX(Def_Instancias_Equipamentos!$E$2:$E$5135, MATCH(K3356, Def_Instancias_Equipamentos!$D$2:$D$5135, 0), 1)</f>
        <v>SI-20SB</v>
      </c>
      <c r="I3356" s="27" t="str">
        <f t="array" ref="I3356">INDEX(Def_Instancias_Equipamentos!$E$2:$E$5135, MATCH(L3356, Def_Instancias_Equipamentos!$D$2:$D$5135, 0), 1)</f>
        <v>IA-20RaBPM</v>
      </c>
      <c r="J3356" s="27" t="str">
        <f t="shared" si="26"/>
        <v>EXTERNO</v>
      </c>
      <c r="K3356" s="28" t="str">
        <f>Def_Instancias_Equipamentos!$D$1240</f>
        <v>SI-20SB:DI-BPMSigPatch-2</v>
      </c>
      <c r="L3356" s="19" t="str">
        <f>Def_Instancias_Equipamentos!$D$990</f>
        <v>SI-20SB:DI-BPMRFFE-2</v>
      </c>
      <c r="M3356" s="44" t="s">
        <v>51</v>
      </c>
      <c r="N3356" s="45" t="s">
        <v>52</v>
      </c>
      <c r="O3356" s="31" t="str">
        <f>Def_Sistemas_Conectores_Cabos!$B$7</f>
        <v>SMA 50-ohm</v>
      </c>
      <c r="P3356" s="19" t="str">
        <f>Def_Sistemas_Conectores_Cabos!$B$7</f>
        <v>SMA 50-ohm</v>
      </c>
      <c r="Q3356" s="27" t="str">
        <f t="shared" si="31"/>
        <v>SI-20SB:DI-BPMSigPatch-2/TO_OUT
SI-20SB:DI-BPMRFFE-2/TO_IN</v>
      </c>
      <c r="R3356" s="46" t="s">
        <v>25</v>
      </c>
      <c r="S3356" s="46" t="s">
        <v>25</v>
      </c>
      <c r="T3356" s="47" t="str">
        <f>Def_Sistemas_Conectores_Cabos!$C$14</f>
        <v>Datalink Extrudado</v>
      </c>
      <c r="U3356" s="45" t="s">
        <v>46</v>
      </c>
      <c r="V3356" s="33"/>
      <c r="W3356" s="33"/>
      <c r="X3356" s="33"/>
    </row>
    <row r="3357" ht="15.75" customHeight="1">
      <c r="A3357" s="19" t="str">
        <f>Def_Sistemas_Conectores_Cabos!$A$22</f>
        <v>BPM de elétrons</v>
      </c>
      <c r="B3357" s="22" t="str">
        <f>Datas_Entregas!$A$3</f>
        <v>BTS/Anel</v>
      </c>
      <c r="C3357" s="25">
        <f t="array" ref="C3357">INDEX(Datas_Entregas!$B$2:$B$100, MATCH(B3357, Datas_Entregas!$A$2:$A$100, 0), 1)</f>
        <v>43296</v>
      </c>
      <c r="D3357" s="22" t="str">
        <f>Def_Status_Montagem!$A$4</f>
        <v>Comprado / Esperando entrega</v>
      </c>
      <c r="E3357" s="35" t="str">
        <f>Def_Status_Montagem!$B$4</f>
        <v>Contratada (inclui etiqueta)</v>
      </c>
      <c r="F3357" s="26"/>
      <c r="G3357" s="27"/>
      <c r="H3357" s="26" t="str">
        <f t="array" ref="H3357">INDEX(Def_Instancias_Equipamentos!$E$2:$E$5135, MATCH(K3357, Def_Instancias_Equipamentos!$D$2:$D$5135, 0), 1)</f>
        <v>TS-03</v>
      </c>
      <c r="I3357" s="27" t="str">
        <f t="array" ref="I3357">INDEX(Def_Instancias_Equipamentos!$E$2:$E$5135, MATCH(L3357, Def_Instancias_Equipamentos!$D$2:$D$5135, 0), 1)</f>
        <v>IA-20RaBPMTL</v>
      </c>
      <c r="J3357" s="27" t="str">
        <f t="shared" si="26"/>
        <v>EXTERNO</v>
      </c>
      <c r="K3357" s="28" t="str">
        <f>Def_Instancias_Equipamentos!$D$477</f>
        <v>TS-03:DI-BPMPkup</v>
      </c>
      <c r="L3357" s="19" t="str">
        <f>Def_Instancias_Equipamentos!$D$738</f>
        <v>TS-03:DI-BPMRFFE</v>
      </c>
      <c r="M3357" s="44" t="s">
        <v>77</v>
      </c>
      <c r="N3357" s="30" t="s">
        <v>48</v>
      </c>
      <c r="O3357" s="28" t="str">
        <f>Def_Sistemas_Conectores_Cabos!$B$7</f>
        <v>SMA 50-ohm</v>
      </c>
      <c r="P3357" s="19" t="str">
        <f>Def_Sistemas_Conectores_Cabos!$B$7</f>
        <v>SMA 50-ohm</v>
      </c>
      <c r="Q3357" s="27" t="str">
        <f t="shared" si="31"/>
        <v>TS-03:DI-BPMPkup/BO
TS-03:DI-BPMRFFE/BO_IN</v>
      </c>
      <c r="R3357" s="45"/>
      <c r="S3357" s="45"/>
      <c r="T3357" s="19" t="str">
        <f>Def_Sistemas_Conectores_Cabos!$C$14</f>
        <v>Datalink Extrudado</v>
      </c>
      <c r="U3357" s="56"/>
      <c r="V3357" s="33"/>
      <c r="W3357" s="33"/>
      <c r="X3357" s="33"/>
    </row>
    <row r="3358" ht="15.75" customHeight="1">
      <c r="A3358" s="19" t="str">
        <f>Def_Sistemas_Conectores_Cabos!$A$22</f>
        <v>BPM de elétrons</v>
      </c>
      <c r="B3358" s="22" t="str">
        <f>Datas_Entregas!$A$3</f>
        <v>BTS/Anel</v>
      </c>
      <c r="C3358" s="25">
        <f t="array" ref="C3358">INDEX(Datas_Entregas!$B$2:$B$100, MATCH(B3358, Datas_Entregas!$A$2:$A$100, 0), 1)</f>
        <v>43296</v>
      </c>
      <c r="D3358" s="22" t="str">
        <f>Def_Status_Montagem!$A$4</f>
        <v>Comprado / Esperando entrega</v>
      </c>
      <c r="E3358" s="35" t="str">
        <f>Def_Status_Montagem!$B$4</f>
        <v>Contratada (inclui etiqueta)</v>
      </c>
      <c r="F3358" s="26"/>
      <c r="G3358" s="27"/>
      <c r="H3358" s="26" t="str">
        <f t="array" ref="H3358">INDEX(Def_Instancias_Equipamentos!$E$2:$E$5135, MATCH(K3358, Def_Instancias_Equipamentos!$D$2:$D$5135, 0), 1)</f>
        <v>TS-03</v>
      </c>
      <c r="I3358" s="27" t="str">
        <f t="array" ref="I3358">INDEX(Def_Instancias_Equipamentos!$E$2:$E$5135, MATCH(L3358, Def_Instancias_Equipamentos!$D$2:$D$5135, 0), 1)</f>
        <v>IA-20RaBPMTL</v>
      </c>
      <c r="J3358" s="27" t="str">
        <f t="shared" si="26"/>
        <v>EXTERNO</v>
      </c>
      <c r="K3358" s="28" t="str">
        <f>Def_Instancias_Equipamentos!$D$477</f>
        <v>TS-03:DI-BPMPkup</v>
      </c>
      <c r="L3358" s="19" t="str">
        <f>Def_Instancias_Equipamentos!$D$738</f>
        <v>TS-03:DI-BPMRFFE</v>
      </c>
      <c r="M3358" s="44" t="s">
        <v>80</v>
      </c>
      <c r="N3358" s="30" t="s">
        <v>50</v>
      </c>
      <c r="O3358" s="28" t="str">
        <f>Def_Sistemas_Conectores_Cabos!$B$7</f>
        <v>SMA 50-ohm</v>
      </c>
      <c r="P3358" s="19" t="str">
        <f>Def_Sistemas_Conectores_Cabos!$B$7</f>
        <v>SMA 50-ohm</v>
      </c>
      <c r="Q3358" s="27" t="str">
        <f t="shared" si="31"/>
        <v>TS-03:DI-BPMPkup/TI
TS-03:DI-BPMRFFE/TI_IN</v>
      </c>
      <c r="R3358" s="45"/>
      <c r="S3358" s="45"/>
      <c r="T3358" s="19" t="str">
        <f>Def_Sistemas_Conectores_Cabos!$C$14</f>
        <v>Datalink Extrudado</v>
      </c>
      <c r="U3358" s="56"/>
      <c r="V3358" s="33"/>
      <c r="W3358" s="33"/>
      <c r="X3358" s="33"/>
    </row>
    <row r="3359" ht="15.75" customHeight="1">
      <c r="A3359" s="19" t="str">
        <f>Def_Sistemas_Conectores_Cabos!$A$22</f>
        <v>BPM de elétrons</v>
      </c>
      <c r="B3359" s="22" t="str">
        <f>Datas_Entregas!$A$3</f>
        <v>BTS/Anel</v>
      </c>
      <c r="C3359" s="25">
        <f t="array" ref="C3359">INDEX(Datas_Entregas!$B$2:$B$100, MATCH(B3359, Datas_Entregas!$A$2:$A$100, 0), 1)</f>
        <v>43296</v>
      </c>
      <c r="D3359" s="22" t="str">
        <f>Def_Status_Montagem!$A$4</f>
        <v>Comprado / Esperando entrega</v>
      </c>
      <c r="E3359" s="35" t="str">
        <f>Def_Status_Montagem!$B$4</f>
        <v>Contratada (inclui etiqueta)</v>
      </c>
      <c r="F3359" s="26"/>
      <c r="G3359" s="27"/>
      <c r="H3359" s="26" t="str">
        <f t="array" ref="H3359">INDEX(Def_Instancias_Equipamentos!$E$2:$E$5135, MATCH(K3359, Def_Instancias_Equipamentos!$D$2:$D$5135, 0), 1)</f>
        <v>TS-03</v>
      </c>
      <c r="I3359" s="27" t="str">
        <f t="array" ref="I3359">INDEX(Def_Instancias_Equipamentos!$E$2:$E$5135, MATCH(L3359, Def_Instancias_Equipamentos!$D$2:$D$5135, 0), 1)</f>
        <v>IA-20RaBPMTL</v>
      </c>
      <c r="J3359" s="27" t="str">
        <f t="shared" si="26"/>
        <v>EXTERNO</v>
      </c>
      <c r="K3359" s="28" t="str">
        <f>Def_Instancias_Equipamentos!$D$477</f>
        <v>TS-03:DI-BPMPkup</v>
      </c>
      <c r="L3359" s="19" t="str">
        <f>Def_Instancias_Equipamentos!$D$738</f>
        <v>TS-03:DI-BPMRFFE</v>
      </c>
      <c r="M3359" s="44" t="s">
        <v>89</v>
      </c>
      <c r="N3359" s="30" t="s">
        <v>52</v>
      </c>
      <c r="O3359" s="28" t="str">
        <f>Def_Sistemas_Conectores_Cabos!$B$7</f>
        <v>SMA 50-ohm</v>
      </c>
      <c r="P3359" s="19" t="str">
        <f>Def_Sistemas_Conectores_Cabos!$B$7</f>
        <v>SMA 50-ohm</v>
      </c>
      <c r="Q3359" s="27" t="str">
        <f t="shared" si="31"/>
        <v>TS-03:DI-BPMPkup/TO
TS-03:DI-BPMRFFE/TO_IN</v>
      </c>
      <c r="R3359" s="45"/>
      <c r="S3359" s="45"/>
      <c r="T3359" s="19" t="str">
        <f>Def_Sistemas_Conectores_Cabos!$C$14</f>
        <v>Datalink Extrudado</v>
      </c>
      <c r="U3359" s="56"/>
      <c r="V3359" s="33"/>
      <c r="W3359" s="33"/>
      <c r="X3359" s="33"/>
    </row>
    <row r="3360" ht="15.75" customHeight="1">
      <c r="A3360" s="19" t="str">
        <f>Def_Sistemas_Conectores_Cabos!$A$22</f>
        <v>BPM de elétrons</v>
      </c>
      <c r="B3360" s="22" t="str">
        <f>Datas_Entregas!$A$3</f>
        <v>BTS/Anel</v>
      </c>
      <c r="C3360" s="25">
        <f t="array" ref="C3360">INDEX(Datas_Entregas!$B$2:$B$100, MATCH(B3360, Datas_Entregas!$A$2:$A$100, 0), 1)</f>
        <v>43296</v>
      </c>
      <c r="D3360" s="22" t="str">
        <f>Def_Status_Montagem!$A$4</f>
        <v>Comprado / Esperando entrega</v>
      </c>
      <c r="E3360" s="35" t="str">
        <f>Def_Status_Montagem!$B$4</f>
        <v>Contratada (inclui etiqueta)</v>
      </c>
      <c r="F3360" s="26"/>
      <c r="G3360" s="27"/>
      <c r="H3360" s="26" t="str">
        <f t="array" ref="H3360">INDEX(Def_Instancias_Equipamentos!$E$2:$E$5135, MATCH(K3360, Def_Instancias_Equipamentos!$D$2:$D$5135, 0), 1)</f>
        <v>TS-04</v>
      </c>
      <c r="I3360" s="27" t="str">
        <f t="array" ref="I3360">INDEX(Def_Instancias_Equipamentos!$E$2:$E$5135, MATCH(L3360, Def_Instancias_Equipamentos!$D$2:$D$5135, 0), 1)</f>
        <v>IA-20RaBPMTL</v>
      </c>
      <c r="J3360" s="27" t="str">
        <f t="shared" si="26"/>
        <v>EXTERNO</v>
      </c>
      <c r="K3360" s="28" t="str">
        <f>Def_Instancias_Equipamentos!$D$478</f>
        <v>TS-04:DI-BPMPkup-1</v>
      </c>
      <c r="L3360" s="19" t="str">
        <f>Def_Instancias_Equipamentos!$D$739</f>
        <v>TS-04:DI-BPMRFFE-1</v>
      </c>
      <c r="M3360" s="44" t="s">
        <v>74</v>
      </c>
      <c r="N3360" s="30" t="s">
        <v>45</v>
      </c>
      <c r="O3360" s="28" t="str">
        <f>Def_Sistemas_Conectores_Cabos!$B$7</f>
        <v>SMA 50-ohm</v>
      </c>
      <c r="P3360" s="19" t="str">
        <f>Def_Sistemas_Conectores_Cabos!$B$7</f>
        <v>SMA 50-ohm</v>
      </c>
      <c r="Q3360" s="27" t="str">
        <f t="shared" si="31"/>
        <v>TS-04:DI-BPMPkup-1/BI
TS-04:DI-BPMRFFE-1/BI_IN</v>
      </c>
      <c r="R3360" s="45"/>
      <c r="S3360" s="45"/>
      <c r="T3360" s="19" t="str">
        <f>Def_Sistemas_Conectores_Cabos!$C$14</f>
        <v>Datalink Extrudado</v>
      </c>
      <c r="U3360" s="56"/>
      <c r="V3360" s="33"/>
      <c r="W3360" s="33"/>
      <c r="X3360" s="33"/>
    </row>
    <row r="3361" ht="15.75" customHeight="1">
      <c r="A3361" s="19" t="str">
        <f>Def_Sistemas_Conectores_Cabos!$A$22</f>
        <v>BPM de elétrons</v>
      </c>
      <c r="B3361" s="22" t="str">
        <f>Datas_Entregas!$A$3</f>
        <v>BTS/Anel</v>
      </c>
      <c r="C3361" s="25">
        <f t="array" ref="C3361">INDEX(Datas_Entregas!$B$2:$B$100, MATCH(B3361, Datas_Entregas!$A$2:$A$100, 0), 1)</f>
        <v>43296</v>
      </c>
      <c r="D3361" s="22" t="str">
        <f>Def_Status_Montagem!$A$4</f>
        <v>Comprado / Esperando entrega</v>
      </c>
      <c r="E3361" s="35" t="str">
        <f>Def_Status_Montagem!$B$4</f>
        <v>Contratada (inclui etiqueta)</v>
      </c>
      <c r="F3361" s="26"/>
      <c r="G3361" s="27"/>
      <c r="H3361" s="26" t="str">
        <f t="array" ref="H3361">INDEX(Def_Instancias_Equipamentos!$E$2:$E$5135, MATCH(K3361, Def_Instancias_Equipamentos!$D$2:$D$5135, 0), 1)</f>
        <v>TS-04</v>
      </c>
      <c r="I3361" s="27" t="str">
        <f t="array" ref="I3361">INDEX(Def_Instancias_Equipamentos!$E$2:$E$5135, MATCH(L3361, Def_Instancias_Equipamentos!$D$2:$D$5135, 0), 1)</f>
        <v>IA-20RaBPMTL</v>
      </c>
      <c r="J3361" s="27" t="str">
        <f t="shared" si="26"/>
        <v>EXTERNO</v>
      </c>
      <c r="K3361" s="28" t="str">
        <f>Def_Instancias_Equipamentos!$D$478</f>
        <v>TS-04:DI-BPMPkup-1</v>
      </c>
      <c r="L3361" s="19" t="str">
        <f>Def_Instancias_Equipamentos!$D$739</f>
        <v>TS-04:DI-BPMRFFE-1</v>
      </c>
      <c r="M3361" s="44" t="s">
        <v>77</v>
      </c>
      <c r="N3361" s="30" t="s">
        <v>48</v>
      </c>
      <c r="O3361" s="28" t="str">
        <f>Def_Sistemas_Conectores_Cabos!$B$7</f>
        <v>SMA 50-ohm</v>
      </c>
      <c r="P3361" s="19" t="str">
        <f>Def_Sistemas_Conectores_Cabos!$B$7</f>
        <v>SMA 50-ohm</v>
      </c>
      <c r="Q3361" s="27" t="str">
        <f t="shared" si="31"/>
        <v>TS-04:DI-BPMPkup-1/BO
TS-04:DI-BPMRFFE-1/BO_IN</v>
      </c>
      <c r="R3361" s="45"/>
      <c r="S3361" s="45"/>
      <c r="T3361" s="19" t="str">
        <f>Def_Sistemas_Conectores_Cabos!$C$14</f>
        <v>Datalink Extrudado</v>
      </c>
      <c r="U3361" s="56"/>
      <c r="V3361" s="33"/>
      <c r="W3361" s="33"/>
      <c r="X3361" s="33"/>
    </row>
    <row r="3362" ht="15.75" customHeight="1">
      <c r="A3362" s="19" t="str">
        <f>Def_Sistemas_Conectores_Cabos!$A$22</f>
        <v>BPM de elétrons</v>
      </c>
      <c r="B3362" s="22" t="str">
        <f>Datas_Entregas!$A$3</f>
        <v>BTS/Anel</v>
      </c>
      <c r="C3362" s="25">
        <f t="array" ref="C3362">INDEX(Datas_Entregas!$B$2:$B$100, MATCH(B3362, Datas_Entregas!$A$2:$A$100, 0), 1)</f>
        <v>43296</v>
      </c>
      <c r="D3362" s="22" t="str">
        <f>Def_Status_Montagem!$A$4</f>
        <v>Comprado / Esperando entrega</v>
      </c>
      <c r="E3362" s="35" t="str">
        <f>Def_Status_Montagem!$B$4</f>
        <v>Contratada (inclui etiqueta)</v>
      </c>
      <c r="F3362" s="26"/>
      <c r="G3362" s="27"/>
      <c r="H3362" s="26" t="str">
        <f t="array" ref="H3362">INDEX(Def_Instancias_Equipamentos!$E$2:$E$5135, MATCH(K3362, Def_Instancias_Equipamentos!$D$2:$D$5135, 0), 1)</f>
        <v>TS-04</v>
      </c>
      <c r="I3362" s="27" t="str">
        <f t="array" ref="I3362">INDEX(Def_Instancias_Equipamentos!$E$2:$E$5135, MATCH(L3362, Def_Instancias_Equipamentos!$D$2:$D$5135, 0), 1)</f>
        <v>IA-20RaBPMTL</v>
      </c>
      <c r="J3362" s="27" t="str">
        <f t="shared" si="26"/>
        <v>EXTERNO</v>
      </c>
      <c r="K3362" s="28" t="str">
        <f>Def_Instancias_Equipamentos!$D$478</f>
        <v>TS-04:DI-BPMPkup-1</v>
      </c>
      <c r="L3362" s="19" t="str">
        <f>Def_Instancias_Equipamentos!$D$739</f>
        <v>TS-04:DI-BPMRFFE-1</v>
      </c>
      <c r="M3362" s="44" t="s">
        <v>80</v>
      </c>
      <c r="N3362" s="30" t="s">
        <v>50</v>
      </c>
      <c r="O3362" s="28" t="str">
        <f>Def_Sistemas_Conectores_Cabos!$B$7</f>
        <v>SMA 50-ohm</v>
      </c>
      <c r="P3362" s="19" t="str">
        <f>Def_Sistemas_Conectores_Cabos!$B$7</f>
        <v>SMA 50-ohm</v>
      </c>
      <c r="Q3362" s="27" t="str">
        <f t="shared" si="31"/>
        <v>TS-04:DI-BPMPkup-1/TI
TS-04:DI-BPMRFFE-1/TI_IN</v>
      </c>
      <c r="R3362" s="45"/>
      <c r="S3362" s="45"/>
      <c r="T3362" s="19" t="str">
        <f>Def_Sistemas_Conectores_Cabos!$C$14</f>
        <v>Datalink Extrudado</v>
      </c>
      <c r="U3362" s="56"/>
      <c r="V3362" s="33"/>
      <c r="W3362" s="33"/>
      <c r="X3362" s="33"/>
    </row>
    <row r="3363" ht="15.75" customHeight="1">
      <c r="A3363" s="19" t="str">
        <f>Def_Sistemas_Conectores_Cabos!$A$22</f>
        <v>BPM de elétrons</v>
      </c>
      <c r="B3363" s="22" t="str">
        <f>Datas_Entregas!$A$3</f>
        <v>BTS/Anel</v>
      </c>
      <c r="C3363" s="25">
        <f t="array" ref="C3363">INDEX(Datas_Entregas!$B$2:$B$100, MATCH(B3363, Datas_Entregas!$A$2:$A$100, 0), 1)</f>
        <v>43296</v>
      </c>
      <c r="D3363" s="22" t="str">
        <f>Def_Status_Montagem!$A$4</f>
        <v>Comprado / Esperando entrega</v>
      </c>
      <c r="E3363" s="35" t="str">
        <f>Def_Status_Montagem!$B$4</f>
        <v>Contratada (inclui etiqueta)</v>
      </c>
      <c r="F3363" s="26"/>
      <c r="G3363" s="27"/>
      <c r="H3363" s="26" t="str">
        <f t="array" ref="H3363">INDEX(Def_Instancias_Equipamentos!$E$2:$E$5135, MATCH(K3363, Def_Instancias_Equipamentos!$D$2:$D$5135, 0), 1)</f>
        <v>TS-04</v>
      </c>
      <c r="I3363" s="27" t="str">
        <f t="array" ref="I3363">INDEX(Def_Instancias_Equipamentos!$E$2:$E$5135, MATCH(L3363, Def_Instancias_Equipamentos!$D$2:$D$5135, 0), 1)</f>
        <v>IA-20RaBPMTL</v>
      </c>
      <c r="J3363" s="27" t="str">
        <f t="shared" si="26"/>
        <v>EXTERNO</v>
      </c>
      <c r="K3363" s="28" t="str">
        <f>Def_Instancias_Equipamentos!$D$478</f>
        <v>TS-04:DI-BPMPkup-1</v>
      </c>
      <c r="L3363" s="19" t="str">
        <f>Def_Instancias_Equipamentos!$D$739</f>
        <v>TS-04:DI-BPMRFFE-1</v>
      </c>
      <c r="M3363" s="44" t="s">
        <v>89</v>
      </c>
      <c r="N3363" s="30" t="s">
        <v>52</v>
      </c>
      <c r="O3363" s="28" t="str">
        <f>Def_Sistemas_Conectores_Cabos!$B$7</f>
        <v>SMA 50-ohm</v>
      </c>
      <c r="P3363" s="19" t="str">
        <f>Def_Sistemas_Conectores_Cabos!$B$7</f>
        <v>SMA 50-ohm</v>
      </c>
      <c r="Q3363" s="27" t="str">
        <f t="shared" si="31"/>
        <v>TS-04:DI-BPMPkup-1/TO
TS-04:DI-BPMRFFE-1/TO_IN</v>
      </c>
      <c r="R3363" s="45"/>
      <c r="S3363" s="45"/>
      <c r="T3363" s="19" t="str">
        <f>Def_Sistemas_Conectores_Cabos!$C$14</f>
        <v>Datalink Extrudado</v>
      </c>
      <c r="U3363" s="56"/>
      <c r="V3363" s="33"/>
      <c r="W3363" s="33"/>
      <c r="X3363" s="33"/>
    </row>
    <row r="3364" ht="15.75" customHeight="1">
      <c r="A3364" s="19" t="str">
        <f>Def_Sistemas_Conectores_Cabos!$A$22</f>
        <v>BPM de elétrons</v>
      </c>
      <c r="B3364" s="22" t="str">
        <f>Datas_Entregas!$A$3</f>
        <v>BTS/Anel</v>
      </c>
      <c r="C3364" s="25">
        <f t="array" ref="C3364">INDEX(Datas_Entregas!$B$2:$B$100, MATCH(B3364, Datas_Entregas!$A$2:$A$100, 0), 1)</f>
        <v>43296</v>
      </c>
      <c r="D3364" s="22" t="str">
        <f>Def_Status_Montagem!$A$4</f>
        <v>Comprado / Esperando entrega</v>
      </c>
      <c r="E3364" s="35" t="str">
        <f>Def_Status_Montagem!$B$4</f>
        <v>Contratada (inclui etiqueta)</v>
      </c>
      <c r="F3364" s="26"/>
      <c r="G3364" s="27"/>
      <c r="H3364" s="26" t="str">
        <f t="array" ref="H3364">INDEX(Def_Instancias_Equipamentos!$E$2:$E$5135, MATCH(K3364, Def_Instancias_Equipamentos!$D$2:$D$5135, 0), 1)</f>
        <v>TS-04</v>
      </c>
      <c r="I3364" s="27" t="str">
        <f t="array" ref="I3364">INDEX(Def_Instancias_Equipamentos!$E$2:$E$5135, MATCH(L3364, Def_Instancias_Equipamentos!$D$2:$D$5135, 0), 1)</f>
        <v>IA-20RaBPMTL</v>
      </c>
      <c r="J3364" s="27" t="str">
        <f t="shared" si="26"/>
        <v>EXTERNO</v>
      </c>
      <c r="K3364" s="28" t="str">
        <f>Def_Instancias_Equipamentos!$D$479</f>
        <v>TS-04:DI-BPMPkup-2</v>
      </c>
      <c r="L3364" s="19" t="str">
        <f>Def_Instancias_Equipamentos!$D$740</f>
        <v>TS-04:DI-BPMRFFE-2</v>
      </c>
      <c r="M3364" s="44" t="s">
        <v>74</v>
      </c>
      <c r="N3364" s="30" t="s">
        <v>45</v>
      </c>
      <c r="O3364" s="28" t="str">
        <f>Def_Sistemas_Conectores_Cabos!$B$7</f>
        <v>SMA 50-ohm</v>
      </c>
      <c r="P3364" s="19" t="str">
        <f>Def_Sistemas_Conectores_Cabos!$B$7</f>
        <v>SMA 50-ohm</v>
      </c>
      <c r="Q3364" s="27" t="str">
        <f t="shared" si="31"/>
        <v>TS-04:DI-BPMPkup-2/BI
TS-04:DI-BPMRFFE-2/BI_IN</v>
      </c>
      <c r="R3364" s="45"/>
      <c r="S3364" s="45"/>
      <c r="T3364" s="19" t="str">
        <f>Def_Sistemas_Conectores_Cabos!$C$14</f>
        <v>Datalink Extrudado</v>
      </c>
      <c r="U3364" s="56"/>
      <c r="V3364" s="33"/>
      <c r="W3364" s="33"/>
      <c r="X3364" s="33"/>
    </row>
    <row r="3365" ht="15.75" customHeight="1">
      <c r="A3365" s="19" t="str">
        <f>Def_Sistemas_Conectores_Cabos!$A$22</f>
        <v>BPM de elétrons</v>
      </c>
      <c r="B3365" s="22" t="str">
        <f>Datas_Entregas!$A$3</f>
        <v>BTS/Anel</v>
      </c>
      <c r="C3365" s="25">
        <f t="array" ref="C3365">INDEX(Datas_Entregas!$B$2:$B$100, MATCH(B3365, Datas_Entregas!$A$2:$A$100, 0), 1)</f>
        <v>43296</v>
      </c>
      <c r="D3365" s="22" t="str">
        <f>Def_Status_Montagem!$A$4</f>
        <v>Comprado / Esperando entrega</v>
      </c>
      <c r="E3365" s="35" t="str">
        <f>Def_Status_Montagem!$B$4</f>
        <v>Contratada (inclui etiqueta)</v>
      </c>
      <c r="F3365" s="26"/>
      <c r="G3365" s="27"/>
      <c r="H3365" s="26" t="str">
        <f t="array" ref="H3365">INDEX(Def_Instancias_Equipamentos!$E$2:$E$5135, MATCH(K3365, Def_Instancias_Equipamentos!$D$2:$D$5135, 0), 1)</f>
        <v>TS-04</v>
      </c>
      <c r="I3365" s="27" t="str">
        <f t="array" ref="I3365">INDEX(Def_Instancias_Equipamentos!$E$2:$E$5135, MATCH(L3365, Def_Instancias_Equipamentos!$D$2:$D$5135, 0), 1)</f>
        <v>IA-20RaBPMTL</v>
      </c>
      <c r="J3365" s="27" t="str">
        <f t="shared" si="26"/>
        <v>EXTERNO</v>
      </c>
      <c r="K3365" s="28" t="str">
        <f>Def_Instancias_Equipamentos!$D$479</f>
        <v>TS-04:DI-BPMPkup-2</v>
      </c>
      <c r="L3365" s="19" t="str">
        <f>Def_Instancias_Equipamentos!$D$740</f>
        <v>TS-04:DI-BPMRFFE-2</v>
      </c>
      <c r="M3365" s="44" t="s">
        <v>77</v>
      </c>
      <c r="N3365" s="30" t="s">
        <v>48</v>
      </c>
      <c r="O3365" s="28" t="str">
        <f>Def_Sistemas_Conectores_Cabos!$B$7</f>
        <v>SMA 50-ohm</v>
      </c>
      <c r="P3365" s="19" t="str">
        <f>Def_Sistemas_Conectores_Cabos!$B$7</f>
        <v>SMA 50-ohm</v>
      </c>
      <c r="Q3365" s="27" t="str">
        <f t="shared" si="31"/>
        <v>TS-04:DI-BPMPkup-2/BO
TS-04:DI-BPMRFFE-2/BO_IN</v>
      </c>
      <c r="R3365" s="45"/>
      <c r="S3365" s="45"/>
      <c r="T3365" s="19" t="str">
        <f>Def_Sistemas_Conectores_Cabos!$C$14</f>
        <v>Datalink Extrudado</v>
      </c>
      <c r="U3365" s="56"/>
      <c r="V3365" s="33"/>
      <c r="W3365" s="33"/>
      <c r="X3365" s="33"/>
    </row>
    <row r="3366" ht="15.75" customHeight="1">
      <c r="A3366" s="19" t="str">
        <f>Def_Sistemas_Conectores_Cabos!$A$22</f>
        <v>BPM de elétrons</v>
      </c>
      <c r="B3366" s="22" t="str">
        <f>Datas_Entregas!$A$3</f>
        <v>BTS/Anel</v>
      </c>
      <c r="C3366" s="25">
        <f t="array" ref="C3366">INDEX(Datas_Entregas!$B$2:$B$100, MATCH(B3366, Datas_Entregas!$A$2:$A$100, 0), 1)</f>
        <v>43296</v>
      </c>
      <c r="D3366" s="22" t="str">
        <f>Def_Status_Montagem!$A$4</f>
        <v>Comprado / Esperando entrega</v>
      </c>
      <c r="E3366" s="35" t="str">
        <f>Def_Status_Montagem!$B$4</f>
        <v>Contratada (inclui etiqueta)</v>
      </c>
      <c r="F3366" s="26"/>
      <c r="G3366" s="27"/>
      <c r="H3366" s="26" t="str">
        <f t="array" ref="H3366">INDEX(Def_Instancias_Equipamentos!$E$2:$E$5135, MATCH(K3366, Def_Instancias_Equipamentos!$D$2:$D$5135, 0), 1)</f>
        <v>TS-04</v>
      </c>
      <c r="I3366" s="27" t="str">
        <f t="array" ref="I3366">INDEX(Def_Instancias_Equipamentos!$E$2:$E$5135, MATCH(L3366, Def_Instancias_Equipamentos!$D$2:$D$5135, 0), 1)</f>
        <v>IA-20RaBPMTL</v>
      </c>
      <c r="J3366" s="27" t="str">
        <f t="shared" si="26"/>
        <v>EXTERNO</v>
      </c>
      <c r="K3366" s="28" t="str">
        <f>Def_Instancias_Equipamentos!$D$479</f>
        <v>TS-04:DI-BPMPkup-2</v>
      </c>
      <c r="L3366" s="19" t="str">
        <f>Def_Instancias_Equipamentos!$D$740</f>
        <v>TS-04:DI-BPMRFFE-2</v>
      </c>
      <c r="M3366" s="44" t="s">
        <v>80</v>
      </c>
      <c r="N3366" s="30" t="s">
        <v>50</v>
      </c>
      <c r="O3366" s="28" t="str">
        <f>Def_Sistemas_Conectores_Cabos!$B$7</f>
        <v>SMA 50-ohm</v>
      </c>
      <c r="P3366" s="19" t="str">
        <f>Def_Sistemas_Conectores_Cabos!$B$7</f>
        <v>SMA 50-ohm</v>
      </c>
      <c r="Q3366" s="27" t="str">
        <f t="shared" si="31"/>
        <v>TS-04:DI-BPMPkup-2/TI
TS-04:DI-BPMRFFE-2/TI_IN</v>
      </c>
      <c r="R3366" s="45"/>
      <c r="S3366" s="45"/>
      <c r="T3366" s="19" t="str">
        <f>Def_Sistemas_Conectores_Cabos!$C$14</f>
        <v>Datalink Extrudado</v>
      </c>
      <c r="U3366" s="56"/>
      <c r="V3366" s="33"/>
      <c r="W3366" s="33"/>
      <c r="X3366" s="33"/>
    </row>
    <row r="3367" ht="15.75" customHeight="1">
      <c r="A3367" s="19" t="str">
        <f>Def_Sistemas_Conectores_Cabos!$A$22</f>
        <v>BPM de elétrons</v>
      </c>
      <c r="B3367" s="22" t="str">
        <f>Datas_Entregas!$A$3</f>
        <v>BTS/Anel</v>
      </c>
      <c r="C3367" s="25">
        <f t="array" ref="C3367">INDEX(Datas_Entregas!$B$2:$B$100, MATCH(B3367, Datas_Entregas!$A$2:$A$100, 0), 1)</f>
        <v>43296</v>
      </c>
      <c r="D3367" s="22" t="str">
        <f>Def_Status_Montagem!$A$4</f>
        <v>Comprado / Esperando entrega</v>
      </c>
      <c r="E3367" s="35" t="str">
        <f>Def_Status_Montagem!$B$4</f>
        <v>Contratada (inclui etiqueta)</v>
      </c>
      <c r="F3367" s="26"/>
      <c r="G3367" s="27"/>
      <c r="H3367" s="26" t="str">
        <f t="array" ref="H3367">INDEX(Def_Instancias_Equipamentos!$E$2:$E$5135, MATCH(K3367, Def_Instancias_Equipamentos!$D$2:$D$5135, 0), 1)</f>
        <v>TS-04</v>
      </c>
      <c r="I3367" s="27" t="str">
        <f t="array" ref="I3367">INDEX(Def_Instancias_Equipamentos!$E$2:$E$5135, MATCH(L3367, Def_Instancias_Equipamentos!$D$2:$D$5135, 0), 1)</f>
        <v>IA-20RaBPMTL</v>
      </c>
      <c r="J3367" s="27" t="str">
        <f t="shared" si="26"/>
        <v>EXTERNO</v>
      </c>
      <c r="K3367" s="28" t="str">
        <f>Def_Instancias_Equipamentos!$D$479</f>
        <v>TS-04:DI-BPMPkup-2</v>
      </c>
      <c r="L3367" s="19" t="str">
        <f>Def_Instancias_Equipamentos!$D$740</f>
        <v>TS-04:DI-BPMRFFE-2</v>
      </c>
      <c r="M3367" s="44" t="s">
        <v>89</v>
      </c>
      <c r="N3367" s="30" t="s">
        <v>52</v>
      </c>
      <c r="O3367" s="28" t="str">
        <f>Def_Sistemas_Conectores_Cabos!$B$7</f>
        <v>SMA 50-ohm</v>
      </c>
      <c r="P3367" s="19" t="str">
        <f>Def_Sistemas_Conectores_Cabos!$B$7</f>
        <v>SMA 50-ohm</v>
      </c>
      <c r="Q3367" s="27" t="str">
        <f t="shared" si="31"/>
        <v>TS-04:DI-BPMPkup-2/TO
TS-04:DI-BPMRFFE-2/TO_IN</v>
      </c>
      <c r="R3367" s="45"/>
      <c r="S3367" s="45"/>
      <c r="T3367" s="19" t="str">
        <f>Def_Sistemas_Conectores_Cabos!$C$14</f>
        <v>Datalink Extrudado</v>
      </c>
      <c r="U3367" s="56"/>
      <c r="V3367" s="33"/>
      <c r="W3367" s="33"/>
      <c r="X3367" s="33"/>
    </row>
    <row r="3368" ht="15.75" customHeight="1">
      <c r="A3368" s="19" t="str">
        <f>Def_Sistemas_Conectores_Cabos!$A$15</f>
        <v>Sintonia</v>
      </c>
      <c r="B3368" s="22" t="str">
        <f>Datas_Entregas!$A$3</f>
        <v>BTS/Anel</v>
      </c>
      <c r="C3368" s="25">
        <f t="array" ref="C3368">INDEX(Datas_Entregas!$B$2:$B$100, MATCH(B3368, Datas_Entregas!$A$2:$A$100, 0), 1)</f>
        <v>43296</v>
      </c>
      <c r="D3368" s="22" t="str">
        <f>Def_Status_Montagem!$A$5</f>
        <v>Pronto para instalar</v>
      </c>
      <c r="E3368" s="35" t="str">
        <f>Def_Status_Montagem!$B$6</f>
        <v>DIG (montagem em campo)</v>
      </c>
      <c r="F3368" s="26" t="str">
        <f t="array" ref="F3368">INDEX(Def_Instancias_Equipamentos!$F$2:$F$5135, MATCH(K3368, Def_Instancias_Equipamentos!$D$2:$D$5135, 0), 1)</f>
        <v>Sala Racks 18 parte 1</v>
      </c>
      <c r="G3368" s="27" t="str">
        <f t="array" ref="G3368">INDEX(Def_Instancias_Equipamentos!$F$2:$F$5135, MATCH(L3368, Def_Instancias_Equipamentos!$D$2:$D$5135, 0), 1)</f>
        <v>Túnel (Anel)</v>
      </c>
      <c r="H3368" s="26" t="str">
        <f t="array" ref="H3368">INDEX(Def_Instancias_Equipamentos!$E$2:$E$5135, MATCH(K3368, Def_Instancias_Equipamentos!$D$2:$D$5135, 0), 1)</f>
        <v>IA-18RaDiag04</v>
      </c>
      <c r="I3368" s="27" t="str">
        <f t="array" ref="I3368">INDEX(Def_Instancias_Equipamentos!$E$2:$E$5135, MATCH(L3368, Def_Instancias_Equipamentos!$D$2:$D$5135, 0), 1)</f>
        <v>SI-01SA</v>
      </c>
      <c r="J3368" s="27" t="str">
        <f t="shared" si="26"/>
        <v>EXTERNO</v>
      </c>
      <c r="K3368" s="31" t="str">
        <f>Def_Instancias_Equipamentos!$D$445</f>
        <v>SI-Glob:DI-TunePwrBE</v>
      </c>
      <c r="L3368" s="19" t="str">
        <f>Def_Instancias_Equipamentos!$D$392</f>
        <v>SI-01SA:DI-TuneShkrH</v>
      </c>
      <c r="M3368" s="213" t="s">
        <v>1281</v>
      </c>
      <c r="N3368" s="69" t="s">
        <v>1272</v>
      </c>
      <c r="O3368" s="31" t="str">
        <f>Def_Sistemas_Conectores_Cabos!$B$10</f>
        <v>N 50-ohm</v>
      </c>
      <c r="P3368" s="50" t="str">
        <f>Def_Sistemas_Conectores_Cabos!$B$10</f>
        <v>N 50-ohm</v>
      </c>
      <c r="Q3368" s="55" t="str">
        <f t="shared" si="31"/>
        <v>SI-Glob:DI-TunePwrBE/HHyb_J3
SI-01SA:DI-TuneShkrH/ID</v>
      </c>
      <c r="R3368" s="56">
        <v>130.0</v>
      </c>
      <c r="S3368" s="56">
        <v>130.0</v>
      </c>
      <c r="T3368" s="50" t="str">
        <f>Def_Sistemas_Conectores_Cabos!$C$12</f>
        <v>Datalink DLC R12</v>
      </c>
      <c r="U3368" s="56"/>
      <c r="V3368" s="33"/>
      <c r="W3368" s="33"/>
      <c r="X3368" s="33"/>
    </row>
    <row r="3369" ht="15.75" customHeight="1">
      <c r="A3369" s="19" t="str">
        <f>Def_Sistemas_Conectores_Cabos!$A$15</f>
        <v>Sintonia</v>
      </c>
      <c r="B3369" s="22" t="str">
        <f>Datas_Entregas!$A$2</f>
        <v>Booster/LTB</v>
      </c>
      <c r="C3369" s="25">
        <f t="array" ref="C3369">INDEX(Datas_Entregas!$B$2:$B$100, MATCH(B3369, Datas_Entregas!$A$2:$A$100, 0), 1)</f>
        <v>43266</v>
      </c>
      <c r="D3369" s="22" t="str">
        <f>Def_Status_Montagem!$A$5</f>
        <v>Pronto para instalar</v>
      </c>
      <c r="E3369" s="35" t="str">
        <f>Def_Status_Montagem!$B$6</f>
        <v>DIG (montagem em campo)</v>
      </c>
      <c r="F3369" s="26" t="str">
        <f t="array" ref="F3369">INDEX(Def_Instancias_Equipamentos!$F$2:$F$5135, MATCH(K3369, Def_Instancias_Equipamentos!$D$2:$D$5135, 0), 1)</f>
        <v>Sala Racks 18 parte 1</v>
      </c>
      <c r="G3369" s="27" t="str">
        <f t="array" ref="G3369">INDEX(Def_Instancias_Equipamentos!$F$2:$F$5135, MATCH(L3369, Def_Instancias_Equipamentos!$D$2:$D$5135, 0), 1)</f>
        <v>Túnel (Booster)</v>
      </c>
      <c r="H3369" s="26" t="str">
        <f t="array" ref="H3369">INDEX(Def_Instancias_Equipamentos!$E$2:$E$5135, MATCH(K3369, Def_Instancias_Equipamentos!$D$2:$D$5135, 0), 1)</f>
        <v>IA-18RaDiag04</v>
      </c>
      <c r="I3369" s="27" t="str">
        <f t="array" ref="I3369">INDEX(Def_Instancias_Equipamentos!$E$2:$E$5135, MATCH(L3369, Def_Instancias_Equipamentos!$D$2:$D$5135, 0), 1)</f>
        <v>BO-02D</v>
      </c>
      <c r="J3369" s="27" t="str">
        <f t="shared" si="26"/>
        <v>EXTERNO</v>
      </c>
      <c r="K3369" s="28" t="str">
        <f>Def_Instancias_Equipamentos!$D$399</f>
        <v>BO-02D:DI-TuneAmpH</v>
      </c>
      <c r="L3369" s="19" t="str">
        <f>Def_Instancias_Equipamentos!$D$437</f>
        <v>BO-02D:DI-TunePwrHybH</v>
      </c>
      <c r="M3369" s="68" t="s">
        <v>1262</v>
      </c>
      <c r="N3369" s="32" t="s">
        <v>1282</v>
      </c>
      <c r="O3369" s="28" t="str">
        <f>Def_Sistemas_Conectores_Cabos!$B$11</f>
        <v>N 90-deg 50-ohm</v>
      </c>
      <c r="P3369" s="19" t="str">
        <f>Def_Sistemas_Conectores_Cabos!$B$10</f>
        <v>N 50-ohm</v>
      </c>
      <c r="Q3369" s="27" t="str">
        <f t="shared" si="31"/>
        <v>BO-02D:DI-TuneAmpH/RF_OUT
BO-02D:DI-TunePwrHybH/J1</v>
      </c>
      <c r="R3369" s="32">
        <v>120.0</v>
      </c>
      <c r="S3369" s="32">
        <v>120.0</v>
      </c>
      <c r="T3369" s="50" t="str">
        <f>Def_Sistemas_Conectores_Cabos!$C$12</f>
        <v>Datalink DLC R12</v>
      </c>
      <c r="U3369" s="32"/>
      <c r="V3369" s="33"/>
      <c r="W3369" s="33"/>
      <c r="X3369" s="33"/>
    </row>
    <row r="3370" ht="15.75" customHeight="1">
      <c r="A3370" s="19" t="str">
        <f>Def_Sistemas_Conectores_Cabos!$A$9</f>
        <v>Timing Pulsados</v>
      </c>
      <c r="B3370" s="22"/>
      <c r="C3370" s="25" t="str">
        <f t="array" ref="C3370">INDEX(Datas_Entregas!$B$2:$B$100, MATCH(B3370, Datas_Entregas!$A$2:$A$100, 0), 1)</f>
        <v>#N/A</v>
      </c>
      <c r="D3370" s="22" t="str">
        <f>Def_Status_Montagem!$A$3</f>
        <v>Verficado - Pronto para Produção</v>
      </c>
      <c r="E3370" s="35" t="str">
        <f>Def_Status_Montagem!$B$7</f>
        <v>Outro Grupo LNLS</v>
      </c>
      <c r="F3370" s="26" t="str">
        <f t="array" ref="F3370">INDEX(Def_Instancias_Equipamentos!$F$2:$F$1373, MATCH(K3370, Def_Instancias_Equipamentos!$D$2:$D$1373, 0), 1)</f>
        <v>Sala Racks 1</v>
      </c>
      <c r="G3370" s="27" t="str">
        <f t="array" ref="G3370">INDEX(Def_Instancias_Equipamentos!$F$2:$F$1373, MATCH(L3370, Def_Instancias_Equipamentos!$D$2:$D$1373, 0), 1)</f>
        <v>Sala Racks 1</v>
      </c>
      <c r="H3370" s="26" t="str">
        <f t="array" ref="H3370">INDEX(Def_Instancias_Equipamentos!$E$2:$E$1373, MATCH(K3370, Def_Instancias_Equipamentos!$D$2:$D$1373, 0), 1)</f>
        <v>IA-01RaInj01</v>
      </c>
      <c r="I3370" s="27" t="str">
        <f t="array" ref="I3370">INDEX(Def_Instancias_Equipamentos!$E$2:$E$1373, MATCH(L3370, Def_Instancias_Equipamentos!$D$2:$D$1373, 0), 1)</f>
        <v>IA-01RaInj01</v>
      </c>
      <c r="J3370" s="27" t="str">
        <f t="shared" si="26"/>
        <v>INTERNO</v>
      </c>
      <c r="K3370" s="28" t="str">
        <f>Def_Instancias_Equipamentos!$D$119</f>
        <v>IA-01RaInj01:TI-OEMultPOF</v>
      </c>
      <c r="L3370" s="19" t="str">
        <f>Def_Instancias_Equipamentos!$D$395</f>
        <v>BO-01D:PU-InjKckrCtrl</v>
      </c>
      <c r="M3370" s="44" t="s">
        <v>143</v>
      </c>
      <c r="N3370" s="45" t="s">
        <v>97</v>
      </c>
      <c r="O3370" s="28" t="str">
        <f>Def_Sistemas_Conectores_Cabos!$B$9</f>
        <v>BNC 50-ohm</v>
      </c>
      <c r="P3370" s="19" t="str">
        <f>Def_Sistemas_Conectores_Cabos!$B$9</f>
        <v>BNC 50-ohm</v>
      </c>
      <c r="Q3370" s="27" t="str">
        <f t="shared" si="31"/>
        <v>IA-01RaInj01:TI-OEMultPOF/OUT1
BO-01D:PU-InjKckrCtrl/Trig_in</v>
      </c>
      <c r="R3370" s="46">
        <v>0.5</v>
      </c>
      <c r="S3370" s="46">
        <v>0.5</v>
      </c>
      <c r="T3370" s="19" t="str">
        <f>Def_Sistemas_Conectores_Cabos!$C$10</f>
        <v>LMR-195</v>
      </c>
      <c r="U3370" s="45" t="s">
        <v>1283</v>
      </c>
      <c r="V3370" s="33"/>
      <c r="W3370" s="33"/>
      <c r="X3370" s="33"/>
    </row>
    <row r="3371" ht="15.75" customHeight="1">
      <c r="A3371" s="19" t="str">
        <f>Def_Sistemas_Conectores_Cabos!$A$9</f>
        <v>Timing Pulsados</v>
      </c>
      <c r="B3371" s="22"/>
      <c r="C3371" s="25" t="str">
        <f t="array" ref="C3371">INDEX(Datas_Entregas!$B$2:$B$100, MATCH(B3371, Datas_Entregas!$A$2:$A$100, 0), 1)</f>
        <v>#N/A</v>
      </c>
      <c r="D3371" s="22" t="str">
        <f>Def_Status_Montagem!$A$3</f>
        <v>Verficado - Pronto para Produção</v>
      </c>
      <c r="E3371" s="35" t="str">
        <f>Def_Status_Montagem!$B$7</f>
        <v>Outro Grupo LNLS</v>
      </c>
      <c r="F3371" s="26" t="str">
        <f t="array" ref="F3371">INDEX(Def_Instancias_Equipamentos!$F$2:$F$1373, MATCH(K3371, Def_Instancias_Equipamentos!$D$2:$D$1373, 0), 1)</f>
        <v>Sala Racks 1</v>
      </c>
      <c r="G3371" s="27" t="str">
        <f t="array" ref="G3371">INDEX(Def_Instancias_Equipamentos!$F$2:$F$1373, MATCH(L3371, Def_Instancias_Equipamentos!$D$2:$D$1373, 0), 1)</f>
        <v>Sala Racks 1</v>
      </c>
      <c r="H3371" s="26" t="str">
        <f t="array" ref="H3371">INDEX(Def_Instancias_Equipamentos!$E$2:$E$1373, MATCH(K3371, Def_Instancias_Equipamentos!$D$2:$D$1373, 0), 1)</f>
        <v>IA-01RaInj01</v>
      </c>
      <c r="I3371" s="27" t="str">
        <f t="array" ref="I3371">INDEX(Def_Instancias_Equipamentos!$E$2:$E$1373, MATCH(L3371, Def_Instancias_Equipamentos!$D$2:$D$1373, 0), 1)</f>
        <v>IA-01RaInj01</v>
      </c>
      <c r="J3371" s="27" t="str">
        <f t="shared" si="26"/>
        <v>INTERNO</v>
      </c>
      <c r="K3371" s="28" t="str">
        <f>Def_Instancias_Equipamentos!$D$119</f>
        <v>IA-01RaInj01:TI-OEMultPOF</v>
      </c>
      <c r="L3371" s="19" t="str">
        <f>Def_Instancias_Equipamentos!$D$382</f>
        <v>TB-04:PU-InjSeptCtrl</v>
      </c>
      <c r="M3371" s="44" t="s">
        <v>165</v>
      </c>
      <c r="N3371" s="45" t="s">
        <v>97</v>
      </c>
      <c r="O3371" s="28" t="str">
        <f>Def_Sistemas_Conectores_Cabos!$B$9</f>
        <v>BNC 50-ohm</v>
      </c>
      <c r="P3371" s="19" t="str">
        <f>Def_Sistemas_Conectores_Cabos!$B$9</f>
        <v>BNC 50-ohm</v>
      </c>
      <c r="Q3371" s="27" t="str">
        <f t="shared" si="31"/>
        <v>IA-01RaInj01:TI-OEMultPOF/OUT2
TB-04:PU-InjSeptCtrl/Trig_in</v>
      </c>
      <c r="R3371" s="46">
        <v>0.5</v>
      </c>
      <c r="S3371" s="46">
        <v>0.5</v>
      </c>
      <c r="T3371" s="19" t="str">
        <f>Def_Sistemas_Conectores_Cabos!$C$10</f>
        <v>LMR-195</v>
      </c>
      <c r="U3371" s="45" t="s">
        <v>1283</v>
      </c>
      <c r="V3371" s="33"/>
      <c r="W3371" s="33"/>
      <c r="X3371" s="33"/>
    </row>
    <row r="3372" ht="15.75" customHeight="1">
      <c r="A3372" s="19" t="str">
        <f>Def_Sistemas_Conectores_Cabos!$A$9</f>
        <v>Timing Pulsados</v>
      </c>
      <c r="B3372" s="22"/>
      <c r="C3372" s="25" t="str">
        <f t="array" ref="C3372">INDEX(Datas_Entregas!$B$2:$B$100, MATCH(B3372, Datas_Entregas!$A$2:$A$100, 0), 1)</f>
        <v>#N/A</v>
      </c>
      <c r="D3372" s="22" t="str">
        <f>Def_Status_Montagem!$A$3</f>
        <v>Verficado - Pronto para Produção</v>
      </c>
      <c r="E3372" s="35" t="str">
        <f>Def_Status_Montagem!$B$7</f>
        <v>Outro Grupo LNLS</v>
      </c>
      <c r="F3372" s="26" t="str">
        <f t="array" ref="F3372">INDEX(Def_Instancias_Equipamentos!$F$2:$F$1373, MATCH(K3372, Def_Instancias_Equipamentos!$D$2:$D$1373, 0), 1)</f>
        <v>Sala Racks 1</v>
      </c>
      <c r="G3372" s="27" t="str">
        <f t="array" ref="G3372">INDEX(Def_Instancias_Equipamentos!$F$2:$F$1373, MATCH(L3372, Def_Instancias_Equipamentos!$D$2:$D$1373, 0), 1)</f>
        <v>Sala Racks 1</v>
      </c>
      <c r="H3372" s="26" t="str">
        <f t="array" ref="H3372">INDEX(Def_Instancias_Equipamentos!$E$2:$E$1373, MATCH(K3372, Def_Instancias_Equipamentos!$D$2:$D$1373, 0), 1)</f>
        <v>IA-01RaInj04</v>
      </c>
      <c r="I3372" s="27" t="str">
        <f t="array" ref="I3372">INDEX(Def_Instancias_Equipamentos!$E$2:$E$1373, MATCH(L3372, Def_Instancias_Equipamentos!$D$2:$D$1373, 0), 1)</f>
        <v>IA-01RaInj04</v>
      </c>
      <c r="J3372" s="27" t="str">
        <f t="shared" si="26"/>
        <v>INTERNO</v>
      </c>
      <c r="K3372" s="28" t="str">
        <f>Def_Instancias_Equipamentos!$D$120</f>
        <v>IA-01RaInj04:TI-OEMultPOF</v>
      </c>
      <c r="L3372" s="19" t="str">
        <f>Def_Instancias_Equipamentos!$D$379</f>
        <v>TS-04:PU-InjSeptGCtrl-1</v>
      </c>
      <c r="M3372" s="44" t="s">
        <v>143</v>
      </c>
      <c r="N3372" s="45" t="s">
        <v>97</v>
      </c>
      <c r="O3372" s="28" t="str">
        <f>Def_Sistemas_Conectores_Cabos!$B$9</f>
        <v>BNC 50-ohm</v>
      </c>
      <c r="P3372" s="19" t="str">
        <f>Def_Sistemas_Conectores_Cabos!$B$9</f>
        <v>BNC 50-ohm</v>
      </c>
      <c r="Q3372" s="27" t="str">
        <f t="shared" si="31"/>
        <v>IA-01RaInj04:TI-OEMultPOF/OUT1
TS-04:PU-InjSeptGCtrl-1/Trig_in</v>
      </c>
      <c r="R3372" s="46">
        <v>0.5</v>
      </c>
      <c r="S3372" s="46">
        <v>0.5</v>
      </c>
      <c r="T3372" s="19" t="str">
        <f>Def_Sistemas_Conectores_Cabos!$C$10</f>
        <v>LMR-195</v>
      </c>
      <c r="U3372" s="45" t="s">
        <v>1284</v>
      </c>
      <c r="V3372" s="33"/>
      <c r="W3372" s="33"/>
      <c r="X3372" s="33"/>
    </row>
    <row r="3373" ht="15.75" customHeight="1">
      <c r="A3373" s="19" t="str">
        <f>Def_Sistemas_Conectores_Cabos!$A$9</f>
        <v>Timing Pulsados</v>
      </c>
      <c r="B3373" s="22"/>
      <c r="C3373" s="25" t="str">
        <f t="array" ref="C3373">INDEX(Datas_Entregas!$B$2:$B$100, MATCH(B3373, Datas_Entregas!$A$2:$A$100, 0), 1)</f>
        <v>#N/A</v>
      </c>
      <c r="D3373" s="22" t="str">
        <f>Def_Status_Montagem!$A$3</f>
        <v>Verficado - Pronto para Produção</v>
      </c>
      <c r="E3373" s="35" t="str">
        <f>Def_Status_Montagem!$B$7</f>
        <v>Outro Grupo LNLS</v>
      </c>
      <c r="F3373" s="26" t="str">
        <f t="array" ref="F3373">INDEX(Def_Instancias_Equipamentos!$F$2:$F$1373, MATCH(K3373, Def_Instancias_Equipamentos!$D$2:$D$1373, 0), 1)</f>
        <v>Sala Racks 1</v>
      </c>
      <c r="G3373" s="27" t="str">
        <f t="array" ref="G3373">INDEX(Def_Instancias_Equipamentos!$F$2:$F$1373, MATCH(L3373, Def_Instancias_Equipamentos!$D$2:$D$1373, 0), 1)</f>
        <v>Sala Racks 1</v>
      </c>
      <c r="H3373" s="26" t="str">
        <f t="array" ref="H3373">INDEX(Def_Instancias_Equipamentos!$E$2:$E$1373, MATCH(K3373, Def_Instancias_Equipamentos!$D$2:$D$1373, 0), 1)</f>
        <v>IA-01RaInj04</v>
      </c>
      <c r="I3373" s="27" t="str">
        <f t="array" ref="I3373">INDEX(Def_Instancias_Equipamentos!$E$2:$E$1373, MATCH(L3373, Def_Instancias_Equipamentos!$D$2:$D$1373, 0), 1)</f>
        <v>IA-01RaInj04</v>
      </c>
      <c r="J3373" s="27" t="str">
        <f t="shared" si="26"/>
        <v>INTERNO</v>
      </c>
      <c r="K3373" s="28" t="str">
        <f>Def_Instancias_Equipamentos!$D$120</f>
        <v>IA-01RaInj04:TI-OEMultPOF</v>
      </c>
      <c r="L3373" s="19" t="str">
        <f>Def_Instancias_Equipamentos!$D$380</f>
        <v>TS-04:PU-InjSeptGCtrl-2</v>
      </c>
      <c r="M3373" s="44" t="s">
        <v>165</v>
      </c>
      <c r="N3373" s="45" t="s">
        <v>97</v>
      </c>
      <c r="O3373" s="28" t="str">
        <f>Def_Sistemas_Conectores_Cabos!$B$9</f>
        <v>BNC 50-ohm</v>
      </c>
      <c r="P3373" s="19" t="str">
        <f>Def_Sistemas_Conectores_Cabos!$B$9</f>
        <v>BNC 50-ohm</v>
      </c>
      <c r="Q3373" s="27" t="str">
        <f t="shared" si="31"/>
        <v>IA-01RaInj04:TI-OEMultPOF/OUT2
TS-04:PU-InjSeptGCtrl-2/Trig_in</v>
      </c>
      <c r="R3373" s="46">
        <v>0.5</v>
      </c>
      <c r="S3373" s="46">
        <v>0.5</v>
      </c>
      <c r="T3373" s="19" t="str">
        <f>Def_Sistemas_Conectores_Cabos!$C$10</f>
        <v>LMR-195</v>
      </c>
      <c r="U3373" s="45" t="s">
        <v>1285</v>
      </c>
      <c r="V3373" s="33"/>
      <c r="W3373" s="33"/>
      <c r="X3373" s="33"/>
    </row>
    <row r="3374" ht="15.75" customHeight="1">
      <c r="A3374" s="19" t="str">
        <f>Def_Sistemas_Conectores_Cabos!$A$9</f>
        <v>Timing Pulsados</v>
      </c>
      <c r="B3374" s="22"/>
      <c r="C3374" s="25" t="str">
        <f t="array" ref="C3374">INDEX(Datas_Entregas!$B$2:$B$100, MATCH(B3374, Datas_Entregas!$A$2:$A$100, 0), 1)</f>
        <v>#N/A</v>
      </c>
      <c r="D3374" s="22" t="str">
        <f>Def_Status_Montagem!$A$3</f>
        <v>Verficado - Pronto para Produção</v>
      </c>
      <c r="E3374" s="35" t="str">
        <f>Def_Status_Montagem!$B$7</f>
        <v>Outro Grupo LNLS</v>
      </c>
      <c r="F3374" s="26" t="str">
        <f t="array" ref="F3374">INDEX(Def_Instancias_Equipamentos!$F$2:$F$1373, MATCH(K3374, Def_Instancias_Equipamentos!$D$2:$D$1373, 0), 1)</f>
        <v>Sala Racks 1</v>
      </c>
      <c r="G3374" s="27" t="str">
        <f t="array" ref="G3374">INDEX(Def_Instancias_Equipamentos!$F$2:$F$1373, MATCH(L3374, Def_Instancias_Equipamentos!$D$2:$D$1373, 0), 1)</f>
        <v>Sala Racks 1</v>
      </c>
      <c r="H3374" s="26" t="str">
        <f t="array" ref="H3374">INDEX(Def_Instancias_Equipamentos!$E$2:$E$1373, MATCH(K3374, Def_Instancias_Equipamentos!$D$2:$D$1373, 0), 1)</f>
        <v>IA-01RaInj05</v>
      </c>
      <c r="I3374" s="27" t="str">
        <f t="array" ref="I3374">INDEX(Def_Instancias_Equipamentos!$E$2:$E$1373, MATCH(L3374, Def_Instancias_Equipamentos!$D$2:$D$1373, 0), 1)</f>
        <v>IA-01RaInj05</v>
      </c>
      <c r="J3374" s="27" t="str">
        <f t="shared" si="26"/>
        <v>INTERNO</v>
      </c>
      <c r="K3374" s="28" t="str">
        <f>Def_Instancias_Equipamentos!$D$121</f>
        <v>IA-01RaInj05:TI-OEMultPOF</v>
      </c>
      <c r="L3374" s="19" t="str">
        <f>Def_Instancias_Equipamentos!$D$369</f>
        <v>SI-01SA:PU-InjNLKckrCtrl</v>
      </c>
      <c r="M3374" s="44" t="s">
        <v>143</v>
      </c>
      <c r="N3374" s="45" t="s">
        <v>97</v>
      </c>
      <c r="O3374" s="28" t="str">
        <f>Def_Sistemas_Conectores_Cabos!$B$9</f>
        <v>BNC 50-ohm</v>
      </c>
      <c r="P3374" s="19" t="str">
        <f>Def_Sistemas_Conectores_Cabos!$B$9</f>
        <v>BNC 50-ohm</v>
      </c>
      <c r="Q3374" s="27" t="str">
        <f t="shared" si="31"/>
        <v>IA-01RaInj05:TI-OEMultPOF/OUT1
SI-01SA:PU-InjNLKckrCtrl/Trig_in</v>
      </c>
      <c r="R3374" s="46">
        <v>0.5</v>
      </c>
      <c r="S3374" s="46">
        <v>0.5</v>
      </c>
      <c r="T3374" s="19" t="str">
        <f>Def_Sistemas_Conectores_Cabos!$C$10</f>
        <v>LMR-195</v>
      </c>
      <c r="U3374" s="45" t="s">
        <v>1283</v>
      </c>
      <c r="V3374" s="33"/>
      <c r="W3374" s="33"/>
      <c r="X3374" s="33"/>
    </row>
    <row r="3375" ht="15.75" customHeight="1">
      <c r="A3375" s="19" t="str">
        <f>Def_Sistemas_Conectores_Cabos!$A$9</f>
        <v>Timing Pulsados</v>
      </c>
      <c r="B3375" s="22"/>
      <c r="C3375" s="25" t="str">
        <f t="array" ref="C3375">INDEX(Datas_Entregas!$B$2:$B$100, MATCH(B3375, Datas_Entregas!$A$2:$A$100, 0), 1)</f>
        <v>#N/A</v>
      </c>
      <c r="D3375" s="22" t="str">
        <f>Def_Status_Montagem!$A$3</f>
        <v>Verficado - Pronto para Produção</v>
      </c>
      <c r="E3375" s="35" t="str">
        <f>Def_Status_Montagem!$B$7</f>
        <v>Outro Grupo LNLS</v>
      </c>
      <c r="F3375" s="26" t="str">
        <f t="array" ref="F3375">INDEX(Def_Instancias_Equipamentos!$F$2:$F$1373, MATCH(K3375, Def_Instancias_Equipamentos!$D$2:$D$1373, 0), 1)</f>
        <v>Sala Racks 1</v>
      </c>
      <c r="G3375" s="27" t="str">
        <f t="array" ref="G3375">INDEX(Def_Instancias_Equipamentos!$F$2:$F$1373, MATCH(L3375, Def_Instancias_Equipamentos!$D$2:$D$1373, 0), 1)</f>
        <v>Sala Racks 1</v>
      </c>
      <c r="H3375" s="26" t="str">
        <f t="array" ref="H3375">INDEX(Def_Instancias_Equipamentos!$E$2:$E$1373, MATCH(K3375, Def_Instancias_Equipamentos!$D$2:$D$1373, 0), 1)</f>
        <v>IA-01RaInj05</v>
      </c>
      <c r="I3375" s="27" t="str">
        <f t="array" ref="I3375">INDEX(Def_Instancias_Equipamentos!$E$2:$E$1373, MATCH(L3375, Def_Instancias_Equipamentos!$D$2:$D$1373, 0), 1)</f>
        <v>IA-01RaInj05</v>
      </c>
      <c r="J3375" s="27" t="str">
        <f t="shared" si="26"/>
        <v>INTERNO</v>
      </c>
      <c r="K3375" s="28" t="str">
        <f>Def_Instancias_Equipamentos!$D$121</f>
        <v>IA-01RaInj05:TI-OEMultPOF</v>
      </c>
      <c r="L3375" s="19" t="str">
        <f>Def_Instancias_Equipamentos!$D$394</f>
        <v>SI-01SA:PU-InjDpKckrCtrl</v>
      </c>
      <c r="M3375" s="44" t="s">
        <v>165</v>
      </c>
      <c r="N3375" s="45" t="s">
        <v>97</v>
      </c>
      <c r="O3375" s="28" t="str">
        <f>Def_Sistemas_Conectores_Cabos!$B$9</f>
        <v>BNC 50-ohm</v>
      </c>
      <c r="P3375" s="19" t="str">
        <f>Def_Sistemas_Conectores_Cabos!$B$9</f>
        <v>BNC 50-ohm</v>
      </c>
      <c r="Q3375" s="27" t="str">
        <f t="shared" si="31"/>
        <v>IA-01RaInj05:TI-OEMultPOF/OUT2
SI-01SA:PU-InjDpKckrCtrl/Trig_in</v>
      </c>
      <c r="R3375" s="46">
        <v>0.5</v>
      </c>
      <c r="S3375" s="46">
        <v>0.5</v>
      </c>
      <c r="T3375" s="19" t="str">
        <f>Def_Sistemas_Conectores_Cabos!$C$10</f>
        <v>LMR-195</v>
      </c>
      <c r="U3375" s="45" t="s">
        <v>1283</v>
      </c>
      <c r="V3375" s="33"/>
      <c r="W3375" s="33"/>
      <c r="X3375" s="33"/>
    </row>
    <row r="3376" ht="15.75" customHeight="1">
      <c r="A3376" s="19" t="str">
        <f>Def_Sistemas_Conectores_Cabos!$A$9</f>
        <v>Timing Pulsados</v>
      </c>
      <c r="B3376" s="22"/>
      <c r="C3376" s="25" t="str">
        <f t="array" ref="C3376">INDEX(Datas_Entregas!$B$2:$B$100, MATCH(B3376, Datas_Entregas!$A$2:$A$100, 0), 1)</f>
        <v>#N/A</v>
      </c>
      <c r="D3376" s="22" t="str">
        <f>Def_Status_Montagem!$A$3</f>
        <v>Verficado - Pronto para Produção</v>
      </c>
      <c r="E3376" s="35" t="str">
        <f>Def_Status_Montagem!$B$7</f>
        <v>Outro Grupo LNLS</v>
      </c>
      <c r="F3376" s="26" t="str">
        <f t="array" ref="F3376">INDEX(Def_Instancias_Equipamentos!$F$2:$F$1373, MATCH(K3376, Def_Instancias_Equipamentos!$D$2:$D$1373, 0), 1)</f>
        <v>Sala Racks 1</v>
      </c>
      <c r="G3376" s="27" t="str">
        <f t="array" ref="G3376">INDEX(Def_Instancias_Equipamentos!$F$2:$F$1373, MATCH(L3376, Def_Instancias_Equipamentos!$D$2:$D$1373, 0), 1)</f>
        <v>Sala Racks 1</v>
      </c>
      <c r="H3376" s="26" t="str">
        <f t="array" ref="H3376">INDEX(Def_Instancias_Equipamentos!$E$2:$E$1373, MATCH(K3376, Def_Instancias_Equipamentos!$D$2:$D$1373, 0), 1)</f>
        <v>IA-01RaInj05</v>
      </c>
      <c r="I3376" s="27" t="str">
        <f t="array" ref="I3376">INDEX(Def_Instancias_Equipamentos!$E$2:$E$1373, MATCH(L3376, Def_Instancias_Equipamentos!$D$2:$D$1373, 0), 1)</f>
        <v>IA-01RaInj05</v>
      </c>
      <c r="J3376" s="27" t="str">
        <f t="shared" si="26"/>
        <v>INTERNO</v>
      </c>
      <c r="K3376" s="28" t="str">
        <f>Def_Instancias_Equipamentos!$D$121</f>
        <v>IA-01RaInj05:TI-OEMultPOF</v>
      </c>
      <c r="L3376" s="19" t="str">
        <f>Def_Instancias_Equipamentos!$D$367</f>
        <v>SI-01SA:PU-PingHCtrl</v>
      </c>
      <c r="M3376" s="44" t="s">
        <v>597</v>
      </c>
      <c r="N3376" s="45" t="s">
        <v>97</v>
      </c>
      <c r="O3376" s="28" t="str">
        <f>Def_Sistemas_Conectores_Cabos!$B$9</f>
        <v>BNC 50-ohm</v>
      </c>
      <c r="P3376" s="19" t="str">
        <f>Def_Sistemas_Conectores_Cabos!$B$9</f>
        <v>BNC 50-ohm</v>
      </c>
      <c r="Q3376" s="27" t="str">
        <f t="shared" si="31"/>
        <v>IA-01RaInj05:TI-OEMultPOF/OUT3
SI-01SA:PU-PingHCtrl/Trig_in</v>
      </c>
      <c r="R3376" s="46">
        <v>0.5</v>
      </c>
      <c r="S3376" s="46">
        <v>0.5</v>
      </c>
      <c r="T3376" s="19" t="str">
        <f>Def_Sistemas_Conectores_Cabos!$C$10</f>
        <v>LMR-195</v>
      </c>
      <c r="U3376" s="45" t="s">
        <v>1283</v>
      </c>
      <c r="V3376" s="33"/>
      <c r="W3376" s="33"/>
      <c r="X3376" s="33"/>
    </row>
    <row r="3377" ht="15.75" customHeight="1">
      <c r="A3377" s="19" t="str">
        <f>Def_Sistemas_Conectores_Cabos!$A$9</f>
        <v>Timing Pulsados</v>
      </c>
      <c r="B3377" s="22"/>
      <c r="C3377" s="25" t="str">
        <f t="array" ref="C3377">INDEX(Datas_Entregas!$B$2:$B$100, MATCH(B3377, Datas_Entregas!$A$2:$A$100, 0), 1)</f>
        <v>#N/A</v>
      </c>
      <c r="D3377" s="22" t="str">
        <f>Def_Status_Montagem!$A$3</f>
        <v>Verficado - Pronto para Produção</v>
      </c>
      <c r="E3377" s="35" t="str">
        <f>Def_Status_Montagem!$B$7</f>
        <v>Outro Grupo LNLS</v>
      </c>
      <c r="F3377" s="26" t="str">
        <f t="array" ref="F3377">INDEX(Def_Instancias_Equipamentos!$F$2:$F$1373, MATCH(K3377, Def_Instancias_Equipamentos!$D$2:$D$1373, 0), 1)</f>
        <v>Sala Racks 19&amp;20</v>
      </c>
      <c r="G3377" s="27" t="str">
        <f t="array" ref="G3377">INDEX(Def_Instancias_Equipamentos!$F$2:$F$1373, MATCH(L3377, Def_Instancias_Equipamentos!$D$2:$D$1373, 0), 1)</f>
        <v>Sala Racks 19&amp;20</v>
      </c>
      <c r="H3377" s="26" t="str">
        <f t="array" ref="H3377">INDEX(Def_Instancias_Equipamentos!$E$2:$E$1373, MATCH(K3377, Def_Instancias_Equipamentos!$D$2:$D$1373, 0), 1)</f>
        <v>IA-20RaInj02</v>
      </c>
      <c r="I3377" s="27" t="str">
        <f t="array" ref="I3377">INDEX(Def_Instancias_Equipamentos!$E$2:$E$1373, MATCH(L3377, Def_Instancias_Equipamentos!$D$2:$D$1373, 0), 1)</f>
        <v>IA-20RaInj02</v>
      </c>
      <c r="J3377" s="27" t="str">
        <f t="shared" si="26"/>
        <v>INTERNO</v>
      </c>
      <c r="K3377" s="28" t="str">
        <f>Def_Instancias_Equipamentos!$D$112</f>
        <v>IA-20RaInj02:TI-OEMultSFP</v>
      </c>
      <c r="L3377" s="19" t="str">
        <f>Def_Instancias_Equipamentos!$D$393</f>
        <v>BO-48D:PU-EjeKckrCtrl</v>
      </c>
      <c r="M3377" s="44" t="s">
        <v>143</v>
      </c>
      <c r="N3377" s="45" t="s">
        <v>97</v>
      </c>
      <c r="O3377" s="28" t="str">
        <f>Def_Sistemas_Conectores_Cabos!$B$9</f>
        <v>BNC 50-ohm</v>
      </c>
      <c r="P3377" s="19" t="str">
        <f>Def_Sistemas_Conectores_Cabos!$B$9</f>
        <v>BNC 50-ohm</v>
      </c>
      <c r="Q3377" s="27" t="str">
        <f t="shared" si="31"/>
        <v>IA-20RaInj02:TI-OEMultSFP/OUT1
BO-48D:PU-EjeKckrCtrl/Trig_in</v>
      </c>
      <c r="R3377" s="46">
        <v>0.5</v>
      </c>
      <c r="S3377" s="46">
        <v>0.5</v>
      </c>
      <c r="T3377" s="19" t="str">
        <f>Def_Sistemas_Conectores_Cabos!$C$10</f>
        <v>LMR-195</v>
      </c>
      <c r="U3377" s="45" t="s">
        <v>1286</v>
      </c>
      <c r="V3377" s="33"/>
      <c r="W3377" s="33"/>
      <c r="X3377" s="33"/>
    </row>
    <row r="3378" ht="15.75" customHeight="1">
      <c r="A3378" s="19" t="str">
        <f>Def_Sistemas_Conectores_Cabos!$A$9</f>
        <v>Timing Pulsados</v>
      </c>
      <c r="B3378" s="22"/>
      <c r="C3378" s="25" t="str">
        <f t="array" ref="C3378">INDEX(Datas_Entregas!$B$2:$B$100, MATCH(B3378, Datas_Entregas!$A$2:$A$100, 0), 1)</f>
        <v>#N/A</v>
      </c>
      <c r="D3378" s="22" t="str">
        <f>Def_Status_Montagem!$A$3</f>
        <v>Verficado - Pronto para Produção</v>
      </c>
      <c r="E3378" s="35" t="str">
        <f>Def_Status_Montagem!$B$7</f>
        <v>Outro Grupo LNLS</v>
      </c>
      <c r="F3378" s="26" t="str">
        <f t="array" ref="F3378">INDEX(Def_Instancias_Equipamentos!$F$2:$F$1373, MATCH(K3378, Def_Instancias_Equipamentos!$D$2:$D$1373, 0), 1)</f>
        <v>Sala Racks 19&amp;20</v>
      </c>
      <c r="G3378" s="27" t="str">
        <f t="array" ref="G3378">INDEX(Def_Instancias_Equipamentos!$F$2:$F$1373, MATCH(L3378, Def_Instancias_Equipamentos!$D$2:$D$1373, 0), 1)</f>
        <v>Sala Racks 19&amp;20</v>
      </c>
      <c r="H3378" s="26" t="str">
        <f t="array" ref="H3378">INDEX(Def_Instancias_Equipamentos!$E$2:$E$1373, MATCH(K3378, Def_Instancias_Equipamentos!$D$2:$D$1373, 0), 1)</f>
        <v>IA-20RaInj02</v>
      </c>
      <c r="I3378" s="27" t="str">
        <f t="array" ref="I3378">INDEX(Def_Instancias_Equipamentos!$E$2:$E$1373, MATCH(L3378, Def_Instancias_Equipamentos!$D$2:$D$1373, 0), 1)</f>
        <v>IA-20RaInj02</v>
      </c>
      <c r="J3378" s="27" t="str">
        <f t="shared" si="26"/>
        <v>INTERNO</v>
      </c>
      <c r="K3378" s="28" t="str">
        <f>Def_Instancias_Equipamentos!$D$112</f>
        <v>IA-20RaInj02:TI-OEMultSFP</v>
      </c>
      <c r="L3378" s="19" t="str">
        <f>Def_Instancias_Equipamentos!$D$368</f>
        <v>SI-19C4:PU-PingVCtrl</v>
      </c>
      <c r="M3378" s="44" t="s">
        <v>165</v>
      </c>
      <c r="N3378" s="45" t="s">
        <v>97</v>
      </c>
      <c r="O3378" s="28" t="str">
        <f>Def_Sistemas_Conectores_Cabos!$B$9</f>
        <v>BNC 50-ohm</v>
      </c>
      <c r="P3378" s="19" t="str">
        <f>Def_Sistemas_Conectores_Cabos!$B$9</f>
        <v>BNC 50-ohm</v>
      </c>
      <c r="Q3378" s="27" t="str">
        <f t="shared" si="31"/>
        <v>IA-20RaInj02:TI-OEMultSFP/OUT2
SI-19C4:PU-PingVCtrl/Trig_in</v>
      </c>
      <c r="R3378" s="46">
        <v>0.5</v>
      </c>
      <c r="S3378" s="46">
        <v>0.5</v>
      </c>
      <c r="T3378" s="19" t="str">
        <f>Def_Sistemas_Conectores_Cabos!$C$10</f>
        <v>LMR-195</v>
      </c>
      <c r="U3378" s="45" t="s">
        <v>1283</v>
      </c>
      <c r="V3378" s="33"/>
      <c r="W3378" s="33"/>
      <c r="X3378" s="33"/>
    </row>
    <row r="3379" ht="15.75" customHeight="1">
      <c r="A3379" s="19" t="str">
        <f>Def_Sistemas_Conectores_Cabos!$A$9</f>
        <v>Timing Pulsados</v>
      </c>
      <c r="B3379" s="22"/>
      <c r="C3379" s="25" t="str">
        <f t="array" ref="C3379">INDEX(Datas_Entregas!$B$2:$B$100, MATCH(B3379, Datas_Entregas!$A$2:$A$100, 0), 1)</f>
        <v>#N/A</v>
      </c>
      <c r="D3379" s="22" t="str">
        <f>Def_Status_Montagem!$A$3</f>
        <v>Verficado - Pronto para Produção</v>
      </c>
      <c r="E3379" s="35" t="str">
        <f>Def_Status_Montagem!$B$7</f>
        <v>Outro Grupo LNLS</v>
      </c>
      <c r="F3379" s="26" t="str">
        <f t="array" ref="F3379">INDEX(Def_Instancias_Equipamentos!$F$2:$F$1373, MATCH(K3379, Def_Instancias_Equipamentos!$D$2:$D$1373, 0), 1)</f>
        <v>Sala Racks 19&amp;20</v>
      </c>
      <c r="G3379" s="27" t="str">
        <f t="array" ref="G3379">INDEX(Def_Instancias_Equipamentos!$F$2:$F$1373, MATCH(L3379, Def_Instancias_Equipamentos!$D$2:$D$1373, 0), 1)</f>
        <v>Sala Racks 19&amp;20</v>
      </c>
      <c r="H3379" s="26" t="str">
        <f t="array" ref="H3379">INDEX(Def_Instancias_Equipamentos!$E$2:$E$1373, MATCH(K3379, Def_Instancias_Equipamentos!$D$2:$D$1373, 0), 1)</f>
        <v>IA-20RaInj03</v>
      </c>
      <c r="I3379" s="27" t="str">
        <f t="array" ref="I3379">INDEX(Def_Instancias_Equipamentos!$E$2:$E$1373, MATCH(L3379, Def_Instancias_Equipamentos!$D$2:$D$1373, 0), 1)</f>
        <v>IA-20RaInj03</v>
      </c>
      <c r="J3379" s="27" t="str">
        <f t="shared" si="26"/>
        <v>INTERNO</v>
      </c>
      <c r="K3379" s="28" t="str">
        <f>Def_Instancias_Equipamentos!$D$113</f>
        <v>IA-20RaInj03:TI-OEMultSFP</v>
      </c>
      <c r="L3379" s="19" t="str">
        <f>Def_Instancias_Equipamentos!$D$375</f>
        <v>TS-01:PU-EjeSeptGCtrl-1</v>
      </c>
      <c r="M3379" s="44" t="s">
        <v>143</v>
      </c>
      <c r="N3379" s="45" t="s">
        <v>97</v>
      </c>
      <c r="O3379" s="28" t="str">
        <f>Def_Sistemas_Conectores_Cabos!$B$9</f>
        <v>BNC 50-ohm</v>
      </c>
      <c r="P3379" s="19" t="str">
        <f>Def_Sistemas_Conectores_Cabos!$B$9</f>
        <v>BNC 50-ohm</v>
      </c>
      <c r="Q3379" s="27" t="str">
        <f t="shared" si="31"/>
        <v>IA-20RaInj03:TI-OEMultSFP/OUT1
TS-01:PU-EjeSeptGCtrl-1/Trig_in</v>
      </c>
      <c r="R3379" s="46">
        <v>0.5</v>
      </c>
      <c r="S3379" s="46">
        <v>0.5</v>
      </c>
      <c r="T3379" s="19" t="str">
        <f>Def_Sistemas_Conectores_Cabos!$C$10</f>
        <v>LMR-195</v>
      </c>
      <c r="U3379" s="45" t="s">
        <v>1283</v>
      </c>
      <c r="V3379" s="33"/>
      <c r="W3379" s="33"/>
      <c r="X3379" s="33"/>
    </row>
    <row r="3380" ht="15.75" customHeight="1">
      <c r="A3380" s="19" t="str">
        <f>Def_Sistemas_Conectores_Cabos!$A$9</f>
        <v>Timing Pulsados</v>
      </c>
      <c r="B3380" s="22"/>
      <c r="C3380" s="25" t="str">
        <f t="array" ref="C3380">INDEX(Datas_Entregas!$B$2:$B$100, MATCH(B3380, Datas_Entregas!$A$2:$A$100, 0), 1)</f>
        <v>#N/A</v>
      </c>
      <c r="D3380" s="22" t="str">
        <f>Def_Status_Montagem!$A$3</f>
        <v>Verficado - Pronto para Produção</v>
      </c>
      <c r="E3380" s="35" t="str">
        <f>Def_Status_Montagem!$B$7</f>
        <v>Outro Grupo LNLS</v>
      </c>
      <c r="F3380" s="26" t="str">
        <f t="array" ref="F3380">INDEX(Def_Instancias_Equipamentos!$F$2:$F$1373, MATCH(K3380, Def_Instancias_Equipamentos!$D$2:$D$1373, 0), 1)</f>
        <v>Sala Racks 19&amp;20</v>
      </c>
      <c r="G3380" s="27" t="str">
        <f t="array" ref="G3380">INDEX(Def_Instancias_Equipamentos!$F$2:$F$1373, MATCH(L3380, Def_Instancias_Equipamentos!$D$2:$D$1373, 0), 1)</f>
        <v>Sala Racks 19&amp;20</v>
      </c>
      <c r="H3380" s="26" t="str">
        <f t="array" ref="H3380">INDEX(Def_Instancias_Equipamentos!$E$2:$E$1373, MATCH(K3380, Def_Instancias_Equipamentos!$D$2:$D$1373, 0), 1)</f>
        <v>IA-20RaInj03</v>
      </c>
      <c r="I3380" s="27" t="str">
        <f t="array" ref="I3380">INDEX(Def_Instancias_Equipamentos!$E$2:$E$1373, MATCH(L3380, Def_Instancias_Equipamentos!$D$2:$D$1373, 0), 1)</f>
        <v>IA-20RaInj03</v>
      </c>
      <c r="J3380" s="27" t="str">
        <f t="shared" si="26"/>
        <v>INTERNO</v>
      </c>
      <c r="K3380" s="28" t="str">
        <f>Def_Instancias_Equipamentos!$D$113</f>
        <v>IA-20RaInj03:TI-OEMultSFP</v>
      </c>
      <c r="L3380" s="19" t="str">
        <f>Def_Instancias_Equipamentos!$D$376</f>
        <v>TS-01:PU-EjeSeptGCtrl-2</v>
      </c>
      <c r="M3380" s="44" t="s">
        <v>165</v>
      </c>
      <c r="N3380" s="45" t="s">
        <v>97</v>
      </c>
      <c r="O3380" s="28" t="str">
        <f>Def_Sistemas_Conectores_Cabos!$B$9</f>
        <v>BNC 50-ohm</v>
      </c>
      <c r="P3380" s="19" t="str">
        <f>Def_Sistemas_Conectores_Cabos!$B$9</f>
        <v>BNC 50-ohm</v>
      </c>
      <c r="Q3380" s="27" t="str">
        <f t="shared" si="31"/>
        <v>IA-20RaInj03:TI-OEMultSFP/OUT2
TS-01:PU-EjeSeptGCtrl-2/Trig_in</v>
      </c>
      <c r="R3380" s="46">
        <v>0.5</v>
      </c>
      <c r="S3380" s="46">
        <v>0.5</v>
      </c>
      <c r="T3380" s="19" t="str">
        <f>Def_Sistemas_Conectores_Cabos!$C$10</f>
        <v>LMR-195</v>
      </c>
      <c r="U3380" s="45" t="s">
        <v>1283</v>
      </c>
      <c r="V3380" s="33"/>
      <c r="W3380" s="33"/>
      <c r="X3380" s="33"/>
    </row>
    <row r="3381" ht="15.75" customHeight="1">
      <c r="A3381" s="19" t="str">
        <f>Def_Sistemas_Conectores_Cabos!$A$9</f>
        <v>Timing Pulsados</v>
      </c>
      <c r="B3381" s="22"/>
      <c r="C3381" s="25" t="str">
        <f t="array" ref="C3381">INDEX(Datas_Entregas!$B$2:$B$100, MATCH(B3381, Datas_Entregas!$A$2:$A$100, 0), 1)</f>
        <v>#N/A</v>
      </c>
      <c r="D3381" s="22" t="str">
        <f>Def_Status_Montagem!$A$3</f>
        <v>Verficado - Pronto para Produção</v>
      </c>
      <c r="E3381" s="35" t="str">
        <f>Def_Status_Montagem!$B$7</f>
        <v>Outro Grupo LNLS</v>
      </c>
      <c r="F3381" s="26" t="str">
        <f t="array" ref="F3381">INDEX(Def_Instancias_Equipamentos!$F$2:$F$1373, MATCH(K3381, Def_Instancias_Equipamentos!$D$2:$D$1373, 0), 1)</f>
        <v>Sala Racks 1</v>
      </c>
      <c r="G3381" s="27" t="str">
        <f t="array" ref="G3381">INDEX(Def_Instancias_Equipamentos!$F$2:$F$1373, MATCH(L3381, Def_Instancias_Equipamentos!$D$2:$D$1373, 0), 1)</f>
        <v>Sala Racks 1</v>
      </c>
      <c r="H3381" s="26" t="str">
        <f t="array" ref="H3381">INDEX(Def_Instancias_Equipamentos!$E$2:$E$1373, MATCH(K3381, Def_Instancias_Equipamentos!$D$2:$D$1373, 0), 1)</f>
        <v>IA-01RaInj01</v>
      </c>
      <c r="I3381" s="27" t="str">
        <f t="array" ref="I3381">INDEX(Def_Instancias_Equipamentos!$E$2:$E$1373, MATCH(L3381, Def_Instancias_Equipamentos!$D$2:$D$1373, 0), 1)</f>
        <v>IA-01RaInj01</v>
      </c>
      <c r="J3381" s="27" t="str">
        <f t="shared" si="26"/>
        <v>INTERNO</v>
      </c>
      <c r="K3381" s="28" t="str">
        <f>Def_Instancias_Equipamentos!$D$119</f>
        <v>IA-01RaInj01:TI-OEMultPOF</v>
      </c>
      <c r="L3381" s="19" t="str">
        <f>Def_Instancias_Equipamentos!$D$383</f>
        <v>IA-01RaInj01:PU-Osc</v>
      </c>
      <c r="M3381" s="44" t="s">
        <v>597</v>
      </c>
      <c r="N3381" s="45" t="s">
        <v>1287</v>
      </c>
      <c r="O3381" s="28" t="str">
        <f>Def_Sistemas_Conectores_Cabos!$B$9</f>
        <v>BNC 50-ohm</v>
      </c>
      <c r="P3381" s="19" t="str">
        <f>Def_Sistemas_Conectores_Cabos!$B$9</f>
        <v>BNC 50-ohm</v>
      </c>
      <c r="Q3381" s="27" t="str">
        <f t="shared" si="31"/>
        <v>IA-01RaInj01:TI-OEMultPOF/OUT3
IA-01RaInj01:PU-Osc/Ch1</v>
      </c>
      <c r="R3381" s="46">
        <v>1.0</v>
      </c>
      <c r="S3381" s="46">
        <v>1.0</v>
      </c>
      <c r="T3381" s="19" t="str">
        <f>Def_Sistemas_Conectores_Cabos!$C$10</f>
        <v>LMR-195</v>
      </c>
      <c r="U3381" s="45" t="s">
        <v>1283</v>
      </c>
      <c r="V3381" s="33"/>
      <c r="W3381" s="33"/>
      <c r="X3381" s="33"/>
    </row>
    <row r="3382" ht="15.75" customHeight="1">
      <c r="A3382" s="19" t="str">
        <f>Def_Sistemas_Conectores_Cabos!$A$9</f>
        <v>Timing Pulsados</v>
      </c>
      <c r="B3382" s="22"/>
      <c r="C3382" s="25" t="str">
        <f t="array" ref="C3382">INDEX(Datas_Entregas!$B$2:$B$100, MATCH(B3382, Datas_Entregas!$A$2:$A$100, 0), 1)</f>
        <v>#N/A</v>
      </c>
      <c r="D3382" s="22" t="str">
        <f>Def_Status_Montagem!$A$3</f>
        <v>Verficado - Pronto para Produção</v>
      </c>
      <c r="E3382" s="35" t="str">
        <f>Def_Status_Montagem!$B$7</f>
        <v>Outro Grupo LNLS</v>
      </c>
      <c r="F3382" s="26" t="str">
        <f t="array" ref="F3382">INDEX(Def_Instancias_Equipamentos!$F$2:$F$1373, MATCH(K3382, Def_Instancias_Equipamentos!$D$2:$D$1373, 0), 1)</f>
        <v>Sala Racks 1</v>
      </c>
      <c r="G3382" s="27" t="str">
        <f t="array" ref="G3382">INDEX(Def_Instancias_Equipamentos!$F$2:$F$1373, MATCH(L3382, Def_Instancias_Equipamentos!$D$2:$D$1373, 0), 1)</f>
        <v>Sala Racks 1</v>
      </c>
      <c r="H3382" s="26" t="str">
        <f t="array" ref="H3382">INDEX(Def_Instancias_Equipamentos!$E$2:$E$1373, MATCH(K3382, Def_Instancias_Equipamentos!$D$2:$D$1373, 0), 1)</f>
        <v>IA-01RaInj04</v>
      </c>
      <c r="I3382" s="27" t="str">
        <f t="array" ref="I3382">INDEX(Def_Instancias_Equipamentos!$E$2:$E$1373, MATCH(L3382, Def_Instancias_Equipamentos!$D$2:$D$1373, 0), 1)</f>
        <v>IA-01RaInj04</v>
      </c>
      <c r="J3382" s="27" t="str">
        <f t="shared" si="26"/>
        <v>INTERNO</v>
      </c>
      <c r="K3382" s="28" t="str">
        <f>Def_Instancias_Equipamentos!$D$120</f>
        <v>IA-01RaInj04:TI-OEMultPOF</v>
      </c>
      <c r="L3382" s="19" t="str">
        <f>Def_Instancias_Equipamentos!$D$378</f>
        <v>TS-04:PU-InjSeptFCtrl</v>
      </c>
      <c r="M3382" s="44" t="s">
        <v>597</v>
      </c>
      <c r="N3382" s="45" t="s">
        <v>97</v>
      </c>
      <c r="O3382" s="28" t="str">
        <f>Def_Sistemas_Conectores_Cabos!$B$9</f>
        <v>BNC 50-ohm</v>
      </c>
      <c r="P3382" s="19" t="str">
        <f>Def_Sistemas_Conectores_Cabos!$B$9</f>
        <v>BNC 50-ohm</v>
      </c>
      <c r="Q3382" s="27" t="str">
        <f t="shared" si="31"/>
        <v>IA-01RaInj04:TI-OEMultPOF/OUT3
TS-04:PU-InjSeptFCtrl/Trig_in</v>
      </c>
      <c r="R3382" s="46">
        <v>1.0</v>
      </c>
      <c r="S3382" s="46">
        <v>1.0</v>
      </c>
      <c r="T3382" s="19" t="str">
        <f>Def_Sistemas_Conectores_Cabos!$C$10</f>
        <v>LMR-195</v>
      </c>
      <c r="U3382" s="45" t="s">
        <v>1288</v>
      </c>
      <c r="V3382" s="33"/>
      <c r="W3382" s="33"/>
      <c r="X3382" s="33"/>
    </row>
    <row r="3383" ht="15.75" customHeight="1">
      <c r="A3383" s="19" t="str">
        <f>Def_Sistemas_Conectores_Cabos!$A$9</f>
        <v>Timing Pulsados</v>
      </c>
      <c r="B3383" s="22"/>
      <c r="C3383" s="25" t="str">
        <f t="array" ref="C3383">INDEX(Datas_Entregas!$B$2:$B$100, MATCH(B3383, Datas_Entregas!$A$2:$A$100, 0), 1)</f>
        <v>#N/A</v>
      </c>
      <c r="D3383" s="22" t="str">
        <f>Def_Status_Montagem!$A$3</f>
        <v>Verficado - Pronto para Produção</v>
      </c>
      <c r="E3383" s="35" t="str">
        <f>Def_Status_Montagem!$B$7</f>
        <v>Outro Grupo LNLS</v>
      </c>
      <c r="F3383" s="26" t="str">
        <f t="array" ref="F3383">INDEX(Def_Instancias_Equipamentos!$F$2:$F$1373, MATCH(K3383, Def_Instancias_Equipamentos!$D$2:$D$1373, 0), 1)</f>
        <v>Sala Racks 1</v>
      </c>
      <c r="G3383" s="27" t="str">
        <f t="array" ref="G3383">INDEX(Def_Instancias_Equipamentos!$F$2:$F$1373, MATCH(L3383, Def_Instancias_Equipamentos!$D$2:$D$1373, 0), 1)</f>
        <v>Sala Racks 1</v>
      </c>
      <c r="H3383" s="26" t="str">
        <f t="array" ref="H3383">INDEX(Def_Instancias_Equipamentos!$E$2:$E$1373, MATCH(K3383, Def_Instancias_Equipamentos!$D$2:$D$1373, 0), 1)</f>
        <v>IA-01RaInj04</v>
      </c>
      <c r="I3383" s="27" t="str">
        <f t="array" ref="I3383">INDEX(Def_Instancias_Equipamentos!$E$2:$E$1373, MATCH(L3383, Def_Instancias_Equipamentos!$D$2:$D$1373, 0), 1)</f>
        <v>IA-01RaInj04</v>
      </c>
      <c r="J3383" s="27" t="str">
        <f t="shared" si="26"/>
        <v>INTERNO</v>
      </c>
      <c r="K3383" s="28" t="str">
        <f>Def_Instancias_Equipamentos!$D$120</f>
        <v>IA-01RaInj04:TI-OEMultPOF</v>
      </c>
      <c r="L3383" s="19" t="str">
        <f>Def_Instancias_Equipamentos!$D$381</f>
        <v>IA-01RaInj04:PU-Osc</v>
      </c>
      <c r="M3383" s="44" t="s">
        <v>599</v>
      </c>
      <c r="N3383" s="45" t="s">
        <v>1287</v>
      </c>
      <c r="O3383" s="28" t="str">
        <f>Def_Sistemas_Conectores_Cabos!$B$9</f>
        <v>BNC 50-ohm</v>
      </c>
      <c r="P3383" s="19" t="str">
        <f>Def_Sistemas_Conectores_Cabos!$B$9</f>
        <v>BNC 50-ohm</v>
      </c>
      <c r="Q3383" s="27" t="str">
        <f t="shared" si="31"/>
        <v>IA-01RaInj04:TI-OEMultPOF/OUT4
IA-01RaInj04:PU-Osc/Ch1</v>
      </c>
      <c r="R3383" s="46">
        <v>1.0</v>
      </c>
      <c r="S3383" s="46">
        <v>1.0</v>
      </c>
      <c r="T3383" s="19" t="str">
        <f>Def_Sistemas_Conectores_Cabos!$C$10</f>
        <v>LMR-195</v>
      </c>
      <c r="U3383" s="45" t="s">
        <v>1285</v>
      </c>
      <c r="V3383" s="33"/>
      <c r="W3383" s="33"/>
      <c r="X3383" s="33"/>
    </row>
    <row r="3384" ht="15.75" customHeight="1">
      <c r="A3384" s="19" t="str">
        <f>Def_Sistemas_Conectores_Cabos!$A$9</f>
        <v>Timing Pulsados</v>
      </c>
      <c r="B3384" s="22"/>
      <c r="C3384" s="25" t="str">
        <f t="array" ref="C3384">INDEX(Datas_Entregas!$B$2:$B$100, MATCH(B3384, Datas_Entregas!$A$2:$A$100, 0), 1)</f>
        <v>#N/A</v>
      </c>
      <c r="D3384" s="22" t="str">
        <f>Def_Status_Montagem!$A$3</f>
        <v>Verficado - Pronto para Produção</v>
      </c>
      <c r="E3384" s="35" t="str">
        <f>Def_Status_Montagem!$B$7</f>
        <v>Outro Grupo LNLS</v>
      </c>
      <c r="F3384" s="26" t="str">
        <f t="array" ref="F3384">INDEX(Def_Instancias_Equipamentos!$F$2:$F$1373, MATCH(K3384, Def_Instancias_Equipamentos!$D$2:$D$1373, 0), 1)</f>
        <v>Sala Racks 19&amp;20</v>
      </c>
      <c r="G3384" s="27" t="str">
        <f t="array" ref="G3384">INDEX(Def_Instancias_Equipamentos!$F$2:$F$1373, MATCH(L3384, Def_Instancias_Equipamentos!$D$2:$D$1373, 0), 1)</f>
        <v>Sala Racks 19&amp;20</v>
      </c>
      <c r="H3384" s="26" t="str">
        <f t="array" ref="H3384">INDEX(Def_Instancias_Equipamentos!$E$2:$E$1373, MATCH(K3384, Def_Instancias_Equipamentos!$D$2:$D$1373, 0), 1)</f>
        <v>IA-20RaInj03</v>
      </c>
      <c r="I3384" s="27" t="str">
        <f t="array" ref="I3384">INDEX(Def_Instancias_Equipamentos!$E$2:$E$1373, MATCH(L3384, Def_Instancias_Equipamentos!$D$2:$D$1373, 0), 1)</f>
        <v>IA-20RaInj03</v>
      </c>
      <c r="J3384" s="27" t="str">
        <f t="shared" si="26"/>
        <v>INTERNO</v>
      </c>
      <c r="K3384" s="28" t="str">
        <f>Def_Instancias_Equipamentos!$D$113</f>
        <v>IA-20RaInj03:TI-OEMultSFP</v>
      </c>
      <c r="L3384" s="19" t="str">
        <f>Def_Instancias_Equipamentos!$D$377</f>
        <v>IA-20RaInj03:PU-Osc</v>
      </c>
      <c r="M3384" s="44" t="s">
        <v>597</v>
      </c>
      <c r="N3384" s="45" t="s">
        <v>1287</v>
      </c>
      <c r="O3384" s="28" t="str">
        <f>Def_Sistemas_Conectores_Cabos!$B$9</f>
        <v>BNC 50-ohm</v>
      </c>
      <c r="P3384" s="19" t="str">
        <f>Def_Sistemas_Conectores_Cabos!$B$9</f>
        <v>BNC 50-ohm</v>
      </c>
      <c r="Q3384" s="27" t="str">
        <f t="shared" si="31"/>
        <v>IA-20RaInj03:TI-OEMultSFP/OUT3
IA-20RaInj03:PU-Osc/Ch1</v>
      </c>
      <c r="R3384" s="46">
        <v>1.0</v>
      </c>
      <c r="S3384" s="46">
        <v>1.0</v>
      </c>
      <c r="T3384" s="19" t="str">
        <f>Def_Sistemas_Conectores_Cabos!$C$10</f>
        <v>LMR-195</v>
      </c>
      <c r="U3384" s="45" t="s">
        <v>1283</v>
      </c>
      <c r="V3384" s="33"/>
      <c r="W3384" s="33"/>
      <c r="X3384" s="33"/>
    </row>
    <row r="3385" ht="15.75" customHeight="1">
      <c r="A3385" s="19" t="str">
        <f>Def_Sistemas_Conectores_Cabos!$A$17</f>
        <v>Genérico</v>
      </c>
      <c r="B3385" s="22" t="str">
        <f>Datas_Entregas!$A$3</f>
        <v>BTS/Anel</v>
      </c>
      <c r="C3385" s="25">
        <f t="array" ref="C3385">INDEX(Datas_Entregas!$B$2:$B$100, MATCH(B3385, Datas_Entregas!$A$2:$A$100, 0), 1)</f>
        <v>43296</v>
      </c>
      <c r="D3385" s="22" t="str">
        <f>Def_Status_Montagem!$A$5</f>
        <v>Pronto para instalar</v>
      </c>
      <c r="E3385" s="35" t="str">
        <f>Def_Status_Montagem!$B$6</f>
        <v>DIG (montagem em campo)</v>
      </c>
      <c r="F3385" s="26" t="str">
        <f t="array" ref="F3385">INDEX(Def_Instancias_Equipamentos!$F$2:$F$5135, MATCH(K3385, Def_Instancias_Equipamentos!$D$2:$D$5135, 0), 1)</f>
        <v>Túnel (Anel)</v>
      </c>
      <c r="G3385" s="27" t="str">
        <f t="array" ref="G3385">INDEX(Def_Instancias_Equipamentos!$F$2:$F$5135, MATCH(L3385, Def_Instancias_Equipamentos!$D$2:$D$5135, 0), 1)</f>
        <v>Sala Racks 18 parte 1</v>
      </c>
      <c r="H3385" s="26" t="str">
        <f t="array" ref="H3385">INDEX(Def_Instancias_Equipamentos!$E$2:$E$5135, MATCH(K3385, Def_Instancias_Equipamentos!$D$2:$D$5135, 0), 1)</f>
        <v>SI-20SB</v>
      </c>
      <c r="I3385" s="27" t="str">
        <f t="array" ref="I3385">INDEX(Def_Instancias_Equipamentos!$E$2:$E$5135, MATCH(L3385, Def_Instancias_Equipamentos!$D$2:$D$5135, 0), 1)</f>
        <v>IA-18RaDiag04</v>
      </c>
      <c r="J3385" s="27" t="str">
        <f t="shared" si="26"/>
        <v>EXTERNO</v>
      </c>
      <c r="K3385" s="28" t="str">
        <f>Def_Instancias_Equipamentos!$D$428</f>
        <v>SI-20SB:DI-GSL07Hyb</v>
      </c>
      <c r="L3385" s="19" t="str">
        <f>Def_Instancias_Equipamentos!$D$439</f>
        <v>IA-18RaDiag04:DI-GDev</v>
      </c>
      <c r="M3385" s="29" t="s">
        <v>55</v>
      </c>
      <c r="N3385" s="87" t="s">
        <v>1258</v>
      </c>
      <c r="O3385" s="28" t="str">
        <f>Def_Sistemas_Conectores_Cabos!$B$10</f>
        <v>N 50-ohm</v>
      </c>
      <c r="P3385" s="19" t="str">
        <f>Def_Sistemas_Conectores_Cabos!$B$11</f>
        <v>N 90-deg 50-ohm</v>
      </c>
      <c r="Q3385" s="27" t="str">
        <f t="shared" si="31"/>
        <v>SI-20SB:DI-GSL07Hyb/DeltaX
IA-18RaDiag04:DI-GDev/GPort</v>
      </c>
      <c r="R3385" s="32">
        <v>60.0</v>
      </c>
      <c r="S3385" s="32">
        <v>60.0</v>
      </c>
      <c r="T3385" s="19" t="str">
        <f>Def_Sistemas_Conectores_Cabos!$C$12</f>
        <v>Datalink DLC R12</v>
      </c>
      <c r="U3385" s="32"/>
      <c r="V3385" s="33"/>
      <c r="W3385" s="33"/>
      <c r="X3385" s="33"/>
    </row>
    <row r="3386" ht="15.75" customHeight="1">
      <c r="A3386" s="19" t="str">
        <f>Def_Sistemas_Conectores_Cabos!$A$17</f>
        <v>Genérico</v>
      </c>
      <c r="B3386" s="22" t="str">
        <f>Datas_Entregas!$A$3</f>
        <v>BTS/Anel</v>
      </c>
      <c r="C3386" s="25">
        <f t="array" ref="C3386">INDEX(Datas_Entregas!$B$2:$B$100, MATCH(B3386, Datas_Entregas!$A$2:$A$100, 0), 1)</f>
        <v>43296</v>
      </c>
      <c r="D3386" s="22" t="str">
        <f>Def_Status_Montagem!$A$5</f>
        <v>Pronto para instalar</v>
      </c>
      <c r="E3386" s="35" t="str">
        <f>Def_Status_Montagem!$B$6</f>
        <v>DIG (montagem em campo)</v>
      </c>
      <c r="F3386" s="26" t="str">
        <f t="array" ref="F3386">INDEX(Def_Instancias_Equipamentos!$F$2:$F$5135, MATCH(K3386, Def_Instancias_Equipamentos!$D$2:$D$5135, 0), 1)</f>
        <v>Túnel (Anel)</v>
      </c>
      <c r="G3386" s="27" t="str">
        <f t="array" ref="G3386">INDEX(Def_Instancias_Equipamentos!$F$2:$F$5135, MATCH(L3386, Def_Instancias_Equipamentos!$D$2:$D$5135, 0), 1)</f>
        <v>Sala Racks 18 parte 1</v>
      </c>
      <c r="H3386" s="26" t="str">
        <f t="array" ref="H3386">INDEX(Def_Instancias_Equipamentos!$E$2:$E$5135, MATCH(K3386, Def_Instancias_Equipamentos!$D$2:$D$5135, 0), 1)</f>
        <v>SI-20SB</v>
      </c>
      <c r="I3386" s="27" t="str">
        <f t="array" ref="I3386">INDEX(Def_Instancias_Equipamentos!$E$2:$E$5135, MATCH(L3386, Def_Instancias_Equipamentos!$D$2:$D$5135, 0), 1)</f>
        <v>IA-18RaDiag04</v>
      </c>
      <c r="J3386" s="27" t="str">
        <f t="shared" si="26"/>
        <v>EXTERNO</v>
      </c>
      <c r="K3386" s="28" t="str">
        <f>Def_Instancias_Equipamentos!$D$428</f>
        <v>SI-20SB:DI-GSL07Hyb</v>
      </c>
      <c r="L3386" s="19" t="str">
        <f>Def_Instancias_Equipamentos!$D$439</f>
        <v>IA-18RaDiag04:DI-GDev</v>
      </c>
      <c r="M3386" s="29" t="s">
        <v>70</v>
      </c>
      <c r="N3386" s="87" t="s">
        <v>1258</v>
      </c>
      <c r="O3386" s="28" t="str">
        <f>Def_Sistemas_Conectores_Cabos!$B$10</f>
        <v>N 50-ohm</v>
      </c>
      <c r="P3386" s="19" t="str">
        <f>Def_Sistemas_Conectores_Cabos!$B$11</f>
        <v>N 90-deg 50-ohm</v>
      </c>
      <c r="Q3386" s="27" t="str">
        <f t="shared" si="31"/>
        <v>SI-20SB:DI-GSL07Hyb/DeltaY
IA-18RaDiag04:DI-GDev/GPort</v>
      </c>
      <c r="R3386" s="32">
        <v>60.0</v>
      </c>
      <c r="S3386" s="32">
        <v>60.0</v>
      </c>
      <c r="T3386" s="19" t="str">
        <f>Def_Sistemas_Conectores_Cabos!$C$12</f>
        <v>Datalink DLC R12</v>
      </c>
      <c r="U3386" s="32"/>
      <c r="V3386" s="33"/>
      <c r="W3386" s="33"/>
      <c r="X3386" s="33"/>
    </row>
    <row r="3387" ht="15.75" customHeight="1">
      <c r="A3387" s="19" t="str">
        <f>Def_Sistemas_Conectores_Cabos!$A$15</f>
        <v>Sintonia</v>
      </c>
      <c r="B3387" s="22" t="str">
        <f>Datas_Entregas!$A$2</f>
        <v>Booster/LTB</v>
      </c>
      <c r="C3387" s="25">
        <f t="array" ref="C3387">INDEX(Datas_Entregas!$B$2:$B$100, MATCH(B3387, Datas_Entregas!$A$2:$A$100, 0), 1)</f>
        <v>43266</v>
      </c>
      <c r="D3387" s="22" t="str">
        <f>Def_Status_Montagem!$A$5</f>
        <v>Pronto para instalar</v>
      </c>
      <c r="E3387" s="35" t="str">
        <f>Def_Status_Montagem!$B$6</f>
        <v>DIG (montagem em campo)</v>
      </c>
      <c r="F3387" s="26" t="str">
        <f t="array" ref="F3387">INDEX(Def_Instancias_Equipamentos!$F$2:$F$5135, MATCH(K3387, Def_Instancias_Equipamentos!$D$2:$D$5135, 0), 1)</f>
        <v>Sala Racks 18 parte 1</v>
      </c>
      <c r="G3387" s="27" t="str">
        <f t="array" ref="G3387">INDEX(Def_Instancias_Equipamentos!$F$2:$F$5135, MATCH(L3387, Def_Instancias_Equipamentos!$D$2:$D$5135, 0), 1)</f>
        <v>Túnel (Booster)</v>
      </c>
      <c r="H3387" s="26" t="str">
        <f t="array" ref="H3387">INDEX(Def_Instancias_Equipamentos!$E$2:$E$5135, MATCH(K3387, Def_Instancias_Equipamentos!$D$2:$D$5135, 0), 1)</f>
        <v>IA-18RaDiag04</v>
      </c>
      <c r="I3387" s="27" t="str">
        <f t="array" ref="I3387">INDEX(Def_Instancias_Equipamentos!$E$2:$E$5135, MATCH(L3387, Def_Instancias_Equipamentos!$D$2:$D$5135, 0), 1)</f>
        <v>BO-02D</v>
      </c>
      <c r="J3387" s="27" t="str">
        <f t="shared" si="26"/>
        <v>EXTERNO</v>
      </c>
      <c r="K3387" s="28" t="str">
        <f>Def_Instancias_Equipamentos!$D$402</f>
        <v>BO-02D:DI-TuneAmpV</v>
      </c>
      <c r="L3387" s="19" t="str">
        <f>Def_Instancias_Equipamentos!$D$438</f>
        <v>BO-02D:DI-TunePwrHybV</v>
      </c>
      <c r="M3387" s="68" t="s">
        <v>1262</v>
      </c>
      <c r="N3387" s="32" t="s">
        <v>1282</v>
      </c>
      <c r="O3387" s="28" t="str">
        <f>Def_Sistemas_Conectores_Cabos!$B$11</f>
        <v>N 90-deg 50-ohm</v>
      </c>
      <c r="P3387" s="19" t="str">
        <f>Def_Sistemas_Conectores_Cabos!$B$10</f>
        <v>N 50-ohm</v>
      </c>
      <c r="Q3387" s="27" t="str">
        <f t="shared" si="31"/>
        <v>BO-02D:DI-TuneAmpV/RF_OUT
BO-02D:DI-TunePwrHybV/J1</v>
      </c>
      <c r="R3387" s="32">
        <v>120.0</v>
      </c>
      <c r="S3387" s="32">
        <v>120.0</v>
      </c>
      <c r="T3387" s="50" t="str">
        <f>Def_Sistemas_Conectores_Cabos!$C$12</f>
        <v>Datalink DLC R12</v>
      </c>
      <c r="U3387" s="32"/>
      <c r="V3387" s="33"/>
      <c r="W3387" s="64" t="str">
        <f t="shared" ref="W3387:X3387" si="32">K3387&amp;"/"&amp;M3387</f>
        <v>BO-02D:DI-TuneAmpV/RF_OUT</v>
      </c>
      <c r="X3387" s="66" t="str">
        <f t="shared" si="32"/>
        <v>BO-02D:DI-TunePwrHybV/J1</v>
      </c>
    </row>
    <row r="3388" ht="15.75" customHeight="1">
      <c r="A3388" s="19" t="str">
        <f>Def_Sistemas_Conectores_Cabos!$A$15</f>
        <v>Sintonia</v>
      </c>
      <c r="B3388" s="22" t="str">
        <f>Datas_Entregas!$A$2</f>
        <v>Booster/LTB</v>
      </c>
      <c r="C3388" s="25">
        <f t="array" ref="C3388">INDEX(Datas_Entregas!$B$2:$B$100, MATCH(B3388, Datas_Entregas!$A$2:$A$100, 0), 1)</f>
        <v>43266</v>
      </c>
      <c r="D3388" s="22" t="str">
        <f>Def_Status_Montagem!$A$3</f>
        <v>Verficado - Pronto para Produção</v>
      </c>
      <c r="E3388" s="35" t="str">
        <f>Def_Status_Montagem!$B$3</f>
        <v>Contratada / Etiqueta pelo DIG</v>
      </c>
      <c r="F3388" s="26" t="str">
        <f t="array" ref="F3388">INDEX(Def_Instancias_Equipamentos!$F$2:$F$5135, MATCH(K3388, Def_Instancias_Equipamentos!$D$2:$D$5135, 0), 1)</f>
        <v>Sala Racks 18 parte 1</v>
      </c>
      <c r="G3388" s="27" t="str">
        <f t="array" ref="G3388">INDEX(Def_Instancias_Equipamentos!$F$2:$F$5135, MATCH(L3388, Def_Instancias_Equipamentos!$D$2:$D$5135, 0), 1)</f>
        <v>Sala Racks 18 parte 1</v>
      </c>
      <c r="H3388" s="26" t="str">
        <f t="array" ref="H3388">INDEX(Def_Instancias_Equipamentos!$E$2:$E$5135, MATCH(K3388, Def_Instancias_Equipamentos!$D$2:$D$5135, 0), 1)</f>
        <v>IA-18RaDiag04</v>
      </c>
      <c r="I3388" s="27" t="str">
        <f t="array" ref="I3388">INDEX(Def_Instancias_Equipamentos!$E$2:$E$5135, MATCH(L3388, Def_Instancias_Equipamentos!$D$2:$D$5135, 0), 1)</f>
        <v>IA-18RaDiag04</v>
      </c>
      <c r="J3388" s="27" t="str">
        <f t="shared" si="26"/>
        <v>INTERNO</v>
      </c>
      <c r="K3388" s="28" t="str">
        <f>Def_Instancias_Equipamentos!$D$415</f>
        <v>AS-Glob:DI-TuneFBE</v>
      </c>
      <c r="L3388" s="19" t="str">
        <f>Def_Instancias_Equipamentos!$D$399</f>
        <v>BO-02D:DI-TuneAmpH</v>
      </c>
      <c r="M3388" s="213" t="s">
        <v>1289</v>
      </c>
      <c r="N3388" s="69" t="s">
        <v>1290</v>
      </c>
      <c r="O3388" s="31" t="str">
        <f>Def_Sistemas_Conectores_Cabos!$B$10</f>
        <v>N 50-ohm</v>
      </c>
      <c r="P3388" s="50" t="str">
        <f>Def_Sistemas_Conectores_Cabos!$B$10</f>
        <v>N 50-ohm</v>
      </c>
      <c r="Q3388" s="55" t="str">
        <f t="shared" si="31"/>
        <v>AS-Glob:DI-TuneFBE/BO_Drive-H_Out
BO-02D:DI-TuneAmpH/RF_In</v>
      </c>
      <c r="R3388" s="56">
        <f>7*0.045+1*0.6+1*0.6+0.45</f>
        <v>1.965</v>
      </c>
      <c r="S3388" s="32">
        <f t="shared" ref="S3388:S3394" si="34">CEILING(R3388*2)/2</f>
        <v>2</v>
      </c>
      <c r="T3388" s="50" t="str">
        <f>Def_Sistemas_Conectores_Cabos!$C$10</f>
        <v>LMR-195</v>
      </c>
      <c r="U3388" s="56"/>
      <c r="V3388" s="33"/>
      <c r="W3388" s="64" t="str">
        <f t="shared" ref="W3388:X3388" si="33">K3388&amp;"/"&amp;M3388</f>
        <v>AS-Glob:DI-TuneFBE/BO_Drive-H_Out</v>
      </c>
      <c r="X3388" s="66" t="str">
        <f t="shared" si="33"/>
        <v>BO-02D:DI-TuneAmpH/RF_In</v>
      </c>
    </row>
    <row r="3389" ht="15.75" customHeight="1">
      <c r="A3389" s="19" t="str">
        <f>Def_Sistemas_Conectores_Cabos!$A$15</f>
        <v>Sintonia</v>
      </c>
      <c r="B3389" s="22" t="str">
        <f>Datas_Entregas!$A$2</f>
        <v>Booster/LTB</v>
      </c>
      <c r="C3389" s="25">
        <f t="array" ref="C3389">INDEX(Datas_Entregas!$B$2:$B$100, MATCH(B3389, Datas_Entregas!$A$2:$A$100, 0), 1)</f>
        <v>43266</v>
      </c>
      <c r="D3389" s="22" t="str">
        <f>Def_Status_Montagem!$A$3</f>
        <v>Verficado - Pronto para Produção</v>
      </c>
      <c r="E3389" s="35" t="str">
        <f>Def_Status_Montagem!$B$3</f>
        <v>Contratada / Etiqueta pelo DIG</v>
      </c>
      <c r="F3389" s="26" t="str">
        <f t="array" ref="F3389">INDEX(Def_Instancias_Equipamentos!$F$2:$F$5135, MATCH(K3389, Def_Instancias_Equipamentos!$D$2:$D$5135, 0), 1)</f>
        <v>Sala Racks 18 parte 1</v>
      </c>
      <c r="G3389" s="27" t="str">
        <f t="array" ref="G3389">INDEX(Def_Instancias_Equipamentos!$F$2:$F$5135, MATCH(L3389, Def_Instancias_Equipamentos!$D$2:$D$5135, 0), 1)</f>
        <v>Sala Racks 18 parte 1</v>
      </c>
      <c r="H3389" s="26" t="str">
        <f t="array" ref="H3389">INDEX(Def_Instancias_Equipamentos!$E$2:$E$5135, MATCH(K3389, Def_Instancias_Equipamentos!$D$2:$D$5135, 0), 1)</f>
        <v>IA-18RaDiag04</v>
      </c>
      <c r="I3389" s="27" t="str">
        <f t="array" ref="I3389">INDEX(Def_Instancias_Equipamentos!$E$2:$E$5135, MATCH(L3389, Def_Instancias_Equipamentos!$D$2:$D$5135, 0), 1)</f>
        <v>IA-18RaDiag04</v>
      </c>
      <c r="J3389" s="27" t="str">
        <f t="shared" si="26"/>
        <v>INTERNO</v>
      </c>
      <c r="K3389" s="28" t="str">
        <f>Def_Instancias_Equipamentos!$D$415</f>
        <v>AS-Glob:DI-TuneFBE</v>
      </c>
      <c r="L3389" s="19" t="str">
        <f>Def_Instancias_Equipamentos!$D$402</f>
        <v>BO-02D:DI-TuneAmpV</v>
      </c>
      <c r="M3389" s="213" t="s">
        <v>1291</v>
      </c>
      <c r="N3389" s="69" t="s">
        <v>1290</v>
      </c>
      <c r="O3389" s="31" t="str">
        <f>Def_Sistemas_Conectores_Cabos!$B$10</f>
        <v>N 50-ohm</v>
      </c>
      <c r="P3389" s="50" t="str">
        <f>Def_Sistemas_Conectores_Cabos!$B$10</f>
        <v>N 50-ohm</v>
      </c>
      <c r="Q3389" s="55" t="str">
        <f t="shared" si="31"/>
        <v>AS-Glob:DI-TuneFBE/BO_Drive-V_Out
BO-02D:DI-TuneAmpV/RF_In</v>
      </c>
      <c r="R3389" s="56">
        <f>11*0.045+1*0.6+1*0.6+0.45</f>
        <v>2.145</v>
      </c>
      <c r="S3389" s="32">
        <f t="shared" si="34"/>
        <v>2.5</v>
      </c>
      <c r="T3389" s="50" t="str">
        <f>Def_Sistemas_Conectores_Cabos!$C$10</f>
        <v>LMR-195</v>
      </c>
      <c r="U3389" s="56"/>
      <c r="V3389" s="33"/>
      <c r="W3389" s="64" t="str">
        <f t="shared" ref="W3389:X3389" si="35">K3389&amp;"/"&amp;M3389</f>
        <v>AS-Glob:DI-TuneFBE/BO_Drive-V_Out</v>
      </c>
      <c r="X3389" s="66" t="str">
        <f t="shared" si="35"/>
        <v>BO-02D:DI-TuneAmpV/RF_In</v>
      </c>
    </row>
    <row r="3390" ht="15.75" customHeight="1">
      <c r="A3390" s="19" t="str">
        <f>Def_Sistemas_Conectores_Cabos!$A$15</f>
        <v>Sintonia</v>
      </c>
      <c r="B3390" s="22" t="str">
        <f>Datas_Entregas!$A$3</f>
        <v>BTS/Anel</v>
      </c>
      <c r="C3390" s="25">
        <f t="array" ref="C3390">INDEX(Datas_Entregas!$B$2:$B$100, MATCH(B3390, Datas_Entregas!$A$2:$A$100, 0), 1)</f>
        <v>43296</v>
      </c>
      <c r="D3390" s="22" t="str">
        <f>Def_Status_Montagem!$A$3</f>
        <v>Verficado - Pronto para Produção</v>
      </c>
      <c r="E3390" s="35" t="str">
        <f>Def_Status_Montagem!$B$3</f>
        <v>Contratada / Etiqueta pelo DIG</v>
      </c>
      <c r="F3390" s="26" t="str">
        <f t="array" ref="F3390">INDEX(Def_Instancias_Equipamentos!$F$2:$F$5135, MATCH(K3390, Def_Instancias_Equipamentos!$D$2:$D$5135, 0), 1)</f>
        <v>Sala Racks 18 parte 1</v>
      </c>
      <c r="G3390" s="27" t="str">
        <f t="array" ref="G3390">INDEX(Def_Instancias_Equipamentos!$F$2:$F$5135, MATCH(L3390, Def_Instancias_Equipamentos!$D$2:$D$5135, 0), 1)</f>
        <v>Sala Racks 18 parte 1</v>
      </c>
      <c r="H3390" s="26" t="str">
        <f t="array" ref="H3390">INDEX(Def_Instancias_Equipamentos!$E$2:$E$5135, MATCH(K3390, Def_Instancias_Equipamentos!$D$2:$D$5135, 0), 1)</f>
        <v>IA-18RaDiag04</v>
      </c>
      <c r="I3390" s="27" t="str">
        <f t="array" ref="I3390">INDEX(Def_Instancias_Equipamentos!$E$2:$E$5135, MATCH(L3390, Def_Instancias_Equipamentos!$D$2:$D$5135, 0), 1)</f>
        <v>IA-18RaDiag04</v>
      </c>
      <c r="J3390" s="27" t="str">
        <f t="shared" si="26"/>
        <v>INTERNO</v>
      </c>
      <c r="K3390" s="28" t="str">
        <f>Def_Instancias_Equipamentos!$D$415</f>
        <v>AS-Glob:DI-TuneFBE</v>
      </c>
      <c r="L3390" s="19" t="str">
        <f>Def_Instancias_Equipamentos!$D$400</f>
        <v>SI-01SA:DI-TuneAmpH</v>
      </c>
      <c r="M3390" s="213" t="s">
        <v>1292</v>
      </c>
      <c r="N3390" s="69" t="s">
        <v>1290</v>
      </c>
      <c r="O3390" s="31" t="str">
        <f>Def_Sistemas_Conectores_Cabos!$B$10</f>
        <v>N 50-ohm</v>
      </c>
      <c r="P3390" s="50" t="str">
        <f>Def_Sistemas_Conectores_Cabos!$B$10</f>
        <v>N 50-ohm</v>
      </c>
      <c r="Q3390" s="55" t="str">
        <f t="shared" si="31"/>
        <v>AS-Glob:DI-TuneFBE/SI_Drive-H_Out
SI-01SA:DI-TuneAmpH/RF_In</v>
      </c>
      <c r="R3390" s="56">
        <f>15*0.045+1*0.6+1*0.6+0.45</f>
        <v>2.325</v>
      </c>
      <c r="S3390" s="32">
        <f t="shared" si="34"/>
        <v>2.5</v>
      </c>
      <c r="T3390" s="50" t="str">
        <f>Def_Sistemas_Conectores_Cabos!$C$10</f>
        <v>LMR-195</v>
      </c>
      <c r="U3390" s="56"/>
      <c r="V3390" s="33"/>
      <c r="W3390" s="64" t="str">
        <f t="shared" ref="W3390:X3390" si="36">K3390&amp;"/"&amp;M3390</f>
        <v>AS-Glob:DI-TuneFBE/SI_Drive-H_Out</v>
      </c>
      <c r="X3390" s="66" t="str">
        <f t="shared" si="36"/>
        <v>SI-01SA:DI-TuneAmpH/RF_In</v>
      </c>
    </row>
    <row r="3391" ht="15.75" customHeight="1">
      <c r="A3391" s="19" t="str">
        <f>Def_Sistemas_Conectores_Cabos!$A$15</f>
        <v>Sintonia</v>
      </c>
      <c r="B3391" s="22" t="str">
        <f>Datas_Entregas!$A$3</f>
        <v>BTS/Anel</v>
      </c>
      <c r="C3391" s="25">
        <f t="array" ref="C3391">INDEX(Datas_Entregas!$B$2:$B$100, MATCH(B3391, Datas_Entregas!$A$2:$A$100, 0), 1)</f>
        <v>43296</v>
      </c>
      <c r="D3391" s="22" t="str">
        <f>Def_Status_Montagem!$A$3</f>
        <v>Verficado - Pronto para Produção</v>
      </c>
      <c r="E3391" s="35" t="str">
        <f>Def_Status_Montagem!$B$3</f>
        <v>Contratada / Etiqueta pelo DIG</v>
      </c>
      <c r="F3391" s="26" t="str">
        <f t="array" ref="F3391">INDEX(Def_Instancias_Equipamentos!$F$2:$F$5135, MATCH(K3391, Def_Instancias_Equipamentos!$D$2:$D$5135, 0), 1)</f>
        <v>Sala Racks 18 parte 1</v>
      </c>
      <c r="G3391" s="27" t="str">
        <f t="array" ref="G3391">INDEX(Def_Instancias_Equipamentos!$F$2:$F$5135, MATCH(L3391, Def_Instancias_Equipamentos!$D$2:$D$5135, 0), 1)</f>
        <v>Sala Racks 18 parte 1</v>
      </c>
      <c r="H3391" s="26" t="str">
        <f t="array" ref="H3391">INDEX(Def_Instancias_Equipamentos!$E$2:$E$5135, MATCH(K3391, Def_Instancias_Equipamentos!$D$2:$D$5135, 0), 1)</f>
        <v>IA-18RaDiag04</v>
      </c>
      <c r="I3391" s="27" t="str">
        <f t="array" ref="I3391">INDEX(Def_Instancias_Equipamentos!$E$2:$E$5135, MATCH(L3391, Def_Instancias_Equipamentos!$D$2:$D$5135, 0), 1)</f>
        <v>IA-18RaDiag04</v>
      </c>
      <c r="J3391" s="27" t="str">
        <f t="shared" si="26"/>
        <v>INTERNO</v>
      </c>
      <c r="K3391" s="28" t="str">
        <f>Def_Instancias_Equipamentos!$D$415</f>
        <v>AS-Glob:DI-TuneFBE</v>
      </c>
      <c r="L3391" s="19" t="str">
        <f>Def_Instancias_Equipamentos!$D$401</f>
        <v>SI-18C4:DI-TuneAmpV</v>
      </c>
      <c r="M3391" s="213" t="s">
        <v>1293</v>
      </c>
      <c r="N3391" s="69" t="s">
        <v>1290</v>
      </c>
      <c r="O3391" s="31" t="str">
        <f>Def_Sistemas_Conectores_Cabos!$B$10</f>
        <v>N 50-ohm</v>
      </c>
      <c r="P3391" s="50" t="str">
        <f>Def_Sistemas_Conectores_Cabos!$B$10</f>
        <v>N 50-ohm</v>
      </c>
      <c r="Q3391" s="55" t="str">
        <f t="shared" si="31"/>
        <v>AS-Glob:DI-TuneFBE/SI_Drive-V_Out
SI-18C4:DI-TuneAmpV/RF_In</v>
      </c>
      <c r="R3391" s="56">
        <f>19*0.045+1*0.6+1*0.6+0.45</f>
        <v>2.505</v>
      </c>
      <c r="S3391" s="32">
        <f t="shared" si="34"/>
        <v>3</v>
      </c>
      <c r="T3391" s="50" t="str">
        <f>Def_Sistemas_Conectores_Cabos!$C$10</f>
        <v>LMR-195</v>
      </c>
      <c r="U3391" s="56"/>
      <c r="V3391" s="33"/>
      <c r="W3391" s="64" t="str">
        <f t="shared" ref="W3391:X3391" si="37">K3391&amp;"/"&amp;M3391</f>
        <v>AS-Glob:DI-TuneFBE/SI_Drive-V_Out</v>
      </c>
      <c r="X3391" s="66" t="str">
        <f t="shared" si="37"/>
        <v>SI-18C4:DI-TuneAmpV/RF_In</v>
      </c>
    </row>
    <row r="3392" ht="15.75" customHeight="1">
      <c r="A3392" s="19" t="str">
        <f>Def_Sistemas_Conectores_Cabos!$A$15</f>
        <v>Sintonia</v>
      </c>
      <c r="B3392" s="22" t="str">
        <f>Datas_Entregas!$A$3</f>
        <v>BTS/Anel</v>
      </c>
      <c r="C3392" s="25">
        <f t="array" ref="C3392">INDEX(Datas_Entregas!$B$2:$B$100, MATCH(B3392, Datas_Entregas!$A$2:$A$100, 0), 1)</f>
        <v>43296</v>
      </c>
      <c r="D3392" s="22" t="str">
        <f>Def_Status_Montagem!$A$3</f>
        <v>Verficado - Pronto para Produção</v>
      </c>
      <c r="E3392" s="35" t="str">
        <f>Def_Status_Montagem!$B$3</f>
        <v>Contratada / Etiqueta pelo DIG</v>
      </c>
      <c r="F3392" s="26" t="str">
        <f t="array" ref="F3392">INDEX(Def_Instancias_Equipamentos!$F$2:$F$5135, MATCH(K3392, Def_Instancias_Equipamentos!$D$2:$D$5135, 0), 1)</f>
        <v>Sala Racks 18 parte 1</v>
      </c>
      <c r="G3392" s="27" t="str">
        <f t="array" ref="G3392">INDEX(Def_Instancias_Equipamentos!$F$2:$F$5135, MATCH(L3392, Def_Instancias_Equipamentos!$D$2:$D$5135, 0), 1)</f>
        <v>Sala Racks 18 parte 1</v>
      </c>
      <c r="H3392" s="26" t="str">
        <f t="array" ref="H3392">INDEX(Def_Instancias_Equipamentos!$E$2:$E$5135, MATCH(K3392, Def_Instancias_Equipamentos!$D$2:$D$5135, 0), 1)</f>
        <v>IA-18RaDiag04</v>
      </c>
      <c r="I3392" s="27" t="str">
        <f t="array" ref="I3392">INDEX(Def_Instancias_Equipamentos!$E$2:$E$5135, MATCH(L3392, Def_Instancias_Equipamentos!$D$2:$D$5135, 0), 1)</f>
        <v>IA-18RaDiag04</v>
      </c>
      <c r="J3392" s="27" t="str">
        <f t="shared" si="26"/>
        <v>INTERNO</v>
      </c>
      <c r="K3392" s="28" t="str">
        <f>Def_Instancias_Equipamentos!$D$400</f>
        <v>SI-01SA:DI-TuneAmpH</v>
      </c>
      <c r="L3392" s="19" t="str">
        <f>Def_Instancias_Equipamentos!$D$445</f>
        <v>SI-Glob:DI-TunePwrBE</v>
      </c>
      <c r="M3392" s="213" t="s">
        <v>1294</v>
      </c>
      <c r="N3392" s="69" t="s">
        <v>1295</v>
      </c>
      <c r="O3392" s="31" t="str">
        <f>Def_Sistemas_Conectores_Cabos!$B$10</f>
        <v>N 50-ohm</v>
      </c>
      <c r="P3392" s="50" t="str">
        <f>Def_Sistemas_Conectores_Cabos!$B$10</f>
        <v>N 50-ohm</v>
      </c>
      <c r="Q3392" s="55" t="str">
        <f t="shared" si="31"/>
        <v>SI-01SA:DI-TuneAmpH/RF_Out
SI-Glob:DI-TunePwrBE/Hyb-H_J1</v>
      </c>
      <c r="R3392" s="56">
        <f>22*0.045+1*0.6+1*0.6+0.45</f>
        <v>2.64</v>
      </c>
      <c r="S3392" s="32">
        <f t="shared" si="34"/>
        <v>3</v>
      </c>
      <c r="T3392" s="50" t="str">
        <f>Def_Sistemas_Conectores_Cabos!$C$10</f>
        <v>LMR-195</v>
      </c>
      <c r="U3392" s="56"/>
      <c r="V3392" s="33"/>
      <c r="W3392" s="64" t="str">
        <f t="shared" ref="W3392:X3392" si="38">K3392&amp;"/"&amp;M3392</f>
        <v>SI-01SA:DI-TuneAmpH/RF_Out</v>
      </c>
      <c r="X3392" s="66" t="str">
        <f t="shared" si="38"/>
        <v>SI-Glob:DI-TunePwrBE/Hyb-H_J1</v>
      </c>
    </row>
    <row r="3393" ht="15.75" customHeight="1">
      <c r="A3393" s="19" t="str">
        <f>Def_Sistemas_Conectores_Cabos!$A$15</f>
        <v>Sintonia</v>
      </c>
      <c r="B3393" s="22" t="str">
        <f>Datas_Entregas!$A$3</f>
        <v>BTS/Anel</v>
      </c>
      <c r="C3393" s="25">
        <f t="array" ref="C3393">INDEX(Datas_Entregas!$B$2:$B$100, MATCH(B3393, Datas_Entregas!$A$2:$A$100, 0), 1)</f>
        <v>43296</v>
      </c>
      <c r="D3393" s="22" t="str">
        <f>Def_Status_Montagem!$A$3</f>
        <v>Verficado - Pronto para Produção</v>
      </c>
      <c r="E3393" s="35" t="str">
        <f>Def_Status_Montagem!$B$3</f>
        <v>Contratada / Etiqueta pelo DIG</v>
      </c>
      <c r="F3393" s="26" t="str">
        <f t="array" ref="F3393">INDEX(Def_Instancias_Equipamentos!$F$2:$F$5135, MATCH(K3393, Def_Instancias_Equipamentos!$D$2:$D$5135, 0), 1)</f>
        <v>Sala Racks 18 parte 1</v>
      </c>
      <c r="G3393" s="27" t="str">
        <f t="array" ref="G3393">INDEX(Def_Instancias_Equipamentos!$F$2:$F$5135, MATCH(L3393, Def_Instancias_Equipamentos!$D$2:$D$5135, 0), 1)</f>
        <v>Sala Racks 18 parte 1</v>
      </c>
      <c r="H3393" s="26" t="str">
        <f t="array" ref="H3393">INDEX(Def_Instancias_Equipamentos!$E$2:$E$5135, MATCH(K3393, Def_Instancias_Equipamentos!$D$2:$D$5135, 0), 1)</f>
        <v>IA-18RaDiag04</v>
      </c>
      <c r="I3393" s="27" t="str">
        <f t="array" ref="I3393">INDEX(Def_Instancias_Equipamentos!$E$2:$E$5135, MATCH(L3393, Def_Instancias_Equipamentos!$D$2:$D$5135, 0), 1)</f>
        <v>IA-18RaDiag04</v>
      </c>
      <c r="J3393" s="27" t="str">
        <f t="shared" si="26"/>
        <v>INTERNO</v>
      </c>
      <c r="K3393" s="28" t="str">
        <f>Def_Instancias_Equipamentos!$D$401</f>
        <v>SI-18C4:DI-TuneAmpV</v>
      </c>
      <c r="L3393" s="19" t="str">
        <f>Def_Instancias_Equipamentos!$D$445</f>
        <v>SI-Glob:DI-TunePwrBE</v>
      </c>
      <c r="M3393" s="213" t="s">
        <v>1294</v>
      </c>
      <c r="N3393" s="69" t="s">
        <v>1296</v>
      </c>
      <c r="O3393" s="31" t="str">
        <f>Def_Sistemas_Conectores_Cabos!$B$10</f>
        <v>N 50-ohm</v>
      </c>
      <c r="P3393" s="50" t="str">
        <f>Def_Sistemas_Conectores_Cabos!$B$10</f>
        <v>N 50-ohm</v>
      </c>
      <c r="Q3393" s="55" t="str">
        <f t="shared" si="31"/>
        <v>SI-18C4:DI-TuneAmpV/RF_Out
SI-Glob:DI-TunePwrBE/Hyb-V_J1</v>
      </c>
      <c r="R3393" s="56">
        <f>26*0.045+1*0.6+1*0.6+0.45</f>
        <v>2.82</v>
      </c>
      <c r="S3393" s="32">
        <f t="shared" si="34"/>
        <v>3</v>
      </c>
      <c r="T3393" s="50" t="str">
        <f>Def_Sistemas_Conectores_Cabos!$C$10</f>
        <v>LMR-195</v>
      </c>
      <c r="U3393" s="56"/>
      <c r="V3393" s="33"/>
      <c r="W3393" s="64" t="str">
        <f t="shared" ref="W3393:X3393" si="39">K3393&amp;"/"&amp;M3393</f>
        <v>SI-18C4:DI-TuneAmpV/RF_Out</v>
      </c>
      <c r="X3393" s="66" t="str">
        <f t="shared" si="39"/>
        <v>SI-Glob:DI-TunePwrBE/Hyb-V_J1</v>
      </c>
    </row>
    <row r="3394" ht="15.75" customHeight="1">
      <c r="A3394" s="19" t="str">
        <f>Def_Sistemas_Conectores_Cabos!$A$15</f>
        <v>Sintonia</v>
      </c>
      <c r="B3394" s="22" t="str">
        <f>Datas_Entregas!$A$3</f>
        <v>BTS/Anel</v>
      </c>
      <c r="C3394" s="25">
        <f t="array" ref="C3394">INDEX(Datas_Entregas!$B$2:$B$100, MATCH(B3394, Datas_Entregas!$A$2:$A$100, 0), 1)</f>
        <v>43296</v>
      </c>
      <c r="D3394" s="22" t="str">
        <f>Def_Status_Montagem!$A$3</f>
        <v>Verficado - Pronto para Produção</v>
      </c>
      <c r="E3394" s="35" t="str">
        <f>Def_Status_Montagem!$B$3</f>
        <v>Contratada / Etiqueta pelo DIG</v>
      </c>
      <c r="F3394" s="26" t="str">
        <f t="array" ref="F3394">INDEX(Def_Instancias_Equipamentos!$F$2:$F$5135, MATCH(K3394, Def_Instancias_Equipamentos!$D$2:$D$5135, 0), 1)</f>
        <v>Sala Racks 18 parte 1</v>
      </c>
      <c r="G3394" s="27" t="str">
        <f t="array" ref="G3394">INDEX(Def_Instancias_Equipamentos!$F$2:$F$5135, MATCH(L3394, Def_Instancias_Equipamentos!$D$2:$D$5135, 0), 1)</f>
        <v>Sala Racks 18 parte 1</v>
      </c>
      <c r="H3394" s="26" t="str">
        <f t="array" ref="H3394">INDEX(Def_Instancias_Equipamentos!$E$2:$E$5135, MATCH(K3394, Def_Instancias_Equipamentos!$D$2:$D$5135, 0), 1)</f>
        <v>IA-18RaDiag04</v>
      </c>
      <c r="I3394" s="27" t="str">
        <f t="array" ref="I3394">INDEX(Def_Instancias_Equipamentos!$E$2:$E$5135, MATCH(L3394, Def_Instancias_Equipamentos!$D$2:$D$5135, 0), 1)</f>
        <v>IA-18RaDiag04</v>
      </c>
      <c r="J3394" s="27" t="str">
        <f t="shared" si="26"/>
        <v>INTERNO</v>
      </c>
      <c r="K3394" s="28" t="str">
        <f>Def_Instancias_Equipamentos!$D$373</f>
        <v>SI-Glob:DI-TuneProc-H</v>
      </c>
      <c r="L3394" s="19" t="str">
        <f>Def_Instancias_Equipamentos!$D$415</f>
        <v>AS-Glob:DI-TuneFBE</v>
      </c>
      <c r="M3394" s="213" t="s">
        <v>1294</v>
      </c>
      <c r="N3394" s="69" t="s">
        <v>1297</v>
      </c>
      <c r="O3394" s="31" t="str">
        <f>Def_Sistemas_Conectores_Cabos!$B$10</f>
        <v>N 50-ohm</v>
      </c>
      <c r="P3394" s="50" t="str">
        <f>Def_Sistemas_Conectores_Cabos!$B$10</f>
        <v>N 50-ohm</v>
      </c>
      <c r="Q3394" s="55" t="str">
        <f t="shared" si="31"/>
        <v>SI-Glob:DI-TuneProc-H/RF_Out
AS-Glob:DI-TuneFBE/SI_Drive_In</v>
      </c>
      <c r="R3394" s="56">
        <f>28*0.045+1*0.6+1*0.6+0.45</f>
        <v>2.91</v>
      </c>
      <c r="S3394" s="32">
        <f t="shared" si="34"/>
        <v>3</v>
      </c>
      <c r="T3394" s="50" t="str">
        <f>Def_Sistemas_Conectores_Cabos!$C$10</f>
        <v>LMR-195</v>
      </c>
      <c r="U3394" s="56"/>
      <c r="V3394" s="33"/>
      <c r="W3394" s="64" t="str">
        <f t="shared" ref="W3394:X3394" si="40">K3394&amp;"/"&amp;M3394</f>
        <v>SI-Glob:DI-TuneProc-H/RF_Out</v>
      </c>
      <c r="X3394" s="66" t="str">
        <f t="shared" si="40"/>
        <v>AS-Glob:DI-TuneFBE/SI_Drive_In</v>
      </c>
    </row>
    <row r="3395" ht="15.75" customHeight="1">
      <c r="A3395" s="19" t="str">
        <f>Def_Sistemas_Conectores_Cabos!$A$7</f>
        <v>Timing Linac</v>
      </c>
      <c r="B3395" s="22" t="str">
        <f>Datas_Entregas!$A$8</f>
        <v>Finalização LINAC</v>
      </c>
      <c r="C3395" s="25" t="str">
        <f t="array" ref="C3395">INDEX(Datas_Entregas!$B$2:$B$100, MATCH(B3395, Datas_Entregas!$A$2:$A$100, 0), 1)</f>
        <v>?</v>
      </c>
      <c r="D3395" s="22" t="str">
        <f>Def_Status_Montagem!$A$6</f>
        <v>Instalado versão final / Falta Etiqueta</v>
      </c>
      <c r="E3395" s="35" t="str">
        <f>Def_Status_Montagem!$B$3</f>
        <v>Contratada / Etiqueta pelo DIG</v>
      </c>
      <c r="F3395" s="26" t="str">
        <f t="array" ref="F3395">INDEX(Def_Instancias_Equipamentos!$F$2:$F$1373, MATCH(K3395, Def_Instancias_Equipamentos!$D$2:$D$1373, 0), 1)</f>
        <v>Sala Racks do LINAC</v>
      </c>
      <c r="G3395" s="27" t="str">
        <f t="array" ref="G3395">INDEX(Def_Instancias_Equipamentos!$F$2:$F$1373, MATCH(L3395, Def_Instancias_Equipamentos!$D$2:$D$1373, 0), 1)</f>
        <v>Sala Racks do LINAC</v>
      </c>
      <c r="H3395" s="26" t="str">
        <f t="array" ref="H3395">INDEX(Def_Instancias_Equipamentos!$E$2:$E$1373, MATCH(K3395, Def_Instancias_Equipamentos!$D$2:$D$1373, 0), 1)</f>
        <v>LA-MDH01RACK1</v>
      </c>
      <c r="I3395" s="27" t="str">
        <f t="array" ref="I3395">INDEX(Def_Instancias_Equipamentos!$E$2:$E$1373, MATCH(L3395, Def_Instancias_Equipamentos!$D$2:$D$1373, 0), 1)</f>
        <v>LA-MDH01RACK1</v>
      </c>
      <c r="J3395" s="27" t="str">
        <f t="shared" si="26"/>
        <v>INTERNO</v>
      </c>
      <c r="K3395" s="28" t="str">
        <f>Def_Instancias_Equipamentos!$D$115</f>
        <v>LA-MDH01RACK1:TI-OEMultPOF</v>
      </c>
      <c r="L3395" s="19" t="str">
        <f>Def_Instancias_Equipamentos!$D$323</f>
        <v>LA-MD:H1PPS-1</v>
      </c>
      <c r="M3395" s="44" t="s">
        <v>143</v>
      </c>
      <c r="N3395" s="45" t="s">
        <v>97</v>
      </c>
      <c r="O3395" s="28" t="str">
        <f>Def_Sistemas_Conectores_Cabos!$B$9</f>
        <v>BNC 50-ohm</v>
      </c>
      <c r="P3395" s="19" t="str">
        <f>Def_Sistemas_Conectores_Cabos!$B$9</f>
        <v>BNC 50-ohm</v>
      </c>
      <c r="Q3395" s="27" t="str">
        <f t="shared" si="31"/>
        <v>LA-MDH01RACK1:TI-OEMultPOF/OUT1
LA-MD:H1PPS-1/Trig_in</v>
      </c>
      <c r="R3395" s="69">
        <v>2.0</v>
      </c>
      <c r="S3395" s="69">
        <v>2.0</v>
      </c>
      <c r="T3395" s="19" t="str">
        <f>Def_Sistemas_Conectores_Cabos!$C$10</f>
        <v>LMR-195</v>
      </c>
      <c r="U3395" s="32" t="s">
        <v>1298</v>
      </c>
      <c r="V3395" s="33"/>
      <c r="W3395" s="33"/>
      <c r="X3395" s="33"/>
    </row>
    <row r="3396" ht="15.75" customHeight="1">
      <c r="A3396" s="19" t="str">
        <f>Def_Sistemas_Conectores_Cabos!$A$7</f>
        <v>Timing Linac</v>
      </c>
      <c r="B3396" s="22" t="str">
        <f>Datas_Entregas!$A$8</f>
        <v>Finalização LINAC</v>
      </c>
      <c r="C3396" s="25" t="str">
        <f t="array" ref="C3396">INDEX(Datas_Entregas!$B$2:$B$100, MATCH(B3396, Datas_Entregas!$A$2:$A$100, 0), 1)</f>
        <v>?</v>
      </c>
      <c r="D3396" s="22" t="str">
        <f>Def_Status_Montagem!$A$6</f>
        <v>Instalado versão final / Falta Etiqueta</v>
      </c>
      <c r="E3396" s="35" t="str">
        <f>Def_Status_Montagem!$B$3</f>
        <v>Contratada / Etiqueta pelo DIG</v>
      </c>
      <c r="F3396" s="26" t="str">
        <f t="array" ref="F3396">INDEX(Def_Instancias_Equipamentos!$F$2:$F$1373, MATCH(K3396, Def_Instancias_Equipamentos!$D$2:$D$1373, 0), 1)</f>
        <v>Sala Racks do LINAC</v>
      </c>
      <c r="G3396" s="27" t="str">
        <f t="array" ref="G3396">INDEX(Def_Instancias_Equipamentos!$F$2:$F$1373, MATCH(L3396, Def_Instancias_Equipamentos!$D$2:$D$1373, 0), 1)</f>
        <v>Sala Racks do LINAC</v>
      </c>
      <c r="H3396" s="26" t="str">
        <f t="array" ref="H3396">INDEX(Def_Instancias_Equipamentos!$E$2:$E$1373, MATCH(K3396, Def_Instancias_Equipamentos!$D$2:$D$1373, 0), 1)</f>
        <v>LA-MDH01RACK2</v>
      </c>
      <c r="I3396" s="27" t="str">
        <f t="array" ref="I3396">INDEX(Def_Instancias_Equipamentos!$E$2:$E$1373, MATCH(L3396, Def_Instancias_Equipamentos!$D$2:$D$1373, 0), 1)</f>
        <v>LA-MDH01RACK2</v>
      </c>
      <c r="J3396" s="27" t="str">
        <f t="shared" si="26"/>
        <v>INTERNO</v>
      </c>
      <c r="K3396" s="28" t="str">
        <f>Def_Instancias_Equipamentos!$D$116</f>
        <v>LA-MDH01RACK2:TI-OEMultPOF</v>
      </c>
      <c r="L3396" s="19" t="str">
        <f>Def_Instancias_Equipamentos!$D$324</f>
        <v>LA-MD:H1PPS-2</v>
      </c>
      <c r="M3396" s="44" t="s">
        <v>143</v>
      </c>
      <c r="N3396" s="45" t="s">
        <v>97</v>
      </c>
      <c r="O3396" s="28" t="str">
        <f>Def_Sistemas_Conectores_Cabos!$B$9</f>
        <v>BNC 50-ohm</v>
      </c>
      <c r="P3396" s="19" t="str">
        <f>Def_Sistemas_Conectores_Cabos!$B$9</f>
        <v>BNC 50-ohm</v>
      </c>
      <c r="Q3396" s="27" t="str">
        <f t="shared" si="31"/>
        <v>LA-MDH01RACK2:TI-OEMultPOF/OUT1
LA-MD:H1PPS-2/Trig_in</v>
      </c>
      <c r="R3396" s="69">
        <v>2.0</v>
      </c>
      <c r="S3396" s="69">
        <v>2.0</v>
      </c>
      <c r="T3396" s="19" t="str">
        <f>Def_Sistemas_Conectores_Cabos!$C$10</f>
        <v>LMR-195</v>
      </c>
      <c r="U3396" s="32" t="s">
        <v>1299</v>
      </c>
      <c r="V3396" s="33"/>
      <c r="W3396" s="33"/>
      <c r="X3396" s="33"/>
    </row>
    <row r="3397" ht="15.75" customHeight="1">
      <c r="A3397" s="19" t="str">
        <f>Def_Sistemas_Conectores_Cabos!$A$7</f>
        <v>Timing Linac</v>
      </c>
      <c r="B3397" s="22" t="str">
        <f>Datas_Entregas!$A$8</f>
        <v>Finalização LINAC</v>
      </c>
      <c r="C3397" s="25" t="str">
        <f t="array" ref="C3397">INDEX(Datas_Entregas!$B$2:$B$100, MATCH(B3397, Datas_Entregas!$A$2:$A$100, 0), 1)</f>
        <v>?</v>
      </c>
      <c r="D3397" s="22" t="str">
        <f>Def_Status_Montagem!$A$6</f>
        <v>Instalado versão final / Falta Etiqueta</v>
      </c>
      <c r="E3397" s="35" t="str">
        <f>Def_Status_Montagem!$B$3</f>
        <v>Contratada / Etiqueta pelo DIG</v>
      </c>
      <c r="F3397" s="26" t="str">
        <f t="array" ref="F3397">INDEX(Def_Instancias_Equipamentos!$F$2:$F$1373, MATCH(K3397, Def_Instancias_Equipamentos!$D$2:$D$1373, 0), 1)</f>
        <v>Sala Racks do LINAC</v>
      </c>
      <c r="G3397" s="27" t="str">
        <f t="array" ref="G3397">INDEX(Def_Instancias_Equipamentos!$F$2:$F$1373, MATCH(L3397, Def_Instancias_Equipamentos!$D$2:$D$1373, 0), 1)</f>
        <v>Sala Racks do LINAC</v>
      </c>
      <c r="H3397" s="26" t="str">
        <f t="array" ref="H3397">INDEX(Def_Instancias_Equipamentos!$E$2:$E$1373, MATCH(K3397, Def_Instancias_Equipamentos!$D$2:$D$1373, 0), 1)</f>
        <v>LA-RFH01RACK1</v>
      </c>
      <c r="I3397" s="27" t="str">
        <f t="array" ref="I3397">INDEX(Def_Instancias_Equipamentos!$E$2:$E$1373, MATCH(L3397, Def_Instancias_Equipamentos!$D$2:$D$1373, 0), 1)</f>
        <v>LA-RFH01RACK1</v>
      </c>
      <c r="J3397" s="27" t="str">
        <f t="shared" si="26"/>
        <v>INTERNO</v>
      </c>
      <c r="K3397" s="28" t="str">
        <f>Def_Instancias_Equipamentos!$D$117</f>
        <v>LA-RFH01RACK1:TI-OEMultPOF</v>
      </c>
      <c r="L3397" s="19" t="str">
        <f>Def_Instancias_Equipamentos!$D$404</f>
        <v>LA-RF:H1LLRF</v>
      </c>
      <c r="M3397" s="44" t="s">
        <v>143</v>
      </c>
      <c r="N3397" s="45" t="s">
        <v>1242</v>
      </c>
      <c r="O3397" s="28" t="str">
        <f>Def_Sistemas_Conectores_Cabos!$B$9</f>
        <v>BNC 50-ohm</v>
      </c>
      <c r="P3397" s="19" t="str">
        <f>Def_Sistemas_Conectores_Cabos!$B$9</f>
        <v>BNC 50-ohm</v>
      </c>
      <c r="Q3397" s="27" t="str">
        <f t="shared" si="31"/>
        <v>LA-RFH01RACK1:TI-OEMultPOF/OUT1
LA-RF:H1LLRF/Trig_1</v>
      </c>
      <c r="R3397" s="69">
        <v>2.0</v>
      </c>
      <c r="S3397" s="69">
        <v>2.0</v>
      </c>
      <c r="T3397" s="19" t="str">
        <f>Def_Sistemas_Conectores_Cabos!$C$10</f>
        <v>LMR-195</v>
      </c>
      <c r="U3397" s="32" t="s">
        <v>1300</v>
      </c>
      <c r="V3397" s="33"/>
      <c r="W3397" s="33"/>
      <c r="X3397" s="33"/>
    </row>
    <row r="3398" ht="15.75" customHeight="1">
      <c r="A3398" s="19" t="str">
        <f>Def_Sistemas_Conectores_Cabos!$A$7</f>
        <v>Timing Linac</v>
      </c>
      <c r="B3398" s="22" t="str">
        <f>Datas_Entregas!$A$8</f>
        <v>Finalização LINAC</v>
      </c>
      <c r="C3398" s="25" t="str">
        <f t="array" ref="C3398">INDEX(Datas_Entregas!$B$2:$B$100, MATCH(B3398, Datas_Entregas!$A$2:$A$100, 0), 1)</f>
        <v>?</v>
      </c>
      <c r="D3398" s="22" t="str">
        <f>Def_Status_Montagem!$A$6</f>
        <v>Instalado versão final / Falta Etiqueta</v>
      </c>
      <c r="E3398" s="35" t="str">
        <f>Def_Status_Montagem!$B$3</f>
        <v>Contratada / Etiqueta pelo DIG</v>
      </c>
      <c r="F3398" s="26" t="str">
        <f t="array" ref="F3398">INDEX(Def_Instancias_Equipamentos!$F$2:$F$1373, MATCH(K3398, Def_Instancias_Equipamentos!$D$2:$D$1373, 0), 1)</f>
        <v>Sala Racks do LINAC</v>
      </c>
      <c r="G3398" s="27" t="str">
        <f t="array" ref="G3398">INDEX(Def_Instancias_Equipamentos!$F$2:$F$1373, MATCH(L3398, Def_Instancias_Equipamentos!$D$2:$D$1373, 0), 1)</f>
        <v>Sala Racks do LINAC</v>
      </c>
      <c r="H3398" s="26" t="str">
        <f t="array" ref="H3398">INDEX(Def_Instancias_Equipamentos!$E$2:$E$1373, MATCH(K3398, Def_Instancias_Equipamentos!$D$2:$D$1373, 0), 1)</f>
        <v>LA-RFH01RACK1</v>
      </c>
      <c r="I3398" s="27" t="str">
        <f t="array" ref="I3398">INDEX(Def_Instancias_Equipamentos!$E$2:$E$1373, MATCH(L3398, Def_Instancias_Equipamentos!$D$2:$D$1373, 0), 1)</f>
        <v>LA-RFH01RACK1</v>
      </c>
      <c r="J3398" s="27" t="str">
        <f t="shared" si="26"/>
        <v>INTERNO</v>
      </c>
      <c r="K3398" s="28" t="str">
        <f>Def_Instancias_Equipamentos!$D$117</f>
        <v>LA-RFH01RACK1:TI-OEMultPOF</v>
      </c>
      <c r="L3398" s="19" t="str">
        <f>Def_Instancias_Equipamentos!$D$404</f>
        <v>LA-RF:H1LLRF</v>
      </c>
      <c r="M3398" s="44" t="s">
        <v>165</v>
      </c>
      <c r="N3398" s="45" t="s">
        <v>1244</v>
      </c>
      <c r="O3398" s="28" t="str">
        <f>Def_Sistemas_Conectores_Cabos!$B$9</f>
        <v>BNC 50-ohm</v>
      </c>
      <c r="P3398" s="19" t="str">
        <f>Def_Sistemas_Conectores_Cabos!$B$9</f>
        <v>BNC 50-ohm</v>
      </c>
      <c r="Q3398" s="27" t="str">
        <f t="shared" si="31"/>
        <v>LA-RFH01RACK1:TI-OEMultPOF/OUT2
LA-RF:H1LLRF/Trig_2</v>
      </c>
      <c r="R3398" s="69">
        <v>2.0</v>
      </c>
      <c r="S3398" s="69">
        <v>2.0</v>
      </c>
      <c r="T3398" s="19" t="str">
        <f>Def_Sistemas_Conectores_Cabos!$C$10</f>
        <v>LMR-195</v>
      </c>
      <c r="U3398" s="32" t="s">
        <v>1301</v>
      </c>
      <c r="V3398" s="33"/>
      <c r="W3398" s="33"/>
      <c r="X3398" s="33"/>
    </row>
    <row r="3399" ht="15.75" customHeight="1">
      <c r="A3399" s="19" t="str">
        <f>Def_Sistemas_Conectores_Cabos!$A$7</f>
        <v>Timing Linac</v>
      </c>
      <c r="B3399" s="22" t="str">
        <f>Datas_Entregas!$A$8</f>
        <v>Finalização LINAC</v>
      </c>
      <c r="C3399" s="25" t="str">
        <f t="array" ref="C3399">INDEX(Datas_Entregas!$B$2:$B$100, MATCH(B3399, Datas_Entregas!$A$2:$A$100, 0), 1)</f>
        <v>?</v>
      </c>
      <c r="D3399" s="22" t="str">
        <f>Def_Status_Montagem!$A$6</f>
        <v>Instalado versão final / Falta Etiqueta</v>
      </c>
      <c r="E3399" s="35" t="str">
        <f>Def_Status_Montagem!$B$3</f>
        <v>Contratada / Etiqueta pelo DIG</v>
      </c>
      <c r="F3399" s="26" t="str">
        <f t="array" ref="F3399">INDEX(Def_Instancias_Equipamentos!$F$2:$F$1373, MATCH(K3399, Def_Instancias_Equipamentos!$D$2:$D$1373, 0), 1)</f>
        <v>Sala Racks do LINAC</v>
      </c>
      <c r="G3399" s="27" t="str">
        <f t="array" ref="G3399">INDEX(Def_Instancias_Equipamentos!$F$2:$F$1373, MATCH(L3399, Def_Instancias_Equipamentos!$D$2:$D$1373, 0), 1)</f>
        <v>Sala Racks do LINAC</v>
      </c>
      <c r="H3399" s="26" t="str">
        <f t="array" ref="H3399">INDEX(Def_Instancias_Equipamentos!$E$2:$E$1373, MATCH(K3399, Def_Instancias_Equipamentos!$D$2:$D$1373, 0), 1)</f>
        <v>LA-RFH01RACK1</v>
      </c>
      <c r="I3399" s="27" t="str">
        <f t="array" ref="I3399">INDEX(Def_Instancias_Equipamentos!$E$2:$E$1373, MATCH(L3399, Def_Instancias_Equipamentos!$D$2:$D$1373, 0), 1)</f>
        <v>LA-RFH01RACK1</v>
      </c>
      <c r="J3399" s="27" t="str">
        <f t="shared" si="26"/>
        <v>INTERNO</v>
      </c>
      <c r="K3399" s="28" t="str">
        <f>Def_Instancias_Equipamentos!$D$117</f>
        <v>LA-RFH01RACK1:TI-OEMultPOF</v>
      </c>
      <c r="L3399" s="19" t="str">
        <f>Def_Instancias_Equipamentos!$D$404</f>
        <v>LA-RF:H1LLRF</v>
      </c>
      <c r="M3399" s="44" t="s">
        <v>597</v>
      </c>
      <c r="N3399" s="45" t="s">
        <v>1302</v>
      </c>
      <c r="O3399" s="28" t="str">
        <f>Def_Sistemas_Conectores_Cabos!$B$9</f>
        <v>BNC 50-ohm</v>
      </c>
      <c r="P3399" s="19" t="str">
        <f>Def_Sistemas_Conectores_Cabos!$B$9</f>
        <v>BNC 50-ohm</v>
      </c>
      <c r="Q3399" s="27" t="str">
        <f t="shared" si="31"/>
        <v>LA-RFH01RACK1:TI-OEMultPOF/OUT3
LA-RF:H1LLRF/Trig_3</v>
      </c>
      <c r="R3399" s="69">
        <v>2.0</v>
      </c>
      <c r="S3399" s="69">
        <v>2.0</v>
      </c>
      <c r="T3399" s="19" t="str">
        <f>Def_Sistemas_Conectores_Cabos!$C$10</f>
        <v>LMR-195</v>
      </c>
      <c r="U3399" s="32" t="s">
        <v>1303</v>
      </c>
      <c r="V3399" s="33"/>
      <c r="W3399" s="33"/>
      <c r="X3399" s="33"/>
    </row>
    <row r="3400" ht="15.75" customHeight="1">
      <c r="A3400" s="19" t="str">
        <f>Def_Sistemas_Conectores_Cabos!$A$7</f>
        <v>Timing Linac</v>
      </c>
      <c r="B3400" s="22" t="str">
        <f>Datas_Entregas!$A$8</f>
        <v>Finalização LINAC</v>
      </c>
      <c r="C3400" s="25" t="str">
        <f t="array" ref="C3400">INDEX(Datas_Entregas!$B$2:$B$100, MATCH(B3400, Datas_Entregas!$A$2:$A$100, 0), 1)</f>
        <v>?</v>
      </c>
      <c r="D3400" s="22" t="str">
        <f>Def_Status_Montagem!$A$6</f>
        <v>Instalado versão final / Falta Etiqueta</v>
      </c>
      <c r="E3400" s="35" t="str">
        <f>Def_Status_Montagem!$B$3</f>
        <v>Contratada / Etiqueta pelo DIG</v>
      </c>
      <c r="F3400" s="26" t="str">
        <f t="array" ref="F3400">INDEX(Def_Instancias_Equipamentos!$F$2:$F$1373, MATCH(K3400, Def_Instancias_Equipamentos!$D$2:$D$1373, 0), 1)</f>
        <v>Sala Racks do LINAC</v>
      </c>
      <c r="G3400" s="27" t="str">
        <f t="array" ref="G3400">INDEX(Def_Instancias_Equipamentos!$F$2:$F$1373, MATCH(L3400, Def_Instancias_Equipamentos!$D$2:$D$1373, 0), 1)</f>
        <v>Sala Racks do LINAC</v>
      </c>
      <c r="H3400" s="26" t="str">
        <f t="array" ref="H3400">INDEX(Def_Instancias_Equipamentos!$E$2:$E$1373, MATCH(K3400, Def_Instancias_Equipamentos!$D$2:$D$1373, 0), 1)</f>
        <v>LA-RFH01RACK2</v>
      </c>
      <c r="I3400" s="27" t="str">
        <f t="array" ref="I3400">INDEX(Def_Instancias_Equipamentos!$E$2:$E$1373, MATCH(L3400, Def_Instancias_Equipamentos!$D$2:$D$1373, 0), 1)</f>
        <v>LA-RFH01RACK2</v>
      </c>
      <c r="J3400" s="27" t="str">
        <f t="shared" si="26"/>
        <v>INTERNO</v>
      </c>
      <c r="K3400" s="28" t="str">
        <f>Def_Instancias_Equipamentos!$D$118</f>
        <v>LA-RFH01RACK2:TI-OEMultPOF</v>
      </c>
      <c r="L3400" s="19" t="str">
        <f>Def_Instancias_Equipamentos!$D$409</f>
        <v>LA-RF:H1SOAM-1</v>
      </c>
      <c r="M3400" s="44" t="s">
        <v>143</v>
      </c>
      <c r="N3400" s="45" t="s">
        <v>1304</v>
      </c>
      <c r="O3400" s="28" t="str">
        <f>Def_Sistemas_Conectores_Cabos!$B$9</f>
        <v>BNC 50-ohm</v>
      </c>
      <c r="P3400" s="19" t="str">
        <f>Def_Sistemas_Conectores_Cabos!$B$9</f>
        <v>BNC 50-ohm</v>
      </c>
      <c r="Q3400" s="27" t="str">
        <f t="shared" si="31"/>
        <v>LA-RFH01RACK2:TI-OEMultPOF/OUT1
LA-RF:H1SOAM-1/Trig_500_MHz</v>
      </c>
      <c r="R3400" s="69">
        <v>2.0</v>
      </c>
      <c r="S3400" s="69">
        <v>2.0</v>
      </c>
      <c r="T3400" s="19" t="str">
        <f>Def_Sistemas_Conectores_Cabos!$C$10</f>
        <v>LMR-195</v>
      </c>
      <c r="U3400" s="32" t="s">
        <v>1305</v>
      </c>
      <c r="V3400" s="33"/>
      <c r="W3400" s="33"/>
      <c r="X3400" s="33"/>
    </row>
    <row r="3401" ht="15.75" customHeight="1">
      <c r="A3401" s="19" t="str">
        <f>Def_Sistemas_Conectores_Cabos!$A$7</f>
        <v>Timing Linac</v>
      </c>
      <c r="B3401" s="22" t="str">
        <f>Datas_Entregas!$A$8</f>
        <v>Finalização LINAC</v>
      </c>
      <c r="C3401" s="25" t="str">
        <f t="array" ref="C3401">INDEX(Datas_Entregas!$B$2:$B$100, MATCH(B3401, Datas_Entregas!$A$2:$A$100, 0), 1)</f>
        <v>?</v>
      </c>
      <c r="D3401" s="22" t="str">
        <f>Def_Status_Montagem!$A$6</f>
        <v>Instalado versão final / Falta Etiqueta</v>
      </c>
      <c r="E3401" s="35" t="str">
        <f>Def_Status_Montagem!$B$3</f>
        <v>Contratada / Etiqueta pelo DIG</v>
      </c>
      <c r="F3401" s="26" t="str">
        <f t="array" ref="F3401">INDEX(Def_Instancias_Equipamentos!$F$2:$F$1373, MATCH(K3401, Def_Instancias_Equipamentos!$D$2:$D$1373, 0), 1)</f>
        <v>Sala Racks do LINAC</v>
      </c>
      <c r="G3401" s="27" t="str">
        <f t="array" ref="G3401">INDEX(Def_Instancias_Equipamentos!$F$2:$F$1373, MATCH(L3401, Def_Instancias_Equipamentos!$D$2:$D$1373, 0), 1)</f>
        <v>Sala Racks do LINAC</v>
      </c>
      <c r="H3401" s="26" t="str">
        <f t="array" ref="H3401">INDEX(Def_Instancias_Equipamentos!$E$2:$E$1373, MATCH(K3401, Def_Instancias_Equipamentos!$D$2:$D$1373, 0), 1)</f>
        <v>LA-RFH01RACK2</v>
      </c>
      <c r="I3401" s="27" t="str">
        <f t="array" ref="I3401">INDEX(Def_Instancias_Equipamentos!$E$2:$E$1373, MATCH(L3401, Def_Instancias_Equipamentos!$D$2:$D$1373, 0), 1)</f>
        <v>LA-RFH01RACK2</v>
      </c>
      <c r="J3401" s="27" t="str">
        <f t="shared" si="26"/>
        <v>INTERNO</v>
      </c>
      <c r="K3401" s="28" t="str">
        <f>Def_Instancias_Equipamentos!$D$118</f>
        <v>LA-RFH01RACK2:TI-OEMultPOF</v>
      </c>
      <c r="L3401" s="19" t="str">
        <f>Def_Instancias_Equipamentos!$D$407</f>
        <v>LA-RF:H1SOAM-2</v>
      </c>
      <c r="M3401" s="44" t="s">
        <v>165</v>
      </c>
      <c r="N3401" s="45" t="s">
        <v>1306</v>
      </c>
      <c r="O3401" s="28" t="str">
        <f>Def_Sistemas_Conectores_Cabos!$B$9</f>
        <v>BNC 50-ohm</v>
      </c>
      <c r="P3401" s="19" t="str">
        <f>Def_Sistemas_Conectores_Cabos!$B$9</f>
        <v>BNC 50-ohm</v>
      </c>
      <c r="Q3401" s="27" t="str">
        <f t="shared" si="31"/>
        <v>LA-RFH01RACK2:TI-OEMultPOF/OUT2
LA-RF:H1SOAM-2/Trig_3_GHZ</v>
      </c>
      <c r="R3401" s="69">
        <v>2.0</v>
      </c>
      <c r="S3401" s="69">
        <v>2.0</v>
      </c>
      <c r="T3401" s="19" t="str">
        <f>Def_Sistemas_Conectores_Cabos!$C$10</f>
        <v>LMR-195</v>
      </c>
      <c r="U3401" s="32" t="s">
        <v>1307</v>
      </c>
      <c r="V3401" s="33"/>
      <c r="W3401" s="33"/>
      <c r="X3401" s="33"/>
    </row>
    <row r="3402" ht="15.75" customHeight="1">
      <c r="A3402" s="19" t="str">
        <f>Def_Sistemas_Conectores_Cabos!$A$7</f>
        <v>Timing Linac</v>
      </c>
      <c r="B3402" s="22" t="str">
        <f>Datas_Entregas!$A$8</f>
        <v>Finalização LINAC</v>
      </c>
      <c r="C3402" s="25" t="str">
        <f t="array" ref="C3402">INDEX(Datas_Entregas!$B$2:$B$100, MATCH(B3402, Datas_Entregas!$A$2:$A$100, 0), 1)</f>
        <v>?</v>
      </c>
      <c r="D3402" s="22" t="str">
        <f>Def_Status_Montagem!$A$6</f>
        <v>Instalado versão final / Falta Etiqueta</v>
      </c>
      <c r="E3402" s="35" t="str">
        <f>Def_Status_Montagem!$B$3</f>
        <v>Contratada / Etiqueta pelo DIG</v>
      </c>
      <c r="F3402" s="26" t="str">
        <f t="array" ref="F3402">INDEX(Def_Instancias_Equipamentos!$F$2:$F$1373, MATCH(K3402, Def_Instancias_Equipamentos!$D$2:$D$1373, 0), 1)</f>
        <v>Sala Racks do LINAC</v>
      </c>
      <c r="G3402" s="27" t="str">
        <f t="array" ref="G3402">INDEX(Def_Instancias_Equipamentos!$F$2:$F$1373, MATCH(L3402, Def_Instancias_Equipamentos!$D$2:$D$1373, 0), 1)</f>
        <v>Sala Racks do LINAC</v>
      </c>
      <c r="H3402" s="26" t="str">
        <f t="array" ref="H3402">INDEX(Def_Instancias_Equipamentos!$E$2:$E$1373, MATCH(K3402, Def_Instancias_Equipamentos!$D$2:$D$1373, 0), 1)</f>
        <v>LA-RFH01RACK2</v>
      </c>
      <c r="I3402" s="27" t="str">
        <f t="array" ref="I3402">INDEX(Def_Instancias_Equipamentos!$E$2:$E$1373, MATCH(L3402, Def_Instancias_Equipamentos!$D$2:$D$1373, 0), 1)</f>
        <v>LA-RFH01RACK2</v>
      </c>
      <c r="J3402" s="27" t="str">
        <f t="shared" si="26"/>
        <v>INTERNO</v>
      </c>
      <c r="K3402" s="28" t="str">
        <f>Def_Instancias_Equipamentos!$D$118</f>
        <v>LA-RFH01RACK2:TI-OEMultPOF</v>
      </c>
      <c r="L3402" s="19" t="str">
        <f>Def_Instancias_Equipamentos!$D$408</f>
        <v>LA-RF:H1SOAM-3</v>
      </c>
      <c r="M3402" s="44" t="s">
        <v>597</v>
      </c>
      <c r="N3402" s="45" t="s">
        <v>1306</v>
      </c>
      <c r="O3402" s="28" t="str">
        <f>Def_Sistemas_Conectores_Cabos!$B$9</f>
        <v>BNC 50-ohm</v>
      </c>
      <c r="P3402" s="19" t="str">
        <f>Def_Sistemas_Conectores_Cabos!$B$9</f>
        <v>BNC 50-ohm</v>
      </c>
      <c r="Q3402" s="27" t="str">
        <f t="shared" si="31"/>
        <v>LA-RFH01RACK2:TI-OEMultPOF/OUT3
LA-RF:H1SOAM-3/Trig_3_GHZ</v>
      </c>
      <c r="R3402" s="69">
        <v>2.0</v>
      </c>
      <c r="S3402" s="69">
        <v>2.0</v>
      </c>
      <c r="T3402" s="19" t="str">
        <f>Def_Sistemas_Conectores_Cabos!$C$10</f>
        <v>LMR-195</v>
      </c>
      <c r="U3402" s="32" t="s">
        <v>1308</v>
      </c>
      <c r="V3402" s="33"/>
      <c r="W3402" s="33"/>
      <c r="X3402" s="33"/>
    </row>
    <row r="3403" ht="15.75" customHeight="1">
      <c r="A3403" s="19" t="str">
        <f>Def_Sistemas_Conectores_Cabos!$A$15</f>
        <v>Sintonia</v>
      </c>
      <c r="B3403" s="22" t="str">
        <f>Datas_Entregas!$A$2</f>
        <v>Booster/LTB</v>
      </c>
      <c r="C3403" s="25">
        <f t="array" ref="C3403">INDEX(Datas_Entregas!$B$2:$B$100, MATCH(B3403, Datas_Entregas!$A$2:$A$100, 0), 1)</f>
        <v>43266</v>
      </c>
      <c r="D3403" s="22" t="str">
        <f>Def_Status_Montagem!$A$3</f>
        <v>Verficado - Pronto para Produção</v>
      </c>
      <c r="E3403" s="35" t="str">
        <f>Def_Status_Montagem!$B$3</f>
        <v>Contratada / Etiqueta pelo DIG</v>
      </c>
      <c r="F3403" s="26" t="str">
        <f t="array" ref="F3403">INDEX(Def_Instancias_Equipamentos!$F$2:$F$5135, MATCH(K3403, Def_Instancias_Equipamentos!$D$2:$D$5135, 0), 1)</f>
        <v>Túnel (Booster)</v>
      </c>
      <c r="G3403" s="27" t="str">
        <f t="array" ref="G3403">INDEX(Def_Instancias_Equipamentos!$F$2:$F$5135, MATCH(L3403, Def_Instancias_Equipamentos!$D$2:$D$5135, 0), 1)</f>
        <v>Sala Racks 18 parte 1</v>
      </c>
      <c r="H3403" s="26" t="str">
        <f t="array" ref="H3403">INDEX(Def_Instancias_Equipamentos!$E$2:$E$5135, MATCH(K3403, Def_Instancias_Equipamentos!$D$2:$D$5135, 0), 1)</f>
        <v>BO-04U</v>
      </c>
      <c r="I3403" s="27" t="str">
        <f t="array" ref="I3403">INDEX(Def_Instancias_Equipamentos!$E$2:$E$5135, MATCH(L3403, Def_Instancias_Equipamentos!$D$2:$D$5135, 0), 1)</f>
        <v>IA-18RaDiag04</v>
      </c>
      <c r="J3403" s="27" t="str">
        <f t="shared" si="26"/>
        <v>EXTERNO</v>
      </c>
      <c r="K3403" s="28" t="str">
        <f>Def_Instancias_Equipamentos!$D$432</f>
        <v>BO-04U:DI-TuneBPMHyb</v>
      </c>
      <c r="L3403" s="19" t="str">
        <f>Def_Instancias_Equipamentos!$D$371</f>
        <v>BO-Glob:DI-TuneProc-H</v>
      </c>
      <c r="M3403" s="29" t="s">
        <v>55</v>
      </c>
      <c r="N3403" s="45" t="s">
        <v>1290</v>
      </c>
      <c r="O3403" s="31" t="str">
        <f>Def_Sistemas_Conectores_Cabos!$B$7</f>
        <v>SMA 50-ohm</v>
      </c>
      <c r="P3403" s="50" t="str">
        <f>Def_Sistemas_Conectores_Cabos!$B$10</f>
        <v>N 50-ohm</v>
      </c>
      <c r="Q3403" s="27" t="str">
        <f t="shared" si="31"/>
        <v>BO-04U:DI-TuneBPMHyb/DeltaX
BO-Glob:DI-TuneProc-H/RF_In</v>
      </c>
      <c r="R3403" s="32">
        <f t="shared" ref="R3403:R3404" si="41">4*0.045+1*0.6+1*0.6+0.45</f>
        <v>1.83</v>
      </c>
      <c r="S3403" s="32">
        <f t="shared" ref="S3403:S3407" si="42">CEILING(R3403*2)/2</f>
        <v>2</v>
      </c>
      <c r="T3403" s="50" t="str">
        <f>Def_Sistemas_Conectores_Cabos!$C$10</f>
        <v>LMR-195</v>
      </c>
      <c r="U3403" s="32"/>
      <c r="V3403" s="33"/>
      <c r="W3403" s="33"/>
      <c r="X3403" s="33"/>
    </row>
    <row r="3404" ht="15.75" customHeight="1">
      <c r="A3404" s="19" t="str">
        <f>Def_Sistemas_Conectores_Cabos!$A$15</f>
        <v>Sintonia</v>
      </c>
      <c r="B3404" s="22" t="str">
        <f>Datas_Entregas!$A$2</f>
        <v>Booster/LTB</v>
      </c>
      <c r="C3404" s="25">
        <f t="array" ref="C3404">INDEX(Datas_Entregas!$B$2:$B$100, MATCH(B3404, Datas_Entregas!$A$2:$A$100, 0), 1)</f>
        <v>43266</v>
      </c>
      <c r="D3404" s="22" t="str">
        <f>Def_Status_Montagem!$A$3</f>
        <v>Verficado - Pronto para Produção</v>
      </c>
      <c r="E3404" s="35" t="str">
        <f>Def_Status_Montagem!$B$3</f>
        <v>Contratada / Etiqueta pelo DIG</v>
      </c>
      <c r="F3404" s="26" t="str">
        <f t="array" ref="F3404">INDEX(Def_Instancias_Equipamentos!$F$2:$F$5135, MATCH(K3404, Def_Instancias_Equipamentos!$D$2:$D$5135, 0), 1)</f>
        <v>Túnel (Booster)</v>
      </c>
      <c r="G3404" s="27" t="str">
        <f t="array" ref="G3404">INDEX(Def_Instancias_Equipamentos!$F$2:$F$5135, MATCH(L3404, Def_Instancias_Equipamentos!$D$2:$D$5135, 0), 1)</f>
        <v>Sala Racks 18 parte 1</v>
      </c>
      <c r="H3404" s="26" t="str">
        <f t="array" ref="H3404">INDEX(Def_Instancias_Equipamentos!$E$2:$E$5135, MATCH(K3404, Def_Instancias_Equipamentos!$D$2:$D$5135, 0), 1)</f>
        <v>BO-04U</v>
      </c>
      <c r="I3404" s="27" t="str">
        <f t="array" ref="I3404">INDEX(Def_Instancias_Equipamentos!$E$2:$E$5135, MATCH(L3404, Def_Instancias_Equipamentos!$D$2:$D$5135, 0), 1)</f>
        <v>IA-18RaDiag04</v>
      </c>
      <c r="J3404" s="27" t="str">
        <f t="shared" si="26"/>
        <v>EXTERNO</v>
      </c>
      <c r="K3404" s="28" t="str">
        <f>Def_Instancias_Equipamentos!$D$432</f>
        <v>BO-04U:DI-TuneBPMHyb</v>
      </c>
      <c r="L3404" s="19" t="str">
        <f>Def_Instancias_Equipamentos!$D$372</f>
        <v>BO-Glob:DI-TuneProc-V</v>
      </c>
      <c r="M3404" s="29" t="s">
        <v>70</v>
      </c>
      <c r="N3404" s="45" t="s">
        <v>1290</v>
      </c>
      <c r="O3404" s="31" t="str">
        <f>Def_Sistemas_Conectores_Cabos!$B$7</f>
        <v>SMA 50-ohm</v>
      </c>
      <c r="P3404" s="50" t="str">
        <f>Def_Sistemas_Conectores_Cabos!$B$10</f>
        <v>N 50-ohm</v>
      </c>
      <c r="Q3404" s="27" t="str">
        <f t="shared" si="31"/>
        <v>BO-04U:DI-TuneBPMHyb/DeltaY
BO-Glob:DI-TuneProc-V/RF_In</v>
      </c>
      <c r="R3404" s="32">
        <f t="shared" si="41"/>
        <v>1.83</v>
      </c>
      <c r="S3404" s="32">
        <f t="shared" si="42"/>
        <v>2</v>
      </c>
      <c r="T3404" s="50" t="str">
        <f>Def_Sistemas_Conectores_Cabos!$C$10</f>
        <v>LMR-195</v>
      </c>
      <c r="U3404" s="32"/>
      <c r="V3404" s="33"/>
      <c r="W3404" s="33"/>
      <c r="X3404" s="33"/>
    </row>
    <row r="3405" ht="15.75" customHeight="1">
      <c r="A3405" s="19" t="str">
        <f>Def_Sistemas_Conectores_Cabos!$A$15</f>
        <v>Sintonia</v>
      </c>
      <c r="B3405" s="22" t="str">
        <f>Datas_Entregas!$A$3</f>
        <v>BTS/Anel</v>
      </c>
      <c r="C3405" s="25">
        <f t="array" ref="C3405">INDEX(Datas_Entregas!$B$2:$B$100, MATCH(B3405, Datas_Entregas!$A$2:$A$100, 0), 1)</f>
        <v>43296</v>
      </c>
      <c r="D3405" s="22" t="str">
        <f>Def_Status_Montagem!$A$3</f>
        <v>Verficado - Pronto para Produção</v>
      </c>
      <c r="E3405" s="35" t="str">
        <f>Def_Status_Montagem!$B$3</f>
        <v>Contratada / Etiqueta pelo DIG</v>
      </c>
      <c r="F3405" s="26" t="str">
        <f t="array" ref="F3405">INDEX(Def_Instancias_Equipamentos!$F$2:$F$5135, MATCH(K3405, Def_Instancias_Equipamentos!$D$2:$D$5135, 0), 1)</f>
        <v>Túnel (Anel)</v>
      </c>
      <c r="G3405" s="27" t="str">
        <f t="array" ref="G3405">INDEX(Def_Instancias_Equipamentos!$F$2:$F$5135, MATCH(L3405, Def_Instancias_Equipamentos!$D$2:$D$5135, 0), 1)</f>
        <v>Sala Racks 18 parte 1</v>
      </c>
      <c r="H3405" s="26" t="str">
        <f t="array" ref="H3405">INDEX(Def_Instancias_Equipamentos!$E$2:$E$5135, MATCH(K3405, Def_Instancias_Equipamentos!$D$2:$D$5135, 0), 1)</f>
        <v>SI-17C4</v>
      </c>
      <c r="I3405" s="27" t="str">
        <f t="array" ref="I3405">INDEX(Def_Instancias_Equipamentos!$E$2:$E$5135, MATCH(L3405, Def_Instancias_Equipamentos!$D$2:$D$5135, 0), 1)</f>
        <v>IA-18RaDiag04</v>
      </c>
      <c r="J3405" s="27" t="str">
        <f t="shared" si="26"/>
        <v>EXTERNO</v>
      </c>
      <c r="K3405" s="28" t="str">
        <f>Def_Instancias_Equipamentos!$D$431</f>
        <v>SI-17C4:DI-TuneBPMHyb</v>
      </c>
      <c r="L3405" s="19" t="str">
        <f>Def_Instancias_Equipamentos!$D$373</f>
        <v>SI-Glob:DI-TuneProc-H</v>
      </c>
      <c r="M3405" s="29" t="s">
        <v>55</v>
      </c>
      <c r="N3405" s="45" t="s">
        <v>1290</v>
      </c>
      <c r="O3405" s="31" t="str">
        <f>Def_Sistemas_Conectores_Cabos!$B$7</f>
        <v>SMA 50-ohm</v>
      </c>
      <c r="P3405" s="50" t="str">
        <f>Def_Sistemas_Conectores_Cabos!$B$10</f>
        <v>N 50-ohm</v>
      </c>
      <c r="Q3405" s="27" t="str">
        <f t="shared" si="31"/>
        <v>SI-17C4:DI-TuneBPMHyb/DeltaX
SI-Glob:DI-TuneProc-H/RF_In</v>
      </c>
      <c r="R3405" s="32">
        <f>28*0.045+1*0.6+1*0.6+0.45</f>
        <v>2.91</v>
      </c>
      <c r="S3405" s="32">
        <f t="shared" si="42"/>
        <v>3</v>
      </c>
      <c r="T3405" s="50" t="str">
        <f>Def_Sistemas_Conectores_Cabos!$C$10</f>
        <v>LMR-195</v>
      </c>
      <c r="U3405" s="32"/>
      <c r="V3405" s="33"/>
      <c r="W3405" s="33"/>
      <c r="X3405" s="33"/>
    </row>
    <row r="3406" ht="15.75" customHeight="1">
      <c r="A3406" s="19" t="str">
        <f>Def_Sistemas_Conectores_Cabos!$A$15</f>
        <v>Sintonia</v>
      </c>
      <c r="B3406" s="22" t="str">
        <f>Datas_Entregas!$A$3</f>
        <v>BTS/Anel</v>
      </c>
      <c r="C3406" s="25">
        <f t="array" ref="C3406">INDEX(Datas_Entregas!$B$2:$B$100, MATCH(B3406, Datas_Entregas!$A$2:$A$100, 0), 1)</f>
        <v>43296</v>
      </c>
      <c r="D3406" s="22" t="str">
        <f>Def_Status_Montagem!$A$3</f>
        <v>Verficado - Pronto para Produção</v>
      </c>
      <c r="E3406" s="35" t="str">
        <f>Def_Status_Montagem!$B$3</f>
        <v>Contratada / Etiqueta pelo DIG</v>
      </c>
      <c r="F3406" s="26" t="str">
        <f t="array" ref="F3406">INDEX(Def_Instancias_Equipamentos!$F$2:$F$5135, MATCH(K3406, Def_Instancias_Equipamentos!$D$2:$D$5135, 0), 1)</f>
        <v>Túnel (Anel)</v>
      </c>
      <c r="G3406" s="27" t="str">
        <f t="array" ref="G3406">INDEX(Def_Instancias_Equipamentos!$F$2:$F$5135, MATCH(L3406, Def_Instancias_Equipamentos!$D$2:$D$5135, 0), 1)</f>
        <v>Sala Racks 18 parte 1</v>
      </c>
      <c r="H3406" s="26" t="str">
        <f t="array" ref="H3406">INDEX(Def_Instancias_Equipamentos!$E$2:$E$5135, MATCH(K3406, Def_Instancias_Equipamentos!$D$2:$D$5135, 0), 1)</f>
        <v>SI-18SB</v>
      </c>
      <c r="I3406" s="27" t="str">
        <f t="array" ref="I3406">INDEX(Def_Instancias_Equipamentos!$E$2:$E$5135, MATCH(L3406, Def_Instancias_Equipamentos!$D$2:$D$5135, 0), 1)</f>
        <v>IA-18RaDiag04</v>
      </c>
      <c r="J3406" s="27" t="str">
        <f t="shared" si="26"/>
        <v>EXTERNO</v>
      </c>
      <c r="K3406" s="28" t="str">
        <f>Def_Instancias_Equipamentos!$D$430</f>
        <v>SI-18SB:DI-TuneBPMHyb</v>
      </c>
      <c r="L3406" s="19" t="str">
        <f>Def_Instancias_Equipamentos!$D$374</f>
        <v>SI-Glob:DI-TuneProc-V</v>
      </c>
      <c r="M3406" s="29" t="s">
        <v>70</v>
      </c>
      <c r="N3406" s="45" t="s">
        <v>1290</v>
      </c>
      <c r="O3406" s="31" t="str">
        <f>Def_Sistemas_Conectores_Cabos!$B$7</f>
        <v>SMA 50-ohm</v>
      </c>
      <c r="P3406" s="50" t="str">
        <f>Def_Sistemas_Conectores_Cabos!$B$10</f>
        <v>N 50-ohm</v>
      </c>
      <c r="Q3406" s="27" t="str">
        <f t="shared" si="31"/>
        <v>SI-18SB:DI-TuneBPMHyb/DeltaY
SI-Glob:DI-TuneProc-V/RF_In</v>
      </c>
      <c r="R3406" s="32">
        <f>24*0.045+1*0.6+1*0.6+0.45</f>
        <v>2.73</v>
      </c>
      <c r="S3406" s="32">
        <f t="shared" si="42"/>
        <v>3</v>
      </c>
      <c r="T3406" s="50" t="str">
        <f>Def_Sistemas_Conectores_Cabos!$C$10</f>
        <v>LMR-195</v>
      </c>
      <c r="U3406" s="32"/>
      <c r="V3406" s="33"/>
      <c r="W3406" s="33"/>
      <c r="X3406" s="33"/>
    </row>
    <row r="3407" ht="15.75" customHeight="1">
      <c r="A3407" s="19" t="str">
        <f>Def_Sistemas_Conectores_Cabos!$A$15</f>
        <v>Sintonia</v>
      </c>
      <c r="B3407" s="22" t="str">
        <f>Datas_Entregas!$A$2</f>
        <v>Booster/LTB</v>
      </c>
      <c r="C3407" s="25">
        <f t="array" ref="C3407">INDEX(Datas_Entregas!$B$2:$B$100, MATCH(B3407, Datas_Entregas!$A$2:$A$100, 0), 1)</f>
        <v>43266</v>
      </c>
      <c r="D3407" s="22" t="str">
        <f>Def_Status_Montagem!$A$3</f>
        <v>Verficado - Pronto para Produção</v>
      </c>
      <c r="E3407" s="35" t="str">
        <f>Def_Status_Montagem!$B$3</f>
        <v>Contratada / Etiqueta pelo DIG</v>
      </c>
      <c r="F3407" s="26" t="str">
        <f t="array" ref="F3407">INDEX(Def_Instancias_Equipamentos!$F$2:$F$5135, MATCH(K3407, Def_Instancias_Equipamentos!$D$2:$D$5135, 0), 1)</f>
        <v>Sala Racks 18 parte 1</v>
      </c>
      <c r="G3407" s="27" t="str">
        <f t="array" ref="G3407">INDEX(Def_Instancias_Equipamentos!$F$2:$F$5135, MATCH(L3407, Def_Instancias_Equipamentos!$D$2:$D$5135, 0), 1)</f>
        <v>Sala Racks 18 parte 1</v>
      </c>
      <c r="H3407" s="26" t="str">
        <f t="array" ref="H3407">INDEX(Def_Instancias_Equipamentos!$E$2:$E$5135, MATCH(K3407, Def_Instancias_Equipamentos!$D$2:$D$5135, 0), 1)</f>
        <v>IA-18RaDiag04</v>
      </c>
      <c r="I3407" s="27" t="str">
        <f t="array" ref="I3407">INDEX(Def_Instancias_Equipamentos!$E$2:$E$5135, MATCH(L3407, Def_Instancias_Equipamentos!$D$2:$D$5135, 0), 1)</f>
        <v>IA-18RaDiag04</v>
      </c>
      <c r="J3407" s="27" t="str">
        <f t="shared" si="26"/>
        <v>INTERNO</v>
      </c>
      <c r="K3407" s="28" t="str">
        <f>Def_Instancias_Equipamentos!$D$410</f>
        <v>BO-Glob:DI-TuneNoiseGen-V</v>
      </c>
      <c r="L3407" s="19" t="str">
        <f>Def_Instancias_Equipamentos!$D$415</f>
        <v>AS-Glob:DI-TuneFBE</v>
      </c>
      <c r="M3407" s="217" t="s">
        <v>1309</v>
      </c>
      <c r="N3407" s="45" t="s">
        <v>1310</v>
      </c>
      <c r="O3407" s="28" t="str">
        <f>Def_Sistemas_Conectores_Cabos!$B$9</f>
        <v>BNC 50-ohm</v>
      </c>
      <c r="P3407" s="19" t="str">
        <f>Def_Sistemas_Conectores_Cabos!$B$7</f>
        <v>SMA 50-ohm</v>
      </c>
      <c r="Q3407" s="27" t="str">
        <f t="shared" si="31"/>
        <v>BO-Glob:DI-TuneNoiseGen-V/Output
AS-Glob:DI-TuneFBE/BO_V_Drive_IF</v>
      </c>
      <c r="R3407" s="32">
        <f>4*0.045+1*0.6+1*0.6+0.45</f>
        <v>1.83</v>
      </c>
      <c r="S3407" s="32">
        <f t="shared" si="42"/>
        <v>2</v>
      </c>
      <c r="T3407" s="50" t="str">
        <f>Def_Sistemas_Conectores_Cabos!$C$10</f>
        <v>LMR-195</v>
      </c>
      <c r="U3407" s="32"/>
      <c r="V3407" s="33"/>
      <c r="W3407" s="64" t="str">
        <f t="shared" ref="W3407:X3407" si="43">K3407&amp;"/"&amp;M3407</f>
        <v>BO-Glob:DI-TuneNoiseGen-V/Output</v>
      </c>
      <c r="X3407" s="66" t="str">
        <f t="shared" si="43"/>
        <v>AS-Glob:DI-TuneFBE/BO_V_Drive_IF</v>
      </c>
    </row>
    <row r="3408" ht="15.75" customHeight="1">
      <c r="A3408" s="19" t="str">
        <f>Def_Sistemas_Conectores_Cabos!$A$15</f>
        <v>Sintonia</v>
      </c>
      <c r="B3408" s="22" t="str">
        <f>Datas_Entregas!$A$3</f>
        <v>BTS/Anel</v>
      </c>
      <c r="C3408" s="25">
        <f t="array" ref="C3408">INDEX(Datas_Entregas!$B$2:$B$100, MATCH(B3408, Datas_Entregas!$A$2:$A$100, 0), 1)</f>
        <v>43296</v>
      </c>
      <c r="D3408" s="22" t="str">
        <f>Def_Status_Montagem!$A$5</f>
        <v>Pronto para instalar</v>
      </c>
      <c r="E3408" s="35" t="str">
        <f>Def_Status_Montagem!$B$6</f>
        <v>DIG (montagem em campo)</v>
      </c>
      <c r="F3408" s="26" t="str">
        <f t="array" ref="F3408">INDEX(Def_Instancias_Equipamentos!$F$2:$F$5135, MATCH(K3408, Def_Instancias_Equipamentos!$D$2:$D$5135, 0), 1)</f>
        <v>Sala Racks 18 parte 1</v>
      </c>
      <c r="G3408" s="27" t="str">
        <f t="array" ref="G3408">INDEX(Def_Instancias_Equipamentos!$F$2:$F$5135, MATCH(L3408, Def_Instancias_Equipamentos!$D$2:$D$5135, 0), 1)</f>
        <v>Túnel (Anel)</v>
      </c>
      <c r="H3408" s="26" t="str">
        <f t="array" ref="H3408">INDEX(Def_Instancias_Equipamentos!$E$2:$E$5135, MATCH(K3408, Def_Instancias_Equipamentos!$D$2:$D$5135, 0), 1)</f>
        <v>IA-18RaDiag04</v>
      </c>
      <c r="I3408" s="27" t="str">
        <f t="array" ref="I3408">INDEX(Def_Instancias_Equipamentos!$E$2:$E$5135, MATCH(L3408, Def_Instancias_Equipamentos!$D$2:$D$5135, 0), 1)</f>
        <v>SI-18C4</v>
      </c>
      <c r="J3408" s="27" t="str">
        <f t="shared" si="26"/>
        <v>EXTERNO</v>
      </c>
      <c r="K3408" s="31" t="str">
        <f>Def_Instancias_Equipamentos!$D$445</f>
        <v>SI-Glob:DI-TunePwrBE</v>
      </c>
      <c r="L3408" s="19" t="str">
        <f>Def_Instancias_Equipamentos!$D$398</f>
        <v>SI-18C4:DI-TuneShkrV</v>
      </c>
      <c r="M3408" s="213" t="s">
        <v>1311</v>
      </c>
      <c r="N3408" s="69" t="s">
        <v>1275</v>
      </c>
      <c r="O3408" s="31" t="str">
        <f>Def_Sistemas_Conectores_Cabos!$B$10</f>
        <v>N 50-ohm</v>
      </c>
      <c r="P3408" s="50" t="str">
        <f>Def_Sistemas_Conectores_Cabos!$B$10</f>
        <v>N 50-ohm</v>
      </c>
      <c r="Q3408" s="55" t="str">
        <f t="shared" si="31"/>
        <v>SI-Glob:DI-TunePwrBE/VHyb_J3
SI-18C4:DI-TuneShkrV/BD</v>
      </c>
      <c r="R3408" s="56">
        <v>40.0</v>
      </c>
      <c r="S3408" s="56">
        <v>40.0</v>
      </c>
      <c r="T3408" s="50" t="str">
        <f>Def_Sistemas_Conectores_Cabos!$C$11</f>
        <v>LMR-400</v>
      </c>
      <c r="U3408" s="56"/>
      <c r="V3408" s="33"/>
      <c r="W3408" s="64" t="str">
        <f t="shared" ref="W3408:X3408" si="44">K3408&amp;"/"&amp;M3408</f>
        <v>SI-Glob:DI-TunePwrBE/VHyb_J3</v>
      </c>
      <c r="X3408" s="66" t="str">
        <f t="shared" si="44"/>
        <v>SI-18C4:DI-TuneShkrV/BD</v>
      </c>
    </row>
    <row r="3409" ht="15.75" customHeight="1">
      <c r="A3409" s="19" t="str">
        <f>Def_Sistemas_Conectores_Cabos!$A$3</f>
        <v>Diagnostico</v>
      </c>
      <c r="B3409" s="22" t="str">
        <f>Datas_Entregas!$A$3</f>
        <v>BTS/Anel</v>
      </c>
      <c r="C3409" s="25">
        <f t="array" ref="C3409">INDEX(Datas_Entregas!$B$2:$B$100, MATCH(B3409, Datas_Entregas!$A$2:$A$100, 0), 1)</f>
        <v>43296</v>
      </c>
      <c r="D3409" s="22" t="str">
        <f>Def_Status_Montagem!$A$3</f>
        <v>Verficado - Pronto para Produção</v>
      </c>
      <c r="E3409" s="35" t="str">
        <f>Def_Status_Montagem!$B$3</f>
        <v>Contratada / Etiqueta pelo DIG</v>
      </c>
      <c r="F3409" s="26" t="str">
        <f t="array" ref="F3409">INDEX(Def_Instancias_Equipamentos!$F$2:$F$5135, MATCH(K3409, Def_Instancias_Equipamentos!$D$2:$D$5135, 0), 1)</f>
        <v>Sala Racks do LINAC</v>
      </c>
      <c r="G3409" s="27" t="str">
        <f t="array" ref="G3409">INDEX(Def_Instancias_Equipamentos!$F$2:$F$5135, MATCH(L3409, Def_Instancias_Equipamentos!$D$2:$D$5135, 0), 1)</f>
        <v>Sala Racks do LINAC</v>
      </c>
      <c r="H3409" s="26" t="str">
        <f t="array" ref="H3409">INDEX(Def_Instancias_Equipamentos!$E$2:$E$5135, MATCH(K3409, Def_Instancias_Equipamentos!$D$2:$D$5135, 0), 1)</f>
        <v>LA-BIH01RACK2</v>
      </c>
      <c r="I3409" s="27" t="str">
        <f t="array" ref="I3409">INDEX(Def_Instancias_Equipamentos!$E$2:$E$5135, MATCH(L3409, Def_Instancias_Equipamentos!$D$2:$D$5135, 0), 1)</f>
        <v>LA-BIH01RACK2</v>
      </c>
      <c r="J3409" s="27" t="str">
        <f t="shared" si="26"/>
        <v>INTERNO</v>
      </c>
      <c r="K3409" s="28" t="str">
        <f>Def_Instancias_Equipamentos!$D$130</f>
        <v>LI-01:DI-ICTSigCond-1</v>
      </c>
      <c r="L3409" s="19" t="str">
        <f>Def_Instancias_Equipamentos!$D$136</f>
        <v>LI-01:DI-ICTDig-1</v>
      </c>
      <c r="M3409" s="44" t="s">
        <v>995</v>
      </c>
      <c r="N3409" s="30" t="s">
        <v>996</v>
      </c>
      <c r="O3409" s="28" t="str">
        <f>Def_Sistemas_Conectores_Cabos!$B$9</f>
        <v>BNC 50-ohm</v>
      </c>
      <c r="P3409" s="19" t="str">
        <f>Def_Sistemas_Conectores_Cabos!$B$9</f>
        <v>BNC 50-ohm</v>
      </c>
      <c r="Q3409" s="27" t="str">
        <f t="shared" si="31"/>
        <v>LI-01:DI-ICTSigCond-1/BCM_Output
LI-01:DI-ICTDig-1/INPUT</v>
      </c>
      <c r="R3409" s="69">
        <v>2.0</v>
      </c>
      <c r="S3409" s="69">
        <v>2.0</v>
      </c>
      <c r="T3409" s="19" t="str">
        <f>Def_Sistemas_Conectores_Cabos!$C$10</f>
        <v>LMR-195</v>
      </c>
      <c r="U3409" s="32"/>
      <c r="V3409" s="33"/>
      <c r="W3409" s="33"/>
      <c r="X3409" s="33"/>
    </row>
    <row r="3410" ht="15.75" customHeight="1">
      <c r="A3410" s="19" t="str">
        <f>Def_Sistemas_Conectores_Cabos!$A$6</f>
        <v>Timing Diagnostico</v>
      </c>
      <c r="B3410" s="22" t="str">
        <f>Datas_Entregas!$A$2</f>
        <v>Booster/LTB</v>
      </c>
      <c r="C3410" s="25">
        <f t="array" ref="C3410">INDEX(Datas_Entregas!$B$2:$B$100, MATCH(B3410, Datas_Entregas!$A$2:$A$100, 0), 1)</f>
        <v>43266</v>
      </c>
      <c r="D3410" s="22" t="str">
        <f>Def_Status_Montagem!$A$2</f>
        <v>A verificar</v>
      </c>
      <c r="E3410" s="35" t="str">
        <f>Def_Status_Montagem!$B$3</f>
        <v>Contratada / Etiqueta pelo DIG</v>
      </c>
      <c r="F3410" s="26" t="str">
        <f t="array" ref="F3410">INDEX(Def_Instancias_Equipamentos!$F$2:$F$1373, MATCH(K3410, Def_Instancias_Equipamentos!$D$2:$D$1373, 0), 1)</f>
        <v>Sala Racks 19&amp;20</v>
      </c>
      <c r="G3410" s="27" t="str">
        <f t="array" ref="G3410">INDEX(Def_Instancias_Equipamentos!$F$2:$F$1373, MATCH(L3410, Def_Instancias_Equipamentos!$D$2:$D$1373, 0), 1)</f>
        <v>Sala Racks 19&amp;20</v>
      </c>
      <c r="H3410" s="26" t="str">
        <f t="array" ref="H3410">INDEX(Def_Instancias_Equipamentos!$E$2:$E$1373, MATCH(K3410, Def_Instancias_Equipamentos!$D$2:$D$1373, 0), 1)</f>
        <v>IA-20RaDiag01</v>
      </c>
      <c r="I3410" s="27" t="str">
        <f t="array" ref="I3410">INDEX(Def_Instancias_Equipamentos!$E$2:$E$1373, MATCH(L3410, Def_Instancias_Equipamentos!$D$2:$D$1373, 0), 1)</f>
        <v>IA-20RaDiag02</v>
      </c>
      <c r="J3410" s="27" t="str">
        <f t="shared" si="26"/>
        <v>EXTERNO</v>
      </c>
      <c r="K3410" s="28" t="str">
        <f>Def_Instancias_Equipamentos!$D$90</f>
        <v>IA-20RaDiag01:TI-EVR</v>
      </c>
      <c r="L3410" s="19" t="str">
        <f>Def_Instancias_Equipamentos!$D$114</f>
        <v>IA-20RaDiag02:TI-OEMultSFP</v>
      </c>
      <c r="M3410" s="44" t="s">
        <v>601</v>
      </c>
      <c r="N3410" s="32" t="s">
        <v>999</v>
      </c>
      <c r="O3410" s="28" t="str">
        <f>Def_Sistemas_Conectores_Cabos!$B$3</f>
        <v>LC duplex</v>
      </c>
      <c r="P3410" s="19" t="str">
        <f>Def_Sistemas_Conectores_Cabos!$B$3</f>
        <v>LC duplex</v>
      </c>
      <c r="Q3410" s="27" t="str">
        <f t="shared" si="31"/>
        <v>IA-20RaDiag01:TI-EVR/OUT5
IA-20RaDiag02:TI-OEMultSFP/OE1</v>
      </c>
      <c r="R3410" s="32"/>
      <c r="S3410" s="32"/>
      <c r="T3410" s="19" t="str">
        <f>Def_Sistemas_Conectores_Cabos!$C$3</f>
        <v>Fibra OM4 duplex</v>
      </c>
      <c r="U3410" s="32" t="s">
        <v>1312</v>
      </c>
      <c r="V3410" s="33"/>
      <c r="W3410" s="64" t="str">
        <f t="shared" ref="W3410:X3410" si="45">K3410&amp;"/"&amp;M3410</f>
        <v>IA-20RaDiag01:TI-EVR/OUT5</v>
      </c>
      <c r="X3410" s="66" t="str">
        <f t="shared" si="45"/>
        <v>IA-20RaDiag02:TI-OEMultSFP/OE1</v>
      </c>
    </row>
    <row r="3411" ht="15.75" customHeight="1">
      <c r="A3411" s="19" t="str">
        <f>Def_Sistemas_Conectores_Cabos!$A$6</f>
        <v>Timing Diagnostico</v>
      </c>
      <c r="B3411" s="22" t="str">
        <f>Datas_Entregas!$A$2</f>
        <v>Booster/LTB</v>
      </c>
      <c r="C3411" s="25">
        <f t="array" ref="C3411">INDEX(Datas_Entregas!$B$2:$B$100, MATCH(B3411, Datas_Entregas!$A$2:$A$100, 0), 1)</f>
        <v>43266</v>
      </c>
      <c r="D3411" s="22" t="str">
        <f>Def_Status_Montagem!$A$2</f>
        <v>A verificar</v>
      </c>
      <c r="E3411" s="35" t="str">
        <f>Def_Status_Montagem!$B$3</f>
        <v>Contratada / Etiqueta pelo DIG</v>
      </c>
      <c r="F3411" s="26" t="str">
        <f t="array" ref="F3411">INDEX(Def_Instancias_Equipamentos!$F$2:$F$1373, MATCH(K3411, Def_Instancias_Equipamentos!$D$2:$D$1373, 0), 1)</f>
        <v>Sala Racks 19&amp;20</v>
      </c>
      <c r="G3411" s="27" t="str">
        <f t="array" ref="G3411">INDEX(Def_Instancias_Equipamentos!$F$2:$F$1373, MATCH(L3411, Def_Instancias_Equipamentos!$D$2:$D$1373, 0), 1)</f>
        <v>Sala Racks 19&amp;20</v>
      </c>
      <c r="H3411" s="26" t="str">
        <f t="array" ref="H3411">INDEX(Def_Instancias_Equipamentos!$E$2:$E$1373, MATCH(K3411, Def_Instancias_Equipamentos!$D$2:$D$1373, 0), 1)</f>
        <v>IA-20RaDiag01</v>
      </c>
      <c r="I3411" s="27" t="str">
        <f t="array" ref="I3411">INDEX(Def_Instancias_Equipamentos!$E$2:$E$1373, MATCH(L3411, Def_Instancias_Equipamentos!$D$2:$D$1373, 0), 1)</f>
        <v>IA-20RaDiag02</v>
      </c>
      <c r="J3411" s="27" t="str">
        <f t="shared" si="26"/>
        <v>EXTERNO</v>
      </c>
      <c r="K3411" s="28" t="str">
        <f>Def_Instancias_Equipamentos!$D$90</f>
        <v>IA-20RaDiag01:TI-EVR</v>
      </c>
      <c r="L3411" s="19" t="str">
        <f>Def_Instancias_Equipamentos!$D$114</f>
        <v>IA-20RaDiag02:TI-OEMultSFP</v>
      </c>
      <c r="M3411" s="44" t="s">
        <v>603</v>
      </c>
      <c r="N3411" s="32" t="s">
        <v>1001</v>
      </c>
      <c r="O3411" s="28" t="str">
        <f>Def_Sistemas_Conectores_Cabos!$B$3</f>
        <v>LC duplex</v>
      </c>
      <c r="P3411" s="19" t="str">
        <f>Def_Sistemas_Conectores_Cabos!$B$3</f>
        <v>LC duplex</v>
      </c>
      <c r="Q3411" s="27" t="str">
        <f t="shared" si="31"/>
        <v>IA-20RaDiag01:TI-EVR/OUT6
IA-20RaDiag02:TI-OEMultSFP/OE2</v>
      </c>
      <c r="R3411" s="32"/>
      <c r="S3411" s="32"/>
      <c r="T3411" s="19" t="str">
        <f>Def_Sistemas_Conectores_Cabos!$C$3</f>
        <v>Fibra OM4 duplex</v>
      </c>
      <c r="U3411" s="32" t="s">
        <v>1313</v>
      </c>
      <c r="V3411" s="33"/>
      <c r="W3411" s="64" t="str">
        <f t="shared" ref="W3411:X3411" si="46">K3411&amp;"/"&amp;M3411</f>
        <v>IA-20RaDiag01:TI-EVR/OUT6</v>
      </c>
      <c r="X3411" s="66" t="str">
        <f t="shared" si="46"/>
        <v>IA-20RaDiag02:TI-OEMultSFP/OE2</v>
      </c>
    </row>
    <row r="3412" ht="15.75" customHeight="1">
      <c r="A3412" s="19" t="str">
        <f>Def_Sistemas_Conectores_Cabos!$A$7</f>
        <v>Timing Linac</v>
      </c>
      <c r="B3412" s="22" t="str">
        <f>Datas_Entregas!$A$8</f>
        <v>Finalização LINAC</v>
      </c>
      <c r="C3412" s="25" t="str">
        <f t="array" ref="C3412">INDEX(Datas_Entregas!$B$2:$B$100, MATCH(B3412, Datas_Entregas!$A$2:$A$100, 0), 1)</f>
        <v>?</v>
      </c>
      <c r="D3412" s="22" t="str">
        <f>Def_Status_Montagem!$A$6</f>
        <v>Instalado versão final / Falta Etiqueta</v>
      </c>
      <c r="E3412" s="35" t="str">
        <f>Def_Status_Montagem!$B$5</f>
        <v>DIG</v>
      </c>
      <c r="F3412" s="26" t="str">
        <f t="array" ref="F3412">INDEX(Def_Instancias_Equipamentos!$F$2:$F$1373, MATCH(K3412, Def_Instancias_Equipamentos!$D$2:$D$1373, 0), 1)</f>
        <v>Túnel (LINAC)</v>
      </c>
      <c r="G3412" s="27" t="str">
        <f t="array" ref="G3412">INDEX(Def_Instancias_Equipamentos!$F$2:$F$1373, MATCH(L3412, Def_Instancias_Equipamentos!$D$2:$D$1373, 0), 1)</f>
        <v>Túnel (LINAC)</v>
      </c>
      <c r="H3412" s="26" t="str">
        <f t="array" ref="H3412">INDEX(Def_Instancias_Equipamentos!$E$2:$E$1373, MATCH(K3412, Def_Instancias_Equipamentos!$D$2:$D$1373, 0), 1)</f>
        <v>LI-IET01RACK1</v>
      </c>
      <c r="I3412" s="27" t="str">
        <f t="array" ref="I3412">INDEX(Def_Instancias_Equipamentos!$E$2:$E$1373, MATCH(L3412, Def_Instancias_Equipamentos!$D$2:$D$1373, 0), 1)</f>
        <v>LI-IET01RACK1</v>
      </c>
      <c r="J3412" s="27" t="str">
        <f t="shared" si="26"/>
        <v>INTERNO</v>
      </c>
      <c r="K3412" s="28" t="str">
        <f>Def_Instancias_Equipamentos!$D$111</f>
        <v>LI-IET01RACK1:TI-OEMultSFP</v>
      </c>
      <c r="L3412" s="19" t="str">
        <f>Def_Instancias_Equipamentos!$D$75</f>
        <v>LI-01:EG-EGun</v>
      </c>
      <c r="M3412" s="44" t="s">
        <v>143</v>
      </c>
      <c r="N3412" s="45" t="s">
        <v>1314</v>
      </c>
      <c r="O3412" s="28" t="str">
        <f>Def_Sistemas_Conectores_Cabos!$B$9</f>
        <v>BNC 50-ohm</v>
      </c>
      <c r="P3412" s="19" t="str">
        <f>Def_Sistemas_Conectores_Cabos!$B$10</f>
        <v>N 50-ohm</v>
      </c>
      <c r="Q3412" s="27" t="str">
        <f t="shared" si="31"/>
        <v>LI-IET01RACK1:TI-OEMultSFP/OUT1
LI-01:EG-EGun/Single-pulse_Amplifier</v>
      </c>
      <c r="R3412" s="45">
        <v>0.5</v>
      </c>
      <c r="S3412" s="45">
        <v>0.5</v>
      </c>
      <c r="T3412" s="19" t="str">
        <f>Def_Sistemas_Conectores_Cabos!$C$10</f>
        <v>LMR-195</v>
      </c>
      <c r="U3412" s="32" t="s">
        <v>1315</v>
      </c>
      <c r="V3412" s="33"/>
      <c r="W3412" s="33"/>
      <c r="X3412" s="33"/>
    </row>
    <row r="3413" ht="15.75" customHeight="1">
      <c r="A3413" s="19" t="str">
        <f>Def_Sistemas_Conectores_Cabos!$A$7</f>
        <v>Timing Linac</v>
      </c>
      <c r="B3413" s="22" t="str">
        <f>Datas_Entregas!$A$8</f>
        <v>Finalização LINAC</v>
      </c>
      <c r="C3413" s="25" t="str">
        <f t="array" ref="C3413">INDEX(Datas_Entregas!$B$2:$B$100, MATCH(B3413, Datas_Entregas!$A$2:$A$100, 0), 1)</f>
        <v>?</v>
      </c>
      <c r="D3413" s="22" t="str">
        <f>Def_Status_Montagem!$A$6</f>
        <v>Instalado versão final / Falta Etiqueta</v>
      </c>
      <c r="E3413" s="35" t="str">
        <f>Def_Status_Montagem!$B$5</f>
        <v>DIG</v>
      </c>
      <c r="F3413" s="26" t="str">
        <f t="array" ref="F3413">INDEX(Def_Instancias_Equipamentos!$F$2:$F$1373, MATCH(K3413, Def_Instancias_Equipamentos!$D$2:$D$1373, 0), 1)</f>
        <v>Túnel (LINAC)</v>
      </c>
      <c r="G3413" s="27" t="str">
        <f t="array" ref="G3413">INDEX(Def_Instancias_Equipamentos!$F$2:$F$1373, MATCH(L3413, Def_Instancias_Equipamentos!$D$2:$D$1373, 0), 1)</f>
        <v>Túnel (LINAC)</v>
      </c>
      <c r="H3413" s="26" t="str">
        <f t="array" ref="H3413">INDEX(Def_Instancias_Equipamentos!$E$2:$E$1373, MATCH(K3413, Def_Instancias_Equipamentos!$D$2:$D$1373, 0), 1)</f>
        <v>LI-IET01RACK1</v>
      </c>
      <c r="I3413" s="27" t="str">
        <f t="array" ref="I3413">INDEX(Def_Instancias_Equipamentos!$E$2:$E$1373, MATCH(L3413, Def_Instancias_Equipamentos!$D$2:$D$1373, 0), 1)</f>
        <v>LI-IET01RACK1</v>
      </c>
      <c r="J3413" s="27" t="str">
        <f t="shared" si="26"/>
        <v>INTERNO</v>
      </c>
      <c r="K3413" s="28" t="str">
        <f>Def_Instancias_Equipamentos!$D$111</f>
        <v>LI-IET01RACK1:TI-OEMultSFP</v>
      </c>
      <c r="L3413" s="19" t="str">
        <f>Def_Instancias_Equipamentos!$D$75</f>
        <v>LI-01:EG-EGun</v>
      </c>
      <c r="M3413" s="44" t="s">
        <v>165</v>
      </c>
      <c r="N3413" s="45" t="s">
        <v>1316</v>
      </c>
      <c r="O3413" s="28" t="str">
        <f>Def_Sistemas_Conectores_Cabos!$B$9</f>
        <v>BNC 50-ohm</v>
      </c>
      <c r="P3413" s="19" t="str">
        <f>Def_Sistemas_Conectores_Cabos!$B$10</f>
        <v>N 50-ohm</v>
      </c>
      <c r="Q3413" s="27" t="str">
        <f t="shared" si="31"/>
        <v>LI-IET01RACK1:TI-OEMultSFP/OUT2
LI-01:EG-EGun/Multi-pulse_Amplifier</v>
      </c>
      <c r="R3413" s="45">
        <v>0.5</v>
      </c>
      <c r="S3413" s="45">
        <v>0.5</v>
      </c>
      <c r="T3413" s="19" t="str">
        <f>Def_Sistemas_Conectores_Cabos!$C$10</f>
        <v>LMR-195</v>
      </c>
      <c r="U3413" s="32" t="s">
        <v>1317</v>
      </c>
      <c r="V3413" s="33"/>
      <c r="W3413" s="33"/>
      <c r="X3413" s="33"/>
    </row>
    <row r="3414" ht="15.75" customHeight="1">
      <c r="A3414" s="19" t="str">
        <f>Def_Sistemas_Conectores_Cabos!$A$3</f>
        <v>Diagnostico</v>
      </c>
      <c r="B3414" s="22" t="str">
        <f>Datas_Entregas!$A$3</f>
        <v>BTS/Anel</v>
      </c>
      <c r="C3414" s="25">
        <f t="array" ref="C3414">INDEX(Datas_Entregas!$B$2:$B$100, MATCH(B3414, Datas_Entregas!$A$2:$A$100, 0), 1)</f>
        <v>43296</v>
      </c>
      <c r="D3414" s="22" t="str">
        <f>Def_Status_Montagem!$A$3</f>
        <v>Verficado - Pronto para Produção</v>
      </c>
      <c r="E3414" s="35" t="str">
        <f>Def_Status_Montagem!$B$3</f>
        <v>Contratada / Etiqueta pelo DIG</v>
      </c>
      <c r="F3414" s="26" t="str">
        <f t="array" ref="F3414">INDEX(Def_Instancias_Equipamentos!$F$2:$F$5135, MATCH(K3414, Def_Instancias_Equipamentos!$D$2:$D$5135, 0), 1)</f>
        <v>Sala Racks do LINAC</v>
      </c>
      <c r="G3414" s="27" t="str">
        <f t="array" ref="G3414">INDEX(Def_Instancias_Equipamentos!$F$2:$F$5135, MATCH(L3414, Def_Instancias_Equipamentos!$D$2:$D$5135, 0), 1)</f>
        <v>Sala Racks do LINAC</v>
      </c>
      <c r="H3414" s="26" t="str">
        <f t="array" ref="H3414">INDEX(Def_Instancias_Equipamentos!$E$2:$E$5135, MATCH(K3414, Def_Instancias_Equipamentos!$D$2:$D$5135, 0), 1)</f>
        <v>LA-BIH01RACK2</v>
      </c>
      <c r="I3414" s="27" t="str">
        <f t="array" ref="I3414">INDEX(Def_Instancias_Equipamentos!$E$2:$E$5135, MATCH(L3414, Def_Instancias_Equipamentos!$D$2:$D$5135, 0), 1)</f>
        <v>LA-BIH01RACK2</v>
      </c>
      <c r="J3414" s="27" t="str">
        <f t="shared" si="26"/>
        <v>INTERNO</v>
      </c>
      <c r="K3414" s="28" t="str">
        <f>Def_Instancias_Equipamentos!$D$131</f>
        <v>LI-01:DI-ICTSigCond-2</v>
      </c>
      <c r="L3414" s="19" t="str">
        <f>Def_Instancias_Equipamentos!$D$137</f>
        <v>LI-01:DI-ICTDig-2</v>
      </c>
      <c r="M3414" s="44" t="s">
        <v>995</v>
      </c>
      <c r="N3414" s="30" t="s">
        <v>996</v>
      </c>
      <c r="O3414" s="28" t="str">
        <f>Def_Sistemas_Conectores_Cabos!$B$9</f>
        <v>BNC 50-ohm</v>
      </c>
      <c r="P3414" s="19" t="str">
        <f>Def_Sistemas_Conectores_Cabos!$B$9</f>
        <v>BNC 50-ohm</v>
      </c>
      <c r="Q3414" s="27" t="str">
        <f t="shared" si="31"/>
        <v>LI-01:DI-ICTSigCond-2/BCM_Output
LI-01:DI-ICTDig-2/INPUT</v>
      </c>
      <c r="R3414" s="69">
        <v>2.0</v>
      </c>
      <c r="S3414" s="69">
        <v>2.0</v>
      </c>
      <c r="T3414" s="19" t="str">
        <f>Def_Sistemas_Conectores_Cabos!$C$10</f>
        <v>LMR-195</v>
      </c>
      <c r="U3414" s="32"/>
      <c r="V3414" s="33"/>
      <c r="W3414" s="33"/>
      <c r="X3414" s="33"/>
    </row>
    <row r="3415" ht="15.75" customHeight="1">
      <c r="A3415" s="218" t="str">
        <f>Def_Sistemas_Conectores_Cabos!$A$3</f>
        <v>Diagnostico</v>
      </c>
      <c r="B3415" s="219" t="str">
        <f>Datas_Entregas!$A$3</f>
        <v>BTS/Anel</v>
      </c>
      <c r="C3415" s="220">
        <f t="array" ref="C3415">INDEX(Datas_Entregas!$B$2:$B$100, MATCH(B3415, Datas_Entregas!$A$2:$A$100, 0), 1)</f>
        <v>43296</v>
      </c>
      <c r="D3415" s="219" t="str">
        <f>Def_Status_Montagem!$A$3</f>
        <v>Verficado - Pronto para Produção</v>
      </c>
      <c r="E3415" s="221" t="str">
        <f>Def_Status_Montagem!$B$3</f>
        <v>Contratada / Etiqueta pelo DIG</v>
      </c>
      <c r="F3415" s="222" t="str">
        <f t="array" ref="F3415">INDEX(Def_Instancias_Equipamentos!$F$2:$F$5135, MATCH(K3413, Def_Instancias_Equipamentos!$D$2:$D$5135, 0), 1)</f>
        <v>Túnel (LINAC)</v>
      </c>
      <c r="G3415" s="223" t="str">
        <f t="array" ref="G3415">INDEX(Def_Instancias_Equipamentos!$F$2:$F$5135, MATCH(L3415, Def_Instancias_Equipamentos!$D$2:$D$5135, 0), 1)</f>
        <v>Sala Racks 14</v>
      </c>
      <c r="H3415" s="222" t="str">
        <f t="array" ref="H3415">INDEX(Def_Instancias_Equipamentos!$E$2:$E$5135, MATCH(K3413, Def_Instancias_Equipamentos!$D$2:$D$5135, 0), 1)</f>
        <v>LI-IET01RACK1</v>
      </c>
      <c r="I3415" s="223" t="str">
        <f t="array" ref="I3415">INDEX(Def_Instancias_Equipamentos!$E$2:$E$5135, MATCH(L3415, Def_Instancias_Equipamentos!$D$2:$D$5135, 0), 1)</f>
        <v>IA-14RaDiag03</v>
      </c>
      <c r="J3415" s="223" t="str">
        <f t="shared" si="26"/>
        <v>EXTERNO</v>
      </c>
      <c r="K3415" s="224" t="str">
        <f>Def_Instancias_Equipamentos!D464</f>
        <v>IA-14RaDiag03:CO-NetSw </v>
      </c>
      <c r="L3415" s="218" t="str">
        <f>Def_Instancias_Equipamentos!$D$357</f>
        <v>SI-14SB:DI-DCCTDig</v>
      </c>
      <c r="M3415" s="225" t="s">
        <v>1179</v>
      </c>
      <c r="N3415" s="226" t="s">
        <v>1089</v>
      </c>
      <c r="O3415" s="227" t="str">
        <f>Def_Sistemas_Conectores_Cabos!$B$27</f>
        <v>8P8C (RJ 45)</v>
      </c>
      <c r="P3415" s="228" t="str">
        <f>Def_Sistemas_Conectores_Cabos!$B$27</f>
        <v>8P8C (RJ 45)</v>
      </c>
      <c r="Q3415" s="223" t="str">
        <f t="shared" si="31"/>
        <v>IA-14RaDiag03:CO-NetSw /8
SI-14SB:DI-DCCTDig/Eth</v>
      </c>
      <c r="R3415" s="229">
        <v>2.0</v>
      </c>
      <c r="S3415" s="229">
        <v>2.0</v>
      </c>
      <c r="T3415" s="218"/>
      <c r="U3415" s="230"/>
      <c r="V3415" s="33"/>
      <c r="W3415" s="33"/>
      <c r="X3415" s="33"/>
    </row>
    <row r="3416" ht="15.75" customHeight="1">
      <c r="A3416" s="19" t="str">
        <f>Def_Sistemas_Conectores_Cabos!$A$6</f>
        <v>Timing Diagnostico</v>
      </c>
      <c r="B3416" s="22" t="str">
        <f>Datas_Entregas!$A$3</f>
        <v>BTS/Anel</v>
      </c>
      <c r="C3416" s="25">
        <f t="array" ref="C3416">INDEX(Datas_Entregas!$B$2:$B$100, MATCH(B3416, Datas_Entregas!$A$2:$A$100, 0), 1)</f>
        <v>43296</v>
      </c>
      <c r="D3416" s="22" t="str">
        <f>Def_Status_Montagem!$A$4</f>
        <v>Comprado / Esperando entrega</v>
      </c>
      <c r="E3416" s="35" t="str">
        <f>Def_Status_Montagem!$B$3</f>
        <v>Contratada / Etiqueta pelo DIG</v>
      </c>
      <c r="F3416" s="26" t="str">
        <f t="array" ref="F3416">INDEX(Def_Instancias_Equipamentos!$F$2:$F$1373, MATCH(K3416, Def_Instancias_Equipamentos!$D$2:$D$1373, 0), 1)</f>
        <v>Sala Racks 19&amp;20</v>
      </c>
      <c r="G3416" s="27" t="str">
        <f t="array" ref="G3416">INDEX(Def_Instancias_Equipamentos!$F$2:$F$1373, MATCH(L3416, Def_Instancias_Equipamentos!$D$2:$D$1373, 0), 1)</f>
        <v>Túnel (BTS)</v>
      </c>
      <c r="H3416" s="26" t="str">
        <f t="array" ref="H3416">INDEX(Def_Instancias_Equipamentos!$E$2:$E$1373, MATCH(K3416, Def_Instancias_Equipamentos!$D$2:$D$1373, 0), 1)</f>
        <v>IA-20RaDiag01</v>
      </c>
      <c r="I3416" s="27" t="str">
        <f t="array" ref="I3416">INDEX(Def_Instancias_Equipamentos!$E$2:$E$1373, MATCH(L3416, Def_Instancias_Equipamentos!$D$2:$D$1373, 0), 1)</f>
        <v>TS-01</v>
      </c>
      <c r="J3416" s="27" t="str">
        <f t="shared" si="26"/>
        <v>EXTERNO</v>
      </c>
      <c r="K3416" s="28" t="str">
        <f>Def_Instancias_Equipamentos!$D$90</f>
        <v>IA-20RaDiag01:TI-EVR</v>
      </c>
      <c r="L3416" s="19" t="str">
        <f>Def_Instancias_Equipamentos!$D$105</f>
        <v>TS-01:TI-OESglSFP</v>
      </c>
      <c r="M3416" s="44" t="s">
        <v>597</v>
      </c>
      <c r="N3416" s="45" t="s">
        <v>406</v>
      </c>
      <c r="O3416" s="79" t="str">
        <f>Def_Sistemas_Conectores_Cabos!$B$4</f>
        <v>LC simplex</v>
      </c>
      <c r="P3416" s="80" t="str">
        <f>Def_Sistemas_Conectores_Cabos!$B$4</f>
        <v>LC simplex</v>
      </c>
      <c r="Q3416" s="27" t="str">
        <f t="shared" si="31"/>
        <v>IA-20RaDiag01:TI-EVR/OUT3
TS-01:TI-OESglSFP/IN_Rx</v>
      </c>
      <c r="R3416" s="45">
        <v>36.0</v>
      </c>
      <c r="S3416" s="45">
        <v>36.0</v>
      </c>
      <c r="T3416" s="19" t="str">
        <f>Def_Sistemas_Conectores_Cabos!$C$3</f>
        <v>Fibra OM4 duplex</v>
      </c>
      <c r="U3416" s="32" t="s">
        <v>195</v>
      </c>
      <c r="V3416" s="33"/>
      <c r="W3416" s="64" t="str">
        <f t="shared" ref="W3416:X3416" si="47">K3416&amp;"/"&amp;M3416</f>
        <v>IA-20RaDiag01:TI-EVR/OUT3</v>
      </c>
      <c r="X3416" s="66" t="str">
        <f t="shared" si="47"/>
        <v>TS-01:TI-OESglSFP/IN_Rx</v>
      </c>
    </row>
    <row r="3417" ht="15.75" customHeight="1">
      <c r="A3417" s="19" t="str">
        <f>Def_Sistemas_Conectores_Cabos!$A$6</f>
        <v>Timing Diagnostico</v>
      </c>
      <c r="B3417" s="22" t="str">
        <f>Datas_Entregas!$A$2</f>
        <v>Booster/LTB</v>
      </c>
      <c r="C3417" s="25">
        <f t="array" ref="C3417">INDEX(Datas_Entregas!$B$2:$B$100, MATCH(B3417, Datas_Entregas!$A$2:$A$100, 0), 1)</f>
        <v>43266</v>
      </c>
      <c r="D3417" s="22" t="str">
        <f>Def_Status_Montagem!$A$4</f>
        <v>Comprado / Esperando entrega</v>
      </c>
      <c r="E3417" s="35" t="str">
        <f>Def_Status_Montagem!$B$3</f>
        <v>Contratada / Etiqueta pelo DIG</v>
      </c>
      <c r="F3417" s="26" t="str">
        <f t="array" ref="F3417">INDEX(Def_Instancias_Equipamentos!$F$2:$F$1373, MATCH(K3417, Def_Instancias_Equipamentos!$D$2:$D$1373, 0), 1)</f>
        <v>Sala Racks 19&amp;20</v>
      </c>
      <c r="G3417" s="27" t="str">
        <f t="array" ref="G3417">INDEX(Def_Instancias_Equipamentos!$F$2:$F$1373, MATCH(L3417, Def_Instancias_Equipamentos!$D$2:$D$1373, 0), 1)</f>
        <v>Túnel (Booster)</v>
      </c>
      <c r="H3417" s="26" t="str">
        <f t="array" ref="H3417">INDEX(Def_Instancias_Equipamentos!$E$2:$E$1373, MATCH(K3417, Def_Instancias_Equipamentos!$D$2:$D$1373, 0), 1)</f>
        <v>IA-20RaDiag01</v>
      </c>
      <c r="I3417" s="27" t="str">
        <f t="array" ref="I3417">INDEX(Def_Instancias_Equipamentos!$E$2:$E$1373, MATCH(L3417, Def_Instancias_Equipamentos!$D$2:$D$1373, 0), 1)</f>
        <v>BO-01D</v>
      </c>
      <c r="J3417" s="27" t="str">
        <f t="shared" si="26"/>
        <v>EXTERNO</v>
      </c>
      <c r="K3417" s="28" t="str">
        <f>Def_Instancias_Equipamentos!$D$90</f>
        <v>IA-20RaDiag01:TI-EVR</v>
      </c>
      <c r="L3417" s="19" t="str">
        <f>Def_Instancias_Equipamentos!$D$102</f>
        <v>BO-01D:TI-OESglSFP-1</v>
      </c>
      <c r="M3417" s="44" t="s">
        <v>165</v>
      </c>
      <c r="N3417" s="45" t="s">
        <v>406</v>
      </c>
      <c r="O3417" s="79" t="str">
        <f>Def_Sistemas_Conectores_Cabos!$B$4</f>
        <v>LC simplex</v>
      </c>
      <c r="P3417" s="80" t="str">
        <f>Def_Sistemas_Conectores_Cabos!$B$4</f>
        <v>LC simplex</v>
      </c>
      <c r="Q3417" s="27" t="str">
        <f t="shared" si="31"/>
        <v>IA-20RaDiag01:TI-EVR/OUT2
BO-01D:TI-OESglSFP-1/IN_Rx</v>
      </c>
      <c r="R3417" s="45">
        <v>45.0</v>
      </c>
      <c r="S3417" s="45">
        <v>45.0</v>
      </c>
      <c r="T3417" s="19" t="str">
        <f>Def_Sistemas_Conectores_Cabos!$C$3</f>
        <v>Fibra OM4 duplex</v>
      </c>
      <c r="U3417" s="32" t="s">
        <v>195</v>
      </c>
      <c r="V3417" s="33"/>
      <c r="W3417" s="64" t="str">
        <f t="shared" ref="W3417:X3417" si="48">K3417&amp;"/"&amp;M3417</f>
        <v>IA-20RaDiag01:TI-EVR/OUT2</v>
      </c>
      <c r="X3417" s="66" t="str">
        <f t="shared" si="48"/>
        <v>BO-01D:TI-OESglSFP-1/IN_Rx</v>
      </c>
    </row>
    <row r="3418" ht="15.75" customHeight="1">
      <c r="A3418" s="19" t="str">
        <f>Def_Sistemas_Conectores_Cabos!$A$6</f>
        <v>Timing Diagnostico</v>
      </c>
      <c r="B3418" s="22" t="str">
        <f>Datas_Entregas!$A$3</f>
        <v>BTS/Anel</v>
      </c>
      <c r="C3418" s="25">
        <f t="array" ref="C3418">INDEX(Datas_Entregas!$B$2:$B$100, MATCH(B3418, Datas_Entregas!$A$2:$A$100, 0), 1)</f>
        <v>43296</v>
      </c>
      <c r="D3418" s="22" t="str">
        <f>Def_Status_Montagem!$A$4</f>
        <v>Comprado / Esperando entrega</v>
      </c>
      <c r="E3418" s="35" t="str">
        <f>Def_Status_Montagem!$B$3</f>
        <v>Contratada / Etiqueta pelo DIG</v>
      </c>
      <c r="F3418" s="26" t="str">
        <f t="array" ref="F3418">INDEX(Def_Instancias_Equipamentos!$F$2:$F$1373, MATCH(K3418, Def_Instancias_Equipamentos!$D$2:$D$1373, 0), 1)</f>
        <v>Sala Racks 19&amp;20</v>
      </c>
      <c r="G3418" s="27" t="str">
        <f t="array" ref="G3418">INDEX(Def_Instancias_Equipamentos!$F$2:$F$1373, MATCH(L3418, Def_Instancias_Equipamentos!$D$2:$D$1373, 0), 1)</f>
        <v>Túnel (BTS)</v>
      </c>
      <c r="H3418" s="26" t="str">
        <f t="array" ref="H3418">INDEX(Def_Instancias_Equipamentos!$E$2:$E$1373, MATCH(K3418, Def_Instancias_Equipamentos!$D$2:$D$1373, 0), 1)</f>
        <v>IA-20RaDiag01</v>
      </c>
      <c r="I3418" s="27" t="str">
        <f t="array" ref="I3418">INDEX(Def_Instancias_Equipamentos!$E$2:$E$1373, MATCH(L3418, Def_Instancias_Equipamentos!$D$2:$D$1373, 0), 1)</f>
        <v>TS-04</v>
      </c>
      <c r="J3418" s="27" t="str">
        <f t="shared" si="26"/>
        <v>EXTERNO</v>
      </c>
      <c r="K3418" s="28" t="str">
        <f>Def_Instancias_Equipamentos!$D$90</f>
        <v>IA-20RaDiag01:TI-EVR</v>
      </c>
      <c r="L3418" s="19" t="str">
        <f>Def_Instancias_Equipamentos!$D$108</f>
        <v>TS-04:TI-OESglSFP-1</v>
      </c>
      <c r="M3418" s="44" t="s">
        <v>599</v>
      </c>
      <c r="N3418" s="45" t="s">
        <v>406</v>
      </c>
      <c r="O3418" s="79" t="str">
        <f>Def_Sistemas_Conectores_Cabos!$B$4</f>
        <v>LC simplex</v>
      </c>
      <c r="P3418" s="80" t="str">
        <f>Def_Sistemas_Conectores_Cabos!$B$4</f>
        <v>LC simplex</v>
      </c>
      <c r="Q3418" s="27" t="str">
        <f t="shared" si="31"/>
        <v>IA-20RaDiag01:TI-EVR/OUT4
TS-04:TI-OESglSFP-1/IN_Rx</v>
      </c>
      <c r="R3418" s="45">
        <v>48.0</v>
      </c>
      <c r="S3418" s="45">
        <v>48.0</v>
      </c>
      <c r="T3418" s="19" t="str">
        <f>Def_Sistemas_Conectores_Cabos!$C$3</f>
        <v>Fibra OM4 duplex</v>
      </c>
      <c r="U3418" s="32" t="s">
        <v>195</v>
      </c>
      <c r="V3418" s="33"/>
      <c r="W3418" s="64" t="str">
        <f t="shared" ref="W3418:X3418" si="49">K3418&amp;"/"&amp;M3418</f>
        <v>IA-20RaDiag01:TI-EVR/OUT4</v>
      </c>
      <c r="X3418" s="66" t="str">
        <f t="shared" si="49"/>
        <v>TS-04:TI-OESglSFP-1/IN_Rx</v>
      </c>
    </row>
    <row r="3419" ht="15.75" customHeight="1">
      <c r="A3419" s="19" t="str">
        <f>Def_Sistemas_Conectores_Cabos!$A$14</f>
        <v>BbB</v>
      </c>
      <c r="B3419" s="22" t="str">
        <f>Datas_Entregas!$A$3</f>
        <v>BTS/Anel</v>
      </c>
      <c r="C3419" s="25">
        <f t="array" ref="C3419">INDEX(Datas_Entregas!$B$2:$B$100, MATCH(B3419, Datas_Entregas!$A$2:$A$100, 0), 1)</f>
        <v>43296</v>
      </c>
      <c r="D3419" s="22" t="str">
        <f>Def_Status_Montagem!$A$3</f>
        <v>Verficado - Pronto para Produção</v>
      </c>
      <c r="E3419" s="35" t="str">
        <f>Def_Status_Montagem!$B$3</f>
        <v>Contratada / Etiqueta pelo DIG</v>
      </c>
      <c r="F3419" s="26" t="str">
        <f t="array" ref="F3419">INDEX(Def_Instancias_Equipamentos!$F$2:$F$5135, MATCH(K3419, Def_Instancias_Equipamentos!$D$2:$D$5135, 0), 1)</f>
        <v>Sala Racks 16</v>
      </c>
      <c r="G3419" s="27" t="str">
        <f t="array" ref="G3419">INDEX(Def_Instancias_Equipamentos!$F$2:$F$5135, MATCH(L3419, Def_Instancias_Equipamentos!$D$2:$D$5135, 0), 1)</f>
        <v>Sala Racks 16</v>
      </c>
      <c r="H3419" s="26" t="str">
        <f t="array" ref="H3419">INDEX(Def_Instancias_Equipamentos!$E$2:$E$5135, MATCH(K3419, Def_Instancias_Equipamentos!$D$2:$D$5135, 0), 1)</f>
        <v>IA-16RaBbB</v>
      </c>
      <c r="I3419" s="27" t="str">
        <f t="array" ref="I3419">INDEX(Def_Instancias_Equipamentos!$E$2:$E$5135, MATCH(L3419, Def_Instancias_Equipamentos!$D$2:$D$5135, 0), 1)</f>
        <v>IA-16RaBbB</v>
      </c>
      <c r="J3419" s="27" t="str">
        <f t="shared" si="26"/>
        <v>INTERNO</v>
      </c>
      <c r="K3419" s="28" t="str">
        <f>Def_Instancias_Equipamentos!$D$436</f>
        <v>SI-Glob:DI-BbBAmpH</v>
      </c>
      <c r="L3419" s="19" t="str">
        <f>Def_Instancias_Equipamentos!$D$442</f>
        <v>SI-Glob:DI-BbBPwrBEH</v>
      </c>
      <c r="M3419" s="213" t="s">
        <v>1262</v>
      </c>
      <c r="N3419" s="69" t="s">
        <v>1318</v>
      </c>
      <c r="O3419" s="31" t="str">
        <f>Def_Sistemas_Conectores_Cabos!$B$10</f>
        <v>N 50-ohm</v>
      </c>
      <c r="P3419" s="50" t="str">
        <f>Def_Sistemas_Conectores_Cabos!$B$10</f>
        <v>N 50-ohm</v>
      </c>
      <c r="Q3419" s="55" t="str">
        <f t="shared" si="31"/>
        <v>SI-Glob:DI-BbBAmpH/RF_OUT
SI-Glob:DI-BbBPwrBEH/Hyb_J1</v>
      </c>
      <c r="R3419" s="56">
        <f t="shared" ref="R3419:R3420" si="50">29*0.045+0*0.6+0*0.6+0.45</f>
        <v>1.755</v>
      </c>
      <c r="S3419" s="27">
        <f t="shared" ref="S3419:S3420" si="51">CEILING(R3419*2)/2</f>
        <v>2</v>
      </c>
      <c r="T3419" s="50" t="str">
        <f>Def_Sistemas_Conectores_Cabos!$C$10</f>
        <v>LMR-195</v>
      </c>
      <c r="U3419" s="56" t="s">
        <v>1319</v>
      </c>
      <c r="V3419" s="33"/>
      <c r="W3419" s="33"/>
      <c r="X3419" s="33"/>
    </row>
    <row r="3420" ht="15.75" customHeight="1">
      <c r="A3420" s="19" t="str">
        <f>Def_Sistemas_Conectores_Cabos!$A$14</f>
        <v>BbB</v>
      </c>
      <c r="B3420" s="22" t="str">
        <f>Datas_Entregas!$A$3</f>
        <v>BTS/Anel</v>
      </c>
      <c r="C3420" s="25">
        <f t="array" ref="C3420">INDEX(Datas_Entregas!$B$2:$B$100, MATCH(B3420, Datas_Entregas!$A$2:$A$100, 0), 1)</f>
        <v>43296</v>
      </c>
      <c r="D3420" s="22" t="str">
        <f>Def_Status_Montagem!$A$3</f>
        <v>Verficado - Pronto para Produção</v>
      </c>
      <c r="E3420" s="35" t="str">
        <f>Def_Status_Montagem!$B$3</f>
        <v>Contratada / Etiqueta pelo DIG</v>
      </c>
      <c r="F3420" s="26" t="str">
        <f t="array" ref="F3420">INDEX(Def_Instancias_Equipamentos!$F$2:$F$5135, MATCH(K3420, Def_Instancias_Equipamentos!$D$2:$D$5135, 0), 1)</f>
        <v>Sala Racks 16</v>
      </c>
      <c r="G3420" s="27" t="str">
        <f t="array" ref="G3420">INDEX(Def_Instancias_Equipamentos!$F$2:$F$5135, MATCH(L3420, Def_Instancias_Equipamentos!$D$2:$D$5135, 0), 1)</f>
        <v>Sala Racks 16</v>
      </c>
      <c r="H3420" s="26" t="str">
        <f t="array" ref="H3420">INDEX(Def_Instancias_Equipamentos!$E$2:$E$5135, MATCH(K3420, Def_Instancias_Equipamentos!$D$2:$D$5135, 0), 1)</f>
        <v>IA-16RaBbB</v>
      </c>
      <c r="I3420" s="27" t="str">
        <f t="array" ref="I3420">INDEX(Def_Instancias_Equipamentos!$E$2:$E$5135, MATCH(L3420, Def_Instancias_Equipamentos!$D$2:$D$5135, 0), 1)</f>
        <v>IA-16RaBbB</v>
      </c>
      <c r="J3420" s="27" t="str">
        <f t="shared" si="26"/>
        <v>INTERNO</v>
      </c>
      <c r="K3420" s="28" t="str">
        <f>Def_Instancias_Equipamentos!$D$435</f>
        <v>SI-Glob:DI-BbBAmpV</v>
      </c>
      <c r="L3420" s="19" t="str">
        <f>Def_Instancias_Equipamentos!$D$443</f>
        <v>SI-Glob:DI-BbBPwrBEV</v>
      </c>
      <c r="M3420" s="213" t="s">
        <v>1262</v>
      </c>
      <c r="N3420" s="69" t="s">
        <v>1318</v>
      </c>
      <c r="O3420" s="31" t="str">
        <f>Def_Sistemas_Conectores_Cabos!$B$10</f>
        <v>N 50-ohm</v>
      </c>
      <c r="P3420" s="50" t="str">
        <f>Def_Sistemas_Conectores_Cabos!$B$10</f>
        <v>N 50-ohm</v>
      </c>
      <c r="Q3420" s="55" t="str">
        <f t="shared" si="31"/>
        <v>SI-Glob:DI-BbBAmpV/RF_OUT
SI-Glob:DI-BbBPwrBEV/Hyb_J1</v>
      </c>
      <c r="R3420" s="56">
        <f t="shared" si="50"/>
        <v>1.755</v>
      </c>
      <c r="S3420" s="27">
        <f t="shared" si="51"/>
        <v>2</v>
      </c>
      <c r="T3420" s="50" t="str">
        <f>Def_Sistemas_Conectores_Cabos!$C$10</f>
        <v>LMR-195</v>
      </c>
      <c r="U3420" s="56" t="s">
        <v>1319</v>
      </c>
      <c r="V3420" s="33"/>
      <c r="W3420" s="33"/>
      <c r="X3420" s="33"/>
    </row>
    <row r="3421" ht="15.75" customHeight="1">
      <c r="A3421" s="19" t="str">
        <f>Def_Sistemas_Conectores_Cabos!$A$6</f>
        <v>Timing Diagnostico</v>
      </c>
      <c r="B3421" s="22" t="str">
        <f>Datas_Entregas!$A$2</f>
        <v>Booster/LTB</v>
      </c>
      <c r="C3421" s="25">
        <f t="array" ref="C3421">INDEX(Datas_Entregas!$B$2:$B$100, MATCH(B3421, Datas_Entregas!$A$2:$A$100, 0), 1)</f>
        <v>43266</v>
      </c>
      <c r="D3421" s="22" t="str">
        <f>Def_Status_Montagem!$A$4</f>
        <v>Comprado / Esperando entrega</v>
      </c>
      <c r="E3421" s="35" t="str">
        <f>Def_Status_Montagem!$B$3</f>
        <v>Contratada / Etiqueta pelo DIG</v>
      </c>
      <c r="F3421" s="26" t="str">
        <f t="array" ref="F3421">INDEX(Def_Instancias_Equipamentos!$F$2:$F$1373, MATCH(K3421, Def_Instancias_Equipamentos!$D$2:$D$1373, 0), 1)</f>
        <v>Sala Racks 19&amp;20</v>
      </c>
      <c r="G3421" s="27" t="str">
        <f t="array" ref="G3421">INDEX(Def_Instancias_Equipamentos!$F$2:$F$1373, MATCH(L3421, Def_Instancias_Equipamentos!$D$2:$D$1373, 0), 1)</f>
        <v>Túnel (LTB)</v>
      </c>
      <c r="H3421" s="26" t="str">
        <f t="array" ref="H3421">INDEX(Def_Instancias_Equipamentos!$E$2:$E$1373, MATCH(K3421, Def_Instancias_Equipamentos!$D$2:$D$1373, 0), 1)</f>
        <v>IA-20RaDiag01</v>
      </c>
      <c r="I3421" s="27" t="str">
        <f t="array" ref="I3421">INDEX(Def_Instancias_Equipamentos!$E$2:$E$1373, MATCH(L3421, Def_Instancias_Equipamentos!$D$2:$D$1373, 0), 1)</f>
        <v>TB-02</v>
      </c>
      <c r="J3421" s="27" t="str">
        <f t="shared" si="26"/>
        <v>EXTERNO</v>
      </c>
      <c r="K3421" s="28" t="str">
        <f>Def_Instancias_Equipamentos!$D$90</f>
        <v>IA-20RaDiag01:TI-EVR</v>
      </c>
      <c r="L3421" s="19" t="str">
        <f>Def_Instancias_Equipamentos!$D$99</f>
        <v>TB-02:TI-OESglSFP-2</v>
      </c>
      <c r="M3421" s="44" t="s">
        <v>143</v>
      </c>
      <c r="N3421" s="45" t="s">
        <v>406</v>
      </c>
      <c r="O3421" s="79" t="str">
        <f>Def_Sistemas_Conectores_Cabos!$B$4</f>
        <v>LC simplex</v>
      </c>
      <c r="P3421" s="80" t="str">
        <f>Def_Sistemas_Conectores_Cabos!$B$4</f>
        <v>LC simplex</v>
      </c>
      <c r="Q3421" s="27" t="str">
        <f t="shared" si="31"/>
        <v>IA-20RaDiag01:TI-EVR/OUT1
TB-02:TI-OESglSFP-2/IN_Rx</v>
      </c>
      <c r="R3421" s="45">
        <v>53.0</v>
      </c>
      <c r="S3421" s="45">
        <v>53.0</v>
      </c>
      <c r="T3421" s="19" t="str">
        <f>Def_Sistemas_Conectores_Cabos!$C$3</f>
        <v>Fibra OM4 duplex</v>
      </c>
      <c r="U3421" s="32" t="s">
        <v>195</v>
      </c>
      <c r="V3421" s="33"/>
      <c r="W3421" s="64" t="str">
        <f t="shared" ref="W3421:X3421" si="52">K3421&amp;"/"&amp;M3421</f>
        <v>IA-20RaDiag01:TI-EVR/OUT1</v>
      </c>
      <c r="X3421" s="66" t="str">
        <f t="shared" si="52"/>
        <v>TB-02:TI-OESglSFP-2/IN_Rx</v>
      </c>
    </row>
    <row r="3422" ht="15.75" customHeight="1">
      <c r="A3422" s="19" t="str">
        <f>Def_Sistemas_Conectores_Cabos!$A$15</f>
        <v>Sintonia</v>
      </c>
      <c r="B3422" s="22" t="str">
        <f>Datas_Entregas!$A$2</f>
        <v>Booster/LTB</v>
      </c>
      <c r="C3422" s="25">
        <f t="array" ref="C3422">INDEX(Datas_Entregas!$B$2:$B$100, MATCH(B3422, Datas_Entregas!$A$2:$A$100, 0), 1)</f>
        <v>43266</v>
      </c>
      <c r="D3422" s="22" t="str">
        <f>Def_Status_Montagem!$A$3</f>
        <v>Verficado - Pronto para Produção</v>
      </c>
      <c r="E3422" s="35" t="str">
        <f>Def_Status_Montagem!$B$3</f>
        <v>Contratada / Etiqueta pelo DIG</v>
      </c>
      <c r="F3422" s="26" t="str">
        <f t="array" ref="F3422">INDEX(Def_Instancias_Equipamentos!$F$2:$F$5135, MATCH(K3422, Def_Instancias_Equipamentos!$D$2:$D$5135, 0), 1)</f>
        <v>Túnel (Booster)</v>
      </c>
      <c r="G3422" s="27" t="str">
        <f t="array" ref="G3422">INDEX(Def_Instancias_Equipamentos!$F$2:$F$5135, MATCH(L3422, Def_Instancias_Equipamentos!$D$2:$D$5135, 0), 1)</f>
        <v>Túnel (Booster)</v>
      </c>
      <c r="H3422" s="26" t="str">
        <f t="array" ref="H3422">INDEX(Def_Instancias_Equipamentos!$E$2:$E$5135, MATCH(K3422, Def_Instancias_Equipamentos!$D$2:$D$5135, 0), 1)</f>
        <v>BO-02D</v>
      </c>
      <c r="I3422" s="27" t="str">
        <f t="array" ref="I3422">INDEX(Def_Instancias_Equipamentos!$E$2:$E$5135, MATCH(L3422, Def_Instancias_Equipamentos!$D$2:$D$5135, 0), 1)</f>
        <v>BO-02D</v>
      </c>
      <c r="J3422" s="27" t="str">
        <f t="shared" si="26"/>
        <v>INTERNO</v>
      </c>
      <c r="K3422" s="31" t="str">
        <f>Def_Instancias_Equipamentos!$D$437</f>
        <v>BO-02D:DI-TunePwrHybH</v>
      </c>
      <c r="L3422" s="19" t="str">
        <f>Def_Instancias_Equipamentos!$D$396</f>
        <v>BO-02D:DI-TuneShkr</v>
      </c>
      <c r="M3422" s="213" t="s">
        <v>1320</v>
      </c>
      <c r="N3422" s="69" t="s">
        <v>1272</v>
      </c>
      <c r="O3422" s="31" t="str">
        <f>Def_Sistemas_Conectores_Cabos!$B$10</f>
        <v>N 50-ohm</v>
      </c>
      <c r="P3422" s="50" t="str">
        <f>Def_Sistemas_Conectores_Cabos!$B$10</f>
        <v>N 50-ohm</v>
      </c>
      <c r="Q3422" s="55" t="str">
        <f t="shared" si="31"/>
        <v>BO-02D:DI-TunePwrHybH/J3_0
BO-02D:DI-TuneShkr/ID</v>
      </c>
      <c r="R3422" s="69">
        <v>1.0</v>
      </c>
      <c r="S3422" s="69">
        <v>1.0</v>
      </c>
      <c r="T3422" s="50" t="str">
        <f>Def_Sistemas_Conectores_Cabos!$C$10</f>
        <v>LMR-195</v>
      </c>
      <c r="U3422" s="56"/>
      <c r="V3422" s="33"/>
      <c r="W3422" s="33"/>
      <c r="X3422" s="33"/>
    </row>
    <row r="3423" ht="15.75" customHeight="1">
      <c r="A3423" s="19" t="str">
        <f>Def_Sistemas_Conectores_Cabos!$A$15</f>
        <v>Sintonia</v>
      </c>
      <c r="B3423" s="22" t="str">
        <f>Datas_Entregas!$A$2</f>
        <v>Booster/LTB</v>
      </c>
      <c r="C3423" s="25">
        <f t="array" ref="C3423">INDEX(Datas_Entregas!$B$2:$B$100, MATCH(B3423, Datas_Entregas!$A$2:$A$100, 0), 1)</f>
        <v>43266</v>
      </c>
      <c r="D3423" s="22" t="str">
        <f>Def_Status_Montagem!$A$3</f>
        <v>Verficado - Pronto para Produção</v>
      </c>
      <c r="E3423" s="35" t="str">
        <f>Def_Status_Montagem!$B$3</f>
        <v>Contratada / Etiqueta pelo DIG</v>
      </c>
      <c r="F3423" s="26" t="str">
        <f t="array" ref="F3423">INDEX(Def_Instancias_Equipamentos!$F$2:$F$5135, MATCH(K3423, Def_Instancias_Equipamentos!$D$2:$D$5135, 0), 1)</f>
        <v>Túnel (Booster)</v>
      </c>
      <c r="G3423" s="27" t="str">
        <f t="array" ref="G3423">INDEX(Def_Instancias_Equipamentos!$F$2:$F$5135, MATCH(L3423, Def_Instancias_Equipamentos!$D$2:$D$5135, 0), 1)</f>
        <v>Túnel (Booster)</v>
      </c>
      <c r="H3423" s="26" t="str">
        <f t="array" ref="H3423">INDEX(Def_Instancias_Equipamentos!$E$2:$E$5135, MATCH(K3423, Def_Instancias_Equipamentos!$D$2:$D$5135, 0), 1)</f>
        <v>BO-02D</v>
      </c>
      <c r="I3423" s="27" t="str">
        <f t="array" ref="I3423">INDEX(Def_Instancias_Equipamentos!$E$2:$E$5135, MATCH(L3423, Def_Instancias_Equipamentos!$D$2:$D$5135, 0), 1)</f>
        <v>BO-02D</v>
      </c>
      <c r="J3423" s="27" t="str">
        <f t="shared" si="26"/>
        <v>INTERNO</v>
      </c>
      <c r="K3423" s="31" t="str">
        <f>Def_Instancias_Equipamentos!$D$437</f>
        <v>BO-02D:DI-TunePwrHybH</v>
      </c>
      <c r="L3423" s="19" t="str">
        <f>Def_Instancias_Equipamentos!$D$396</f>
        <v>BO-02D:DI-TuneShkr</v>
      </c>
      <c r="M3423" s="213" t="s">
        <v>1321</v>
      </c>
      <c r="N3423" s="69" t="s">
        <v>1190</v>
      </c>
      <c r="O3423" s="31" t="str">
        <f>Def_Sistemas_Conectores_Cabos!$B$10</f>
        <v>N 50-ohm</v>
      </c>
      <c r="P3423" s="50" t="str">
        <f>Def_Sistemas_Conectores_Cabos!$B$10</f>
        <v>N 50-ohm</v>
      </c>
      <c r="Q3423" s="55" t="str">
        <f t="shared" si="31"/>
        <v>BO-02D:DI-TunePwrHybH/J2_180
BO-02D:DI-TuneShkr/OD</v>
      </c>
      <c r="R3423" s="69">
        <v>1.0</v>
      </c>
      <c r="S3423" s="69">
        <v>1.0</v>
      </c>
      <c r="T3423" s="50" t="str">
        <f>Def_Sistemas_Conectores_Cabos!$C$10</f>
        <v>LMR-195</v>
      </c>
      <c r="U3423" s="56"/>
      <c r="V3423" s="33"/>
      <c r="W3423" s="33"/>
      <c r="X3423" s="33"/>
    </row>
    <row r="3424" ht="15.75" customHeight="1">
      <c r="A3424" s="19" t="str">
        <f>Def_Sistemas_Conectores_Cabos!$A$15</f>
        <v>Sintonia</v>
      </c>
      <c r="B3424" s="22" t="str">
        <f>Datas_Entregas!$A$2</f>
        <v>Booster/LTB</v>
      </c>
      <c r="C3424" s="25">
        <f t="array" ref="C3424">INDEX(Datas_Entregas!$B$2:$B$100, MATCH(B3424, Datas_Entregas!$A$2:$A$100, 0), 1)</f>
        <v>43266</v>
      </c>
      <c r="D3424" s="22" t="str">
        <f>Def_Status_Montagem!$A$3</f>
        <v>Verficado - Pronto para Produção</v>
      </c>
      <c r="E3424" s="35" t="str">
        <f>Def_Status_Montagem!$B$3</f>
        <v>Contratada / Etiqueta pelo DIG</v>
      </c>
      <c r="F3424" s="26" t="str">
        <f t="array" ref="F3424">INDEX(Def_Instancias_Equipamentos!$F$2:$F$5135, MATCH(K3424, Def_Instancias_Equipamentos!$D$2:$D$5135, 0), 1)</f>
        <v>Túnel (Booster)</v>
      </c>
      <c r="G3424" s="27" t="str">
        <f t="array" ref="G3424">INDEX(Def_Instancias_Equipamentos!$F$2:$F$5135, MATCH(L3424, Def_Instancias_Equipamentos!$D$2:$D$5135, 0), 1)</f>
        <v>Túnel (Booster)</v>
      </c>
      <c r="H3424" s="26" t="str">
        <f t="array" ref="H3424">INDEX(Def_Instancias_Equipamentos!$E$2:$E$5135, MATCH(K3424, Def_Instancias_Equipamentos!$D$2:$D$5135, 0), 1)</f>
        <v>BO-02D</v>
      </c>
      <c r="I3424" s="27" t="str">
        <f t="array" ref="I3424">INDEX(Def_Instancias_Equipamentos!$E$2:$E$5135, MATCH(L3424, Def_Instancias_Equipamentos!$D$2:$D$5135, 0), 1)</f>
        <v>BO-02D</v>
      </c>
      <c r="J3424" s="27" t="str">
        <f t="shared" si="26"/>
        <v>INTERNO</v>
      </c>
      <c r="K3424" s="31" t="str">
        <f>Def_Instancias_Equipamentos!$D$438</f>
        <v>BO-02D:DI-TunePwrHybV</v>
      </c>
      <c r="L3424" s="19" t="str">
        <f>Def_Instancias_Equipamentos!$D$396</f>
        <v>BO-02D:DI-TuneShkr</v>
      </c>
      <c r="M3424" s="213" t="s">
        <v>1320</v>
      </c>
      <c r="N3424" s="69" t="s">
        <v>1275</v>
      </c>
      <c r="O3424" s="31" t="str">
        <f>Def_Sistemas_Conectores_Cabos!$B$10</f>
        <v>N 50-ohm</v>
      </c>
      <c r="P3424" s="50" t="str">
        <f>Def_Sistemas_Conectores_Cabos!$B$10</f>
        <v>N 50-ohm</v>
      </c>
      <c r="Q3424" s="55" t="str">
        <f t="shared" si="31"/>
        <v>BO-02D:DI-TunePwrHybV/J3_0
BO-02D:DI-TuneShkr/BD</v>
      </c>
      <c r="R3424" s="69">
        <v>1.0</v>
      </c>
      <c r="S3424" s="69">
        <v>1.0</v>
      </c>
      <c r="T3424" s="50" t="str">
        <f>Def_Sistemas_Conectores_Cabos!$C$10</f>
        <v>LMR-195</v>
      </c>
      <c r="U3424" s="56"/>
      <c r="V3424" s="33"/>
      <c r="W3424" s="33"/>
      <c r="X3424" s="33"/>
    </row>
    <row r="3425" ht="15.75" customHeight="1">
      <c r="A3425" s="19" t="str">
        <f>Def_Sistemas_Conectores_Cabos!$A$15</f>
        <v>Sintonia</v>
      </c>
      <c r="B3425" s="22" t="str">
        <f>Datas_Entregas!$A$2</f>
        <v>Booster/LTB</v>
      </c>
      <c r="C3425" s="25">
        <f t="array" ref="C3425">INDEX(Datas_Entregas!$B$2:$B$100, MATCH(B3425, Datas_Entregas!$A$2:$A$100, 0), 1)</f>
        <v>43266</v>
      </c>
      <c r="D3425" s="22" t="str">
        <f>Def_Status_Montagem!$A$3</f>
        <v>Verficado - Pronto para Produção</v>
      </c>
      <c r="E3425" s="35" t="str">
        <f>Def_Status_Montagem!$B$3</f>
        <v>Contratada / Etiqueta pelo DIG</v>
      </c>
      <c r="F3425" s="26" t="str">
        <f t="array" ref="F3425">INDEX(Def_Instancias_Equipamentos!$F$2:$F$5135, MATCH(K3425, Def_Instancias_Equipamentos!$D$2:$D$5135, 0), 1)</f>
        <v>Túnel (Booster)</v>
      </c>
      <c r="G3425" s="27" t="str">
        <f t="array" ref="G3425">INDEX(Def_Instancias_Equipamentos!$F$2:$F$5135, MATCH(L3425, Def_Instancias_Equipamentos!$D$2:$D$5135, 0), 1)</f>
        <v>Túnel (Booster)</v>
      </c>
      <c r="H3425" s="26" t="str">
        <f t="array" ref="H3425">INDEX(Def_Instancias_Equipamentos!$E$2:$E$5135, MATCH(K3425, Def_Instancias_Equipamentos!$D$2:$D$5135, 0), 1)</f>
        <v>BO-02D</v>
      </c>
      <c r="I3425" s="27" t="str">
        <f t="array" ref="I3425">INDEX(Def_Instancias_Equipamentos!$E$2:$E$5135, MATCH(L3425, Def_Instancias_Equipamentos!$D$2:$D$5135, 0), 1)</f>
        <v>BO-02D</v>
      </c>
      <c r="J3425" s="27" t="str">
        <f t="shared" si="26"/>
        <v>INTERNO</v>
      </c>
      <c r="K3425" s="31" t="str">
        <f>Def_Instancias_Equipamentos!$D$438</f>
        <v>BO-02D:DI-TunePwrHybV</v>
      </c>
      <c r="L3425" s="19" t="str">
        <f>Def_Instancias_Equipamentos!$D$396</f>
        <v>BO-02D:DI-TuneShkr</v>
      </c>
      <c r="M3425" s="213" t="s">
        <v>1321</v>
      </c>
      <c r="N3425" s="69" t="s">
        <v>1276</v>
      </c>
      <c r="O3425" s="31" t="str">
        <f>Def_Sistemas_Conectores_Cabos!$B$10</f>
        <v>N 50-ohm</v>
      </c>
      <c r="P3425" s="50" t="str">
        <f>Def_Sistemas_Conectores_Cabos!$B$10</f>
        <v>N 50-ohm</v>
      </c>
      <c r="Q3425" s="55" t="str">
        <f t="shared" si="31"/>
        <v>BO-02D:DI-TunePwrHybV/J2_180
BO-02D:DI-TuneShkr/TD</v>
      </c>
      <c r="R3425" s="69">
        <v>1.0</v>
      </c>
      <c r="S3425" s="69">
        <v>1.0</v>
      </c>
      <c r="T3425" s="50" t="str">
        <f>Def_Sistemas_Conectores_Cabos!$C$10</f>
        <v>LMR-195</v>
      </c>
      <c r="U3425" s="56"/>
      <c r="V3425" s="33"/>
      <c r="W3425" s="33"/>
      <c r="X3425" s="33"/>
    </row>
    <row r="3426" ht="15.75" customHeight="1">
      <c r="A3426" s="218" t="str">
        <f>Def_Sistemas_Conectores_Cabos!$A$3</f>
        <v>Diagnostico</v>
      </c>
      <c r="B3426" s="219" t="str">
        <f>Datas_Entregas!$A$3</f>
        <v>BTS/Anel</v>
      </c>
      <c r="C3426" s="220">
        <f t="array" ref="C3426">INDEX(Datas_Entregas!$B$2:$B$100, MATCH(B3426, Datas_Entregas!$A$2:$A$100, 0), 1)</f>
        <v>43296</v>
      </c>
      <c r="D3426" s="219" t="str">
        <f>Def_Status_Montagem!$A$3</f>
        <v>Verficado - Pronto para Produção</v>
      </c>
      <c r="E3426" s="221" t="str">
        <f>Def_Status_Montagem!$B$3</f>
        <v>Contratada / Etiqueta pelo DIG</v>
      </c>
      <c r="F3426" s="222" t="str">
        <f t="array" ref="F3426">INDEX(Def_Instancias_Equipamentos!$F$2:$F$5135, MATCH(K3426, Def_Instancias_Equipamentos!$D$2:$D$5135, 0), 1)</f>
        <v>Sala Racks 14</v>
      </c>
      <c r="G3426" s="223" t="str">
        <f t="array" ref="G3426">INDEX(Def_Instancias_Equipamentos!$F$2:$F$5135, MATCH(L3426, Def_Instancias_Equipamentos!$D$2:$D$5135, 0), 1)</f>
        <v>Sala Racks 14</v>
      </c>
      <c r="H3426" s="222" t="str">
        <f t="array" ref="H3426">INDEX(Def_Instancias_Equipamentos!$E$2:$E$5135, MATCH(K3423, Def_Instancias_Equipamentos!$D$2:$D$5135, 0), 1)</f>
        <v>BO-02D</v>
      </c>
      <c r="I3426" s="223" t="str">
        <f t="array" ref="I3426">INDEX(Def_Instancias_Equipamentos!$E$2:$E$5135, MATCH(L3426, Def_Instancias_Equipamentos!$D$2:$D$5135, 0), 1)</f>
        <v>IA-14RaDiag03</v>
      </c>
      <c r="J3426" s="223" t="str">
        <f t="shared" si="26"/>
        <v>EXTERNO</v>
      </c>
      <c r="K3426" s="224" t="str">
        <f>Def_Instancias_Equipamentos!D464</f>
        <v>IA-14RaDiag03:CO-NetSw </v>
      </c>
      <c r="L3426" s="218" t="str">
        <f>Def_Instancias_Equipamentos!D458</f>
        <v>IA-14RaDiag03:CO-IOCSrv</v>
      </c>
      <c r="M3426" s="225" t="s">
        <v>1110</v>
      </c>
      <c r="N3426" s="226" t="s">
        <v>1182</v>
      </c>
      <c r="O3426" s="227" t="str">
        <f>Def_Sistemas_Conectores_Cabos!$B$27</f>
        <v>8P8C (RJ 45)</v>
      </c>
      <c r="P3426" s="228" t="str">
        <f>Def_Sistemas_Conectores_Cabos!$B$27</f>
        <v>8P8C (RJ 45)</v>
      </c>
      <c r="Q3426" s="223" t="str">
        <f t="shared" si="31"/>
        <v>IA-14RaDiag03:CO-NetSw /3
IA-14RaDiag03:CO-IOCSrv/Gbe1</v>
      </c>
      <c r="R3426" s="229">
        <v>2.0</v>
      </c>
      <c r="S3426" s="229">
        <v>2.0</v>
      </c>
      <c r="T3426" s="218"/>
      <c r="U3426" s="230"/>
      <c r="V3426" s="33"/>
      <c r="W3426" s="33"/>
      <c r="X3426" s="33"/>
    </row>
    <row r="3427" ht="15.75" customHeight="1">
      <c r="A3427" s="218" t="str">
        <f>Def_Sistemas_Conectores_Cabos!$A$3</f>
        <v>Diagnostico</v>
      </c>
      <c r="B3427" s="219" t="str">
        <f>Datas_Entregas!$A$3</f>
        <v>BTS/Anel</v>
      </c>
      <c r="C3427" s="220">
        <f t="array" ref="C3427">INDEX(Datas_Entregas!$B$2:$B$100, MATCH(B3427, Datas_Entregas!$A$2:$A$100, 0), 1)</f>
        <v>43296</v>
      </c>
      <c r="D3427" s="219" t="str">
        <f>Def_Status_Montagem!$A$3</f>
        <v>Verficado - Pronto para Produção</v>
      </c>
      <c r="E3427" s="221" t="str">
        <f>Def_Status_Montagem!$B$3</f>
        <v>Contratada / Etiqueta pelo DIG</v>
      </c>
      <c r="F3427" s="222" t="str">
        <f t="array" ref="F3427">INDEX(Def_Instancias_Equipamentos!$F$2:$F$5135, MATCH(K3426, Def_Instancias_Equipamentos!$D$2:$D$5135, 0), 1)</f>
        <v>Sala Racks 14</v>
      </c>
      <c r="G3427" s="223" t="str">
        <f t="array" ref="G3427">INDEX(Def_Instancias_Equipamentos!$F$2:$F$5135, MATCH(L3427, Def_Instancias_Equipamentos!$D$2:$D$5135, 0), 1)</f>
        <v>Sala Racks 14</v>
      </c>
      <c r="H3427" s="222" t="str">
        <f t="array" ref="H3427">INDEX(Def_Instancias_Equipamentos!$E$2:$E$5135, MATCH(K3424, Def_Instancias_Equipamentos!$D$2:$D$5135, 0), 1)</f>
        <v>BO-02D</v>
      </c>
      <c r="I3427" s="223" t="str">
        <f t="array" ref="I3427">INDEX(Def_Instancias_Equipamentos!$E$2:$E$5135, MATCH(L3427, Def_Instancias_Equipamentos!$D$2:$D$5135, 0), 1)</f>
        <v>IA-14RaDiag03</v>
      </c>
      <c r="J3427" s="223" t="str">
        <f t="shared" si="26"/>
        <v>EXTERNO</v>
      </c>
      <c r="K3427" s="224" t="str">
        <f>Def_Instancias_Equipamentos!D464</f>
        <v>IA-14RaDiag03:CO-NetSw </v>
      </c>
      <c r="L3427" s="218" t="str">
        <f>Def_Instancias_Equipamentos!D458</f>
        <v>IA-14RaDiag03:CO-IOCSrv</v>
      </c>
      <c r="M3427" s="225" t="s">
        <v>1116</v>
      </c>
      <c r="N3427" s="226" t="s">
        <v>1184</v>
      </c>
      <c r="O3427" s="227" t="str">
        <f>Def_Sistemas_Conectores_Cabos!$B$27</f>
        <v>8P8C (RJ 45)</v>
      </c>
      <c r="P3427" s="228" t="str">
        <f>Def_Sistemas_Conectores_Cabos!$B$27</f>
        <v>8P8C (RJ 45)</v>
      </c>
      <c r="Q3427" s="223" t="str">
        <f t="shared" si="31"/>
        <v>IA-14RaDiag03:CO-NetSw /4
IA-14RaDiag03:CO-IOCSrv/iDRAC</v>
      </c>
      <c r="R3427" s="229">
        <v>2.0</v>
      </c>
      <c r="S3427" s="229">
        <v>2.0</v>
      </c>
      <c r="T3427" s="218"/>
      <c r="U3427" s="230"/>
      <c r="V3427" s="33"/>
      <c r="W3427" s="33"/>
      <c r="X3427" s="33"/>
    </row>
    <row r="3428" ht="15.75" customHeight="1">
      <c r="A3428" s="218" t="str">
        <f>Def_Sistemas_Conectores_Cabos!$A$3</f>
        <v>Diagnostico</v>
      </c>
      <c r="B3428" s="219" t="str">
        <f>Datas_Entregas!$A$3</f>
        <v>BTS/Anel</v>
      </c>
      <c r="C3428" s="220">
        <f t="array" ref="C3428">INDEX(Datas_Entregas!$B$2:$B$100, MATCH(B3428, Datas_Entregas!$A$2:$A$100, 0), 1)</f>
        <v>43296</v>
      </c>
      <c r="D3428" s="219" t="str">
        <f>Def_Status_Montagem!$A$3</f>
        <v>Verficado - Pronto para Produção</v>
      </c>
      <c r="E3428" s="221" t="str">
        <f>Def_Status_Montagem!$B$3</f>
        <v>Contratada / Etiqueta pelo DIG</v>
      </c>
      <c r="F3428" s="222" t="str">
        <f t="array" ref="F3428">INDEX(Def_Instancias_Equipamentos!$F$2:$F$5135, MATCH(K3427, Def_Instancias_Equipamentos!$D$2:$D$5135, 0), 1)</f>
        <v>Sala Racks 14</v>
      </c>
      <c r="G3428" s="223" t="str">
        <f t="array" ref="G3428">INDEX(Def_Instancias_Equipamentos!$F$2:$F$5135, MATCH(L3427, Def_Instancias_Equipamentos!$D$2:$D$5135, 0), 1)</f>
        <v>Sala Racks 14</v>
      </c>
      <c r="H3428" s="222" t="str">
        <f t="array" ref="H3428">INDEX(Def_Instancias_Equipamentos!$E$2:$E$5135, MATCH(K3425, Def_Instancias_Equipamentos!$D$2:$D$5135, 0), 1)</f>
        <v>BO-02D</v>
      </c>
      <c r="I3428" s="223" t="str">
        <f t="array" ref="I3428">INDEX(Def_Instancias_Equipamentos!$E$2:$E$5135, MATCH(L3427, Def_Instancias_Equipamentos!$D$2:$D$5135, 0), 1)</f>
        <v>IA-14RaDiag03</v>
      </c>
      <c r="J3428" s="223" t="str">
        <f t="shared" si="26"/>
        <v>EXTERNO</v>
      </c>
      <c r="K3428" s="224" t="str">
        <f>Def_Instancias_Equipamentos!D464</f>
        <v>IA-14RaDiag03:CO-NetSw </v>
      </c>
      <c r="L3428" s="218" t="str">
        <f>Def_Instancias_Equipamentos!D83</f>
        <v>IA-14RaDiag03:TI-EVE</v>
      </c>
      <c r="M3428" s="225" t="s">
        <v>1187</v>
      </c>
      <c r="N3428" s="226" t="s">
        <v>1089</v>
      </c>
      <c r="O3428" s="227" t="str">
        <f>Def_Sistemas_Conectores_Cabos!$B$27</f>
        <v>8P8C (RJ 45)</v>
      </c>
      <c r="P3428" s="228" t="str">
        <f>Def_Sistemas_Conectores_Cabos!$B$27</f>
        <v>8P8C (RJ 45)</v>
      </c>
      <c r="Q3428" s="223" t="str">
        <f t="shared" si="31"/>
        <v>IA-14RaDiag03:CO-NetSw /5
IA-14RaDiag03:TI-EVE/Eth</v>
      </c>
      <c r="R3428" s="229">
        <v>2.0</v>
      </c>
      <c r="S3428" s="229">
        <v>2.0</v>
      </c>
      <c r="T3428" s="218"/>
      <c r="U3428" s="230"/>
      <c r="V3428" s="33"/>
      <c r="W3428" s="33"/>
      <c r="X3428" s="33"/>
    </row>
    <row r="3429" ht="15.75" customHeight="1">
      <c r="A3429" s="19" t="str">
        <f>Def_Sistemas_Conectores_Cabos!$A$14</f>
        <v>BbB</v>
      </c>
      <c r="B3429" s="22" t="str">
        <f>Datas_Entregas!$A$3</f>
        <v>BTS/Anel</v>
      </c>
      <c r="C3429" s="25">
        <f t="array" ref="C3429">INDEX(Datas_Entregas!$B$2:$B$100, MATCH(B3429, Datas_Entregas!$A$2:$A$100, 0), 1)</f>
        <v>43296</v>
      </c>
      <c r="D3429" s="22" t="str">
        <f>Def_Status_Montagem!$A$3</f>
        <v>Verficado - Pronto para Produção</v>
      </c>
      <c r="E3429" s="35" t="str">
        <f>Def_Status_Montagem!$B$3</f>
        <v>Contratada / Etiqueta pelo DIG</v>
      </c>
      <c r="F3429" s="26" t="str">
        <f t="array" ref="F3429">INDEX(Def_Instancias_Equipamentos!$F$2:$F$5135, MATCH(K3429, Def_Instancias_Equipamentos!$D$2:$D$5135, 0), 1)</f>
        <v>Sala Racks 16</v>
      </c>
      <c r="G3429" s="27" t="str">
        <f t="array" ref="G3429">INDEX(Def_Instancias_Equipamentos!$F$2:$F$5135, MATCH(L3429, Def_Instancias_Equipamentos!$D$2:$D$5135, 0), 1)</f>
        <v>Sala Racks 16</v>
      </c>
      <c r="H3429" s="26" t="str">
        <f t="array" ref="H3429">INDEX(Def_Instancias_Equipamentos!$E$2:$E$5135, MATCH(K3429, Def_Instancias_Equipamentos!$D$2:$D$5135, 0), 1)</f>
        <v>IA-16RaBbB</v>
      </c>
      <c r="I3429" s="27" t="str">
        <f t="array" ref="I3429">INDEX(Def_Instancias_Equipamentos!$E$2:$E$5135, MATCH(L3429, Def_Instancias_Equipamentos!$D$2:$D$5135, 0), 1)</f>
        <v>IA-16RaBbB</v>
      </c>
      <c r="J3429" s="27" t="str">
        <f t="shared" si="26"/>
        <v>INTERNO</v>
      </c>
      <c r="K3429" s="28" t="str">
        <f>Def_Instancias_Equipamentos!$D$389</f>
        <v>SI-Glob:DI-BbBProc-H</v>
      </c>
      <c r="L3429" s="19" t="str">
        <f>Def_Instancias_Equipamentos!$D$436</f>
        <v>SI-Glob:DI-BbBAmpH</v>
      </c>
      <c r="M3429" s="68" t="s">
        <v>1322</v>
      </c>
      <c r="N3429" s="45" t="s">
        <v>1260</v>
      </c>
      <c r="O3429" s="31" t="str">
        <f>Def_Sistemas_Conectores_Cabos!$B$7</f>
        <v>SMA 50-ohm</v>
      </c>
      <c r="P3429" s="50" t="str">
        <f>Def_Sistemas_Conectores_Cabos!$B$10</f>
        <v>N 50-ohm</v>
      </c>
      <c r="Q3429" s="27" t="str">
        <f t="shared" si="31"/>
        <v>SI-Glob:DI-BbBProc-H/FAST_DAC_OUT
SI-Glob:DI-BbBAmpH/RF_IN</v>
      </c>
      <c r="R3429" s="32">
        <f>18*0.045+1*0.6+0*0.6+0.45</f>
        <v>1.86</v>
      </c>
      <c r="S3429" s="27">
        <f t="shared" ref="S3429:S3431" si="53">CEILING(R3429*2)/2</f>
        <v>2</v>
      </c>
      <c r="T3429" s="19" t="str">
        <f>Def_Sistemas_Conectores_Cabos!$C$10</f>
        <v>LMR-195</v>
      </c>
      <c r="U3429" s="32" t="s">
        <v>1323</v>
      </c>
      <c r="V3429" s="33"/>
      <c r="W3429" s="33"/>
      <c r="X3429" s="33"/>
    </row>
    <row r="3430" ht="15.75" customHeight="1">
      <c r="A3430" s="19" t="str">
        <f>Def_Sistemas_Conectores_Cabos!$A$14</f>
        <v>BbB</v>
      </c>
      <c r="B3430" s="22" t="str">
        <f>Datas_Entregas!$A$3</f>
        <v>BTS/Anel</v>
      </c>
      <c r="C3430" s="25">
        <f t="array" ref="C3430">INDEX(Datas_Entregas!$B$2:$B$100, MATCH(B3430, Datas_Entregas!$A$2:$A$100, 0), 1)</f>
        <v>43296</v>
      </c>
      <c r="D3430" s="22" t="str">
        <f>Def_Status_Montagem!$A$3</f>
        <v>Verficado - Pronto para Produção</v>
      </c>
      <c r="E3430" s="35" t="str">
        <f>Def_Status_Montagem!$B$3</f>
        <v>Contratada / Etiqueta pelo DIG</v>
      </c>
      <c r="F3430" s="26" t="str">
        <f t="array" ref="F3430">INDEX(Def_Instancias_Equipamentos!$F$2:$F$5135, MATCH(K3430, Def_Instancias_Equipamentos!$D$2:$D$5135, 0), 1)</f>
        <v>Sala Racks 16</v>
      </c>
      <c r="G3430" s="27" t="str">
        <f t="array" ref="G3430">INDEX(Def_Instancias_Equipamentos!$F$2:$F$5135, MATCH(L3430, Def_Instancias_Equipamentos!$D$2:$D$5135, 0), 1)</f>
        <v>Sala Racks 16</v>
      </c>
      <c r="H3430" s="26" t="str">
        <f t="array" ref="H3430">INDEX(Def_Instancias_Equipamentos!$E$2:$E$5135, MATCH(K3430, Def_Instancias_Equipamentos!$D$2:$D$5135, 0), 1)</f>
        <v>IA-16RaBbB</v>
      </c>
      <c r="I3430" s="27" t="str">
        <f t="array" ref="I3430">INDEX(Def_Instancias_Equipamentos!$E$2:$E$5135, MATCH(L3430, Def_Instancias_Equipamentos!$D$2:$D$5135, 0), 1)</f>
        <v>IA-16RaBbB</v>
      </c>
      <c r="J3430" s="27" t="str">
        <f t="shared" si="26"/>
        <v>INTERNO</v>
      </c>
      <c r="K3430" s="28" t="str">
        <f>Def_Instancias_Equipamentos!$D$391</f>
        <v>SI-Glob:DI-BbBProc-V</v>
      </c>
      <c r="L3430" s="19" t="str">
        <f>Def_Instancias_Equipamentos!$D$435</f>
        <v>SI-Glob:DI-BbBAmpV</v>
      </c>
      <c r="M3430" s="68" t="s">
        <v>1322</v>
      </c>
      <c r="N3430" s="45" t="s">
        <v>1260</v>
      </c>
      <c r="O3430" s="31" t="str">
        <f>Def_Sistemas_Conectores_Cabos!$B$7</f>
        <v>SMA 50-ohm</v>
      </c>
      <c r="P3430" s="50" t="str">
        <f>Def_Sistemas_Conectores_Cabos!$B$10</f>
        <v>N 50-ohm</v>
      </c>
      <c r="Q3430" s="27" t="str">
        <f t="shared" si="31"/>
        <v>SI-Glob:DI-BbBProc-V/FAST_DAC_OUT
SI-Glob:DI-BbBAmpV/RF_IN</v>
      </c>
      <c r="R3430" s="32">
        <f>20*0.045+1*0.6+0*0.6+0.45</f>
        <v>1.95</v>
      </c>
      <c r="S3430" s="27">
        <f t="shared" si="53"/>
        <v>2</v>
      </c>
      <c r="T3430" s="19" t="str">
        <f>Def_Sistemas_Conectores_Cabos!$C$10</f>
        <v>LMR-195</v>
      </c>
      <c r="U3430" s="32" t="s">
        <v>1323</v>
      </c>
      <c r="V3430" s="33"/>
      <c r="W3430" s="33"/>
      <c r="X3430" s="33"/>
    </row>
    <row r="3431" ht="15.75" customHeight="1">
      <c r="A3431" s="19" t="str">
        <f>Def_Sistemas_Conectores_Cabos!$A$14</f>
        <v>BbB</v>
      </c>
      <c r="B3431" s="22" t="str">
        <f>Datas_Entregas!$A$3</f>
        <v>BTS/Anel</v>
      </c>
      <c r="C3431" s="25">
        <f t="array" ref="C3431">INDEX(Datas_Entregas!$B$2:$B$100, MATCH(B3431, Datas_Entregas!$A$2:$A$100, 0), 1)</f>
        <v>43296</v>
      </c>
      <c r="D3431" s="22" t="str">
        <f>Def_Status_Montagem!$A$3</f>
        <v>Verficado - Pronto para Produção</v>
      </c>
      <c r="E3431" s="35" t="str">
        <f>Def_Status_Montagem!$B$3</f>
        <v>Contratada / Etiqueta pelo DIG</v>
      </c>
      <c r="F3431" s="26" t="str">
        <f t="array" ref="F3431">INDEX(Def_Instancias_Equipamentos!$F$2:$F$5135, MATCH(K3431, Def_Instancias_Equipamentos!$D$2:$D$5135, 0), 1)</f>
        <v>Sala Racks 16</v>
      </c>
      <c r="G3431" s="27" t="str">
        <f t="array" ref="G3431">INDEX(Def_Instancias_Equipamentos!$F$2:$F$5135, MATCH(L3431, Def_Instancias_Equipamentos!$D$2:$D$5135, 0), 1)</f>
        <v>Sala Racks 16</v>
      </c>
      <c r="H3431" s="26" t="str">
        <f t="array" ref="H3431">INDEX(Def_Instancias_Equipamentos!$E$2:$E$5135, MATCH(K3431, Def_Instancias_Equipamentos!$D$2:$D$5135, 0), 1)</f>
        <v>IA-16RaBbB</v>
      </c>
      <c r="I3431" s="27" t="str">
        <f t="array" ref="I3431">INDEX(Def_Instancias_Equipamentos!$E$2:$E$5135, MATCH(L3431, Def_Instancias_Equipamentos!$D$2:$D$5135, 0), 1)</f>
        <v>IA-16RaBbB</v>
      </c>
      <c r="J3431" s="27" t="str">
        <f t="shared" si="26"/>
        <v>INTERNO</v>
      </c>
      <c r="K3431" s="28" t="str">
        <f>Def_Instancias_Equipamentos!$D$433</f>
        <v>SI-Glob:DI-BbBAmpL-1</v>
      </c>
      <c r="L3431" s="19" t="str">
        <f>Def_Instancias_Equipamentos!$D$444</f>
        <v>SI-Glob:DI-BbBPwrBEL</v>
      </c>
      <c r="M3431" s="68" t="s">
        <v>1262</v>
      </c>
      <c r="N3431" s="45" t="s">
        <v>1324</v>
      </c>
      <c r="O3431" s="31" t="str">
        <f>Def_Sistemas_Conectores_Cabos!$B$7</f>
        <v>SMA 50-ohm</v>
      </c>
      <c r="P3431" s="50" t="str">
        <f>Def_Sistemas_Conectores_Cabos!$B$10</f>
        <v>N 50-ohm</v>
      </c>
      <c r="Q3431" s="27" t="str">
        <f t="shared" si="31"/>
        <v>SI-Glob:DI-BbBAmpL-1/RF_OUT
SI-Glob:DI-BbBPwrBEL/ISOLATOR_1_IN</v>
      </c>
      <c r="R3431" s="32">
        <f>16*0.045+1*0.6+1*0.6+0.45</f>
        <v>2.37</v>
      </c>
      <c r="S3431" s="27">
        <f t="shared" si="53"/>
        <v>2.5</v>
      </c>
      <c r="T3431" s="19" t="str">
        <f>Def_Sistemas_Conectores_Cabos!$C$10</f>
        <v>LMR-195</v>
      </c>
      <c r="U3431" s="32" t="s">
        <v>1325</v>
      </c>
      <c r="V3431" s="33"/>
      <c r="W3431" s="33"/>
      <c r="X3431" s="33"/>
    </row>
    <row r="3432" ht="15.75" customHeight="1">
      <c r="A3432" s="19" t="str">
        <f>Def_Sistemas_Conectores_Cabos!$A$6</f>
        <v>Timing Diagnostico</v>
      </c>
      <c r="B3432" s="22" t="str">
        <f>Datas_Entregas!$A$2</f>
        <v>Booster/LTB</v>
      </c>
      <c r="C3432" s="25">
        <f t="array" ref="C3432">INDEX(Datas_Entregas!$B$2:$B$100, MATCH(B3432, Datas_Entregas!$A$2:$A$100, 0), 1)</f>
        <v>43266</v>
      </c>
      <c r="D3432" s="22" t="str">
        <f>Def_Status_Montagem!$A$4</f>
        <v>Comprado / Esperando entrega</v>
      </c>
      <c r="E3432" s="22" t="str">
        <f>Def_Status_Montagem!$B$3</f>
        <v>Contratada / Etiqueta pelo DIG</v>
      </c>
      <c r="F3432" s="26" t="str">
        <f t="array" ref="F3432">INDEX(Def_Instancias_Equipamentos!$F$2:$F$1373, MATCH(K3432, Def_Instancias_Equipamentos!$D$2:$D$1373, 0), 1)</f>
        <v>Sala Racks 19&amp;20</v>
      </c>
      <c r="G3432" s="27" t="str">
        <f t="array" ref="G3432">INDEX(Def_Instancias_Equipamentos!$F$2:$F$1373, MATCH(L3432, Def_Instancias_Equipamentos!$D$2:$D$1373, 0), 1)</f>
        <v>Túnel (LTB)</v>
      </c>
      <c r="H3432" s="26" t="str">
        <f t="array" ref="H3432">INDEX(Def_Instancias_Equipamentos!$E$2:$E$1373, MATCH(K3432, Def_Instancias_Equipamentos!$D$2:$D$1373, 0), 1)</f>
        <v>IA-20RaDiag01</v>
      </c>
      <c r="I3432" s="27" t="str">
        <f t="array" ref="I3432">INDEX(Def_Instancias_Equipamentos!$E$2:$E$1373, MATCH(L3432, Def_Instancias_Equipamentos!$D$2:$D$1373, 0), 1)</f>
        <v>TB-01</v>
      </c>
      <c r="J3432" s="27" t="str">
        <f t="shared" si="26"/>
        <v>EXTERNO</v>
      </c>
      <c r="K3432" s="28" t="str">
        <f>Def_Instancias_Equipamentos!$D$90</f>
        <v>IA-20RaDiag01:TI-EVR</v>
      </c>
      <c r="L3432" s="19" t="str">
        <f>Def_Instancias_Equipamentos!$D$96</f>
        <v>TB-01:TI-OESglSFP-1</v>
      </c>
      <c r="M3432" s="44" t="s">
        <v>96</v>
      </c>
      <c r="N3432" s="45" t="s">
        <v>406</v>
      </c>
      <c r="O3432" s="79" t="str">
        <f>Def_Sistemas_Conectores_Cabos!$B$4</f>
        <v>LC simplex</v>
      </c>
      <c r="P3432" s="80" t="str">
        <f>Def_Sistemas_Conectores_Cabos!$B$4</f>
        <v>LC simplex</v>
      </c>
      <c r="Q3432" s="27" t="str">
        <f t="shared" si="31"/>
        <v>IA-20RaDiag01:TI-EVR/OUT0
TB-01:TI-OESglSFP-1/IN_Rx</v>
      </c>
      <c r="R3432" s="45">
        <v>65.0</v>
      </c>
      <c r="S3432" s="45">
        <v>65.0</v>
      </c>
      <c r="T3432" s="19" t="str">
        <f>Def_Sistemas_Conectores_Cabos!$C$3</f>
        <v>Fibra OM4 duplex</v>
      </c>
      <c r="U3432" s="32" t="s">
        <v>195</v>
      </c>
      <c r="V3432" s="33"/>
      <c r="W3432" s="64" t="str">
        <f t="shared" ref="W3432:X3432" si="54">K3432&amp;"/"&amp;M3432</f>
        <v>IA-20RaDiag01:TI-EVR/OUT0</v>
      </c>
      <c r="X3432" s="66" t="str">
        <f t="shared" si="54"/>
        <v>TB-01:TI-OESglSFP-1/IN_Rx</v>
      </c>
    </row>
    <row r="3433" ht="15.75" customHeight="1">
      <c r="A3433" s="19" t="str">
        <f>Def_Sistemas_Conectores_Cabos!$A$6</f>
        <v>Timing Diagnostico</v>
      </c>
      <c r="B3433" s="22" t="str">
        <f>Datas_Entregas!$A$2</f>
        <v>Booster/LTB</v>
      </c>
      <c r="C3433" s="25">
        <f t="array" ref="C3433">INDEX(Datas_Entregas!$B$2:$B$100, MATCH(B3433, Datas_Entregas!$A$2:$A$100, 0), 1)</f>
        <v>43266</v>
      </c>
      <c r="D3433" s="22" t="str">
        <f>Def_Status_Montagem!$A$3</f>
        <v>Verficado - Pronto para Produção</v>
      </c>
      <c r="E3433" s="35" t="str">
        <f>Def_Status_Montagem!$B$4</f>
        <v>Contratada (inclui etiqueta)</v>
      </c>
      <c r="F3433" s="26" t="str">
        <f t="array" ref="F3433">INDEX(Def_Instancias_Equipamentos!$F$2:$F$1373, MATCH(K3433, Def_Instancias_Equipamentos!$D$2:$D$1373, 0), 1)</f>
        <v>Sala Racks 19&amp;20</v>
      </c>
      <c r="G3433" s="27" t="str">
        <f t="array" ref="G3433">INDEX(Def_Instancias_Equipamentos!$F$2:$F$1373, MATCH(L3433, Def_Instancias_Equipamentos!$D$2:$D$1373, 0), 1)</f>
        <v>Sala Racks 19&amp;20</v>
      </c>
      <c r="H3433" s="26" t="str">
        <f t="array" ref="H3433">INDEX(Def_Instancias_Equipamentos!$E$2:$E$1373, MATCH(K3433, Def_Instancias_Equipamentos!$D$2:$D$1373, 0), 1)</f>
        <v>IA-20RaDiag01</v>
      </c>
      <c r="I3433" s="27" t="str">
        <f t="array" ref="I3433">INDEX(Def_Instancias_Equipamentos!$E$2:$E$1373, MATCH(L3433, Def_Instancias_Equipamentos!$D$2:$D$1373, 0), 1)</f>
        <v>IA-20RaDiag01</v>
      </c>
      <c r="J3433" s="27" t="str">
        <f t="shared" si="26"/>
        <v>INTERNO</v>
      </c>
      <c r="K3433" s="28" t="str">
        <f>Def_Instancias_Equipamentos!$D$90</f>
        <v>IA-20RaDiag01:TI-EVR</v>
      </c>
      <c r="L3433" s="19" t="str">
        <f>Def_Instancias_Equipamentos!$D$122</f>
        <v>IA-20RaDiag01:TI-OEMultPOF-1</v>
      </c>
      <c r="M3433" s="44" t="s">
        <v>1191</v>
      </c>
      <c r="N3433" s="32" t="s">
        <v>1192</v>
      </c>
      <c r="O3433" s="28" t="str">
        <f>Def_Sistemas_Conectores_Cabos!$B$6</f>
        <v>Simplex (HFBR-4525Z)</v>
      </c>
      <c r="P3433" s="19" t="str">
        <f>Def_Sistemas_Conectores_Cabos!$B$6</f>
        <v>Simplex (HFBR-4525Z)</v>
      </c>
      <c r="Q3433" s="27" t="str">
        <f t="shared" si="31"/>
        <v>IA-20RaDiag01:TI-EVR/OTP0
IA-20RaDiag01:TI-OEMultPOF-1/IN1</v>
      </c>
      <c r="R3433" s="45">
        <v>1.0</v>
      </c>
      <c r="S3433" s="45">
        <f>R3433</f>
        <v>1</v>
      </c>
      <c r="T3433" s="19" t="str">
        <f>Def_Sistemas_Conectores_Cabos!$C$6</f>
        <v>Fibra plástica 1 mm</v>
      </c>
      <c r="U3433" s="45" t="s">
        <v>1326</v>
      </c>
      <c r="V3433" s="33"/>
      <c r="W3433" s="64" t="str">
        <f t="shared" ref="W3433:X3433" si="55">K3433&amp;"/"&amp;M3433</f>
        <v>IA-20RaDiag01:TI-EVR/OTP0</v>
      </c>
      <c r="X3433" s="66" t="str">
        <f t="shared" si="55"/>
        <v>IA-20RaDiag01:TI-OEMultPOF-1/IN1</v>
      </c>
    </row>
    <row r="3434" ht="15.75" customHeight="1">
      <c r="A3434" s="19" t="str">
        <f>Def_Sistemas_Conectores_Cabos!$A$14</f>
        <v>BbB</v>
      </c>
      <c r="B3434" s="22" t="str">
        <f>Datas_Entregas!$A$3</f>
        <v>BTS/Anel</v>
      </c>
      <c r="C3434" s="25">
        <f t="array" ref="C3434">INDEX(Datas_Entregas!$B$2:$B$100, MATCH(B3434, Datas_Entregas!$A$2:$A$100, 0), 1)</f>
        <v>43296</v>
      </c>
      <c r="D3434" s="22" t="str">
        <f>Def_Status_Montagem!$A$3</f>
        <v>Verficado - Pronto para Produção</v>
      </c>
      <c r="E3434" s="35" t="str">
        <f>Def_Status_Montagem!$B$3</f>
        <v>Contratada / Etiqueta pelo DIG</v>
      </c>
      <c r="F3434" s="26" t="str">
        <f t="array" ref="F3434">INDEX(Def_Instancias_Equipamentos!$F$2:$F$5135, MATCH(K3434, Def_Instancias_Equipamentos!$D$2:$D$5135, 0), 1)</f>
        <v>Sala Racks 16</v>
      </c>
      <c r="G3434" s="27" t="str">
        <f t="array" ref="G3434">INDEX(Def_Instancias_Equipamentos!$F$2:$F$5135, MATCH(L3434, Def_Instancias_Equipamentos!$D$2:$D$5135, 0), 1)</f>
        <v>Sala Racks 16</v>
      </c>
      <c r="H3434" s="26" t="str">
        <f t="array" ref="H3434">INDEX(Def_Instancias_Equipamentos!$E$2:$E$5135, MATCH(K3434, Def_Instancias_Equipamentos!$D$2:$D$5135, 0), 1)</f>
        <v>IA-16RaBbB</v>
      </c>
      <c r="I3434" s="27" t="str">
        <f t="array" ref="I3434">INDEX(Def_Instancias_Equipamentos!$E$2:$E$5135, MATCH(L3434, Def_Instancias_Equipamentos!$D$2:$D$5135, 0), 1)</f>
        <v>IA-16RaBbB</v>
      </c>
      <c r="J3434" s="27" t="str">
        <f t="shared" si="26"/>
        <v>INTERNO</v>
      </c>
      <c r="K3434" s="28" t="str">
        <f>Def_Instancias_Equipamentos!$D$434</f>
        <v>SI-Glob:DI-BbBAmpL-2</v>
      </c>
      <c r="L3434" s="19" t="str">
        <f>Def_Instancias_Equipamentos!$D$444</f>
        <v>SI-Glob:DI-BbBPwrBEL</v>
      </c>
      <c r="M3434" s="68" t="s">
        <v>1262</v>
      </c>
      <c r="N3434" s="45" t="s">
        <v>1327</v>
      </c>
      <c r="O3434" s="31" t="str">
        <f>Def_Sistemas_Conectores_Cabos!$B$7</f>
        <v>SMA 50-ohm</v>
      </c>
      <c r="P3434" s="50" t="str">
        <f>Def_Sistemas_Conectores_Cabos!$B$10</f>
        <v>N 50-ohm</v>
      </c>
      <c r="Q3434" s="27" t="str">
        <f t="shared" si="31"/>
        <v>SI-Glob:DI-BbBAmpL-2/RF_OUT
SI-Glob:DI-BbBPwrBEL/ISOLATOR_2_IN</v>
      </c>
      <c r="R3434" s="32">
        <f>22*0.045+1*0.6+1*0.6+0.45</f>
        <v>2.64</v>
      </c>
      <c r="S3434" s="27">
        <f>CEILING(R3434*2)/2</f>
        <v>3</v>
      </c>
      <c r="T3434" s="19" t="str">
        <f>Def_Sistemas_Conectores_Cabos!$C$10</f>
        <v>LMR-195</v>
      </c>
      <c r="U3434" s="32" t="s">
        <v>1325</v>
      </c>
      <c r="V3434" s="33"/>
      <c r="W3434" s="33"/>
      <c r="X3434" s="33"/>
    </row>
    <row r="3435" ht="15.75" customHeight="1">
      <c r="A3435" s="19" t="str">
        <f>Def_Sistemas_Conectores_Cabos!$A$6</f>
        <v>Timing Diagnostico</v>
      </c>
      <c r="B3435" s="22" t="str">
        <f>Datas_Entregas!$A$2</f>
        <v>Booster/LTB</v>
      </c>
      <c r="C3435" s="25">
        <f t="array" ref="C3435">INDEX(Datas_Entregas!$B$2:$B$100, MATCH(B3435, Datas_Entregas!$A$2:$A$100, 0), 1)</f>
        <v>43266</v>
      </c>
      <c r="D3435" s="22" t="str">
        <f>Def_Status_Montagem!$A$3</f>
        <v>Verficado - Pronto para Produção</v>
      </c>
      <c r="E3435" s="35" t="str">
        <f>Def_Status_Montagem!$B$4</f>
        <v>Contratada (inclui etiqueta)</v>
      </c>
      <c r="F3435" s="26" t="str">
        <f t="array" ref="F3435">INDEX(Def_Instancias_Equipamentos!$F$2:$F$1373, MATCH(K3435, Def_Instancias_Equipamentos!$D$2:$D$1373, 0), 1)</f>
        <v>Sala Racks 19&amp;20</v>
      </c>
      <c r="G3435" s="27" t="str">
        <f t="array" ref="G3435">INDEX(Def_Instancias_Equipamentos!$F$2:$F$1373, MATCH(L3435, Def_Instancias_Equipamentos!$D$2:$D$1373, 0), 1)</f>
        <v>Sala Racks 19&amp;20</v>
      </c>
      <c r="H3435" s="26" t="str">
        <f t="array" ref="H3435">INDEX(Def_Instancias_Equipamentos!$E$2:$E$1373, MATCH(K3435, Def_Instancias_Equipamentos!$D$2:$D$1373, 0), 1)</f>
        <v>IA-20RaDiag01</v>
      </c>
      <c r="I3435" s="27" t="str">
        <f t="array" ref="I3435">INDEX(Def_Instancias_Equipamentos!$E$2:$E$1373, MATCH(L3435, Def_Instancias_Equipamentos!$D$2:$D$1373, 0), 1)</f>
        <v>IA-20RaDiag01</v>
      </c>
      <c r="J3435" s="27" t="str">
        <f t="shared" si="26"/>
        <v>INTERNO</v>
      </c>
      <c r="K3435" s="28" t="str">
        <f>Def_Instancias_Equipamentos!$D$90</f>
        <v>IA-20RaDiag01:TI-EVR</v>
      </c>
      <c r="L3435" s="19" t="str">
        <f>Def_Instancias_Equipamentos!$D$122</f>
        <v>IA-20RaDiag01:TI-OEMultPOF-1</v>
      </c>
      <c r="M3435" s="44" t="s">
        <v>1194</v>
      </c>
      <c r="N3435" s="32" t="s">
        <v>1199</v>
      </c>
      <c r="O3435" s="28" t="str">
        <f>Def_Sistemas_Conectores_Cabos!$B$6</f>
        <v>Simplex (HFBR-4525Z)</v>
      </c>
      <c r="P3435" s="19" t="str">
        <f>Def_Sistemas_Conectores_Cabos!$B$6</f>
        <v>Simplex (HFBR-4525Z)</v>
      </c>
      <c r="Q3435" s="27" t="str">
        <f t="shared" si="31"/>
        <v>IA-20RaDiag01:TI-EVR/OTP1
IA-20RaDiag01:TI-OEMultPOF-1/IN2</v>
      </c>
      <c r="R3435" s="45">
        <v>1.0</v>
      </c>
      <c r="S3435" s="45">
        <f>R3435</f>
        <v>1</v>
      </c>
      <c r="T3435" s="19" t="str">
        <f>Def_Sistemas_Conectores_Cabos!$C$6</f>
        <v>Fibra plástica 1 mm</v>
      </c>
      <c r="U3435" s="45" t="s">
        <v>1328</v>
      </c>
      <c r="V3435" s="33"/>
      <c r="W3435" s="64" t="str">
        <f t="shared" ref="W3435:X3435" si="56">K3435&amp;"/"&amp;M3435</f>
        <v>IA-20RaDiag01:TI-EVR/OTP1</v>
      </c>
      <c r="X3435" s="66" t="str">
        <f t="shared" si="56"/>
        <v>IA-20RaDiag01:TI-OEMultPOF-1/IN2</v>
      </c>
    </row>
    <row r="3436" ht="15.75" customHeight="1">
      <c r="A3436" s="19" t="str">
        <f>Def_Sistemas_Conectores_Cabos!$A$10</f>
        <v>Timing RF</v>
      </c>
      <c r="B3436" s="22" t="str">
        <f>Datas_Entregas!$A$2</f>
        <v>Booster/LTB</v>
      </c>
      <c r="C3436" s="25">
        <f t="array" ref="C3436">INDEX(Datas_Entregas!$B$2:$B$100, MATCH(B3436, Datas_Entregas!$A$2:$A$100, 0), 1)</f>
        <v>43266</v>
      </c>
      <c r="D3436" s="22" t="str">
        <f>Def_Status_Montagem!$A$3</f>
        <v>Verficado - Pronto para Produção</v>
      </c>
      <c r="E3436" s="35" t="str">
        <f>Def_Status_Montagem!$B$3</f>
        <v>Contratada / Etiqueta pelo DIG</v>
      </c>
      <c r="F3436" s="26" t="str">
        <f t="array" ref="F3436">INDEX(Def_Instancias_Equipamentos!$F$2:$F$1373, MATCH(K3436, Def_Instancias_Equipamentos!$D$2:$D$1373, 0), 1)</f>
        <v>Sala de RF</v>
      </c>
      <c r="G3436" s="27" t="str">
        <f t="array" ref="G3436">INDEX(Def_Instancias_Equipamentos!$F$2:$F$1373, MATCH(L3436, Def_Instancias_Equipamentos!$D$2:$D$1373, 0), 1)</f>
        <v>Sala de RF</v>
      </c>
      <c r="H3436" s="26" t="str">
        <f t="array" ref="H3436">INDEX(Def_Instancias_Equipamentos!$E$2:$E$1373, MATCH(K3436, Def_Instancias_Equipamentos!$D$2:$D$1373, 0), 1)</f>
        <v>RA-RaBO01</v>
      </c>
      <c r="I3436" s="27" t="str">
        <f t="array" ref="I3436">INDEX(Def_Instancias_Equipamentos!$E$2:$E$1373, MATCH(L3436, Def_Instancias_Equipamentos!$D$2:$D$1373, 0), 1)</f>
        <v>RA-RaBO01</v>
      </c>
      <c r="J3436" s="27" t="str">
        <f t="shared" si="26"/>
        <v>INTERNO</v>
      </c>
      <c r="K3436" s="28" t="str">
        <f>Def_Instancias_Equipamentos!$D$77</f>
        <v>RA-RaBO01:TI-EVE</v>
      </c>
      <c r="L3436" s="19" t="str">
        <f>Def_Instancias_Equipamentos!$D$403</f>
        <v>RA-RaBO01:RF-DigPatch</v>
      </c>
      <c r="M3436" s="44" t="s">
        <v>1329</v>
      </c>
      <c r="N3436" s="46" t="s">
        <v>1330</v>
      </c>
      <c r="O3436" s="28" t="str">
        <f>Def_Sistemas_Conectores_Cabos!$B$9</f>
        <v>BNC 50-ohm</v>
      </c>
      <c r="P3436" s="19" t="str">
        <f>Def_Sistemas_Conectores_Cabos!$B$7</f>
        <v>SMA 50-ohm</v>
      </c>
      <c r="Q3436" s="27" t="str">
        <f t="shared" si="31"/>
        <v>RA-RaBO01:TI-EVE/in-0
RA-RaBO01:RF-DigPatch/Falha de RF</v>
      </c>
      <c r="R3436" s="46">
        <v>3.0</v>
      </c>
      <c r="S3436" s="46">
        <v>3.0</v>
      </c>
      <c r="T3436" s="19" t="str">
        <f>Def_Sistemas_Conectores_Cabos!$C$10</f>
        <v>LMR-195</v>
      </c>
      <c r="U3436" s="45" t="s">
        <v>1254</v>
      </c>
      <c r="V3436" s="33"/>
      <c r="W3436" s="33"/>
      <c r="X3436" s="33"/>
    </row>
    <row r="3437" ht="15.75" customHeight="1">
      <c r="A3437" s="19" t="str">
        <f>Def_Sistemas_Conectores_Cabos!$A$10</f>
        <v>Timing RF</v>
      </c>
      <c r="B3437" s="22" t="str">
        <f>Datas_Entregas!$A$2</f>
        <v>Booster/LTB</v>
      </c>
      <c r="C3437" s="25">
        <f t="array" ref="C3437">INDEX(Datas_Entregas!$B$2:$B$100, MATCH(B3437, Datas_Entregas!$A$2:$A$100, 0), 1)</f>
        <v>43266</v>
      </c>
      <c r="D3437" s="22" t="str">
        <f>Def_Status_Montagem!$A$3</f>
        <v>Verficado - Pronto para Produção</v>
      </c>
      <c r="E3437" s="35" t="str">
        <f>Def_Status_Montagem!$B$3</f>
        <v>Contratada / Etiqueta pelo DIG</v>
      </c>
      <c r="F3437" s="26" t="str">
        <f t="array" ref="F3437">INDEX(Def_Instancias_Equipamentos!$F$2:$F$1373, MATCH(K3437, Def_Instancias_Equipamentos!$D$2:$D$1373, 0), 1)</f>
        <v>Sala de RF</v>
      </c>
      <c r="G3437" s="27" t="str">
        <f t="array" ref="G3437">INDEX(Def_Instancias_Equipamentos!$F$2:$F$1373, MATCH(L3437, Def_Instancias_Equipamentos!$D$2:$D$1373, 0), 1)</f>
        <v>Sala de RF</v>
      </c>
      <c r="H3437" s="26" t="str">
        <f t="array" ref="H3437">INDEX(Def_Instancias_Equipamentos!$E$2:$E$1373, MATCH(K3437, Def_Instancias_Equipamentos!$D$2:$D$1373, 0), 1)</f>
        <v>RA-RaSIA01</v>
      </c>
      <c r="I3437" s="27" t="str">
        <f t="array" ref="I3437">INDEX(Def_Instancias_Equipamentos!$E$2:$E$1373, MATCH(L3437, Def_Instancias_Equipamentos!$D$2:$D$1373, 0), 1)</f>
        <v>RA-RaSIA01</v>
      </c>
      <c r="J3437" s="27" t="str">
        <f t="shared" si="26"/>
        <v>INTERNO</v>
      </c>
      <c r="K3437" s="28" t="str">
        <f>Def_Instancias_Equipamentos!$D$78</f>
        <v>RA-RaSIA01:TI-EVE</v>
      </c>
      <c r="L3437" s="19" t="str">
        <f>Def_Instancias_Equipamentos!$D$405</f>
        <v>RA-RaSIA01:RF-DigPatch</v>
      </c>
      <c r="M3437" s="44" t="s">
        <v>1329</v>
      </c>
      <c r="N3437" s="46" t="s">
        <v>1330</v>
      </c>
      <c r="O3437" s="28" t="str">
        <f>Def_Sistemas_Conectores_Cabos!$B$9</f>
        <v>BNC 50-ohm</v>
      </c>
      <c r="P3437" s="19" t="str">
        <f>Def_Sistemas_Conectores_Cabos!$B$7</f>
        <v>SMA 50-ohm</v>
      </c>
      <c r="Q3437" s="27" t="str">
        <f t="shared" si="31"/>
        <v>RA-RaSIA01:TI-EVE/in-0
RA-RaSIA01:RF-DigPatch/Falha de RF</v>
      </c>
      <c r="R3437" s="46">
        <v>3.0</v>
      </c>
      <c r="S3437" s="46">
        <v>3.0</v>
      </c>
      <c r="T3437" s="19" t="str">
        <f>Def_Sistemas_Conectores_Cabos!$C$10</f>
        <v>LMR-195</v>
      </c>
      <c r="U3437" s="45" t="s">
        <v>1254</v>
      </c>
      <c r="V3437" s="33"/>
      <c r="W3437" s="33"/>
      <c r="X3437" s="33"/>
    </row>
    <row r="3438" ht="15.75" customHeight="1">
      <c r="A3438" s="19" t="str">
        <f>Def_Sistemas_Conectores_Cabos!$A$10</f>
        <v>Timing RF</v>
      </c>
      <c r="B3438" s="22" t="str">
        <f>Datas_Entregas!$A$2</f>
        <v>Booster/LTB</v>
      </c>
      <c r="C3438" s="25">
        <f t="array" ref="C3438">INDEX(Datas_Entregas!$B$2:$B$100, MATCH(B3438, Datas_Entregas!$A$2:$A$100, 0), 1)</f>
        <v>43266</v>
      </c>
      <c r="D3438" s="22" t="str">
        <f>Def_Status_Montagem!$A$3</f>
        <v>Verficado - Pronto para Produção</v>
      </c>
      <c r="E3438" s="35" t="str">
        <f>Def_Status_Montagem!$B$3</f>
        <v>Contratada / Etiqueta pelo DIG</v>
      </c>
      <c r="F3438" s="26" t="str">
        <f t="array" ref="F3438">INDEX(Def_Instancias_Equipamentos!$F$2:$F$1373, MATCH(K3438, Def_Instancias_Equipamentos!$D$2:$D$1373, 0), 1)</f>
        <v>Sala de RF</v>
      </c>
      <c r="G3438" s="27" t="str">
        <f t="array" ref="G3438">INDEX(Def_Instancias_Equipamentos!$F$2:$F$1373, MATCH(L3438, Def_Instancias_Equipamentos!$D$2:$D$1373, 0), 1)</f>
        <v>Sala de RF</v>
      </c>
      <c r="H3438" s="26" t="str">
        <f t="array" ref="H3438">INDEX(Def_Instancias_Equipamentos!$E$2:$E$1373, MATCH(K3438, Def_Instancias_Equipamentos!$D$2:$D$1373, 0), 1)</f>
        <v>RA-RaSIB01</v>
      </c>
      <c r="I3438" s="27" t="str">
        <f t="array" ref="I3438">INDEX(Def_Instancias_Equipamentos!$E$2:$E$1373, MATCH(L3438, Def_Instancias_Equipamentos!$D$2:$D$1373, 0), 1)</f>
        <v>RA-RaSIB01</v>
      </c>
      <c r="J3438" s="27" t="str">
        <f t="shared" si="26"/>
        <v>INTERNO</v>
      </c>
      <c r="K3438" s="28" t="str">
        <f>Def_Instancias_Equipamentos!$D$79</f>
        <v>RA-RaSIB01:TI-EVE</v>
      </c>
      <c r="L3438" s="19" t="str">
        <f>Def_Instancias_Equipamentos!$D$406</f>
        <v>RA-RaSIB01:RF-DigPatch</v>
      </c>
      <c r="M3438" s="44" t="s">
        <v>1329</v>
      </c>
      <c r="N3438" s="46" t="s">
        <v>1330</v>
      </c>
      <c r="O3438" s="28" t="str">
        <f>Def_Sistemas_Conectores_Cabos!$B$9</f>
        <v>BNC 50-ohm</v>
      </c>
      <c r="P3438" s="19" t="str">
        <f>Def_Sistemas_Conectores_Cabos!$B$7</f>
        <v>SMA 50-ohm</v>
      </c>
      <c r="Q3438" s="27" t="str">
        <f t="shared" si="31"/>
        <v>RA-RaSIB01:TI-EVE/in-0
RA-RaSIB01:RF-DigPatch/Falha de RF</v>
      </c>
      <c r="R3438" s="46">
        <v>3.0</v>
      </c>
      <c r="S3438" s="46">
        <v>3.0</v>
      </c>
      <c r="T3438" s="19" t="str">
        <f>Def_Sistemas_Conectores_Cabos!$C$10</f>
        <v>LMR-195</v>
      </c>
      <c r="U3438" s="45" t="s">
        <v>1254</v>
      </c>
      <c r="V3438" s="33"/>
      <c r="W3438" s="33"/>
      <c r="X3438" s="33"/>
    </row>
    <row r="3439" ht="15.75" customHeight="1">
      <c r="A3439" s="19" t="str">
        <f>Def_Sistemas_Conectores_Cabos!$A$14</f>
        <v>BbB</v>
      </c>
      <c r="B3439" s="22" t="str">
        <f>Datas_Entregas!$A$3</f>
        <v>BTS/Anel</v>
      </c>
      <c r="C3439" s="25">
        <f t="array" ref="C3439">INDEX(Datas_Entregas!$B$2:$B$100, MATCH(B3439, Datas_Entregas!$A$2:$A$100, 0), 1)</f>
        <v>43296</v>
      </c>
      <c r="D3439" s="22" t="str">
        <f>Def_Status_Montagem!$A$3</f>
        <v>Verficado - Pronto para Produção</v>
      </c>
      <c r="E3439" s="35" t="str">
        <f>Def_Status_Montagem!$B$3</f>
        <v>Contratada / Etiqueta pelo DIG</v>
      </c>
      <c r="F3439" s="26" t="str">
        <f t="array" ref="F3439">INDEX(Def_Instancias_Equipamentos!$F$2:$F$5135, MATCH(K3439, Def_Instancias_Equipamentos!$D$2:$D$5135, 0), 1)</f>
        <v>Sala Racks 16</v>
      </c>
      <c r="G3439" s="27" t="str">
        <f t="array" ref="G3439">INDEX(Def_Instancias_Equipamentos!$F$2:$F$5135, MATCH(L3439, Def_Instancias_Equipamentos!$D$2:$D$5135, 0), 1)</f>
        <v>Sala Racks 16</v>
      </c>
      <c r="H3439" s="26" t="str">
        <f t="array" ref="H3439">INDEX(Def_Instancias_Equipamentos!$E$2:$E$5135, MATCH(K3439, Def_Instancias_Equipamentos!$D$2:$D$5135, 0), 1)</f>
        <v>IA-16RaBbB</v>
      </c>
      <c r="I3439" s="27" t="str">
        <f t="array" ref="I3439">INDEX(Def_Instancias_Equipamentos!$E$2:$E$5135, MATCH(L3439, Def_Instancias_Equipamentos!$D$2:$D$5135, 0), 1)</f>
        <v>IA-16RaBbB</v>
      </c>
      <c r="J3439" s="27" t="str">
        <f t="shared" si="26"/>
        <v>INTERNO</v>
      </c>
      <c r="K3439" s="28" t="str">
        <f>Def_Instancias_Equipamentos!$D$414</f>
        <v>SI-Glob:DI-BbBFBE</v>
      </c>
      <c r="L3439" s="19" t="str">
        <f>Def_Instancias_Equipamentos!$D$391</f>
        <v>SI-Glob:DI-BbBProc-V</v>
      </c>
      <c r="M3439" s="68" t="s">
        <v>1331</v>
      </c>
      <c r="N3439" s="32" t="s">
        <v>1332</v>
      </c>
      <c r="O3439" s="31" t="str">
        <f>Def_Sistemas_Conectores_Cabos!$B$7</f>
        <v>SMA 50-ohm</v>
      </c>
      <c r="P3439" s="19" t="str">
        <f>Def_Sistemas_Conectores_Cabos!$B$7</f>
        <v>SMA 50-ohm</v>
      </c>
      <c r="Q3439" s="27" t="str">
        <f t="shared" si="31"/>
        <v>SI-Glob:DI-BbBFBE/REFERENCE_OUT_2
SI-Glob:DI-BbBProc-V/CLK</v>
      </c>
      <c r="R3439" s="32">
        <f t="shared" ref="R3439:R3440" si="57">7*0.045+1*0.6+1*0.6+0.45</f>
        <v>1.965</v>
      </c>
      <c r="S3439" s="27">
        <f t="shared" ref="S3439:S3447" si="58">CEILING(R3439*2)/2</f>
        <v>2</v>
      </c>
      <c r="T3439" s="19" t="str">
        <f>Def_Sistemas_Conectores_Cabos!$C$10</f>
        <v>LMR-195</v>
      </c>
      <c r="U3439" s="32"/>
      <c r="V3439" s="33"/>
      <c r="W3439" s="33"/>
      <c r="X3439" s="33"/>
    </row>
    <row r="3440" ht="15.75" customHeight="1">
      <c r="A3440" s="19" t="str">
        <f>Def_Sistemas_Conectores_Cabos!$A$14</f>
        <v>BbB</v>
      </c>
      <c r="B3440" s="22" t="str">
        <f>Datas_Entregas!$A$3</f>
        <v>BTS/Anel</v>
      </c>
      <c r="C3440" s="25">
        <f t="array" ref="C3440">INDEX(Datas_Entregas!$B$2:$B$100, MATCH(B3440, Datas_Entregas!$A$2:$A$100, 0), 1)</f>
        <v>43296</v>
      </c>
      <c r="D3440" s="22" t="str">
        <f>Def_Status_Montagem!$A$3</f>
        <v>Verficado - Pronto para Produção</v>
      </c>
      <c r="E3440" s="35" t="str">
        <f>Def_Status_Montagem!$B$3</f>
        <v>Contratada / Etiqueta pelo DIG</v>
      </c>
      <c r="F3440" s="26" t="str">
        <f t="array" ref="F3440">INDEX(Def_Instancias_Equipamentos!$F$2:$F$5135, MATCH(K3440, Def_Instancias_Equipamentos!$D$2:$D$5135, 0), 1)</f>
        <v>Sala Racks 16</v>
      </c>
      <c r="G3440" s="27" t="str">
        <f t="array" ref="G3440">INDEX(Def_Instancias_Equipamentos!$F$2:$F$5135, MATCH(L3440, Def_Instancias_Equipamentos!$D$2:$D$5135, 0), 1)</f>
        <v>Sala Racks 16</v>
      </c>
      <c r="H3440" s="26" t="str">
        <f t="array" ref="H3440">INDEX(Def_Instancias_Equipamentos!$E$2:$E$5135, MATCH(K3440, Def_Instancias_Equipamentos!$D$2:$D$5135, 0), 1)</f>
        <v>IA-16RaBbB</v>
      </c>
      <c r="I3440" s="27" t="str">
        <f t="array" ref="I3440">INDEX(Def_Instancias_Equipamentos!$E$2:$E$5135, MATCH(L3440, Def_Instancias_Equipamentos!$D$2:$D$5135, 0), 1)</f>
        <v>IA-16RaBbB</v>
      </c>
      <c r="J3440" s="27" t="str">
        <f t="shared" si="26"/>
        <v>INTERNO</v>
      </c>
      <c r="K3440" s="28" t="str">
        <f>Def_Instancias_Equipamentos!$D$414</f>
        <v>SI-Glob:DI-BbBFBE</v>
      </c>
      <c r="L3440" s="19" t="str">
        <f>Def_Instancias_Equipamentos!$D$391</f>
        <v>SI-Glob:DI-BbBProc-V</v>
      </c>
      <c r="M3440" s="44" t="s">
        <v>1333</v>
      </c>
      <c r="N3440" s="45" t="s">
        <v>1334</v>
      </c>
      <c r="O3440" s="31" t="str">
        <f>Def_Sistemas_Conectores_Cabos!$B$7</f>
        <v>SMA 50-ohm</v>
      </c>
      <c r="P3440" s="19" t="str">
        <f>Def_Sistemas_Conectores_Cabos!$B$7</f>
        <v>SMA 50-ohm</v>
      </c>
      <c r="Q3440" s="27" t="str">
        <f t="shared" si="31"/>
        <v>SI-Glob:DI-BbBFBE/VERTICAL_OUT
SI-Glob:DI-BbBProc-V/FAST_ADC_IN</v>
      </c>
      <c r="R3440" s="32">
        <f t="shared" si="57"/>
        <v>1.965</v>
      </c>
      <c r="S3440" s="27">
        <f t="shared" si="58"/>
        <v>2</v>
      </c>
      <c r="T3440" s="19" t="str">
        <f>Def_Sistemas_Conectores_Cabos!$C$10</f>
        <v>LMR-195</v>
      </c>
      <c r="U3440" s="32"/>
      <c r="V3440" s="33"/>
      <c r="W3440" s="33"/>
      <c r="X3440" s="33"/>
    </row>
    <row r="3441" ht="15.75" customHeight="1">
      <c r="A3441" s="19" t="str">
        <f>Def_Sistemas_Conectores_Cabos!$A$14</f>
        <v>BbB</v>
      </c>
      <c r="B3441" s="22" t="str">
        <f>Datas_Entregas!$A$3</f>
        <v>BTS/Anel</v>
      </c>
      <c r="C3441" s="25">
        <f t="array" ref="C3441">INDEX(Datas_Entregas!$B$2:$B$100, MATCH(B3441, Datas_Entregas!$A$2:$A$100, 0), 1)</f>
        <v>43296</v>
      </c>
      <c r="D3441" s="22" t="str">
        <f>Def_Status_Montagem!$A$3</f>
        <v>Verficado - Pronto para Produção</v>
      </c>
      <c r="E3441" s="35" t="str">
        <f>Def_Status_Montagem!$B$3</f>
        <v>Contratada / Etiqueta pelo DIG</v>
      </c>
      <c r="F3441" s="26" t="str">
        <f t="array" ref="F3441">INDEX(Def_Instancias_Equipamentos!$F$2:$F$5135, MATCH(K3441, Def_Instancias_Equipamentos!$D$2:$D$5135, 0), 1)</f>
        <v>Sala Racks 16</v>
      </c>
      <c r="G3441" s="27" t="str">
        <f t="array" ref="G3441">INDEX(Def_Instancias_Equipamentos!$F$2:$F$5135, MATCH(L3441, Def_Instancias_Equipamentos!$D$2:$D$5135, 0), 1)</f>
        <v>Sala Racks 16</v>
      </c>
      <c r="H3441" s="26" t="str">
        <f t="array" ref="H3441">INDEX(Def_Instancias_Equipamentos!$E$2:$E$5135, MATCH(K3441, Def_Instancias_Equipamentos!$D$2:$D$5135, 0), 1)</f>
        <v>IA-16RaBbB</v>
      </c>
      <c r="I3441" s="27" t="str">
        <f t="array" ref="I3441">INDEX(Def_Instancias_Equipamentos!$E$2:$E$5135, MATCH(L3441, Def_Instancias_Equipamentos!$D$2:$D$5135, 0), 1)</f>
        <v>IA-16RaBbB</v>
      </c>
      <c r="J3441" s="27" t="str">
        <f t="shared" si="26"/>
        <v>INTERNO</v>
      </c>
      <c r="K3441" s="28" t="str">
        <f>Def_Instancias_Equipamentos!$D$414</f>
        <v>SI-Glob:DI-BbBFBE</v>
      </c>
      <c r="L3441" s="19" t="str">
        <f>Def_Instancias_Equipamentos!$D$389</f>
        <v>SI-Glob:DI-BbBProc-H</v>
      </c>
      <c r="M3441" s="68" t="s">
        <v>1335</v>
      </c>
      <c r="N3441" s="32" t="s">
        <v>1332</v>
      </c>
      <c r="O3441" s="31" t="str">
        <f>Def_Sistemas_Conectores_Cabos!$B$7</f>
        <v>SMA 50-ohm</v>
      </c>
      <c r="P3441" s="19" t="str">
        <f>Def_Sistemas_Conectores_Cabos!$B$7</f>
        <v>SMA 50-ohm</v>
      </c>
      <c r="Q3441" s="27" t="str">
        <f t="shared" si="31"/>
        <v>SI-Glob:DI-BbBFBE/REFERENCE_OUT_1
SI-Glob:DI-BbBProc-H/CLK</v>
      </c>
      <c r="R3441" s="32">
        <f>10*0.045+1*0.6+1*0.6+0.45</f>
        <v>2.1</v>
      </c>
      <c r="S3441" s="27">
        <f t="shared" si="58"/>
        <v>2.5</v>
      </c>
      <c r="T3441" s="19" t="str">
        <f>Def_Sistemas_Conectores_Cabos!$C$10</f>
        <v>LMR-195</v>
      </c>
      <c r="U3441" s="32"/>
      <c r="V3441" s="33"/>
      <c r="W3441" s="33"/>
      <c r="X3441" s="33"/>
    </row>
    <row r="3442" ht="15.75" customHeight="1">
      <c r="A3442" s="19" t="str">
        <f>Def_Sistemas_Conectores_Cabos!$A$14</f>
        <v>BbB</v>
      </c>
      <c r="B3442" s="22" t="str">
        <f>Datas_Entregas!$A$3</f>
        <v>BTS/Anel</v>
      </c>
      <c r="C3442" s="25">
        <f t="array" ref="C3442">INDEX(Datas_Entregas!$B$2:$B$100, MATCH(B3442, Datas_Entregas!$A$2:$A$100, 0), 1)</f>
        <v>43296</v>
      </c>
      <c r="D3442" s="22" t="str">
        <f>Def_Status_Montagem!$A$3</f>
        <v>Verficado - Pronto para Produção</v>
      </c>
      <c r="E3442" s="35" t="str">
        <f>Def_Status_Montagem!$B$3</f>
        <v>Contratada / Etiqueta pelo DIG</v>
      </c>
      <c r="F3442" s="26" t="str">
        <f t="array" ref="F3442">INDEX(Def_Instancias_Equipamentos!$F$2:$F$5135, MATCH(K3442, Def_Instancias_Equipamentos!$D$2:$D$5135, 0), 1)</f>
        <v>Sala Racks 16</v>
      </c>
      <c r="G3442" s="27" t="str">
        <f t="array" ref="G3442">INDEX(Def_Instancias_Equipamentos!$F$2:$F$5135, MATCH(L3442, Def_Instancias_Equipamentos!$D$2:$D$5135, 0), 1)</f>
        <v>Sala Racks 16</v>
      </c>
      <c r="H3442" s="26" t="str">
        <f t="array" ref="H3442">INDEX(Def_Instancias_Equipamentos!$E$2:$E$5135, MATCH(K3442, Def_Instancias_Equipamentos!$D$2:$D$5135, 0), 1)</f>
        <v>IA-16RaBbB</v>
      </c>
      <c r="I3442" s="27" t="str">
        <f t="array" ref="I3442">INDEX(Def_Instancias_Equipamentos!$E$2:$E$5135, MATCH(L3442, Def_Instancias_Equipamentos!$D$2:$D$5135, 0), 1)</f>
        <v>IA-16RaBbB</v>
      </c>
      <c r="J3442" s="27" t="str">
        <f t="shared" si="26"/>
        <v>INTERNO</v>
      </c>
      <c r="K3442" s="28" t="str">
        <f>Def_Instancias_Equipamentos!$D$414</f>
        <v>SI-Glob:DI-BbBFBE</v>
      </c>
      <c r="L3442" s="19" t="str">
        <f>Def_Instancias_Equipamentos!$D$390</f>
        <v>SI-Glob:DI-BbBProc-L</v>
      </c>
      <c r="M3442" s="68" t="s">
        <v>1336</v>
      </c>
      <c r="N3442" s="32" t="s">
        <v>1332</v>
      </c>
      <c r="O3442" s="31" t="str">
        <f>Def_Sistemas_Conectores_Cabos!$B$7</f>
        <v>SMA 50-ohm</v>
      </c>
      <c r="P3442" s="19" t="str">
        <f>Def_Sistemas_Conectores_Cabos!$B$7</f>
        <v>SMA 50-ohm</v>
      </c>
      <c r="Q3442" s="27" t="str">
        <f t="shared" si="31"/>
        <v>SI-Glob:DI-BbBFBE/REFERENCE_OUT_3
SI-Glob:DI-BbBProc-L/CLK</v>
      </c>
      <c r="R3442" s="32">
        <f>12*0.045+1*0.6+1*0.6+0.45</f>
        <v>2.19</v>
      </c>
      <c r="S3442" s="27">
        <f t="shared" si="58"/>
        <v>2.5</v>
      </c>
      <c r="T3442" s="19" t="str">
        <f>Def_Sistemas_Conectores_Cabos!$C$10</f>
        <v>LMR-195</v>
      </c>
      <c r="U3442" s="32"/>
      <c r="V3442" s="33"/>
      <c r="W3442" s="33"/>
      <c r="X3442" s="33"/>
    </row>
    <row r="3443" ht="15.75" customHeight="1">
      <c r="A3443" s="19" t="str">
        <f>Def_Sistemas_Conectores_Cabos!$A$14</f>
        <v>BbB</v>
      </c>
      <c r="B3443" s="22" t="str">
        <f>Datas_Entregas!$A$3</f>
        <v>BTS/Anel</v>
      </c>
      <c r="C3443" s="25">
        <f t="array" ref="C3443">INDEX(Datas_Entregas!$B$2:$B$100, MATCH(B3443, Datas_Entregas!$A$2:$A$100, 0), 1)</f>
        <v>43296</v>
      </c>
      <c r="D3443" s="22" t="str">
        <f>Def_Status_Montagem!$A$3</f>
        <v>Verficado - Pronto para Produção</v>
      </c>
      <c r="E3443" s="35" t="str">
        <f>Def_Status_Montagem!$B$3</f>
        <v>Contratada / Etiqueta pelo DIG</v>
      </c>
      <c r="F3443" s="26" t="str">
        <f t="array" ref="F3443">INDEX(Def_Instancias_Equipamentos!$F$2:$F$5135, MATCH(K3443, Def_Instancias_Equipamentos!$D$2:$D$5135, 0), 1)</f>
        <v>Sala Racks 16</v>
      </c>
      <c r="G3443" s="27" t="str">
        <f t="array" ref="G3443">INDEX(Def_Instancias_Equipamentos!$F$2:$F$5135, MATCH(L3443, Def_Instancias_Equipamentos!$D$2:$D$5135, 0), 1)</f>
        <v>Sala Racks 16</v>
      </c>
      <c r="H3443" s="26" t="str">
        <f t="array" ref="H3443">INDEX(Def_Instancias_Equipamentos!$E$2:$E$5135, MATCH(K3443, Def_Instancias_Equipamentos!$D$2:$D$5135, 0), 1)</f>
        <v>IA-16RaBbB</v>
      </c>
      <c r="I3443" s="27" t="str">
        <f t="array" ref="I3443">INDEX(Def_Instancias_Equipamentos!$E$2:$E$5135, MATCH(L3443, Def_Instancias_Equipamentos!$D$2:$D$5135, 0), 1)</f>
        <v>IA-16RaBbB</v>
      </c>
      <c r="J3443" s="27" t="str">
        <f t="shared" si="26"/>
        <v>INTERNO</v>
      </c>
      <c r="K3443" s="28" t="str">
        <f>Def_Instancias_Equipamentos!$D$414</f>
        <v>SI-Glob:DI-BbBFBE</v>
      </c>
      <c r="L3443" s="19" t="str">
        <f>Def_Instancias_Equipamentos!$D$389</f>
        <v>SI-Glob:DI-BbBProc-H</v>
      </c>
      <c r="M3443" s="44" t="s">
        <v>1337</v>
      </c>
      <c r="N3443" s="45" t="s">
        <v>1334</v>
      </c>
      <c r="O3443" s="31" t="str">
        <f>Def_Sistemas_Conectores_Cabos!$B$7</f>
        <v>SMA 50-ohm</v>
      </c>
      <c r="P3443" s="19" t="str">
        <f>Def_Sistemas_Conectores_Cabos!$B$7</f>
        <v>SMA 50-ohm</v>
      </c>
      <c r="Q3443" s="27" t="str">
        <f t="shared" si="31"/>
        <v>SI-Glob:DI-BbBFBE/HORIZONTAL_OUT
SI-Glob:DI-BbBProc-H/FAST_ADC_IN</v>
      </c>
      <c r="R3443" s="32">
        <f>10*0.045+1*0.6+1*0.6+0.45</f>
        <v>2.1</v>
      </c>
      <c r="S3443" s="27">
        <f t="shared" si="58"/>
        <v>2.5</v>
      </c>
      <c r="T3443" s="19" t="str">
        <f>Def_Sistemas_Conectores_Cabos!$C$10</f>
        <v>LMR-195</v>
      </c>
      <c r="U3443" s="32"/>
      <c r="V3443" s="33"/>
      <c r="W3443" s="33"/>
      <c r="X3443" s="33"/>
    </row>
    <row r="3444" ht="15.75" customHeight="1">
      <c r="A3444" s="19" t="str">
        <f>Def_Sistemas_Conectores_Cabos!$A$14</f>
        <v>BbB</v>
      </c>
      <c r="B3444" s="22" t="str">
        <f>Datas_Entregas!$A$3</f>
        <v>BTS/Anel</v>
      </c>
      <c r="C3444" s="25">
        <f t="array" ref="C3444">INDEX(Datas_Entregas!$B$2:$B$100, MATCH(B3444, Datas_Entregas!$A$2:$A$100, 0), 1)</f>
        <v>43296</v>
      </c>
      <c r="D3444" s="22" t="str">
        <f>Def_Status_Montagem!$A$3</f>
        <v>Verficado - Pronto para Produção</v>
      </c>
      <c r="E3444" s="35" t="str">
        <f>Def_Status_Montagem!$B$3</f>
        <v>Contratada / Etiqueta pelo DIG</v>
      </c>
      <c r="F3444" s="26" t="str">
        <f t="array" ref="F3444">INDEX(Def_Instancias_Equipamentos!$F$2:$F$5135, MATCH(K3444, Def_Instancias_Equipamentos!$D$2:$D$5135, 0), 1)</f>
        <v>Sala Racks 16</v>
      </c>
      <c r="G3444" s="27" t="str">
        <f t="array" ref="G3444">INDEX(Def_Instancias_Equipamentos!$F$2:$F$5135, MATCH(L3444, Def_Instancias_Equipamentos!$D$2:$D$5135, 0), 1)</f>
        <v>Sala Racks 16</v>
      </c>
      <c r="H3444" s="26" t="str">
        <f t="array" ref="H3444">INDEX(Def_Instancias_Equipamentos!$E$2:$E$5135, MATCH(K3444, Def_Instancias_Equipamentos!$D$2:$D$5135, 0), 1)</f>
        <v>IA-16RaBbB</v>
      </c>
      <c r="I3444" s="27" t="str">
        <f t="array" ref="I3444">INDEX(Def_Instancias_Equipamentos!$E$2:$E$5135, MATCH(L3444, Def_Instancias_Equipamentos!$D$2:$D$5135, 0), 1)</f>
        <v>IA-16RaBbB</v>
      </c>
      <c r="J3444" s="27" t="str">
        <f t="shared" si="26"/>
        <v>INTERNO</v>
      </c>
      <c r="K3444" s="28" t="str">
        <f>Def_Instancias_Equipamentos!$D$414</f>
        <v>SI-Glob:DI-BbBFBE</v>
      </c>
      <c r="L3444" s="19" t="str">
        <f>Def_Instancias_Equipamentos!$D$390</f>
        <v>SI-Glob:DI-BbBProc-L</v>
      </c>
      <c r="M3444" s="44" t="s">
        <v>1338</v>
      </c>
      <c r="N3444" s="45" t="s">
        <v>1334</v>
      </c>
      <c r="O3444" s="31" t="str">
        <f>Def_Sistemas_Conectores_Cabos!$B$7</f>
        <v>SMA 50-ohm</v>
      </c>
      <c r="P3444" s="19" t="str">
        <f>Def_Sistemas_Conectores_Cabos!$B$7</f>
        <v>SMA 50-ohm</v>
      </c>
      <c r="Q3444" s="27" t="str">
        <f t="shared" si="31"/>
        <v>SI-Glob:DI-BbBFBE/LONGITUDINAL_OUT
SI-Glob:DI-BbBProc-L/FAST_ADC_IN</v>
      </c>
      <c r="R3444" s="32">
        <f>12*0.045+1*0.6+1*0.6+0.45</f>
        <v>2.19</v>
      </c>
      <c r="S3444" s="27">
        <f t="shared" si="58"/>
        <v>2.5</v>
      </c>
      <c r="T3444" s="19" t="str">
        <f>Def_Sistemas_Conectores_Cabos!$C$10</f>
        <v>LMR-195</v>
      </c>
      <c r="U3444" s="32"/>
      <c r="V3444" s="33"/>
      <c r="W3444" s="33"/>
      <c r="X3444" s="33"/>
    </row>
    <row r="3445" ht="15.75" customHeight="1">
      <c r="A3445" s="19" t="str">
        <f>Def_Sistemas_Conectores_Cabos!$A$14</f>
        <v>BbB</v>
      </c>
      <c r="B3445" s="22" t="str">
        <f>Datas_Entregas!$A$3</f>
        <v>BTS/Anel</v>
      </c>
      <c r="C3445" s="25">
        <f t="array" ref="C3445">INDEX(Datas_Entregas!$B$2:$B$100, MATCH(B3445, Datas_Entregas!$A$2:$A$100, 0), 1)</f>
        <v>43296</v>
      </c>
      <c r="D3445" s="22" t="str">
        <f>Def_Status_Montagem!$A$3</f>
        <v>Verficado - Pronto para Produção</v>
      </c>
      <c r="E3445" s="35" t="str">
        <f>Def_Status_Montagem!$B$3</f>
        <v>Contratada / Etiqueta pelo DIG</v>
      </c>
      <c r="F3445" s="26" t="str">
        <f t="array" ref="F3445">INDEX(Def_Instancias_Equipamentos!$F$2:$F$5135, MATCH(K3445, Def_Instancias_Equipamentos!$D$2:$D$5135, 0), 1)</f>
        <v>Sala Racks 16</v>
      </c>
      <c r="G3445" s="27" t="str">
        <f t="array" ref="G3445">INDEX(Def_Instancias_Equipamentos!$F$2:$F$5135, MATCH(L3445, Def_Instancias_Equipamentos!$D$2:$D$5135, 0), 1)</f>
        <v>Sala Racks 16</v>
      </c>
      <c r="H3445" s="26" t="str">
        <f t="array" ref="H3445">INDEX(Def_Instancias_Equipamentos!$E$2:$E$5135, MATCH(K3445, Def_Instancias_Equipamentos!$D$2:$D$5135, 0), 1)</f>
        <v>IA-16RaBbB</v>
      </c>
      <c r="I3445" s="27" t="str">
        <f t="array" ref="I3445">INDEX(Def_Instancias_Equipamentos!$E$2:$E$5135, MATCH(L3445, Def_Instancias_Equipamentos!$D$2:$D$5135, 0), 1)</f>
        <v>IA-16RaBbB</v>
      </c>
      <c r="J3445" s="27" t="str">
        <f t="shared" si="26"/>
        <v>INTERNO</v>
      </c>
      <c r="K3445" s="28" t="str">
        <f>Def_Instancias_Equipamentos!$D$414</f>
        <v>SI-Glob:DI-BbBFBE</v>
      </c>
      <c r="L3445" s="19" t="str">
        <f>Def_Instancias_Equipamentos!$D$433</f>
        <v>SI-Glob:DI-BbBAmpL-1</v>
      </c>
      <c r="M3445" s="213" t="s">
        <v>1339</v>
      </c>
      <c r="N3445" s="45" t="s">
        <v>1260</v>
      </c>
      <c r="O3445" s="31" t="str">
        <f>Def_Sistemas_Conectores_Cabos!$B$7</f>
        <v>SMA 50-ohm</v>
      </c>
      <c r="P3445" s="19" t="str">
        <f>Def_Sistemas_Conectores_Cabos!$B$7</f>
        <v>SMA 50-ohm</v>
      </c>
      <c r="Q3445" s="27" t="str">
        <f t="shared" si="31"/>
        <v>SI-Glob:DI-BbBFBE/BACK_END_OUT_1
SI-Glob:DI-BbBAmpL-1/RF_IN</v>
      </c>
      <c r="R3445" s="32">
        <f>16*0.045+1*0.6+1*0.6+0.45</f>
        <v>2.37</v>
      </c>
      <c r="S3445" s="27">
        <f t="shared" si="58"/>
        <v>2.5</v>
      </c>
      <c r="T3445" s="19" t="str">
        <f>Def_Sistemas_Conectores_Cabos!$C$10</f>
        <v>LMR-195</v>
      </c>
      <c r="U3445" s="32" t="s">
        <v>1340</v>
      </c>
      <c r="V3445" s="33"/>
      <c r="W3445" s="33"/>
      <c r="X3445" s="33"/>
    </row>
    <row r="3446" ht="15.75" customHeight="1">
      <c r="A3446" s="19" t="str">
        <f>Def_Sistemas_Conectores_Cabos!$A$14</f>
        <v>BbB</v>
      </c>
      <c r="B3446" s="22" t="str">
        <f>Datas_Entregas!$A$3</f>
        <v>BTS/Anel</v>
      </c>
      <c r="C3446" s="25">
        <f t="array" ref="C3446">INDEX(Datas_Entregas!$B$2:$B$100, MATCH(B3446, Datas_Entregas!$A$2:$A$100, 0), 1)</f>
        <v>43296</v>
      </c>
      <c r="D3446" s="22" t="str">
        <f>Def_Status_Montagem!$A$3</f>
        <v>Verficado - Pronto para Produção</v>
      </c>
      <c r="E3446" s="35" t="str">
        <f>Def_Status_Montagem!$B$3</f>
        <v>Contratada / Etiqueta pelo DIG</v>
      </c>
      <c r="F3446" s="26" t="str">
        <f t="array" ref="F3446">INDEX(Def_Instancias_Equipamentos!$F$2:$F$5135, MATCH(K3446, Def_Instancias_Equipamentos!$D$2:$D$5135, 0), 1)</f>
        <v>Sala Racks 16</v>
      </c>
      <c r="G3446" s="27" t="str">
        <f t="array" ref="G3446">INDEX(Def_Instancias_Equipamentos!$F$2:$F$5135, MATCH(L3446, Def_Instancias_Equipamentos!$D$2:$D$5135, 0), 1)</f>
        <v>Sala Racks 16</v>
      </c>
      <c r="H3446" s="26" t="str">
        <f t="array" ref="H3446">INDEX(Def_Instancias_Equipamentos!$E$2:$E$5135, MATCH(K3446, Def_Instancias_Equipamentos!$D$2:$D$5135, 0), 1)</f>
        <v>IA-16RaBbB</v>
      </c>
      <c r="I3446" s="27" t="str">
        <f t="array" ref="I3446">INDEX(Def_Instancias_Equipamentos!$E$2:$E$5135, MATCH(L3446, Def_Instancias_Equipamentos!$D$2:$D$5135, 0), 1)</f>
        <v>IA-16RaBbB</v>
      </c>
      <c r="J3446" s="27" t="str">
        <f t="shared" si="26"/>
        <v>INTERNO</v>
      </c>
      <c r="K3446" s="28" t="str">
        <f>Def_Instancias_Equipamentos!$D$390</f>
        <v>SI-Glob:DI-BbBProc-L</v>
      </c>
      <c r="L3446" s="19" t="str">
        <f>Def_Instancias_Equipamentos!$D$414</f>
        <v>SI-Glob:DI-BbBFBE</v>
      </c>
      <c r="M3446" s="68" t="s">
        <v>1322</v>
      </c>
      <c r="N3446" s="45" t="s">
        <v>1341</v>
      </c>
      <c r="O3446" s="31" t="str">
        <f>Def_Sistemas_Conectores_Cabos!$B$7</f>
        <v>SMA 50-ohm</v>
      </c>
      <c r="P3446" s="19" t="str">
        <f>Def_Sistemas_Conectores_Cabos!$B$7</f>
        <v>SMA 50-ohm</v>
      </c>
      <c r="Q3446" s="27" t="str">
        <f t="shared" si="31"/>
        <v>SI-Glob:DI-BbBProc-L/FAST_DAC_OUT
SI-Glob:DI-BbBFBE/BACK_END_IN</v>
      </c>
      <c r="R3446" s="32">
        <f>12*0.045+1*0.6+1*0.6+0.45</f>
        <v>2.19</v>
      </c>
      <c r="S3446" s="27">
        <f t="shared" si="58"/>
        <v>2.5</v>
      </c>
      <c r="T3446" s="19" t="str">
        <f>Def_Sistemas_Conectores_Cabos!$C$10</f>
        <v>LMR-195</v>
      </c>
      <c r="U3446" s="32"/>
      <c r="V3446" s="33"/>
      <c r="W3446" s="33"/>
      <c r="X3446" s="33"/>
    </row>
    <row r="3447" ht="15.75" customHeight="1">
      <c r="A3447" s="19" t="str">
        <f>Def_Sistemas_Conectores_Cabos!$A$14</f>
        <v>BbB</v>
      </c>
      <c r="B3447" s="22" t="str">
        <f>Datas_Entregas!$A$3</f>
        <v>BTS/Anel</v>
      </c>
      <c r="C3447" s="25">
        <f t="array" ref="C3447">INDEX(Datas_Entregas!$B$2:$B$100, MATCH(B3447, Datas_Entregas!$A$2:$A$100, 0), 1)</f>
        <v>43296</v>
      </c>
      <c r="D3447" s="22" t="str">
        <f>Def_Status_Montagem!$A$3</f>
        <v>Verficado - Pronto para Produção</v>
      </c>
      <c r="E3447" s="35" t="str">
        <f>Def_Status_Montagem!$B$3</f>
        <v>Contratada / Etiqueta pelo DIG</v>
      </c>
      <c r="F3447" s="26" t="str">
        <f t="array" ref="F3447">INDEX(Def_Instancias_Equipamentos!$F$2:$F$5135, MATCH(K3447, Def_Instancias_Equipamentos!$D$2:$D$5135, 0), 1)</f>
        <v>Sala Racks 16</v>
      </c>
      <c r="G3447" s="27" t="str">
        <f t="array" ref="G3447">INDEX(Def_Instancias_Equipamentos!$F$2:$F$5135, MATCH(L3447, Def_Instancias_Equipamentos!$D$2:$D$5135, 0), 1)</f>
        <v>Sala Racks 16</v>
      </c>
      <c r="H3447" s="26" t="str">
        <f t="array" ref="H3447">INDEX(Def_Instancias_Equipamentos!$E$2:$E$5135, MATCH(K3447, Def_Instancias_Equipamentos!$D$2:$D$5135, 0), 1)</f>
        <v>IA-16RaBbB</v>
      </c>
      <c r="I3447" s="27" t="str">
        <f t="array" ref="I3447">INDEX(Def_Instancias_Equipamentos!$E$2:$E$5135, MATCH(L3447, Def_Instancias_Equipamentos!$D$2:$D$5135, 0), 1)</f>
        <v>IA-16RaBbB</v>
      </c>
      <c r="J3447" s="27" t="str">
        <f t="shared" si="26"/>
        <v>INTERNO</v>
      </c>
      <c r="K3447" s="28" t="str">
        <f>Def_Instancias_Equipamentos!$D$414</f>
        <v>SI-Glob:DI-BbBFBE</v>
      </c>
      <c r="L3447" s="19" t="str">
        <f>Def_Instancias_Equipamentos!$D$434</f>
        <v>SI-Glob:DI-BbBAmpL-2</v>
      </c>
      <c r="M3447" s="213" t="s">
        <v>1342</v>
      </c>
      <c r="N3447" s="45" t="s">
        <v>1260</v>
      </c>
      <c r="O3447" s="31" t="str">
        <f>Def_Sistemas_Conectores_Cabos!$B$7</f>
        <v>SMA 50-ohm</v>
      </c>
      <c r="P3447" s="19" t="str">
        <f>Def_Sistemas_Conectores_Cabos!$B$7</f>
        <v>SMA 50-ohm</v>
      </c>
      <c r="Q3447" s="27" t="str">
        <f t="shared" si="31"/>
        <v>SI-Glob:DI-BbBFBE/BACK_END_OUT_2
SI-Glob:DI-BbBAmpL-2/RF_IN</v>
      </c>
      <c r="R3447" s="32">
        <f>20*0.045+1*0.6+1*0.6+0.45</f>
        <v>2.55</v>
      </c>
      <c r="S3447" s="27">
        <f t="shared" si="58"/>
        <v>3</v>
      </c>
      <c r="T3447" s="19" t="str">
        <f>Def_Sistemas_Conectores_Cabos!$C$10</f>
        <v>LMR-195</v>
      </c>
      <c r="U3447" s="32" t="s">
        <v>1340</v>
      </c>
      <c r="V3447" s="33"/>
      <c r="W3447" s="33"/>
      <c r="X3447" s="33"/>
    </row>
    <row r="3448" ht="15.75" customHeight="1">
      <c r="A3448" s="19" t="str">
        <f>Def_Sistemas_Conectores_Cabos!$A$14</f>
        <v>BbB</v>
      </c>
      <c r="B3448" s="22" t="str">
        <f>Datas_Entregas!$A$3</f>
        <v>BTS/Anel</v>
      </c>
      <c r="C3448" s="25">
        <f t="array" ref="C3448">INDEX(Datas_Entregas!$B$2:$B$100, MATCH(B3448, Datas_Entregas!$A$2:$A$100, 0), 1)</f>
        <v>43296</v>
      </c>
      <c r="D3448" s="22" t="str">
        <f>Def_Status_Montagem!$A$5</f>
        <v>Pronto para instalar</v>
      </c>
      <c r="E3448" s="35" t="str">
        <f>Def_Status_Montagem!$B$6</f>
        <v>DIG (montagem em campo)</v>
      </c>
      <c r="F3448" s="26" t="str">
        <f t="array" ref="F3448">INDEX(Def_Instancias_Equipamentos!$F$2:$F$5135, MATCH(K3448, Def_Instancias_Equipamentos!$D$2:$D$5135, 0), 1)</f>
        <v>Túnel (Anel)</v>
      </c>
      <c r="G3448" s="27" t="str">
        <f t="array" ref="G3448">INDEX(Def_Instancias_Equipamentos!$F$2:$F$5135, MATCH(L3448, Def_Instancias_Equipamentos!$D$2:$D$5135, 0), 1)</f>
        <v>Sala Racks 16</v>
      </c>
      <c r="H3448" s="26" t="str">
        <f t="array" ref="H3448">INDEX(Def_Instancias_Equipamentos!$E$2:$E$5135, MATCH(K3448, Def_Instancias_Equipamentos!$D$2:$D$5135, 0), 1)</f>
        <v>SI-16C4</v>
      </c>
      <c r="I3448" s="27" t="str">
        <f t="array" ref="I3448">INDEX(Def_Instancias_Equipamentos!$E$2:$E$5135, MATCH(L3448, Def_Instancias_Equipamentos!$D$2:$D$5135, 0), 1)</f>
        <v>IA-16RaBbB</v>
      </c>
      <c r="J3448" s="27" t="str">
        <f t="shared" si="26"/>
        <v>EXTERNO</v>
      </c>
      <c r="K3448" s="28" t="str">
        <f>Def_Instancias_Equipamentos!$D$397</f>
        <v>SI-16C4:DI-BbBKckrV</v>
      </c>
      <c r="L3448" s="19" t="str">
        <f>Def_Instancias_Equipamentos!$D$443</f>
        <v>SI-Glob:DI-BbBPwrBEV</v>
      </c>
      <c r="M3448" s="68" t="s">
        <v>1343</v>
      </c>
      <c r="N3448" s="45" t="s">
        <v>1344</v>
      </c>
      <c r="O3448" s="31" t="str">
        <f>Def_Sistemas_Conectores_Cabos!$B$10</f>
        <v>N 50-ohm</v>
      </c>
      <c r="P3448" s="50" t="str">
        <f>Def_Sistemas_Conectores_Cabos!$B$10</f>
        <v>N 50-ohm</v>
      </c>
      <c r="Q3448" s="27" t="str">
        <f t="shared" si="31"/>
        <v>SI-16C4:DI-BbBKckrV/BU
SI-Glob:DI-BbBPwrBEV/Att_B</v>
      </c>
      <c r="R3448" s="32">
        <v>50.0</v>
      </c>
      <c r="S3448" s="32">
        <v>50.0</v>
      </c>
      <c r="T3448" s="19" t="str">
        <f>Def_Sistemas_Conectores_Cabos!$C$11</f>
        <v>LMR-400</v>
      </c>
      <c r="U3448" s="32"/>
      <c r="V3448" s="33"/>
      <c r="W3448" s="33"/>
      <c r="X3448" s="33"/>
    </row>
    <row r="3449" ht="15.75" customHeight="1">
      <c r="A3449" s="19" t="str">
        <f>Def_Sistemas_Conectores_Cabos!$A$14</f>
        <v>BbB</v>
      </c>
      <c r="B3449" s="22" t="str">
        <f>Datas_Entregas!$A$3</f>
        <v>BTS/Anel</v>
      </c>
      <c r="C3449" s="25">
        <f t="array" ref="C3449">INDEX(Datas_Entregas!$B$2:$B$100, MATCH(B3449, Datas_Entregas!$A$2:$A$100, 0), 1)</f>
        <v>43296</v>
      </c>
      <c r="D3449" s="22" t="str">
        <f>Def_Status_Montagem!$A$5</f>
        <v>Pronto para instalar</v>
      </c>
      <c r="E3449" s="35" t="str">
        <f>Def_Status_Montagem!$B$6</f>
        <v>DIG (montagem em campo)</v>
      </c>
      <c r="F3449" s="26" t="str">
        <f t="array" ref="F3449">INDEX(Def_Instancias_Equipamentos!$F$2:$F$5135, MATCH(K3449, Def_Instancias_Equipamentos!$D$2:$D$5135, 0), 1)</f>
        <v>Túnel (Anel)</v>
      </c>
      <c r="G3449" s="27" t="str">
        <f t="array" ref="G3449">INDEX(Def_Instancias_Equipamentos!$F$2:$F$5135, MATCH(L3449, Def_Instancias_Equipamentos!$D$2:$D$5135, 0), 1)</f>
        <v>Sala Racks 16</v>
      </c>
      <c r="H3449" s="26" t="str">
        <f t="array" ref="H3449">INDEX(Def_Instancias_Equipamentos!$E$2:$E$5135, MATCH(K3449, Def_Instancias_Equipamentos!$D$2:$D$5135, 0), 1)</f>
        <v>SI-16C4</v>
      </c>
      <c r="I3449" s="27" t="str">
        <f t="array" ref="I3449">INDEX(Def_Instancias_Equipamentos!$E$2:$E$5135, MATCH(L3449, Def_Instancias_Equipamentos!$D$2:$D$5135, 0), 1)</f>
        <v>IA-16RaBbB</v>
      </c>
      <c r="J3449" s="27" t="str">
        <f t="shared" si="26"/>
        <v>EXTERNO</v>
      </c>
      <c r="K3449" s="28" t="str">
        <f>Def_Instancias_Equipamentos!$D$397</f>
        <v>SI-16C4:DI-BbBKckrV</v>
      </c>
      <c r="L3449" s="19" t="str">
        <f>Def_Instancias_Equipamentos!$D$443</f>
        <v>SI-Glob:DI-BbBPwrBEV</v>
      </c>
      <c r="M3449" s="68" t="s">
        <v>1345</v>
      </c>
      <c r="N3449" s="45" t="s">
        <v>1346</v>
      </c>
      <c r="O3449" s="31" t="str">
        <f>Def_Sistemas_Conectores_Cabos!$B$10</f>
        <v>N 50-ohm</v>
      </c>
      <c r="P3449" s="50" t="str">
        <f>Def_Sistemas_Conectores_Cabos!$B$10</f>
        <v>N 50-ohm</v>
      </c>
      <c r="Q3449" s="27" t="str">
        <f t="shared" si="31"/>
        <v>SI-16C4:DI-BbBKckrV/TU
SI-Glob:DI-BbBPwrBEV/Att_T</v>
      </c>
      <c r="R3449" s="32">
        <v>50.0</v>
      </c>
      <c r="S3449" s="32">
        <v>50.0</v>
      </c>
      <c r="T3449" s="19" t="str">
        <f>Def_Sistemas_Conectores_Cabos!$C$11</f>
        <v>LMR-400</v>
      </c>
      <c r="U3449" s="32"/>
      <c r="V3449" s="33"/>
      <c r="W3449" s="33"/>
      <c r="X3449" s="33"/>
    </row>
    <row r="3450" ht="15.75" customHeight="1">
      <c r="A3450" s="19" t="str">
        <f>Def_Sistemas_Conectores_Cabos!$A$14</f>
        <v>BbB</v>
      </c>
      <c r="B3450" s="22" t="str">
        <f>Datas_Entregas!$A$3</f>
        <v>BTS/Anel</v>
      </c>
      <c r="C3450" s="25">
        <f t="array" ref="C3450">INDEX(Datas_Entregas!$B$2:$B$100, MATCH(B3450, Datas_Entregas!$A$2:$A$100, 0), 1)</f>
        <v>43296</v>
      </c>
      <c r="D3450" s="22" t="str">
        <f>Def_Status_Montagem!$A$5</f>
        <v>Pronto para instalar</v>
      </c>
      <c r="E3450" s="35" t="str">
        <f>Def_Status_Montagem!$B$6</f>
        <v>DIG (montagem em campo)</v>
      </c>
      <c r="F3450" s="26" t="str">
        <f t="array" ref="F3450">INDEX(Def_Instancias_Equipamentos!$F$2:$F$5135, MATCH(K3450, Def_Instancias_Equipamentos!$D$2:$D$5135, 0), 1)</f>
        <v>Túnel (Anel)</v>
      </c>
      <c r="G3450" s="27" t="str">
        <f t="array" ref="G3450">INDEX(Def_Instancias_Equipamentos!$F$2:$F$5135, MATCH(L3450, Def_Instancias_Equipamentos!$D$2:$D$5135, 0), 1)</f>
        <v>Sala Racks 16</v>
      </c>
      <c r="H3450" s="26" t="str">
        <f t="array" ref="H3450">INDEX(Def_Instancias_Equipamentos!$E$2:$E$5135, MATCH(K3450, Def_Instancias_Equipamentos!$D$2:$D$5135, 0), 1)</f>
        <v>SI-17SA</v>
      </c>
      <c r="I3450" s="27" t="str">
        <f t="array" ref="I3450">INDEX(Def_Instancias_Equipamentos!$E$2:$E$5135, MATCH(L3450, Def_Instancias_Equipamentos!$D$2:$D$5135, 0), 1)</f>
        <v>IA-16RaBbB</v>
      </c>
      <c r="J3450" s="27" t="str">
        <f t="shared" si="26"/>
        <v>EXTERNO</v>
      </c>
      <c r="K3450" s="28" t="str">
        <f>Def_Instancias_Equipamentos!$D$388</f>
        <v>SI-17SA:DI-BbBKckrH</v>
      </c>
      <c r="L3450" s="19" t="str">
        <f>Def_Instancias_Equipamentos!$D$442</f>
        <v>SI-Glob:DI-BbBPwrBEH</v>
      </c>
      <c r="M3450" s="68" t="s">
        <v>1347</v>
      </c>
      <c r="N3450" s="45" t="s">
        <v>1348</v>
      </c>
      <c r="O3450" s="31" t="str">
        <f>Def_Sistemas_Conectores_Cabos!$B$10</f>
        <v>N 50-ohm</v>
      </c>
      <c r="P3450" s="50" t="str">
        <f>Def_Sistemas_Conectores_Cabos!$B$10</f>
        <v>N 50-ohm</v>
      </c>
      <c r="Q3450" s="27" t="str">
        <f t="shared" si="31"/>
        <v>SI-17SA:DI-BbBKckrH/IU
SI-Glob:DI-BbBPwrBEH/Att_I</v>
      </c>
      <c r="R3450" s="32">
        <v>50.0</v>
      </c>
      <c r="S3450" s="32">
        <v>50.0</v>
      </c>
      <c r="T3450" s="19" t="str">
        <f>Def_Sistemas_Conectores_Cabos!$C$11</f>
        <v>LMR-400</v>
      </c>
      <c r="U3450" s="32"/>
      <c r="V3450" s="33"/>
      <c r="W3450" s="33"/>
      <c r="X3450" s="33"/>
    </row>
    <row r="3451" ht="15.75" customHeight="1">
      <c r="A3451" s="19" t="str">
        <f>Def_Sistemas_Conectores_Cabos!$A$14</f>
        <v>BbB</v>
      </c>
      <c r="B3451" s="22" t="str">
        <f>Datas_Entregas!$A$3</f>
        <v>BTS/Anel</v>
      </c>
      <c r="C3451" s="25">
        <f t="array" ref="C3451">INDEX(Datas_Entregas!$B$2:$B$100, MATCH(B3451, Datas_Entregas!$A$2:$A$100, 0), 1)</f>
        <v>43296</v>
      </c>
      <c r="D3451" s="22" t="str">
        <f>Def_Status_Montagem!$A$5</f>
        <v>Pronto para instalar</v>
      </c>
      <c r="E3451" s="35" t="str">
        <f>Def_Status_Montagem!$B$6</f>
        <v>DIG (montagem em campo)</v>
      </c>
      <c r="F3451" s="26" t="str">
        <f t="array" ref="F3451">INDEX(Def_Instancias_Equipamentos!$F$2:$F$5135, MATCH(K3451, Def_Instancias_Equipamentos!$D$2:$D$5135, 0), 1)</f>
        <v>Túnel (Anel)</v>
      </c>
      <c r="G3451" s="27" t="str">
        <f t="array" ref="G3451">INDEX(Def_Instancias_Equipamentos!$F$2:$F$5135, MATCH(L3451, Def_Instancias_Equipamentos!$D$2:$D$5135, 0), 1)</f>
        <v>Sala Racks 16</v>
      </c>
      <c r="H3451" s="26" t="str">
        <f t="array" ref="H3451">INDEX(Def_Instancias_Equipamentos!$E$2:$E$5135, MATCH(K3451, Def_Instancias_Equipamentos!$D$2:$D$5135, 0), 1)</f>
        <v>SI-17SA</v>
      </c>
      <c r="I3451" s="27" t="str">
        <f t="array" ref="I3451">INDEX(Def_Instancias_Equipamentos!$E$2:$E$5135, MATCH(L3451, Def_Instancias_Equipamentos!$D$2:$D$5135, 0), 1)</f>
        <v>IA-16RaBbB</v>
      </c>
      <c r="J3451" s="27" t="str">
        <f t="shared" si="26"/>
        <v>EXTERNO</v>
      </c>
      <c r="K3451" s="28" t="str">
        <f>Def_Instancias_Equipamentos!$D$388</f>
        <v>SI-17SA:DI-BbBKckrH</v>
      </c>
      <c r="L3451" s="19" t="str">
        <f>Def_Instancias_Equipamentos!$D$442</f>
        <v>SI-Glob:DI-BbBPwrBEH</v>
      </c>
      <c r="M3451" s="68" t="s">
        <v>1349</v>
      </c>
      <c r="N3451" s="45" t="s">
        <v>1350</v>
      </c>
      <c r="O3451" s="31" t="str">
        <f>Def_Sistemas_Conectores_Cabos!$B$10</f>
        <v>N 50-ohm</v>
      </c>
      <c r="P3451" s="50" t="str">
        <f>Def_Sistemas_Conectores_Cabos!$B$10</f>
        <v>N 50-ohm</v>
      </c>
      <c r="Q3451" s="27" t="str">
        <f t="shared" si="31"/>
        <v>SI-17SA:DI-BbBKckrH/OU
SI-Glob:DI-BbBPwrBEH/Att_O</v>
      </c>
      <c r="R3451" s="32">
        <v>50.0</v>
      </c>
      <c r="S3451" s="32">
        <v>50.0</v>
      </c>
      <c r="T3451" s="19" t="str">
        <f>Def_Sistemas_Conectores_Cabos!$C$11</f>
        <v>LMR-400</v>
      </c>
      <c r="U3451" s="32"/>
      <c r="V3451" s="33"/>
      <c r="W3451" s="33"/>
      <c r="X3451" s="33"/>
    </row>
    <row r="3452" ht="15.75" customHeight="1">
      <c r="A3452" s="19" t="str">
        <f>Def_Sistemas_Conectores_Cabos!$A$6</f>
        <v>Timing Diagnostico</v>
      </c>
      <c r="B3452" s="22" t="str">
        <f>Datas_Entregas!$A$2</f>
        <v>Booster/LTB</v>
      </c>
      <c r="C3452" s="25">
        <f t="array" ref="C3452">INDEX(Datas_Entregas!$B$2:$B$100, MATCH(B3452, Datas_Entregas!$A$2:$A$100, 0), 1)</f>
        <v>43266</v>
      </c>
      <c r="D3452" s="22" t="str">
        <f>Def_Status_Montagem!$A$3</f>
        <v>Verficado - Pronto para Produção</v>
      </c>
      <c r="E3452" s="35" t="str">
        <f>Def_Status_Montagem!$B$4</f>
        <v>Contratada (inclui etiqueta)</v>
      </c>
      <c r="F3452" s="26" t="str">
        <f t="array" ref="F3452">INDEX(Def_Instancias_Equipamentos!$F$2:$F$1373, MATCH(K3452, Def_Instancias_Equipamentos!$D$2:$D$1373, 0), 1)</f>
        <v>Sala Racks 19&amp;20</v>
      </c>
      <c r="G3452" s="27" t="str">
        <f t="array" ref="G3452">INDEX(Def_Instancias_Equipamentos!$F$2:$F$1373, MATCH(L3452, Def_Instancias_Equipamentos!$D$2:$D$1373, 0), 1)</f>
        <v>Sala Racks 19&amp;20</v>
      </c>
      <c r="H3452" s="26" t="str">
        <f t="array" ref="H3452">INDEX(Def_Instancias_Equipamentos!$E$2:$E$1373, MATCH(K3452, Def_Instancias_Equipamentos!$D$2:$D$1373, 0), 1)</f>
        <v>IA-20RaDiag01</v>
      </c>
      <c r="I3452" s="27" t="str">
        <f t="array" ref="I3452">INDEX(Def_Instancias_Equipamentos!$E$2:$E$1373, MATCH(L3452, Def_Instancias_Equipamentos!$D$2:$D$1373, 0), 1)</f>
        <v>IA-20RaDiag01</v>
      </c>
      <c r="J3452" s="27" t="str">
        <f t="shared" si="26"/>
        <v>INTERNO</v>
      </c>
      <c r="K3452" s="28" t="str">
        <f>Def_Instancias_Equipamentos!$D$90</f>
        <v>IA-20RaDiag01:TI-EVR</v>
      </c>
      <c r="L3452" s="19" t="str">
        <f>Def_Instancias_Equipamentos!$D$122</f>
        <v>IA-20RaDiag01:TI-OEMultPOF-1</v>
      </c>
      <c r="M3452" s="44" t="s">
        <v>1196</v>
      </c>
      <c r="N3452" s="32" t="s">
        <v>1202</v>
      </c>
      <c r="O3452" s="28" t="str">
        <f>Def_Sistemas_Conectores_Cabos!$B$6</f>
        <v>Simplex (HFBR-4525Z)</v>
      </c>
      <c r="P3452" s="19" t="str">
        <f>Def_Sistemas_Conectores_Cabos!$B$6</f>
        <v>Simplex (HFBR-4525Z)</v>
      </c>
      <c r="Q3452" s="27" t="str">
        <f t="shared" si="31"/>
        <v>IA-20RaDiag01:TI-EVR/OTP2
IA-20RaDiag01:TI-OEMultPOF-1/IN3</v>
      </c>
      <c r="R3452" s="45">
        <v>1.0</v>
      </c>
      <c r="S3452" s="45">
        <f t="shared" ref="S3452:S3457" si="60">R3452</f>
        <v>1</v>
      </c>
      <c r="T3452" s="19" t="str">
        <f>Def_Sistemas_Conectores_Cabos!$C$6</f>
        <v>Fibra plástica 1 mm</v>
      </c>
      <c r="U3452" s="45" t="s">
        <v>1351</v>
      </c>
      <c r="V3452" s="33"/>
      <c r="W3452" s="64" t="str">
        <f t="shared" ref="W3452:X3452" si="59">K3452&amp;"/"&amp;M3452</f>
        <v>IA-20RaDiag01:TI-EVR/OTP2</v>
      </c>
      <c r="X3452" s="66" t="str">
        <f t="shared" si="59"/>
        <v>IA-20RaDiag01:TI-OEMultPOF-1/IN3</v>
      </c>
    </row>
    <row r="3453" ht="15.75" customHeight="1">
      <c r="A3453" s="19" t="str">
        <f>Def_Sistemas_Conectores_Cabos!$A$6</f>
        <v>Timing Diagnostico</v>
      </c>
      <c r="B3453" s="22" t="str">
        <f>Datas_Entregas!$A$2</f>
        <v>Booster/LTB</v>
      </c>
      <c r="C3453" s="25">
        <f t="array" ref="C3453">INDEX(Datas_Entregas!$B$2:$B$100, MATCH(B3453, Datas_Entregas!$A$2:$A$100, 0), 1)</f>
        <v>43266</v>
      </c>
      <c r="D3453" s="22" t="str">
        <f>Def_Status_Montagem!$A$3</f>
        <v>Verficado - Pronto para Produção</v>
      </c>
      <c r="E3453" s="35" t="str">
        <f>Def_Status_Montagem!$B$4</f>
        <v>Contratada (inclui etiqueta)</v>
      </c>
      <c r="F3453" s="26" t="str">
        <f t="array" ref="F3453">INDEX(Def_Instancias_Equipamentos!$F$2:$F$1373, MATCH(K3453, Def_Instancias_Equipamentos!$D$2:$D$1373, 0), 1)</f>
        <v>Sala Racks 19&amp;20</v>
      </c>
      <c r="G3453" s="27" t="str">
        <f t="array" ref="G3453">INDEX(Def_Instancias_Equipamentos!$F$2:$F$1373, MATCH(L3453, Def_Instancias_Equipamentos!$D$2:$D$1373, 0), 1)</f>
        <v>Sala Racks 19&amp;20</v>
      </c>
      <c r="H3453" s="26" t="str">
        <f t="array" ref="H3453">INDEX(Def_Instancias_Equipamentos!$E$2:$E$1373, MATCH(K3453, Def_Instancias_Equipamentos!$D$2:$D$1373, 0), 1)</f>
        <v>IA-20RaDiag01</v>
      </c>
      <c r="I3453" s="27" t="str">
        <f t="array" ref="I3453">INDEX(Def_Instancias_Equipamentos!$E$2:$E$1373, MATCH(L3453, Def_Instancias_Equipamentos!$D$2:$D$1373, 0), 1)</f>
        <v>IA-20RaDiag01</v>
      </c>
      <c r="J3453" s="27" t="str">
        <f t="shared" si="26"/>
        <v>INTERNO</v>
      </c>
      <c r="K3453" s="28" t="str">
        <f>Def_Instancias_Equipamentos!$D$90</f>
        <v>IA-20RaDiag01:TI-EVR</v>
      </c>
      <c r="L3453" s="19" t="str">
        <f>Def_Instancias_Equipamentos!$D$122</f>
        <v>IA-20RaDiag01:TI-OEMultPOF-1</v>
      </c>
      <c r="M3453" s="44" t="s">
        <v>1198</v>
      </c>
      <c r="N3453" s="32" t="s">
        <v>1216</v>
      </c>
      <c r="O3453" s="28" t="str">
        <f>Def_Sistemas_Conectores_Cabos!$B$6</f>
        <v>Simplex (HFBR-4525Z)</v>
      </c>
      <c r="P3453" s="19" t="str">
        <f>Def_Sistemas_Conectores_Cabos!$B$6</f>
        <v>Simplex (HFBR-4525Z)</v>
      </c>
      <c r="Q3453" s="27" t="str">
        <f t="shared" si="31"/>
        <v>IA-20RaDiag01:TI-EVR/OTP3
IA-20RaDiag01:TI-OEMultPOF-1/IN4</v>
      </c>
      <c r="R3453" s="45">
        <v>1.0</v>
      </c>
      <c r="S3453" s="45">
        <f t="shared" si="60"/>
        <v>1</v>
      </c>
      <c r="T3453" s="19" t="str">
        <f>Def_Sistemas_Conectores_Cabos!$C$6</f>
        <v>Fibra plástica 1 mm</v>
      </c>
      <c r="U3453" s="45" t="s">
        <v>1352</v>
      </c>
      <c r="V3453" s="33"/>
      <c r="W3453" s="64" t="str">
        <f t="shared" ref="W3453:X3453" si="61">K3453&amp;"/"&amp;M3453</f>
        <v>IA-20RaDiag01:TI-EVR/OTP3</v>
      </c>
      <c r="X3453" s="66" t="str">
        <f t="shared" si="61"/>
        <v>IA-20RaDiag01:TI-OEMultPOF-1/IN4</v>
      </c>
    </row>
    <row r="3454" ht="15.75" customHeight="1">
      <c r="A3454" s="19" t="str">
        <f>Def_Sistemas_Conectores_Cabos!$A$6</f>
        <v>Timing Diagnostico</v>
      </c>
      <c r="B3454" s="22" t="str">
        <f>Datas_Entregas!$A$2</f>
        <v>Booster/LTB</v>
      </c>
      <c r="C3454" s="25">
        <f t="array" ref="C3454">INDEX(Datas_Entregas!$B$2:$B$100, MATCH(B3454, Datas_Entregas!$A$2:$A$100, 0), 1)</f>
        <v>43266</v>
      </c>
      <c r="D3454" s="22" t="str">
        <f>Def_Status_Montagem!$A$3</f>
        <v>Verficado - Pronto para Produção</v>
      </c>
      <c r="E3454" s="35" t="str">
        <f>Def_Status_Montagem!$B$4</f>
        <v>Contratada (inclui etiqueta)</v>
      </c>
      <c r="F3454" s="26" t="str">
        <f t="array" ref="F3454">INDEX(Def_Instancias_Equipamentos!$F$2:$F$1373, MATCH(K3454, Def_Instancias_Equipamentos!$D$2:$D$1373, 0), 1)</f>
        <v>Sala Racks 19&amp;20</v>
      </c>
      <c r="G3454" s="27" t="str">
        <f t="array" ref="G3454">INDEX(Def_Instancias_Equipamentos!$F$2:$F$1373, MATCH(L3454, Def_Instancias_Equipamentos!$D$2:$D$1373, 0), 1)</f>
        <v>Sala Racks 19&amp;20</v>
      </c>
      <c r="H3454" s="26" t="str">
        <f t="array" ref="H3454">INDEX(Def_Instancias_Equipamentos!$E$2:$E$1373, MATCH(K3454, Def_Instancias_Equipamentos!$D$2:$D$1373, 0), 1)</f>
        <v>IA-20RaDiag01</v>
      </c>
      <c r="I3454" s="27" t="str">
        <f t="array" ref="I3454">INDEX(Def_Instancias_Equipamentos!$E$2:$E$1373, MATCH(L3454, Def_Instancias_Equipamentos!$D$2:$D$1373, 0), 1)</f>
        <v>IA-20RaDiag01</v>
      </c>
      <c r="J3454" s="27" t="str">
        <f t="shared" si="26"/>
        <v>INTERNO</v>
      </c>
      <c r="K3454" s="28" t="str">
        <f>Def_Instancias_Equipamentos!$D$90</f>
        <v>IA-20RaDiag01:TI-EVR</v>
      </c>
      <c r="L3454" s="19" t="str">
        <f>Def_Instancias_Equipamentos!$D$123</f>
        <v>IA-20RaDiag01:TI-OEMultPOF-2</v>
      </c>
      <c r="M3454" s="44" t="s">
        <v>1201</v>
      </c>
      <c r="N3454" s="32" t="s">
        <v>1192</v>
      </c>
      <c r="O3454" s="28" t="str">
        <f>Def_Sistemas_Conectores_Cabos!$B$6</f>
        <v>Simplex (HFBR-4525Z)</v>
      </c>
      <c r="P3454" s="19" t="str">
        <f>Def_Sistemas_Conectores_Cabos!$B$6</f>
        <v>Simplex (HFBR-4525Z)</v>
      </c>
      <c r="Q3454" s="27" t="str">
        <f t="shared" si="31"/>
        <v>IA-20RaDiag01:TI-EVR/OTP4
IA-20RaDiag01:TI-OEMultPOF-2/IN1</v>
      </c>
      <c r="R3454" s="45">
        <v>1.0</v>
      </c>
      <c r="S3454" s="45">
        <f t="shared" si="60"/>
        <v>1</v>
      </c>
      <c r="T3454" s="19" t="str">
        <f>Def_Sistemas_Conectores_Cabos!$C$6</f>
        <v>Fibra plástica 1 mm</v>
      </c>
      <c r="U3454" s="45" t="s">
        <v>1353</v>
      </c>
      <c r="V3454" s="33"/>
      <c r="W3454" s="64" t="str">
        <f t="shared" ref="W3454:X3454" si="62">K3454&amp;"/"&amp;M3454</f>
        <v>IA-20RaDiag01:TI-EVR/OTP4</v>
      </c>
      <c r="X3454" s="66" t="str">
        <f t="shared" si="62"/>
        <v>IA-20RaDiag01:TI-OEMultPOF-2/IN1</v>
      </c>
    </row>
    <row r="3455" ht="15.75" customHeight="1">
      <c r="A3455" s="19" t="str">
        <f>Def_Sistemas_Conectores_Cabos!$A$6</f>
        <v>Timing Diagnostico</v>
      </c>
      <c r="B3455" s="22" t="str">
        <f>Datas_Entregas!$A$2</f>
        <v>Booster/LTB</v>
      </c>
      <c r="C3455" s="25">
        <f t="array" ref="C3455">INDEX(Datas_Entregas!$B$2:$B$100, MATCH(B3455, Datas_Entregas!$A$2:$A$100, 0), 1)</f>
        <v>43266</v>
      </c>
      <c r="D3455" s="22" t="str">
        <f>Def_Status_Montagem!$A$3</f>
        <v>Verficado - Pronto para Produção</v>
      </c>
      <c r="E3455" s="35" t="str">
        <f>Def_Status_Montagem!$B$4</f>
        <v>Contratada (inclui etiqueta)</v>
      </c>
      <c r="F3455" s="26" t="str">
        <f t="array" ref="F3455">INDEX(Def_Instancias_Equipamentos!$F$2:$F$1373, MATCH(K3455, Def_Instancias_Equipamentos!$D$2:$D$1373, 0), 1)</f>
        <v>Sala Racks 19&amp;20</v>
      </c>
      <c r="G3455" s="27" t="str">
        <f t="array" ref="G3455">INDEX(Def_Instancias_Equipamentos!$F$2:$F$1373, MATCH(L3455, Def_Instancias_Equipamentos!$D$2:$D$1373, 0), 1)</f>
        <v>Sala Racks 19&amp;20</v>
      </c>
      <c r="H3455" s="26" t="str">
        <f t="array" ref="H3455">INDEX(Def_Instancias_Equipamentos!$E$2:$E$1373, MATCH(K3455, Def_Instancias_Equipamentos!$D$2:$D$1373, 0), 1)</f>
        <v>IA-20RaDiag01</v>
      </c>
      <c r="I3455" s="27" t="str">
        <f t="array" ref="I3455">INDEX(Def_Instancias_Equipamentos!$E$2:$E$1373, MATCH(L3455, Def_Instancias_Equipamentos!$D$2:$D$1373, 0), 1)</f>
        <v>IA-20RaDiag01</v>
      </c>
      <c r="J3455" s="27" t="str">
        <f t="shared" si="26"/>
        <v>INTERNO</v>
      </c>
      <c r="K3455" s="28" t="str">
        <f>Def_Instancias_Equipamentos!$D$90</f>
        <v>IA-20RaDiag01:TI-EVR</v>
      </c>
      <c r="L3455" s="19" t="str">
        <f>Def_Instancias_Equipamentos!$D$123</f>
        <v>IA-20RaDiag01:TI-OEMultPOF-2</v>
      </c>
      <c r="M3455" s="44" t="s">
        <v>1204</v>
      </c>
      <c r="N3455" s="32" t="s">
        <v>1199</v>
      </c>
      <c r="O3455" s="28" t="str">
        <f>Def_Sistemas_Conectores_Cabos!$B$6</f>
        <v>Simplex (HFBR-4525Z)</v>
      </c>
      <c r="P3455" s="19" t="str">
        <f>Def_Sistemas_Conectores_Cabos!$B$6</f>
        <v>Simplex (HFBR-4525Z)</v>
      </c>
      <c r="Q3455" s="27" t="str">
        <f t="shared" si="31"/>
        <v>IA-20RaDiag01:TI-EVR/OTP5
IA-20RaDiag01:TI-OEMultPOF-2/IN2</v>
      </c>
      <c r="R3455" s="45">
        <v>1.0</v>
      </c>
      <c r="S3455" s="45">
        <f t="shared" si="60"/>
        <v>1</v>
      </c>
      <c r="T3455" s="19" t="str">
        <f>Def_Sistemas_Conectores_Cabos!$C$6</f>
        <v>Fibra plástica 1 mm</v>
      </c>
      <c r="U3455" s="45" t="s">
        <v>1354</v>
      </c>
      <c r="V3455" s="33"/>
      <c r="W3455" s="64" t="str">
        <f t="shared" ref="W3455:X3455" si="63">K3455&amp;"/"&amp;M3455</f>
        <v>IA-20RaDiag01:TI-EVR/OTP5</v>
      </c>
      <c r="X3455" s="66" t="str">
        <f t="shared" si="63"/>
        <v>IA-20RaDiag01:TI-OEMultPOF-2/IN2</v>
      </c>
    </row>
    <row r="3456" ht="15.75" customHeight="1">
      <c r="A3456" s="19" t="str">
        <f>Def_Sistemas_Conectores_Cabos!$A$6</f>
        <v>Timing Diagnostico</v>
      </c>
      <c r="B3456" s="22" t="str">
        <f>Datas_Entregas!$A$2</f>
        <v>Booster/LTB</v>
      </c>
      <c r="C3456" s="25">
        <f t="array" ref="C3456">INDEX(Datas_Entregas!$B$2:$B$100, MATCH(B3456, Datas_Entregas!$A$2:$A$100, 0), 1)</f>
        <v>43266</v>
      </c>
      <c r="D3456" s="22" t="str">
        <f>Def_Status_Montagem!$A$3</f>
        <v>Verficado - Pronto para Produção</v>
      </c>
      <c r="E3456" s="35" t="str">
        <f>Def_Status_Montagem!$B$4</f>
        <v>Contratada (inclui etiqueta)</v>
      </c>
      <c r="F3456" s="26" t="str">
        <f t="array" ref="F3456">INDEX(Def_Instancias_Equipamentos!$F$2:$F$1373, MATCH(K3456, Def_Instancias_Equipamentos!$D$2:$D$1373, 0), 1)</f>
        <v>Sala Racks 19&amp;20</v>
      </c>
      <c r="G3456" s="27" t="str">
        <f t="array" ref="G3456">INDEX(Def_Instancias_Equipamentos!$F$2:$F$1373, MATCH(L3456, Def_Instancias_Equipamentos!$D$2:$D$1373, 0), 1)</f>
        <v>Sala Racks 19&amp;20</v>
      </c>
      <c r="H3456" s="26" t="str">
        <f t="array" ref="H3456">INDEX(Def_Instancias_Equipamentos!$E$2:$E$1373, MATCH(K3456, Def_Instancias_Equipamentos!$D$2:$D$1373, 0), 1)</f>
        <v>IA-20RaDiag01</v>
      </c>
      <c r="I3456" s="27" t="str">
        <f t="array" ref="I3456">INDEX(Def_Instancias_Equipamentos!$E$2:$E$1373, MATCH(L3456, Def_Instancias_Equipamentos!$D$2:$D$1373, 0), 1)</f>
        <v>IA-20RaDiag01</v>
      </c>
      <c r="J3456" s="27" t="str">
        <f t="shared" si="26"/>
        <v>INTERNO</v>
      </c>
      <c r="K3456" s="28" t="str">
        <f>Def_Instancias_Equipamentos!$D$90</f>
        <v>IA-20RaDiag01:TI-EVR</v>
      </c>
      <c r="L3456" s="19" t="str">
        <f>Def_Instancias_Equipamentos!$D$123</f>
        <v>IA-20RaDiag01:TI-OEMultPOF-2</v>
      </c>
      <c r="M3456" s="44" t="s">
        <v>1206</v>
      </c>
      <c r="N3456" s="32" t="s">
        <v>1202</v>
      </c>
      <c r="O3456" s="28" t="str">
        <f>Def_Sistemas_Conectores_Cabos!$B$6</f>
        <v>Simplex (HFBR-4525Z)</v>
      </c>
      <c r="P3456" s="19" t="str">
        <f>Def_Sistemas_Conectores_Cabos!$B$6</f>
        <v>Simplex (HFBR-4525Z)</v>
      </c>
      <c r="Q3456" s="27" t="str">
        <f t="shared" si="31"/>
        <v>IA-20RaDiag01:TI-EVR/OTP6
IA-20RaDiag01:TI-OEMultPOF-2/IN3</v>
      </c>
      <c r="R3456" s="45">
        <v>1.0</v>
      </c>
      <c r="S3456" s="45">
        <f t="shared" si="60"/>
        <v>1</v>
      </c>
      <c r="T3456" s="19" t="str">
        <f>Def_Sistemas_Conectores_Cabos!$C$6</f>
        <v>Fibra plástica 1 mm</v>
      </c>
      <c r="U3456" s="45" t="s">
        <v>1355</v>
      </c>
      <c r="V3456" s="33"/>
      <c r="W3456" s="64" t="str">
        <f t="shared" ref="W3456:X3456" si="64">K3456&amp;"/"&amp;M3456</f>
        <v>IA-20RaDiag01:TI-EVR/OTP6</v>
      </c>
      <c r="X3456" s="66" t="str">
        <f t="shared" si="64"/>
        <v>IA-20RaDiag01:TI-OEMultPOF-2/IN3</v>
      </c>
    </row>
    <row r="3457" ht="15.75" customHeight="1">
      <c r="A3457" s="19" t="str">
        <f>Def_Sistemas_Conectores_Cabos!$A$6</f>
        <v>Timing Diagnostico</v>
      </c>
      <c r="B3457" s="22" t="str">
        <f>Datas_Entregas!$A$2</f>
        <v>Booster/LTB</v>
      </c>
      <c r="C3457" s="25">
        <f t="array" ref="C3457">INDEX(Datas_Entregas!$B$2:$B$100, MATCH(B3457, Datas_Entregas!$A$2:$A$100, 0), 1)</f>
        <v>43266</v>
      </c>
      <c r="D3457" s="22" t="str">
        <f>Def_Status_Montagem!$A$3</f>
        <v>Verficado - Pronto para Produção</v>
      </c>
      <c r="E3457" s="35" t="str">
        <f>Def_Status_Montagem!$B$4</f>
        <v>Contratada (inclui etiqueta)</v>
      </c>
      <c r="F3457" s="26" t="str">
        <f t="array" ref="F3457">INDEX(Def_Instancias_Equipamentos!$F$2:$F$1373, MATCH(K3457, Def_Instancias_Equipamentos!$D$2:$D$1373, 0), 1)</f>
        <v>Sala Racks 19&amp;20</v>
      </c>
      <c r="G3457" s="27" t="str">
        <f t="array" ref="G3457">INDEX(Def_Instancias_Equipamentos!$F$2:$F$1373, MATCH(L3457, Def_Instancias_Equipamentos!$D$2:$D$1373, 0), 1)</f>
        <v>Sala Racks 19&amp;20</v>
      </c>
      <c r="H3457" s="26" t="str">
        <f t="array" ref="H3457">INDEX(Def_Instancias_Equipamentos!$E$2:$E$1373, MATCH(K3457, Def_Instancias_Equipamentos!$D$2:$D$1373, 0), 1)</f>
        <v>IA-20RaDiag01</v>
      </c>
      <c r="I3457" s="27" t="str">
        <f t="array" ref="I3457">INDEX(Def_Instancias_Equipamentos!$E$2:$E$1373, MATCH(L3457, Def_Instancias_Equipamentos!$D$2:$D$1373, 0), 1)</f>
        <v>IA-20RaDiag01</v>
      </c>
      <c r="J3457" s="27" t="str">
        <f t="shared" si="26"/>
        <v>INTERNO</v>
      </c>
      <c r="K3457" s="28" t="str">
        <f>Def_Instancias_Equipamentos!$D$90</f>
        <v>IA-20RaDiag01:TI-EVR</v>
      </c>
      <c r="L3457" s="19" t="str">
        <f>Def_Instancias_Equipamentos!$D$123</f>
        <v>IA-20RaDiag01:TI-OEMultPOF-2</v>
      </c>
      <c r="M3457" s="44" t="s">
        <v>1208</v>
      </c>
      <c r="N3457" s="32" t="s">
        <v>1216</v>
      </c>
      <c r="O3457" s="28" t="str">
        <f>Def_Sistemas_Conectores_Cabos!$B$6</f>
        <v>Simplex (HFBR-4525Z)</v>
      </c>
      <c r="P3457" s="19" t="str">
        <f>Def_Sistemas_Conectores_Cabos!$B$6</f>
        <v>Simplex (HFBR-4525Z)</v>
      </c>
      <c r="Q3457" s="27" t="str">
        <f t="shared" si="31"/>
        <v>IA-20RaDiag01:TI-EVR/OTP7
IA-20RaDiag01:TI-OEMultPOF-2/IN4</v>
      </c>
      <c r="R3457" s="45">
        <v>1.0</v>
      </c>
      <c r="S3457" s="45">
        <f t="shared" si="60"/>
        <v>1</v>
      </c>
      <c r="T3457" s="19" t="str">
        <f>Def_Sistemas_Conectores_Cabos!$C$6</f>
        <v>Fibra plástica 1 mm</v>
      </c>
      <c r="U3457" s="45" t="s">
        <v>1356</v>
      </c>
      <c r="V3457" s="33"/>
      <c r="W3457" s="64" t="str">
        <f t="shared" ref="W3457:X3457" si="65">K3457&amp;"/"&amp;M3457</f>
        <v>IA-20RaDiag01:TI-EVR/OTP7</v>
      </c>
      <c r="X3457" s="66" t="str">
        <f t="shared" si="65"/>
        <v>IA-20RaDiag01:TI-OEMultPOF-2/IN4</v>
      </c>
    </row>
    <row r="3458" ht="15.75" customHeight="1">
      <c r="A3458" s="19" t="str">
        <f>Def_Sistemas_Conectores_Cabos!$A$14</f>
        <v>BbB</v>
      </c>
      <c r="B3458" s="22" t="str">
        <f>Datas_Entregas!$A$3</f>
        <v>BTS/Anel</v>
      </c>
      <c r="C3458" s="25">
        <f t="array" ref="C3458">INDEX(Datas_Entregas!$B$2:$B$100, MATCH(B3458, Datas_Entregas!$A$2:$A$100, 0), 1)</f>
        <v>43296</v>
      </c>
      <c r="D3458" s="22" t="str">
        <f>Def_Status_Montagem!$A$5</f>
        <v>Pronto para instalar</v>
      </c>
      <c r="E3458" s="35" t="str">
        <f>Def_Status_Montagem!$B$6</f>
        <v>DIG (montagem em campo)</v>
      </c>
      <c r="F3458" s="26" t="str">
        <f t="array" ref="F3458">INDEX(Def_Instancias_Equipamentos!$F$2:$F$5135, MATCH(K3458, Def_Instancias_Equipamentos!$D$2:$D$5135, 0), 1)</f>
        <v>Túnel (Anel)</v>
      </c>
      <c r="G3458" s="27" t="str">
        <f t="array" ref="G3458">INDEX(Def_Instancias_Equipamentos!$F$2:$F$5135, MATCH(L3458, Def_Instancias_Equipamentos!$D$2:$D$5135, 0), 1)</f>
        <v>Sala Racks 19&amp;20</v>
      </c>
      <c r="H3458" s="26" t="str">
        <f t="array" ref="H3458">INDEX(Def_Instancias_Equipamentos!$E$2:$E$5135, MATCH(K3458, Def_Instancias_Equipamentos!$D$2:$D$5135, 0), 1)</f>
        <v>SI-16M2</v>
      </c>
      <c r="I3458" s="27" t="str">
        <f t="array" ref="I3458">INDEX(Def_Instancias_Equipamentos!$E$2:$E$5135, MATCH(L3458, Def_Instancias_Equipamentos!$D$2:$D$5135, 0), 1)</f>
        <v>IA-20RaDiag02</v>
      </c>
      <c r="J3458" s="27" t="str">
        <f t="shared" si="26"/>
        <v>EXTERNO</v>
      </c>
      <c r="K3458" s="28" t="str">
        <f>Def_Instancias_Equipamentos!$D$413</f>
        <v>SI-16M2:DI-BbBBPMHyb</v>
      </c>
      <c r="L3458" s="50" t="str">
        <f>Def_Instancias_Equipamentos!$D$441</f>
        <v>IA-20RaDiag02:DI-GDev</v>
      </c>
      <c r="M3458" s="29" t="s">
        <v>1280</v>
      </c>
      <c r="N3458" s="87" t="s">
        <v>1258</v>
      </c>
      <c r="O3458" s="28" t="str">
        <f>Def_Sistemas_Conectores_Cabos!$B$10</f>
        <v>N 50-ohm</v>
      </c>
      <c r="P3458" s="19" t="str">
        <f>Def_Sistemas_Conectores_Cabos!$B$7</f>
        <v>SMA 50-ohm</v>
      </c>
      <c r="Q3458" s="27" t="str">
        <f t="shared" si="31"/>
        <v>SI-16M2:DI-BbBBPMHyb/Q
IA-20RaDiag02:DI-GDev/GPort</v>
      </c>
      <c r="R3458" s="32">
        <v>50.0</v>
      </c>
      <c r="S3458" s="32">
        <v>50.0</v>
      </c>
      <c r="T3458" s="19" t="str">
        <f>Def_Sistemas_Conectores_Cabos!$C$11</f>
        <v>LMR-400</v>
      </c>
      <c r="U3458" s="32"/>
      <c r="V3458" s="33"/>
      <c r="W3458" s="33"/>
      <c r="X3458" s="33"/>
    </row>
    <row r="3459" ht="15.75" customHeight="1">
      <c r="A3459" s="19" t="str">
        <f>Def_Sistemas_Conectores_Cabos!$A$6</f>
        <v>Timing Diagnostico</v>
      </c>
      <c r="B3459" s="22" t="str">
        <f>Datas_Entregas!$A$2</f>
        <v>Booster/LTB</v>
      </c>
      <c r="C3459" s="25">
        <f t="array" ref="C3459">INDEX(Datas_Entregas!$B$2:$B$100, MATCH(B3459, Datas_Entregas!$A$2:$A$100, 0), 1)</f>
        <v>43266</v>
      </c>
      <c r="D3459" s="22" t="str">
        <f>Def_Status_Montagem!$A$3</f>
        <v>Verficado - Pronto para Produção</v>
      </c>
      <c r="E3459" s="35" t="str">
        <f>Def_Status_Montagem!$B$3</f>
        <v>Contratada / Etiqueta pelo DIG</v>
      </c>
      <c r="F3459" s="26" t="str">
        <f t="array" ref="F3459">INDEX(Def_Instancias_Equipamentos!$F$2:$F$1373, MATCH(K3459, Def_Instancias_Equipamentos!$D$2:$D$1373, 0), 1)</f>
        <v>Sala Racks 19&amp;20</v>
      </c>
      <c r="G3459" s="27" t="str">
        <f t="array" ref="G3459">INDEX(Def_Instancias_Equipamentos!$F$2:$F$1373, MATCH(L3459, Def_Instancias_Equipamentos!$D$2:$D$1373, 0), 1)</f>
        <v>Sala Racks 19&amp;20</v>
      </c>
      <c r="H3459" s="26" t="str">
        <f t="array" ref="H3459">INDEX(Def_Instancias_Equipamentos!$E$2:$E$1373, MATCH(K3459, Def_Instancias_Equipamentos!$D$2:$D$1373, 0), 1)</f>
        <v>IA-20RaDiag01</v>
      </c>
      <c r="I3459" s="27" t="str">
        <f t="array" ref="I3459">INDEX(Def_Instancias_Equipamentos!$E$2:$E$1373, MATCH(L3459, Def_Instancias_Equipamentos!$D$2:$D$1373, 0), 1)</f>
        <v>IA-20RaDiag01</v>
      </c>
      <c r="J3459" s="27" t="str">
        <f t="shared" si="26"/>
        <v>INTERNO</v>
      </c>
      <c r="K3459" s="28" t="str">
        <f>Def_Instancias_Equipamentos!$D$122</f>
        <v>IA-20RaDiag01:TI-OEMultPOF-1</v>
      </c>
      <c r="L3459" s="19" t="str">
        <f>Def_Instancias_Equipamentos!$D$126</f>
        <v>TB-02:DI-ICTSigCond</v>
      </c>
      <c r="M3459" s="44" t="s">
        <v>143</v>
      </c>
      <c r="N3459" s="45" t="s">
        <v>97</v>
      </c>
      <c r="O3459" s="28" t="str">
        <f>Def_Sistemas_Conectores_Cabos!$B$9</f>
        <v>BNC 50-ohm</v>
      </c>
      <c r="P3459" s="19" t="str">
        <f>Def_Sistemas_Conectores_Cabos!$B$9</f>
        <v>BNC 50-ohm</v>
      </c>
      <c r="Q3459" s="27" t="str">
        <f t="shared" si="31"/>
        <v>IA-20RaDiag01:TI-OEMultPOF-1/OUT1
TB-02:DI-ICTSigCond/Trig_in</v>
      </c>
      <c r="R3459" s="69">
        <v>0.5</v>
      </c>
      <c r="S3459" s="69">
        <v>0.5</v>
      </c>
      <c r="T3459" s="19" t="str">
        <f>Def_Sistemas_Conectores_Cabos!$C$10</f>
        <v>LMR-195</v>
      </c>
      <c r="U3459" s="45" t="s">
        <v>1357</v>
      </c>
      <c r="V3459" s="33"/>
      <c r="W3459" s="64" t="str">
        <f t="shared" ref="W3459:X3459" si="66">K3459&amp;"/"&amp;M3459</f>
        <v>IA-20RaDiag01:TI-OEMultPOF-1/OUT1</v>
      </c>
      <c r="X3459" s="66" t="str">
        <f t="shared" si="66"/>
        <v>TB-02:DI-ICTSigCond/Trig_in</v>
      </c>
    </row>
    <row r="3460" ht="15.75" customHeight="1">
      <c r="A3460" s="19" t="str">
        <f>Def_Sistemas_Conectores_Cabos!$A$6</f>
        <v>Timing Diagnostico</v>
      </c>
      <c r="B3460" s="22" t="str">
        <f>Datas_Entregas!$A$2</f>
        <v>Booster/LTB</v>
      </c>
      <c r="C3460" s="25">
        <f t="array" ref="C3460">INDEX(Datas_Entregas!$B$2:$B$100, MATCH(B3460, Datas_Entregas!$A$2:$A$100, 0), 1)</f>
        <v>43266</v>
      </c>
      <c r="D3460" s="22" t="str">
        <f>Def_Status_Montagem!$A$3</f>
        <v>Verficado - Pronto para Produção</v>
      </c>
      <c r="E3460" s="35" t="str">
        <f>Def_Status_Montagem!$B$3</f>
        <v>Contratada / Etiqueta pelo DIG</v>
      </c>
      <c r="F3460" s="26" t="str">
        <f t="array" ref="F3460">INDEX(Def_Instancias_Equipamentos!$F$2:$F$1373, MATCH(K3460, Def_Instancias_Equipamentos!$D$2:$D$1373, 0), 1)</f>
        <v>Sala Racks 19&amp;20</v>
      </c>
      <c r="G3460" s="27" t="str">
        <f t="array" ref="G3460">INDEX(Def_Instancias_Equipamentos!$F$2:$F$1373, MATCH(L3460, Def_Instancias_Equipamentos!$D$2:$D$1373, 0), 1)</f>
        <v>Sala Racks 19&amp;20</v>
      </c>
      <c r="H3460" s="26" t="str">
        <f t="array" ref="H3460">INDEX(Def_Instancias_Equipamentos!$E$2:$E$1373, MATCH(K3460, Def_Instancias_Equipamentos!$D$2:$D$1373, 0), 1)</f>
        <v>IA-20RaDiag01</v>
      </c>
      <c r="I3460" s="27" t="str">
        <f t="array" ref="I3460">INDEX(Def_Instancias_Equipamentos!$E$2:$E$1373, MATCH(L3460, Def_Instancias_Equipamentos!$D$2:$D$1373, 0), 1)</f>
        <v>IA-20RaDiag01</v>
      </c>
      <c r="J3460" s="27" t="str">
        <f t="shared" si="26"/>
        <v>INTERNO</v>
      </c>
      <c r="K3460" s="28" t="str">
        <f>Def_Instancias_Equipamentos!$D$122</f>
        <v>IA-20RaDiag01:TI-OEMultPOF-1</v>
      </c>
      <c r="L3460" s="19" t="str">
        <f>Def_Instancias_Equipamentos!$D$127</f>
        <v>TB-04:DI-ICTSigCond</v>
      </c>
      <c r="M3460" s="44" t="s">
        <v>165</v>
      </c>
      <c r="N3460" s="45" t="s">
        <v>97</v>
      </c>
      <c r="O3460" s="28" t="str">
        <f>Def_Sistemas_Conectores_Cabos!$B$9</f>
        <v>BNC 50-ohm</v>
      </c>
      <c r="P3460" s="19" t="str">
        <f>Def_Sistemas_Conectores_Cabos!$B$9</f>
        <v>BNC 50-ohm</v>
      </c>
      <c r="Q3460" s="27" t="str">
        <f t="shared" si="31"/>
        <v>IA-20RaDiag01:TI-OEMultPOF-1/OUT2
TB-04:DI-ICTSigCond/Trig_in</v>
      </c>
      <c r="R3460" s="69">
        <v>0.5</v>
      </c>
      <c r="S3460" s="69">
        <v>0.5</v>
      </c>
      <c r="T3460" s="19" t="str">
        <f>Def_Sistemas_Conectores_Cabos!$C$10</f>
        <v>LMR-195</v>
      </c>
      <c r="U3460" s="45" t="s">
        <v>1357</v>
      </c>
      <c r="V3460" s="33"/>
      <c r="W3460" s="64" t="str">
        <f t="shared" ref="W3460:X3460" si="67">K3460&amp;"/"&amp;M3460</f>
        <v>IA-20RaDiag01:TI-OEMultPOF-1/OUT2</v>
      </c>
      <c r="X3460" s="66" t="str">
        <f t="shared" si="67"/>
        <v>TB-04:DI-ICTSigCond/Trig_in</v>
      </c>
    </row>
    <row r="3461" ht="15.75" customHeight="1">
      <c r="A3461" s="19" t="str">
        <f>Def_Sistemas_Conectores_Cabos!$A$17</f>
        <v>Genérico</v>
      </c>
      <c r="B3461" s="22" t="str">
        <f>Datas_Entregas!$A$3</f>
        <v>BTS/Anel</v>
      </c>
      <c r="C3461" s="25">
        <f t="array" ref="C3461">INDEX(Datas_Entregas!$B$2:$B$100, MATCH(B3461, Datas_Entregas!$A$2:$A$100, 0), 1)</f>
        <v>43296</v>
      </c>
      <c r="D3461" s="22" t="str">
        <f>Def_Status_Montagem!$A$5</f>
        <v>Pronto para instalar</v>
      </c>
      <c r="E3461" s="35" t="str">
        <f>Def_Status_Montagem!$B$6</f>
        <v>DIG (montagem em campo)</v>
      </c>
      <c r="F3461" s="26" t="str">
        <f t="array" ref="F3461">INDEX(Def_Instancias_Equipamentos!$F$2:$F$5135, MATCH(K3461, Def_Instancias_Equipamentos!$D$2:$D$5135, 0), 1)</f>
        <v>Túnel (Anel)</v>
      </c>
      <c r="G3461" s="27" t="str">
        <f t="array" ref="G3461">INDEX(Def_Instancias_Equipamentos!$F$2:$F$5135, MATCH(L3461, Def_Instancias_Equipamentos!$D$2:$D$5135, 0), 1)</f>
        <v>Sala Racks 19&amp;20</v>
      </c>
      <c r="H3461" s="26" t="str">
        <f t="array" ref="H3461">INDEX(Def_Instancias_Equipamentos!$E$2:$E$5135, MATCH(K3461, Def_Instancias_Equipamentos!$D$2:$D$5135, 0), 1)</f>
        <v>SI-20SB</v>
      </c>
      <c r="I3461" s="27" t="str">
        <f t="array" ref="I3461">INDEX(Def_Instancias_Equipamentos!$E$2:$E$5135, MATCH(L3461, Def_Instancias_Equipamentos!$D$2:$D$5135, 0), 1)</f>
        <v>IA-20RaDiag02</v>
      </c>
      <c r="J3461" s="27" t="str">
        <f t="shared" si="26"/>
        <v>EXTERNO</v>
      </c>
      <c r="K3461" s="28" t="str">
        <f>Def_Instancias_Equipamentos!$D$428</f>
        <v>SI-20SB:DI-GSL07Hyb</v>
      </c>
      <c r="L3461" s="50" t="str">
        <f>Def_Instancias_Equipamentos!$D$441</f>
        <v>IA-20RaDiag02:DI-GDev</v>
      </c>
      <c r="M3461" s="29" t="s">
        <v>1280</v>
      </c>
      <c r="N3461" s="87" t="s">
        <v>1258</v>
      </c>
      <c r="O3461" s="28" t="str">
        <f>Def_Sistemas_Conectores_Cabos!$B$10</f>
        <v>N 50-ohm</v>
      </c>
      <c r="P3461" s="19" t="str">
        <f>Def_Sistemas_Conectores_Cabos!$B$7</f>
        <v>SMA 50-ohm</v>
      </c>
      <c r="Q3461" s="27" t="str">
        <f t="shared" si="31"/>
        <v>SI-20SB:DI-GSL07Hyb/Q
IA-20RaDiag02:DI-GDev/GPort</v>
      </c>
      <c r="R3461" s="32">
        <v>60.0</v>
      </c>
      <c r="S3461" s="32">
        <v>60.0</v>
      </c>
      <c r="T3461" s="19" t="str">
        <f>Def_Sistemas_Conectores_Cabos!$C$11</f>
        <v>LMR-400</v>
      </c>
      <c r="U3461" s="32"/>
      <c r="V3461" s="33"/>
      <c r="W3461" s="33"/>
      <c r="X3461" s="33"/>
    </row>
    <row r="3462" ht="15.75" customHeight="1">
      <c r="A3462" s="19" t="str">
        <f>Def_Sistemas_Conectores_Cabos!$A$15</f>
        <v>Sintonia</v>
      </c>
      <c r="B3462" s="22" t="str">
        <f>Datas_Entregas!$A$3</f>
        <v>BTS/Anel</v>
      </c>
      <c r="C3462" s="25">
        <f t="array" ref="C3462">INDEX(Datas_Entregas!$B$2:$B$100, MATCH(B3462, Datas_Entregas!$A$2:$A$100, 0), 1)</f>
        <v>43296</v>
      </c>
      <c r="D3462" s="22" t="str">
        <f>Def_Status_Montagem!$A$5</f>
        <v>Pronto para instalar</v>
      </c>
      <c r="E3462" s="35" t="str">
        <f>Def_Status_Montagem!$B$6</f>
        <v>DIG (montagem em campo)</v>
      </c>
      <c r="F3462" s="26" t="str">
        <f t="array" ref="F3462">INDEX(Def_Instancias_Equipamentos!$F$2:$F$5135, MATCH(K3462, Def_Instancias_Equipamentos!$D$2:$D$5135, 0), 1)</f>
        <v>Túnel (Anel)</v>
      </c>
      <c r="G3462" s="27" t="str">
        <f t="array" ref="G3462">INDEX(Def_Instancias_Equipamentos!$F$2:$F$5135, MATCH(L3462, Def_Instancias_Equipamentos!$D$2:$D$5135, 0), 1)</f>
        <v>Sala Racks 19&amp;20</v>
      </c>
      <c r="H3462" s="26" t="str">
        <f t="array" ref="H3462">INDEX(Def_Instancias_Equipamentos!$E$2:$E$5135, MATCH(K3462, Def_Instancias_Equipamentos!$D$2:$D$5135, 0), 1)</f>
        <v>SI-18SB</v>
      </c>
      <c r="I3462" s="27" t="str">
        <f t="array" ref="I3462">INDEX(Def_Instancias_Equipamentos!$E$2:$E$5135, MATCH(L3462, Def_Instancias_Equipamentos!$D$2:$D$5135, 0), 1)</f>
        <v>IA-20RaDiag02</v>
      </c>
      <c r="J3462" s="27" t="str">
        <f t="shared" si="26"/>
        <v>EXTERNO</v>
      </c>
      <c r="K3462" s="28" t="str">
        <f>Def_Instancias_Equipamentos!$D$430</f>
        <v>SI-18SB:DI-TuneBPMHyb</v>
      </c>
      <c r="L3462" s="50" t="str">
        <f>Def_Instancias_Equipamentos!$D$441</f>
        <v>IA-20RaDiag02:DI-GDev</v>
      </c>
      <c r="M3462" s="29" t="s">
        <v>1280</v>
      </c>
      <c r="N3462" s="87" t="s">
        <v>1258</v>
      </c>
      <c r="O3462" s="28" t="str">
        <f>Def_Sistemas_Conectores_Cabos!$B$10</f>
        <v>N 50-ohm</v>
      </c>
      <c r="P3462" s="19" t="str">
        <f>Def_Sistemas_Conectores_Cabos!$B$7</f>
        <v>SMA 50-ohm</v>
      </c>
      <c r="Q3462" s="27" t="str">
        <f t="shared" si="31"/>
        <v>SI-18SB:DI-TuneBPMHyb/Q
IA-20RaDiag02:DI-GDev/GPort</v>
      </c>
      <c r="R3462" s="32">
        <v>50.0</v>
      </c>
      <c r="S3462" s="32">
        <v>50.0</v>
      </c>
      <c r="T3462" s="19" t="str">
        <f>Def_Sistemas_Conectores_Cabos!$C$11</f>
        <v>LMR-400</v>
      </c>
      <c r="U3462" s="32"/>
      <c r="V3462" s="33"/>
      <c r="W3462" s="33"/>
      <c r="X3462" s="33"/>
    </row>
    <row r="3463" ht="15.75" customHeight="1">
      <c r="A3463" s="19" t="str">
        <f>Def_Sistemas_Conectores_Cabos!$A$15</f>
        <v>Sintonia</v>
      </c>
      <c r="B3463" s="22" t="str">
        <f>Datas_Entregas!$A$3</f>
        <v>BTS/Anel</v>
      </c>
      <c r="C3463" s="25">
        <f t="array" ref="C3463">INDEX(Datas_Entregas!$B$2:$B$100, MATCH(B3463, Datas_Entregas!$A$2:$A$100, 0), 1)</f>
        <v>43296</v>
      </c>
      <c r="D3463" s="22" t="str">
        <f>Def_Status_Montagem!$A$5</f>
        <v>Pronto para instalar</v>
      </c>
      <c r="E3463" s="35" t="str">
        <f>Def_Status_Montagem!$B$6</f>
        <v>DIG (montagem em campo)</v>
      </c>
      <c r="F3463" s="26" t="str">
        <f t="array" ref="F3463">INDEX(Def_Instancias_Equipamentos!$F$2:$F$5135, MATCH(K3463, Def_Instancias_Equipamentos!$D$2:$D$5135, 0), 1)</f>
        <v>Túnel (Anel)</v>
      </c>
      <c r="G3463" s="27" t="str">
        <f t="array" ref="G3463">INDEX(Def_Instancias_Equipamentos!$F$2:$F$5135, MATCH(L3463, Def_Instancias_Equipamentos!$D$2:$D$5135, 0), 1)</f>
        <v>Sala Racks 19&amp;20</v>
      </c>
      <c r="H3463" s="26" t="str">
        <f t="array" ref="H3463">INDEX(Def_Instancias_Equipamentos!$E$2:$E$5135, MATCH(K3463, Def_Instancias_Equipamentos!$D$2:$D$5135, 0), 1)</f>
        <v>SI-17C4</v>
      </c>
      <c r="I3463" s="27" t="str">
        <f t="array" ref="I3463">INDEX(Def_Instancias_Equipamentos!$E$2:$E$5135, MATCH(L3463, Def_Instancias_Equipamentos!$D$2:$D$5135, 0), 1)</f>
        <v>IA-20RaDiag02</v>
      </c>
      <c r="J3463" s="27" t="str">
        <f t="shared" si="26"/>
        <v>EXTERNO</v>
      </c>
      <c r="K3463" s="28" t="str">
        <f>Def_Instancias_Equipamentos!$D$431</f>
        <v>SI-17C4:DI-TuneBPMHyb</v>
      </c>
      <c r="L3463" s="50" t="str">
        <f>Def_Instancias_Equipamentos!$D$441</f>
        <v>IA-20RaDiag02:DI-GDev</v>
      </c>
      <c r="M3463" s="29" t="s">
        <v>1280</v>
      </c>
      <c r="N3463" s="87" t="s">
        <v>1258</v>
      </c>
      <c r="O3463" s="28" t="str">
        <f>Def_Sistemas_Conectores_Cabos!$B$10</f>
        <v>N 50-ohm</v>
      </c>
      <c r="P3463" s="19" t="str">
        <f>Def_Sistemas_Conectores_Cabos!$B$7</f>
        <v>SMA 50-ohm</v>
      </c>
      <c r="Q3463" s="27" t="str">
        <f t="shared" si="31"/>
        <v>SI-17C4:DI-TuneBPMHyb/Q
IA-20RaDiag02:DI-GDev/GPort</v>
      </c>
      <c r="R3463" s="32">
        <v>60.0</v>
      </c>
      <c r="S3463" s="32">
        <v>60.0</v>
      </c>
      <c r="T3463" s="19" t="str">
        <f>Def_Sistemas_Conectores_Cabos!$C$11</f>
        <v>LMR-400</v>
      </c>
      <c r="U3463" s="32"/>
      <c r="V3463" s="33"/>
      <c r="W3463" s="33"/>
      <c r="X3463" s="33"/>
    </row>
    <row r="3464" ht="15.75" customHeight="1">
      <c r="A3464" s="19" t="str">
        <f>Def_Sistemas_Conectores_Cabos!$A$17</f>
        <v>Genérico</v>
      </c>
      <c r="B3464" s="22" t="str">
        <f>Datas_Entregas!$A$3</f>
        <v>BTS/Anel</v>
      </c>
      <c r="C3464" s="25">
        <f t="array" ref="C3464">INDEX(Datas_Entregas!$B$2:$B$100, MATCH(B3464, Datas_Entregas!$A$2:$A$100, 0), 1)</f>
        <v>43296</v>
      </c>
      <c r="D3464" s="22" t="str">
        <f>Def_Status_Montagem!$A$5</f>
        <v>Pronto para instalar</v>
      </c>
      <c r="E3464" s="35" t="str">
        <f>Def_Status_Montagem!$B$6</f>
        <v>DIG (montagem em campo)</v>
      </c>
      <c r="F3464" s="26" t="str">
        <f t="array" ref="F3464">INDEX(Def_Instancias_Equipamentos!$F$2:$F$5135, MATCH(K3464, Def_Instancias_Equipamentos!$D$2:$D$5135, 0), 1)</f>
        <v>Túnel (Anel)</v>
      </c>
      <c r="G3464" s="27" t="str">
        <f t="array" ref="G3464">INDEX(Def_Instancias_Equipamentos!$F$2:$F$5135, MATCH(L3464, Def_Instancias_Equipamentos!$D$2:$D$5135, 0), 1)</f>
        <v>Sala Racks 19&amp;20</v>
      </c>
      <c r="H3464" s="26" t="str">
        <f t="array" ref="H3464">INDEX(Def_Instancias_Equipamentos!$E$2:$E$5135, MATCH(K3464, Def_Instancias_Equipamentos!$D$2:$D$5135, 0), 1)</f>
        <v>SI-19SP</v>
      </c>
      <c r="I3464" s="27" t="str">
        <f t="array" ref="I3464">INDEX(Def_Instancias_Equipamentos!$E$2:$E$5135, MATCH(L3464, Def_Instancias_Equipamentos!$D$2:$D$5135, 0), 1)</f>
        <v>IA-20RaDiag02</v>
      </c>
      <c r="J3464" s="27" t="str">
        <f t="shared" si="26"/>
        <v>EXTERNO</v>
      </c>
      <c r="K3464" s="28" t="str">
        <f>Def_Instancias_Equipamentos!$D$429</f>
        <v>SI-19SP:DI-GSL15Hyb</v>
      </c>
      <c r="L3464" s="80" t="str">
        <f>Def_Instancias_Equipamentos!$D$441</f>
        <v>IA-20RaDiag02:DI-GDev</v>
      </c>
      <c r="M3464" s="29" t="s">
        <v>1280</v>
      </c>
      <c r="N3464" s="87" t="s">
        <v>1258</v>
      </c>
      <c r="O3464" s="31" t="str">
        <f>Def_Sistemas_Conectores_Cabos!$B$7</f>
        <v>SMA 50-ohm</v>
      </c>
      <c r="P3464" s="19" t="str">
        <f>Def_Sistemas_Conectores_Cabos!$B$7</f>
        <v>SMA 50-ohm</v>
      </c>
      <c r="Q3464" s="27" t="str">
        <f t="shared" si="31"/>
        <v>SI-19SP:DI-GSL15Hyb/Q
IA-20RaDiag02:DI-GDev/GPort</v>
      </c>
      <c r="R3464" s="32">
        <v>60.0</v>
      </c>
      <c r="S3464" s="32">
        <v>60.0</v>
      </c>
      <c r="T3464" s="19" t="str">
        <f>Def_Sistemas_Conectores_Cabos!$C$11</f>
        <v>LMR-400</v>
      </c>
      <c r="U3464" s="32"/>
      <c r="V3464" s="33"/>
      <c r="W3464" s="33"/>
      <c r="X3464" s="33"/>
    </row>
    <row r="3465" ht="15.75" customHeight="1">
      <c r="A3465" s="19" t="str">
        <f>Def_Sistemas_Conectores_Cabos!$A$17</f>
        <v>Genérico</v>
      </c>
      <c r="B3465" s="22" t="str">
        <f>Datas_Entregas!$A$3</f>
        <v>BTS/Anel</v>
      </c>
      <c r="C3465" s="25">
        <f t="array" ref="C3465">INDEX(Datas_Entregas!$B$2:$B$100, MATCH(B3465, Datas_Entregas!$A$2:$A$100, 0), 1)</f>
        <v>43296</v>
      </c>
      <c r="D3465" s="22" t="str">
        <f>Def_Status_Montagem!$A$5</f>
        <v>Pronto para instalar</v>
      </c>
      <c r="E3465" s="35" t="str">
        <f>Def_Status_Montagem!$B$6</f>
        <v>DIG (montagem em campo)</v>
      </c>
      <c r="F3465" s="26" t="str">
        <f t="array" ref="F3465">INDEX(Def_Instancias_Equipamentos!$F$2:$F$5135, MATCH(K3465, Def_Instancias_Equipamentos!$D$2:$D$5135, 0), 1)</f>
        <v>Túnel (Booster)</v>
      </c>
      <c r="G3465" s="27" t="str">
        <f t="array" ref="G3465">INDEX(Def_Instancias_Equipamentos!$F$2:$F$5135, MATCH(L3465, Def_Instancias_Equipamentos!$D$2:$D$5135, 0), 1)</f>
        <v>Sala Racks 19&amp;20</v>
      </c>
      <c r="H3465" s="26" t="str">
        <f t="array" ref="H3465">INDEX(Def_Instancias_Equipamentos!$E$2:$E$5135, MATCH(K3465, Def_Instancias_Equipamentos!$D$2:$D$5135, 0), 1)</f>
        <v>BO-04D</v>
      </c>
      <c r="I3465" s="27" t="str">
        <f t="array" ref="I3465">INDEX(Def_Instancias_Equipamentos!$E$2:$E$5135, MATCH(L3465, Def_Instancias_Equipamentos!$D$2:$D$5135, 0), 1)</f>
        <v>IA-20RaDiag02</v>
      </c>
      <c r="J3465" s="27" t="str">
        <f t="shared" si="26"/>
        <v>EXTERNO</v>
      </c>
      <c r="K3465" s="28" t="str">
        <f>Def_Instancias_Equipamentos!$D$427</f>
        <v>BO-04D:DI-GSL07Hyb</v>
      </c>
      <c r="L3465" s="80" t="str">
        <f>Def_Instancias_Equipamentos!$D$441</f>
        <v>IA-20RaDiag02:DI-GDev</v>
      </c>
      <c r="M3465" s="29" t="s">
        <v>1280</v>
      </c>
      <c r="N3465" s="87" t="s">
        <v>1258</v>
      </c>
      <c r="O3465" s="31" t="str">
        <f>Def_Sistemas_Conectores_Cabos!$B$7</f>
        <v>SMA 50-ohm</v>
      </c>
      <c r="P3465" s="19" t="str">
        <f>Def_Sistemas_Conectores_Cabos!$B$7</f>
        <v>SMA 50-ohm</v>
      </c>
      <c r="Q3465" s="27" t="str">
        <f t="shared" si="31"/>
        <v>BO-04D:DI-GSL07Hyb/Q
IA-20RaDiag02:DI-GDev/GPort</v>
      </c>
      <c r="R3465" s="32">
        <v>110.0</v>
      </c>
      <c r="S3465" s="32">
        <v>110.0</v>
      </c>
      <c r="T3465" s="19" t="str">
        <f>Def_Sistemas_Conectores_Cabos!$C$11</f>
        <v>LMR-400</v>
      </c>
      <c r="U3465" s="32"/>
      <c r="V3465" s="33"/>
      <c r="W3465" s="33"/>
      <c r="X3465" s="33"/>
    </row>
    <row r="3466" ht="15.75" customHeight="1">
      <c r="A3466" s="19" t="str">
        <f>Def_Sistemas_Conectores_Cabos!$A$22</f>
        <v>BPM de elétrons</v>
      </c>
      <c r="B3466" s="22" t="str">
        <f>Datas_Entregas!$A$2</f>
        <v>Booster/LTB</v>
      </c>
      <c r="C3466" s="25">
        <f t="array" ref="C3466">INDEX(Datas_Entregas!$B$2:$B$100, MATCH(B3466, Datas_Entregas!$A$2:$A$100, 0), 1)</f>
        <v>43266</v>
      </c>
      <c r="D3466" s="22" t="str">
        <f>Def_Status_Montagem!$A$4</f>
        <v>Comprado / Esperando entrega</v>
      </c>
      <c r="E3466" s="35" t="str">
        <f>Def_Status_Montagem!$B$4</f>
        <v>Contratada (inclui etiqueta)</v>
      </c>
      <c r="F3466" s="26"/>
      <c r="G3466" s="27"/>
      <c r="H3466" s="26" t="str">
        <f t="array" ref="H3466">INDEX(Def_Instancias_Equipamentos!$E$2:$E$5135, MATCH(K3466, Def_Instancias_Equipamentos!$D$2:$D$5135, 0), 1)</f>
        <v>BO-01U</v>
      </c>
      <c r="I3466" s="27" t="str">
        <f t="array" ref="I3466">INDEX(Def_Instancias_Equipamentos!$E$2:$E$5135, MATCH(L3466, Def_Instancias_Equipamentos!$D$2:$D$5135, 0), 1)</f>
        <v>BO-01U</v>
      </c>
      <c r="J3466" s="27" t="str">
        <f t="shared" si="26"/>
        <v>INTERNO</v>
      </c>
      <c r="K3466" s="28" t="str">
        <f>Def_Instancias_Equipamentos!$D$480</f>
        <v>BO-01U:DI-BPMPkup</v>
      </c>
      <c r="L3466" s="19" t="str">
        <f>Def_Instancias_Equipamentos!$D$991</f>
        <v>BO-01U:DI-BPMSigPatch</v>
      </c>
      <c r="M3466" s="44" t="s">
        <v>89</v>
      </c>
      <c r="N3466" s="30" t="s">
        <v>52</v>
      </c>
      <c r="O3466" s="28" t="str">
        <f>Def_Sistemas_Conectores_Cabos!$B$8</f>
        <v>SMA-RP 50-ohm</v>
      </c>
      <c r="P3466" s="19" t="str">
        <f>Def_Sistemas_Conectores_Cabos!$B$8</f>
        <v>SMA-RP 50-ohm</v>
      </c>
      <c r="Q3466" s="27" t="s">
        <v>91</v>
      </c>
      <c r="R3466" s="45">
        <v>0.5</v>
      </c>
      <c r="S3466" s="45">
        <v>0.5</v>
      </c>
      <c r="T3466" s="19" t="str">
        <f>Def_Sistemas_Conectores_Cabos!$C$8</f>
        <v>Cabo coaxial semi-rígido</v>
      </c>
      <c r="U3466" s="56"/>
      <c r="V3466" s="33"/>
      <c r="W3466" s="33"/>
      <c r="X3466" s="33"/>
    </row>
    <row r="3467" ht="15.75" customHeight="1">
      <c r="A3467" s="19" t="str">
        <f>Def_Sistemas_Conectores_Cabos!$A$22</f>
        <v>BPM de elétrons</v>
      </c>
      <c r="B3467" s="22" t="str">
        <f>Datas_Entregas!$A$2</f>
        <v>Booster/LTB</v>
      </c>
      <c r="C3467" s="25">
        <f t="array" ref="C3467">INDEX(Datas_Entregas!$B$2:$B$100, MATCH(B3467, Datas_Entregas!$A$2:$A$100, 0), 1)</f>
        <v>43266</v>
      </c>
      <c r="D3467" s="22" t="str">
        <f>Def_Status_Montagem!$A$4</f>
        <v>Comprado / Esperando entrega</v>
      </c>
      <c r="E3467" s="35" t="str">
        <f>Def_Status_Montagem!$B$4</f>
        <v>Contratada (inclui etiqueta)</v>
      </c>
      <c r="F3467" s="26"/>
      <c r="G3467" s="27"/>
      <c r="H3467" s="26" t="str">
        <f t="array" ref="H3467">INDEX(Def_Instancias_Equipamentos!$E$2:$E$5135, MATCH(K3467, Def_Instancias_Equipamentos!$D$2:$D$5135, 0), 1)</f>
        <v>BO-02U</v>
      </c>
      <c r="I3467" s="27" t="str">
        <f t="array" ref="I3467">INDEX(Def_Instancias_Equipamentos!$E$2:$E$5135, MATCH(L3467, Def_Instancias_Equipamentos!$D$2:$D$5135, 0), 1)</f>
        <v>BO-02U</v>
      </c>
      <c r="J3467" s="27" t="str">
        <f t="shared" si="26"/>
        <v>INTERNO</v>
      </c>
      <c r="K3467" s="28" t="str">
        <f>Def_Instancias_Equipamentos!$D$481</f>
        <v>BO-02U:DI-BPMPkup</v>
      </c>
      <c r="L3467" s="19" t="str">
        <f>Def_Instancias_Equipamentos!$D$992</f>
        <v>BO-02U:DI-BPMSigPatch</v>
      </c>
      <c r="M3467" s="44" t="s">
        <v>89</v>
      </c>
      <c r="N3467" s="30" t="s">
        <v>52</v>
      </c>
      <c r="O3467" s="28" t="str">
        <f>Def_Sistemas_Conectores_Cabos!$B$8</f>
        <v>SMA-RP 50-ohm</v>
      </c>
      <c r="P3467" s="19" t="str">
        <f>Def_Sistemas_Conectores_Cabos!$B$8</f>
        <v>SMA-RP 50-ohm</v>
      </c>
      <c r="Q3467" s="27" t="s">
        <v>91</v>
      </c>
      <c r="R3467" s="45">
        <v>0.5</v>
      </c>
      <c r="S3467" s="45">
        <v>0.5</v>
      </c>
      <c r="T3467" s="19" t="str">
        <f>Def_Sistemas_Conectores_Cabos!$C$8</f>
        <v>Cabo coaxial semi-rígido</v>
      </c>
      <c r="U3467" s="56"/>
      <c r="V3467" s="33"/>
      <c r="W3467" s="33"/>
      <c r="X3467" s="33"/>
    </row>
    <row r="3468" ht="15.75" customHeight="1">
      <c r="A3468" s="19" t="str">
        <f>Def_Sistemas_Conectores_Cabos!$A$22</f>
        <v>BPM de elétrons</v>
      </c>
      <c r="B3468" s="22" t="str">
        <f>Datas_Entregas!$A$2</f>
        <v>Booster/LTB</v>
      </c>
      <c r="C3468" s="25">
        <f t="array" ref="C3468">INDEX(Datas_Entregas!$B$2:$B$100, MATCH(B3468, Datas_Entregas!$A$2:$A$100, 0), 1)</f>
        <v>43266</v>
      </c>
      <c r="D3468" s="22" t="str">
        <f>Def_Status_Montagem!$A$4</f>
        <v>Comprado / Esperando entrega</v>
      </c>
      <c r="E3468" s="35" t="str">
        <f>Def_Status_Montagem!$B$4</f>
        <v>Contratada (inclui etiqueta)</v>
      </c>
      <c r="F3468" s="26"/>
      <c r="G3468" s="27"/>
      <c r="H3468" s="26" t="str">
        <f t="array" ref="H3468">INDEX(Def_Instancias_Equipamentos!$E$2:$E$5135, MATCH(K3468, Def_Instancias_Equipamentos!$D$2:$D$5135, 0), 1)</f>
        <v>BO-03U</v>
      </c>
      <c r="I3468" s="27" t="str">
        <f t="array" ref="I3468">INDEX(Def_Instancias_Equipamentos!$E$2:$E$5135, MATCH(L3468, Def_Instancias_Equipamentos!$D$2:$D$5135, 0), 1)</f>
        <v>BO-03U</v>
      </c>
      <c r="J3468" s="27" t="str">
        <f t="shared" si="26"/>
        <v>INTERNO</v>
      </c>
      <c r="K3468" s="28" t="str">
        <f>Def_Instancias_Equipamentos!$D$482</f>
        <v>BO-03U:DI-BPMPkup</v>
      </c>
      <c r="L3468" s="19" t="str">
        <f>Def_Instancias_Equipamentos!$D$993</f>
        <v>BO-03U:DI-BPMSigPatch</v>
      </c>
      <c r="M3468" s="44" t="s">
        <v>89</v>
      </c>
      <c r="N3468" s="30" t="s">
        <v>52</v>
      </c>
      <c r="O3468" s="28" t="str">
        <f>Def_Sistemas_Conectores_Cabos!$B$8</f>
        <v>SMA-RP 50-ohm</v>
      </c>
      <c r="P3468" s="19" t="str">
        <f>Def_Sistemas_Conectores_Cabos!$B$8</f>
        <v>SMA-RP 50-ohm</v>
      </c>
      <c r="Q3468" s="27" t="s">
        <v>91</v>
      </c>
      <c r="R3468" s="45">
        <v>0.5</v>
      </c>
      <c r="S3468" s="45">
        <v>0.5</v>
      </c>
      <c r="T3468" s="19" t="str">
        <f>Def_Sistemas_Conectores_Cabos!$C$8</f>
        <v>Cabo coaxial semi-rígido</v>
      </c>
      <c r="U3468" s="56"/>
      <c r="V3468" s="33"/>
      <c r="W3468" s="33"/>
      <c r="X3468" s="33"/>
    </row>
    <row r="3469" ht="15.75" customHeight="1">
      <c r="A3469" s="19" t="str">
        <f>Def_Sistemas_Conectores_Cabos!$A$22</f>
        <v>BPM de elétrons</v>
      </c>
      <c r="B3469" s="22" t="str">
        <f>Datas_Entregas!$A$2</f>
        <v>Booster/LTB</v>
      </c>
      <c r="C3469" s="25">
        <f t="array" ref="C3469">INDEX(Datas_Entregas!$B$2:$B$100, MATCH(B3469, Datas_Entregas!$A$2:$A$100, 0), 1)</f>
        <v>43266</v>
      </c>
      <c r="D3469" s="22" t="str">
        <f>Def_Status_Montagem!$A$4</f>
        <v>Comprado / Esperando entrega</v>
      </c>
      <c r="E3469" s="35" t="str">
        <f>Def_Status_Montagem!$B$4</f>
        <v>Contratada (inclui etiqueta)</v>
      </c>
      <c r="F3469" s="26"/>
      <c r="G3469" s="27"/>
      <c r="H3469" s="26" t="str">
        <f t="array" ref="H3469">INDEX(Def_Instancias_Equipamentos!$E$2:$E$5135, MATCH(K3469, Def_Instancias_Equipamentos!$D$2:$D$5135, 0), 1)</f>
        <v>BO-04U</v>
      </c>
      <c r="I3469" s="27" t="str">
        <f t="array" ref="I3469">INDEX(Def_Instancias_Equipamentos!$E$2:$E$5135, MATCH(L3469, Def_Instancias_Equipamentos!$D$2:$D$5135, 0), 1)</f>
        <v>BO-04U</v>
      </c>
      <c r="J3469" s="27" t="str">
        <f t="shared" si="26"/>
        <v>INTERNO</v>
      </c>
      <c r="K3469" s="28" t="str">
        <f>Def_Instancias_Equipamentos!$D$483</f>
        <v>BO-04U:DI-BPMPkup</v>
      </c>
      <c r="L3469" s="19" t="str">
        <f>Def_Instancias_Equipamentos!$D$994</f>
        <v>BO-04U:DI-BPMSigPatch</v>
      </c>
      <c r="M3469" s="44" t="s">
        <v>89</v>
      </c>
      <c r="N3469" s="30" t="s">
        <v>52</v>
      </c>
      <c r="O3469" s="28" t="str">
        <f>Def_Sistemas_Conectores_Cabos!$B$8</f>
        <v>SMA-RP 50-ohm</v>
      </c>
      <c r="P3469" s="19" t="str">
        <f>Def_Sistemas_Conectores_Cabos!$B$8</f>
        <v>SMA-RP 50-ohm</v>
      </c>
      <c r="Q3469" s="27" t="s">
        <v>91</v>
      </c>
      <c r="R3469" s="45">
        <v>0.5</v>
      </c>
      <c r="S3469" s="45">
        <v>0.5</v>
      </c>
      <c r="T3469" s="19" t="str">
        <f>Def_Sistemas_Conectores_Cabos!$C$8</f>
        <v>Cabo coaxial semi-rígido</v>
      </c>
      <c r="U3469" s="56"/>
      <c r="V3469" s="33"/>
      <c r="W3469" s="33"/>
      <c r="X3469" s="33"/>
    </row>
    <row r="3470" ht="15.75" customHeight="1">
      <c r="A3470" s="19" t="str">
        <f>Def_Sistemas_Conectores_Cabos!$A$22</f>
        <v>BPM de elétrons</v>
      </c>
      <c r="B3470" s="22" t="str">
        <f>Datas_Entregas!$A$2</f>
        <v>Booster/LTB</v>
      </c>
      <c r="C3470" s="25">
        <f t="array" ref="C3470">INDEX(Datas_Entregas!$B$2:$B$100, MATCH(B3470, Datas_Entregas!$A$2:$A$100, 0), 1)</f>
        <v>43266</v>
      </c>
      <c r="D3470" s="22" t="str">
        <f>Def_Status_Montagem!$A$4</f>
        <v>Comprado / Esperando entrega</v>
      </c>
      <c r="E3470" s="35" t="str">
        <f>Def_Status_Montagem!$B$4</f>
        <v>Contratada (inclui etiqueta)</v>
      </c>
      <c r="F3470" s="26"/>
      <c r="G3470" s="27"/>
      <c r="H3470" s="26" t="str">
        <f t="array" ref="H3470">INDEX(Def_Instancias_Equipamentos!$E$2:$E$5135, MATCH(K3470, Def_Instancias_Equipamentos!$D$2:$D$5135, 0), 1)</f>
        <v>BO-05U</v>
      </c>
      <c r="I3470" s="27" t="str">
        <f t="array" ref="I3470">INDEX(Def_Instancias_Equipamentos!$E$2:$E$5135, MATCH(L3470, Def_Instancias_Equipamentos!$D$2:$D$5135, 0), 1)</f>
        <v>BO-05U</v>
      </c>
      <c r="J3470" s="27" t="str">
        <f t="shared" si="26"/>
        <v>INTERNO</v>
      </c>
      <c r="K3470" s="28" t="str">
        <f>Def_Instancias_Equipamentos!$D$484</f>
        <v>BO-05U:DI-BPMPkup</v>
      </c>
      <c r="L3470" s="19" t="str">
        <f>Def_Instancias_Equipamentos!$D$995</f>
        <v>BO-05U:DI-BPMSigPatch</v>
      </c>
      <c r="M3470" s="44" t="s">
        <v>89</v>
      </c>
      <c r="N3470" s="30" t="s">
        <v>52</v>
      </c>
      <c r="O3470" s="28" t="str">
        <f>Def_Sistemas_Conectores_Cabos!$B$8</f>
        <v>SMA-RP 50-ohm</v>
      </c>
      <c r="P3470" s="19" t="str">
        <f>Def_Sistemas_Conectores_Cabos!$B$8</f>
        <v>SMA-RP 50-ohm</v>
      </c>
      <c r="Q3470" s="27" t="s">
        <v>91</v>
      </c>
      <c r="R3470" s="45">
        <v>0.5</v>
      </c>
      <c r="S3470" s="45">
        <v>0.5</v>
      </c>
      <c r="T3470" s="19" t="str">
        <f>Def_Sistemas_Conectores_Cabos!$C$8</f>
        <v>Cabo coaxial semi-rígido</v>
      </c>
      <c r="U3470" s="56"/>
      <c r="V3470" s="33"/>
      <c r="W3470" s="33"/>
      <c r="X3470" s="33"/>
    </row>
    <row r="3471" ht="15.75" customHeight="1">
      <c r="A3471" s="19" t="str">
        <f>Def_Sistemas_Conectores_Cabos!$A$22</f>
        <v>BPM de elétrons</v>
      </c>
      <c r="B3471" s="22" t="str">
        <f>Datas_Entregas!$A$2</f>
        <v>Booster/LTB</v>
      </c>
      <c r="C3471" s="25">
        <f t="array" ref="C3471">INDEX(Datas_Entregas!$B$2:$B$100, MATCH(B3471, Datas_Entregas!$A$2:$A$100, 0), 1)</f>
        <v>43266</v>
      </c>
      <c r="D3471" s="22" t="str">
        <f>Def_Status_Montagem!$A$4</f>
        <v>Comprado / Esperando entrega</v>
      </c>
      <c r="E3471" s="35" t="str">
        <f>Def_Status_Montagem!$B$4</f>
        <v>Contratada (inclui etiqueta)</v>
      </c>
      <c r="F3471" s="26"/>
      <c r="G3471" s="27"/>
      <c r="H3471" s="26" t="str">
        <f t="array" ref="H3471">INDEX(Def_Instancias_Equipamentos!$E$2:$E$5135, MATCH(K3471, Def_Instancias_Equipamentos!$D$2:$D$5135, 0), 1)</f>
        <v>BO-06U</v>
      </c>
      <c r="I3471" s="27" t="str">
        <f t="array" ref="I3471">INDEX(Def_Instancias_Equipamentos!$E$2:$E$5135, MATCH(L3471, Def_Instancias_Equipamentos!$D$2:$D$5135, 0), 1)</f>
        <v>BO-06U</v>
      </c>
      <c r="J3471" s="27" t="str">
        <f t="shared" si="26"/>
        <v>INTERNO</v>
      </c>
      <c r="K3471" s="28" t="str">
        <f>Def_Instancias_Equipamentos!$D$485</f>
        <v>BO-06U:DI-BPMPkup</v>
      </c>
      <c r="L3471" s="19" t="str">
        <f>Def_Instancias_Equipamentos!$D$996</f>
        <v>BO-06U:DI-BPMSigPatch</v>
      </c>
      <c r="M3471" s="44" t="s">
        <v>89</v>
      </c>
      <c r="N3471" s="30" t="s">
        <v>52</v>
      </c>
      <c r="O3471" s="28" t="str">
        <f>Def_Sistemas_Conectores_Cabos!$B$8</f>
        <v>SMA-RP 50-ohm</v>
      </c>
      <c r="P3471" s="19" t="str">
        <f>Def_Sistemas_Conectores_Cabos!$B$8</f>
        <v>SMA-RP 50-ohm</v>
      </c>
      <c r="Q3471" s="27" t="s">
        <v>91</v>
      </c>
      <c r="R3471" s="45">
        <v>0.5</v>
      </c>
      <c r="S3471" s="45">
        <v>0.5</v>
      </c>
      <c r="T3471" s="19" t="str">
        <f>Def_Sistemas_Conectores_Cabos!$C$8</f>
        <v>Cabo coaxial semi-rígido</v>
      </c>
      <c r="U3471" s="56"/>
      <c r="V3471" s="33"/>
      <c r="W3471" s="33"/>
      <c r="X3471" s="33"/>
    </row>
    <row r="3472" ht="15.75" customHeight="1">
      <c r="A3472" s="19" t="str">
        <f>Def_Sistemas_Conectores_Cabos!$A$22</f>
        <v>BPM de elétrons</v>
      </c>
      <c r="B3472" s="22" t="str">
        <f>Datas_Entregas!$A$2</f>
        <v>Booster/LTB</v>
      </c>
      <c r="C3472" s="25">
        <f t="array" ref="C3472">INDEX(Datas_Entregas!$B$2:$B$100, MATCH(B3472, Datas_Entregas!$A$2:$A$100, 0), 1)</f>
        <v>43266</v>
      </c>
      <c r="D3472" s="22" t="str">
        <f>Def_Status_Montagem!$A$4</f>
        <v>Comprado / Esperando entrega</v>
      </c>
      <c r="E3472" s="35" t="str">
        <f>Def_Status_Montagem!$B$4</f>
        <v>Contratada (inclui etiqueta)</v>
      </c>
      <c r="F3472" s="26"/>
      <c r="G3472" s="27"/>
      <c r="H3472" s="26" t="str">
        <f t="array" ref="H3472">INDEX(Def_Instancias_Equipamentos!$E$2:$E$5135, MATCH(K3472, Def_Instancias_Equipamentos!$D$2:$D$5135, 0), 1)</f>
        <v>BO-07U</v>
      </c>
      <c r="I3472" s="27" t="str">
        <f t="array" ref="I3472">INDEX(Def_Instancias_Equipamentos!$E$2:$E$5135, MATCH(L3472, Def_Instancias_Equipamentos!$D$2:$D$5135, 0), 1)</f>
        <v>BO-07U</v>
      </c>
      <c r="J3472" s="27" t="str">
        <f t="shared" si="26"/>
        <v>INTERNO</v>
      </c>
      <c r="K3472" s="28" t="str">
        <f>Def_Instancias_Equipamentos!$D$486</f>
        <v>BO-07U:DI-BPMPkup</v>
      </c>
      <c r="L3472" s="19" t="str">
        <f>Def_Instancias_Equipamentos!$D$997</f>
        <v>BO-07U:DI-BPMSigPatch</v>
      </c>
      <c r="M3472" s="44" t="s">
        <v>89</v>
      </c>
      <c r="N3472" s="30" t="s">
        <v>52</v>
      </c>
      <c r="O3472" s="28" t="str">
        <f>Def_Sistemas_Conectores_Cabos!$B$8</f>
        <v>SMA-RP 50-ohm</v>
      </c>
      <c r="P3472" s="19" t="str">
        <f>Def_Sistemas_Conectores_Cabos!$B$8</f>
        <v>SMA-RP 50-ohm</v>
      </c>
      <c r="Q3472" s="27" t="s">
        <v>91</v>
      </c>
      <c r="R3472" s="45">
        <v>0.5</v>
      </c>
      <c r="S3472" s="45">
        <v>0.5</v>
      </c>
      <c r="T3472" s="19" t="str">
        <f>Def_Sistemas_Conectores_Cabos!$C$8</f>
        <v>Cabo coaxial semi-rígido</v>
      </c>
      <c r="U3472" s="56"/>
      <c r="V3472" s="33"/>
      <c r="W3472" s="33"/>
      <c r="X3472" s="33"/>
    </row>
    <row r="3473" ht="15.75" customHeight="1">
      <c r="A3473" s="19" t="str">
        <f>Def_Sistemas_Conectores_Cabos!$A$22</f>
        <v>BPM de elétrons</v>
      </c>
      <c r="B3473" s="22" t="str">
        <f>Datas_Entregas!$A$2</f>
        <v>Booster/LTB</v>
      </c>
      <c r="C3473" s="25">
        <f t="array" ref="C3473">INDEX(Datas_Entregas!$B$2:$B$100, MATCH(B3473, Datas_Entregas!$A$2:$A$100, 0), 1)</f>
        <v>43266</v>
      </c>
      <c r="D3473" s="22" t="str">
        <f>Def_Status_Montagem!$A$4</f>
        <v>Comprado / Esperando entrega</v>
      </c>
      <c r="E3473" s="35" t="str">
        <f>Def_Status_Montagem!$B$4</f>
        <v>Contratada (inclui etiqueta)</v>
      </c>
      <c r="F3473" s="26"/>
      <c r="G3473" s="27"/>
      <c r="H3473" s="26" t="str">
        <f t="array" ref="H3473">INDEX(Def_Instancias_Equipamentos!$E$2:$E$5135, MATCH(K3473, Def_Instancias_Equipamentos!$D$2:$D$5135, 0), 1)</f>
        <v>BO-08U</v>
      </c>
      <c r="I3473" s="27" t="str">
        <f t="array" ref="I3473">INDEX(Def_Instancias_Equipamentos!$E$2:$E$5135, MATCH(L3473, Def_Instancias_Equipamentos!$D$2:$D$5135, 0), 1)</f>
        <v>BO-08U</v>
      </c>
      <c r="J3473" s="27" t="str">
        <f t="shared" si="26"/>
        <v>INTERNO</v>
      </c>
      <c r="K3473" s="28" t="str">
        <f>Def_Instancias_Equipamentos!$D$487</f>
        <v>BO-08U:DI-BPMPkup</v>
      </c>
      <c r="L3473" s="19" t="str">
        <f>Def_Instancias_Equipamentos!$D$998</f>
        <v>BO-08U:DI-BPMSigPatch</v>
      </c>
      <c r="M3473" s="44" t="s">
        <v>89</v>
      </c>
      <c r="N3473" s="30" t="s">
        <v>52</v>
      </c>
      <c r="O3473" s="28" t="str">
        <f>Def_Sistemas_Conectores_Cabos!$B$8</f>
        <v>SMA-RP 50-ohm</v>
      </c>
      <c r="P3473" s="19" t="str">
        <f>Def_Sistemas_Conectores_Cabos!$B$8</f>
        <v>SMA-RP 50-ohm</v>
      </c>
      <c r="Q3473" s="27" t="s">
        <v>91</v>
      </c>
      <c r="R3473" s="45">
        <v>0.5</v>
      </c>
      <c r="S3473" s="45">
        <v>0.5</v>
      </c>
      <c r="T3473" s="19" t="str">
        <f>Def_Sistemas_Conectores_Cabos!$C$8</f>
        <v>Cabo coaxial semi-rígido</v>
      </c>
      <c r="U3473" s="56"/>
      <c r="V3473" s="33"/>
      <c r="W3473" s="33"/>
      <c r="X3473" s="33"/>
    </row>
    <row r="3474" ht="15.75" customHeight="1">
      <c r="A3474" s="19" t="str">
        <f>Def_Sistemas_Conectores_Cabos!$A$22</f>
        <v>BPM de elétrons</v>
      </c>
      <c r="B3474" s="22" t="str">
        <f>Datas_Entregas!$A$2</f>
        <v>Booster/LTB</v>
      </c>
      <c r="C3474" s="25">
        <f t="array" ref="C3474">INDEX(Datas_Entregas!$B$2:$B$100, MATCH(B3474, Datas_Entregas!$A$2:$A$100, 0), 1)</f>
        <v>43266</v>
      </c>
      <c r="D3474" s="22" t="str">
        <f>Def_Status_Montagem!$A$4</f>
        <v>Comprado / Esperando entrega</v>
      </c>
      <c r="E3474" s="35" t="str">
        <f>Def_Status_Montagem!$B$4</f>
        <v>Contratada (inclui etiqueta)</v>
      </c>
      <c r="F3474" s="26"/>
      <c r="G3474" s="27"/>
      <c r="H3474" s="26" t="str">
        <f t="array" ref="H3474">INDEX(Def_Instancias_Equipamentos!$E$2:$E$5135, MATCH(K3474, Def_Instancias_Equipamentos!$D$2:$D$5135, 0), 1)</f>
        <v>BO-09U</v>
      </c>
      <c r="I3474" s="27" t="str">
        <f t="array" ref="I3474">INDEX(Def_Instancias_Equipamentos!$E$2:$E$5135, MATCH(L3474, Def_Instancias_Equipamentos!$D$2:$D$5135, 0), 1)</f>
        <v>BO-09U</v>
      </c>
      <c r="J3474" s="27" t="str">
        <f t="shared" si="26"/>
        <v>INTERNO</v>
      </c>
      <c r="K3474" s="28" t="str">
        <f>Def_Instancias_Equipamentos!$D$488</f>
        <v>BO-09U:DI-BPMPkup</v>
      </c>
      <c r="L3474" s="19" t="str">
        <f>Def_Instancias_Equipamentos!$D$999</f>
        <v>BO-09U:DI-BPMSigPatch</v>
      </c>
      <c r="M3474" s="44" t="s">
        <v>89</v>
      </c>
      <c r="N3474" s="30" t="s">
        <v>52</v>
      </c>
      <c r="O3474" s="28" t="str">
        <f>Def_Sistemas_Conectores_Cabos!$B$8</f>
        <v>SMA-RP 50-ohm</v>
      </c>
      <c r="P3474" s="19" t="str">
        <f>Def_Sistemas_Conectores_Cabos!$B$8</f>
        <v>SMA-RP 50-ohm</v>
      </c>
      <c r="Q3474" s="27" t="s">
        <v>91</v>
      </c>
      <c r="R3474" s="45">
        <v>0.5</v>
      </c>
      <c r="S3474" s="45">
        <v>0.5</v>
      </c>
      <c r="T3474" s="19" t="str">
        <f>Def_Sistemas_Conectores_Cabos!$C$8</f>
        <v>Cabo coaxial semi-rígido</v>
      </c>
      <c r="U3474" s="56"/>
      <c r="V3474" s="33"/>
      <c r="W3474" s="33"/>
      <c r="X3474" s="33"/>
    </row>
    <row r="3475" ht="15.75" customHeight="1">
      <c r="A3475" s="19" t="str">
        <f>Def_Sistemas_Conectores_Cabos!$A$22</f>
        <v>BPM de elétrons</v>
      </c>
      <c r="B3475" s="22" t="str">
        <f>Datas_Entregas!$A$2</f>
        <v>Booster/LTB</v>
      </c>
      <c r="C3475" s="25">
        <f t="array" ref="C3475">INDEX(Datas_Entregas!$B$2:$B$100, MATCH(B3475, Datas_Entregas!$A$2:$A$100, 0), 1)</f>
        <v>43266</v>
      </c>
      <c r="D3475" s="22" t="str">
        <f>Def_Status_Montagem!$A$4</f>
        <v>Comprado / Esperando entrega</v>
      </c>
      <c r="E3475" s="35" t="str">
        <f>Def_Status_Montagem!$B$4</f>
        <v>Contratada (inclui etiqueta)</v>
      </c>
      <c r="F3475" s="26"/>
      <c r="G3475" s="27"/>
      <c r="H3475" s="26" t="str">
        <f t="array" ref="H3475">INDEX(Def_Instancias_Equipamentos!$E$2:$E$5135, MATCH(K3475, Def_Instancias_Equipamentos!$D$2:$D$5135, 0), 1)</f>
        <v>BO-10U</v>
      </c>
      <c r="I3475" s="27" t="str">
        <f t="array" ref="I3475">INDEX(Def_Instancias_Equipamentos!$E$2:$E$5135, MATCH(L3475, Def_Instancias_Equipamentos!$D$2:$D$5135, 0), 1)</f>
        <v>BO-10U</v>
      </c>
      <c r="J3475" s="27" t="str">
        <f t="shared" si="26"/>
        <v>INTERNO</v>
      </c>
      <c r="K3475" s="28" t="str">
        <f>Def_Instancias_Equipamentos!$D$489</f>
        <v>BO-10U:DI-BPMPkup</v>
      </c>
      <c r="L3475" s="19" t="str">
        <f>Def_Instancias_Equipamentos!$D$1000</f>
        <v>BO-10U:DI-BPMSigPatch</v>
      </c>
      <c r="M3475" s="44" t="s">
        <v>89</v>
      </c>
      <c r="N3475" s="30" t="s">
        <v>52</v>
      </c>
      <c r="O3475" s="28" t="str">
        <f>Def_Sistemas_Conectores_Cabos!$B$8</f>
        <v>SMA-RP 50-ohm</v>
      </c>
      <c r="P3475" s="19" t="str">
        <f>Def_Sistemas_Conectores_Cabos!$B$8</f>
        <v>SMA-RP 50-ohm</v>
      </c>
      <c r="Q3475" s="27" t="s">
        <v>91</v>
      </c>
      <c r="R3475" s="45">
        <v>0.5</v>
      </c>
      <c r="S3475" s="45">
        <v>0.5</v>
      </c>
      <c r="T3475" s="19" t="str">
        <f>Def_Sistemas_Conectores_Cabos!$C$8</f>
        <v>Cabo coaxial semi-rígido</v>
      </c>
      <c r="U3475" s="56"/>
      <c r="V3475" s="33"/>
      <c r="W3475" s="33"/>
      <c r="X3475" s="33"/>
    </row>
    <row r="3476" ht="15.75" customHeight="1">
      <c r="A3476" s="19" t="str">
        <f>Def_Sistemas_Conectores_Cabos!$A$22</f>
        <v>BPM de elétrons</v>
      </c>
      <c r="B3476" s="22" t="str">
        <f>Datas_Entregas!$A$2</f>
        <v>Booster/LTB</v>
      </c>
      <c r="C3476" s="25">
        <f t="array" ref="C3476">INDEX(Datas_Entregas!$B$2:$B$100, MATCH(B3476, Datas_Entregas!$A$2:$A$100, 0), 1)</f>
        <v>43266</v>
      </c>
      <c r="D3476" s="22" t="str">
        <f>Def_Status_Montagem!$A$4</f>
        <v>Comprado / Esperando entrega</v>
      </c>
      <c r="E3476" s="35" t="str">
        <f>Def_Status_Montagem!$B$4</f>
        <v>Contratada (inclui etiqueta)</v>
      </c>
      <c r="F3476" s="26"/>
      <c r="G3476" s="27"/>
      <c r="H3476" s="26" t="str">
        <f t="array" ref="H3476">INDEX(Def_Instancias_Equipamentos!$E$2:$E$5135, MATCH(K3476, Def_Instancias_Equipamentos!$D$2:$D$5135, 0), 1)</f>
        <v>BO-11U</v>
      </c>
      <c r="I3476" s="27" t="str">
        <f t="array" ref="I3476">INDEX(Def_Instancias_Equipamentos!$E$2:$E$5135, MATCH(L3476, Def_Instancias_Equipamentos!$D$2:$D$5135, 0), 1)</f>
        <v>BO-11U</v>
      </c>
      <c r="J3476" s="27" t="str">
        <f t="shared" si="26"/>
        <v>INTERNO</v>
      </c>
      <c r="K3476" s="28" t="str">
        <f>Def_Instancias_Equipamentos!$D$490</f>
        <v>BO-11U:DI-BPMPkup</v>
      </c>
      <c r="L3476" s="19" t="str">
        <f>Def_Instancias_Equipamentos!$D$1001</f>
        <v>BO-11U:DI-BPMSigPatch</v>
      </c>
      <c r="M3476" s="44" t="s">
        <v>89</v>
      </c>
      <c r="N3476" s="30" t="s">
        <v>52</v>
      </c>
      <c r="O3476" s="28" t="str">
        <f>Def_Sistemas_Conectores_Cabos!$B$8</f>
        <v>SMA-RP 50-ohm</v>
      </c>
      <c r="P3476" s="19" t="str">
        <f>Def_Sistemas_Conectores_Cabos!$B$8</f>
        <v>SMA-RP 50-ohm</v>
      </c>
      <c r="Q3476" s="27" t="s">
        <v>91</v>
      </c>
      <c r="R3476" s="45">
        <v>0.5</v>
      </c>
      <c r="S3476" s="45">
        <v>0.5</v>
      </c>
      <c r="T3476" s="19" t="str">
        <f>Def_Sistemas_Conectores_Cabos!$C$8</f>
        <v>Cabo coaxial semi-rígido</v>
      </c>
      <c r="U3476" s="56"/>
      <c r="V3476" s="33"/>
      <c r="W3476" s="33"/>
      <c r="X3476" s="33"/>
    </row>
    <row r="3477" ht="15.75" customHeight="1">
      <c r="A3477" s="19" t="str">
        <f>Def_Sistemas_Conectores_Cabos!$A$22</f>
        <v>BPM de elétrons</v>
      </c>
      <c r="B3477" s="22" t="str">
        <f>Datas_Entregas!$A$2</f>
        <v>Booster/LTB</v>
      </c>
      <c r="C3477" s="25">
        <f t="array" ref="C3477">INDEX(Datas_Entregas!$B$2:$B$100, MATCH(B3477, Datas_Entregas!$A$2:$A$100, 0), 1)</f>
        <v>43266</v>
      </c>
      <c r="D3477" s="22" t="str">
        <f>Def_Status_Montagem!$A$4</f>
        <v>Comprado / Esperando entrega</v>
      </c>
      <c r="E3477" s="35" t="str">
        <f>Def_Status_Montagem!$B$4</f>
        <v>Contratada (inclui etiqueta)</v>
      </c>
      <c r="F3477" s="26"/>
      <c r="G3477" s="27"/>
      <c r="H3477" s="26" t="str">
        <f t="array" ref="H3477">INDEX(Def_Instancias_Equipamentos!$E$2:$E$5135, MATCH(K3477, Def_Instancias_Equipamentos!$D$2:$D$5135, 0), 1)</f>
        <v>BO-12U</v>
      </c>
      <c r="I3477" s="27" t="str">
        <f t="array" ref="I3477">INDEX(Def_Instancias_Equipamentos!$E$2:$E$5135, MATCH(L3477, Def_Instancias_Equipamentos!$D$2:$D$5135, 0), 1)</f>
        <v>BO-12U</v>
      </c>
      <c r="J3477" s="27" t="str">
        <f t="shared" si="26"/>
        <v>INTERNO</v>
      </c>
      <c r="K3477" s="28" t="str">
        <f>Def_Instancias_Equipamentos!$D$491</f>
        <v>BO-12U:DI-BPMPkup</v>
      </c>
      <c r="L3477" s="19" t="str">
        <f>Def_Instancias_Equipamentos!$D$1002</f>
        <v>BO-12U:DI-BPMSigPatch</v>
      </c>
      <c r="M3477" s="44" t="s">
        <v>89</v>
      </c>
      <c r="N3477" s="30" t="s">
        <v>52</v>
      </c>
      <c r="O3477" s="28" t="str">
        <f>Def_Sistemas_Conectores_Cabos!$B$8</f>
        <v>SMA-RP 50-ohm</v>
      </c>
      <c r="P3477" s="19" t="str">
        <f>Def_Sistemas_Conectores_Cabos!$B$8</f>
        <v>SMA-RP 50-ohm</v>
      </c>
      <c r="Q3477" s="27" t="s">
        <v>91</v>
      </c>
      <c r="R3477" s="45">
        <v>0.5</v>
      </c>
      <c r="S3477" s="45">
        <v>0.5</v>
      </c>
      <c r="T3477" s="19" t="str">
        <f>Def_Sistemas_Conectores_Cabos!$C$8</f>
        <v>Cabo coaxial semi-rígido</v>
      </c>
      <c r="U3477" s="56"/>
      <c r="V3477" s="33"/>
      <c r="W3477" s="33"/>
      <c r="X3477" s="33"/>
    </row>
    <row r="3478" ht="15.75" customHeight="1">
      <c r="A3478" s="19" t="str">
        <f>Def_Sistemas_Conectores_Cabos!$A$22</f>
        <v>BPM de elétrons</v>
      </c>
      <c r="B3478" s="22" t="str">
        <f>Datas_Entregas!$A$2</f>
        <v>Booster/LTB</v>
      </c>
      <c r="C3478" s="25">
        <f t="array" ref="C3478">INDEX(Datas_Entregas!$B$2:$B$100, MATCH(B3478, Datas_Entregas!$A$2:$A$100, 0), 1)</f>
        <v>43266</v>
      </c>
      <c r="D3478" s="22" t="str">
        <f>Def_Status_Montagem!$A$4</f>
        <v>Comprado / Esperando entrega</v>
      </c>
      <c r="E3478" s="35" t="str">
        <f>Def_Status_Montagem!$B$4</f>
        <v>Contratada (inclui etiqueta)</v>
      </c>
      <c r="F3478" s="26"/>
      <c r="G3478" s="27"/>
      <c r="H3478" s="26" t="str">
        <f t="array" ref="H3478">INDEX(Def_Instancias_Equipamentos!$E$2:$E$5135, MATCH(K3478, Def_Instancias_Equipamentos!$D$2:$D$5135, 0), 1)</f>
        <v>BO-13U</v>
      </c>
      <c r="I3478" s="27" t="str">
        <f t="array" ref="I3478">INDEX(Def_Instancias_Equipamentos!$E$2:$E$5135, MATCH(L3478, Def_Instancias_Equipamentos!$D$2:$D$5135, 0), 1)</f>
        <v>BO-13U</v>
      </c>
      <c r="J3478" s="27" t="str">
        <f t="shared" si="26"/>
        <v>INTERNO</v>
      </c>
      <c r="K3478" s="28" t="str">
        <f>Def_Instancias_Equipamentos!$D$492</f>
        <v>BO-13U:DI-BPMPkup</v>
      </c>
      <c r="L3478" s="19" t="str">
        <f>Def_Instancias_Equipamentos!$D$1003</f>
        <v>BO-13U:DI-BPMSigPatch</v>
      </c>
      <c r="M3478" s="44" t="s">
        <v>89</v>
      </c>
      <c r="N3478" s="30" t="s">
        <v>52</v>
      </c>
      <c r="O3478" s="28" t="str">
        <f>Def_Sistemas_Conectores_Cabos!$B$8</f>
        <v>SMA-RP 50-ohm</v>
      </c>
      <c r="P3478" s="19" t="str">
        <f>Def_Sistemas_Conectores_Cabos!$B$8</f>
        <v>SMA-RP 50-ohm</v>
      </c>
      <c r="Q3478" s="27" t="s">
        <v>91</v>
      </c>
      <c r="R3478" s="45">
        <v>0.5</v>
      </c>
      <c r="S3478" s="45">
        <v>0.5</v>
      </c>
      <c r="T3478" s="19" t="str">
        <f>Def_Sistemas_Conectores_Cabos!$C$8</f>
        <v>Cabo coaxial semi-rígido</v>
      </c>
      <c r="U3478" s="56"/>
      <c r="V3478" s="33"/>
      <c r="W3478" s="33"/>
      <c r="X3478" s="33"/>
    </row>
    <row r="3479" ht="15.75" customHeight="1">
      <c r="A3479" s="19" t="str">
        <f>Def_Sistemas_Conectores_Cabos!$A$22</f>
        <v>BPM de elétrons</v>
      </c>
      <c r="B3479" s="22" t="str">
        <f>Datas_Entregas!$A$2</f>
        <v>Booster/LTB</v>
      </c>
      <c r="C3479" s="25">
        <f t="array" ref="C3479">INDEX(Datas_Entregas!$B$2:$B$100, MATCH(B3479, Datas_Entregas!$A$2:$A$100, 0), 1)</f>
        <v>43266</v>
      </c>
      <c r="D3479" s="22" t="str">
        <f>Def_Status_Montagem!$A$4</f>
        <v>Comprado / Esperando entrega</v>
      </c>
      <c r="E3479" s="35" t="str">
        <f>Def_Status_Montagem!$B$4</f>
        <v>Contratada (inclui etiqueta)</v>
      </c>
      <c r="F3479" s="26"/>
      <c r="G3479" s="27"/>
      <c r="H3479" s="26" t="str">
        <f t="array" ref="H3479">INDEX(Def_Instancias_Equipamentos!$E$2:$E$5135, MATCH(K3479, Def_Instancias_Equipamentos!$D$2:$D$5135, 0), 1)</f>
        <v>BO-14U</v>
      </c>
      <c r="I3479" s="27" t="str">
        <f t="array" ref="I3479">INDEX(Def_Instancias_Equipamentos!$E$2:$E$5135, MATCH(L3479, Def_Instancias_Equipamentos!$D$2:$D$5135, 0), 1)</f>
        <v>BO-14U</v>
      </c>
      <c r="J3479" s="27" t="str">
        <f t="shared" si="26"/>
        <v>INTERNO</v>
      </c>
      <c r="K3479" s="28" t="str">
        <f>Def_Instancias_Equipamentos!$D$493</f>
        <v>BO-14U:DI-BPMPkup</v>
      </c>
      <c r="L3479" s="19" t="str">
        <f>Def_Instancias_Equipamentos!$D$1004</f>
        <v>BO-14U:DI-BPMSigPatch</v>
      </c>
      <c r="M3479" s="44" t="s">
        <v>89</v>
      </c>
      <c r="N3479" s="30" t="s">
        <v>52</v>
      </c>
      <c r="O3479" s="28" t="str">
        <f>Def_Sistemas_Conectores_Cabos!$B$8</f>
        <v>SMA-RP 50-ohm</v>
      </c>
      <c r="P3479" s="19" t="str">
        <f>Def_Sistemas_Conectores_Cabos!$B$8</f>
        <v>SMA-RP 50-ohm</v>
      </c>
      <c r="Q3479" s="27" t="s">
        <v>91</v>
      </c>
      <c r="R3479" s="45">
        <v>0.5</v>
      </c>
      <c r="S3479" s="45">
        <v>0.5</v>
      </c>
      <c r="T3479" s="19" t="str">
        <f>Def_Sistemas_Conectores_Cabos!$C$8</f>
        <v>Cabo coaxial semi-rígido</v>
      </c>
      <c r="U3479" s="56"/>
      <c r="V3479" s="33"/>
      <c r="W3479" s="33"/>
      <c r="X3479" s="33"/>
    </row>
    <row r="3480" ht="15.75" customHeight="1">
      <c r="A3480" s="19" t="str">
        <f>Def_Sistemas_Conectores_Cabos!$A$22</f>
        <v>BPM de elétrons</v>
      </c>
      <c r="B3480" s="22" t="str">
        <f>Datas_Entregas!$A$2</f>
        <v>Booster/LTB</v>
      </c>
      <c r="C3480" s="25">
        <f t="array" ref="C3480">INDEX(Datas_Entregas!$B$2:$B$100, MATCH(B3480, Datas_Entregas!$A$2:$A$100, 0), 1)</f>
        <v>43266</v>
      </c>
      <c r="D3480" s="22" t="str">
        <f>Def_Status_Montagem!$A$4</f>
        <v>Comprado / Esperando entrega</v>
      </c>
      <c r="E3480" s="35" t="str">
        <f>Def_Status_Montagem!$B$4</f>
        <v>Contratada (inclui etiqueta)</v>
      </c>
      <c r="F3480" s="26"/>
      <c r="G3480" s="27"/>
      <c r="H3480" s="26" t="str">
        <f t="array" ref="H3480">INDEX(Def_Instancias_Equipamentos!$E$2:$E$5135, MATCH(K3480, Def_Instancias_Equipamentos!$D$2:$D$5135, 0), 1)</f>
        <v>BO-15U</v>
      </c>
      <c r="I3480" s="27" t="str">
        <f t="array" ref="I3480">INDEX(Def_Instancias_Equipamentos!$E$2:$E$5135, MATCH(L3480, Def_Instancias_Equipamentos!$D$2:$D$5135, 0), 1)</f>
        <v>BO-15U</v>
      </c>
      <c r="J3480" s="27" t="str">
        <f t="shared" si="26"/>
        <v>INTERNO</v>
      </c>
      <c r="K3480" s="28" t="str">
        <f>Def_Instancias_Equipamentos!$D$494</f>
        <v>BO-15U:DI-BPMPkup</v>
      </c>
      <c r="L3480" s="19" t="str">
        <f>Def_Instancias_Equipamentos!$D$1005</f>
        <v>BO-15U:DI-BPMSigPatch</v>
      </c>
      <c r="M3480" s="44" t="s">
        <v>89</v>
      </c>
      <c r="N3480" s="30" t="s">
        <v>52</v>
      </c>
      <c r="O3480" s="28" t="str">
        <f>Def_Sistemas_Conectores_Cabos!$B$8</f>
        <v>SMA-RP 50-ohm</v>
      </c>
      <c r="P3480" s="19" t="str">
        <f>Def_Sistemas_Conectores_Cabos!$B$8</f>
        <v>SMA-RP 50-ohm</v>
      </c>
      <c r="Q3480" s="27" t="s">
        <v>91</v>
      </c>
      <c r="R3480" s="45">
        <v>0.5</v>
      </c>
      <c r="S3480" s="45">
        <v>0.5</v>
      </c>
      <c r="T3480" s="19" t="str">
        <f>Def_Sistemas_Conectores_Cabos!$C$8</f>
        <v>Cabo coaxial semi-rígido</v>
      </c>
      <c r="U3480" s="56"/>
      <c r="V3480" s="33"/>
      <c r="W3480" s="33"/>
      <c r="X3480" s="33"/>
    </row>
    <row r="3481" ht="15.75" customHeight="1">
      <c r="A3481" s="19" t="str">
        <f>Def_Sistemas_Conectores_Cabos!$A$22</f>
        <v>BPM de elétrons</v>
      </c>
      <c r="B3481" s="22" t="str">
        <f>Datas_Entregas!$A$2</f>
        <v>Booster/LTB</v>
      </c>
      <c r="C3481" s="25">
        <f t="array" ref="C3481">INDEX(Datas_Entregas!$B$2:$B$100, MATCH(B3481, Datas_Entregas!$A$2:$A$100, 0), 1)</f>
        <v>43266</v>
      </c>
      <c r="D3481" s="22" t="str">
        <f>Def_Status_Montagem!$A$4</f>
        <v>Comprado / Esperando entrega</v>
      </c>
      <c r="E3481" s="35" t="str">
        <f>Def_Status_Montagem!$B$4</f>
        <v>Contratada (inclui etiqueta)</v>
      </c>
      <c r="F3481" s="26"/>
      <c r="G3481" s="27"/>
      <c r="H3481" s="26" t="str">
        <f t="array" ref="H3481">INDEX(Def_Instancias_Equipamentos!$E$2:$E$5135, MATCH(K3481, Def_Instancias_Equipamentos!$D$2:$D$5135, 0), 1)</f>
        <v>BO-16U</v>
      </c>
      <c r="I3481" s="27" t="str">
        <f t="array" ref="I3481">INDEX(Def_Instancias_Equipamentos!$E$2:$E$5135, MATCH(L3481, Def_Instancias_Equipamentos!$D$2:$D$5135, 0), 1)</f>
        <v>BO-16U</v>
      </c>
      <c r="J3481" s="27" t="str">
        <f t="shared" si="26"/>
        <v>INTERNO</v>
      </c>
      <c r="K3481" s="28" t="str">
        <f>Def_Instancias_Equipamentos!$D$495</f>
        <v>BO-16U:DI-BPMPkup</v>
      </c>
      <c r="L3481" s="19" t="str">
        <f>Def_Instancias_Equipamentos!$D$1006</f>
        <v>BO-16U:DI-BPMSigPatch</v>
      </c>
      <c r="M3481" s="44" t="s">
        <v>89</v>
      </c>
      <c r="N3481" s="30" t="s">
        <v>52</v>
      </c>
      <c r="O3481" s="28" t="str">
        <f>Def_Sistemas_Conectores_Cabos!$B$8</f>
        <v>SMA-RP 50-ohm</v>
      </c>
      <c r="P3481" s="19" t="str">
        <f>Def_Sistemas_Conectores_Cabos!$B$8</f>
        <v>SMA-RP 50-ohm</v>
      </c>
      <c r="Q3481" s="27" t="s">
        <v>91</v>
      </c>
      <c r="R3481" s="45">
        <v>0.5</v>
      </c>
      <c r="S3481" s="45">
        <v>0.5</v>
      </c>
      <c r="T3481" s="19" t="str">
        <f>Def_Sistemas_Conectores_Cabos!$C$8</f>
        <v>Cabo coaxial semi-rígido</v>
      </c>
      <c r="U3481" s="56"/>
      <c r="V3481" s="33"/>
      <c r="W3481" s="33"/>
      <c r="X3481" s="33"/>
    </row>
    <row r="3482" ht="15.75" customHeight="1">
      <c r="A3482" s="19" t="str">
        <f>Def_Sistemas_Conectores_Cabos!$A$22</f>
        <v>BPM de elétrons</v>
      </c>
      <c r="B3482" s="22" t="str">
        <f>Datas_Entregas!$A$2</f>
        <v>Booster/LTB</v>
      </c>
      <c r="C3482" s="25">
        <f t="array" ref="C3482">INDEX(Datas_Entregas!$B$2:$B$100, MATCH(B3482, Datas_Entregas!$A$2:$A$100, 0), 1)</f>
        <v>43266</v>
      </c>
      <c r="D3482" s="22" t="str">
        <f>Def_Status_Montagem!$A$4</f>
        <v>Comprado / Esperando entrega</v>
      </c>
      <c r="E3482" s="35" t="str">
        <f>Def_Status_Montagem!$B$4</f>
        <v>Contratada (inclui etiqueta)</v>
      </c>
      <c r="F3482" s="26"/>
      <c r="G3482" s="27"/>
      <c r="H3482" s="26" t="str">
        <f t="array" ref="H3482">INDEX(Def_Instancias_Equipamentos!$E$2:$E$5135, MATCH(K3482, Def_Instancias_Equipamentos!$D$2:$D$5135, 0), 1)</f>
        <v>BO-17U</v>
      </c>
      <c r="I3482" s="27" t="str">
        <f t="array" ref="I3482">INDEX(Def_Instancias_Equipamentos!$E$2:$E$5135, MATCH(L3482, Def_Instancias_Equipamentos!$D$2:$D$5135, 0), 1)</f>
        <v>BO-17U</v>
      </c>
      <c r="J3482" s="27" t="str">
        <f t="shared" si="26"/>
        <v>INTERNO</v>
      </c>
      <c r="K3482" s="28" t="str">
        <f>Def_Instancias_Equipamentos!$D$496</f>
        <v>BO-17U:DI-BPMPkup</v>
      </c>
      <c r="L3482" s="19" t="str">
        <f>Def_Instancias_Equipamentos!$D$1007</f>
        <v>BO-17U:DI-BPMSigPatch</v>
      </c>
      <c r="M3482" s="44" t="s">
        <v>89</v>
      </c>
      <c r="N3482" s="30" t="s">
        <v>52</v>
      </c>
      <c r="O3482" s="28" t="str">
        <f>Def_Sistemas_Conectores_Cabos!$B$8</f>
        <v>SMA-RP 50-ohm</v>
      </c>
      <c r="P3482" s="19" t="str">
        <f>Def_Sistemas_Conectores_Cabos!$B$8</f>
        <v>SMA-RP 50-ohm</v>
      </c>
      <c r="Q3482" s="27" t="s">
        <v>91</v>
      </c>
      <c r="R3482" s="45">
        <v>0.5</v>
      </c>
      <c r="S3482" s="45">
        <v>0.5</v>
      </c>
      <c r="T3482" s="19" t="str">
        <f>Def_Sistemas_Conectores_Cabos!$C$8</f>
        <v>Cabo coaxial semi-rígido</v>
      </c>
      <c r="U3482" s="56"/>
      <c r="V3482" s="33"/>
      <c r="W3482" s="33"/>
      <c r="X3482" s="33"/>
    </row>
    <row r="3483" ht="15.75" customHeight="1">
      <c r="A3483" s="19" t="str">
        <f>Def_Sistemas_Conectores_Cabos!$A$22</f>
        <v>BPM de elétrons</v>
      </c>
      <c r="B3483" s="22" t="str">
        <f>Datas_Entregas!$A$2</f>
        <v>Booster/LTB</v>
      </c>
      <c r="C3483" s="25">
        <f t="array" ref="C3483">INDEX(Datas_Entregas!$B$2:$B$100, MATCH(B3483, Datas_Entregas!$A$2:$A$100, 0), 1)</f>
        <v>43266</v>
      </c>
      <c r="D3483" s="22" t="str">
        <f>Def_Status_Montagem!$A$4</f>
        <v>Comprado / Esperando entrega</v>
      </c>
      <c r="E3483" s="35" t="str">
        <f>Def_Status_Montagem!$B$4</f>
        <v>Contratada (inclui etiqueta)</v>
      </c>
      <c r="F3483" s="26"/>
      <c r="G3483" s="27"/>
      <c r="H3483" s="26" t="str">
        <f t="array" ref="H3483">INDEX(Def_Instancias_Equipamentos!$E$2:$E$5135, MATCH(K3483, Def_Instancias_Equipamentos!$D$2:$D$5135, 0), 1)</f>
        <v>BO-18U</v>
      </c>
      <c r="I3483" s="27" t="str">
        <f t="array" ref="I3483">INDEX(Def_Instancias_Equipamentos!$E$2:$E$5135, MATCH(L3483, Def_Instancias_Equipamentos!$D$2:$D$5135, 0), 1)</f>
        <v>BO-18U</v>
      </c>
      <c r="J3483" s="27" t="str">
        <f t="shared" si="26"/>
        <v>INTERNO</v>
      </c>
      <c r="K3483" s="28" t="str">
        <f>Def_Instancias_Equipamentos!$D$497</f>
        <v>BO-18U:DI-BPMPkup</v>
      </c>
      <c r="L3483" s="19" t="str">
        <f>Def_Instancias_Equipamentos!$D$1008</f>
        <v>BO-18U:DI-BPMSigPatch</v>
      </c>
      <c r="M3483" s="44" t="s">
        <v>89</v>
      </c>
      <c r="N3483" s="30" t="s">
        <v>52</v>
      </c>
      <c r="O3483" s="28" t="str">
        <f>Def_Sistemas_Conectores_Cabos!$B$8</f>
        <v>SMA-RP 50-ohm</v>
      </c>
      <c r="P3483" s="19" t="str">
        <f>Def_Sistemas_Conectores_Cabos!$B$8</f>
        <v>SMA-RP 50-ohm</v>
      </c>
      <c r="Q3483" s="27" t="s">
        <v>91</v>
      </c>
      <c r="R3483" s="45">
        <v>0.5</v>
      </c>
      <c r="S3483" s="45">
        <v>0.5</v>
      </c>
      <c r="T3483" s="19" t="str">
        <f>Def_Sistemas_Conectores_Cabos!$C$8</f>
        <v>Cabo coaxial semi-rígido</v>
      </c>
      <c r="U3483" s="56"/>
      <c r="V3483" s="33"/>
      <c r="W3483" s="33"/>
      <c r="X3483" s="33"/>
    </row>
    <row r="3484" ht="15.75" customHeight="1">
      <c r="A3484" s="19" t="str">
        <f>Def_Sistemas_Conectores_Cabos!$A$22</f>
        <v>BPM de elétrons</v>
      </c>
      <c r="B3484" s="22" t="str">
        <f>Datas_Entregas!$A$2</f>
        <v>Booster/LTB</v>
      </c>
      <c r="C3484" s="25">
        <f t="array" ref="C3484">INDEX(Datas_Entregas!$B$2:$B$100, MATCH(B3484, Datas_Entregas!$A$2:$A$100, 0), 1)</f>
        <v>43266</v>
      </c>
      <c r="D3484" s="22" t="str">
        <f>Def_Status_Montagem!$A$4</f>
        <v>Comprado / Esperando entrega</v>
      </c>
      <c r="E3484" s="35" t="str">
        <f>Def_Status_Montagem!$B$4</f>
        <v>Contratada (inclui etiqueta)</v>
      </c>
      <c r="F3484" s="26"/>
      <c r="G3484" s="27"/>
      <c r="H3484" s="26" t="str">
        <f t="array" ref="H3484">INDEX(Def_Instancias_Equipamentos!$E$2:$E$5135, MATCH(K3484, Def_Instancias_Equipamentos!$D$2:$D$5135, 0), 1)</f>
        <v>BO-19U</v>
      </c>
      <c r="I3484" s="27" t="str">
        <f t="array" ref="I3484">INDEX(Def_Instancias_Equipamentos!$E$2:$E$5135, MATCH(L3484, Def_Instancias_Equipamentos!$D$2:$D$5135, 0), 1)</f>
        <v>BO-19U</v>
      </c>
      <c r="J3484" s="27" t="str">
        <f t="shared" si="26"/>
        <v>INTERNO</v>
      </c>
      <c r="K3484" s="28" t="str">
        <f>Def_Instancias_Equipamentos!$D$498</f>
        <v>BO-19U:DI-BPMPkup</v>
      </c>
      <c r="L3484" s="19" t="str">
        <f>Def_Instancias_Equipamentos!$D$1009</f>
        <v>BO-19U:DI-BPMSigPatch</v>
      </c>
      <c r="M3484" s="44" t="s">
        <v>89</v>
      </c>
      <c r="N3484" s="30" t="s">
        <v>52</v>
      </c>
      <c r="O3484" s="28" t="str">
        <f>Def_Sistemas_Conectores_Cabos!$B$8</f>
        <v>SMA-RP 50-ohm</v>
      </c>
      <c r="P3484" s="19" t="str">
        <f>Def_Sistemas_Conectores_Cabos!$B$8</f>
        <v>SMA-RP 50-ohm</v>
      </c>
      <c r="Q3484" s="27" t="s">
        <v>91</v>
      </c>
      <c r="R3484" s="45">
        <v>0.5</v>
      </c>
      <c r="S3484" s="45">
        <v>0.5</v>
      </c>
      <c r="T3484" s="19" t="str">
        <f>Def_Sistemas_Conectores_Cabos!$C$8</f>
        <v>Cabo coaxial semi-rígido</v>
      </c>
      <c r="U3484" s="56"/>
      <c r="V3484" s="33"/>
      <c r="W3484" s="33"/>
      <c r="X3484" s="33"/>
    </row>
    <row r="3485" ht="15.75" customHeight="1">
      <c r="A3485" s="19" t="str">
        <f>Def_Sistemas_Conectores_Cabos!$A$22</f>
        <v>BPM de elétrons</v>
      </c>
      <c r="B3485" s="22" t="str">
        <f>Datas_Entregas!$A$2</f>
        <v>Booster/LTB</v>
      </c>
      <c r="C3485" s="25">
        <f t="array" ref="C3485">INDEX(Datas_Entregas!$B$2:$B$100, MATCH(B3485, Datas_Entregas!$A$2:$A$100, 0), 1)</f>
        <v>43266</v>
      </c>
      <c r="D3485" s="22" t="str">
        <f>Def_Status_Montagem!$A$4</f>
        <v>Comprado / Esperando entrega</v>
      </c>
      <c r="E3485" s="35" t="str">
        <f>Def_Status_Montagem!$B$4</f>
        <v>Contratada (inclui etiqueta)</v>
      </c>
      <c r="F3485" s="26"/>
      <c r="G3485" s="27"/>
      <c r="H3485" s="26" t="str">
        <f t="array" ref="H3485">INDEX(Def_Instancias_Equipamentos!$E$2:$E$5135, MATCH(K3485, Def_Instancias_Equipamentos!$D$2:$D$5135, 0), 1)</f>
        <v>BO-20U</v>
      </c>
      <c r="I3485" s="27" t="str">
        <f t="array" ref="I3485">INDEX(Def_Instancias_Equipamentos!$E$2:$E$5135, MATCH(L3485, Def_Instancias_Equipamentos!$D$2:$D$5135, 0), 1)</f>
        <v>BO-20U</v>
      </c>
      <c r="J3485" s="27" t="str">
        <f t="shared" si="26"/>
        <v>INTERNO</v>
      </c>
      <c r="K3485" s="28" t="str">
        <f>Def_Instancias_Equipamentos!$D$499</f>
        <v>BO-20U:DI-BPMPkup</v>
      </c>
      <c r="L3485" s="19" t="str">
        <f>Def_Instancias_Equipamentos!$D$1010</f>
        <v>BO-20U:DI-BPMSigPatch</v>
      </c>
      <c r="M3485" s="44" t="s">
        <v>89</v>
      </c>
      <c r="N3485" s="30" t="s">
        <v>52</v>
      </c>
      <c r="O3485" s="28" t="str">
        <f>Def_Sistemas_Conectores_Cabos!$B$8</f>
        <v>SMA-RP 50-ohm</v>
      </c>
      <c r="P3485" s="19" t="str">
        <f>Def_Sistemas_Conectores_Cabos!$B$8</f>
        <v>SMA-RP 50-ohm</v>
      </c>
      <c r="Q3485" s="27" t="s">
        <v>91</v>
      </c>
      <c r="R3485" s="45">
        <v>0.5</v>
      </c>
      <c r="S3485" s="45">
        <v>0.5</v>
      </c>
      <c r="T3485" s="19" t="str">
        <f>Def_Sistemas_Conectores_Cabos!$C$8</f>
        <v>Cabo coaxial semi-rígido</v>
      </c>
      <c r="U3485" s="56"/>
      <c r="V3485" s="33"/>
      <c r="W3485" s="33"/>
      <c r="X3485" s="33"/>
    </row>
    <row r="3486" ht="15.75" customHeight="1">
      <c r="A3486" s="19" t="str">
        <f>Def_Sistemas_Conectores_Cabos!$A$22</f>
        <v>BPM de elétrons</v>
      </c>
      <c r="B3486" s="22" t="str">
        <f>Datas_Entregas!$A$2</f>
        <v>Booster/LTB</v>
      </c>
      <c r="C3486" s="25">
        <f t="array" ref="C3486">INDEX(Datas_Entregas!$B$2:$B$100, MATCH(B3486, Datas_Entregas!$A$2:$A$100, 0), 1)</f>
        <v>43266</v>
      </c>
      <c r="D3486" s="22" t="str">
        <f>Def_Status_Montagem!$A$4</f>
        <v>Comprado / Esperando entrega</v>
      </c>
      <c r="E3486" s="35" t="str">
        <f>Def_Status_Montagem!$B$4</f>
        <v>Contratada (inclui etiqueta)</v>
      </c>
      <c r="F3486" s="26"/>
      <c r="G3486" s="27"/>
      <c r="H3486" s="26" t="str">
        <f t="array" ref="H3486">INDEX(Def_Instancias_Equipamentos!$E$2:$E$5135, MATCH(K3486, Def_Instancias_Equipamentos!$D$2:$D$5135, 0), 1)</f>
        <v>BO-21U</v>
      </c>
      <c r="I3486" s="27" t="str">
        <f t="array" ref="I3486">INDEX(Def_Instancias_Equipamentos!$E$2:$E$5135, MATCH(L3486, Def_Instancias_Equipamentos!$D$2:$D$5135, 0), 1)</f>
        <v>BO-21U</v>
      </c>
      <c r="J3486" s="27" t="str">
        <f t="shared" si="26"/>
        <v>INTERNO</v>
      </c>
      <c r="K3486" s="28" t="str">
        <f>Def_Instancias_Equipamentos!$D$500</f>
        <v>BO-21U:DI-BPMPkup</v>
      </c>
      <c r="L3486" s="19" t="str">
        <f>Def_Instancias_Equipamentos!$D$1011</f>
        <v>BO-21U:DI-BPMSigPatch</v>
      </c>
      <c r="M3486" s="44" t="s">
        <v>89</v>
      </c>
      <c r="N3486" s="30" t="s">
        <v>52</v>
      </c>
      <c r="O3486" s="28" t="str">
        <f>Def_Sistemas_Conectores_Cabos!$B$8</f>
        <v>SMA-RP 50-ohm</v>
      </c>
      <c r="P3486" s="19" t="str">
        <f>Def_Sistemas_Conectores_Cabos!$B$8</f>
        <v>SMA-RP 50-ohm</v>
      </c>
      <c r="Q3486" s="27" t="s">
        <v>91</v>
      </c>
      <c r="R3486" s="45">
        <v>0.5</v>
      </c>
      <c r="S3486" s="45">
        <v>0.5</v>
      </c>
      <c r="T3486" s="19" t="str">
        <f>Def_Sistemas_Conectores_Cabos!$C$8</f>
        <v>Cabo coaxial semi-rígido</v>
      </c>
      <c r="U3486" s="56"/>
      <c r="V3486" s="33"/>
      <c r="W3486" s="33"/>
      <c r="X3486" s="33"/>
    </row>
    <row r="3487" ht="15.75" customHeight="1">
      <c r="A3487" s="19" t="str">
        <f>Def_Sistemas_Conectores_Cabos!$A$22</f>
        <v>BPM de elétrons</v>
      </c>
      <c r="B3487" s="22" t="str">
        <f>Datas_Entregas!$A$2</f>
        <v>Booster/LTB</v>
      </c>
      <c r="C3487" s="25">
        <f t="array" ref="C3487">INDEX(Datas_Entregas!$B$2:$B$100, MATCH(B3487, Datas_Entregas!$A$2:$A$100, 0), 1)</f>
        <v>43266</v>
      </c>
      <c r="D3487" s="22" t="str">
        <f>Def_Status_Montagem!$A$4</f>
        <v>Comprado / Esperando entrega</v>
      </c>
      <c r="E3487" s="35" t="str">
        <f>Def_Status_Montagem!$B$4</f>
        <v>Contratada (inclui etiqueta)</v>
      </c>
      <c r="F3487" s="26"/>
      <c r="G3487" s="27"/>
      <c r="H3487" s="26" t="str">
        <f t="array" ref="H3487">INDEX(Def_Instancias_Equipamentos!$E$2:$E$5135, MATCH(K3487, Def_Instancias_Equipamentos!$D$2:$D$5135, 0), 1)</f>
        <v>BO-22U</v>
      </c>
      <c r="I3487" s="27" t="str">
        <f t="array" ref="I3487">INDEX(Def_Instancias_Equipamentos!$E$2:$E$5135, MATCH(L3487, Def_Instancias_Equipamentos!$D$2:$D$5135, 0), 1)</f>
        <v>BO-22U</v>
      </c>
      <c r="J3487" s="27" t="str">
        <f t="shared" si="26"/>
        <v>INTERNO</v>
      </c>
      <c r="K3487" s="28" t="str">
        <f>Def_Instancias_Equipamentos!$D$501</f>
        <v>BO-22U:DI-BPMPkup</v>
      </c>
      <c r="L3487" s="19" t="str">
        <f>Def_Instancias_Equipamentos!$D$1012</f>
        <v>BO-22U:DI-BPMSigPatch</v>
      </c>
      <c r="M3487" s="44" t="s">
        <v>89</v>
      </c>
      <c r="N3487" s="30" t="s">
        <v>52</v>
      </c>
      <c r="O3487" s="28" t="str">
        <f>Def_Sistemas_Conectores_Cabos!$B$8</f>
        <v>SMA-RP 50-ohm</v>
      </c>
      <c r="P3487" s="19" t="str">
        <f>Def_Sistemas_Conectores_Cabos!$B$8</f>
        <v>SMA-RP 50-ohm</v>
      </c>
      <c r="Q3487" s="27" t="s">
        <v>91</v>
      </c>
      <c r="R3487" s="45">
        <v>0.5</v>
      </c>
      <c r="S3487" s="45">
        <v>0.5</v>
      </c>
      <c r="T3487" s="19" t="str">
        <f>Def_Sistemas_Conectores_Cabos!$C$8</f>
        <v>Cabo coaxial semi-rígido</v>
      </c>
      <c r="U3487" s="56"/>
      <c r="V3487" s="33"/>
      <c r="W3487" s="33"/>
      <c r="X3487" s="33"/>
    </row>
    <row r="3488" ht="15.75" customHeight="1">
      <c r="A3488" s="19" t="str">
        <f>Def_Sistemas_Conectores_Cabos!$A$22</f>
        <v>BPM de elétrons</v>
      </c>
      <c r="B3488" s="22" t="str">
        <f>Datas_Entregas!$A$2</f>
        <v>Booster/LTB</v>
      </c>
      <c r="C3488" s="25">
        <f t="array" ref="C3488">INDEX(Datas_Entregas!$B$2:$B$100, MATCH(B3488, Datas_Entregas!$A$2:$A$100, 0), 1)</f>
        <v>43266</v>
      </c>
      <c r="D3488" s="22" t="str">
        <f>Def_Status_Montagem!$A$4</f>
        <v>Comprado / Esperando entrega</v>
      </c>
      <c r="E3488" s="35" t="str">
        <f>Def_Status_Montagem!$B$4</f>
        <v>Contratada (inclui etiqueta)</v>
      </c>
      <c r="F3488" s="26"/>
      <c r="G3488" s="27"/>
      <c r="H3488" s="26" t="str">
        <f t="array" ref="H3488">INDEX(Def_Instancias_Equipamentos!$E$2:$E$5135, MATCH(K3488, Def_Instancias_Equipamentos!$D$2:$D$5135, 0), 1)</f>
        <v>BO-23U</v>
      </c>
      <c r="I3488" s="27" t="str">
        <f t="array" ref="I3488">INDEX(Def_Instancias_Equipamentos!$E$2:$E$5135, MATCH(L3488, Def_Instancias_Equipamentos!$D$2:$D$5135, 0), 1)</f>
        <v>BO-23U</v>
      </c>
      <c r="J3488" s="27" t="str">
        <f t="shared" si="26"/>
        <v>INTERNO</v>
      </c>
      <c r="K3488" s="28" t="str">
        <f>Def_Instancias_Equipamentos!$D$502</f>
        <v>BO-23U:DI-BPMPkup</v>
      </c>
      <c r="L3488" s="19" t="str">
        <f>Def_Instancias_Equipamentos!$D$1013</f>
        <v>BO-23U:DI-BPMSigPatch</v>
      </c>
      <c r="M3488" s="44" t="s">
        <v>89</v>
      </c>
      <c r="N3488" s="30" t="s">
        <v>52</v>
      </c>
      <c r="O3488" s="28" t="str">
        <f>Def_Sistemas_Conectores_Cabos!$B$8</f>
        <v>SMA-RP 50-ohm</v>
      </c>
      <c r="P3488" s="19" t="str">
        <f>Def_Sistemas_Conectores_Cabos!$B$8</f>
        <v>SMA-RP 50-ohm</v>
      </c>
      <c r="Q3488" s="27" t="s">
        <v>91</v>
      </c>
      <c r="R3488" s="45">
        <v>0.5</v>
      </c>
      <c r="S3488" s="45">
        <v>0.5</v>
      </c>
      <c r="T3488" s="19" t="str">
        <f>Def_Sistemas_Conectores_Cabos!$C$8</f>
        <v>Cabo coaxial semi-rígido</v>
      </c>
      <c r="U3488" s="56"/>
      <c r="V3488" s="33"/>
      <c r="W3488" s="33"/>
      <c r="X3488" s="33"/>
    </row>
    <row r="3489" ht="15.75" customHeight="1">
      <c r="A3489" s="19" t="str">
        <f>Def_Sistemas_Conectores_Cabos!$A$22</f>
        <v>BPM de elétrons</v>
      </c>
      <c r="B3489" s="22" t="str">
        <f>Datas_Entregas!$A$2</f>
        <v>Booster/LTB</v>
      </c>
      <c r="C3489" s="25">
        <f t="array" ref="C3489">INDEX(Datas_Entregas!$B$2:$B$100, MATCH(B3489, Datas_Entregas!$A$2:$A$100, 0), 1)</f>
        <v>43266</v>
      </c>
      <c r="D3489" s="22" t="str">
        <f>Def_Status_Montagem!$A$4</f>
        <v>Comprado / Esperando entrega</v>
      </c>
      <c r="E3489" s="35" t="str">
        <f>Def_Status_Montagem!$B$4</f>
        <v>Contratada (inclui etiqueta)</v>
      </c>
      <c r="F3489" s="26"/>
      <c r="G3489" s="27"/>
      <c r="H3489" s="26" t="str">
        <f t="array" ref="H3489">INDEX(Def_Instancias_Equipamentos!$E$2:$E$5135, MATCH(K3489, Def_Instancias_Equipamentos!$D$2:$D$5135, 0), 1)</f>
        <v>BO-24U</v>
      </c>
      <c r="I3489" s="27" t="str">
        <f t="array" ref="I3489">INDEX(Def_Instancias_Equipamentos!$E$2:$E$5135, MATCH(L3489, Def_Instancias_Equipamentos!$D$2:$D$5135, 0), 1)</f>
        <v>BO-24U</v>
      </c>
      <c r="J3489" s="27" t="str">
        <f t="shared" si="26"/>
        <v>INTERNO</v>
      </c>
      <c r="K3489" s="28" t="str">
        <f>Def_Instancias_Equipamentos!$D$503</f>
        <v>BO-24U:DI-BPMPkup</v>
      </c>
      <c r="L3489" s="19" t="str">
        <f>Def_Instancias_Equipamentos!$D$1014</f>
        <v>BO-24U:DI-BPMSigPatch</v>
      </c>
      <c r="M3489" s="44" t="s">
        <v>89</v>
      </c>
      <c r="N3489" s="30" t="s">
        <v>52</v>
      </c>
      <c r="O3489" s="28" t="str">
        <f>Def_Sistemas_Conectores_Cabos!$B$8</f>
        <v>SMA-RP 50-ohm</v>
      </c>
      <c r="P3489" s="19" t="str">
        <f>Def_Sistemas_Conectores_Cabos!$B$8</f>
        <v>SMA-RP 50-ohm</v>
      </c>
      <c r="Q3489" s="27" t="s">
        <v>91</v>
      </c>
      <c r="R3489" s="45">
        <v>0.5</v>
      </c>
      <c r="S3489" s="45">
        <v>0.5</v>
      </c>
      <c r="T3489" s="19" t="str">
        <f>Def_Sistemas_Conectores_Cabos!$C$8</f>
        <v>Cabo coaxial semi-rígido</v>
      </c>
      <c r="U3489" s="56"/>
      <c r="V3489" s="33"/>
      <c r="W3489" s="33"/>
      <c r="X3489" s="33"/>
    </row>
    <row r="3490" ht="15.75" customHeight="1">
      <c r="A3490" s="19" t="str">
        <f>Def_Sistemas_Conectores_Cabos!$A$22</f>
        <v>BPM de elétrons</v>
      </c>
      <c r="B3490" s="22" t="str">
        <f>Datas_Entregas!$A$2</f>
        <v>Booster/LTB</v>
      </c>
      <c r="C3490" s="25">
        <f t="array" ref="C3490">INDEX(Datas_Entregas!$B$2:$B$100, MATCH(B3490, Datas_Entregas!$A$2:$A$100, 0), 1)</f>
        <v>43266</v>
      </c>
      <c r="D3490" s="22" t="str">
        <f>Def_Status_Montagem!$A$4</f>
        <v>Comprado / Esperando entrega</v>
      </c>
      <c r="E3490" s="35" t="str">
        <f>Def_Status_Montagem!$B$4</f>
        <v>Contratada (inclui etiqueta)</v>
      </c>
      <c r="F3490" s="26"/>
      <c r="G3490" s="27"/>
      <c r="H3490" s="26" t="str">
        <f t="array" ref="H3490">INDEX(Def_Instancias_Equipamentos!$E$2:$E$5135, MATCH(K3490, Def_Instancias_Equipamentos!$D$2:$D$5135, 0), 1)</f>
        <v>BO-25U</v>
      </c>
      <c r="I3490" s="27" t="str">
        <f t="array" ref="I3490">INDEX(Def_Instancias_Equipamentos!$E$2:$E$5135, MATCH(L3490, Def_Instancias_Equipamentos!$D$2:$D$5135, 0), 1)</f>
        <v>BO-25U</v>
      </c>
      <c r="J3490" s="27" t="str">
        <f t="shared" si="26"/>
        <v>INTERNO</v>
      </c>
      <c r="K3490" s="28" t="str">
        <f>Def_Instancias_Equipamentos!$D$504</f>
        <v>BO-25U:DI-BPMPkup</v>
      </c>
      <c r="L3490" s="19" t="str">
        <f>Def_Instancias_Equipamentos!$D$1015</f>
        <v>BO-25U:DI-BPMSigPatch</v>
      </c>
      <c r="M3490" s="44" t="s">
        <v>89</v>
      </c>
      <c r="N3490" s="30" t="s">
        <v>52</v>
      </c>
      <c r="O3490" s="28" t="str">
        <f>Def_Sistemas_Conectores_Cabos!$B$8</f>
        <v>SMA-RP 50-ohm</v>
      </c>
      <c r="P3490" s="19" t="str">
        <f>Def_Sistemas_Conectores_Cabos!$B$8</f>
        <v>SMA-RP 50-ohm</v>
      </c>
      <c r="Q3490" s="27" t="s">
        <v>91</v>
      </c>
      <c r="R3490" s="45">
        <v>0.5</v>
      </c>
      <c r="S3490" s="45">
        <v>0.5</v>
      </c>
      <c r="T3490" s="19" t="str">
        <f>Def_Sistemas_Conectores_Cabos!$C$8</f>
        <v>Cabo coaxial semi-rígido</v>
      </c>
      <c r="U3490" s="56"/>
      <c r="V3490" s="33"/>
      <c r="W3490" s="33"/>
      <c r="X3490" s="33"/>
    </row>
    <row r="3491" ht="15.75" customHeight="1">
      <c r="A3491" s="19" t="str">
        <f>Def_Sistemas_Conectores_Cabos!$A$22</f>
        <v>BPM de elétrons</v>
      </c>
      <c r="B3491" s="22" t="str">
        <f>Datas_Entregas!$A$2</f>
        <v>Booster/LTB</v>
      </c>
      <c r="C3491" s="25">
        <f t="array" ref="C3491">INDEX(Datas_Entregas!$B$2:$B$100, MATCH(B3491, Datas_Entregas!$A$2:$A$100, 0), 1)</f>
        <v>43266</v>
      </c>
      <c r="D3491" s="22" t="str">
        <f>Def_Status_Montagem!$A$4</f>
        <v>Comprado / Esperando entrega</v>
      </c>
      <c r="E3491" s="35" t="str">
        <f>Def_Status_Montagem!$B$4</f>
        <v>Contratada (inclui etiqueta)</v>
      </c>
      <c r="F3491" s="26"/>
      <c r="G3491" s="27"/>
      <c r="H3491" s="26" t="str">
        <f t="array" ref="H3491">INDEX(Def_Instancias_Equipamentos!$E$2:$E$5135, MATCH(K3491, Def_Instancias_Equipamentos!$D$2:$D$5135, 0), 1)</f>
        <v>BO-26U</v>
      </c>
      <c r="I3491" s="27" t="str">
        <f t="array" ref="I3491">INDEX(Def_Instancias_Equipamentos!$E$2:$E$5135, MATCH(L3491, Def_Instancias_Equipamentos!$D$2:$D$5135, 0), 1)</f>
        <v>BO-26U</v>
      </c>
      <c r="J3491" s="27" t="str">
        <f t="shared" si="26"/>
        <v>INTERNO</v>
      </c>
      <c r="K3491" s="28" t="str">
        <f>Def_Instancias_Equipamentos!$D$505</f>
        <v>BO-26U:DI-BPMPkup</v>
      </c>
      <c r="L3491" s="19" t="str">
        <f>Def_Instancias_Equipamentos!$D$1016</f>
        <v>BO-26U:DI-BPMSigPatch</v>
      </c>
      <c r="M3491" s="44" t="s">
        <v>89</v>
      </c>
      <c r="N3491" s="30" t="s">
        <v>52</v>
      </c>
      <c r="O3491" s="28" t="str">
        <f>Def_Sistemas_Conectores_Cabos!$B$8</f>
        <v>SMA-RP 50-ohm</v>
      </c>
      <c r="P3491" s="19" t="str">
        <f>Def_Sistemas_Conectores_Cabos!$B$8</f>
        <v>SMA-RP 50-ohm</v>
      </c>
      <c r="Q3491" s="27" t="s">
        <v>91</v>
      </c>
      <c r="R3491" s="45">
        <v>0.5</v>
      </c>
      <c r="S3491" s="45">
        <v>0.5</v>
      </c>
      <c r="T3491" s="19" t="str">
        <f>Def_Sistemas_Conectores_Cabos!$C$8</f>
        <v>Cabo coaxial semi-rígido</v>
      </c>
      <c r="U3491" s="56"/>
      <c r="V3491" s="33"/>
      <c r="W3491" s="33"/>
      <c r="X3491" s="33"/>
    </row>
    <row r="3492" ht="15.75" customHeight="1">
      <c r="A3492" s="19" t="str">
        <f>Def_Sistemas_Conectores_Cabos!$A$22</f>
        <v>BPM de elétrons</v>
      </c>
      <c r="B3492" s="22" t="str">
        <f>Datas_Entregas!$A$2</f>
        <v>Booster/LTB</v>
      </c>
      <c r="C3492" s="25">
        <f t="array" ref="C3492">INDEX(Datas_Entregas!$B$2:$B$100, MATCH(B3492, Datas_Entregas!$A$2:$A$100, 0), 1)</f>
        <v>43266</v>
      </c>
      <c r="D3492" s="22" t="str">
        <f>Def_Status_Montagem!$A$4</f>
        <v>Comprado / Esperando entrega</v>
      </c>
      <c r="E3492" s="35" t="str">
        <f>Def_Status_Montagem!$B$4</f>
        <v>Contratada (inclui etiqueta)</v>
      </c>
      <c r="F3492" s="26"/>
      <c r="G3492" s="27"/>
      <c r="H3492" s="26" t="str">
        <f t="array" ref="H3492">INDEX(Def_Instancias_Equipamentos!$E$2:$E$5135, MATCH(K3492, Def_Instancias_Equipamentos!$D$2:$D$5135, 0), 1)</f>
        <v>BO-27U</v>
      </c>
      <c r="I3492" s="27" t="str">
        <f t="array" ref="I3492">INDEX(Def_Instancias_Equipamentos!$E$2:$E$5135, MATCH(L3492, Def_Instancias_Equipamentos!$D$2:$D$5135, 0), 1)</f>
        <v>BO-27U</v>
      </c>
      <c r="J3492" s="27" t="str">
        <f t="shared" si="26"/>
        <v>INTERNO</v>
      </c>
      <c r="K3492" s="28" t="str">
        <f>Def_Instancias_Equipamentos!$D$506</f>
        <v>BO-27U:DI-BPMPkup</v>
      </c>
      <c r="L3492" s="19" t="str">
        <f>Def_Instancias_Equipamentos!$D$1017</f>
        <v>BO-27U:DI-BPMSigPatch</v>
      </c>
      <c r="M3492" s="44" t="s">
        <v>89</v>
      </c>
      <c r="N3492" s="30" t="s">
        <v>52</v>
      </c>
      <c r="O3492" s="28" t="str">
        <f>Def_Sistemas_Conectores_Cabos!$B$8</f>
        <v>SMA-RP 50-ohm</v>
      </c>
      <c r="P3492" s="19" t="str">
        <f>Def_Sistemas_Conectores_Cabos!$B$8</f>
        <v>SMA-RP 50-ohm</v>
      </c>
      <c r="Q3492" s="27" t="s">
        <v>91</v>
      </c>
      <c r="R3492" s="45">
        <v>0.5</v>
      </c>
      <c r="S3492" s="45">
        <v>0.5</v>
      </c>
      <c r="T3492" s="19" t="str">
        <f>Def_Sistemas_Conectores_Cabos!$C$8</f>
        <v>Cabo coaxial semi-rígido</v>
      </c>
      <c r="U3492" s="56"/>
      <c r="V3492" s="33"/>
      <c r="W3492" s="33"/>
      <c r="X3492" s="33"/>
    </row>
    <row r="3493" ht="15.75" customHeight="1">
      <c r="A3493" s="19" t="str">
        <f>Def_Sistemas_Conectores_Cabos!$A$22</f>
        <v>BPM de elétrons</v>
      </c>
      <c r="B3493" s="22" t="str">
        <f>Datas_Entregas!$A$2</f>
        <v>Booster/LTB</v>
      </c>
      <c r="C3493" s="25">
        <f t="array" ref="C3493">INDEX(Datas_Entregas!$B$2:$B$100, MATCH(B3493, Datas_Entregas!$A$2:$A$100, 0), 1)</f>
        <v>43266</v>
      </c>
      <c r="D3493" s="22" t="str">
        <f>Def_Status_Montagem!$A$4</f>
        <v>Comprado / Esperando entrega</v>
      </c>
      <c r="E3493" s="35" t="str">
        <f>Def_Status_Montagem!$B$4</f>
        <v>Contratada (inclui etiqueta)</v>
      </c>
      <c r="F3493" s="26"/>
      <c r="G3493" s="27"/>
      <c r="H3493" s="26" t="str">
        <f t="array" ref="H3493">INDEX(Def_Instancias_Equipamentos!$E$2:$E$5135, MATCH(K3493, Def_Instancias_Equipamentos!$D$2:$D$5135, 0), 1)</f>
        <v>BO-28U</v>
      </c>
      <c r="I3493" s="27" t="str">
        <f t="array" ref="I3493">INDEX(Def_Instancias_Equipamentos!$E$2:$E$5135, MATCH(L3493, Def_Instancias_Equipamentos!$D$2:$D$5135, 0), 1)</f>
        <v>BO-28U</v>
      </c>
      <c r="J3493" s="27" t="str">
        <f t="shared" si="26"/>
        <v>INTERNO</v>
      </c>
      <c r="K3493" s="28" t="str">
        <f>Def_Instancias_Equipamentos!$D$507</f>
        <v>BO-28U:DI-BPMPkup</v>
      </c>
      <c r="L3493" s="19" t="str">
        <f>Def_Instancias_Equipamentos!$D$1018</f>
        <v>BO-28U:DI-BPMSigPatch</v>
      </c>
      <c r="M3493" s="44" t="s">
        <v>89</v>
      </c>
      <c r="N3493" s="30" t="s">
        <v>52</v>
      </c>
      <c r="O3493" s="28" t="str">
        <f>Def_Sistemas_Conectores_Cabos!$B$8</f>
        <v>SMA-RP 50-ohm</v>
      </c>
      <c r="P3493" s="19" t="str">
        <f>Def_Sistemas_Conectores_Cabos!$B$8</f>
        <v>SMA-RP 50-ohm</v>
      </c>
      <c r="Q3493" s="27" t="s">
        <v>91</v>
      </c>
      <c r="R3493" s="45">
        <v>0.5</v>
      </c>
      <c r="S3493" s="45">
        <v>0.5</v>
      </c>
      <c r="T3493" s="19" t="str">
        <f>Def_Sistemas_Conectores_Cabos!$C$8</f>
        <v>Cabo coaxial semi-rígido</v>
      </c>
      <c r="U3493" s="56"/>
      <c r="V3493" s="33"/>
      <c r="W3493" s="33"/>
      <c r="X3493" s="33"/>
    </row>
    <row r="3494" ht="15.75" customHeight="1">
      <c r="A3494" s="19" t="str">
        <f>Def_Sistemas_Conectores_Cabos!$A$22</f>
        <v>BPM de elétrons</v>
      </c>
      <c r="B3494" s="22" t="str">
        <f>Datas_Entregas!$A$2</f>
        <v>Booster/LTB</v>
      </c>
      <c r="C3494" s="25">
        <f t="array" ref="C3494">INDEX(Datas_Entregas!$B$2:$B$100, MATCH(B3494, Datas_Entregas!$A$2:$A$100, 0), 1)</f>
        <v>43266</v>
      </c>
      <c r="D3494" s="22" t="str">
        <f>Def_Status_Montagem!$A$4</f>
        <v>Comprado / Esperando entrega</v>
      </c>
      <c r="E3494" s="35" t="str">
        <f>Def_Status_Montagem!$B$4</f>
        <v>Contratada (inclui etiqueta)</v>
      </c>
      <c r="F3494" s="26"/>
      <c r="G3494" s="27"/>
      <c r="H3494" s="26" t="str">
        <f t="array" ref="H3494">INDEX(Def_Instancias_Equipamentos!$E$2:$E$5135, MATCH(K3494, Def_Instancias_Equipamentos!$D$2:$D$5135, 0), 1)</f>
        <v>BO-29U</v>
      </c>
      <c r="I3494" s="27" t="str">
        <f t="array" ref="I3494">INDEX(Def_Instancias_Equipamentos!$E$2:$E$5135, MATCH(L3494, Def_Instancias_Equipamentos!$D$2:$D$5135, 0), 1)</f>
        <v>BO-29U</v>
      </c>
      <c r="J3494" s="27" t="str">
        <f t="shared" si="26"/>
        <v>INTERNO</v>
      </c>
      <c r="K3494" s="28" t="str">
        <f>Def_Instancias_Equipamentos!$D$508</f>
        <v>BO-29U:DI-BPMPkup</v>
      </c>
      <c r="L3494" s="19" t="str">
        <f>Def_Instancias_Equipamentos!$D$1019</f>
        <v>BO-29U:DI-BPMSigPatch</v>
      </c>
      <c r="M3494" s="44" t="s">
        <v>89</v>
      </c>
      <c r="N3494" s="30" t="s">
        <v>52</v>
      </c>
      <c r="O3494" s="28" t="str">
        <f>Def_Sistemas_Conectores_Cabos!$B$8</f>
        <v>SMA-RP 50-ohm</v>
      </c>
      <c r="P3494" s="19" t="str">
        <f>Def_Sistemas_Conectores_Cabos!$B$8</f>
        <v>SMA-RP 50-ohm</v>
      </c>
      <c r="Q3494" s="27" t="s">
        <v>91</v>
      </c>
      <c r="R3494" s="45">
        <v>0.5</v>
      </c>
      <c r="S3494" s="45">
        <v>0.5</v>
      </c>
      <c r="T3494" s="19" t="str">
        <f>Def_Sistemas_Conectores_Cabos!$C$8</f>
        <v>Cabo coaxial semi-rígido</v>
      </c>
      <c r="U3494" s="56"/>
      <c r="V3494" s="33"/>
      <c r="W3494" s="33"/>
      <c r="X3494" s="33"/>
    </row>
    <row r="3495" ht="15.75" customHeight="1">
      <c r="A3495" s="19" t="str">
        <f>Def_Sistemas_Conectores_Cabos!$A$22</f>
        <v>BPM de elétrons</v>
      </c>
      <c r="B3495" s="22" t="str">
        <f>Datas_Entregas!$A$2</f>
        <v>Booster/LTB</v>
      </c>
      <c r="C3495" s="25">
        <f t="array" ref="C3495">INDEX(Datas_Entregas!$B$2:$B$100, MATCH(B3495, Datas_Entregas!$A$2:$A$100, 0), 1)</f>
        <v>43266</v>
      </c>
      <c r="D3495" s="22" t="str">
        <f>Def_Status_Montagem!$A$4</f>
        <v>Comprado / Esperando entrega</v>
      </c>
      <c r="E3495" s="35" t="str">
        <f>Def_Status_Montagem!$B$4</f>
        <v>Contratada (inclui etiqueta)</v>
      </c>
      <c r="F3495" s="26"/>
      <c r="G3495" s="27"/>
      <c r="H3495" s="26" t="str">
        <f t="array" ref="H3495">INDEX(Def_Instancias_Equipamentos!$E$2:$E$5135, MATCH(K3495, Def_Instancias_Equipamentos!$D$2:$D$5135, 0), 1)</f>
        <v>BO-30U</v>
      </c>
      <c r="I3495" s="27" t="str">
        <f t="array" ref="I3495">INDEX(Def_Instancias_Equipamentos!$E$2:$E$5135, MATCH(L3495, Def_Instancias_Equipamentos!$D$2:$D$5135, 0), 1)</f>
        <v>BO-30U</v>
      </c>
      <c r="J3495" s="27" t="str">
        <f t="shared" si="26"/>
        <v>INTERNO</v>
      </c>
      <c r="K3495" s="28" t="str">
        <f>Def_Instancias_Equipamentos!$D$509</f>
        <v>BO-30U:DI-BPMPkup</v>
      </c>
      <c r="L3495" s="19" t="str">
        <f>Def_Instancias_Equipamentos!$D$1020</f>
        <v>BO-30U:DI-BPMSigPatch</v>
      </c>
      <c r="M3495" s="44" t="s">
        <v>89</v>
      </c>
      <c r="N3495" s="30" t="s">
        <v>52</v>
      </c>
      <c r="O3495" s="28" t="str">
        <f>Def_Sistemas_Conectores_Cabos!$B$8</f>
        <v>SMA-RP 50-ohm</v>
      </c>
      <c r="P3495" s="19" t="str">
        <f>Def_Sistemas_Conectores_Cabos!$B$8</f>
        <v>SMA-RP 50-ohm</v>
      </c>
      <c r="Q3495" s="27" t="s">
        <v>91</v>
      </c>
      <c r="R3495" s="45">
        <v>0.5</v>
      </c>
      <c r="S3495" s="45">
        <v>0.5</v>
      </c>
      <c r="T3495" s="19" t="str">
        <f>Def_Sistemas_Conectores_Cabos!$C$8</f>
        <v>Cabo coaxial semi-rígido</v>
      </c>
      <c r="U3495" s="56"/>
      <c r="V3495" s="33"/>
      <c r="W3495" s="33"/>
      <c r="X3495" s="33"/>
    </row>
    <row r="3496" ht="15.75" customHeight="1">
      <c r="A3496" s="19" t="str">
        <f>Def_Sistemas_Conectores_Cabos!$A$22</f>
        <v>BPM de elétrons</v>
      </c>
      <c r="B3496" s="22" t="str">
        <f>Datas_Entregas!$A$2</f>
        <v>Booster/LTB</v>
      </c>
      <c r="C3496" s="25">
        <f t="array" ref="C3496">INDEX(Datas_Entregas!$B$2:$B$100, MATCH(B3496, Datas_Entregas!$A$2:$A$100, 0), 1)</f>
        <v>43266</v>
      </c>
      <c r="D3496" s="22" t="str">
        <f>Def_Status_Montagem!$A$4</f>
        <v>Comprado / Esperando entrega</v>
      </c>
      <c r="E3496" s="35" t="str">
        <f>Def_Status_Montagem!$B$4</f>
        <v>Contratada (inclui etiqueta)</v>
      </c>
      <c r="F3496" s="26"/>
      <c r="G3496" s="27"/>
      <c r="H3496" s="26" t="str">
        <f t="array" ref="H3496">INDEX(Def_Instancias_Equipamentos!$E$2:$E$5135, MATCH(K3496, Def_Instancias_Equipamentos!$D$2:$D$5135, 0), 1)</f>
        <v>BO-31U</v>
      </c>
      <c r="I3496" s="27" t="str">
        <f t="array" ref="I3496">INDEX(Def_Instancias_Equipamentos!$E$2:$E$5135, MATCH(L3496, Def_Instancias_Equipamentos!$D$2:$D$5135, 0), 1)</f>
        <v>BO-31U</v>
      </c>
      <c r="J3496" s="27" t="str">
        <f t="shared" si="26"/>
        <v>INTERNO</v>
      </c>
      <c r="K3496" s="28" t="str">
        <f>Def_Instancias_Equipamentos!$D$510</f>
        <v>BO-31U:DI-BPMPkup</v>
      </c>
      <c r="L3496" s="19" t="str">
        <f>Def_Instancias_Equipamentos!$D$1021</f>
        <v>BO-31U:DI-BPMSigPatch</v>
      </c>
      <c r="M3496" s="44" t="s">
        <v>89</v>
      </c>
      <c r="N3496" s="30" t="s">
        <v>52</v>
      </c>
      <c r="O3496" s="28" t="str">
        <f>Def_Sistemas_Conectores_Cabos!$B$8</f>
        <v>SMA-RP 50-ohm</v>
      </c>
      <c r="P3496" s="19" t="str">
        <f>Def_Sistemas_Conectores_Cabos!$B$8</f>
        <v>SMA-RP 50-ohm</v>
      </c>
      <c r="Q3496" s="27" t="s">
        <v>91</v>
      </c>
      <c r="R3496" s="45">
        <v>0.5</v>
      </c>
      <c r="S3496" s="45">
        <v>0.5</v>
      </c>
      <c r="T3496" s="19" t="str">
        <f>Def_Sistemas_Conectores_Cabos!$C$8</f>
        <v>Cabo coaxial semi-rígido</v>
      </c>
      <c r="U3496" s="56"/>
      <c r="V3496" s="33"/>
      <c r="W3496" s="33"/>
      <c r="X3496" s="33"/>
    </row>
    <row r="3497" ht="15.75" customHeight="1">
      <c r="A3497" s="19" t="str">
        <f>Def_Sistemas_Conectores_Cabos!$A$22</f>
        <v>BPM de elétrons</v>
      </c>
      <c r="B3497" s="22" t="str">
        <f>Datas_Entregas!$A$2</f>
        <v>Booster/LTB</v>
      </c>
      <c r="C3497" s="25">
        <f t="array" ref="C3497">INDEX(Datas_Entregas!$B$2:$B$100, MATCH(B3497, Datas_Entregas!$A$2:$A$100, 0), 1)</f>
        <v>43266</v>
      </c>
      <c r="D3497" s="22" t="str">
        <f>Def_Status_Montagem!$A$4</f>
        <v>Comprado / Esperando entrega</v>
      </c>
      <c r="E3497" s="35" t="str">
        <f>Def_Status_Montagem!$B$4</f>
        <v>Contratada (inclui etiqueta)</v>
      </c>
      <c r="F3497" s="26"/>
      <c r="G3497" s="27"/>
      <c r="H3497" s="26" t="str">
        <f t="array" ref="H3497">INDEX(Def_Instancias_Equipamentos!$E$2:$E$5135, MATCH(K3497, Def_Instancias_Equipamentos!$D$2:$D$5135, 0), 1)</f>
        <v>BO-32U</v>
      </c>
      <c r="I3497" s="27" t="str">
        <f t="array" ref="I3497">INDEX(Def_Instancias_Equipamentos!$E$2:$E$5135, MATCH(L3497, Def_Instancias_Equipamentos!$D$2:$D$5135, 0), 1)</f>
        <v>BO-32U</v>
      </c>
      <c r="J3497" s="27" t="str">
        <f t="shared" si="26"/>
        <v>INTERNO</v>
      </c>
      <c r="K3497" s="28" t="str">
        <f>Def_Instancias_Equipamentos!$D$511</f>
        <v>BO-32U:DI-BPMPkup</v>
      </c>
      <c r="L3497" s="19" t="str">
        <f>Def_Instancias_Equipamentos!$D$1022</f>
        <v>BO-32U:DI-BPMSigPatch</v>
      </c>
      <c r="M3497" s="44" t="s">
        <v>89</v>
      </c>
      <c r="N3497" s="30" t="s">
        <v>52</v>
      </c>
      <c r="O3497" s="28" t="str">
        <f>Def_Sistemas_Conectores_Cabos!$B$8</f>
        <v>SMA-RP 50-ohm</v>
      </c>
      <c r="P3497" s="19" t="str">
        <f>Def_Sistemas_Conectores_Cabos!$B$8</f>
        <v>SMA-RP 50-ohm</v>
      </c>
      <c r="Q3497" s="27" t="s">
        <v>91</v>
      </c>
      <c r="R3497" s="45">
        <v>0.5</v>
      </c>
      <c r="S3497" s="45">
        <v>0.5</v>
      </c>
      <c r="T3497" s="19" t="str">
        <f>Def_Sistemas_Conectores_Cabos!$C$8</f>
        <v>Cabo coaxial semi-rígido</v>
      </c>
      <c r="U3497" s="56"/>
      <c r="V3497" s="33"/>
      <c r="W3497" s="33"/>
      <c r="X3497" s="33"/>
    </row>
    <row r="3498" ht="15.75" customHeight="1">
      <c r="A3498" s="19" t="str">
        <f>Def_Sistemas_Conectores_Cabos!$A$22</f>
        <v>BPM de elétrons</v>
      </c>
      <c r="B3498" s="22" t="str">
        <f>Datas_Entregas!$A$2</f>
        <v>Booster/LTB</v>
      </c>
      <c r="C3498" s="25">
        <f t="array" ref="C3498">INDEX(Datas_Entregas!$B$2:$B$100, MATCH(B3498, Datas_Entregas!$A$2:$A$100, 0), 1)</f>
        <v>43266</v>
      </c>
      <c r="D3498" s="22" t="str">
        <f>Def_Status_Montagem!$A$4</f>
        <v>Comprado / Esperando entrega</v>
      </c>
      <c r="E3498" s="35" t="str">
        <f>Def_Status_Montagem!$B$4</f>
        <v>Contratada (inclui etiqueta)</v>
      </c>
      <c r="F3498" s="26"/>
      <c r="G3498" s="27"/>
      <c r="H3498" s="26" t="str">
        <f t="array" ref="H3498">INDEX(Def_Instancias_Equipamentos!$E$2:$E$5135, MATCH(K3498, Def_Instancias_Equipamentos!$D$2:$D$5135, 0), 1)</f>
        <v>BO-33U</v>
      </c>
      <c r="I3498" s="27" t="str">
        <f t="array" ref="I3498">INDEX(Def_Instancias_Equipamentos!$E$2:$E$5135, MATCH(L3498, Def_Instancias_Equipamentos!$D$2:$D$5135, 0), 1)</f>
        <v>BO-33U</v>
      </c>
      <c r="J3498" s="27" t="str">
        <f t="shared" si="26"/>
        <v>INTERNO</v>
      </c>
      <c r="K3498" s="28" t="str">
        <f>Def_Instancias_Equipamentos!$D$512</f>
        <v>BO-33U:DI-BPMPkup</v>
      </c>
      <c r="L3498" s="19" t="str">
        <f>Def_Instancias_Equipamentos!$D$1023</f>
        <v>BO-33U:DI-BPMSigPatch</v>
      </c>
      <c r="M3498" s="44" t="s">
        <v>89</v>
      </c>
      <c r="N3498" s="30" t="s">
        <v>52</v>
      </c>
      <c r="O3498" s="28" t="str">
        <f>Def_Sistemas_Conectores_Cabos!$B$8</f>
        <v>SMA-RP 50-ohm</v>
      </c>
      <c r="P3498" s="19" t="str">
        <f>Def_Sistemas_Conectores_Cabos!$B$8</f>
        <v>SMA-RP 50-ohm</v>
      </c>
      <c r="Q3498" s="27" t="s">
        <v>91</v>
      </c>
      <c r="R3498" s="45">
        <v>0.5</v>
      </c>
      <c r="S3498" s="45">
        <v>0.5</v>
      </c>
      <c r="T3498" s="19" t="str">
        <f>Def_Sistemas_Conectores_Cabos!$C$8</f>
        <v>Cabo coaxial semi-rígido</v>
      </c>
      <c r="U3498" s="56"/>
      <c r="V3498" s="33"/>
      <c r="W3498" s="33"/>
      <c r="X3498" s="33"/>
    </row>
    <row r="3499" ht="15.75" customHeight="1">
      <c r="A3499" s="19" t="str">
        <f>Def_Sistemas_Conectores_Cabos!$A$22</f>
        <v>BPM de elétrons</v>
      </c>
      <c r="B3499" s="22" t="str">
        <f>Datas_Entregas!$A$2</f>
        <v>Booster/LTB</v>
      </c>
      <c r="C3499" s="25">
        <f t="array" ref="C3499">INDEX(Datas_Entregas!$B$2:$B$100, MATCH(B3499, Datas_Entregas!$A$2:$A$100, 0), 1)</f>
        <v>43266</v>
      </c>
      <c r="D3499" s="22" t="str">
        <f>Def_Status_Montagem!$A$4</f>
        <v>Comprado / Esperando entrega</v>
      </c>
      <c r="E3499" s="35" t="str">
        <f>Def_Status_Montagem!$B$4</f>
        <v>Contratada (inclui etiqueta)</v>
      </c>
      <c r="F3499" s="26"/>
      <c r="G3499" s="27"/>
      <c r="H3499" s="26" t="str">
        <f t="array" ref="H3499">INDEX(Def_Instancias_Equipamentos!$E$2:$E$5135, MATCH(K3499, Def_Instancias_Equipamentos!$D$2:$D$5135, 0), 1)</f>
        <v>BO-34U</v>
      </c>
      <c r="I3499" s="27" t="str">
        <f t="array" ref="I3499">INDEX(Def_Instancias_Equipamentos!$E$2:$E$5135, MATCH(L3499, Def_Instancias_Equipamentos!$D$2:$D$5135, 0), 1)</f>
        <v>BO-34U</v>
      </c>
      <c r="J3499" s="27" t="str">
        <f t="shared" si="26"/>
        <v>INTERNO</v>
      </c>
      <c r="K3499" s="28" t="str">
        <f>Def_Instancias_Equipamentos!$D$513</f>
        <v>BO-34U:DI-BPMPkup</v>
      </c>
      <c r="L3499" s="19" t="str">
        <f>Def_Instancias_Equipamentos!$D$1024</f>
        <v>BO-34U:DI-BPMSigPatch</v>
      </c>
      <c r="M3499" s="44" t="s">
        <v>89</v>
      </c>
      <c r="N3499" s="30" t="s">
        <v>52</v>
      </c>
      <c r="O3499" s="28" t="str">
        <f>Def_Sistemas_Conectores_Cabos!$B$8</f>
        <v>SMA-RP 50-ohm</v>
      </c>
      <c r="P3499" s="19" t="str">
        <f>Def_Sistemas_Conectores_Cabos!$B$8</f>
        <v>SMA-RP 50-ohm</v>
      </c>
      <c r="Q3499" s="27" t="s">
        <v>91</v>
      </c>
      <c r="R3499" s="45">
        <v>0.5</v>
      </c>
      <c r="S3499" s="45">
        <v>0.5</v>
      </c>
      <c r="T3499" s="19" t="str">
        <f>Def_Sistemas_Conectores_Cabos!$C$8</f>
        <v>Cabo coaxial semi-rígido</v>
      </c>
      <c r="U3499" s="56"/>
      <c r="V3499" s="33"/>
      <c r="W3499" s="33"/>
      <c r="X3499" s="33"/>
    </row>
    <row r="3500" ht="15.75" customHeight="1">
      <c r="A3500" s="19" t="str">
        <f>Def_Sistemas_Conectores_Cabos!$A$22</f>
        <v>BPM de elétrons</v>
      </c>
      <c r="B3500" s="22" t="str">
        <f>Datas_Entregas!$A$2</f>
        <v>Booster/LTB</v>
      </c>
      <c r="C3500" s="25">
        <f t="array" ref="C3500">INDEX(Datas_Entregas!$B$2:$B$100, MATCH(B3500, Datas_Entregas!$A$2:$A$100, 0), 1)</f>
        <v>43266</v>
      </c>
      <c r="D3500" s="22" t="str">
        <f>Def_Status_Montagem!$A$4</f>
        <v>Comprado / Esperando entrega</v>
      </c>
      <c r="E3500" s="35" t="str">
        <f>Def_Status_Montagem!$B$4</f>
        <v>Contratada (inclui etiqueta)</v>
      </c>
      <c r="F3500" s="26"/>
      <c r="G3500" s="27"/>
      <c r="H3500" s="26" t="str">
        <f t="array" ref="H3500">INDEX(Def_Instancias_Equipamentos!$E$2:$E$5135, MATCH(K3500, Def_Instancias_Equipamentos!$D$2:$D$5135, 0), 1)</f>
        <v>BO-35U</v>
      </c>
      <c r="I3500" s="27" t="str">
        <f t="array" ref="I3500">INDEX(Def_Instancias_Equipamentos!$E$2:$E$5135, MATCH(L3500, Def_Instancias_Equipamentos!$D$2:$D$5135, 0), 1)</f>
        <v>BO-35U</v>
      </c>
      <c r="J3500" s="27" t="str">
        <f t="shared" si="26"/>
        <v>INTERNO</v>
      </c>
      <c r="K3500" s="28" t="str">
        <f>Def_Instancias_Equipamentos!$D$514</f>
        <v>BO-35U:DI-BPMPkup</v>
      </c>
      <c r="L3500" s="19" t="str">
        <f>Def_Instancias_Equipamentos!$D$1025</f>
        <v>BO-35U:DI-BPMSigPatch</v>
      </c>
      <c r="M3500" s="44" t="s">
        <v>89</v>
      </c>
      <c r="N3500" s="30" t="s">
        <v>52</v>
      </c>
      <c r="O3500" s="28" t="str">
        <f>Def_Sistemas_Conectores_Cabos!$B$8</f>
        <v>SMA-RP 50-ohm</v>
      </c>
      <c r="P3500" s="19" t="str">
        <f>Def_Sistemas_Conectores_Cabos!$B$8</f>
        <v>SMA-RP 50-ohm</v>
      </c>
      <c r="Q3500" s="27" t="s">
        <v>91</v>
      </c>
      <c r="R3500" s="45">
        <v>0.5</v>
      </c>
      <c r="S3500" s="45">
        <v>0.5</v>
      </c>
      <c r="T3500" s="19" t="str">
        <f>Def_Sistemas_Conectores_Cabos!$C$8</f>
        <v>Cabo coaxial semi-rígido</v>
      </c>
      <c r="U3500" s="56"/>
      <c r="V3500" s="33"/>
      <c r="W3500" s="33"/>
      <c r="X3500" s="33"/>
    </row>
    <row r="3501" ht="15.75" customHeight="1">
      <c r="A3501" s="19" t="str">
        <f>Def_Sistemas_Conectores_Cabos!$A$22</f>
        <v>BPM de elétrons</v>
      </c>
      <c r="B3501" s="22" t="str">
        <f>Datas_Entregas!$A$2</f>
        <v>Booster/LTB</v>
      </c>
      <c r="C3501" s="25">
        <f t="array" ref="C3501">INDEX(Datas_Entregas!$B$2:$B$100, MATCH(B3501, Datas_Entregas!$A$2:$A$100, 0), 1)</f>
        <v>43266</v>
      </c>
      <c r="D3501" s="22" t="str">
        <f>Def_Status_Montagem!$A$4</f>
        <v>Comprado / Esperando entrega</v>
      </c>
      <c r="E3501" s="35" t="str">
        <f>Def_Status_Montagem!$B$4</f>
        <v>Contratada (inclui etiqueta)</v>
      </c>
      <c r="F3501" s="26"/>
      <c r="G3501" s="27"/>
      <c r="H3501" s="26" t="str">
        <f t="array" ref="H3501">INDEX(Def_Instancias_Equipamentos!$E$2:$E$5135, MATCH(K3501, Def_Instancias_Equipamentos!$D$2:$D$5135, 0), 1)</f>
        <v>BO-36U</v>
      </c>
      <c r="I3501" s="27" t="str">
        <f t="array" ref="I3501">INDEX(Def_Instancias_Equipamentos!$E$2:$E$5135, MATCH(L3501, Def_Instancias_Equipamentos!$D$2:$D$5135, 0), 1)</f>
        <v>BO-36U</v>
      </c>
      <c r="J3501" s="27" t="str">
        <f t="shared" si="26"/>
        <v>INTERNO</v>
      </c>
      <c r="K3501" s="28" t="str">
        <f>Def_Instancias_Equipamentos!$D$515</f>
        <v>BO-36U:DI-BPMPkup</v>
      </c>
      <c r="L3501" s="19" t="str">
        <f>Def_Instancias_Equipamentos!$D$1026</f>
        <v>BO-36U:DI-BPMSigPatch</v>
      </c>
      <c r="M3501" s="44" t="s">
        <v>89</v>
      </c>
      <c r="N3501" s="30" t="s">
        <v>52</v>
      </c>
      <c r="O3501" s="28" t="str">
        <f>Def_Sistemas_Conectores_Cabos!$B$8</f>
        <v>SMA-RP 50-ohm</v>
      </c>
      <c r="P3501" s="19" t="str">
        <f>Def_Sistemas_Conectores_Cabos!$B$8</f>
        <v>SMA-RP 50-ohm</v>
      </c>
      <c r="Q3501" s="27" t="s">
        <v>91</v>
      </c>
      <c r="R3501" s="45">
        <v>0.5</v>
      </c>
      <c r="S3501" s="45">
        <v>0.5</v>
      </c>
      <c r="T3501" s="19" t="str">
        <f>Def_Sistemas_Conectores_Cabos!$C$8</f>
        <v>Cabo coaxial semi-rígido</v>
      </c>
      <c r="U3501" s="56"/>
      <c r="V3501" s="33"/>
      <c r="W3501" s="33"/>
      <c r="X3501" s="33"/>
    </row>
    <row r="3502" ht="15.75" customHeight="1">
      <c r="A3502" s="19" t="str">
        <f>Def_Sistemas_Conectores_Cabos!$A$22</f>
        <v>BPM de elétrons</v>
      </c>
      <c r="B3502" s="22" t="str">
        <f>Datas_Entregas!$A$2</f>
        <v>Booster/LTB</v>
      </c>
      <c r="C3502" s="25">
        <f t="array" ref="C3502">INDEX(Datas_Entregas!$B$2:$B$100, MATCH(B3502, Datas_Entregas!$A$2:$A$100, 0), 1)</f>
        <v>43266</v>
      </c>
      <c r="D3502" s="22" t="str">
        <f>Def_Status_Montagem!$A$4</f>
        <v>Comprado / Esperando entrega</v>
      </c>
      <c r="E3502" s="35" t="str">
        <f>Def_Status_Montagem!$B$4</f>
        <v>Contratada (inclui etiqueta)</v>
      </c>
      <c r="F3502" s="26"/>
      <c r="G3502" s="27"/>
      <c r="H3502" s="26" t="str">
        <f t="array" ref="H3502">INDEX(Def_Instancias_Equipamentos!$E$2:$E$5135, MATCH(K3502, Def_Instancias_Equipamentos!$D$2:$D$5135, 0), 1)</f>
        <v>BO-37U</v>
      </c>
      <c r="I3502" s="27" t="str">
        <f t="array" ref="I3502">INDEX(Def_Instancias_Equipamentos!$E$2:$E$5135, MATCH(L3502, Def_Instancias_Equipamentos!$D$2:$D$5135, 0), 1)</f>
        <v>BO-37U</v>
      </c>
      <c r="J3502" s="27" t="str">
        <f t="shared" si="26"/>
        <v>INTERNO</v>
      </c>
      <c r="K3502" s="28" t="str">
        <f>Def_Instancias_Equipamentos!$D$516</f>
        <v>BO-37U:DI-BPMPkup</v>
      </c>
      <c r="L3502" s="19" t="str">
        <f>Def_Instancias_Equipamentos!$D$1027</f>
        <v>BO-37U:DI-BPMSigPatch</v>
      </c>
      <c r="M3502" s="44" t="s">
        <v>89</v>
      </c>
      <c r="N3502" s="30" t="s">
        <v>52</v>
      </c>
      <c r="O3502" s="28" t="str">
        <f>Def_Sistemas_Conectores_Cabos!$B$8</f>
        <v>SMA-RP 50-ohm</v>
      </c>
      <c r="P3502" s="19" t="str">
        <f>Def_Sistemas_Conectores_Cabos!$B$8</f>
        <v>SMA-RP 50-ohm</v>
      </c>
      <c r="Q3502" s="27" t="s">
        <v>91</v>
      </c>
      <c r="R3502" s="45">
        <v>0.5</v>
      </c>
      <c r="S3502" s="45">
        <v>0.5</v>
      </c>
      <c r="T3502" s="19" t="str">
        <f>Def_Sistemas_Conectores_Cabos!$C$8</f>
        <v>Cabo coaxial semi-rígido</v>
      </c>
      <c r="U3502" s="56"/>
      <c r="V3502" s="33"/>
      <c r="W3502" s="33"/>
      <c r="X3502" s="33"/>
    </row>
    <row r="3503" ht="15.75" customHeight="1">
      <c r="A3503" s="19" t="str">
        <f>Def_Sistemas_Conectores_Cabos!$A$22</f>
        <v>BPM de elétrons</v>
      </c>
      <c r="B3503" s="22" t="str">
        <f>Datas_Entregas!$A$2</f>
        <v>Booster/LTB</v>
      </c>
      <c r="C3503" s="25">
        <f t="array" ref="C3503">INDEX(Datas_Entregas!$B$2:$B$100, MATCH(B3503, Datas_Entregas!$A$2:$A$100, 0), 1)</f>
        <v>43266</v>
      </c>
      <c r="D3503" s="22" t="str">
        <f>Def_Status_Montagem!$A$4</f>
        <v>Comprado / Esperando entrega</v>
      </c>
      <c r="E3503" s="35" t="str">
        <f>Def_Status_Montagem!$B$4</f>
        <v>Contratada (inclui etiqueta)</v>
      </c>
      <c r="F3503" s="26"/>
      <c r="G3503" s="27"/>
      <c r="H3503" s="26" t="str">
        <f t="array" ref="H3503">INDEX(Def_Instancias_Equipamentos!$E$2:$E$5135, MATCH(K3503, Def_Instancias_Equipamentos!$D$2:$D$5135, 0), 1)</f>
        <v>BO-38U</v>
      </c>
      <c r="I3503" s="27" t="str">
        <f t="array" ref="I3503">INDEX(Def_Instancias_Equipamentos!$E$2:$E$5135, MATCH(L3503, Def_Instancias_Equipamentos!$D$2:$D$5135, 0), 1)</f>
        <v>BO-38U</v>
      </c>
      <c r="J3503" s="27" t="str">
        <f t="shared" si="26"/>
        <v>INTERNO</v>
      </c>
      <c r="K3503" s="28" t="str">
        <f>Def_Instancias_Equipamentos!$D$517</f>
        <v>BO-38U:DI-BPMPkup</v>
      </c>
      <c r="L3503" s="19" t="str">
        <f>Def_Instancias_Equipamentos!$D$1028</f>
        <v>BO-38U:DI-BPMSigPatch</v>
      </c>
      <c r="M3503" s="44" t="s">
        <v>89</v>
      </c>
      <c r="N3503" s="30" t="s">
        <v>52</v>
      </c>
      <c r="O3503" s="28" t="str">
        <f>Def_Sistemas_Conectores_Cabos!$B$8</f>
        <v>SMA-RP 50-ohm</v>
      </c>
      <c r="P3503" s="19" t="str">
        <f>Def_Sistemas_Conectores_Cabos!$B$8</f>
        <v>SMA-RP 50-ohm</v>
      </c>
      <c r="Q3503" s="27" t="s">
        <v>91</v>
      </c>
      <c r="R3503" s="45">
        <v>0.5</v>
      </c>
      <c r="S3503" s="45">
        <v>0.5</v>
      </c>
      <c r="T3503" s="19" t="str">
        <f>Def_Sistemas_Conectores_Cabos!$C$8</f>
        <v>Cabo coaxial semi-rígido</v>
      </c>
      <c r="U3503" s="56"/>
      <c r="V3503" s="33"/>
      <c r="W3503" s="33"/>
      <c r="X3503" s="33"/>
    </row>
    <row r="3504" ht="15.75" customHeight="1">
      <c r="A3504" s="19" t="str">
        <f>Def_Sistemas_Conectores_Cabos!$A$22</f>
        <v>BPM de elétrons</v>
      </c>
      <c r="B3504" s="22" t="str">
        <f>Datas_Entregas!$A$2</f>
        <v>Booster/LTB</v>
      </c>
      <c r="C3504" s="25">
        <f t="array" ref="C3504">INDEX(Datas_Entregas!$B$2:$B$100, MATCH(B3504, Datas_Entregas!$A$2:$A$100, 0), 1)</f>
        <v>43266</v>
      </c>
      <c r="D3504" s="22" t="str">
        <f>Def_Status_Montagem!$A$4</f>
        <v>Comprado / Esperando entrega</v>
      </c>
      <c r="E3504" s="35" t="str">
        <f>Def_Status_Montagem!$B$4</f>
        <v>Contratada (inclui etiqueta)</v>
      </c>
      <c r="F3504" s="26"/>
      <c r="G3504" s="27"/>
      <c r="H3504" s="26" t="str">
        <f t="array" ref="H3504">INDEX(Def_Instancias_Equipamentos!$E$2:$E$5135, MATCH(K3504, Def_Instancias_Equipamentos!$D$2:$D$5135, 0), 1)</f>
        <v>BO-39U</v>
      </c>
      <c r="I3504" s="27" t="str">
        <f t="array" ref="I3504">INDEX(Def_Instancias_Equipamentos!$E$2:$E$5135, MATCH(L3504, Def_Instancias_Equipamentos!$D$2:$D$5135, 0), 1)</f>
        <v>BO-39U</v>
      </c>
      <c r="J3504" s="27" t="str">
        <f t="shared" si="26"/>
        <v>INTERNO</v>
      </c>
      <c r="K3504" s="28" t="str">
        <f>Def_Instancias_Equipamentos!$D$518</f>
        <v>BO-39U:DI-BPMPkup</v>
      </c>
      <c r="L3504" s="19" t="str">
        <f>Def_Instancias_Equipamentos!$D$1029</f>
        <v>BO-39U:DI-BPMSigPatch</v>
      </c>
      <c r="M3504" s="44" t="s">
        <v>89</v>
      </c>
      <c r="N3504" s="30" t="s">
        <v>52</v>
      </c>
      <c r="O3504" s="28" t="str">
        <f>Def_Sistemas_Conectores_Cabos!$B$8</f>
        <v>SMA-RP 50-ohm</v>
      </c>
      <c r="P3504" s="19" t="str">
        <f>Def_Sistemas_Conectores_Cabos!$B$8</f>
        <v>SMA-RP 50-ohm</v>
      </c>
      <c r="Q3504" s="27" t="s">
        <v>91</v>
      </c>
      <c r="R3504" s="45">
        <v>0.5</v>
      </c>
      <c r="S3504" s="45">
        <v>0.5</v>
      </c>
      <c r="T3504" s="19" t="str">
        <f>Def_Sistemas_Conectores_Cabos!$C$8</f>
        <v>Cabo coaxial semi-rígido</v>
      </c>
      <c r="U3504" s="56"/>
      <c r="V3504" s="33"/>
      <c r="W3504" s="33"/>
      <c r="X3504" s="33"/>
    </row>
    <row r="3505" ht="15.75" customHeight="1">
      <c r="A3505" s="19" t="str">
        <f>Def_Sistemas_Conectores_Cabos!$A$22</f>
        <v>BPM de elétrons</v>
      </c>
      <c r="B3505" s="22" t="str">
        <f>Datas_Entregas!$A$2</f>
        <v>Booster/LTB</v>
      </c>
      <c r="C3505" s="25">
        <f t="array" ref="C3505">INDEX(Datas_Entregas!$B$2:$B$100, MATCH(B3505, Datas_Entregas!$A$2:$A$100, 0), 1)</f>
        <v>43266</v>
      </c>
      <c r="D3505" s="22" t="str">
        <f>Def_Status_Montagem!$A$4</f>
        <v>Comprado / Esperando entrega</v>
      </c>
      <c r="E3505" s="35" t="str">
        <f>Def_Status_Montagem!$B$4</f>
        <v>Contratada (inclui etiqueta)</v>
      </c>
      <c r="F3505" s="26"/>
      <c r="G3505" s="27"/>
      <c r="H3505" s="26" t="str">
        <f t="array" ref="H3505">INDEX(Def_Instancias_Equipamentos!$E$2:$E$5135, MATCH(K3505, Def_Instancias_Equipamentos!$D$2:$D$5135, 0), 1)</f>
        <v>BO-40U</v>
      </c>
      <c r="I3505" s="27" t="str">
        <f t="array" ref="I3505">INDEX(Def_Instancias_Equipamentos!$E$2:$E$5135, MATCH(L3505, Def_Instancias_Equipamentos!$D$2:$D$5135, 0), 1)</f>
        <v>BO-40U</v>
      </c>
      <c r="J3505" s="27" t="str">
        <f t="shared" si="26"/>
        <v>INTERNO</v>
      </c>
      <c r="K3505" s="28" t="str">
        <f>Def_Instancias_Equipamentos!$D$519</f>
        <v>BO-40U:DI-BPMPkup</v>
      </c>
      <c r="L3505" s="19" t="str">
        <f>Def_Instancias_Equipamentos!$D$1030</f>
        <v>BO-40U:DI-BPMSigPatch</v>
      </c>
      <c r="M3505" s="44" t="s">
        <v>89</v>
      </c>
      <c r="N3505" s="30" t="s">
        <v>52</v>
      </c>
      <c r="O3505" s="28" t="str">
        <f>Def_Sistemas_Conectores_Cabos!$B$8</f>
        <v>SMA-RP 50-ohm</v>
      </c>
      <c r="P3505" s="19" t="str">
        <f>Def_Sistemas_Conectores_Cabos!$B$8</f>
        <v>SMA-RP 50-ohm</v>
      </c>
      <c r="Q3505" s="27" t="s">
        <v>91</v>
      </c>
      <c r="R3505" s="45">
        <v>0.5</v>
      </c>
      <c r="S3505" s="45">
        <v>0.5</v>
      </c>
      <c r="T3505" s="19" t="str">
        <f>Def_Sistemas_Conectores_Cabos!$C$8</f>
        <v>Cabo coaxial semi-rígido</v>
      </c>
      <c r="U3505" s="56"/>
      <c r="V3505" s="33"/>
      <c r="W3505" s="33"/>
      <c r="X3505" s="33"/>
    </row>
    <row r="3506" ht="15.75" customHeight="1">
      <c r="A3506" s="19" t="str">
        <f>Def_Sistemas_Conectores_Cabos!$A$22</f>
        <v>BPM de elétrons</v>
      </c>
      <c r="B3506" s="22" t="str">
        <f>Datas_Entregas!$A$2</f>
        <v>Booster/LTB</v>
      </c>
      <c r="C3506" s="25">
        <f t="array" ref="C3506">INDEX(Datas_Entregas!$B$2:$B$100, MATCH(B3506, Datas_Entregas!$A$2:$A$100, 0), 1)</f>
        <v>43266</v>
      </c>
      <c r="D3506" s="22" t="str">
        <f>Def_Status_Montagem!$A$4</f>
        <v>Comprado / Esperando entrega</v>
      </c>
      <c r="E3506" s="35" t="str">
        <f>Def_Status_Montagem!$B$4</f>
        <v>Contratada (inclui etiqueta)</v>
      </c>
      <c r="F3506" s="26"/>
      <c r="G3506" s="27"/>
      <c r="H3506" s="26" t="str">
        <f t="array" ref="H3506">INDEX(Def_Instancias_Equipamentos!$E$2:$E$5135, MATCH(K3506, Def_Instancias_Equipamentos!$D$2:$D$5135, 0), 1)</f>
        <v>BO-41U</v>
      </c>
      <c r="I3506" s="27" t="str">
        <f t="array" ref="I3506">INDEX(Def_Instancias_Equipamentos!$E$2:$E$5135, MATCH(L3506, Def_Instancias_Equipamentos!$D$2:$D$5135, 0), 1)</f>
        <v>BO-41U</v>
      </c>
      <c r="J3506" s="27" t="str">
        <f t="shared" si="26"/>
        <v>INTERNO</v>
      </c>
      <c r="K3506" s="28" t="str">
        <f>Def_Instancias_Equipamentos!$D$520</f>
        <v>BO-41U:DI-BPMPkup</v>
      </c>
      <c r="L3506" s="19" t="str">
        <f>Def_Instancias_Equipamentos!$D$1031</f>
        <v>BO-41U:DI-BPMSigPatch</v>
      </c>
      <c r="M3506" s="44" t="s">
        <v>89</v>
      </c>
      <c r="N3506" s="30" t="s">
        <v>52</v>
      </c>
      <c r="O3506" s="28" t="str">
        <f>Def_Sistemas_Conectores_Cabos!$B$8</f>
        <v>SMA-RP 50-ohm</v>
      </c>
      <c r="P3506" s="19" t="str">
        <f>Def_Sistemas_Conectores_Cabos!$B$8</f>
        <v>SMA-RP 50-ohm</v>
      </c>
      <c r="Q3506" s="27" t="s">
        <v>91</v>
      </c>
      <c r="R3506" s="45">
        <v>0.5</v>
      </c>
      <c r="S3506" s="45">
        <v>0.5</v>
      </c>
      <c r="T3506" s="19" t="str">
        <f>Def_Sistemas_Conectores_Cabos!$C$8</f>
        <v>Cabo coaxial semi-rígido</v>
      </c>
      <c r="U3506" s="56"/>
      <c r="V3506" s="33"/>
      <c r="W3506" s="33"/>
      <c r="X3506" s="33"/>
    </row>
    <row r="3507" ht="15.75" customHeight="1">
      <c r="A3507" s="19" t="str">
        <f>Def_Sistemas_Conectores_Cabos!$A$22</f>
        <v>BPM de elétrons</v>
      </c>
      <c r="B3507" s="22" t="str">
        <f>Datas_Entregas!$A$2</f>
        <v>Booster/LTB</v>
      </c>
      <c r="C3507" s="25">
        <f t="array" ref="C3507">INDEX(Datas_Entregas!$B$2:$B$100, MATCH(B3507, Datas_Entregas!$A$2:$A$100, 0), 1)</f>
        <v>43266</v>
      </c>
      <c r="D3507" s="22" t="str">
        <f>Def_Status_Montagem!$A$4</f>
        <v>Comprado / Esperando entrega</v>
      </c>
      <c r="E3507" s="35" t="str">
        <f>Def_Status_Montagem!$B$4</f>
        <v>Contratada (inclui etiqueta)</v>
      </c>
      <c r="F3507" s="26"/>
      <c r="G3507" s="27"/>
      <c r="H3507" s="26" t="str">
        <f t="array" ref="H3507">INDEX(Def_Instancias_Equipamentos!$E$2:$E$5135, MATCH(K3507, Def_Instancias_Equipamentos!$D$2:$D$5135, 0), 1)</f>
        <v>BO-42U</v>
      </c>
      <c r="I3507" s="27" t="str">
        <f t="array" ref="I3507">INDEX(Def_Instancias_Equipamentos!$E$2:$E$5135, MATCH(L3507, Def_Instancias_Equipamentos!$D$2:$D$5135, 0), 1)</f>
        <v>BO-42U</v>
      </c>
      <c r="J3507" s="27" t="str">
        <f t="shared" si="26"/>
        <v>INTERNO</v>
      </c>
      <c r="K3507" s="28" t="str">
        <f>Def_Instancias_Equipamentos!$D$521</f>
        <v>BO-42U:DI-BPMPkup</v>
      </c>
      <c r="L3507" s="19" t="str">
        <f>Def_Instancias_Equipamentos!$D$1032</f>
        <v>BO-42U:DI-BPMSigPatch</v>
      </c>
      <c r="M3507" s="44" t="s">
        <v>89</v>
      </c>
      <c r="N3507" s="30" t="s">
        <v>52</v>
      </c>
      <c r="O3507" s="28" t="str">
        <f>Def_Sistemas_Conectores_Cabos!$B$8</f>
        <v>SMA-RP 50-ohm</v>
      </c>
      <c r="P3507" s="19" t="str">
        <f>Def_Sistemas_Conectores_Cabos!$B$8</f>
        <v>SMA-RP 50-ohm</v>
      </c>
      <c r="Q3507" s="27" t="s">
        <v>91</v>
      </c>
      <c r="R3507" s="45">
        <v>0.5</v>
      </c>
      <c r="S3507" s="45">
        <v>0.5</v>
      </c>
      <c r="T3507" s="19" t="str">
        <f>Def_Sistemas_Conectores_Cabos!$C$8</f>
        <v>Cabo coaxial semi-rígido</v>
      </c>
      <c r="U3507" s="56"/>
      <c r="V3507" s="33"/>
      <c r="W3507" s="33"/>
      <c r="X3507" s="33"/>
    </row>
    <row r="3508" ht="15.75" customHeight="1">
      <c r="A3508" s="19" t="str">
        <f>Def_Sistemas_Conectores_Cabos!$A$22</f>
        <v>BPM de elétrons</v>
      </c>
      <c r="B3508" s="22" t="str">
        <f>Datas_Entregas!$A$2</f>
        <v>Booster/LTB</v>
      </c>
      <c r="C3508" s="25">
        <f t="array" ref="C3508">INDEX(Datas_Entregas!$B$2:$B$100, MATCH(B3508, Datas_Entregas!$A$2:$A$100, 0), 1)</f>
        <v>43266</v>
      </c>
      <c r="D3508" s="22" t="str">
        <f>Def_Status_Montagem!$A$4</f>
        <v>Comprado / Esperando entrega</v>
      </c>
      <c r="E3508" s="35" t="str">
        <f>Def_Status_Montagem!$B$4</f>
        <v>Contratada (inclui etiqueta)</v>
      </c>
      <c r="F3508" s="26"/>
      <c r="G3508" s="27"/>
      <c r="H3508" s="26" t="str">
        <f t="array" ref="H3508">INDEX(Def_Instancias_Equipamentos!$E$2:$E$5135, MATCH(K3508, Def_Instancias_Equipamentos!$D$2:$D$5135, 0), 1)</f>
        <v>BO-43U</v>
      </c>
      <c r="I3508" s="27" t="str">
        <f t="array" ref="I3508">INDEX(Def_Instancias_Equipamentos!$E$2:$E$5135, MATCH(L3508, Def_Instancias_Equipamentos!$D$2:$D$5135, 0), 1)</f>
        <v>BO-43U</v>
      </c>
      <c r="J3508" s="27" t="str">
        <f t="shared" si="26"/>
        <v>INTERNO</v>
      </c>
      <c r="K3508" s="28" t="str">
        <f>Def_Instancias_Equipamentos!$D$522</f>
        <v>BO-43U:DI-BPMPkup</v>
      </c>
      <c r="L3508" s="19" t="str">
        <f>Def_Instancias_Equipamentos!$D$1033</f>
        <v>BO-43U:DI-BPMSigPatch</v>
      </c>
      <c r="M3508" s="44" t="s">
        <v>89</v>
      </c>
      <c r="N3508" s="30" t="s">
        <v>52</v>
      </c>
      <c r="O3508" s="28" t="str">
        <f>Def_Sistemas_Conectores_Cabos!$B$8</f>
        <v>SMA-RP 50-ohm</v>
      </c>
      <c r="P3508" s="19" t="str">
        <f>Def_Sistemas_Conectores_Cabos!$B$8</f>
        <v>SMA-RP 50-ohm</v>
      </c>
      <c r="Q3508" s="27" t="s">
        <v>91</v>
      </c>
      <c r="R3508" s="45">
        <v>0.5</v>
      </c>
      <c r="S3508" s="45">
        <v>0.5</v>
      </c>
      <c r="T3508" s="19" t="str">
        <f>Def_Sistemas_Conectores_Cabos!$C$8</f>
        <v>Cabo coaxial semi-rígido</v>
      </c>
      <c r="U3508" s="56"/>
      <c r="V3508" s="33"/>
      <c r="W3508" s="33"/>
      <c r="X3508" s="33"/>
    </row>
    <row r="3509" ht="15.75" customHeight="1">
      <c r="A3509" s="19" t="str">
        <f>Def_Sistemas_Conectores_Cabos!$A$22</f>
        <v>BPM de elétrons</v>
      </c>
      <c r="B3509" s="22" t="str">
        <f>Datas_Entregas!$A$2</f>
        <v>Booster/LTB</v>
      </c>
      <c r="C3509" s="25">
        <f t="array" ref="C3509">INDEX(Datas_Entregas!$B$2:$B$100, MATCH(B3509, Datas_Entregas!$A$2:$A$100, 0), 1)</f>
        <v>43266</v>
      </c>
      <c r="D3509" s="22" t="str">
        <f>Def_Status_Montagem!$A$4</f>
        <v>Comprado / Esperando entrega</v>
      </c>
      <c r="E3509" s="35" t="str">
        <f>Def_Status_Montagem!$B$4</f>
        <v>Contratada (inclui etiqueta)</v>
      </c>
      <c r="F3509" s="26"/>
      <c r="G3509" s="27"/>
      <c r="H3509" s="26" t="str">
        <f t="array" ref="H3509">INDEX(Def_Instancias_Equipamentos!$E$2:$E$5135, MATCH(K3509, Def_Instancias_Equipamentos!$D$2:$D$5135, 0), 1)</f>
        <v>BO-44U</v>
      </c>
      <c r="I3509" s="27" t="str">
        <f t="array" ref="I3509">INDEX(Def_Instancias_Equipamentos!$E$2:$E$5135, MATCH(L3509, Def_Instancias_Equipamentos!$D$2:$D$5135, 0), 1)</f>
        <v>BO-44U</v>
      </c>
      <c r="J3509" s="27" t="str">
        <f t="shared" si="26"/>
        <v>INTERNO</v>
      </c>
      <c r="K3509" s="28" t="str">
        <f>Def_Instancias_Equipamentos!$D$523</f>
        <v>BO-44U:DI-BPMPkup</v>
      </c>
      <c r="L3509" s="19" t="str">
        <f>Def_Instancias_Equipamentos!$D$1034</f>
        <v>BO-44U:DI-BPMSigPatch</v>
      </c>
      <c r="M3509" s="44" t="s">
        <v>89</v>
      </c>
      <c r="N3509" s="30" t="s">
        <v>52</v>
      </c>
      <c r="O3509" s="28" t="str">
        <f>Def_Sistemas_Conectores_Cabos!$B$8</f>
        <v>SMA-RP 50-ohm</v>
      </c>
      <c r="P3509" s="19" t="str">
        <f>Def_Sistemas_Conectores_Cabos!$B$8</f>
        <v>SMA-RP 50-ohm</v>
      </c>
      <c r="Q3509" s="27" t="s">
        <v>91</v>
      </c>
      <c r="R3509" s="45">
        <v>0.5</v>
      </c>
      <c r="S3509" s="45">
        <v>0.5</v>
      </c>
      <c r="T3509" s="19" t="str">
        <f>Def_Sistemas_Conectores_Cabos!$C$8</f>
        <v>Cabo coaxial semi-rígido</v>
      </c>
      <c r="U3509" s="56"/>
      <c r="V3509" s="33"/>
      <c r="W3509" s="33"/>
      <c r="X3509" s="33"/>
    </row>
    <row r="3510" ht="15.75" customHeight="1">
      <c r="A3510" s="19" t="str">
        <f>Def_Sistemas_Conectores_Cabos!$A$22</f>
        <v>BPM de elétrons</v>
      </c>
      <c r="B3510" s="22" t="str">
        <f>Datas_Entregas!$A$2</f>
        <v>Booster/LTB</v>
      </c>
      <c r="C3510" s="25">
        <f t="array" ref="C3510">INDEX(Datas_Entregas!$B$2:$B$100, MATCH(B3510, Datas_Entregas!$A$2:$A$100, 0), 1)</f>
        <v>43266</v>
      </c>
      <c r="D3510" s="22" t="str">
        <f>Def_Status_Montagem!$A$4</f>
        <v>Comprado / Esperando entrega</v>
      </c>
      <c r="E3510" s="35" t="str">
        <f>Def_Status_Montagem!$B$4</f>
        <v>Contratada (inclui etiqueta)</v>
      </c>
      <c r="F3510" s="26"/>
      <c r="G3510" s="27"/>
      <c r="H3510" s="26" t="str">
        <f t="array" ref="H3510">INDEX(Def_Instancias_Equipamentos!$E$2:$E$5135, MATCH(K3510, Def_Instancias_Equipamentos!$D$2:$D$5135, 0), 1)</f>
        <v>BO-45U</v>
      </c>
      <c r="I3510" s="27" t="str">
        <f t="array" ref="I3510">INDEX(Def_Instancias_Equipamentos!$E$2:$E$5135, MATCH(L3510, Def_Instancias_Equipamentos!$D$2:$D$5135, 0), 1)</f>
        <v>BO-45U</v>
      </c>
      <c r="J3510" s="27" t="str">
        <f t="shared" si="26"/>
        <v>INTERNO</v>
      </c>
      <c r="K3510" s="28" t="str">
        <f>Def_Instancias_Equipamentos!$D$524</f>
        <v>BO-45U:DI-BPMPkup</v>
      </c>
      <c r="L3510" s="19" t="str">
        <f>Def_Instancias_Equipamentos!$D$1035</f>
        <v>BO-45U:DI-BPMSigPatch</v>
      </c>
      <c r="M3510" s="44" t="s">
        <v>89</v>
      </c>
      <c r="N3510" s="30" t="s">
        <v>52</v>
      </c>
      <c r="O3510" s="28" t="str">
        <f>Def_Sistemas_Conectores_Cabos!$B$8</f>
        <v>SMA-RP 50-ohm</v>
      </c>
      <c r="P3510" s="19" t="str">
        <f>Def_Sistemas_Conectores_Cabos!$B$8</f>
        <v>SMA-RP 50-ohm</v>
      </c>
      <c r="Q3510" s="27" t="s">
        <v>91</v>
      </c>
      <c r="R3510" s="45">
        <v>0.5</v>
      </c>
      <c r="S3510" s="45">
        <v>0.5</v>
      </c>
      <c r="T3510" s="19" t="str">
        <f>Def_Sistemas_Conectores_Cabos!$C$8</f>
        <v>Cabo coaxial semi-rígido</v>
      </c>
      <c r="U3510" s="56"/>
      <c r="V3510" s="33"/>
      <c r="W3510" s="33"/>
      <c r="X3510" s="33"/>
    </row>
    <row r="3511" ht="15.75" customHeight="1">
      <c r="A3511" s="19" t="str">
        <f>Def_Sistemas_Conectores_Cabos!$A$22</f>
        <v>BPM de elétrons</v>
      </c>
      <c r="B3511" s="22" t="str">
        <f>Datas_Entregas!$A$2</f>
        <v>Booster/LTB</v>
      </c>
      <c r="C3511" s="25">
        <f t="array" ref="C3511">INDEX(Datas_Entregas!$B$2:$B$100, MATCH(B3511, Datas_Entregas!$A$2:$A$100, 0), 1)</f>
        <v>43266</v>
      </c>
      <c r="D3511" s="22" t="str">
        <f>Def_Status_Montagem!$A$4</f>
        <v>Comprado / Esperando entrega</v>
      </c>
      <c r="E3511" s="35" t="str">
        <f>Def_Status_Montagem!$B$4</f>
        <v>Contratada (inclui etiqueta)</v>
      </c>
      <c r="F3511" s="26"/>
      <c r="G3511" s="27"/>
      <c r="H3511" s="26" t="str">
        <f t="array" ref="H3511">INDEX(Def_Instancias_Equipamentos!$E$2:$E$5135, MATCH(K3511, Def_Instancias_Equipamentos!$D$2:$D$5135, 0), 1)</f>
        <v>BO-46U</v>
      </c>
      <c r="I3511" s="27" t="str">
        <f t="array" ref="I3511">INDEX(Def_Instancias_Equipamentos!$E$2:$E$5135, MATCH(L3511, Def_Instancias_Equipamentos!$D$2:$D$5135, 0), 1)</f>
        <v>BO-46U</v>
      </c>
      <c r="J3511" s="27" t="str">
        <f t="shared" si="26"/>
        <v>INTERNO</v>
      </c>
      <c r="K3511" s="28" t="str">
        <f>Def_Instancias_Equipamentos!$D$525</f>
        <v>BO-46U:DI-BPMPkup</v>
      </c>
      <c r="L3511" s="19" t="str">
        <f>Def_Instancias_Equipamentos!$D$1036</f>
        <v>BO-46U:DI-BPMSigPatch</v>
      </c>
      <c r="M3511" s="44" t="s">
        <v>89</v>
      </c>
      <c r="N3511" s="30" t="s">
        <v>52</v>
      </c>
      <c r="O3511" s="28" t="str">
        <f>Def_Sistemas_Conectores_Cabos!$B$8</f>
        <v>SMA-RP 50-ohm</v>
      </c>
      <c r="P3511" s="19" t="str">
        <f>Def_Sistemas_Conectores_Cabos!$B$8</f>
        <v>SMA-RP 50-ohm</v>
      </c>
      <c r="Q3511" s="27" t="s">
        <v>91</v>
      </c>
      <c r="R3511" s="45">
        <v>0.5</v>
      </c>
      <c r="S3511" s="45">
        <v>0.5</v>
      </c>
      <c r="T3511" s="19" t="str">
        <f>Def_Sistemas_Conectores_Cabos!$C$8</f>
        <v>Cabo coaxial semi-rígido</v>
      </c>
      <c r="U3511" s="56"/>
      <c r="V3511" s="33"/>
      <c r="W3511" s="33"/>
      <c r="X3511" s="33"/>
    </row>
    <row r="3512" ht="15.75" customHeight="1">
      <c r="A3512" s="19" t="str">
        <f>Def_Sistemas_Conectores_Cabos!$A$22</f>
        <v>BPM de elétrons</v>
      </c>
      <c r="B3512" s="22" t="str">
        <f>Datas_Entregas!$A$2</f>
        <v>Booster/LTB</v>
      </c>
      <c r="C3512" s="25">
        <f t="array" ref="C3512">INDEX(Datas_Entregas!$B$2:$B$100, MATCH(B3512, Datas_Entregas!$A$2:$A$100, 0), 1)</f>
        <v>43266</v>
      </c>
      <c r="D3512" s="22" t="str">
        <f>Def_Status_Montagem!$A$4</f>
        <v>Comprado / Esperando entrega</v>
      </c>
      <c r="E3512" s="35" t="str">
        <f>Def_Status_Montagem!$B$4</f>
        <v>Contratada (inclui etiqueta)</v>
      </c>
      <c r="F3512" s="26"/>
      <c r="G3512" s="27"/>
      <c r="H3512" s="26" t="str">
        <f t="array" ref="H3512">INDEX(Def_Instancias_Equipamentos!$E$2:$E$5135, MATCH(K3512, Def_Instancias_Equipamentos!$D$2:$D$5135, 0), 1)</f>
        <v>BO-47U</v>
      </c>
      <c r="I3512" s="27" t="str">
        <f t="array" ref="I3512">INDEX(Def_Instancias_Equipamentos!$E$2:$E$5135, MATCH(L3512, Def_Instancias_Equipamentos!$D$2:$D$5135, 0), 1)</f>
        <v>BO-47U</v>
      </c>
      <c r="J3512" s="27" t="str">
        <f t="shared" si="26"/>
        <v>INTERNO</v>
      </c>
      <c r="K3512" s="28" t="str">
        <f>Def_Instancias_Equipamentos!$D$526</f>
        <v>BO-47U:DI-BPMPkup</v>
      </c>
      <c r="L3512" s="19" t="str">
        <f>Def_Instancias_Equipamentos!$D$1037</f>
        <v>BO-47U:DI-BPMSigPatch</v>
      </c>
      <c r="M3512" s="44" t="s">
        <v>89</v>
      </c>
      <c r="N3512" s="30" t="s">
        <v>52</v>
      </c>
      <c r="O3512" s="28" t="str">
        <f>Def_Sistemas_Conectores_Cabos!$B$8</f>
        <v>SMA-RP 50-ohm</v>
      </c>
      <c r="P3512" s="19" t="str">
        <f>Def_Sistemas_Conectores_Cabos!$B$8</f>
        <v>SMA-RP 50-ohm</v>
      </c>
      <c r="Q3512" s="27" t="s">
        <v>91</v>
      </c>
      <c r="R3512" s="45">
        <v>0.5</v>
      </c>
      <c r="S3512" s="45">
        <v>0.5</v>
      </c>
      <c r="T3512" s="19" t="str">
        <f>Def_Sistemas_Conectores_Cabos!$C$8</f>
        <v>Cabo coaxial semi-rígido</v>
      </c>
      <c r="U3512" s="56"/>
      <c r="V3512" s="33"/>
      <c r="W3512" s="33"/>
      <c r="X3512" s="33"/>
    </row>
    <row r="3513" ht="15.75" customHeight="1">
      <c r="A3513" s="19" t="str">
        <f>Def_Sistemas_Conectores_Cabos!$A$22</f>
        <v>BPM de elétrons</v>
      </c>
      <c r="B3513" s="22" t="str">
        <f>Datas_Entregas!$A$2</f>
        <v>Booster/LTB</v>
      </c>
      <c r="C3513" s="25">
        <f t="array" ref="C3513">INDEX(Datas_Entregas!$B$2:$B$100, MATCH(B3513, Datas_Entregas!$A$2:$A$100, 0), 1)</f>
        <v>43266</v>
      </c>
      <c r="D3513" s="22" t="str">
        <f>Def_Status_Montagem!$A$4</f>
        <v>Comprado / Esperando entrega</v>
      </c>
      <c r="E3513" s="35" t="str">
        <f>Def_Status_Montagem!$B$4</f>
        <v>Contratada (inclui etiqueta)</v>
      </c>
      <c r="F3513" s="26"/>
      <c r="G3513" s="27"/>
      <c r="H3513" s="26" t="str">
        <f t="array" ref="H3513">INDEX(Def_Instancias_Equipamentos!$E$2:$E$5135, MATCH(K3513, Def_Instancias_Equipamentos!$D$2:$D$5135, 0), 1)</f>
        <v>BO-48U</v>
      </c>
      <c r="I3513" s="27" t="str">
        <f t="array" ref="I3513">INDEX(Def_Instancias_Equipamentos!$E$2:$E$5135, MATCH(L3513, Def_Instancias_Equipamentos!$D$2:$D$5135, 0), 1)</f>
        <v>BO-48U</v>
      </c>
      <c r="J3513" s="27" t="str">
        <f t="shared" si="26"/>
        <v>INTERNO</v>
      </c>
      <c r="K3513" s="28" t="str">
        <f>Def_Instancias_Equipamentos!$D$527</f>
        <v>BO-48U:DI-BPMPkup</v>
      </c>
      <c r="L3513" s="19" t="str">
        <f>Def_Instancias_Equipamentos!$D$1038</f>
        <v>BO-48U:DI-BPMSigPatch</v>
      </c>
      <c r="M3513" s="44" t="s">
        <v>89</v>
      </c>
      <c r="N3513" s="30" t="s">
        <v>52</v>
      </c>
      <c r="O3513" s="28" t="str">
        <f>Def_Sistemas_Conectores_Cabos!$B$8</f>
        <v>SMA-RP 50-ohm</v>
      </c>
      <c r="P3513" s="19" t="str">
        <f>Def_Sistemas_Conectores_Cabos!$B$8</f>
        <v>SMA-RP 50-ohm</v>
      </c>
      <c r="Q3513" s="27" t="s">
        <v>91</v>
      </c>
      <c r="R3513" s="45">
        <v>0.5</v>
      </c>
      <c r="S3513" s="45">
        <v>0.5</v>
      </c>
      <c r="T3513" s="19" t="str">
        <f>Def_Sistemas_Conectores_Cabos!$C$8</f>
        <v>Cabo coaxial semi-rígido</v>
      </c>
      <c r="U3513" s="56"/>
      <c r="V3513" s="33"/>
      <c r="W3513" s="33"/>
      <c r="X3513" s="33"/>
    </row>
    <row r="3514" ht="15.75" customHeight="1">
      <c r="A3514" s="19" t="str">
        <f>Def_Sistemas_Conectores_Cabos!$A$22</f>
        <v>BPM de elétrons</v>
      </c>
      <c r="B3514" s="22" t="str">
        <f>Datas_Entregas!$A$2</f>
        <v>Booster/LTB</v>
      </c>
      <c r="C3514" s="25">
        <f t="array" ref="C3514">INDEX(Datas_Entregas!$B$2:$B$100, MATCH(B3514, Datas_Entregas!$A$2:$A$100, 0), 1)</f>
        <v>43266</v>
      </c>
      <c r="D3514" s="22" t="str">
        <f>Def_Status_Montagem!$A$4</f>
        <v>Comprado / Esperando entrega</v>
      </c>
      <c r="E3514" s="35" t="str">
        <f>Def_Status_Montagem!$B$4</f>
        <v>Contratada (inclui etiqueta)</v>
      </c>
      <c r="F3514" s="26"/>
      <c r="G3514" s="27"/>
      <c r="H3514" s="26" t="str">
        <f t="array" ref="H3514">INDEX(Def_Instancias_Equipamentos!$E$2:$E$5135, MATCH(K3514, Def_Instancias_Equipamentos!$D$2:$D$5135, 0), 1)</f>
        <v>BO-49U</v>
      </c>
      <c r="I3514" s="27" t="str">
        <f t="array" ref="I3514">INDEX(Def_Instancias_Equipamentos!$E$2:$E$5135, MATCH(L3514, Def_Instancias_Equipamentos!$D$2:$D$5135, 0), 1)</f>
        <v>BO-49U</v>
      </c>
      <c r="J3514" s="27" t="str">
        <f t="shared" si="26"/>
        <v>INTERNO</v>
      </c>
      <c r="K3514" s="28" t="str">
        <f>Def_Instancias_Equipamentos!$D$528</f>
        <v>BO-49U:DI-BPMPkup</v>
      </c>
      <c r="L3514" s="19" t="str">
        <f>Def_Instancias_Equipamentos!$D$1039</f>
        <v>BO-49U:DI-BPMSigPatch</v>
      </c>
      <c r="M3514" s="44" t="s">
        <v>89</v>
      </c>
      <c r="N3514" s="30" t="s">
        <v>52</v>
      </c>
      <c r="O3514" s="28" t="str">
        <f>Def_Sistemas_Conectores_Cabos!$B$8</f>
        <v>SMA-RP 50-ohm</v>
      </c>
      <c r="P3514" s="19" t="str">
        <f>Def_Sistemas_Conectores_Cabos!$B$8</f>
        <v>SMA-RP 50-ohm</v>
      </c>
      <c r="Q3514" s="27" t="s">
        <v>91</v>
      </c>
      <c r="R3514" s="45">
        <v>0.5</v>
      </c>
      <c r="S3514" s="45">
        <v>0.5</v>
      </c>
      <c r="T3514" s="19" t="str">
        <f>Def_Sistemas_Conectores_Cabos!$C$8</f>
        <v>Cabo coaxial semi-rígido</v>
      </c>
      <c r="U3514" s="56"/>
      <c r="V3514" s="33"/>
      <c r="W3514" s="33"/>
      <c r="X3514" s="33"/>
    </row>
    <row r="3515" ht="15.75" customHeight="1">
      <c r="A3515" s="19" t="str">
        <f>Def_Sistemas_Conectores_Cabos!$A$22</f>
        <v>BPM de elétrons</v>
      </c>
      <c r="B3515" s="22" t="str">
        <f>Datas_Entregas!$A$2</f>
        <v>Booster/LTB</v>
      </c>
      <c r="C3515" s="25">
        <f t="array" ref="C3515">INDEX(Datas_Entregas!$B$2:$B$100, MATCH(B3515, Datas_Entregas!$A$2:$A$100, 0), 1)</f>
        <v>43266</v>
      </c>
      <c r="D3515" s="22" t="str">
        <f>Def_Status_Montagem!$A$4</f>
        <v>Comprado / Esperando entrega</v>
      </c>
      <c r="E3515" s="35" t="str">
        <f>Def_Status_Montagem!$B$4</f>
        <v>Contratada (inclui etiqueta)</v>
      </c>
      <c r="F3515" s="26"/>
      <c r="G3515" s="27"/>
      <c r="H3515" s="26" t="str">
        <f t="array" ref="H3515">INDEX(Def_Instancias_Equipamentos!$E$2:$E$5135, MATCH(K3515, Def_Instancias_Equipamentos!$D$2:$D$5135, 0), 1)</f>
        <v>BO-50U</v>
      </c>
      <c r="I3515" s="27" t="str">
        <f t="array" ref="I3515">INDEX(Def_Instancias_Equipamentos!$E$2:$E$5135, MATCH(L3515, Def_Instancias_Equipamentos!$D$2:$D$5135, 0), 1)</f>
        <v>BO-50U</v>
      </c>
      <c r="J3515" s="27" t="str">
        <f t="shared" si="26"/>
        <v>INTERNO</v>
      </c>
      <c r="K3515" s="28" t="str">
        <f>Def_Instancias_Equipamentos!$D$529</f>
        <v>BO-50U:DI-BPMPkup</v>
      </c>
      <c r="L3515" s="19" t="str">
        <f>Def_Instancias_Equipamentos!$D$1040</f>
        <v>BO-50U:DI-BPMSigPatch</v>
      </c>
      <c r="M3515" s="44" t="s">
        <v>89</v>
      </c>
      <c r="N3515" s="30" t="s">
        <v>52</v>
      </c>
      <c r="O3515" s="28" t="str">
        <f>Def_Sistemas_Conectores_Cabos!$B$8</f>
        <v>SMA-RP 50-ohm</v>
      </c>
      <c r="P3515" s="19" t="str">
        <f>Def_Sistemas_Conectores_Cabos!$B$8</f>
        <v>SMA-RP 50-ohm</v>
      </c>
      <c r="Q3515" s="27" t="s">
        <v>91</v>
      </c>
      <c r="R3515" s="45">
        <v>0.5</v>
      </c>
      <c r="S3515" s="45">
        <v>0.5</v>
      </c>
      <c r="T3515" s="19" t="str">
        <f>Def_Sistemas_Conectores_Cabos!$C$8</f>
        <v>Cabo coaxial semi-rígido</v>
      </c>
      <c r="U3515" s="56"/>
      <c r="V3515" s="33"/>
      <c r="W3515" s="33"/>
      <c r="X3515" s="33"/>
    </row>
    <row r="3516" ht="15.75" customHeight="1">
      <c r="A3516" s="19" t="str">
        <f>Def_Sistemas_Conectores_Cabos!$A$22</f>
        <v>BPM de elétrons</v>
      </c>
      <c r="B3516" s="22" t="str">
        <f>Datas_Entregas!$A$3</f>
        <v>BTS/Anel</v>
      </c>
      <c r="C3516" s="25">
        <f t="array" ref="C3516">INDEX(Datas_Entregas!$B$2:$B$100, MATCH(B3516, Datas_Entregas!$A$2:$A$100, 0), 1)</f>
        <v>43296</v>
      </c>
      <c r="D3516" s="22" t="str">
        <f>Def_Status_Montagem!$A$4</f>
        <v>Comprado / Esperando entrega</v>
      </c>
      <c r="E3516" s="35" t="str">
        <f>Def_Status_Montagem!$B$4</f>
        <v>Contratada (inclui etiqueta)</v>
      </c>
      <c r="F3516" s="26"/>
      <c r="G3516" s="27"/>
      <c r="H3516" s="26" t="str">
        <f t="array" ref="H3516">INDEX(Def_Instancias_Equipamentos!$E$2:$E$5135, MATCH(K3516, Def_Instancias_Equipamentos!$D$2:$D$5135, 0), 1)</f>
        <v>SI-01C1</v>
      </c>
      <c r="I3516" s="27" t="str">
        <f t="array" ref="I3516">INDEX(Def_Instancias_Equipamentos!$E$2:$E$5135, MATCH(L3516, Def_Instancias_Equipamentos!$D$2:$D$5135, 0), 1)</f>
        <v>SI-01C1</v>
      </c>
      <c r="J3516" s="27" t="str">
        <f t="shared" si="26"/>
        <v>INTERNO</v>
      </c>
      <c r="K3516" s="28" t="str">
        <f>Def_Instancias_Equipamentos!$D$530</f>
        <v>SI-01C1:DI-BPMPkup-1</v>
      </c>
      <c r="L3516" s="19" t="str">
        <f>Def_Instancias_Equipamentos!$D$1041</f>
        <v>SI-01C1:DI-BPMSigPatch-1</v>
      </c>
      <c r="M3516" s="44" t="s">
        <v>89</v>
      </c>
      <c r="N3516" s="30" t="s">
        <v>52</v>
      </c>
      <c r="O3516" s="28" t="str">
        <f>Def_Sistemas_Conectores_Cabos!$B$8</f>
        <v>SMA-RP 50-ohm</v>
      </c>
      <c r="P3516" s="19" t="str">
        <f>Def_Sistemas_Conectores_Cabos!$B$8</f>
        <v>SMA-RP 50-ohm</v>
      </c>
      <c r="Q3516" s="27" t="s">
        <v>91</v>
      </c>
      <c r="R3516" s="45">
        <v>0.5</v>
      </c>
      <c r="S3516" s="45">
        <v>0.5</v>
      </c>
      <c r="T3516" s="19" t="str">
        <f>Def_Sistemas_Conectores_Cabos!$C$8</f>
        <v>Cabo coaxial semi-rígido</v>
      </c>
      <c r="U3516" s="56"/>
      <c r="V3516" s="33"/>
      <c r="W3516" s="33"/>
      <c r="X3516" s="33"/>
    </row>
    <row r="3517" ht="15.75" customHeight="1">
      <c r="A3517" s="19" t="str">
        <f>Def_Sistemas_Conectores_Cabos!$A$22</f>
        <v>BPM de elétrons</v>
      </c>
      <c r="B3517" s="22" t="str">
        <f>Datas_Entregas!$A$3</f>
        <v>BTS/Anel</v>
      </c>
      <c r="C3517" s="25">
        <f t="array" ref="C3517">INDEX(Datas_Entregas!$B$2:$B$100, MATCH(B3517, Datas_Entregas!$A$2:$A$100, 0), 1)</f>
        <v>43296</v>
      </c>
      <c r="D3517" s="22" t="str">
        <f>Def_Status_Montagem!$A$4</f>
        <v>Comprado / Esperando entrega</v>
      </c>
      <c r="E3517" s="35" t="str">
        <f>Def_Status_Montagem!$B$4</f>
        <v>Contratada (inclui etiqueta)</v>
      </c>
      <c r="F3517" s="26"/>
      <c r="G3517" s="27"/>
      <c r="H3517" s="26" t="str">
        <f t="array" ref="H3517">INDEX(Def_Instancias_Equipamentos!$E$2:$E$5135, MATCH(K3517, Def_Instancias_Equipamentos!$D$2:$D$5135, 0), 1)</f>
        <v>SI-01C1</v>
      </c>
      <c r="I3517" s="27" t="str">
        <f t="array" ref="I3517">INDEX(Def_Instancias_Equipamentos!$E$2:$E$5135, MATCH(L3517, Def_Instancias_Equipamentos!$D$2:$D$5135, 0), 1)</f>
        <v>SI-01C1</v>
      </c>
      <c r="J3517" s="27" t="str">
        <f t="shared" si="26"/>
        <v>INTERNO</v>
      </c>
      <c r="K3517" s="28" t="str">
        <f>Def_Instancias_Equipamentos!$D$531</f>
        <v>SI-01C1:DI-BPMPkup-2</v>
      </c>
      <c r="L3517" s="19" t="str">
        <f>Def_Instancias_Equipamentos!$D$1042</f>
        <v>SI-01C1:DI-BPMSigPatch-2</v>
      </c>
      <c r="M3517" s="44" t="s">
        <v>89</v>
      </c>
      <c r="N3517" s="30" t="s">
        <v>52</v>
      </c>
      <c r="O3517" s="28" t="str">
        <f>Def_Sistemas_Conectores_Cabos!$B$8</f>
        <v>SMA-RP 50-ohm</v>
      </c>
      <c r="P3517" s="19" t="str">
        <f>Def_Sistemas_Conectores_Cabos!$B$8</f>
        <v>SMA-RP 50-ohm</v>
      </c>
      <c r="Q3517" s="27" t="s">
        <v>91</v>
      </c>
      <c r="R3517" s="45">
        <v>0.5</v>
      </c>
      <c r="S3517" s="45">
        <v>0.5</v>
      </c>
      <c r="T3517" s="19" t="str">
        <f>Def_Sistemas_Conectores_Cabos!$C$8</f>
        <v>Cabo coaxial semi-rígido</v>
      </c>
      <c r="U3517" s="56"/>
      <c r="V3517" s="33"/>
      <c r="W3517" s="33"/>
      <c r="X3517" s="33"/>
    </row>
    <row r="3518" ht="15.75" customHeight="1">
      <c r="A3518" s="19" t="str">
        <f>Def_Sistemas_Conectores_Cabos!$A$22</f>
        <v>BPM de elétrons</v>
      </c>
      <c r="B3518" s="22" t="str">
        <f>Datas_Entregas!$A$3</f>
        <v>BTS/Anel</v>
      </c>
      <c r="C3518" s="25">
        <f t="array" ref="C3518">INDEX(Datas_Entregas!$B$2:$B$100, MATCH(B3518, Datas_Entregas!$A$2:$A$100, 0), 1)</f>
        <v>43296</v>
      </c>
      <c r="D3518" s="22" t="str">
        <f>Def_Status_Montagem!$A$4</f>
        <v>Comprado / Esperando entrega</v>
      </c>
      <c r="E3518" s="35" t="str">
        <f>Def_Status_Montagem!$B$4</f>
        <v>Contratada (inclui etiqueta)</v>
      </c>
      <c r="F3518" s="26"/>
      <c r="G3518" s="27"/>
      <c r="H3518" s="26" t="str">
        <f t="array" ref="H3518">INDEX(Def_Instancias_Equipamentos!$E$2:$E$5135, MATCH(K3518, Def_Instancias_Equipamentos!$D$2:$D$5135, 0), 1)</f>
        <v>SI-01C2</v>
      </c>
      <c r="I3518" s="27" t="str">
        <f t="array" ref="I3518">INDEX(Def_Instancias_Equipamentos!$E$2:$E$5135, MATCH(L3518, Def_Instancias_Equipamentos!$D$2:$D$5135, 0), 1)</f>
        <v>SI-01C2</v>
      </c>
      <c r="J3518" s="27" t="str">
        <f t="shared" si="26"/>
        <v>INTERNO</v>
      </c>
      <c r="K3518" s="28" t="str">
        <f>Def_Instancias_Equipamentos!$D$532</f>
        <v>SI-01C2:DI-BPMPkup</v>
      </c>
      <c r="L3518" s="19" t="str">
        <f>Def_Instancias_Equipamentos!$D$1043</f>
        <v>SI-01C2:DI-BPMSigPatch</v>
      </c>
      <c r="M3518" s="44" t="s">
        <v>89</v>
      </c>
      <c r="N3518" s="30" t="s">
        <v>52</v>
      </c>
      <c r="O3518" s="28" t="str">
        <f>Def_Sistemas_Conectores_Cabos!$B$8</f>
        <v>SMA-RP 50-ohm</v>
      </c>
      <c r="P3518" s="19" t="str">
        <f>Def_Sistemas_Conectores_Cabos!$B$8</f>
        <v>SMA-RP 50-ohm</v>
      </c>
      <c r="Q3518" s="27" t="s">
        <v>91</v>
      </c>
      <c r="R3518" s="45">
        <v>0.5</v>
      </c>
      <c r="S3518" s="45">
        <v>0.5</v>
      </c>
      <c r="T3518" s="19" t="str">
        <f>Def_Sistemas_Conectores_Cabos!$C$8</f>
        <v>Cabo coaxial semi-rígido</v>
      </c>
      <c r="U3518" s="56"/>
      <c r="V3518" s="33"/>
      <c r="W3518" s="33"/>
      <c r="X3518" s="33"/>
    </row>
    <row r="3519" ht="15.75" customHeight="1">
      <c r="A3519" s="19" t="str">
        <f>Def_Sistemas_Conectores_Cabos!$A$22</f>
        <v>BPM de elétrons</v>
      </c>
      <c r="B3519" s="22" t="str">
        <f>Datas_Entregas!$A$3</f>
        <v>BTS/Anel</v>
      </c>
      <c r="C3519" s="25">
        <f t="array" ref="C3519">INDEX(Datas_Entregas!$B$2:$B$100, MATCH(B3519, Datas_Entregas!$A$2:$A$100, 0), 1)</f>
        <v>43296</v>
      </c>
      <c r="D3519" s="22" t="str">
        <f>Def_Status_Montagem!$A$4</f>
        <v>Comprado / Esperando entrega</v>
      </c>
      <c r="E3519" s="35" t="str">
        <f>Def_Status_Montagem!$B$4</f>
        <v>Contratada (inclui etiqueta)</v>
      </c>
      <c r="F3519" s="26"/>
      <c r="G3519" s="27"/>
      <c r="H3519" s="26" t="str">
        <f t="array" ref="H3519">INDEX(Def_Instancias_Equipamentos!$E$2:$E$5135, MATCH(K3519, Def_Instancias_Equipamentos!$D$2:$D$5135, 0), 1)</f>
        <v>SI-01C3</v>
      </c>
      <c r="I3519" s="27" t="str">
        <f t="array" ref="I3519">INDEX(Def_Instancias_Equipamentos!$E$2:$E$5135, MATCH(L3519, Def_Instancias_Equipamentos!$D$2:$D$5135, 0), 1)</f>
        <v>SI-01C3</v>
      </c>
      <c r="J3519" s="27" t="str">
        <f t="shared" si="26"/>
        <v>INTERNO</v>
      </c>
      <c r="K3519" s="28" t="str">
        <f>Def_Instancias_Equipamentos!$D$533</f>
        <v>SI-01C3:DI-BPMPkup-1</v>
      </c>
      <c r="L3519" s="19" t="str">
        <f>Def_Instancias_Equipamentos!$D$1044</f>
        <v>SI-01C3:DI-BPMSigPatch-1</v>
      </c>
      <c r="M3519" s="44" t="s">
        <v>89</v>
      </c>
      <c r="N3519" s="30" t="s">
        <v>52</v>
      </c>
      <c r="O3519" s="28" t="str">
        <f>Def_Sistemas_Conectores_Cabos!$B$8</f>
        <v>SMA-RP 50-ohm</v>
      </c>
      <c r="P3519" s="19" t="str">
        <f>Def_Sistemas_Conectores_Cabos!$B$8</f>
        <v>SMA-RP 50-ohm</v>
      </c>
      <c r="Q3519" s="27" t="s">
        <v>91</v>
      </c>
      <c r="R3519" s="45">
        <v>0.5</v>
      </c>
      <c r="S3519" s="45">
        <v>0.5</v>
      </c>
      <c r="T3519" s="19" t="str">
        <f>Def_Sistemas_Conectores_Cabos!$C$8</f>
        <v>Cabo coaxial semi-rígido</v>
      </c>
      <c r="U3519" s="56"/>
      <c r="V3519" s="33"/>
      <c r="W3519" s="33"/>
      <c r="X3519" s="33"/>
    </row>
    <row r="3520" ht="15.75" customHeight="1">
      <c r="A3520" s="19" t="str">
        <f>Def_Sistemas_Conectores_Cabos!$A$22</f>
        <v>BPM de elétrons</v>
      </c>
      <c r="B3520" s="22" t="str">
        <f>Datas_Entregas!$A$3</f>
        <v>BTS/Anel</v>
      </c>
      <c r="C3520" s="25">
        <f t="array" ref="C3520">INDEX(Datas_Entregas!$B$2:$B$100, MATCH(B3520, Datas_Entregas!$A$2:$A$100, 0), 1)</f>
        <v>43296</v>
      </c>
      <c r="D3520" s="22" t="str">
        <f>Def_Status_Montagem!$A$4</f>
        <v>Comprado / Esperando entrega</v>
      </c>
      <c r="E3520" s="35" t="str">
        <f>Def_Status_Montagem!$B$4</f>
        <v>Contratada (inclui etiqueta)</v>
      </c>
      <c r="F3520" s="26"/>
      <c r="G3520" s="27"/>
      <c r="H3520" s="26" t="str">
        <f t="array" ref="H3520">INDEX(Def_Instancias_Equipamentos!$E$2:$E$5135, MATCH(K3520, Def_Instancias_Equipamentos!$D$2:$D$5135, 0), 1)</f>
        <v>SI-01C3</v>
      </c>
      <c r="I3520" s="27" t="str">
        <f t="array" ref="I3520">INDEX(Def_Instancias_Equipamentos!$E$2:$E$5135, MATCH(L3520, Def_Instancias_Equipamentos!$D$2:$D$5135, 0), 1)</f>
        <v>SI-01C3</v>
      </c>
      <c r="J3520" s="27" t="str">
        <f t="shared" si="26"/>
        <v>INTERNO</v>
      </c>
      <c r="K3520" s="28" t="str">
        <f>Def_Instancias_Equipamentos!$D$534</f>
        <v>SI-01C3:DI-BPMPkup-2</v>
      </c>
      <c r="L3520" s="19" t="str">
        <f>Def_Instancias_Equipamentos!$D$1045</f>
        <v>SI-01C3:DI-BPMSigPatch-2</v>
      </c>
      <c r="M3520" s="44" t="s">
        <v>89</v>
      </c>
      <c r="N3520" s="30" t="s">
        <v>52</v>
      </c>
      <c r="O3520" s="28" t="str">
        <f>Def_Sistemas_Conectores_Cabos!$B$8</f>
        <v>SMA-RP 50-ohm</v>
      </c>
      <c r="P3520" s="19" t="str">
        <f>Def_Sistemas_Conectores_Cabos!$B$8</f>
        <v>SMA-RP 50-ohm</v>
      </c>
      <c r="Q3520" s="27" t="s">
        <v>91</v>
      </c>
      <c r="R3520" s="45">
        <v>0.5</v>
      </c>
      <c r="S3520" s="45">
        <v>0.5</v>
      </c>
      <c r="T3520" s="19" t="str">
        <f>Def_Sistemas_Conectores_Cabos!$C$8</f>
        <v>Cabo coaxial semi-rígido</v>
      </c>
      <c r="U3520" s="56"/>
      <c r="V3520" s="33"/>
      <c r="W3520" s="33"/>
      <c r="X3520" s="33"/>
    </row>
    <row r="3521" ht="15.75" customHeight="1">
      <c r="A3521" s="19" t="str">
        <f>Def_Sistemas_Conectores_Cabos!$A$22</f>
        <v>BPM de elétrons</v>
      </c>
      <c r="B3521" s="22" t="str">
        <f>Datas_Entregas!$A$3</f>
        <v>BTS/Anel</v>
      </c>
      <c r="C3521" s="25">
        <f t="array" ref="C3521">INDEX(Datas_Entregas!$B$2:$B$100, MATCH(B3521, Datas_Entregas!$A$2:$A$100, 0), 1)</f>
        <v>43296</v>
      </c>
      <c r="D3521" s="22" t="str">
        <f>Def_Status_Montagem!$A$4</f>
        <v>Comprado / Esperando entrega</v>
      </c>
      <c r="E3521" s="35" t="str">
        <f>Def_Status_Montagem!$B$4</f>
        <v>Contratada (inclui etiqueta)</v>
      </c>
      <c r="F3521" s="26"/>
      <c r="G3521" s="27"/>
      <c r="H3521" s="26" t="str">
        <f t="array" ref="H3521">INDEX(Def_Instancias_Equipamentos!$E$2:$E$5135, MATCH(K3521, Def_Instancias_Equipamentos!$D$2:$D$5135, 0), 1)</f>
        <v>SI-01C4</v>
      </c>
      <c r="I3521" s="27" t="str">
        <f t="array" ref="I3521">INDEX(Def_Instancias_Equipamentos!$E$2:$E$5135, MATCH(L3521, Def_Instancias_Equipamentos!$D$2:$D$5135, 0), 1)</f>
        <v>SI-01C4</v>
      </c>
      <c r="J3521" s="27" t="str">
        <f t="shared" si="26"/>
        <v>INTERNO</v>
      </c>
      <c r="K3521" s="28" t="str">
        <f>Def_Instancias_Equipamentos!$D$535</f>
        <v>SI-01C4:DI-BPMPkup</v>
      </c>
      <c r="L3521" s="19" t="str">
        <f>Def_Instancias_Equipamentos!$D$1046</f>
        <v>SI-01C4:DI-BPMSigPatch</v>
      </c>
      <c r="M3521" s="44" t="s">
        <v>89</v>
      </c>
      <c r="N3521" s="30" t="s">
        <v>52</v>
      </c>
      <c r="O3521" s="28" t="str">
        <f>Def_Sistemas_Conectores_Cabos!$B$8</f>
        <v>SMA-RP 50-ohm</v>
      </c>
      <c r="P3521" s="19" t="str">
        <f>Def_Sistemas_Conectores_Cabos!$B$8</f>
        <v>SMA-RP 50-ohm</v>
      </c>
      <c r="Q3521" s="27" t="s">
        <v>91</v>
      </c>
      <c r="R3521" s="45">
        <v>0.5</v>
      </c>
      <c r="S3521" s="45">
        <v>0.5</v>
      </c>
      <c r="T3521" s="19" t="str">
        <f>Def_Sistemas_Conectores_Cabos!$C$8</f>
        <v>Cabo coaxial semi-rígido</v>
      </c>
      <c r="U3521" s="56"/>
      <c r="V3521" s="33"/>
      <c r="W3521" s="33"/>
      <c r="X3521" s="33"/>
    </row>
    <row r="3522" ht="15.75" customHeight="1">
      <c r="A3522" s="19" t="str">
        <f>Def_Sistemas_Conectores_Cabos!$A$22</f>
        <v>BPM de elétrons</v>
      </c>
      <c r="B3522" s="22" t="str">
        <f>Datas_Entregas!$A$3</f>
        <v>BTS/Anel</v>
      </c>
      <c r="C3522" s="25">
        <f t="array" ref="C3522">INDEX(Datas_Entregas!$B$2:$B$100, MATCH(B3522, Datas_Entregas!$A$2:$A$100, 0), 1)</f>
        <v>43296</v>
      </c>
      <c r="D3522" s="22" t="str">
        <f>Def_Status_Montagem!$A$4</f>
        <v>Comprado / Esperando entrega</v>
      </c>
      <c r="E3522" s="35" t="str">
        <f>Def_Status_Montagem!$B$4</f>
        <v>Contratada (inclui etiqueta)</v>
      </c>
      <c r="F3522" s="26"/>
      <c r="G3522" s="27"/>
      <c r="H3522" s="26" t="str">
        <f t="array" ref="H3522">INDEX(Def_Instancias_Equipamentos!$E$2:$E$5135, MATCH(K3522, Def_Instancias_Equipamentos!$D$2:$D$5135, 0), 1)</f>
        <v>SI-01M1</v>
      </c>
      <c r="I3522" s="27" t="str">
        <f t="array" ref="I3522">INDEX(Def_Instancias_Equipamentos!$E$2:$E$5135, MATCH(L3522, Def_Instancias_Equipamentos!$D$2:$D$5135, 0), 1)</f>
        <v>SI-01M1</v>
      </c>
      <c r="J3522" s="27" t="str">
        <f t="shared" si="26"/>
        <v>INTERNO</v>
      </c>
      <c r="K3522" s="28" t="str">
        <f>Def_Instancias_Equipamentos!$D$536</f>
        <v>SI-01M1:DI-BPMPkup</v>
      </c>
      <c r="L3522" s="19" t="str">
        <f>Def_Instancias_Equipamentos!$D$1047</f>
        <v>SI-01M1:DI-BPMSigPatch</v>
      </c>
      <c r="M3522" s="44" t="s">
        <v>89</v>
      </c>
      <c r="N3522" s="30" t="s">
        <v>52</v>
      </c>
      <c r="O3522" s="28" t="str">
        <f>Def_Sistemas_Conectores_Cabos!$B$8</f>
        <v>SMA-RP 50-ohm</v>
      </c>
      <c r="P3522" s="19" t="str">
        <f>Def_Sistemas_Conectores_Cabos!$B$8</f>
        <v>SMA-RP 50-ohm</v>
      </c>
      <c r="Q3522" s="27" t="s">
        <v>91</v>
      </c>
      <c r="R3522" s="45">
        <v>0.5</v>
      </c>
      <c r="S3522" s="45">
        <v>0.5</v>
      </c>
      <c r="T3522" s="19" t="str">
        <f>Def_Sistemas_Conectores_Cabos!$C$8</f>
        <v>Cabo coaxial semi-rígido</v>
      </c>
      <c r="U3522" s="56"/>
      <c r="V3522" s="33"/>
      <c r="W3522" s="33"/>
      <c r="X3522" s="33"/>
    </row>
    <row r="3523" ht="15.75" customHeight="1">
      <c r="A3523" s="19" t="str">
        <f>Def_Sistemas_Conectores_Cabos!$A$22</f>
        <v>BPM de elétrons</v>
      </c>
      <c r="B3523" s="22" t="str">
        <f>Datas_Entregas!$A$3</f>
        <v>BTS/Anel</v>
      </c>
      <c r="C3523" s="25">
        <f t="array" ref="C3523">INDEX(Datas_Entregas!$B$2:$B$100, MATCH(B3523, Datas_Entregas!$A$2:$A$100, 0), 1)</f>
        <v>43296</v>
      </c>
      <c r="D3523" s="22" t="str">
        <f>Def_Status_Montagem!$A$4</f>
        <v>Comprado / Esperando entrega</v>
      </c>
      <c r="E3523" s="35" t="str">
        <f>Def_Status_Montagem!$B$4</f>
        <v>Contratada (inclui etiqueta)</v>
      </c>
      <c r="F3523" s="26"/>
      <c r="G3523" s="27"/>
      <c r="H3523" s="26" t="str">
        <f t="array" ref="H3523">INDEX(Def_Instancias_Equipamentos!$E$2:$E$5135, MATCH(K3523, Def_Instancias_Equipamentos!$D$2:$D$5135, 0), 1)</f>
        <v>SI-01M2</v>
      </c>
      <c r="I3523" s="27" t="str">
        <f t="array" ref="I3523">INDEX(Def_Instancias_Equipamentos!$E$2:$E$5135, MATCH(L3523, Def_Instancias_Equipamentos!$D$2:$D$5135, 0), 1)</f>
        <v>SI-01M2</v>
      </c>
      <c r="J3523" s="27" t="str">
        <f t="shared" si="26"/>
        <v>INTERNO</v>
      </c>
      <c r="K3523" s="28" t="str">
        <f>Def_Instancias_Equipamentos!$D$537</f>
        <v>SI-01M2:DI-BPMPkup</v>
      </c>
      <c r="L3523" s="19" t="str">
        <f>Def_Instancias_Equipamentos!$D$1048</f>
        <v>SI-01M2:DI-BPMSigPatch</v>
      </c>
      <c r="M3523" s="44" t="s">
        <v>89</v>
      </c>
      <c r="N3523" s="30" t="s">
        <v>52</v>
      </c>
      <c r="O3523" s="28" t="str">
        <f>Def_Sistemas_Conectores_Cabos!$B$8</f>
        <v>SMA-RP 50-ohm</v>
      </c>
      <c r="P3523" s="19" t="str">
        <f>Def_Sistemas_Conectores_Cabos!$B$8</f>
        <v>SMA-RP 50-ohm</v>
      </c>
      <c r="Q3523" s="27" t="s">
        <v>91</v>
      </c>
      <c r="R3523" s="45">
        <v>0.5</v>
      </c>
      <c r="S3523" s="45">
        <v>0.5</v>
      </c>
      <c r="T3523" s="19" t="str">
        <f>Def_Sistemas_Conectores_Cabos!$C$8</f>
        <v>Cabo coaxial semi-rígido</v>
      </c>
      <c r="U3523" s="56"/>
      <c r="V3523" s="33"/>
      <c r="W3523" s="33"/>
      <c r="X3523" s="33"/>
    </row>
    <row r="3524" ht="15.75" customHeight="1">
      <c r="A3524" s="19" t="str">
        <f>Def_Sistemas_Conectores_Cabos!$A$22</f>
        <v>BPM de elétrons</v>
      </c>
      <c r="B3524" s="22" t="str">
        <f>Datas_Entregas!$A$3</f>
        <v>BTS/Anel</v>
      </c>
      <c r="C3524" s="25">
        <f t="array" ref="C3524">INDEX(Datas_Entregas!$B$2:$B$100, MATCH(B3524, Datas_Entregas!$A$2:$A$100, 0), 1)</f>
        <v>43296</v>
      </c>
      <c r="D3524" s="22" t="str">
        <f>Def_Status_Montagem!$A$4</f>
        <v>Comprado / Esperando entrega</v>
      </c>
      <c r="E3524" s="35" t="str">
        <f>Def_Status_Montagem!$B$4</f>
        <v>Contratada (inclui etiqueta)</v>
      </c>
      <c r="F3524" s="26"/>
      <c r="G3524" s="27"/>
      <c r="H3524" s="26" t="str">
        <f t="array" ref="H3524">INDEX(Def_Instancias_Equipamentos!$E$2:$E$5135, MATCH(K3524, Def_Instancias_Equipamentos!$D$2:$D$5135, 0), 1)</f>
        <v>SI-01SA</v>
      </c>
      <c r="I3524" s="27" t="str">
        <f t="array" ref="I3524">INDEX(Def_Instancias_Equipamentos!$E$2:$E$5135, MATCH(L3524, Def_Instancias_Equipamentos!$D$2:$D$5135, 0), 1)</f>
        <v>SI-01SA</v>
      </c>
      <c r="J3524" s="27" t="str">
        <f t="shared" si="26"/>
        <v>INTERNO</v>
      </c>
      <c r="K3524" s="28" t="str">
        <f>Def_Instancias_Equipamentos!$D$690</f>
        <v>SI-01SA:DI-BPMPkup-1</v>
      </c>
      <c r="L3524" s="19" t="str">
        <f>Def_Instancias_Equipamentos!$D$1201</f>
        <v>SI-01SA:DI-BPMSigPatch-1</v>
      </c>
      <c r="M3524" s="44" t="s">
        <v>89</v>
      </c>
      <c r="N3524" s="30" t="s">
        <v>52</v>
      </c>
      <c r="O3524" s="28" t="str">
        <f>Def_Sistemas_Conectores_Cabos!$B$8</f>
        <v>SMA-RP 50-ohm</v>
      </c>
      <c r="P3524" s="19" t="str">
        <f>Def_Sistemas_Conectores_Cabos!$B$8</f>
        <v>SMA-RP 50-ohm</v>
      </c>
      <c r="Q3524" s="27" t="s">
        <v>91</v>
      </c>
      <c r="R3524" s="45">
        <v>0.5</v>
      </c>
      <c r="S3524" s="45">
        <v>0.5</v>
      </c>
      <c r="T3524" s="19" t="str">
        <f>Def_Sistemas_Conectores_Cabos!$C$8</f>
        <v>Cabo coaxial semi-rígido</v>
      </c>
      <c r="U3524" s="56"/>
      <c r="V3524" s="33"/>
      <c r="W3524" s="33"/>
      <c r="X3524" s="33"/>
    </row>
    <row r="3525" ht="15.75" customHeight="1">
      <c r="A3525" s="19" t="str">
        <f>Def_Sistemas_Conectores_Cabos!$A$22</f>
        <v>BPM de elétrons</v>
      </c>
      <c r="B3525" s="22" t="str">
        <f>Datas_Entregas!$A$3</f>
        <v>BTS/Anel</v>
      </c>
      <c r="C3525" s="25">
        <f t="array" ref="C3525">INDEX(Datas_Entregas!$B$2:$B$100, MATCH(B3525, Datas_Entregas!$A$2:$A$100, 0), 1)</f>
        <v>43296</v>
      </c>
      <c r="D3525" s="22" t="str">
        <f>Def_Status_Montagem!$A$4</f>
        <v>Comprado / Esperando entrega</v>
      </c>
      <c r="E3525" s="35" t="str">
        <f>Def_Status_Montagem!$B$4</f>
        <v>Contratada (inclui etiqueta)</v>
      </c>
      <c r="F3525" s="26"/>
      <c r="G3525" s="27"/>
      <c r="H3525" s="26" t="str">
        <f t="array" ref="H3525">INDEX(Def_Instancias_Equipamentos!$E$2:$E$5135, MATCH(K3525, Def_Instancias_Equipamentos!$D$2:$D$5135, 0), 1)</f>
        <v>SI-01SA</v>
      </c>
      <c r="I3525" s="27" t="str">
        <f t="array" ref="I3525">INDEX(Def_Instancias_Equipamentos!$E$2:$E$5135, MATCH(L3525, Def_Instancias_Equipamentos!$D$2:$D$5135, 0), 1)</f>
        <v>SI-01SA</v>
      </c>
      <c r="J3525" s="27" t="str">
        <f t="shared" si="26"/>
        <v>INTERNO</v>
      </c>
      <c r="K3525" s="28" t="str">
        <f>Def_Instancias_Equipamentos!$D$691</f>
        <v>SI-01SA:DI-BPMPkup-2</v>
      </c>
      <c r="L3525" s="19" t="str">
        <f>Def_Instancias_Equipamentos!$D$1202</f>
        <v>SI-01SA:DI-BPMSigPatch-2</v>
      </c>
      <c r="M3525" s="44" t="s">
        <v>89</v>
      </c>
      <c r="N3525" s="30" t="s">
        <v>52</v>
      </c>
      <c r="O3525" s="28" t="str">
        <f>Def_Sistemas_Conectores_Cabos!$B$8</f>
        <v>SMA-RP 50-ohm</v>
      </c>
      <c r="P3525" s="19" t="str">
        <f>Def_Sistemas_Conectores_Cabos!$B$8</f>
        <v>SMA-RP 50-ohm</v>
      </c>
      <c r="Q3525" s="27" t="s">
        <v>91</v>
      </c>
      <c r="R3525" s="45">
        <v>0.5</v>
      </c>
      <c r="S3525" s="45">
        <v>0.5</v>
      </c>
      <c r="T3525" s="19" t="str">
        <f>Def_Sistemas_Conectores_Cabos!$C$8</f>
        <v>Cabo coaxial semi-rígido</v>
      </c>
      <c r="U3525" s="56"/>
      <c r="V3525" s="33"/>
      <c r="W3525" s="33"/>
      <c r="X3525" s="33"/>
    </row>
    <row r="3526" ht="15.75" customHeight="1">
      <c r="A3526" s="19" t="str">
        <f>Def_Sistemas_Conectores_Cabos!$A$22</f>
        <v>BPM de elétrons</v>
      </c>
      <c r="B3526" s="22" t="str">
        <f>Datas_Entregas!$A$3</f>
        <v>BTS/Anel</v>
      </c>
      <c r="C3526" s="25">
        <f t="array" ref="C3526">INDEX(Datas_Entregas!$B$2:$B$100, MATCH(B3526, Datas_Entregas!$A$2:$A$100, 0), 1)</f>
        <v>43296</v>
      </c>
      <c r="D3526" s="22" t="str">
        <f>Def_Status_Montagem!$A$4</f>
        <v>Comprado / Esperando entrega</v>
      </c>
      <c r="E3526" s="35" t="str">
        <f>Def_Status_Montagem!$B$4</f>
        <v>Contratada (inclui etiqueta)</v>
      </c>
      <c r="F3526" s="26"/>
      <c r="G3526" s="27"/>
      <c r="H3526" s="26" t="str">
        <f t="array" ref="H3526">INDEX(Def_Instancias_Equipamentos!$E$2:$E$5135, MATCH(K3526, Def_Instancias_Equipamentos!$D$2:$D$5135, 0), 1)</f>
        <v>SI-02C1</v>
      </c>
      <c r="I3526" s="27" t="str">
        <f t="array" ref="I3526">INDEX(Def_Instancias_Equipamentos!$E$2:$E$5135, MATCH(L3526, Def_Instancias_Equipamentos!$D$2:$D$5135, 0), 1)</f>
        <v>SI-02C1</v>
      </c>
      <c r="J3526" s="27" t="str">
        <f t="shared" si="26"/>
        <v>INTERNO</v>
      </c>
      <c r="K3526" s="28" t="str">
        <f>Def_Instancias_Equipamentos!$D$538</f>
        <v>SI-02C1:DI-BPMPkup-1</v>
      </c>
      <c r="L3526" s="19" t="str">
        <f>Def_Instancias_Equipamentos!$D$1049</f>
        <v>SI-02C1:DI-BPMSigPatch-1</v>
      </c>
      <c r="M3526" s="44" t="s">
        <v>89</v>
      </c>
      <c r="N3526" s="30" t="s">
        <v>52</v>
      </c>
      <c r="O3526" s="28" t="str">
        <f>Def_Sistemas_Conectores_Cabos!$B$8</f>
        <v>SMA-RP 50-ohm</v>
      </c>
      <c r="P3526" s="19" t="str">
        <f>Def_Sistemas_Conectores_Cabos!$B$8</f>
        <v>SMA-RP 50-ohm</v>
      </c>
      <c r="Q3526" s="27" t="s">
        <v>91</v>
      </c>
      <c r="R3526" s="45">
        <v>0.5</v>
      </c>
      <c r="S3526" s="45">
        <v>0.5</v>
      </c>
      <c r="T3526" s="19" t="str">
        <f>Def_Sistemas_Conectores_Cabos!$C$8</f>
        <v>Cabo coaxial semi-rígido</v>
      </c>
      <c r="U3526" s="56"/>
      <c r="V3526" s="33"/>
      <c r="W3526" s="33"/>
      <c r="X3526" s="33"/>
    </row>
    <row r="3527" ht="15.75" customHeight="1">
      <c r="A3527" s="19" t="str">
        <f>Def_Sistemas_Conectores_Cabos!$A$22</f>
        <v>BPM de elétrons</v>
      </c>
      <c r="B3527" s="22" t="str">
        <f>Datas_Entregas!$A$3</f>
        <v>BTS/Anel</v>
      </c>
      <c r="C3527" s="25">
        <f t="array" ref="C3527">INDEX(Datas_Entregas!$B$2:$B$100, MATCH(B3527, Datas_Entregas!$A$2:$A$100, 0), 1)</f>
        <v>43296</v>
      </c>
      <c r="D3527" s="22" t="str">
        <f>Def_Status_Montagem!$A$4</f>
        <v>Comprado / Esperando entrega</v>
      </c>
      <c r="E3527" s="35" t="str">
        <f>Def_Status_Montagem!$B$4</f>
        <v>Contratada (inclui etiqueta)</v>
      </c>
      <c r="F3527" s="26"/>
      <c r="G3527" s="27"/>
      <c r="H3527" s="26" t="str">
        <f t="array" ref="H3527">INDEX(Def_Instancias_Equipamentos!$E$2:$E$5135, MATCH(K3527, Def_Instancias_Equipamentos!$D$2:$D$5135, 0), 1)</f>
        <v>SI-02C1</v>
      </c>
      <c r="I3527" s="27" t="str">
        <f t="array" ref="I3527">INDEX(Def_Instancias_Equipamentos!$E$2:$E$5135, MATCH(L3527, Def_Instancias_Equipamentos!$D$2:$D$5135, 0), 1)</f>
        <v>SI-02C1</v>
      </c>
      <c r="J3527" s="27" t="str">
        <f t="shared" si="26"/>
        <v>INTERNO</v>
      </c>
      <c r="K3527" s="28" t="str">
        <f>Def_Instancias_Equipamentos!$D$539</f>
        <v>SI-02C1:DI-BPMPkup-2</v>
      </c>
      <c r="L3527" s="19" t="str">
        <f>Def_Instancias_Equipamentos!$D$1050</f>
        <v>SI-02C1:DI-BPMSigPatch-2</v>
      </c>
      <c r="M3527" s="44" t="s">
        <v>89</v>
      </c>
      <c r="N3527" s="30" t="s">
        <v>52</v>
      </c>
      <c r="O3527" s="28" t="str">
        <f>Def_Sistemas_Conectores_Cabos!$B$8</f>
        <v>SMA-RP 50-ohm</v>
      </c>
      <c r="P3527" s="19" t="str">
        <f>Def_Sistemas_Conectores_Cabos!$B$8</f>
        <v>SMA-RP 50-ohm</v>
      </c>
      <c r="Q3527" s="27" t="s">
        <v>91</v>
      </c>
      <c r="R3527" s="45">
        <v>0.5</v>
      </c>
      <c r="S3527" s="45">
        <v>0.5</v>
      </c>
      <c r="T3527" s="19" t="str">
        <f>Def_Sistemas_Conectores_Cabos!$C$8</f>
        <v>Cabo coaxial semi-rígido</v>
      </c>
      <c r="U3527" s="56"/>
      <c r="V3527" s="33"/>
      <c r="W3527" s="33"/>
      <c r="X3527" s="33"/>
    </row>
    <row r="3528" ht="15.75" customHeight="1">
      <c r="A3528" s="19" t="str">
        <f>Def_Sistemas_Conectores_Cabos!$A$22</f>
        <v>BPM de elétrons</v>
      </c>
      <c r="B3528" s="22" t="str">
        <f>Datas_Entregas!$A$3</f>
        <v>BTS/Anel</v>
      </c>
      <c r="C3528" s="25">
        <f t="array" ref="C3528">INDEX(Datas_Entregas!$B$2:$B$100, MATCH(B3528, Datas_Entregas!$A$2:$A$100, 0), 1)</f>
        <v>43296</v>
      </c>
      <c r="D3528" s="22" t="str">
        <f>Def_Status_Montagem!$A$4</f>
        <v>Comprado / Esperando entrega</v>
      </c>
      <c r="E3528" s="35" t="str">
        <f>Def_Status_Montagem!$B$4</f>
        <v>Contratada (inclui etiqueta)</v>
      </c>
      <c r="F3528" s="26"/>
      <c r="G3528" s="27"/>
      <c r="H3528" s="26" t="str">
        <f t="array" ref="H3528">INDEX(Def_Instancias_Equipamentos!$E$2:$E$5135, MATCH(K3528, Def_Instancias_Equipamentos!$D$2:$D$5135, 0), 1)</f>
        <v>SI-02C2</v>
      </c>
      <c r="I3528" s="27" t="str">
        <f t="array" ref="I3528">INDEX(Def_Instancias_Equipamentos!$E$2:$E$5135, MATCH(L3528, Def_Instancias_Equipamentos!$D$2:$D$5135, 0), 1)</f>
        <v>SI-02C2</v>
      </c>
      <c r="J3528" s="27" t="str">
        <f t="shared" si="26"/>
        <v>INTERNO</v>
      </c>
      <c r="K3528" s="28" t="str">
        <f>Def_Instancias_Equipamentos!$D$540</f>
        <v>SI-02C2:DI-BPMPkup</v>
      </c>
      <c r="L3528" s="19" t="str">
        <f>Def_Instancias_Equipamentos!$D$1051</f>
        <v>SI-02C2:DI-BPMSigPatch</v>
      </c>
      <c r="M3528" s="44" t="s">
        <v>89</v>
      </c>
      <c r="N3528" s="30" t="s">
        <v>52</v>
      </c>
      <c r="O3528" s="28" t="str">
        <f>Def_Sistemas_Conectores_Cabos!$B$8</f>
        <v>SMA-RP 50-ohm</v>
      </c>
      <c r="P3528" s="19" t="str">
        <f>Def_Sistemas_Conectores_Cabos!$B$8</f>
        <v>SMA-RP 50-ohm</v>
      </c>
      <c r="Q3528" s="27" t="s">
        <v>91</v>
      </c>
      <c r="R3528" s="45">
        <v>0.5</v>
      </c>
      <c r="S3528" s="45">
        <v>0.5</v>
      </c>
      <c r="T3528" s="19" t="str">
        <f>Def_Sistemas_Conectores_Cabos!$C$8</f>
        <v>Cabo coaxial semi-rígido</v>
      </c>
      <c r="U3528" s="56"/>
      <c r="V3528" s="33"/>
      <c r="W3528" s="33"/>
      <c r="X3528" s="33"/>
    </row>
    <row r="3529" ht="15.75" customHeight="1">
      <c r="A3529" s="19" t="str">
        <f>Def_Sistemas_Conectores_Cabos!$A$22</f>
        <v>BPM de elétrons</v>
      </c>
      <c r="B3529" s="22" t="str">
        <f>Datas_Entregas!$A$3</f>
        <v>BTS/Anel</v>
      </c>
      <c r="C3529" s="25">
        <f t="array" ref="C3529">INDEX(Datas_Entregas!$B$2:$B$100, MATCH(B3529, Datas_Entregas!$A$2:$A$100, 0), 1)</f>
        <v>43296</v>
      </c>
      <c r="D3529" s="22" t="str">
        <f>Def_Status_Montagem!$A$4</f>
        <v>Comprado / Esperando entrega</v>
      </c>
      <c r="E3529" s="35" t="str">
        <f>Def_Status_Montagem!$B$4</f>
        <v>Contratada (inclui etiqueta)</v>
      </c>
      <c r="F3529" s="26"/>
      <c r="G3529" s="27"/>
      <c r="H3529" s="26" t="str">
        <f t="array" ref="H3529">INDEX(Def_Instancias_Equipamentos!$E$2:$E$5135, MATCH(K3529, Def_Instancias_Equipamentos!$D$2:$D$5135, 0), 1)</f>
        <v>SI-02C3</v>
      </c>
      <c r="I3529" s="27" t="str">
        <f t="array" ref="I3529">INDEX(Def_Instancias_Equipamentos!$E$2:$E$5135, MATCH(L3529, Def_Instancias_Equipamentos!$D$2:$D$5135, 0), 1)</f>
        <v>SI-02C3</v>
      </c>
      <c r="J3529" s="27" t="str">
        <f t="shared" si="26"/>
        <v>INTERNO</v>
      </c>
      <c r="K3529" s="28" t="str">
        <f>Def_Instancias_Equipamentos!$D$541</f>
        <v>SI-02C3:DI-BPMPkup-1</v>
      </c>
      <c r="L3529" s="19" t="str">
        <f>Def_Instancias_Equipamentos!$D$1052</f>
        <v>SI-02C3:DI-BPMSigPatch-1</v>
      </c>
      <c r="M3529" s="44" t="s">
        <v>89</v>
      </c>
      <c r="N3529" s="30" t="s">
        <v>52</v>
      </c>
      <c r="O3529" s="28" t="str">
        <f>Def_Sistemas_Conectores_Cabos!$B$8</f>
        <v>SMA-RP 50-ohm</v>
      </c>
      <c r="P3529" s="19" t="str">
        <f>Def_Sistemas_Conectores_Cabos!$B$8</f>
        <v>SMA-RP 50-ohm</v>
      </c>
      <c r="Q3529" s="27" t="s">
        <v>91</v>
      </c>
      <c r="R3529" s="45">
        <v>0.5</v>
      </c>
      <c r="S3529" s="45">
        <v>0.5</v>
      </c>
      <c r="T3529" s="19" t="str">
        <f>Def_Sistemas_Conectores_Cabos!$C$8</f>
        <v>Cabo coaxial semi-rígido</v>
      </c>
      <c r="U3529" s="56"/>
      <c r="V3529" s="33"/>
      <c r="W3529" s="33"/>
      <c r="X3529" s="33"/>
    </row>
    <row r="3530" ht="15.75" customHeight="1">
      <c r="A3530" s="19" t="str">
        <f>Def_Sistemas_Conectores_Cabos!$A$22</f>
        <v>BPM de elétrons</v>
      </c>
      <c r="B3530" s="22" t="str">
        <f>Datas_Entregas!$A$3</f>
        <v>BTS/Anel</v>
      </c>
      <c r="C3530" s="25">
        <f t="array" ref="C3530">INDEX(Datas_Entregas!$B$2:$B$100, MATCH(B3530, Datas_Entregas!$A$2:$A$100, 0), 1)</f>
        <v>43296</v>
      </c>
      <c r="D3530" s="22" t="str">
        <f>Def_Status_Montagem!$A$4</f>
        <v>Comprado / Esperando entrega</v>
      </c>
      <c r="E3530" s="35" t="str">
        <f>Def_Status_Montagem!$B$4</f>
        <v>Contratada (inclui etiqueta)</v>
      </c>
      <c r="F3530" s="26"/>
      <c r="G3530" s="27"/>
      <c r="H3530" s="26" t="str">
        <f t="array" ref="H3530">INDEX(Def_Instancias_Equipamentos!$E$2:$E$5135, MATCH(K3530, Def_Instancias_Equipamentos!$D$2:$D$5135, 0), 1)</f>
        <v>SI-02C3</v>
      </c>
      <c r="I3530" s="27" t="str">
        <f t="array" ref="I3530">INDEX(Def_Instancias_Equipamentos!$E$2:$E$5135, MATCH(L3530, Def_Instancias_Equipamentos!$D$2:$D$5135, 0), 1)</f>
        <v>SI-02C3</v>
      </c>
      <c r="J3530" s="27" t="str">
        <f t="shared" si="26"/>
        <v>INTERNO</v>
      </c>
      <c r="K3530" s="28" t="str">
        <f>Def_Instancias_Equipamentos!$D$542</f>
        <v>SI-02C3:DI-BPMPkup-2</v>
      </c>
      <c r="L3530" s="19" t="str">
        <f>Def_Instancias_Equipamentos!$D$1053</f>
        <v>SI-02C3:DI-BPMSigPatch-2</v>
      </c>
      <c r="M3530" s="44" t="s">
        <v>89</v>
      </c>
      <c r="N3530" s="30" t="s">
        <v>52</v>
      </c>
      <c r="O3530" s="28" t="str">
        <f>Def_Sistemas_Conectores_Cabos!$B$8</f>
        <v>SMA-RP 50-ohm</v>
      </c>
      <c r="P3530" s="19" t="str">
        <f>Def_Sistemas_Conectores_Cabos!$B$8</f>
        <v>SMA-RP 50-ohm</v>
      </c>
      <c r="Q3530" s="27" t="s">
        <v>91</v>
      </c>
      <c r="R3530" s="45">
        <v>0.5</v>
      </c>
      <c r="S3530" s="45">
        <v>0.5</v>
      </c>
      <c r="T3530" s="19" t="str">
        <f>Def_Sistemas_Conectores_Cabos!$C$8</f>
        <v>Cabo coaxial semi-rígido</v>
      </c>
      <c r="U3530" s="56"/>
      <c r="V3530" s="33"/>
      <c r="W3530" s="33"/>
      <c r="X3530" s="33"/>
    </row>
    <row r="3531" ht="15.75" customHeight="1">
      <c r="A3531" s="19" t="str">
        <f>Def_Sistemas_Conectores_Cabos!$A$22</f>
        <v>BPM de elétrons</v>
      </c>
      <c r="B3531" s="22" t="str">
        <f>Datas_Entregas!$A$3</f>
        <v>BTS/Anel</v>
      </c>
      <c r="C3531" s="25">
        <f t="array" ref="C3531">INDEX(Datas_Entregas!$B$2:$B$100, MATCH(B3531, Datas_Entregas!$A$2:$A$100, 0), 1)</f>
        <v>43296</v>
      </c>
      <c r="D3531" s="22" t="str">
        <f>Def_Status_Montagem!$A$4</f>
        <v>Comprado / Esperando entrega</v>
      </c>
      <c r="E3531" s="35" t="str">
        <f>Def_Status_Montagem!$B$4</f>
        <v>Contratada (inclui etiqueta)</v>
      </c>
      <c r="F3531" s="26"/>
      <c r="G3531" s="27"/>
      <c r="H3531" s="26" t="str">
        <f t="array" ref="H3531">INDEX(Def_Instancias_Equipamentos!$E$2:$E$5135, MATCH(K3531, Def_Instancias_Equipamentos!$D$2:$D$5135, 0), 1)</f>
        <v>SI-02C4</v>
      </c>
      <c r="I3531" s="27" t="str">
        <f t="array" ref="I3531">INDEX(Def_Instancias_Equipamentos!$E$2:$E$5135, MATCH(L3531, Def_Instancias_Equipamentos!$D$2:$D$5135, 0), 1)</f>
        <v>SI-02C4</v>
      </c>
      <c r="J3531" s="27" t="str">
        <f t="shared" si="26"/>
        <v>INTERNO</v>
      </c>
      <c r="K3531" s="28" t="str">
        <f>Def_Instancias_Equipamentos!$D$543</f>
        <v>SI-02C4:DI-BPMPkup</v>
      </c>
      <c r="L3531" s="19" t="str">
        <f>Def_Instancias_Equipamentos!$D$1054</f>
        <v>SI-02C4:DI-BPMSigPatch</v>
      </c>
      <c r="M3531" s="44" t="s">
        <v>89</v>
      </c>
      <c r="N3531" s="30" t="s">
        <v>52</v>
      </c>
      <c r="O3531" s="28" t="str">
        <f>Def_Sistemas_Conectores_Cabos!$B$8</f>
        <v>SMA-RP 50-ohm</v>
      </c>
      <c r="P3531" s="19" t="str">
        <f>Def_Sistemas_Conectores_Cabos!$B$8</f>
        <v>SMA-RP 50-ohm</v>
      </c>
      <c r="Q3531" s="27" t="s">
        <v>91</v>
      </c>
      <c r="R3531" s="45">
        <v>0.5</v>
      </c>
      <c r="S3531" s="45">
        <v>0.5</v>
      </c>
      <c r="T3531" s="19" t="str">
        <f>Def_Sistemas_Conectores_Cabos!$C$8</f>
        <v>Cabo coaxial semi-rígido</v>
      </c>
      <c r="U3531" s="56"/>
      <c r="V3531" s="33"/>
      <c r="W3531" s="33"/>
      <c r="X3531" s="33"/>
    </row>
    <row r="3532" ht="15.75" customHeight="1">
      <c r="A3532" s="19" t="str">
        <f>Def_Sistemas_Conectores_Cabos!$A$22</f>
        <v>BPM de elétrons</v>
      </c>
      <c r="B3532" s="22" t="str">
        <f>Datas_Entregas!$A$3</f>
        <v>BTS/Anel</v>
      </c>
      <c r="C3532" s="25">
        <f t="array" ref="C3532">INDEX(Datas_Entregas!$B$2:$B$100, MATCH(B3532, Datas_Entregas!$A$2:$A$100, 0), 1)</f>
        <v>43296</v>
      </c>
      <c r="D3532" s="22" t="str">
        <f>Def_Status_Montagem!$A$4</f>
        <v>Comprado / Esperando entrega</v>
      </c>
      <c r="E3532" s="35" t="str">
        <f>Def_Status_Montagem!$B$4</f>
        <v>Contratada (inclui etiqueta)</v>
      </c>
      <c r="F3532" s="26"/>
      <c r="G3532" s="27"/>
      <c r="H3532" s="26" t="str">
        <f t="array" ref="H3532">INDEX(Def_Instancias_Equipamentos!$E$2:$E$5135, MATCH(K3532, Def_Instancias_Equipamentos!$D$2:$D$5135, 0), 1)</f>
        <v>SI-02M1</v>
      </c>
      <c r="I3532" s="27" t="str">
        <f t="array" ref="I3532">INDEX(Def_Instancias_Equipamentos!$E$2:$E$5135, MATCH(L3532, Def_Instancias_Equipamentos!$D$2:$D$5135, 0), 1)</f>
        <v>SI-02M1</v>
      </c>
      <c r="J3532" s="27" t="str">
        <f t="shared" si="26"/>
        <v>INTERNO</v>
      </c>
      <c r="K3532" s="28" t="str">
        <f>Def_Instancias_Equipamentos!$D$544</f>
        <v>SI-02M1:DI-BPMPkup</v>
      </c>
      <c r="L3532" s="19" t="str">
        <f>Def_Instancias_Equipamentos!$D$1055</f>
        <v>SI-02M1:DI-BPMSigPatch</v>
      </c>
      <c r="M3532" s="44" t="s">
        <v>89</v>
      </c>
      <c r="N3532" s="30" t="s">
        <v>52</v>
      </c>
      <c r="O3532" s="28" t="str">
        <f>Def_Sistemas_Conectores_Cabos!$B$8</f>
        <v>SMA-RP 50-ohm</v>
      </c>
      <c r="P3532" s="19" t="str">
        <f>Def_Sistemas_Conectores_Cabos!$B$8</f>
        <v>SMA-RP 50-ohm</v>
      </c>
      <c r="Q3532" s="27" t="s">
        <v>91</v>
      </c>
      <c r="R3532" s="45">
        <v>0.5</v>
      </c>
      <c r="S3532" s="45">
        <v>0.5</v>
      </c>
      <c r="T3532" s="19" t="str">
        <f>Def_Sistemas_Conectores_Cabos!$C$8</f>
        <v>Cabo coaxial semi-rígido</v>
      </c>
      <c r="U3532" s="56"/>
      <c r="V3532" s="33"/>
      <c r="W3532" s="33"/>
      <c r="X3532" s="33"/>
    </row>
    <row r="3533" ht="15.75" customHeight="1">
      <c r="A3533" s="19" t="str">
        <f>Def_Sistemas_Conectores_Cabos!$A$22</f>
        <v>BPM de elétrons</v>
      </c>
      <c r="B3533" s="22" t="str">
        <f>Datas_Entregas!$A$3</f>
        <v>BTS/Anel</v>
      </c>
      <c r="C3533" s="25">
        <f t="array" ref="C3533">INDEX(Datas_Entregas!$B$2:$B$100, MATCH(B3533, Datas_Entregas!$A$2:$A$100, 0), 1)</f>
        <v>43296</v>
      </c>
      <c r="D3533" s="22" t="str">
        <f>Def_Status_Montagem!$A$4</f>
        <v>Comprado / Esperando entrega</v>
      </c>
      <c r="E3533" s="35" t="str">
        <f>Def_Status_Montagem!$B$4</f>
        <v>Contratada (inclui etiqueta)</v>
      </c>
      <c r="F3533" s="26"/>
      <c r="G3533" s="27"/>
      <c r="H3533" s="26" t="str">
        <f t="array" ref="H3533">INDEX(Def_Instancias_Equipamentos!$E$2:$E$5135, MATCH(K3533, Def_Instancias_Equipamentos!$D$2:$D$5135, 0), 1)</f>
        <v>SI-02M2</v>
      </c>
      <c r="I3533" s="27" t="str">
        <f t="array" ref="I3533">INDEX(Def_Instancias_Equipamentos!$E$2:$E$5135, MATCH(L3533, Def_Instancias_Equipamentos!$D$2:$D$5135, 0), 1)</f>
        <v>SI-02M2</v>
      </c>
      <c r="J3533" s="27" t="str">
        <f t="shared" si="26"/>
        <v>INTERNO</v>
      </c>
      <c r="K3533" s="28" t="str">
        <f>Def_Instancias_Equipamentos!$D$545</f>
        <v>SI-02M2:DI-BPMPkup</v>
      </c>
      <c r="L3533" s="19" t="str">
        <f>Def_Instancias_Equipamentos!$D$1056</f>
        <v>SI-02M2:DI-BPMSigPatch</v>
      </c>
      <c r="M3533" s="44" t="s">
        <v>89</v>
      </c>
      <c r="N3533" s="30" t="s">
        <v>52</v>
      </c>
      <c r="O3533" s="28" t="str">
        <f>Def_Sistemas_Conectores_Cabos!$B$8</f>
        <v>SMA-RP 50-ohm</v>
      </c>
      <c r="P3533" s="19" t="str">
        <f>Def_Sistemas_Conectores_Cabos!$B$8</f>
        <v>SMA-RP 50-ohm</v>
      </c>
      <c r="Q3533" s="27" t="s">
        <v>91</v>
      </c>
      <c r="R3533" s="45">
        <v>0.5</v>
      </c>
      <c r="S3533" s="45">
        <v>0.5</v>
      </c>
      <c r="T3533" s="19" t="str">
        <f>Def_Sistemas_Conectores_Cabos!$C$8</f>
        <v>Cabo coaxial semi-rígido</v>
      </c>
      <c r="U3533" s="56"/>
      <c r="V3533" s="33"/>
      <c r="W3533" s="33"/>
      <c r="X3533" s="33"/>
    </row>
    <row r="3534" ht="15.75" customHeight="1">
      <c r="A3534" s="19" t="str">
        <f>Def_Sistemas_Conectores_Cabos!$A$22</f>
        <v>BPM de elétrons</v>
      </c>
      <c r="B3534" s="22" t="str">
        <f>Datas_Entregas!$A$3</f>
        <v>BTS/Anel</v>
      </c>
      <c r="C3534" s="25">
        <f t="array" ref="C3534">INDEX(Datas_Entregas!$B$2:$B$100, MATCH(B3534, Datas_Entregas!$A$2:$A$100, 0), 1)</f>
        <v>43296</v>
      </c>
      <c r="D3534" s="22" t="str">
        <f>Def_Status_Montagem!$A$4</f>
        <v>Comprado / Esperando entrega</v>
      </c>
      <c r="E3534" s="35" t="str">
        <f>Def_Status_Montagem!$B$4</f>
        <v>Contratada (inclui etiqueta)</v>
      </c>
      <c r="F3534" s="26"/>
      <c r="G3534" s="27"/>
      <c r="H3534" s="26" t="str">
        <f t="array" ref="H3534">INDEX(Def_Instancias_Equipamentos!$E$2:$E$5135, MATCH(K3534, Def_Instancias_Equipamentos!$D$2:$D$5135, 0), 1)</f>
        <v>SI-02SB</v>
      </c>
      <c r="I3534" s="27" t="str">
        <f t="array" ref="I3534">INDEX(Def_Instancias_Equipamentos!$E$2:$E$5135, MATCH(L3534, Def_Instancias_Equipamentos!$D$2:$D$5135, 0), 1)</f>
        <v>SI-02SB</v>
      </c>
      <c r="J3534" s="27" t="str">
        <f t="shared" si="26"/>
        <v>INTERNO</v>
      </c>
      <c r="K3534" s="28" t="str">
        <f>Def_Instancias_Equipamentos!$D$692</f>
        <v>SI-02SB:DI-BPMPkup-1</v>
      </c>
      <c r="L3534" s="19" t="str">
        <f>Def_Instancias_Equipamentos!$D$1203</f>
        <v>SI-02SB:DI-BPMSigPatch-1</v>
      </c>
      <c r="M3534" s="44" t="s">
        <v>89</v>
      </c>
      <c r="N3534" s="30" t="s">
        <v>52</v>
      </c>
      <c r="O3534" s="28" t="str">
        <f>Def_Sistemas_Conectores_Cabos!$B$8</f>
        <v>SMA-RP 50-ohm</v>
      </c>
      <c r="P3534" s="19" t="str">
        <f>Def_Sistemas_Conectores_Cabos!$B$8</f>
        <v>SMA-RP 50-ohm</v>
      </c>
      <c r="Q3534" s="27" t="s">
        <v>91</v>
      </c>
      <c r="R3534" s="45">
        <v>0.5</v>
      </c>
      <c r="S3534" s="45">
        <v>0.5</v>
      </c>
      <c r="T3534" s="19" t="str">
        <f>Def_Sistemas_Conectores_Cabos!$C$8</f>
        <v>Cabo coaxial semi-rígido</v>
      </c>
      <c r="U3534" s="56"/>
      <c r="V3534" s="33"/>
      <c r="W3534" s="33"/>
      <c r="X3534" s="33"/>
    </row>
    <row r="3535" ht="15.75" customHeight="1">
      <c r="A3535" s="19" t="str">
        <f>Def_Sistemas_Conectores_Cabos!$A$22</f>
        <v>BPM de elétrons</v>
      </c>
      <c r="B3535" s="22" t="str">
        <f>Datas_Entregas!$A$3</f>
        <v>BTS/Anel</v>
      </c>
      <c r="C3535" s="25">
        <f t="array" ref="C3535">INDEX(Datas_Entregas!$B$2:$B$100, MATCH(B3535, Datas_Entregas!$A$2:$A$100, 0), 1)</f>
        <v>43296</v>
      </c>
      <c r="D3535" s="22" t="str">
        <f>Def_Status_Montagem!$A$4</f>
        <v>Comprado / Esperando entrega</v>
      </c>
      <c r="E3535" s="35" t="str">
        <f>Def_Status_Montagem!$B$4</f>
        <v>Contratada (inclui etiqueta)</v>
      </c>
      <c r="F3535" s="26"/>
      <c r="G3535" s="27"/>
      <c r="H3535" s="26" t="str">
        <f t="array" ref="H3535">INDEX(Def_Instancias_Equipamentos!$E$2:$E$5135, MATCH(K3535, Def_Instancias_Equipamentos!$D$2:$D$5135, 0), 1)</f>
        <v>SI-02SB</v>
      </c>
      <c r="I3535" s="27" t="str">
        <f t="array" ref="I3535">INDEX(Def_Instancias_Equipamentos!$E$2:$E$5135, MATCH(L3535, Def_Instancias_Equipamentos!$D$2:$D$5135, 0), 1)</f>
        <v>SI-02SB</v>
      </c>
      <c r="J3535" s="27" t="str">
        <f t="shared" si="26"/>
        <v>INTERNO</v>
      </c>
      <c r="K3535" s="28" t="str">
        <f>Def_Instancias_Equipamentos!$D$693</f>
        <v>SI-02SB:DI-BPMPkup-2</v>
      </c>
      <c r="L3535" s="19" t="str">
        <f>Def_Instancias_Equipamentos!$D$1204</f>
        <v>SI-02SB:DI-BPMSigPatch-2</v>
      </c>
      <c r="M3535" s="44" t="s">
        <v>89</v>
      </c>
      <c r="N3535" s="30" t="s">
        <v>52</v>
      </c>
      <c r="O3535" s="28" t="str">
        <f>Def_Sistemas_Conectores_Cabos!$B$8</f>
        <v>SMA-RP 50-ohm</v>
      </c>
      <c r="P3535" s="19" t="str">
        <f>Def_Sistemas_Conectores_Cabos!$B$8</f>
        <v>SMA-RP 50-ohm</v>
      </c>
      <c r="Q3535" s="27" t="s">
        <v>91</v>
      </c>
      <c r="R3535" s="45">
        <v>0.5</v>
      </c>
      <c r="S3535" s="45">
        <v>0.5</v>
      </c>
      <c r="T3535" s="19" t="str">
        <f>Def_Sistemas_Conectores_Cabos!$C$8</f>
        <v>Cabo coaxial semi-rígido</v>
      </c>
      <c r="U3535" s="56"/>
      <c r="V3535" s="33"/>
      <c r="W3535" s="33"/>
      <c r="X3535" s="33"/>
    </row>
    <row r="3536" ht="15.75" customHeight="1">
      <c r="A3536" s="19" t="str">
        <f>Def_Sistemas_Conectores_Cabos!$A$22</f>
        <v>BPM de elétrons</v>
      </c>
      <c r="B3536" s="22" t="str">
        <f>Datas_Entregas!$A$3</f>
        <v>BTS/Anel</v>
      </c>
      <c r="C3536" s="25">
        <f t="array" ref="C3536">INDEX(Datas_Entregas!$B$2:$B$100, MATCH(B3536, Datas_Entregas!$A$2:$A$100, 0), 1)</f>
        <v>43296</v>
      </c>
      <c r="D3536" s="22" t="str">
        <f>Def_Status_Montagem!$A$4</f>
        <v>Comprado / Esperando entrega</v>
      </c>
      <c r="E3536" s="35" t="str">
        <f>Def_Status_Montagem!$B$4</f>
        <v>Contratada (inclui etiqueta)</v>
      </c>
      <c r="F3536" s="26"/>
      <c r="G3536" s="27"/>
      <c r="H3536" s="26" t="str">
        <f t="array" ref="H3536">INDEX(Def_Instancias_Equipamentos!$E$2:$E$5135, MATCH(K3536, Def_Instancias_Equipamentos!$D$2:$D$5135, 0), 1)</f>
        <v>SI-03C1</v>
      </c>
      <c r="I3536" s="27" t="str">
        <f t="array" ref="I3536">INDEX(Def_Instancias_Equipamentos!$E$2:$E$5135, MATCH(L3536, Def_Instancias_Equipamentos!$D$2:$D$5135, 0), 1)</f>
        <v>SI-03C1</v>
      </c>
      <c r="J3536" s="27" t="str">
        <f t="shared" si="26"/>
        <v>INTERNO</v>
      </c>
      <c r="K3536" s="28" t="str">
        <f>Def_Instancias_Equipamentos!$D$546</f>
        <v>SI-03C1:DI-BPMPkup-1</v>
      </c>
      <c r="L3536" s="19" t="str">
        <f>Def_Instancias_Equipamentos!$D$1057</f>
        <v>SI-03C1:DI-BPMSigPatch-1</v>
      </c>
      <c r="M3536" s="44" t="s">
        <v>89</v>
      </c>
      <c r="N3536" s="30" t="s">
        <v>52</v>
      </c>
      <c r="O3536" s="28" t="str">
        <f>Def_Sistemas_Conectores_Cabos!$B$8</f>
        <v>SMA-RP 50-ohm</v>
      </c>
      <c r="P3536" s="19" t="str">
        <f>Def_Sistemas_Conectores_Cabos!$B$8</f>
        <v>SMA-RP 50-ohm</v>
      </c>
      <c r="Q3536" s="27" t="s">
        <v>91</v>
      </c>
      <c r="R3536" s="45">
        <v>0.5</v>
      </c>
      <c r="S3536" s="45">
        <v>0.5</v>
      </c>
      <c r="T3536" s="19" t="str">
        <f>Def_Sistemas_Conectores_Cabos!$C$8</f>
        <v>Cabo coaxial semi-rígido</v>
      </c>
      <c r="U3536" s="56"/>
      <c r="V3536" s="33"/>
      <c r="W3536" s="33"/>
      <c r="X3536" s="33"/>
    </row>
    <row r="3537" ht="15.75" customHeight="1">
      <c r="A3537" s="19" t="str">
        <f>Def_Sistemas_Conectores_Cabos!$A$22</f>
        <v>BPM de elétrons</v>
      </c>
      <c r="B3537" s="22" t="str">
        <f>Datas_Entregas!$A$3</f>
        <v>BTS/Anel</v>
      </c>
      <c r="C3537" s="25">
        <f t="array" ref="C3537">INDEX(Datas_Entregas!$B$2:$B$100, MATCH(B3537, Datas_Entregas!$A$2:$A$100, 0), 1)</f>
        <v>43296</v>
      </c>
      <c r="D3537" s="22" t="str">
        <f>Def_Status_Montagem!$A$4</f>
        <v>Comprado / Esperando entrega</v>
      </c>
      <c r="E3537" s="35" t="str">
        <f>Def_Status_Montagem!$B$4</f>
        <v>Contratada (inclui etiqueta)</v>
      </c>
      <c r="F3537" s="26"/>
      <c r="G3537" s="27"/>
      <c r="H3537" s="26" t="str">
        <f t="array" ref="H3537">INDEX(Def_Instancias_Equipamentos!$E$2:$E$5135, MATCH(K3537, Def_Instancias_Equipamentos!$D$2:$D$5135, 0), 1)</f>
        <v>SI-03C1</v>
      </c>
      <c r="I3537" s="27" t="str">
        <f t="array" ref="I3537">INDEX(Def_Instancias_Equipamentos!$E$2:$E$5135, MATCH(L3537, Def_Instancias_Equipamentos!$D$2:$D$5135, 0), 1)</f>
        <v>SI-03C1</v>
      </c>
      <c r="J3537" s="27" t="str">
        <f t="shared" si="26"/>
        <v>INTERNO</v>
      </c>
      <c r="K3537" s="28" t="str">
        <f>Def_Instancias_Equipamentos!$D$547</f>
        <v>SI-03C1:DI-BPMPkup-2</v>
      </c>
      <c r="L3537" s="19" t="str">
        <f>Def_Instancias_Equipamentos!$D$1058</f>
        <v>SI-03C1:DI-BPMSigPatch-2</v>
      </c>
      <c r="M3537" s="44" t="s">
        <v>89</v>
      </c>
      <c r="N3537" s="30" t="s">
        <v>52</v>
      </c>
      <c r="O3537" s="28" t="str">
        <f>Def_Sistemas_Conectores_Cabos!$B$8</f>
        <v>SMA-RP 50-ohm</v>
      </c>
      <c r="P3537" s="19" t="str">
        <f>Def_Sistemas_Conectores_Cabos!$B$8</f>
        <v>SMA-RP 50-ohm</v>
      </c>
      <c r="Q3537" s="27" t="s">
        <v>91</v>
      </c>
      <c r="R3537" s="45">
        <v>0.5</v>
      </c>
      <c r="S3537" s="45">
        <v>0.5</v>
      </c>
      <c r="T3537" s="19" t="str">
        <f>Def_Sistemas_Conectores_Cabos!$C$8</f>
        <v>Cabo coaxial semi-rígido</v>
      </c>
      <c r="U3537" s="56"/>
      <c r="V3537" s="33"/>
      <c r="W3537" s="33"/>
      <c r="X3537" s="33"/>
    </row>
    <row r="3538" ht="15.75" customHeight="1">
      <c r="A3538" s="19" t="str">
        <f>Def_Sistemas_Conectores_Cabos!$A$22</f>
        <v>BPM de elétrons</v>
      </c>
      <c r="B3538" s="22" t="str">
        <f>Datas_Entregas!$A$3</f>
        <v>BTS/Anel</v>
      </c>
      <c r="C3538" s="25">
        <f t="array" ref="C3538">INDEX(Datas_Entregas!$B$2:$B$100, MATCH(B3538, Datas_Entregas!$A$2:$A$100, 0), 1)</f>
        <v>43296</v>
      </c>
      <c r="D3538" s="22" t="str">
        <f>Def_Status_Montagem!$A$4</f>
        <v>Comprado / Esperando entrega</v>
      </c>
      <c r="E3538" s="35" t="str">
        <f>Def_Status_Montagem!$B$4</f>
        <v>Contratada (inclui etiqueta)</v>
      </c>
      <c r="F3538" s="26"/>
      <c r="G3538" s="27"/>
      <c r="H3538" s="26" t="str">
        <f t="array" ref="H3538">INDEX(Def_Instancias_Equipamentos!$E$2:$E$5135, MATCH(K3538, Def_Instancias_Equipamentos!$D$2:$D$5135, 0), 1)</f>
        <v>SI-03C2</v>
      </c>
      <c r="I3538" s="27" t="str">
        <f t="array" ref="I3538">INDEX(Def_Instancias_Equipamentos!$E$2:$E$5135, MATCH(L3538, Def_Instancias_Equipamentos!$D$2:$D$5135, 0), 1)</f>
        <v>SI-03C2</v>
      </c>
      <c r="J3538" s="27" t="str">
        <f t="shared" si="26"/>
        <v>INTERNO</v>
      </c>
      <c r="K3538" s="28" t="str">
        <f>Def_Instancias_Equipamentos!$D$548</f>
        <v>SI-03C2:DI-BPMPkup</v>
      </c>
      <c r="L3538" s="19" t="str">
        <f>Def_Instancias_Equipamentos!$D$1059</f>
        <v>SI-03C2:DI-BPMSigPatch</v>
      </c>
      <c r="M3538" s="44" t="s">
        <v>89</v>
      </c>
      <c r="N3538" s="30" t="s">
        <v>52</v>
      </c>
      <c r="O3538" s="28" t="str">
        <f>Def_Sistemas_Conectores_Cabos!$B$8</f>
        <v>SMA-RP 50-ohm</v>
      </c>
      <c r="P3538" s="19" t="str">
        <f>Def_Sistemas_Conectores_Cabos!$B$8</f>
        <v>SMA-RP 50-ohm</v>
      </c>
      <c r="Q3538" s="27" t="s">
        <v>91</v>
      </c>
      <c r="R3538" s="45">
        <v>0.5</v>
      </c>
      <c r="S3538" s="45">
        <v>0.5</v>
      </c>
      <c r="T3538" s="19" t="str">
        <f>Def_Sistemas_Conectores_Cabos!$C$8</f>
        <v>Cabo coaxial semi-rígido</v>
      </c>
      <c r="U3538" s="56"/>
      <c r="V3538" s="33"/>
      <c r="W3538" s="33"/>
      <c r="X3538" s="33"/>
    </row>
    <row r="3539" ht="15.75" customHeight="1">
      <c r="A3539" s="19" t="str">
        <f>Def_Sistemas_Conectores_Cabos!$A$22</f>
        <v>BPM de elétrons</v>
      </c>
      <c r="B3539" s="22" t="str">
        <f>Datas_Entregas!$A$3</f>
        <v>BTS/Anel</v>
      </c>
      <c r="C3539" s="25">
        <f t="array" ref="C3539">INDEX(Datas_Entregas!$B$2:$B$100, MATCH(B3539, Datas_Entregas!$A$2:$A$100, 0), 1)</f>
        <v>43296</v>
      </c>
      <c r="D3539" s="22" t="str">
        <f>Def_Status_Montagem!$A$4</f>
        <v>Comprado / Esperando entrega</v>
      </c>
      <c r="E3539" s="35" t="str">
        <f>Def_Status_Montagem!$B$4</f>
        <v>Contratada (inclui etiqueta)</v>
      </c>
      <c r="F3539" s="26"/>
      <c r="G3539" s="27"/>
      <c r="H3539" s="26" t="str">
        <f t="array" ref="H3539">INDEX(Def_Instancias_Equipamentos!$E$2:$E$5135, MATCH(K3539, Def_Instancias_Equipamentos!$D$2:$D$5135, 0), 1)</f>
        <v>SI-03C3</v>
      </c>
      <c r="I3539" s="27" t="str">
        <f t="array" ref="I3539">INDEX(Def_Instancias_Equipamentos!$E$2:$E$5135, MATCH(L3539, Def_Instancias_Equipamentos!$D$2:$D$5135, 0), 1)</f>
        <v>SI-03C3</v>
      </c>
      <c r="J3539" s="27" t="str">
        <f t="shared" si="26"/>
        <v>INTERNO</v>
      </c>
      <c r="K3539" s="28" t="str">
        <f>Def_Instancias_Equipamentos!$D$549</f>
        <v>SI-03C3:DI-BPMPkup-1</v>
      </c>
      <c r="L3539" s="19" t="str">
        <f>Def_Instancias_Equipamentos!$D$1060</f>
        <v>SI-03C3:DI-BPMSigPatch-1</v>
      </c>
      <c r="M3539" s="44" t="s">
        <v>89</v>
      </c>
      <c r="N3539" s="30" t="s">
        <v>52</v>
      </c>
      <c r="O3539" s="28" t="str">
        <f>Def_Sistemas_Conectores_Cabos!$B$8</f>
        <v>SMA-RP 50-ohm</v>
      </c>
      <c r="P3539" s="19" t="str">
        <f>Def_Sistemas_Conectores_Cabos!$B$8</f>
        <v>SMA-RP 50-ohm</v>
      </c>
      <c r="Q3539" s="27" t="s">
        <v>91</v>
      </c>
      <c r="R3539" s="45">
        <v>0.5</v>
      </c>
      <c r="S3539" s="45">
        <v>0.5</v>
      </c>
      <c r="T3539" s="19" t="str">
        <f>Def_Sistemas_Conectores_Cabos!$C$8</f>
        <v>Cabo coaxial semi-rígido</v>
      </c>
      <c r="U3539" s="56"/>
      <c r="V3539" s="33"/>
      <c r="W3539" s="33"/>
      <c r="X3539" s="33"/>
    </row>
    <row r="3540" ht="15.75" customHeight="1">
      <c r="A3540" s="19" t="str">
        <f>Def_Sistemas_Conectores_Cabos!$A$22</f>
        <v>BPM de elétrons</v>
      </c>
      <c r="B3540" s="22" t="str">
        <f>Datas_Entregas!$A$3</f>
        <v>BTS/Anel</v>
      </c>
      <c r="C3540" s="25">
        <f t="array" ref="C3540">INDEX(Datas_Entregas!$B$2:$B$100, MATCH(B3540, Datas_Entregas!$A$2:$A$100, 0), 1)</f>
        <v>43296</v>
      </c>
      <c r="D3540" s="22" t="str">
        <f>Def_Status_Montagem!$A$4</f>
        <v>Comprado / Esperando entrega</v>
      </c>
      <c r="E3540" s="35" t="str">
        <f>Def_Status_Montagem!$B$4</f>
        <v>Contratada (inclui etiqueta)</v>
      </c>
      <c r="F3540" s="26"/>
      <c r="G3540" s="27"/>
      <c r="H3540" s="26" t="str">
        <f t="array" ref="H3540">INDEX(Def_Instancias_Equipamentos!$E$2:$E$5135, MATCH(K3540, Def_Instancias_Equipamentos!$D$2:$D$5135, 0), 1)</f>
        <v>SI-03C3</v>
      </c>
      <c r="I3540" s="27" t="str">
        <f t="array" ref="I3540">INDEX(Def_Instancias_Equipamentos!$E$2:$E$5135, MATCH(L3540, Def_Instancias_Equipamentos!$D$2:$D$5135, 0), 1)</f>
        <v>SI-03C3</v>
      </c>
      <c r="J3540" s="27" t="str">
        <f t="shared" si="26"/>
        <v>INTERNO</v>
      </c>
      <c r="K3540" s="28" t="str">
        <f>Def_Instancias_Equipamentos!$D$550</f>
        <v>SI-03C3:DI-BPMPkup-2</v>
      </c>
      <c r="L3540" s="19" t="str">
        <f>Def_Instancias_Equipamentos!$D$1061</f>
        <v>SI-03C3:DI-BPMSigPatch-2</v>
      </c>
      <c r="M3540" s="44" t="s">
        <v>89</v>
      </c>
      <c r="N3540" s="30" t="s">
        <v>52</v>
      </c>
      <c r="O3540" s="28" t="str">
        <f>Def_Sistemas_Conectores_Cabos!$B$8</f>
        <v>SMA-RP 50-ohm</v>
      </c>
      <c r="P3540" s="19" t="str">
        <f>Def_Sistemas_Conectores_Cabos!$B$8</f>
        <v>SMA-RP 50-ohm</v>
      </c>
      <c r="Q3540" s="27" t="s">
        <v>91</v>
      </c>
      <c r="R3540" s="45">
        <v>0.5</v>
      </c>
      <c r="S3540" s="45">
        <v>0.5</v>
      </c>
      <c r="T3540" s="19" t="str">
        <f>Def_Sistemas_Conectores_Cabos!$C$8</f>
        <v>Cabo coaxial semi-rígido</v>
      </c>
      <c r="U3540" s="56"/>
      <c r="V3540" s="33"/>
      <c r="W3540" s="33"/>
      <c r="X3540" s="33"/>
    </row>
    <row r="3541" ht="15.75" customHeight="1">
      <c r="A3541" s="19" t="str">
        <f>Def_Sistemas_Conectores_Cabos!$A$22</f>
        <v>BPM de elétrons</v>
      </c>
      <c r="B3541" s="22" t="str">
        <f>Datas_Entregas!$A$3</f>
        <v>BTS/Anel</v>
      </c>
      <c r="C3541" s="25">
        <f t="array" ref="C3541">INDEX(Datas_Entregas!$B$2:$B$100, MATCH(B3541, Datas_Entregas!$A$2:$A$100, 0), 1)</f>
        <v>43296</v>
      </c>
      <c r="D3541" s="22" t="str">
        <f>Def_Status_Montagem!$A$4</f>
        <v>Comprado / Esperando entrega</v>
      </c>
      <c r="E3541" s="35" t="str">
        <f>Def_Status_Montagem!$B$4</f>
        <v>Contratada (inclui etiqueta)</v>
      </c>
      <c r="F3541" s="26"/>
      <c r="G3541" s="27"/>
      <c r="H3541" s="26" t="str">
        <f t="array" ref="H3541">INDEX(Def_Instancias_Equipamentos!$E$2:$E$5135, MATCH(K3541, Def_Instancias_Equipamentos!$D$2:$D$5135, 0), 1)</f>
        <v>SI-03C4</v>
      </c>
      <c r="I3541" s="27" t="str">
        <f t="array" ref="I3541">INDEX(Def_Instancias_Equipamentos!$E$2:$E$5135, MATCH(L3541, Def_Instancias_Equipamentos!$D$2:$D$5135, 0), 1)</f>
        <v>SI-03C4</v>
      </c>
      <c r="J3541" s="27" t="str">
        <f t="shared" si="26"/>
        <v>INTERNO</v>
      </c>
      <c r="K3541" s="28" t="str">
        <f>Def_Instancias_Equipamentos!$D$551</f>
        <v>SI-03C4:DI-BPMPkup</v>
      </c>
      <c r="L3541" s="19" t="str">
        <f>Def_Instancias_Equipamentos!$D$1062</f>
        <v>SI-03C4:DI-BPMSigPatch</v>
      </c>
      <c r="M3541" s="44" t="s">
        <v>89</v>
      </c>
      <c r="N3541" s="30" t="s">
        <v>52</v>
      </c>
      <c r="O3541" s="28" t="str">
        <f>Def_Sistemas_Conectores_Cabos!$B$8</f>
        <v>SMA-RP 50-ohm</v>
      </c>
      <c r="P3541" s="19" t="str">
        <f>Def_Sistemas_Conectores_Cabos!$B$8</f>
        <v>SMA-RP 50-ohm</v>
      </c>
      <c r="Q3541" s="27" t="s">
        <v>91</v>
      </c>
      <c r="R3541" s="45">
        <v>0.5</v>
      </c>
      <c r="S3541" s="45">
        <v>0.5</v>
      </c>
      <c r="T3541" s="19" t="str">
        <f>Def_Sistemas_Conectores_Cabos!$C$8</f>
        <v>Cabo coaxial semi-rígido</v>
      </c>
      <c r="U3541" s="56"/>
      <c r="V3541" s="33"/>
      <c r="W3541" s="33"/>
      <c r="X3541" s="33"/>
    </row>
    <row r="3542" ht="15.75" customHeight="1">
      <c r="A3542" s="19" t="str">
        <f>Def_Sistemas_Conectores_Cabos!$A$22</f>
        <v>BPM de elétrons</v>
      </c>
      <c r="B3542" s="22" t="str">
        <f>Datas_Entregas!$A$3</f>
        <v>BTS/Anel</v>
      </c>
      <c r="C3542" s="25">
        <f t="array" ref="C3542">INDEX(Datas_Entregas!$B$2:$B$100, MATCH(B3542, Datas_Entregas!$A$2:$A$100, 0), 1)</f>
        <v>43296</v>
      </c>
      <c r="D3542" s="22" t="str">
        <f>Def_Status_Montagem!$A$4</f>
        <v>Comprado / Esperando entrega</v>
      </c>
      <c r="E3542" s="35" t="str">
        <f>Def_Status_Montagem!$B$4</f>
        <v>Contratada (inclui etiqueta)</v>
      </c>
      <c r="F3542" s="26"/>
      <c r="G3542" s="27"/>
      <c r="H3542" s="26" t="str">
        <f t="array" ref="H3542">INDEX(Def_Instancias_Equipamentos!$E$2:$E$5135, MATCH(K3542, Def_Instancias_Equipamentos!$D$2:$D$5135, 0), 1)</f>
        <v>SI-03M1</v>
      </c>
      <c r="I3542" s="27" t="str">
        <f t="array" ref="I3542">INDEX(Def_Instancias_Equipamentos!$E$2:$E$5135, MATCH(L3542, Def_Instancias_Equipamentos!$D$2:$D$5135, 0), 1)</f>
        <v>SI-03M1</v>
      </c>
      <c r="J3542" s="27" t="str">
        <f t="shared" si="26"/>
        <v>INTERNO</v>
      </c>
      <c r="K3542" s="28" t="str">
        <f>Def_Instancias_Equipamentos!$D$552</f>
        <v>SI-03M1:DI-BPMPkup</v>
      </c>
      <c r="L3542" s="19" t="str">
        <f>Def_Instancias_Equipamentos!$D$1063</f>
        <v>SI-03M1:DI-BPMSigPatch</v>
      </c>
      <c r="M3542" s="44" t="s">
        <v>89</v>
      </c>
      <c r="N3542" s="30" t="s">
        <v>52</v>
      </c>
      <c r="O3542" s="28" t="str">
        <f>Def_Sistemas_Conectores_Cabos!$B$8</f>
        <v>SMA-RP 50-ohm</v>
      </c>
      <c r="P3542" s="19" t="str">
        <f>Def_Sistemas_Conectores_Cabos!$B$8</f>
        <v>SMA-RP 50-ohm</v>
      </c>
      <c r="Q3542" s="27" t="s">
        <v>91</v>
      </c>
      <c r="R3542" s="45">
        <v>0.5</v>
      </c>
      <c r="S3542" s="45">
        <v>0.5</v>
      </c>
      <c r="T3542" s="19" t="str">
        <f>Def_Sistemas_Conectores_Cabos!$C$8</f>
        <v>Cabo coaxial semi-rígido</v>
      </c>
      <c r="U3542" s="56"/>
      <c r="V3542" s="33"/>
      <c r="W3542" s="33"/>
      <c r="X3542" s="33"/>
    </row>
    <row r="3543" ht="15.75" customHeight="1">
      <c r="A3543" s="19" t="str">
        <f>Def_Sistemas_Conectores_Cabos!$A$22</f>
        <v>BPM de elétrons</v>
      </c>
      <c r="B3543" s="22" t="str">
        <f>Datas_Entregas!$A$3</f>
        <v>BTS/Anel</v>
      </c>
      <c r="C3543" s="25">
        <f t="array" ref="C3543">INDEX(Datas_Entregas!$B$2:$B$100, MATCH(B3543, Datas_Entregas!$A$2:$A$100, 0), 1)</f>
        <v>43296</v>
      </c>
      <c r="D3543" s="22" t="str">
        <f>Def_Status_Montagem!$A$4</f>
        <v>Comprado / Esperando entrega</v>
      </c>
      <c r="E3543" s="35" t="str">
        <f>Def_Status_Montagem!$B$4</f>
        <v>Contratada (inclui etiqueta)</v>
      </c>
      <c r="F3543" s="26"/>
      <c r="G3543" s="27"/>
      <c r="H3543" s="26" t="str">
        <f t="array" ref="H3543">INDEX(Def_Instancias_Equipamentos!$E$2:$E$5135, MATCH(K3543, Def_Instancias_Equipamentos!$D$2:$D$5135, 0), 1)</f>
        <v>SI-03M2</v>
      </c>
      <c r="I3543" s="27" t="str">
        <f t="array" ref="I3543">INDEX(Def_Instancias_Equipamentos!$E$2:$E$5135, MATCH(L3543, Def_Instancias_Equipamentos!$D$2:$D$5135, 0), 1)</f>
        <v>SI-03M2</v>
      </c>
      <c r="J3543" s="27" t="str">
        <f t="shared" si="26"/>
        <v>INTERNO</v>
      </c>
      <c r="K3543" s="28" t="str">
        <f>Def_Instancias_Equipamentos!$D$553</f>
        <v>SI-03M2:DI-BPMPkup</v>
      </c>
      <c r="L3543" s="19" t="str">
        <f>Def_Instancias_Equipamentos!$D$1064</f>
        <v>SI-03M2:DI-BPMSigPatch</v>
      </c>
      <c r="M3543" s="44" t="s">
        <v>89</v>
      </c>
      <c r="N3543" s="30" t="s">
        <v>52</v>
      </c>
      <c r="O3543" s="28" t="str">
        <f>Def_Sistemas_Conectores_Cabos!$B$8</f>
        <v>SMA-RP 50-ohm</v>
      </c>
      <c r="P3543" s="19" t="str">
        <f>Def_Sistemas_Conectores_Cabos!$B$8</f>
        <v>SMA-RP 50-ohm</v>
      </c>
      <c r="Q3543" s="27" t="s">
        <v>91</v>
      </c>
      <c r="R3543" s="45">
        <v>0.5</v>
      </c>
      <c r="S3543" s="45">
        <v>0.5</v>
      </c>
      <c r="T3543" s="19" t="str">
        <f>Def_Sistemas_Conectores_Cabos!$C$8</f>
        <v>Cabo coaxial semi-rígido</v>
      </c>
      <c r="U3543" s="56"/>
      <c r="V3543" s="33"/>
      <c r="W3543" s="33"/>
      <c r="X3543" s="33"/>
    </row>
    <row r="3544" ht="15.75" customHeight="1">
      <c r="A3544" s="19" t="str">
        <f>Def_Sistemas_Conectores_Cabos!$A$22</f>
        <v>BPM de elétrons</v>
      </c>
      <c r="B3544" s="22" t="str">
        <f>Datas_Entregas!$A$3</f>
        <v>BTS/Anel</v>
      </c>
      <c r="C3544" s="25">
        <f t="array" ref="C3544">INDEX(Datas_Entregas!$B$2:$B$100, MATCH(B3544, Datas_Entregas!$A$2:$A$100, 0), 1)</f>
        <v>43296</v>
      </c>
      <c r="D3544" s="22" t="str">
        <f>Def_Status_Montagem!$A$4</f>
        <v>Comprado / Esperando entrega</v>
      </c>
      <c r="E3544" s="35" t="str">
        <f>Def_Status_Montagem!$B$4</f>
        <v>Contratada (inclui etiqueta)</v>
      </c>
      <c r="F3544" s="26"/>
      <c r="G3544" s="27"/>
      <c r="H3544" s="26" t="str">
        <f t="array" ref="H3544">INDEX(Def_Instancias_Equipamentos!$E$2:$E$5135, MATCH(K3544, Def_Instancias_Equipamentos!$D$2:$D$5135, 0), 1)</f>
        <v>SI-03SP</v>
      </c>
      <c r="I3544" s="27" t="str">
        <f t="array" ref="I3544">INDEX(Def_Instancias_Equipamentos!$E$2:$E$5135, MATCH(L3544, Def_Instancias_Equipamentos!$D$2:$D$5135, 0), 1)</f>
        <v>SI-03SP</v>
      </c>
      <c r="J3544" s="27" t="str">
        <f t="shared" si="26"/>
        <v>INTERNO</v>
      </c>
      <c r="K3544" s="28" t="str">
        <f>Def_Instancias_Equipamentos!$D$694</f>
        <v>SI-03SP:DI-BPMPkup-1</v>
      </c>
      <c r="L3544" s="19" t="str">
        <f>Def_Instancias_Equipamentos!$D$1205</f>
        <v>SI-03SP:DI-BPMSigPatch-1</v>
      </c>
      <c r="M3544" s="44" t="s">
        <v>89</v>
      </c>
      <c r="N3544" s="30" t="s">
        <v>52</v>
      </c>
      <c r="O3544" s="28" t="str">
        <f>Def_Sistemas_Conectores_Cabos!$B$8</f>
        <v>SMA-RP 50-ohm</v>
      </c>
      <c r="P3544" s="19" t="str">
        <f>Def_Sistemas_Conectores_Cabos!$B$8</f>
        <v>SMA-RP 50-ohm</v>
      </c>
      <c r="Q3544" s="27" t="s">
        <v>91</v>
      </c>
      <c r="R3544" s="45">
        <v>0.5</v>
      </c>
      <c r="S3544" s="45">
        <v>0.5</v>
      </c>
      <c r="T3544" s="19" t="str">
        <f>Def_Sistemas_Conectores_Cabos!$C$8</f>
        <v>Cabo coaxial semi-rígido</v>
      </c>
      <c r="U3544" s="56"/>
      <c r="V3544" s="33"/>
      <c r="W3544" s="33"/>
      <c r="X3544" s="33"/>
    </row>
    <row r="3545" ht="15.75" customHeight="1">
      <c r="A3545" s="19" t="str">
        <f>Def_Sistemas_Conectores_Cabos!$A$22</f>
        <v>BPM de elétrons</v>
      </c>
      <c r="B3545" s="22" t="str">
        <f>Datas_Entregas!$A$3</f>
        <v>BTS/Anel</v>
      </c>
      <c r="C3545" s="25">
        <f t="array" ref="C3545">INDEX(Datas_Entregas!$B$2:$B$100, MATCH(B3545, Datas_Entregas!$A$2:$A$100, 0), 1)</f>
        <v>43296</v>
      </c>
      <c r="D3545" s="22" t="str">
        <f>Def_Status_Montagem!$A$4</f>
        <v>Comprado / Esperando entrega</v>
      </c>
      <c r="E3545" s="35" t="str">
        <f>Def_Status_Montagem!$B$4</f>
        <v>Contratada (inclui etiqueta)</v>
      </c>
      <c r="F3545" s="26"/>
      <c r="G3545" s="27"/>
      <c r="H3545" s="26" t="str">
        <f t="array" ref="H3545">INDEX(Def_Instancias_Equipamentos!$E$2:$E$5135, MATCH(K3545, Def_Instancias_Equipamentos!$D$2:$D$5135, 0), 1)</f>
        <v>SI-03SP</v>
      </c>
      <c r="I3545" s="27" t="str">
        <f t="array" ref="I3545">INDEX(Def_Instancias_Equipamentos!$E$2:$E$5135, MATCH(L3545, Def_Instancias_Equipamentos!$D$2:$D$5135, 0), 1)</f>
        <v>SI-03SP</v>
      </c>
      <c r="J3545" s="27" t="str">
        <f t="shared" si="26"/>
        <v>INTERNO</v>
      </c>
      <c r="K3545" s="28" t="str">
        <f>Def_Instancias_Equipamentos!$D$695</f>
        <v>SI-03SP:DI-BPMPkup-2</v>
      </c>
      <c r="L3545" s="19" t="str">
        <f>Def_Instancias_Equipamentos!$D$1206</f>
        <v>SI-03SP:DI-BPMSigPatch-2</v>
      </c>
      <c r="M3545" s="44" t="s">
        <v>89</v>
      </c>
      <c r="N3545" s="30" t="s">
        <v>52</v>
      </c>
      <c r="O3545" s="28" t="str">
        <f>Def_Sistemas_Conectores_Cabos!$B$8</f>
        <v>SMA-RP 50-ohm</v>
      </c>
      <c r="P3545" s="19" t="str">
        <f>Def_Sistemas_Conectores_Cabos!$B$8</f>
        <v>SMA-RP 50-ohm</v>
      </c>
      <c r="Q3545" s="27" t="s">
        <v>91</v>
      </c>
      <c r="R3545" s="45">
        <v>0.5</v>
      </c>
      <c r="S3545" s="45">
        <v>0.5</v>
      </c>
      <c r="T3545" s="19" t="str">
        <f>Def_Sistemas_Conectores_Cabos!$C$8</f>
        <v>Cabo coaxial semi-rígido</v>
      </c>
      <c r="U3545" s="56"/>
      <c r="V3545" s="33"/>
      <c r="W3545" s="33"/>
      <c r="X3545" s="33"/>
    </row>
    <row r="3546" ht="15.75" customHeight="1">
      <c r="A3546" s="19" t="str">
        <f>Def_Sistemas_Conectores_Cabos!$A$22</f>
        <v>BPM de elétrons</v>
      </c>
      <c r="B3546" s="22" t="str">
        <f>Datas_Entregas!$A$3</f>
        <v>BTS/Anel</v>
      </c>
      <c r="C3546" s="25">
        <f t="array" ref="C3546">INDEX(Datas_Entregas!$B$2:$B$100, MATCH(B3546, Datas_Entregas!$A$2:$A$100, 0), 1)</f>
        <v>43296</v>
      </c>
      <c r="D3546" s="22" t="str">
        <f>Def_Status_Montagem!$A$4</f>
        <v>Comprado / Esperando entrega</v>
      </c>
      <c r="E3546" s="35" t="str">
        <f>Def_Status_Montagem!$B$4</f>
        <v>Contratada (inclui etiqueta)</v>
      </c>
      <c r="F3546" s="26"/>
      <c r="G3546" s="27"/>
      <c r="H3546" s="26" t="str">
        <f t="array" ref="H3546">INDEX(Def_Instancias_Equipamentos!$E$2:$E$5135, MATCH(K3546, Def_Instancias_Equipamentos!$D$2:$D$5135, 0), 1)</f>
        <v>SI-04C1</v>
      </c>
      <c r="I3546" s="27" t="str">
        <f t="array" ref="I3546">INDEX(Def_Instancias_Equipamentos!$E$2:$E$5135, MATCH(L3546, Def_Instancias_Equipamentos!$D$2:$D$5135, 0), 1)</f>
        <v>SI-04C1</v>
      </c>
      <c r="J3546" s="27" t="str">
        <f t="shared" si="26"/>
        <v>INTERNO</v>
      </c>
      <c r="K3546" s="28" t="str">
        <f>Def_Instancias_Equipamentos!$D$554</f>
        <v>SI-04C1:DI-BPMPkup-1</v>
      </c>
      <c r="L3546" s="19" t="str">
        <f>Def_Instancias_Equipamentos!$D$1065</f>
        <v>SI-04C1:DI-BPMSigPatch-1</v>
      </c>
      <c r="M3546" s="44" t="s">
        <v>89</v>
      </c>
      <c r="N3546" s="30" t="s">
        <v>52</v>
      </c>
      <c r="O3546" s="28" t="str">
        <f>Def_Sistemas_Conectores_Cabos!$B$8</f>
        <v>SMA-RP 50-ohm</v>
      </c>
      <c r="P3546" s="19" t="str">
        <f>Def_Sistemas_Conectores_Cabos!$B$8</f>
        <v>SMA-RP 50-ohm</v>
      </c>
      <c r="Q3546" s="27" t="s">
        <v>91</v>
      </c>
      <c r="R3546" s="45">
        <v>0.5</v>
      </c>
      <c r="S3546" s="45">
        <v>0.5</v>
      </c>
      <c r="T3546" s="19" t="str">
        <f>Def_Sistemas_Conectores_Cabos!$C$8</f>
        <v>Cabo coaxial semi-rígido</v>
      </c>
      <c r="U3546" s="56"/>
      <c r="V3546" s="33"/>
      <c r="W3546" s="33"/>
      <c r="X3546" s="33"/>
    </row>
    <row r="3547" ht="15.75" customHeight="1">
      <c r="A3547" s="19" t="str">
        <f>Def_Sistemas_Conectores_Cabos!$A$22</f>
        <v>BPM de elétrons</v>
      </c>
      <c r="B3547" s="22" t="str">
        <f>Datas_Entregas!$A$3</f>
        <v>BTS/Anel</v>
      </c>
      <c r="C3547" s="25">
        <f t="array" ref="C3547">INDEX(Datas_Entregas!$B$2:$B$100, MATCH(B3547, Datas_Entregas!$A$2:$A$100, 0), 1)</f>
        <v>43296</v>
      </c>
      <c r="D3547" s="22" t="str">
        <f>Def_Status_Montagem!$A$4</f>
        <v>Comprado / Esperando entrega</v>
      </c>
      <c r="E3547" s="35" t="str">
        <f>Def_Status_Montagem!$B$4</f>
        <v>Contratada (inclui etiqueta)</v>
      </c>
      <c r="F3547" s="26"/>
      <c r="G3547" s="27"/>
      <c r="H3547" s="26" t="str">
        <f t="array" ref="H3547">INDEX(Def_Instancias_Equipamentos!$E$2:$E$5135, MATCH(K3547, Def_Instancias_Equipamentos!$D$2:$D$5135, 0), 1)</f>
        <v>SI-04C1</v>
      </c>
      <c r="I3547" s="27" t="str">
        <f t="array" ref="I3547">INDEX(Def_Instancias_Equipamentos!$E$2:$E$5135, MATCH(L3547, Def_Instancias_Equipamentos!$D$2:$D$5135, 0), 1)</f>
        <v>SI-04C1</v>
      </c>
      <c r="J3547" s="27" t="str">
        <f t="shared" si="26"/>
        <v>INTERNO</v>
      </c>
      <c r="K3547" s="28" t="str">
        <f>Def_Instancias_Equipamentos!$D$555</f>
        <v>SI-04C1:DI-BPMPkup-2</v>
      </c>
      <c r="L3547" s="19" t="str">
        <f>Def_Instancias_Equipamentos!$D$1066</f>
        <v>SI-04C1:DI-BPMSigPatch-2</v>
      </c>
      <c r="M3547" s="44" t="s">
        <v>89</v>
      </c>
      <c r="N3547" s="30" t="s">
        <v>52</v>
      </c>
      <c r="O3547" s="28" t="str">
        <f>Def_Sistemas_Conectores_Cabos!$B$8</f>
        <v>SMA-RP 50-ohm</v>
      </c>
      <c r="P3547" s="19" t="str">
        <f>Def_Sistemas_Conectores_Cabos!$B$8</f>
        <v>SMA-RP 50-ohm</v>
      </c>
      <c r="Q3547" s="27" t="s">
        <v>91</v>
      </c>
      <c r="R3547" s="45">
        <v>0.5</v>
      </c>
      <c r="S3547" s="45">
        <v>0.5</v>
      </c>
      <c r="T3547" s="19" t="str">
        <f>Def_Sistemas_Conectores_Cabos!$C$8</f>
        <v>Cabo coaxial semi-rígido</v>
      </c>
      <c r="U3547" s="56"/>
      <c r="V3547" s="33"/>
      <c r="W3547" s="33"/>
      <c r="X3547" s="33"/>
    </row>
    <row r="3548" ht="15.75" customHeight="1">
      <c r="A3548" s="19" t="str">
        <f>Def_Sistemas_Conectores_Cabos!$A$22</f>
        <v>BPM de elétrons</v>
      </c>
      <c r="B3548" s="22" t="str">
        <f>Datas_Entregas!$A$3</f>
        <v>BTS/Anel</v>
      </c>
      <c r="C3548" s="25">
        <f t="array" ref="C3548">INDEX(Datas_Entregas!$B$2:$B$100, MATCH(B3548, Datas_Entregas!$A$2:$A$100, 0), 1)</f>
        <v>43296</v>
      </c>
      <c r="D3548" s="22" t="str">
        <f>Def_Status_Montagem!$A$4</f>
        <v>Comprado / Esperando entrega</v>
      </c>
      <c r="E3548" s="35" t="str">
        <f>Def_Status_Montagem!$B$4</f>
        <v>Contratada (inclui etiqueta)</v>
      </c>
      <c r="F3548" s="26"/>
      <c r="G3548" s="27"/>
      <c r="H3548" s="26" t="str">
        <f t="array" ref="H3548">INDEX(Def_Instancias_Equipamentos!$E$2:$E$5135, MATCH(K3548, Def_Instancias_Equipamentos!$D$2:$D$5135, 0), 1)</f>
        <v>SI-04C2</v>
      </c>
      <c r="I3548" s="27" t="str">
        <f t="array" ref="I3548">INDEX(Def_Instancias_Equipamentos!$E$2:$E$5135, MATCH(L3548, Def_Instancias_Equipamentos!$D$2:$D$5135, 0), 1)</f>
        <v>SI-04C2</v>
      </c>
      <c r="J3548" s="27" t="str">
        <f t="shared" si="26"/>
        <v>INTERNO</v>
      </c>
      <c r="K3548" s="28" t="str">
        <f>Def_Instancias_Equipamentos!$D$556</f>
        <v>SI-04C2:DI-BPMPkup</v>
      </c>
      <c r="L3548" s="19" t="str">
        <f>Def_Instancias_Equipamentos!$D$1067</f>
        <v>SI-04C2:DI-BPMSigPatch</v>
      </c>
      <c r="M3548" s="44" t="s">
        <v>89</v>
      </c>
      <c r="N3548" s="30" t="s">
        <v>52</v>
      </c>
      <c r="O3548" s="28" t="str">
        <f>Def_Sistemas_Conectores_Cabos!$B$8</f>
        <v>SMA-RP 50-ohm</v>
      </c>
      <c r="P3548" s="19" t="str">
        <f>Def_Sistemas_Conectores_Cabos!$B$8</f>
        <v>SMA-RP 50-ohm</v>
      </c>
      <c r="Q3548" s="27" t="s">
        <v>91</v>
      </c>
      <c r="R3548" s="45">
        <v>0.5</v>
      </c>
      <c r="S3548" s="45">
        <v>0.5</v>
      </c>
      <c r="T3548" s="19" t="str">
        <f>Def_Sistemas_Conectores_Cabos!$C$8</f>
        <v>Cabo coaxial semi-rígido</v>
      </c>
      <c r="U3548" s="56"/>
      <c r="V3548" s="33"/>
      <c r="W3548" s="33"/>
      <c r="X3548" s="33"/>
    </row>
    <row r="3549" ht="15.75" customHeight="1">
      <c r="A3549" s="19" t="str">
        <f>Def_Sistemas_Conectores_Cabos!$A$22</f>
        <v>BPM de elétrons</v>
      </c>
      <c r="B3549" s="22" t="str">
        <f>Datas_Entregas!$A$3</f>
        <v>BTS/Anel</v>
      </c>
      <c r="C3549" s="25">
        <f t="array" ref="C3549">INDEX(Datas_Entregas!$B$2:$B$100, MATCH(B3549, Datas_Entregas!$A$2:$A$100, 0), 1)</f>
        <v>43296</v>
      </c>
      <c r="D3549" s="22" t="str">
        <f>Def_Status_Montagem!$A$4</f>
        <v>Comprado / Esperando entrega</v>
      </c>
      <c r="E3549" s="35" t="str">
        <f>Def_Status_Montagem!$B$4</f>
        <v>Contratada (inclui etiqueta)</v>
      </c>
      <c r="F3549" s="26"/>
      <c r="G3549" s="27"/>
      <c r="H3549" s="26" t="str">
        <f t="array" ref="H3549">INDEX(Def_Instancias_Equipamentos!$E$2:$E$5135, MATCH(K3549, Def_Instancias_Equipamentos!$D$2:$D$5135, 0), 1)</f>
        <v>SI-04C3</v>
      </c>
      <c r="I3549" s="27" t="str">
        <f t="array" ref="I3549">INDEX(Def_Instancias_Equipamentos!$E$2:$E$5135, MATCH(L3549, Def_Instancias_Equipamentos!$D$2:$D$5135, 0), 1)</f>
        <v>SI-04C3</v>
      </c>
      <c r="J3549" s="27" t="str">
        <f t="shared" si="26"/>
        <v>INTERNO</v>
      </c>
      <c r="K3549" s="28" t="str">
        <f>Def_Instancias_Equipamentos!$D$557</f>
        <v>SI-04C3:DI-BPMPkup-1</v>
      </c>
      <c r="L3549" s="19" t="str">
        <f>Def_Instancias_Equipamentos!$D$1068</f>
        <v>SI-04C3:DI-BPMSigPatch-1</v>
      </c>
      <c r="M3549" s="44" t="s">
        <v>89</v>
      </c>
      <c r="N3549" s="30" t="s">
        <v>52</v>
      </c>
      <c r="O3549" s="28" t="str">
        <f>Def_Sistemas_Conectores_Cabos!$B$8</f>
        <v>SMA-RP 50-ohm</v>
      </c>
      <c r="P3549" s="19" t="str">
        <f>Def_Sistemas_Conectores_Cabos!$B$8</f>
        <v>SMA-RP 50-ohm</v>
      </c>
      <c r="Q3549" s="27" t="s">
        <v>91</v>
      </c>
      <c r="R3549" s="45">
        <v>0.5</v>
      </c>
      <c r="S3549" s="45">
        <v>0.5</v>
      </c>
      <c r="T3549" s="19" t="str">
        <f>Def_Sistemas_Conectores_Cabos!$C$8</f>
        <v>Cabo coaxial semi-rígido</v>
      </c>
      <c r="U3549" s="56"/>
      <c r="V3549" s="33"/>
      <c r="W3549" s="33"/>
      <c r="X3549" s="33"/>
    </row>
    <row r="3550" ht="15.75" customHeight="1">
      <c r="A3550" s="19" t="str">
        <f>Def_Sistemas_Conectores_Cabos!$A$22</f>
        <v>BPM de elétrons</v>
      </c>
      <c r="B3550" s="22" t="str">
        <f>Datas_Entregas!$A$3</f>
        <v>BTS/Anel</v>
      </c>
      <c r="C3550" s="25">
        <f t="array" ref="C3550">INDEX(Datas_Entregas!$B$2:$B$100, MATCH(B3550, Datas_Entregas!$A$2:$A$100, 0), 1)</f>
        <v>43296</v>
      </c>
      <c r="D3550" s="22" t="str">
        <f>Def_Status_Montagem!$A$4</f>
        <v>Comprado / Esperando entrega</v>
      </c>
      <c r="E3550" s="35" t="str">
        <f>Def_Status_Montagem!$B$4</f>
        <v>Contratada (inclui etiqueta)</v>
      </c>
      <c r="F3550" s="26"/>
      <c r="G3550" s="27"/>
      <c r="H3550" s="26" t="str">
        <f t="array" ref="H3550">INDEX(Def_Instancias_Equipamentos!$E$2:$E$5135, MATCH(K3550, Def_Instancias_Equipamentos!$D$2:$D$5135, 0), 1)</f>
        <v>SI-04C3</v>
      </c>
      <c r="I3550" s="27" t="str">
        <f t="array" ref="I3550">INDEX(Def_Instancias_Equipamentos!$E$2:$E$5135, MATCH(L3550, Def_Instancias_Equipamentos!$D$2:$D$5135, 0), 1)</f>
        <v>SI-04C3</v>
      </c>
      <c r="J3550" s="27" t="str">
        <f t="shared" si="26"/>
        <v>INTERNO</v>
      </c>
      <c r="K3550" s="28" t="str">
        <f>Def_Instancias_Equipamentos!$D$558</f>
        <v>SI-04C3:DI-BPMPkup-2</v>
      </c>
      <c r="L3550" s="19" t="str">
        <f>Def_Instancias_Equipamentos!$D$1069</f>
        <v>SI-04C3:DI-BPMSigPatch-2</v>
      </c>
      <c r="M3550" s="44" t="s">
        <v>89</v>
      </c>
      <c r="N3550" s="30" t="s">
        <v>52</v>
      </c>
      <c r="O3550" s="28" t="str">
        <f>Def_Sistemas_Conectores_Cabos!$B$8</f>
        <v>SMA-RP 50-ohm</v>
      </c>
      <c r="P3550" s="19" t="str">
        <f>Def_Sistemas_Conectores_Cabos!$B$8</f>
        <v>SMA-RP 50-ohm</v>
      </c>
      <c r="Q3550" s="27" t="s">
        <v>91</v>
      </c>
      <c r="R3550" s="45">
        <v>0.5</v>
      </c>
      <c r="S3550" s="45">
        <v>0.5</v>
      </c>
      <c r="T3550" s="19" t="str">
        <f>Def_Sistemas_Conectores_Cabos!$C$8</f>
        <v>Cabo coaxial semi-rígido</v>
      </c>
      <c r="U3550" s="56"/>
      <c r="V3550" s="33"/>
      <c r="W3550" s="33"/>
      <c r="X3550" s="33"/>
    </row>
    <row r="3551" ht="15.75" customHeight="1">
      <c r="A3551" s="19" t="str">
        <f>Def_Sistemas_Conectores_Cabos!$A$22</f>
        <v>BPM de elétrons</v>
      </c>
      <c r="B3551" s="22" t="str">
        <f>Datas_Entregas!$A$3</f>
        <v>BTS/Anel</v>
      </c>
      <c r="C3551" s="25">
        <f t="array" ref="C3551">INDEX(Datas_Entregas!$B$2:$B$100, MATCH(B3551, Datas_Entregas!$A$2:$A$100, 0), 1)</f>
        <v>43296</v>
      </c>
      <c r="D3551" s="22" t="str">
        <f>Def_Status_Montagem!$A$4</f>
        <v>Comprado / Esperando entrega</v>
      </c>
      <c r="E3551" s="35" t="str">
        <f>Def_Status_Montagem!$B$4</f>
        <v>Contratada (inclui etiqueta)</v>
      </c>
      <c r="F3551" s="26"/>
      <c r="G3551" s="27"/>
      <c r="H3551" s="26" t="str">
        <f t="array" ref="H3551">INDEX(Def_Instancias_Equipamentos!$E$2:$E$5135, MATCH(K3551, Def_Instancias_Equipamentos!$D$2:$D$5135, 0), 1)</f>
        <v>SI-04C4</v>
      </c>
      <c r="I3551" s="27" t="str">
        <f t="array" ref="I3551">INDEX(Def_Instancias_Equipamentos!$E$2:$E$5135, MATCH(L3551, Def_Instancias_Equipamentos!$D$2:$D$5135, 0), 1)</f>
        <v>SI-04C4</v>
      </c>
      <c r="J3551" s="27" t="str">
        <f t="shared" si="26"/>
        <v>INTERNO</v>
      </c>
      <c r="K3551" s="28" t="str">
        <f>Def_Instancias_Equipamentos!$D$559</f>
        <v>SI-04C4:DI-BPMPkup</v>
      </c>
      <c r="L3551" s="19" t="str">
        <f>Def_Instancias_Equipamentos!$D$1070</f>
        <v>SI-04C4:DI-BPMSigPatch</v>
      </c>
      <c r="M3551" s="44" t="s">
        <v>89</v>
      </c>
      <c r="N3551" s="30" t="s">
        <v>52</v>
      </c>
      <c r="O3551" s="28" t="str">
        <f>Def_Sistemas_Conectores_Cabos!$B$8</f>
        <v>SMA-RP 50-ohm</v>
      </c>
      <c r="P3551" s="19" t="str">
        <f>Def_Sistemas_Conectores_Cabos!$B$8</f>
        <v>SMA-RP 50-ohm</v>
      </c>
      <c r="Q3551" s="27" t="s">
        <v>91</v>
      </c>
      <c r="R3551" s="45">
        <v>0.5</v>
      </c>
      <c r="S3551" s="45">
        <v>0.5</v>
      </c>
      <c r="T3551" s="19" t="str">
        <f>Def_Sistemas_Conectores_Cabos!$C$8</f>
        <v>Cabo coaxial semi-rígido</v>
      </c>
      <c r="U3551" s="56"/>
      <c r="V3551" s="33"/>
      <c r="W3551" s="33"/>
      <c r="X3551" s="33"/>
    </row>
    <row r="3552" ht="15.75" customHeight="1">
      <c r="A3552" s="19" t="str">
        <f>Def_Sistemas_Conectores_Cabos!$A$22</f>
        <v>BPM de elétrons</v>
      </c>
      <c r="B3552" s="22" t="str">
        <f>Datas_Entregas!$A$3</f>
        <v>BTS/Anel</v>
      </c>
      <c r="C3552" s="25">
        <f t="array" ref="C3552">INDEX(Datas_Entregas!$B$2:$B$100, MATCH(B3552, Datas_Entregas!$A$2:$A$100, 0), 1)</f>
        <v>43296</v>
      </c>
      <c r="D3552" s="22" t="str">
        <f>Def_Status_Montagem!$A$4</f>
        <v>Comprado / Esperando entrega</v>
      </c>
      <c r="E3552" s="35" t="str">
        <f>Def_Status_Montagem!$B$4</f>
        <v>Contratada (inclui etiqueta)</v>
      </c>
      <c r="F3552" s="26"/>
      <c r="G3552" s="27"/>
      <c r="H3552" s="26" t="str">
        <f t="array" ref="H3552">INDEX(Def_Instancias_Equipamentos!$E$2:$E$5135, MATCH(K3552, Def_Instancias_Equipamentos!$D$2:$D$5135, 0), 1)</f>
        <v>SI-04M1</v>
      </c>
      <c r="I3552" s="27" t="str">
        <f t="array" ref="I3552">INDEX(Def_Instancias_Equipamentos!$E$2:$E$5135, MATCH(L3552, Def_Instancias_Equipamentos!$D$2:$D$5135, 0), 1)</f>
        <v>SI-04M1</v>
      </c>
      <c r="J3552" s="27" t="str">
        <f t="shared" si="26"/>
        <v>INTERNO</v>
      </c>
      <c r="K3552" s="28" t="str">
        <f>Def_Instancias_Equipamentos!$D$560</f>
        <v>SI-04M1:DI-BPMPkup</v>
      </c>
      <c r="L3552" s="19" t="str">
        <f>Def_Instancias_Equipamentos!$D$1071</f>
        <v>SI-04M1:DI-BPMSigPatch</v>
      </c>
      <c r="M3552" s="44" t="s">
        <v>89</v>
      </c>
      <c r="N3552" s="30" t="s">
        <v>52</v>
      </c>
      <c r="O3552" s="28" t="str">
        <f>Def_Sistemas_Conectores_Cabos!$B$8</f>
        <v>SMA-RP 50-ohm</v>
      </c>
      <c r="P3552" s="19" t="str">
        <f>Def_Sistemas_Conectores_Cabos!$B$8</f>
        <v>SMA-RP 50-ohm</v>
      </c>
      <c r="Q3552" s="27" t="s">
        <v>91</v>
      </c>
      <c r="R3552" s="45">
        <v>0.5</v>
      </c>
      <c r="S3552" s="45">
        <v>0.5</v>
      </c>
      <c r="T3552" s="19" t="str">
        <f>Def_Sistemas_Conectores_Cabos!$C$8</f>
        <v>Cabo coaxial semi-rígido</v>
      </c>
      <c r="U3552" s="56"/>
      <c r="V3552" s="33"/>
      <c r="W3552" s="33"/>
      <c r="X3552" s="33"/>
    </row>
    <row r="3553" ht="15.75" customHeight="1">
      <c r="A3553" s="19" t="str">
        <f>Def_Sistemas_Conectores_Cabos!$A$22</f>
        <v>BPM de elétrons</v>
      </c>
      <c r="B3553" s="22" t="str">
        <f>Datas_Entregas!$A$3</f>
        <v>BTS/Anel</v>
      </c>
      <c r="C3553" s="25">
        <f t="array" ref="C3553">INDEX(Datas_Entregas!$B$2:$B$100, MATCH(B3553, Datas_Entregas!$A$2:$A$100, 0), 1)</f>
        <v>43296</v>
      </c>
      <c r="D3553" s="22" t="str">
        <f>Def_Status_Montagem!$A$4</f>
        <v>Comprado / Esperando entrega</v>
      </c>
      <c r="E3553" s="35" t="str">
        <f>Def_Status_Montagem!$B$4</f>
        <v>Contratada (inclui etiqueta)</v>
      </c>
      <c r="F3553" s="26"/>
      <c r="G3553" s="27"/>
      <c r="H3553" s="26" t="str">
        <f t="array" ref="H3553">INDEX(Def_Instancias_Equipamentos!$E$2:$E$5135, MATCH(K3553, Def_Instancias_Equipamentos!$D$2:$D$5135, 0), 1)</f>
        <v>SI-04M2</v>
      </c>
      <c r="I3553" s="27" t="str">
        <f t="array" ref="I3553">INDEX(Def_Instancias_Equipamentos!$E$2:$E$5135, MATCH(L3553, Def_Instancias_Equipamentos!$D$2:$D$5135, 0), 1)</f>
        <v>SI-04M2</v>
      </c>
      <c r="J3553" s="27" t="str">
        <f t="shared" si="26"/>
        <v>INTERNO</v>
      </c>
      <c r="K3553" s="28" t="str">
        <f>Def_Instancias_Equipamentos!$D$561</f>
        <v>SI-04M2:DI-BPMPkup</v>
      </c>
      <c r="L3553" s="19" t="str">
        <f>Def_Instancias_Equipamentos!$D$1072</f>
        <v>SI-04M2:DI-BPMSigPatch</v>
      </c>
      <c r="M3553" s="44" t="s">
        <v>89</v>
      </c>
      <c r="N3553" s="30" t="s">
        <v>52</v>
      </c>
      <c r="O3553" s="28" t="str">
        <f>Def_Sistemas_Conectores_Cabos!$B$8</f>
        <v>SMA-RP 50-ohm</v>
      </c>
      <c r="P3553" s="19" t="str">
        <f>Def_Sistemas_Conectores_Cabos!$B$8</f>
        <v>SMA-RP 50-ohm</v>
      </c>
      <c r="Q3553" s="27" t="s">
        <v>91</v>
      </c>
      <c r="R3553" s="45">
        <v>0.5</v>
      </c>
      <c r="S3553" s="45">
        <v>0.5</v>
      </c>
      <c r="T3553" s="19" t="str">
        <f>Def_Sistemas_Conectores_Cabos!$C$8</f>
        <v>Cabo coaxial semi-rígido</v>
      </c>
      <c r="U3553" s="56"/>
      <c r="V3553" s="33"/>
      <c r="W3553" s="33"/>
      <c r="X3553" s="33"/>
    </row>
    <row r="3554" ht="15.75" customHeight="1">
      <c r="A3554" s="19" t="str">
        <f>Def_Sistemas_Conectores_Cabos!$A$22</f>
        <v>BPM de elétrons</v>
      </c>
      <c r="B3554" s="22" t="str">
        <f>Datas_Entregas!$A$3</f>
        <v>BTS/Anel</v>
      </c>
      <c r="C3554" s="25">
        <f t="array" ref="C3554">INDEX(Datas_Entregas!$B$2:$B$100, MATCH(B3554, Datas_Entregas!$A$2:$A$100, 0), 1)</f>
        <v>43296</v>
      </c>
      <c r="D3554" s="22" t="str">
        <f>Def_Status_Montagem!$A$4</f>
        <v>Comprado / Esperando entrega</v>
      </c>
      <c r="E3554" s="35" t="str">
        <f>Def_Status_Montagem!$B$4</f>
        <v>Contratada (inclui etiqueta)</v>
      </c>
      <c r="F3554" s="26"/>
      <c r="G3554" s="27"/>
      <c r="H3554" s="26" t="str">
        <f t="array" ref="H3554">INDEX(Def_Instancias_Equipamentos!$E$2:$E$5135, MATCH(K3554, Def_Instancias_Equipamentos!$D$2:$D$5135, 0), 1)</f>
        <v>SI-04SB</v>
      </c>
      <c r="I3554" s="27" t="str">
        <f t="array" ref="I3554">INDEX(Def_Instancias_Equipamentos!$E$2:$E$5135, MATCH(L3554, Def_Instancias_Equipamentos!$D$2:$D$5135, 0), 1)</f>
        <v>SI-04SB</v>
      </c>
      <c r="J3554" s="27" t="str">
        <f t="shared" si="26"/>
        <v>INTERNO</v>
      </c>
      <c r="K3554" s="28" t="str">
        <f>Def_Instancias_Equipamentos!$D$696</f>
        <v>SI-04SB:DI-BPMPkup-1</v>
      </c>
      <c r="L3554" s="19" t="str">
        <f>Def_Instancias_Equipamentos!$D$1207</f>
        <v>SI-04SB:DI-BPMSigPatch-1</v>
      </c>
      <c r="M3554" s="44" t="s">
        <v>89</v>
      </c>
      <c r="N3554" s="30" t="s">
        <v>52</v>
      </c>
      <c r="O3554" s="28" t="str">
        <f>Def_Sistemas_Conectores_Cabos!$B$8</f>
        <v>SMA-RP 50-ohm</v>
      </c>
      <c r="P3554" s="19" t="str">
        <f>Def_Sistemas_Conectores_Cabos!$B$8</f>
        <v>SMA-RP 50-ohm</v>
      </c>
      <c r="Q3554" s="27" t="s">
        <v>91</v>
      </c>
      <c r="R3554" s="45">
        <v>0.5</v>
      </c>
      <c r="S3554" s="45">
        <v>0.5</v>
      </c>
      <c r="T3554" s="19" t="str">
        <f>Def_Sistemas_Conectores_Cabos!$C$8</f>
        <v>Cabo coaxial semi-rígido</v>
      </c>
      <c r="U3554" s="56"/>
      <c r="V3554" s="33"/>
      <c r="W3554" s="33"/>
      <c r="X3554" s="33"/>
    </row>
    <row r="3555" ht="15.75" customHeight="1">
      <c r="A3555" s="19" t="str">
        <f>Def_Sistemas_Conectores_Cabos!$A$22</f>
        <v>BPM de elétrons</v>
      </c>
      <c r="B3555" s="22" t="str">
        <f>Datas_Entregas!$A$3</f>
        <v>BTS/Anel</v>
      </c>
      <c r="C3555" s="25">
        <f t="array" ref="C3555">INDEX(Datas_Entregas!$B$2:$B$100, MATCH(B3555, Datas_Entregas!$A$2:$A$100, 0), 1)</f>
        <v>43296</v>
      </c>
      <c r="D3555" s="22" t="str">
        <f>Def_Status_Montagem!$A$4</f>
        <v>Comprado / Esperando entrega</v>
      </c>
      <c r="E3555" s="35" t="str">
        <f>Def_Status_Montagem!$B$4</f>
        <v>Contratada (inclui etiqueta)</v>
      </c>
      <c r="F3555" s="26"/>
      <c r="G3555" s="27"/>
      <c r="H3555" s="26" t="str">
        <f t="array" ref="H3555">INDEX(Def_Instancias_Equipamentos!$E$2:$E$5135, MATCH(K3555, Def_Instancias_Equipamentos!$D$2:$D$5135, 0), 1)</f>
        <v>SI-04SB</v>
      </c>
      <c r="I3555" s="27" t="str">
        <f t="array" ref="I3555">INDEX(Def_Instancias_Equipamentos!$E$2:$E$5135, MATCH(L3555, Def_Instancias_Equipamentos!$D$2:$D$5135, 0), 1)</f>
        <v>SI-04SB</v>
      </c>
      <c r="J3555" s="27" t="str">
        <f t="shared" si="26"/>
        <v>INTERNO</v>
      </c>
      <c r="K3555" s="28" t="str">
        <f>Def_Instancias_Equipamentos!$D$697</f>
        <v>SI-04SB:DI-BPMPkup-2</v>
      </c>
      <c r="L3555" s="19" t="str">
        <f>Def_Instancias_Equipamentos!$D$1208</f>
        <v>SI-04SB:DI-BPMSigPatch-2</v>
      </c>
      <c r="M3555" s="44" t="s">
        <v>89</v>
      </c>
      <c r="N3555" s="30" t="s">
        <v>52</v>
      </c>
      <c r="O3555" s="28" t="str">
        <f>Def_Sistemas_Conectores_Cabos!$B$8</f>
        <v>SMA-RP 50-ohm</v>
      </c>
      <c r="P3555" s="19" t="str">
        <f>Def_Sistemas_Conectores_Cabos!$B$8</f>
        <v>SMA-RP 50-ohm</v>
      </c>
      <c r="Q3555" s="27" t="s">
        <v>91</v>
      </c>
      <c r="R3555" s="45">
        <v>0.5</v>
      </c>
      <c r="S3555" s="45">
        <v>0.5</v>
      </c>
      <c r="T3555" s="19" t="str">
        <f>Def_Sistemas_Conectores_Cabos!$C$8</f>
        <v>Cabo coaxial semi-rígido</v>
      </c>
      <c r="U3555" s="56"/>
      <c r="V3555" s="33"/>
      <c r="W3555" s="33"/>
      <c r="X3555" s="33"/>
    </row>
    <row r="3556" ht="15.75" customHeight="1">
      <c r="A3556" s="19" t="str">
        <f>Def_Sistemas_Conectores_Cabos!$A$22</f>
        <v>BPM de elétrons</v>
      </c>
      <c r="B3556" s="22" t="str">
        <f>Datas_Entregas!$A$3</f>
        <v>BTS/Anel</v>
      </c>
      <c r="C3556" s="25">
        <f t="array" ref="C3556">INDEX(Datas_Entregas!$B$2:$B$100, MATCH(B3556, Datas_Entregas!$A$2:$A$100, 0), 1)</f>
        <v>43296</v>
      </c>
      <c r="D3556" s="22" t="str">
        <f>Def_Status_Montagem!$A$4</f>
        <v>Comprado / Esperando entrega</v>
      </c>
      <c r="E3556" s="35" t="str">
        <f>Def_Status_Montagem!$B$4</f>
        <v>Contratada (inclui etiqueta)</v>
      </c>
      <c r="F3556" s="26"/>
      <c r="G3556" s="27"/>
      <c r="H3556" s="26" t="str">
        <f t="array" ref="H3556">INDEX(Def_Instancias_Equipamentos!$E$2:$E$5135, MATCH(K3556, Def_Instancias_Equipamentos!$D$2:$D$5135, 0), 1)</f>
        <v>SI-05C1</v>
      </c>
      <c r="I3556" s="27" t="str">
        <f t="array" ref="I3556">INDEX(Def_Instancias_Equipamentos!$E$2:$E$5135, MATCH(L3556, Def_Instancias_Equipamentos!$D$2:$D$5135, 0), 1)</f>
        <v>SI-05C1</v>
      </c>
      <c r="J3556" s="27" t="str">
        <f t="shared" si="26"/>
        <v>INTERNO</v>
      </c>
      <c r="K3556" s="28" t="str">
        <f>Def_Instancias_Equipamentos!$D$562</f>
        <v>SI-05C1:DI-BPMPkup-1</v>
      </c>
      <c r="L3556" s="19" t="str">
        <f>Def_Instancias_Equipamentos!$D$1073</f>
        <v>SI-05C1:DI-BPMSigPatch-1</v>
      </c>
      <c r="M3556" s="44" t="s">
        <v>89</v>
      </c>
      <c r="N3556" s="30" t="s">
        <v>52</v>
      </c>
      <c r="O3556" s="28" t="str">
        <f>Def_Sistemas_Conectores_Cabos!$B$8</f>
        <v>SMA-RP 50-ohm</v>
      </c>
      <c r="P3556" s="19" t="str">
        <f>Def_Sistemas_Conectores_Cabos!$B$8</f>
        <v>SMA-RP 50-ohm</v>
      </c>
      <c r="Q3556" s="27" t="s">
        <v>91</v>
      </c>
      <c r="R3556" s="45">
        <v>0.5</v>
      </c>
      <c r="S3556" s="45">
        <v>0.5</v>
      </c>
      <c r="T3556" s="19" t="str">
        <f>Def_Sistemas_Conectores_Cabos!$C$8</f>
        <v>Cabo coaxial semi-rígido</v>
      </c>
      <c r="U3556" s="56"/>
      <c r="V3556" s="33"/>
      <c r="W3556" s="33"/>
      <c r="X3556" s="33"/>
    </row>
    <row r="3557" ht="15.75" customHeight="1">
      <c r="A3557" s="19" t="str">
        <f>Def_Sistemas_Conectores_Cabos!$A$22</f>
        <v>BPM de elétrons</v>
      </c>
      <c r="B3557" s="22" t="str">
        <f>Datas_Entregas!$A$3</f>
        <v>BTS/Anel</v>
      </c>
      <c r="C3557" s="25">
        <f t="array" ref="C3557">INDEX(Datas_Entregas!$B$2:$B$100, MATCH(B3557, Datas_Entregas!$A$2:$A$100, 0), 1)</f>
        <v>43296</v>
      </c>
      <c r="D3557" s="22" t="str">
        <f>Def_Status_Montagem!$A$4</f>
        <v>Comprado / Esperando entrega</v>
      </c>
      <c r="E3557" s="35" t="str">
        <f>Def_Status_Montagem!$B$4</f>
        <v>Contratada (inclui etiqueta)</v>
      </c>
      <c r="F3557" s="26"/>
      <c r="G3557" s="27"/>
      <c r="H3557" s="26" t="str">
        <f t="array" ref="H3557">INDEX(Def_Instancias_Equipamentos!$E$2:$E$5135, MATCH(K3557, Def_Instancias_Equipamentos!$D$2:$D$5135, 0), 1)</f>
        <v>SI-05C1</v>
      </c>
      <c r="I3557" s="27" t="str">
        <f t="array" ref="I3557">INDEX(Def_Instancias_Equipamentos!$E$2:$E$5135, MATCH(L3557, Def_Instancias_Equipamentos!$D$2:$D$5135, 0), 1)</f>
        <v>SI-05C1</v>
      </c>
      <c r="J3557" s="27" t="str">
        <f t="shared" si="26"/>
        <v>INTERNO</v>
      </c>
      <c r="K3557" s="28" t="str">
        <f>Def_Instancias_Equipamentos!$D$563</f>
        <v>SI-05C1:DI-BPMPkup-2</v>
      </c>
      <c r="L3557" s="19" t="str">
        <f>Def_Instancias_Equipamentos!$D$1074</f>
        <v>SI-05C1:DI-BPMSigPatch-2</v>
      </c>
      <c r="M3557" s="44" t="s">
        <v>89</v>
      </c>
      <c r="N3557" s="30" t="s">
        <v>52</v>
      </c>
      <c r="O3557" s="28" t="str">
        <f>Def_Sistemas_Conectores_Cabos!$B$8</f>
        <v>SMA-RP 50-ohm</v>
      </c>
      <c r="P3557" s="19" t="str">
        <f>Def_Sistemas_Conectores_Cabos!$B$8</f>
        <v>SMA-RP 50-ohm</v>
      </c>
      <c r="Q3557" s="27" t="s">
        <v>91</v>
      </c>
      <c r="R3557" s="45">
        <v>0.5</v>
      </c>
      <c r="S3557" s="45">
        <v>0.5</v>
      </c>
      <c r="T3557" s="19" t="str">
        <f>Def_Sistemas_Conectores_Cabos!$C$8</f>
        <v>Cabo coaxial semi-rígido</v>
      </c>
      <c r="U3557" s="56"/>
      <c r="V3557" s="33"/>
      <c r="W3557" s="33"/>
      <c r="X3557" s="33"/>
    </row>
    <row r="3558" ht="15.75" customHeight="1">
      <c r="A3558" s="19" t="str">
        <f>Def_Sistemas_Conectores_Cabos!$A$22</f>
        <v>BPM de elétrons</v>
      </c>
      <c r="B3558" s="22" t="str">
        <f>Datas_Entregas!$A$3</f>
        <v>BTS/Anel</v>
      </c>
      <c r="C3558" s="25">
        <f t="array" ref="C3558">INDEX(Datas_Entregas!$B$2:$B$100, MATCH(B3558, Datas_Entregas!$A$2:$A$100, 0), 1)</f>
        <v>43296</v>
      </c>
      <c r="D3558" s="22" t="str">
        <f>Def_Status_Montagem!$A$4</f>
        <v>Comprado / Esperando entrega</v>
      </c>
      <c r="E3558" s="35" t="str">
        <f>Def_Status_Montagem!$B$4</f>
        <v>Contratada (inclui etiqueta)</v>
      </c>
      <c r="F3558" s="26"/>
      <c r="G3558" s="27"/>
      <c r="H3558" s="26" t="str">
        <f t="array" ref="H3558">INDEX(Def_Instancias_Equipamentos!$E$2:$E$5135, MATCH(K3558, Def_Instancias_Equipamentos!$D$2:$D$5135, 0), 1)</f>
        <v>SI-05C2</v>
      </c>
      <c r="I3558" s="27" t="str">
        <f t="array" ref="I3558">INDEX(Def_Instancias_Equipamentos!$E$2:$E$5135, MATCH(L3558, Def_Instancias_Equipamentos!$D$2:$D$5135, 0), 1)</f>
        <v>SI-05C2</v>
      </c>
      <c r="J3558" s="27" t="str">
        <f t="shared" si="26"/>
        <v>INTERNO</v>
      </c>
      <c r="K3558" s="28" t="str">
        <f>Def_Instancias_Equipamentos!$D$564</f>
        <v>SI-05C2:DI-BPMPkup</v>
      </c>
      <c r="L3558" s="19" t="str">
        <f>Def_Instancias_Equipamentos!$D$1075</f>
        <v>SI-05C2:DI-BPMSigPatch</v>
      </c>
      <c r="M3558" s="44" t="s">
        <v>89</v>
      </c>
      <c r="N3558" s="30" t="s">
        <v>52</v>
      </c>
      <c r="O3558" s="28" t="str">
        <f>Def_Sistemas_Conectores_Cabos!$B$8</f>
        <v>SMA-RP 50-ohm</v>
      </c>
      <c r="P3558" s="19" t="str">
        <f>Def_Sistemas_Conectores_Cabos!$B$8</f>
        <v>SMA-RP 50-ohm</v>
      </c>
      <c r="Q3558" s="27" t="s">
        <v>91</v>
      </c>
      <c r="R3558" s="45">
        <v>0.5</v>
      </c>
      <c r="S3558" s="45">
        <v>0.5</v>
      </c>
      <c r="T3558" s="19" t="str">
        <f>Def_Sistemas_Conectores_Cabos!$C$8</f>
        <v>Cabo coaxial semi-rígido</v>
      </c>
      <c r="U3558" s="56"/>
      <c r="V3558" s="33"/>
      <c r="W3558" s="33"/>
      <c r="X3558" s="33"/>
    </row>
    <row r="3559" ht="15.75" customHeight="1">
      <c r="A3559" s="19" t="str">
        <f>Def_Sistemas_Conectores_Cabos!$A$22</f>
        <v>BPM de elétrons</v>
      </c>
      <c r="B3559" s="22" t="str">
        <f>Datas_Entregas!$A$3</f>
        <v>BTS/Anel</v>
      </c>
      <c r="C3559" s="25">
        <f t="array" ref="C3559">INDEX(Datas_Entregas!$B$2:$B$100, MATCH(B3559, Datas_Entregas!$A$2:$A$100, 0), 1)</f>
        <v>43296</v>
      </c>
      <c r="D3559" s="22" t="str">
        <f>Def_Status_Montagem!$A$4</f>
        <v>Comprado / Esperando entrega</v>
      </c>
      <c r="E3559" s="35" t="str">
        <f>Def_Status_Montagem!$B$4</f>
        <v>Contratada (inclui etiqueta)</v>
      </c>
      <c r="F3559" s="26"/>
      <c r="G3559" s="27"/>
      <c r="H3559" s="26" t="str">
        <f t="array" ref="H3559">INDEX(Def_Instancias_Equipamentos!$E$2:$E$5135, MATCH(K3559, Def_Instancias_Equipamentos!$D$2:$D$5135, 0), 1)</f>
        <v>SI-05C3</v>
      </c>
      <c r="I3559" s="27" t="str">
        <f t="array" ref="I3559">INDEX(Def_Instancias_Equipamentos!$E$2:$E$5135, MATCH(L3559, Def_Instancias_Equipamentos!$D$2:$D$5135, 0), 1)</f>
        <v>SI-05C3</v>
      </c>
      <c r="J3559" s="27" t="str">
        <f t="shared" si="26"/>
        <v>INTERNO</v>
      </c>
      <c r="K3559" s="28" t="str">
        <f>Def_Instancias_Equipamentos!$D$565</f>
        <v>SI-05C3:DI-BPMPkup-1</v>
      </c>
      <c r="L3559" s="19" t="str">
        <f>Def_Instancias_Equipamentos!$D$1076</f>
        <v>SI-05C3:DI-BPMSigPatch-1</v>
      </c>
      <c r="M3559" s="44" t="s">
        <v>89</v>
      </c>
      <c r="N3559" s="30" t="s">
        <v>52</v>
      </c>
      <c r="O3559" s="28" t="str">
        <f>Def_Sistemas_Conectores_Cabos!$B$8</f>
        <v>SMA-RP 50-ohm</v>
      </c>
      <c r="P3559" s="19" t="str">
        <f>Def_Sistemas_Conectores_Cabos!$B$8</f>
        <v>SMA-RP 50-ohm</v>
      </c>
      <c r="Q3559" s="27" t="s">
        <v>91</v>
      </c>
      <c r="R3559" s="45">
        <v>0.5</v>
      </c>
      <c r="S3559" s="45">
        <v>0.5</v>
      </c>
      <c r="T3559" s="19" t="str">
        <f>Def_Sistemas_Conectores_Cabos!$C$8</f>
        <v>Cabo coaxial semi-rígido</v>
      </c>
      <c r="U3559" s="56"/>
      <c r="V3559" s="33"/>
      <c r="W3559" s="33"/>
      <c r="X3559" s="33"/>
    </row>
    <row r="3560" ht="15.75" customHeight="1">
      <c r="A3560" s="19" t="str">
        <f>Def_Sistemas_Conectores_Cabos!$A$22</f>
        <v>BPM de elétrons</v>
      </c>
      <c r="B3560" s="22" t="str">
        <f>Datas_Entregas!$A$3</f>
        <v>BTS/Anel</v>
      </c>
      <c r="C3560" s="25">
        <f t="array" ref="C3560">INDEX(Datas_Entregas!$B$2:$B$100, MATCH(B3560, Datas_Entregas!$A$2:$A$100, 0), 1)</f>
        <v>43296</v>
      </c>
      <c r="D3560" s="22" t="str">
        <f>Def_Status_Montagem!$A$4</f>
        <v>Comprado / Esperando entrega</v>
      </c>
      <c r="E3560" s="35" t="str">
        <f>Def_Status_Montagem!$B$4</f>
        <v>Contratada (inclui etiqueta)</v>
      </c>
      <c r="F3560" s="26"/>
      <c r="G3560" s="27"/>
      <c r="H3560" s="26" t="str">
        <f t="array" ref="H3560">INDEX(Def_Instancias_Equipamentos!$E$2:$E$5135, MATCH(K3560, Def_Instancias_Equipamentos!$D$2:$D$5135, 0), 1)</f>
        <v>SI-05C3</v>
      </c>
      <c r="I3560" s="27" t="str">
        <f t="array" ref="I3560">INDEX(Def_Instancias_Equipamentos!$E$2:$E$5135, MATCH(L3560, Def_Instancias_Equipamentos!$D$2:$D$5135, 0), 1)</f>
        <v>SI-05C3</v>
      </c>
      <c r="J3560" s="27" t="str">
        <f t="shared" si="26"/>
        <v>INTERNO</v>
      </c>
      <c r="K3560" s="28" t="str">
        <f>Def_Instancias_Equipamentos!$D$566</f>
        <v>SI-05C3:DI-BPMPkup-2</v>
      </c>
      <c r="L3560" s="19" t="str">
        <f>Def_Instancias_Equipamentos!$D$1077</f>
        <v>SI-05C3:DI-BPMSigPatch-2</v>
      </c>
      <c r="M3560" s="44" t="s">
        <v>89</v>
      </c>
      <c r="N3560" s="30" t="s">
        <v>52</v>
      </c>
      <c r="O3560" s="28" t="str">
        <f>Def_Sistemas_Conectores_Cabos!$B$8</f>
        <v>SMA-RP 50-ohm</v>
      </c>
      <c r="P3560" s="19" t="str">
        <f>Def_Sistemas_Conectores_Cabos!$B$8</f>
        <v>SMA-RP 50-ohm</v>
      </c>
      <c r="Q3560" s="27" t="s">
        <v>91</v>
      </c>
      <c r="R3560" s="45">
        <v>0.5</v>
      </c>
      <c r="S3560" s="45">
        <v>0.5</v>
      </c>
      <c r="T3560" s="19" t="str">
        <f>Def_Sistemas_Conectores_Cabos!$C$8</f>
        <v>Cabo coaxial semi-rígido</v>
      </c>
      <c r="U3560" s="56"/>
      <c r="V3560" s="33"/>
      <c r="W3560" s="33"/>
      <c r="X3560" s="33"/>
    </row>
    <row r="3561" ht="15.75" customHeight="1">
      <c r="A3561" s="19" t="str">
        <f>Def_Sistemas_Conectores_Cabos!$A$22</f>
        <v>BPM de elétrons</v>
      </c>
      <c r="B3561" s="22" t="str">
        <f>Datas_Entregas!$A$3</f>
        <v>BTS/Anel</v>
      </c>
      <c r="C3561" s="25">
        <f t="array" ref="C3561">INDEX(Datas_Entregas!$B$2:$B$100, MATCH(B3561, Datas_Entregas!$A$2:$A$100, 0), 1)</f>
        <v>43296</v>
      </c>
      <c r="D3561" s="22" t="str">
        <f>Def_Status_Montagem!$A$4</f>
        <v>Comprado / Esperando entrega</v>
      </c>
      <c r="E3561" s="35" t="str">
        <f>Def_Status_Montagem!$B$4</f>
        <v>Contratada (inclui etiqueta)</v>
      </c>
      <c r="F3561" s="26"/>
      <c r="G3561" s="27"/>
      <c r="H3561" s="26" t="str">
        <f t="array" ref="H3561">INDEX(Def_Instancias_Equipamentos!$E$2:$E$5135, MATCH(K3561, Def_Instancias_Equipamentos!$D$2:$D$5135, 0), 1)</f>
        <v>SI-05C4</v>
      </c>
      <c r="I3561" s="27" t="str">
        <f t="array" ref="I3561">INDEX(Def_Instancias_Equipamentos!$E$2:$E$5135, MATCH(L3561, Def_Instancias_Equipamentos!$D$2:$D$5135, 0), 1)</f>
        <v>SI-05C4</v>
      </c>
      <c r="J3561" s="27" t="str">
        <f t="shared" si="26"/>
        <v>INTERNO</v>
      </c>
      <c r="K3561" s="28" t="str">
        <f>Def_Instancias_Equipamentos!$D$567</f>
        <v>SI-05C4:DI-BPMPkup</v>
      </c>
      <c r="L3561" s="19" t="str">
        <f>Def_Instancias_Equipamentos!$D$1078</f>
        <v>SI-05C4:DI-BPMSigPatch</v>
      </c>
      <c r="M3561" s="44" t="s">
        <v>89</v>
      </c>
      <c r="N3561" s="30" t="s">
        <v>52</v>
      </c>
      <c r="O3561" s="28" t="str">
        <f>Def_Sistemas_Conectores_Cabos!$B$8</f>
        <v>SMA-RP 50-ohm</v>
      </c>
      <c r="P3561" s="19" t="str">
        <f>Def_Sistemas_Conectores_Cabos!$B$8</f>
        <v>SMA-RP 50-ohm</v>
      </c>
      <c r="Q3561" s="27" t="s">
        <v>91</v>
      </c>
      <c r="R3561" s="45">
        <v>0.5</v>
      </c>
      <c r="S3561" s="45">
        <v>0.5</v>
      </c>
      <c r="T3561" s="19" t="str">
        <f>Def_Sistemas_Conectores_Cabos!$C$8</f>
        <v>Cabo coaxial semi-rígido</v>
      </c>
      <c r="U3561" s="56"/>
      <c r="V3561" s="33"/>
      <c r="W3561" s="33"/>
      <c r="X3561" s="33"/>
    </row>
    <row r="3562" ht="15.75" customHeight="1">
      <c r="A3562" s="19" t="str">
        <f>Def_Sistemas_Conectores_Cabos!$A$22</f>
        <v>BPM de elétrons</v>
      </c>
      <c r="B3562" s="22" t="str">
        <f>Datas_Entregas!$A$3</f>
        <v>BTS/Anel</v>
      </c>
      <c r="C3562" s="25">
        <f t="array" ref="C3562">INDEX(Datas_Entregas!$B$2:$B$100, MATCH(B3562, Datas_Entregas!$A$2:$A$100, 0), 1)</f>
        <v>43296</v>
      </c>
      <c r="D3562" s="22" t="str">
        <f>Def_Status_Montagem!$A$4</f>
        <v>Comprado / Esperando entrega</v>
      </c>
      <c r="E3562" s="35" t="str">
        <f>Def_Status_Montagem!$B$4</f>
        <v>Contratada (inclui etiqueta)</v>
      </c>
      <c r="F3562" s="26"/>
      <c r="G3562" s="27"/>
      <c r="H3562" s="26" t="str">
        <f t="array" ref="H3562">INDEX(Def_Instancias_Equipamentos!$E$2:$E$5135, MATCH(K3562, Def_Instancias_Equipamentos!$D$2:$D$5135, 0), 1)</f>
        <v>SI-05M1</v>
      </c>
      <c r="I3562" s="27" t="str">
        <f t="array" ref="I3562">INDEX(Def_Instancias_Equipamentos!$E$2:$E$5135, MATCH(L3562, Def_Instancias_Equipamentos!$D$2:$D$5135, 0), 1)</f>
        <v>SI-05M1</v>
      </c>
      <c r="J3562" s="27" t="str">
        <f t="shared" si="26"/>
        <v>INTERNO</v>
      </c>
      <c r="K3562" s="28" t="str">
        <f>Def_Instancias_Equipamentos!$D$568</f>
        <v>SI-05M1:DI-BPMPkup</v>
      </c>
      <c r="L3562" s="19" t="str">
        <f>Def_Instancias_Equipamentos!$D$1079</f>
        <v>SI-05M1:DI-BPMSigPatch</v>
      </c>
      <c r="M3562" s="44" t="s">
        <v>89</v>
      </c>
      <c r="N3562" s="30" t="s">
        <v>52</v>
      </c>
      <c r="O3562" s="28" t="str">
        <f>Def_Sistemas_Conectores_Cabos!$B$8</f>
        <v>SMA-RP 50-ohm</v>
      </c>
      <c r="P3562" s="19" t="str">
        <f>Def_Sistemas_Conectores_Cabos!$B$8</f>
        <v>SMA-RP 50-ohm</v>
      </c>
      <c r="Q3562" s="27" t="s">
        <v>91</v>
      </c>
      <c r="R3562" s="45">
        <v>0.5</v>
      </c>
      <c r="S3562" s="45">
        <v>0.5</v>
      </c>
      <c r="T3562" s="19" t="str">
        <f>Def_Sistemas_Conectores_Cabos!$C$8</f>
        <v>Cabo coaxial semi-rígido</v>
      </c>
      <c r="U3562" s="56"/>
      <c r="V3562" s="33"/>
      <c r="W3562" s="33"/>
      <c r="X3562" s="33"/>
    </row>
    <row r="3563" ht="15.75" customHeight="1">
      <c r="A3563" s="19" t="str">
        <f>Def_Sistemas_Conectores_Cabos!$A$22</f>
        <v>BPM de elétrons</v>
      </c>
      <c r="B3563" s="22" t="str">
        <f>Datas_Entregas!$A$3</f>
        <v>BTS/Anel</v>
      </c>
      <c r="C3563" s="25">
        <f t="array" ref="C3563">INDEX(Datas_Entregas!$B$2:$B$100, MATCH(B3563, Datas_Entregas!$A$2:$A$100, 0), 1)</f>
        <v>43296</v>
      </c>
      <c r="D3563" s="22" t="str">
        <f>Def_Status_Montagem!$A$4</f>
        <v>Comprado / Esperando entrega</v>
      </c>
      <c r="E3563" s="35" t="str">
        <f>Def_Status_Montagem!$B$4</f>
        <v>Contratada (inclui etiqueta)</v>
      </c>
      <c r="F3563" s="26"/>
      <c r="G3563" s="27"/>
      <c r="H3563" s="26" t="str">
        <f t="array" ref="H3563">INDEX(Def_Instancias_Equipamentos!$E$2:$E$5135, MATCH(K3563, Def_Instancias_Equipamentos!$D$2:$D$5135, 0), 1)</f>
        <v>SI-05M2</v>
      </c>
      <c r="I3563" s="27" t="str">
        <f t="array" ref="I3563">INDEX(Def_Instancias_Equipamentos!$E$2:$E$5135, MATCH(L3563, Def_Instancias_Equipamentos!$D$2:$D$5135, 0), 1)</f>
        <v>SI-05M2</v>
      </c>
      <c r="J3563" s="27" t="str">
        <f t="shared" si="26"/>
        <v>INTERNO</v>
      </c>
      <c r="K3563" s="28" t="str">
        <f>Def_Instancias_Equipamentos!$D$569</f>
        <v>SI-05M2:DI-BPMPkup</v>
      </c>
      <c r="L3563" s="19" t="str">
        <f>Def_Instancias_Equipamentos!$D$1080</f>
        <v>SI-05M2:DI-BPMSigPatch</v>
      </c>
      <c r="M3563" s="44" t="s">
        <v>89</v>
      </c>
      <c r="N3563" s="30" t="s">
        <v>52</v>
      </c>
      <c r="O3563" s="28" t="str">
        <f>Def_Sistemas_Conectores_Cabos!$B$8</f>
        <v>SMA-RP 50-ohm</v>
      </c>
      <c r="P3563" s="19" t="str">
        <f>Def_Sistemas_Conectores_Cabos!$B$8</f>
        <v>SMA-RP 50-ohm</v>
      </c>
      <c r="Q3563" s="27" t="s">
        <v>91</v>
      </c>
      <c r="R3563" s="45">
        <v>0.5</v>
      </c>
      <c r="S3563" s="45">
        <v>0.5</v>
      </c>
      <c r="T3563" s="19" t="str">
        <f>Def_Sistemas_Conectores_Cabos!$C$8</f>
        <v>Cabo coaxial semi-rígido</v>
      </c>
      <c r="U3563" s="56"/>
      <c r="V3563" s="33"/>
      <c r="W3563" s="33"/>
      <c r="X3563" s="33"/>
    </row>
    <row r="3564" ht="15.75" customHeight="1">
      <c r="A3564" s="19" t="str">
        <f>Def_Sistemas_Conectores_Cabos!$A$22</f>
        <v>BPM de elétrons</v>
      </c>
      <c r="B3564" s="22" t="str">
        <f>Datas_Entregas!$A$3</f>
        <v>BTS/Anel</v>
      </c>
      <c r="C3564" s="25">
        <f t="array" ref="C3564">INDEX(Datas_Entregas!$B$2:$B$100, MATCH(B3564, Datas_Entregas!$A$2:$A$100, 0), 1)</f>
        <v>43296</v>
      </c>
      <c r="D3564" s="22" t="str">
        <f>Def_Status_Montagem!$A$4</f>
        <v>Comprado / Esperando entrega</v>
      </c>
      <c r="E3564" s="35" t="str">
        <f>Def_Status_Montagem!$B$4</f>
        <v>Contratada (inclui etiqueta)</v>
      </c>
      <c r="F3564" s="26"/>
      <c r="G3564" s="27"/>
      <c r="H3564" s="26" t="str">
        <f t="array" ref="H3564">INDEX(Def_Instancias_Equipamentos!$E$2:$E$5135, MATCH(K3564, Def_Instancias_Equipamentos!$D$2:$D$5135, 0), 1)</f>
        <v>SI-05SA</v>
      </c>
      <c r="I3564" s="27" t="str">
        <f t="array" ref="I3564">INDEX(Def_Instancias_Equipamentos!$E$2:$E$5135, MATCH(L3564, Def_Instancias_Equipamentos!$D$2:$D$5135, 0), 1)</f>
        <v>SI-05SA</v>
      </c>
      <c r="J3564" s="27" t="str">
        <f t="shared" si="26"/>
        <v>INTERNO</v>
      </c>
      <c r="K3564" s="28" t="str">
        <f>Def_Instancias_Equipamentos!$D$698</f>
        <v>SI-05SA:DI-BPMPkup-1</v>
      </c>
      <c r="L3564" s="19" t="str">
        <f>Def_Instancias_Equipamentos!$D$1209</f>
        <v>SI-05SA:DI-BPMSigPatch-1</v>
      </c>
      <c r="M3564" s="44" t="s">
        <v>89</v>
      </c>
      <c r="N3564" s="30" t="s">
        <v>52</v>
      </c>
      <c r="O3564" s="28" t="str">
        <f>Def_Sistemas_Conectores_Cabos!$B$8</f>
        <v>SMA-RP 50-ohm</v>
      </c>
      <c r="P3564" s="19" t="str">
        <f>Def_Sistemas_Conectores_Cabos!$B$8</f>
        <v>SMA-RP 50-ohm</v>
      </c>
      <c r="Q3564" s="27" t="s">
        <v>91</v>
      </c>
      <c r="R3564" s="45">
        <v>0.5</v>
      </c>
      <c r="S3564" s="45">
        <v>0.5</v>
      </c>
      <c r="T3564" s="19" t="str">
        <f>Def_Sistemas_Conectores_Cabos!$C$8</f>
        <v>Cabo coaxial semi-rígido</v>
      </c>
      <c r="U3564" s="56"/>
      <c r="V3564" s="33"/>
      <c r="W3564" s="33"/>
      <c r="X3564" s="33"/>
    </row>
    <row r="3565" ht="15.75" customHeight="1">
      <c r="A3565" s="19" t="str">
        <f>Def_Sistemas_Conectores_Cabos!$A$22</f>
        <v>BPM de elétrons</v>
      </c>
      <c r="B3565" s="22" t="str">
        <f>Datas_Entregas!$A$3</f>
        <v>BTS/Anel</v>
      </c>
      <c r="C3565" s="25">
        <f t="array" ref="C3565">INDEX(Datas_Entregas!$B$2:$B$100, MATCH(B3565, Datas_Entregas!$A$2:$A$100, 0), 1)</f>
        <v>43296</v>
      </c>
      <c r="D3565" s="22" t="str">
        <f>Def_Status_Montagem!$A$4</f>
        <v>Comprado / Esperando entrega</v>
      </c>
      <c r="E3565" s="35" t="str">
        <f>Def_Status_Montagem!$B$4</f>
        <v>Contratada (inclui etiqueta)</v>
      </c>
      <c r="F3565" s="26"/>
      <c r="G3565" s="27"/>
      <c r="H3565" s="26" t="str">
        <f t="array" ref="H3565">INDEX(Def_Instancias_Equipamentos!$E$2:$E$5135, MATCH(K3565, Def_Instancias_Equipamentos!$D$2:$D$5135, 0), 1)</f>
        <v>SI-05SA</v>
      </c>
      <c r="I3565" s="27" t="str">
        <f t="array" ref="I3565">INDEX(Def_Instancias_Equipamentos!$E$2:$E$5135, MATCH(L3565, Def_Instancias_Equipamentos!$D$2:$D$5135, 0), 1)</f>
        <v>SI-05SA</v>
      </c>
      <c r="J3565" s="27" t="str">
        <f t="shared" si="26"/>
        <v>INTERNO</v>
      </c>
      <c r="K3565" s="28" t="str">
        <f>Def_Instancias_Equipamentos!$D$699</f>
        <v>SI-05SA:DI-BPMPkup-2</v>
      </c>
      <c r="L3565" s="19" t="str">
        <f>Def_Instancias_Equipamentos!$D$1210</f>
        <v>SI-05SA:DI-BPMSigPatch-2</v>
      </c>
      <c r="M3565" s="44" t="s">
        <v>89</v>
      </c>
      <c r="N3565" s="30" t="s">
        <v>52</v>
      </c>
      <c r="O3565" s="28" t="str">
        <f>Def_Sistemas_Conectores_Cabos!$B$8</f>
        <v>SMA-RP 50-ohm</v>
      </c>
      <c r="P3565" s="19" t="str">
        <f>Def_Sistemas_Conectores_Cabos!$B$8</f>
        <v>SMA-RP 50-ohm</v>
      </c>
      <c r="Q3565" s="27" t="s">
        <v>91</v>
      </c>
      <c r="R3565" s="45">
        <v>0.5</v>
      </c>
      <c r="S3565" s="45">
        <v>0.5</v>
      </c>
      <c r="T3565" s="19" t="str">
        <f>Def_Sistemas_Conectores_Cabos!$C$8</f>
        <v>Cabo coaxial semi-rígido</v>
      </c>
      <c r="U3565" s="56"/>
      <c r="V3565" s="33"/>
      <c r="W3565" s="33"/>
      <c r="X3565" s="33"/>
    </row>
    <row r="3566" ht="15.75" customHeight="1">
      <c r="A3566" s="19" t="str">
        <f>Def_Sistemas_Conectores_Cabos!$A$22</f>
        <v>BPM de elétrons</v>
      </c>
      <c r="B3566" s="22" t="str">
        <f>Datas_Entregas!$A$3</f>
        <v>BTS/Anel</v>
      </c>
      <c r="C3566" s="25">
        <f t="array" ref="C3566">INDEX(Datas_Entregas!$B$2:$B$100, MATCH(B3566, Datas_Entregas!$A$2:$A$100, 0), 1)</f>
        <v>43296</v>
      </c>
      <c r="D3566" s="22" t="str">
        <f>Def_Status_Montagem!$A$4</f>
        <v>Comprado / Esperando entrega</v>
      </c>
      <c r="E3566" s="35" t="str">
        <f>Def_Status_Montagem!$B$4</f>
        <v>Contratada (inclui etiqueta)</v>
      </c>
      <c r="F3566" s="26"/>
      <c r="G3566" s="27"/>
      <c r="H3566" s="26" t="str">
        <f t="array" ref="H3566">INDEX(Def_Instancias_Equipamentos!$E$2:$E$5135, MATCH(K3566, Def_Instancias_Equipamentos!$D$2:$D$5135, 0), 1)</f>
        <v>SI-06C1</v>
      </c>
      <c r="I3566" s="27" t="str">
        <f t="array" ref="I3566">INDEX(Def_Instancias_Equipamentos!$E$2:$E$5135, MATCH(L3566, Def_Instancias_Equipamentos!$D$2:$D$5135, 0), 1)</f>
        <v>SI-06C1</v>
      </c>
      <c r="J3566" s="27" t="str">
        <f t="shared" si="26"/>
        <v>INTERNO</v>
      </c>
      <c r="K3566" s="28" t="str">
        <f>Def_Instancias_Equipamentos!$D$570</f>
        <v>SI-06C1:DI-BPMPkup-1</v>
      </c>
      <c r="L3566" s="19" t="str">
        <f>Def_Instancias_Equipamentos!$D$1081</f>
        <v>SI-06C1:DI-BPMSigPatch-1</v>
      </c>
      <c r="M3566" s="44" t="s">
        <v>89</v>
      </c>
      <c r="N3566" s="30" t="s">
        <v>52</v>
      </c>
      <c r="O3566" s="28" t="str">
        <f>Def_Sistemas_Conectores_Cabos!$B$8</f>
        <v>SMA-RP 50-ohm</v>
      </c>
      <c r="P3566" s="19" t="str">
        <f>Def_Sistemas_Conectores_Cabos!$B$8</f>
        <v>SMA-RP 50-ohm</v>
      </c>
      <c r="Q3566" s="27" t="s">
        <v>91</v>
      </c>
      <c r="R3566" s="45">
        <v>0.5</v>
      </c>
      <c r="S3566" s="45">
        <v>0.5</v>
      </c>
      <c r="T3566" s="19" t="str">
        <f>Def_Sistemas_Conectores_Cabos!$C$8</f>
        <v>Cabo coaxial semi-rígido</v>
      </c>
      <c r="U3566" s="56"/>
      <c r="V3566" s="33"/>
      <c r="W3566" s="33"/>
      <c r="X3566" s="33"/>
    </row>
    <row r="3567" ht="15.75" customHeight="1">
      <c r="A3567" s="19" t="str">
        <f>Def_Sistemas_Conectores_Cabos!$A$22</f>
        <v>BPM de elétrons</v>
      </c>
      <c r="B3567" s="22" t="str">
        <f>Datas_Entregas!$A$3</f>
        <v>BTS/Anel</v>
      </c>
      <c r="C3567" s="25">
        <f t="array" ref="C3567">INDEX(Datas_Entregas!$B$2:$B$100, MATCH(B3567, Datas_Entregas!$A$2:$A$100, 0), 1)</f>
        <v>43296</v>
      </c>
      <c r="D3567" s="22" t="str">
        <f>Def_Status_Montagem!$A$4</f>
        <v>Comprado / Esperando entrega</v>
      </c>
      <c r="E3567" s="35" t="str">
        <f>Def_Status_Montagem!$B$4</f>
        <v>Contratada (inclui etiqueta)</v>
      </c>
      <c r="F3567" s="26"/>
      <c r="G3567" s="27"/>
      <c r="H3567" s="26" t="str">
        <f t="array" ref="H3567">INDEX(Def_Instancias_Equipamentos!$E$2:$E$5135, MATCH(K3567, Def_Instancias_Equipamentos!$D$2:$D$5135, 0), 1)</f>
        <v>SI-06C1</v>
      </c>
      <c r="I3567" s="27" t="str">
        <f t="array" ref="I3567">INDEX(Def_Instancias_Equipamentos!$E$2:$E$5135, MATCH(L3567, Def_Instancias_Equipamentos!$D$2:$D$5135, 0), 1)</f>
        <v>SI-06C1</v>
      </c>
      <c r="J3567" s="27" t="str">
        <f t="shared" si="26"/>
        <v>INTERNO</v>
      </c>
      <c r="K3567" s="28" t="str">
        <f>Def_Instancias_Equipamentos!$D$571</f>
        <v>SI-06C1:DI-BPMPkup-2</v>
      </c>
      <c r="L3567" s="19" t="str">
        <f>Def_Instancias_Equipamentos!$D$1082</f>
        <v>SI-06C1:DI-BPMSigPatch-2</v>
      </c>
      <c r="M3567" s="44" t="s">
        <v>89</v>
      </c>
      <c r="N3567" s="30" t="s">
        <v>52</v>
      </c>
      <c r="O3567" s="28" t="str">
        <f>Def_Sistemas_Conectores_Cabos!$B$8</f>
        <v>SMA-RP 50-ohm</v>
      </c>
      <c r="P3567" s="19" t="str">
        <f>Def_Sistemas_Conectores_Cabos!$B$8</f>
        <v>SMA-RP 50-ohm</v>
      </c>
      <c r="Q3567" s="27" t="s">
        <v>91</v>
      </c>
      <c r="R3567" s="45">
        <v>0.5</v>
      </c>
      <c r="S3567" s="45">
        <v>0.5</v>
      </c>
      <c r="T3567" s="19" t="str">
        <f>Def_Sistemas_Conectores_Cabos!$C$8</f>
        <v>Cabo coaxial semi-rígido</v>
      </c>
      <c r="U3567" s="56"/>
      <c r="V3567" s="33"/>
      <c r="W3567" s="33"/>
      <c r="X3567" s="33"/>
    </row>
    <row r="3568" ht="15.75" customHeight="1">
      <c r="A3568" s="19" t="str">
        <f>Def_Sistemas_Conectores_Cabos!$A$22</f>
        <v>BPM de elétrons</v>
      </c>
      <c r="B3568" s="22" t="str">
        <f>Datas_Entregas!$A$3</f>
        <v>BTS/Anel</v>
      </c>
      <c r="C3568" s="25">
        <f t="array" ref="C3568">INDEX(Datas_Entregas!$B$2:$B$100, MATCH(B3568, Datas_Entregas!$A$2:$A$100, 0), 1)</f>
        <v>43296</v>
      </c>
      <c r="D3568" s="22" t="str">
        <f>Def_Status_Montagem!$A$4</f>
        <v>Comprado / Esperando entrega</v>
      </c>
      <c r="E3568" s="35" t="str">
        <f>Def_Status_Montagem!$B$4</f>
        <v>Contratada (inclui etiqueta)</v>
      </c>
      <c r="F3568" s="26"/>
      <c r="G3568" s="27"/>
      <c r="H3568" s="26" t="str">
        <f t="array" ref="H3568">INDEX(Def_Instancias_Equipamentos!$E$2:$E$5135, MATCH(K3568, Def_Instancias_Equipamentos!$D$2:$D$5135, 0), 1)</f>
        <v>SI-06C2</v>
      </c>
      <c r="I3568" s="27" t="str">
        <f t="array" ref="I3568">INDEX(Def_Instancias_Equipamentos!$E$2:$E$5135, MATCH(L3568, Def_Instancias_Equipamentos!$D$2:$D$5135, 0), 1)</f>
        <v>SI-06C2</v>
      </c>
      <c r="J3568" s="27" t="str">
        <f t="shared" si="26"/>
        <v>INTERNO</v>
      </c>
      <c r="K3568" s="28" t="str">
        <f>Def_Instancias_Equipamentos!$D$572</f>
        <v>SI-06C2:DI-BPMPkup</v>
      </c>
      <c r="L3568" s="19" t="str">
        <f>Def_Instancias_Equipamentos!$D$1083</f>
        <v>SI-06C2:DI-BPMSigPatch</v>
      </c>
      <c r="M3568" s="44" t="s">
        <v>89</v>
      </c>
      <c r="N3568" s="30" t="s">
        <v>52</v>
      </c>
      <c r="O3568" s="28" t="str">
        <f>Def_Sistemas_Conectores_Cabos!$B$8</f>
        <v>SMA-RP 50-ohm</v>
      </c>
      <c r="P3568" s="19" t="str">
        <f>Def_Sistemas_Conectores_Cabos!$B$8</f>
        <v>SMA-RP 50-ohm</v>
      </c>
      <c r="Q3568" s="27" t="s">
        <v>91</v>
      </c>
      <c r="R3568" s="45">
        <v>0.5</v>
      </c>
      <c r="S3568" s="45">
        <v>0.5</v>
      </c>
      <c r="T3568" s="19" t="str">
        <f>Def_Sistemas_Conectores_Cabos!$C$8</f>
        <v>Cabo coaxial semi-rígido</v>
      </c>
      <c r="U3568" s="56"/>
      <c r="V3568" s="33"/>
      <c r="W3568" s="33"/>
      <c r="X3568" s="33"/>
    </row>
    <row r="3569" ht="15.75" customHeight="1">
      <c r="A3569" s="19" t="str">
        <f>Def_Sistemas_Conectores_Cabos!$A$22</f>
        <v>BPM de elétrons</v>
      </c>
      <c r="B3569" s="22" t="str">
        <f>Datas_Entregas!$A$3</f>
        <v>BTS/Anel</v>
      </c>
      <c r="C3569" s="25">
        <f t="array" ref="C3569">INDEX(Datas_Entregas!$B$2:$B$100, MATCH(B3569, Datas_Entregas!$A$2:$A$100, 0), 1)</f>
        <v>43296</v>
      </c>
      <c r="D3569" s="22" t="str">
        <f>Def_Status_Montagem!$A$4</f>
        <v>Comprado / Esperando entrega</v>
      </c>
      <c r="E3569" s="35" t="str">
        <f>Def_Status_Montagem!$B$4</f>
        <v>Contratada (inclui etiqueta)</v>
      </c>
      <c r="F3569" s="26"/>
      <c r="G3569" s="27"/>
      <c r="H3569" s="26" t="str">
        <f t="array" ref="H3569">INDEX(Def_Instancias_Equipamentos!$E$2:$E$5135, MATCH(K3569, Def_Instancias_Equipamentos!$D$2:$D$5135, 0), 1)</f>
        <v>SI-06C3</v>
      </c>
      <c r="I3569" s="27" t="str">
        <f t="array" ref="I3569">INDEX(Def_Instancias_Equipamentos!$E$2:$E$5135, MATCH(L3569, Def_Instancias_Equipamentos!$D$2:$D$5135, 0), 1)</f>
        <v>SI-06C3</v>
      </c>
      <c r="J3569" s="27" t="str">
        <f t="shared" si="26"/>
        <v>INTERNO</v>
      </c>
      <c r="K3569" s="28" t="str">
        <f>Def_Instancias_Equipamentos!$D$573</f>
        <v>SI-06C3:DI-BPMPkup-1</v>
      </c>
      <c r="L3569" s="19" t="str">
        <f>Def_Instancias_Equipamentos!$D$1084</f>
        <v>SI-06C3:DI-BPMSigPatch-1</v>
      </c>
      <c r="M3569" s="44" t="s">
        <v>89</v>
      </c>
      <c r="N3569" s="30" t="s">
        <v>52</v>
      </c>
      <c r="O3569" s="28" t="str">
        <f>Def_Sistemas_Conectores_Cabos!$B$8</f>
        <v>SMA-RP 50-ohm</v>
      </c>
      <c r="P3569" s="19" t="str">
        <f>Def_Sistemas_Conectores_Cabos!$B$8</f>
        <v>SMA-RP 50-ohm</v>
      </c>
      <c r="Q3569" s="27" t="s">
        <v>91</v>
      </c>
      <c r="R3569" s="45">
        <v>0.5</v>
      </c>
      <c r="S3569" s="45">
        <v>0.5</v>
      </c>
      <c r="T3569" s="19" t="str">
        <f>Def_Sistemas_Conectores_Cabos!$C$8</f>
        <v>Cabo coaxial semi-rígido</v>
      </c>
      <c r="U3569" s="56"/>
      <c r="V3569" s="33"/>
      <c r="W3569" s="33"/>
      <c r="X3569" s="33"/>
    </row>
    <row r="3570" ht="15.75" customHeight="1">
      <c r="A3570" s="19" t="str">
        <f>Def_Sistemas_Conectores_Cabos!$A$22</f>
        <v>BPM de elétrons</v>
      </c>
      <c r="B3570" s="22" t="str">
        <f>Datas_Entregas!$A$3</f>
        <v>BTS/Anel</v>
      </c>
      <c r="C3570" s="25">
        <f t="array" ref="C3570">INDEX(Datas_Entregas!$B$2:$B$100, MATCH(B3570, Datas_Entregas!$A$2:$A$100, 0), 1)</f>
        <v>43296</v>
      </c>
      <c r="D3570" s="22" t="str">
        <f>Def_Status_Montagem!$A$4</f>
        <v>Comprado / Esperando entrega</v>
      </c>
      <c r="E3570" s="35" t="str">
        <f>Def_Status_Montagem!$B$4</f>
        <v>Contratada (inclui etiqueta)</v>
      </c>
      <c r="F3570" s="26"/>
      <c r="G3570" s="27"/>
      <c r="H3570" s="26" t="str">
        <f t="array" ref="H3570">INDEX(Def_Instancias_Equipamentos!$E$2:$E$5135, MATCH(K3570, Def_Instancias_Equipamentos!$D$2:$D$5135, 0), 1)</f>
        <v>SI-06C3</v>
      </c>
      <c r="I3570" s="27" t="str">
        <f t="array" ref="I3570">INDEX(Def_Instancias_Equipamentos!$E$2:$E$5135, MATCH(L3570, Def_Instancias_Equipamentos!$D$2:$D$5135, 0), 1)</f>
        <v>SI-06C3</v>
      </c>
      <c r="J3570" s="27" t="str">
        <f t="shared" si="26"/>
        <v>INTERNO</v>
      </c>
      <c r="K3570" s="28" t="str">
        <f>Def_Instancias_Equipamentos!$D$574</f>
        <v>SI-06C3:DI-BPMPkup-2</v>
      </c>
      <c r="L3570" s="19" t="str">
        <f>Def_Instancias_Equipamentos!$D$1085</f>
        <v>SI-06C3:DI-BPMSigPatch-2</v>
      </c>
      <c r="M3570" s="44" t="s">
        <v>89</v>
      </c>
      <c r="N3570" s="30" t="s">
        <v>52</v>
      </c>
      <c r="O3570" s="28" t="str">
        <f>Def_Sistemas_Conectores_Cabos!$B$8</f>
        <v>SMA-RP 50-ohm</v>
      </c>
      <c r="P3570" s="19" t="str">
        <f>Def_Sistemas_Conectores_Cabos!$B$8</f>
        <v>SMA-RP 50-ohm</v>
      </c>
      <c r="Q3570" s="27" t="s">
        <v>91</v>
      </c>
      <c r="R3570" s="45">
        <v>0.5</v>
      </c>
      <c r="S3570" s="45">
        <v>0.5</v>
      </c>
      <c r="T3570" s="19" t="str">
        <f>Def_Sistemas_Conectores_Cabos!$C$8</f>
        <v>Cabo coaxial semi-rígido</v>
      </c>
      <c r="U3570" s="56"/>
      <c r="V3570" s="33"/>
      <c r="W3570" s="33"/>
      <c r="X3570" s="33"/>
    </row>
    <row r="3571" ht="15.75" customHeight="1">
      <c r="A3571" s="19" t="str">
        <f>Def_Sistemas_Conectores_Cabos!$A$22</f>
        <v>BPM de elétrons</v>
      </c>
      <c r="B3571" s="22" t="str">
        <f>Datas_Entregas!$A$3</f>
        <v>BTS/Anel</v>
      </c>
      <c r="C3571" s="25">
        <f t="array" ref="C3571">INDEX(Datas_Entregas!$B$2:$B$100, MATCH(B3571, Datas_Entregas!$A$2:$A$100, 0), 1)</f>
        <v>43296</v>
      </c>
      <c r="D3571" s="22" t="str">
        <f>Def_Status_Montagem!$A$4</f>
        <v>Comprado / Esperando entrega</v>
      </c>
      <c r="E3571" s="35" t="str">
        <f>Def_Status_Montagem!$B$4</f>
        <v>Contratada (inclui etiqueta)</v>
      </c>
      <c r="F3571" s="26"/>
      <c r="G3571" s="27"/>
      <c r="H3571" s="26" t="str">
        <f t="array" ref="H3571">INDEX(Def_Instancias_Equipamentos!$E$2:$E$5135, MATCH(K3571, Def_Instancias_Equipamentos!$D$2:$D$5135, 0), 1)</f>
        <v>SI-06C4</v>
      </c>
      <c r="I3571" s="27" t="str">
        <f t="array" ref="I3571">INDEX(Def_Instancias_Equipamentos!$E$2:$E$5135, MATCH(L3571, Def_Instancias_Equipamentos!$D$2:$D$5135, 0), 1)</f>
        <v>SI-06C4</v>
      </c>
      <c r="J3571" s="27" t="str">
        <f t="shared" si="26"/>
        <v>INTERNO</v>
      </c>
      <c r="K3571" s="28" t="str">
        <f>Def_Instancias_Equipamentos!$D$575</f>
        <v>SI-06C4:DI-BPMPkup</v>
      </c>
      <c r="L3571" s="19" t="str">
        <f>Def_Instancias_Equipamentos!$D$1086</f>
        <v>SI-06C4:DI-BPMSigPatch</v>
      </c>
      <c r="M3571" s="44" t="s">
        <v>89</v>
      </c>
      <c r="N3571" s="30" t="s">
        <v>52</v>
      </c>
      <c r="O3571" s="28" t="str">
        <f>Def_Sistemas_Conectores_Cabos!$B$8</f>
        <v>SMA-RP 50-ohm</v>
      </c>
      <c r="P3571" s="19" t="str">
        <f>Def_Sistemas_Conectores_Cabos!$B$8</f>
        <v>SMA-RP 50-ohm</v>
      </c>
      <c r="Q3571" s="27" t="s">
        <v>91</v>
      </c>
      <c r="R3571" s="45">
        <v>0.5</v>
      </c>
      <c r="S3571" s="45">
        <v>0.5</v>
      </c>
      <c r="T3571" s="19" t="str">
        <f>Def_Sistemas_Conectores_Cabos!$C$8</f>
        <v>Cabo coaxial semi-rígido</v>
      </c>
      <c r="U3571" s="56"/>
      <c r="V3571" s="33"/>
      <c r="W3571" s="33"/>
      <c r="X3571" s="33"/>
    </row>
    <row r="3572" ht="15.75" customHeight="1">
      <c r="A3572" s="19" t="str">
        <f>Def_Sistemas_Conectores_Cabos!$A$22</f>
        <v>BPM de elétrons</v>
      </c>
      <c r="B3572" s="22" t="str">
        <f>Datas_Entregas!$A$3</f>
        <v>BTS/Anel</v>
      </c>
      <c r="C3572" s="25">
        <f t="array" ref="C3572">INDEX(Datas_Entregas!$B$2:$B$100, MATCH(B3572, Datas_Entregas!$A$2:$A$100, 0), 1)</f>
        <v>43296</v>
      </c>
      <c r="D3572" s="22" t="str">
        <f>Def_Status_Montagem!$A$4</f>
        <v>Comprado / Esperando entrega</v>
      </c>
      <c r="E3572" s="35" t="str">
        <f>Def_Status_Montagem!$B$4</f>
        <v>Contratada (inclui etiqueta)</v>
      </c>
      <c r="F3572" s="26"/>
      <c r="G3572" s="27"/>
      <c r="H3572" s="26" t="str">
        <f t="array" ref="H3572">INDEX(Def_Instancias_Equipamentos!$E$2:$E$5135, MATCH(K3572, Def_Instancias_Equipamentos!$D$2:$D$5135, 0), 1)</f>
        <v>SI-06M1</v>
      </c>
      <c r="I3572" s="27" t="str">
        <f t="array" ref="I3572">INDEX(Def_Instancias_Equipamentos!$E$2:$E$5135, MATCH(L3572, Def_Instancias_Equipamentos!$D$2:$D$5135, 0), 1)</f>
        <v>SI-06M1</v>
      </c>
      <c r="J3572" s="27" t="str">
        <f t="shared" si="26"/>
        <v>INTERNO</v>
      </c>
      <c r="K3572" s="28" t="str">
        <f>Def_Instancias_Equipamentos!$D$576</f>
        <v>SI-06M1:DI-BPMPkup</v>
      </c>
      <c r="L3572" s="19" t="str">
        <f>Def_Instancias_Equipamentos!$D$1087</f>
        <v>SI-06M1:DI-BPMSigPatch</v>
      </c>
      <c r="M3572" s="44" t="s">
        <v>89</v>
      </c>
      <c r="N3572" s="30" t="s">
        <v>52</v>
      </c>
      <c r="O3572" s="28" t="str">
        <f>Def_Sistemas_Conectores_Cabos!$B$8</f>
        <v>SMA-RP 50-ohm</v>
      </c>
      <c r="P3572" s="19" t="str">
        <f>Def_Sistemas_Conectores_Cabos!$B$8</f>
        <v>SMA-RP 50-ohm</v>
      </c>
      <c r="Q3572" s="27" t="s">
        <v>91</v>
      </c>
      <c r="R3572" s="45">
        <v>0.5</v>
      </c>
      <c r="S3572" s="45">
        <v>0.5</v>
      </c>
      <c r="T3572" s="19" t="str">
        <f>Def_Sistemas_Conectores_Cabos!$C$8</f>
        <v>Cabo coaxial semi-rígido</v>
      </c>
      <c r="U3572" s="56"/>
      <c r="V3572" s="33"/>
      <c r="W3572" s="33"/>
      <c r="X3572" s="33"/>
    </row>
    <row r="3573" ht="15.75" customHeight="1">
      <c r="A3573" s="19" t="str">
        <f>Def_Sistemas_Conectores_Cabos!$A$22</f>
        <v>BPM de elétrons</v>
      </c>
      <c r="B3573" s="22" t="str">
        <f>Datas_Entregas!$A$3</f>
        <v>BTS/Anel</v>
      </c>
      <c r="C3573" s="25">
        <f t="array" ref="C3573">INDEX(Datas_Entregas!$B$2:$B$100, MATCH(B3573, Datas_Entregas!$A$2:$A$100, 0), 1)</f>
        <v>43296</v>
      </c>
      <c r="D3573" s="22" t="str">
        <f>Def_Status_Montagem!$A$4</f>
        <v>Comprado / Esperando entrega</v>
      </c>
      <c r="E3573" s="35" t="str">
        <f>Def_Status_Montagem!$B$4</f>
        <v>Contratada (inclui etiqueta)</v>
      </c>
      <c r="F3573" s="26"/>
      <c r="G3573" s="27"/>
      <c r="H3573" s="26" t="str">
        <f t="array" ref="H3573">INDEX(Def_Instancias_Equipamentos!$E$2:$E$5135, MATCH(K3573, Def_Instancias_Equipamentos!$D$2:$D$5135, 0), 1)</f>
        <v>SI-06M2</v>
      </c>
      <c r="I3573" s="27" t="str">
        <f t="array" ref="I3573">INDEX(Def_Instancias_Equipamentos!$E$2:$E$5135, MATCH(L3573, Def_Instancias_Equipamentos!$D$2:$D$5135, 0), 1)</f>
        <v>SI-06M2</v>
      </c>
      <c r="J3573" s="27" t="str">
        <f t="shared" si="26"/>
        <v>INTERNO</v>
      </c>
      <c r="K3573" s="28" t="str">
        <f>Def_Instancias_Equipamentos!$D$577</f>
        <v>SI-06M2:DI-BPMPkup</v>
      </c>
      <c r="L3573" s="19" t="str">
        <f>Def_Instancias_Equipamentos!$D$1088</f>
        <v>SI-06M2:DI-BPMSigPatch</v>
      </c>
      <c r="M3573" s="44" t="s">
        <v>89</v>
      </c>
      <c r="N3573" s="30" t="s">
        <v>52</v>
      </c>
      <c r="O3573" s="28" t="str">
        <f>Def_Sistemas_Conectores_Cabos!$B$8</f>
        <v>SMA-RP 50-ohm</v>
      </c>
      <c r="P3573" s="19" t="str">
        <f>Def_Sistemas_Conectores_Cabos!$B$8</f>
        <v>SMA-RP 50-ohm</v>
      </c>
      <c r="Q3573" s="27" t="s">
        <v>91</v>
      </c>
      <c r="R3573" s="45">
        <v>0.5</v>
      </c>
      <c r="S3573" s="45">
        <v>0.5</v>
      </c>
      <c r="T3573" s="19" t="str">
        <f>Def_Sistemas_Conectores_Cabos!$C$8</f>
        <v>Cabo coaxial semi-rígido</v>
      </c>
      <c r="U3573" s="56"/>
      <c r="V3573" s="33"/>
      <c r="W3573" s="33"/>
      <c r="X3573" s="33"/>
    </row>
    <row r="3574" ht="15.75" customHeight="1">
      <c r="A3574" s="19" t="str">
        <f>Def_Sistemas_Conectores_Cabos!$A$22</f>
        <v>BPM de elétrons</v>
      </c>
      <c r="B3574" s="22" t="str">
        <f>Datas_Entregas!$A$3</f>
        <v>BTS/Anel</v>
      </c>
      <c r="C3574" s="25">
        <f t="array" ref="C3574">INDEX(Datas_Entregas!$B$2:$B$100, MATCH(B3574, Datas_Entregas!$A$2:$A$100, 0), 1)</f>
        <v>43296</v>
      </c>
      <c r="D3574" s="22" t="str">
        <f>Def_Status_Montagem!$A$4</f>
        <v>Comprado / Esperando entrega</v>
      </c>
      <c r="E3574" s="35" t="str">
        <f>Def_Status_Montagem!$B$4</f>
        <v>Contratada (inclui etiqueta)</v>
      </c>
      <c r="F3574" s="26"/>
      <c r="G3574" s="27"/>
      <c r="H3574" s="26" t="str">
        <f t="array" ref="H3574">INDEX(Def_Instancias_Equipamentos!$E$2:$E$5135, MATCH(K3574, Def_Instancias_Equipamentos!$D$2:$D$5135, 0), 1)</f>
        <v>SI-06SB</v>
      </c>
      <c r="I3574" s="27" t="str">
        <f t="array" ref="I3574">INDEX(Def_Instancias_Equipamentos!$E$2:$E$5135, MATCH(L3574, Def_Instancias_Equipamentos!$D$2:$D$5135, 0), 1)</f>
        <v>SI-06SB</v>
      </c>
      <c r="J3574" s="27" t="str">
        <f t="shared" si="26"/>
        <v>INTERNO</v>
      </c>
      <c r="K3574" s="28" t="str">
        <f>Def_Instancias_Equipamentos!$D$700</f>
        <v>SI-06SB:DI-BPMPkup-1</v>
      </c>
      <c r="L3574" s="19" t="str">
        <f>Def_Instancias_Equipamentos!$D$1211</f>
        <v>SI-06SB:DI-BPMSigPatch-1</v>
      </c>
      <c r="M3574" s="44" t="s">
        <v>89</v>
      </c>
      <c r="N3574" s="30" t="s">
        <v>52</v>
      </c>
      <c r="O3574" s="28" t="str">
        <f>Def_Sistemas_Conectores_Cabos!$B$8</f>
        <v>SMA-RP 50-ohm</v>
      </c>
      <c r="P3574" s="19" t="str">
        <f>Def_Sistemas_Conectores_Cabos!$B$8</f>
        <v>SMA-RP 50-ohm</v>
      </c>
      <c r="Q3574" s="27" t="s">
        <v>91</v>
      </c>
      <c r="R3574" s="45">
        <v>0.5</v>
      </c>
      <c r="S3574" s="45">
        <v>0.5</v>
      </c>
      <c r="T3574" s="19" t="str">
        <f>Def_Sistemas_Conectores_Cabos!$C$8</f>
        <v>Cabo coaxial semi-rígido</v>
      </c>
      <c r="U3574" s="56"/>
      <c r="V3574" s="33"/>
      <c r="W3574" s="33"/>
      <c r="X3574" s="33"/>
    </row>
    <row r="3575" ht="15.75" customHeight="1">
      <c r="A3575" s="19" t="str">
        <f>Def_Sistemas_Conectores_Cabos!$A$22</f>
        <v>BPM de elétrons</v>
      </c>
      <c r="B3575" s="22" t="str">
        <f>Datas_Entregas!$A$3</f>
        <v>BTS/Anel</v>
      </c>
      <c r="C3575" s="25">
        <f t="array" ref="C3575">INDEX(Datas_Entregas!$B$2:$B$100, MATCH(B3575, Datas_Entregas!$A$2:$A$100, 0), 1)</f>
        <v>43296</v>
      </c>
      <c r="D3575" s="22" t="str">
        <f>Def_Status_Montagem!$A$4</f>
        <v>Comprado / Esperando entrega</v>
      </c>
      <c r="E3575" s="35" t="str">
        <f>Def_Status_Montagem!$B$4</f>
        <v>Contratada (inclui etiqueta)</v>
      </c>
      <c r="F3575" s="26"/>
      <c r="G3575" s="27"/>
      <c r="H3575" s="26" t="str">
        <f t="array" ref="H3575">INDEX(Def_Instancias_Equipamentos!$E$2:$E$5135, MATCH(K3575, Def_Instancias_Equipamentos!$D$2:$D$5135, 0), 1)</f>
        <v>SI-06SB</v>
      </c>
      <c r="I3575" s="27" t="str">
        <f t="array" ref="I3575">INDEX(Def_Instancias_Equipamentos!$E$2:$E$5135, MATCH(L3575, Def_Instancias_Equipamentos!$D$2:$D$5135, 0), 1)</f>
        <v>SI-06SB</v>
      </c>
      <c r="J3575" s="27" t="str">
        <f t="shared" si="26"/>
        <v>INTERNO</v>
      </c>
      <c r="K3575" s="28" t="str">
        <f>Def_Instancias_Equipamentos!$D$701</f>
        <v>SI-06SB:DI-BPMPkup-2</v>
      </c>
      <c r="L3575" s="19" t="str">
        <f>Def_Instancias_Equipamentos!$D$1212</f>
        <v>SI-06SB:DI-BPMSigPatch-2</v>
      </c>
      <c r="M3575" s="44" t="s">
        <v>89</v>
      </c>
      <c r="N3575" s="30" t="s">
        <v>52</v>
      </c>
      <c r="O3575" s="28" t="str">
        <f>Def_Sistemas_Conectores_Cabos!$B$8</f>
        <v>SMA-RP 50-ohm</v>
      </c>
      <c r="P3575" s="19" t="str">
        <f>Def_Sistemas_Conectores_Cabos!$B$8</f>
        <v>SMA-RP 50-ohm</v>
      </c>
      <c r="Q3575" s="27" t="s">
        <v>91</v>
      </c>
      <c r="R3575" s="45">
        <v>0.5</v>
      </c>
      <c r="S3575" s="45">
        <v>0.5</v>
      </c>
      <c r="T3575" s="19" t="str">
        <f>Def_Sistemas_Conectores_Cabos!$C$8</f>
        <v>Cabo coaxial semi-rígido</v>
      </c>
      <c r="U3575" s="56"/>
      <c r="V3575" s="33"/>
      <c r="W3575" s="33"/>
      <c r="X3575" s="33"/>
    </row>
    <row r="3576" ht="15.75" customHeight="1">
      <c r="A3576" s="19" t="str">
        <f>Def_Sistemas_Conectores_Cabos!$A$22</f>
        <v>BPM de elétrons</v>
      </c>
      <c r="B3576" s="22" t="str">
        <f>Datas_Entregas!$A$3</f>
        <v>BTS/Anel</v>
      </c>
      <c r="C3576" s="25">
        <f t="array" ref="C3576">INDEX(Datas_Entregas!$B$2:$B$100, MATCH(B3576, Datas_Entregas!$A$2:$A$100, 0), 1)</f>
        <v>43296</v>
      </c>
      <c r="D3576" s="22" t="str">
        <f>Def_Status_Montagem!$A$4</f>
        <v>Comprado / Esperando entrega</v>
      </c>
      <c r="E3576" s="35" t="str">
        <f>Def_Status_Montagem!$B$4</f>
        <v>Contratada (inclui etiqueta)</v>
      </c>
      <c r="F3576" s="26"/>
      <c r="G3576" s="27"/>
      <c r="H3576" s="26" t="str">
        <f t="array" ref="H3576">INDEX(Def_Instancias_Equipamentos!$E$2:$E$5135, MATCH(K3576, Def_Instancias_Equipamentos!$D$2:$D$5135, 0), 1)</f>
        <v>SI-07C1</v>
      </c>
      <c r="I3576" s="27" t="str">
        <f t="array" ref="I3576">INDEX(Def_Instancias_Equipamentos!$E$2:$E$5135, MATCH(L3576, Def_Instancias_Equipamentos!$D$2:$D$5135, 0), 1)</f>
        <v>SI-07C1</v>
      </c>
      <c r="J3576" s="27" t="str">
        <f t="shared" si="26"/>
        <v>INTERNO</v>
      </c>
      <c r="K3576" s="28" t="str">
        <f>Def_Instancias_Equipamentos!$D$578</f>
        <v>SI-07C1:DI-BPMPkup-1</v>
      </c>
      <c r="L3576" s="19" t="str">
        <f>Def_Instancias_Equipamentos!$D$1089</f>
        <v>SI-07C1:DI-BPMSigPatch-1</v>
      </c>
      <c r="M3576" s="44" t="s">
        <v>89</v>
      </c>
      <c r="N3576" s="30" t="s">
        <v>52</v>
      </c>
      <c r="O3576" s="28" t="str">
        <f>Def_Sistemas_Conectores_Cabos!$B$8</f>
        <v>SMA-RP 50-ohm</v>
      </c>
      <c r="P3576" s="19" t="str">
        <f>Def_Sistemas_Conectores_Cabos!$B$8</f>
        <v>SMA-RP 50-ohm</v>
      </c>
      <c r="Q3576" s="27" t="s">
        <v>91</v>
      </c>
      <c r="R3576" s="45">
        <v>0.5</v>
      </c>
      <c r="S3576" s="45">
        <v>0.5</v>
      </c>
      <c r="T3576" s="19" t="str">
        <f>Def_Sistemas_Conectores_Cabos!$C$8</f>
        <v>Cabo coaxial semi-rígido</v>
      </c>
      <c r="U3576" s="56"/>
      <c r="V3576" s="33"/>
      <c r="W3576" s="33"/>
      <c r="X3576" s="33"/>
    </row>
    <row r="3577" ht="15.75" customHeight="1">
      <c r="A3577" s="19" t="str">
        <f>Def_Sistemas_Conectores_Cabos!$A$22</f>
        <v>BPM de elétrons</v>
      </c>
      <c r="B3577" s="22" t="str">
        <f>Datas_Entregas!$A$3</f>
        <v>BTS/Anel</v>
      </c>
      <c r="C3577" s="25">
        <f t="array" ref="C3577">INDEX(Datas_Entregas!$B$2:$B$100, MATCH(B3577, Datas_Entregas!$A$2:$A$100, 0), 1)</f>
        <v>43296</v>
      </c>
      <c r="D3577" s="22" t="str">
        <f>Def_Status_Montagem!$A$4</f>
        <v>Comprado / Esperando entrega</v>
      </c>
      <c r="E3577" s="35" t="str">
        <f>Def_Status_Montagem!$B$4</f>
        <v>Contratada (inclui etiqueta)</v>
      </c>
      <c r="F3577" s="26"/>
      <c r="G3577" s="27"/>
      <c r="H3577" s="26" t="str">
        <f t="array" ref="H3577">INDEX(Def_Instancias_Equipamentos!$E$2:$E$5135, MATCH(K3577, Def_Instancias_Equipamentos!$D$2:$D$5135, 0), 1)</f>
        <v>SI-07C1</v>
      </c>
      <c r="I3577" s="27" t="str">
        <f t="array" ref="I3577">INDEX(Def_Instancias_Equipamentos!$E$2:$E$5135, MATCH(L3577, Def_Instancias_Equipamentos!$D$2:$D$5135, 0), 1)</f>
        <v>SI-07C1</v>
      </c>
      <c r="J3577" s="27" t="str">
        <f t="shared" si="26"/>
        <v>INTERNO</v>
      </c>
      <c r="K3577" s="28" t="str">
        <f>Def_Instancias_Equipamentos!$D$579</f>
        <v>SI-07C1:DI-BPMPkup-2</v>
      </c>
      <c r="L3577" s="19" t="str">
        <f>Def_Instancias_Equipamentos!$D$1090</f>
        <v>SI-07C1:DI-BPMSigPatch-2</v>
      </c>
      <c r="M3577" s="44" t="s">
        <v>89</v>
      </c>
      <c r="N3577" s="30" t="s">
        <v>52</v>
      </c>
      <c r="O3577" s="28" t="str">
        <f>Def_Sistemas_Conectores_Cabos!$B$8</f>
        <v>SMA-RP 50-ohm</v>
      </c>
      <c r="P3577" s="19" t="str">
        <f>Def_Sistemas_Conectores_Cabos!$B$8</f>
        <v>SMA-RP 50-ohm</v>
      </c>
      <c r="Q3577" s="27" t="s">
        <v>91</v>
      </c>
      <c r="R3577" s="45">
        <v>0.5</v>
      </c>
      <c r="S3577" s="45">
        <v>0.5</v>
      </c>
      <c r="T3577" s="19" t="str">
        <f>Def_Sistemas_Conectores_Cabos!$C$8</f>
        <v>Cabo coaxial semi-rígido</v>
      </c>
      <c r="U3577" s="56"/>
      <c r="V3577" s="33"/>
      <c r="W3577" s="33"/>
      <c r="X3577" s="33"/>
    </row>
    <row r="3578" ht="15.75" customHeight="1">
      <c r="A3578" s="19" t="str">
        <f>Def_Sistemas_Conectores_Cabos!$A$22</f>
        <v>BPM de elétrons</v>
      </c>
      <c r="B3578" s="22" t="str">
        <f>Datas_Entregas!$A$3</f>
        <v>BTS/Anel</v>
      </c>
      <c r="C3578" s="25">
        <f t="array" ref="C3578">INDEX(Datas_Entregas!$B$2:$B$100, MATCH(B3578, Datas_Entregas!$A$2:$A$100, 0), 1)</f>
        <v>43296</v>
      </c>
      <c r="D3578" s="22" t="str">
        <f>Def_Status_Montagem!$A$4</f>
        <v>Comprado / Esperando entrega</v>
      </c>
      <c r="E3578" s="35" t="str">
        <f>Def_Status_Montagem!$B$4</f>
        <v>Contratada (inclui etiqueta)</v>
      </c>
      <c r="F3578" s="26"/>
      <c r="G3578" s="27"/>
      <c r="H3578" s="26" t="str">
        <f t="array" ref="H3578">INDEX(Def_Instancias_Equipamentos!$E$2:$E$5135, MATCH(K3578, Def_Instancias_Equipamentos!$D$2:$D$5135, 0), 1)</f>
        <v>SI-07C2</v>
      </c>
      <c r="I3578" s="27" t="str">
        <f t="array" ref="I3578">INDEX(Def_Instancias_Equipamentos!$E$2:$E$5135, MATCH(L3578, Def_Instancias_Equipamentos!$D$2:$D$5135, 0), 1)</f>
        <v>SI-07C2</v>
      </c>
      <c r="J3578" s="27" t="str">
        <f t="shared" si="26"/>
        <v>INTERNO</v>
      </c>
      <c r="K3578" s="28" t="str">
        <f>Def_Instancias_Equipamentos!$D$580</f>
        <v>SI-07C2:DI-BPMPkup</v>
      </c>
      <c r="L3578" s="19" t="str">
        <f>Def_Instancias_Equipamentos!$D$1091</f>
        <v>SI-07C2:DI-BPMSigPatch</v>
      </c>
      <c r="M3578" s="44" t="s">
        <v>89</v>
      </c>
      <c r="N3578" s="30" t="s">
        <v>52</v>
      </c>
      <c r="O3578" s="28" t="str">
        <f>Def_Sistemas_Conectores_Cabos!$B$8</f>
        <v>SMA-RP 50-ohm</v>
      </c>
      <c r="P3578" s="19" t="str">
        <f>Def_Sistemas_Conectores_Cabos!$B$8</f>
        <v>SMA-RP 50-ohm</v>
      </c>
      <c r="Q3578" s="27" t="s">
        <v>91</v>
      </c>
      <c r="R3578" s="45">
        <v>0.5</v>
      </c>
      <c r="S3578" s="45">
        <v>0.5</v>
      </c>
      <c r="T3578" s="19" t="str">
        <f>Def_Sistemas_Conectores_Cabos!$C$8</f>
        <v>Cabo coaxial semi-rígido</v>
      </c>
      <c r="U3578" s="56"/>
      <c r="V3578" s="33"/>
      <c r="W3578" s="33"/>
      <c r="X3578" s="33"/>
    </row>
    <row r="3579" ht="15.75" customHeight="1">
      <c r="A3579" s="19" t="str">
        <f>Def_Sistemas_Conectores_Cabos!$A$22</f>
        <v>BPM de elétrons</v>
      </c>
      <c r="B3579" s="22" t="str">
        <f>Datas_Entregas!$A$3</f>
        <v>BTS/Anel</v>
      </c>
      <c r="C3579" s="25">
        <f t="array" ref="C3579">INDEX(Datas_Entregas!$B$2:$B$100, MATCH(B3579, Datas_Entregas!$A$2:$A$100, 0), 1)</f>
        <v>43296</v>
      </c>
      <c r="D3579" s="22" t="str">
        <f>Def_Status_Montagem!$A$4</f>
        <v>Comprado / Esperando entrega</v>
      </c>
      <c r="E3579" s="35" t="str">
        <f>Def_Status_Montagem!$B$4</f>
        <v>Contratada (inclui etiqueta)</v>
      </c>
      <c r="F3579" s="26"/>
      <c r="G3579" s="27"/>
      <c r="H3579" s="26" t="str">
        <f t="array" ref="H3579">INDEX(Def_Instancias_Equipamentos!$E$2:$E$5135, MATCH(K3579, Def_Instancias_Equipamentos!$D$2:$D$5135, 0), 1)</f>
        <v>SI-07C3</v>
      </c>
      <c r="I3579" s="27" t="str">
        <f t="array" ref="I3579">INDEX(Def_Instancias_Equipamentos!$E$2:$E$5135, MATCH(L3579, Def_Instancias_Equipamentos!$D$2:$D$5135, 0), 1)</f>
        <v>SI-07C3</v>
      </c>
      <c r="J3579" s="27" t="str">
        <f t="shared" si="26"/>
        <v>INTERNO</v>
      </c>
      <c r="K3579" s="28" t="str">
        <f>Def_Instancias_Equipamentos!$D$581</f>
        <v>SI-07C3:DI-BPMPkup-1</v>
      </c>
      <c r="L3579" s="19" t="str">
        <f>Def_Instancias_Equipamentos!$D$1092</f>
        <v>SI-07C3:DI-BPMSigPatch-1</v>
      </c>
      <c r="M3579" s="44" t="s">
        <v>89</v>
      </c>
      <c r="N3579" s="30" t="s">
        <v>52</v>
      </c>
      <c r="O3579" s="28" t="str">
        <f>Def_Sistemas_Conectores_Cabos!$B$8</f>
        <v>SMA-RP 50-ohm</v>
      </c>
      <c r="P3579" s="19" t="str">
        <f>Def_Sistemas_Conectores_Cabos!$B$8</f>
        <v>SMA-RP 50-ohm</v>
      </c>
      <c r="Q3579" s="27" t="s">
        <v>91</v>
      </c>
      <c r="R3579" s="45">
        <v>0.5</v>
      </c>
      <c r="S3579" s="45">
        <v>0.5</v>
      </c>
      <c r="T3579" s="19" t="str">
        <f>Def_Sistemas_Conectores_Cabos!$C$8</f>
        <v>Cabo coaxial semi-rígido</v>
      </c>
      <c r="U3579" s="56"/>
      <c r="V3579" s="33"/>
      <c r="W3579" s="33"/>
      <c r="X3579" s="33"/>
    </row>
    <row r="3580" ht="15.75" customHeight="1">
      <c r="A3580" s="19" t="str">
        <f>Def_Sistemas_Conectores_Cabos!$A$22</f>
        <v>BPM de elétrons</v>
      </c>
      <c r="B3580" s="22" t="str">
        <f>Datas_Entregas!$A$3</f>
        <v>BTS/Anel</v>
      </c>
      <c r="C3580" s="25">
        <f t="array" ref="C3580">INDEX(Datas_Entregas!$B$2:$B$100, MATCH(B3580, Datas_Entregas!$A$2:$A$100, 0), 1)</f>
        <v>43296</v>
      </c>
      <c r="D3580" s="22" t="str">
        <f>Def_Status_Montagem!$A$4</f>
        <v>Comprado / Esperando entrega</v>
      </c>
      <c r="E3580" s="35" t="str">
        <f>Def_Status_Montagem!$B$4</f>
        <v>Contratada (inclui etiqueta)</v>
      </c>
      <c r="F3580" s="26"/>
      <c r="G3580" s="27"/>
      <c r="H3580" s="26" t="str">
        <f t="array" ref="H3580">INDEX(Def_Instancias_Equipamentos!$E$2:$E$5135, MATCH(K3580, Def_Instancias_Equipamentos!$D$2:$D$5135, 0), 1)</f>
        <v>SI-07C3</v>
      </c>
      <c r="I3580" s="27" t="str">
        <f t="array" ref="I3580">INDEX(Def_Instancias_Equipamentos!$E$2:$E$5135, MATCH(L3580, Def_Instancias_Equipamentos!$D$2:$D$5135, 0), 1)</f>
        <v>SI-07C3</v>
      </c>
      <c r="J3580" s="27" t="str">
        <f t="shared" si="26"/>
        <v>INTERNO</v>
      </c>
      <c r="K3580" s="28" t="str">
        <f>Def_Instancias_Equipamentos!$D$582</f>
        <v>SI-07C3:DI-BPMPkup-2</v>
      </c>
      <c r="L3580" s="19" t="str">
        <f>Def_Instancias_Equipamentos!$D$1093</f>
        <v>SI-07C3:DI-BPMSigPatch-2</v>
      </c>
      <c r="M3580" s="44" t="s">
        <v>89</v>
      </c>
      <c r="N3580" s="30" t="s">
        <v>52</v>
      </c>
      <c r="O3580" s="28" t="str">
        <f>Def_Sistemas_Conectores_Cabos!$B$8</f>
        <v>SMA-RP 50-ohm</v>
      </c>
      <c r="P3580" s="19" t="str">
        <f>Def_Sistemas_Conectores_Cabos!$B$8</f>
        <v>SMA-RP 50-ohm</v>
      </c>
      <c r="Q3580" s="27" t="s">
        <v>91</v>
      </c>
      <c r="R3580" s="45">
        <v>0.5</v>
      </c>
      <c r="S3580" s="45">
        <v>0.5</v>
      </c>
      <c r="T3580" s="19" t="str">
        <f>Def_Sistemas_Conectores_Cabos!$C$8</f>
        <v>Cabo coaxial semi-rígido</v>
      </c>
      <c r="U3580" s="56"/>
      <c r="V3580" s="33"/>
      <c r="W3580" s="33"/>
      <c r="X3580" s="33"/>
    </row>
    <row r="3581" ht="15.75" customHeight="1">
      <c r="A3581" s="19" t="str">
        <f>Def_Sistemas_Conectores_Cabos!$A$22</f>
        <v>BPM de elétrons</v>
      </c>
      <c r="B3581" s="22" t="str">
        <f>Datas_Entregas!$A$3</f>
        <v>BTS/Anel</v>
      </c>
      <c r="C3581" s="25">
        <f t="array" ref="C3581">INDEX(Datas_Entregas!$B$2:$B$100, MATCH(B3581, Datas_Entregas!$A$2:$A$100, 0), 1)</f>
        <v>43296</v>
      </c>
      <c r="D3581" s="22" t="str">
        <f>Def_Status_Montagem!$A$4</f>
        <v>Comprado / Esperando entrega</v>
      </c>
      <c r="E3581" s="35" t="str">
        <f>Def_Status_Montagem!$B$4</f>
        <v>Contratada (inclui etiqueta)</v>
      </c>
      <c r="F3581" s="26"/>
      <c r="G3581" s="27"/>
      <c r="H3581" s="26" t="str">
        <f t="array" ref="H3581">INDEX(Def_Instancias_Equipamentos!$E$2:$E$5135, MATCH(K3581, Def_Instancias_Equipamentos!$D$2:$D$5135, 0), 1)</f>
        <v>SI-07C4</v>
      </c>
      <c r="I3581" s="27" t="str">
        <f t="array" ref="I3581">INDEX(Def_Instancias_Equipamentos!$E$2:$E$5135, MATCH(L3581, Def_Instancias_Equipamentos!$D$2:$D$5135, 0), 1)</f>
        <v>SI-07C4</v>
      </c>
      <c r="J3581" s="27" t="str">
        <f t="shared" si="26"/>
        <v>INTERNO</v>
      </c>
      <c r="K3581" s="28" t="str">
        <f>Def_Instancias_Equipamentos!$D$583</f>
        <v>SI-07C4:DI-BPMPkup</v>
      </c>
      <c r="L3581" s="19" t="str">
        <f>Def_Instancias_Equipamentos!$D$1094</f>
        <v>SI-07C4:DI-BPMSigPatch</v>
      </c>
      <c r="M3581" s="44" t="s">
        <v>89</v>
      </c>
      <c r="N3581" s="30" t="s">
        <v>52</v>
      </c>
      <c r="O3581" s="28" t="str">
        <f>Def_Sistemas_Conectores_Cabos!$B$8</f>
        <v>SMA-RP 50-ohm</v>
      </c>
      <c r="P3581" s="19" t="str">
        <f>Def_Sistemas_Conectores_Cabos!$B$8</f>
        <v>SMA-RP 50-ohm</v>
      </c>
      <c r="Q3581" s="27" t="s">
        <v>91</v>
      </c>
      <c r="R3581" s="45">
        <v>0.5</v>
      </c>
      <c r="S3581" s="45">
        <v>0.5</v>
      </c>
      <c r="T3581" s="19" t="str">
        <f>Def_Sistemas_Conectores_Cabos!$C$8</f>
        <v>Cabo coaxial semi-rígido</v>
      </c>
      <c r="U3581" s="56"/>
      <c r="V3581" s="33"/>
      <c r="W3581" s="33"/>
      <c r="X3581" s="33"/>
    </row>
    <row r="3582" ht="15.75" customHeight="1">
      <c r="A3582" s="19" t="str">
        <f>Def_Sistemas_Conectores_Cabos!$A$22</f>
        <v>BPM de elétrons</v>
      </c>
      <c r="B3582" s="22" t="str">
        <f>Datas_Entregas!$A$3</f>
        <v>BTS/Anel</v>
      </c>
      <c r="C3582" s="25">
        <f t="array" ref="C3582">INDEX(Datas_Entregas!$B$2:$B$100, MATCH(B3582, Datas_Entregas!$A$2:$A$100, 0), 1)</f>
        <v>43296</v>
      </c>
      <c r="D3582" s="22" t="str">
        <f>Def_Status_Montagem!$A$4</f>
        <v>Comprado / Esperando entrega</v>
      </c>
      <c r="E3582" s="35" t="str">
        <f>Def_Status_Montagem!$B$4</f>
        <v>Contratada (inclui etiqueta)</v>
      </c>
      <c r="F3582" s="26"/>
      <c r="G3582" s="27"/>
      <c r="H3582" s="26" t="str">
        <f t="array" ref="H3582">INDEX(Def_Instancias_Equipamentos!$E$2:$E$5135, MATCH(K3582, Def_Instancias_Equipamentos!$D$2:$D$5135, 0), 1)</f>
        <v>SI-07M1</v>
      </c>
      <c r="I3582" s="27" t="str">
        <f t="array" ref="I3582">INDEX(Def_Instancias_Equipamentos!$E$2:$E$5135, MATCH(L3582, Def_Instancias_Equipamentos!$D$2:$D$5135, 0), 1)</f>
        <v>SI-07M1</v>
      </c>
      <c r="J3582" s="27" t="str">
        <f t="shared" si="26"/>
        <v>INTERNO</v>
      </c>
      <c r="K3582" s="28" t="str">
        <f>Def_Instancias_Equipamentos!$D$584</f>
        <v>SI-07M1:DI-BPMPkup</v>
      </c>
      <c r="L3582" s="19" t="str">
        <f>Def_Instancias_Equipamentos!$D$1095</f>
        <v>SI-07M1:DI-BPMSigPatch</v>
      </c>
      <c r="M3582" s="44" t="s">
        <v>89</v>
      </c>
      <c r="N3582" s="30" t="s">
        <v>52</v>
      </c>
      <c r="O3582" s="28" t="str">
        <f>Def_Sistemas_Conectores_Cabos!$B$8</f>
        <v>SMA-RP 50-ohm</v>
      </c>
      <c r="P3582" s="19" t="str">
        <f>Def_Sistemas_Conectores_Cabos!$B$8</f>
        <v>SMA-RP 50-ohm</v>
      </c>
      <c r="Q3582" s="27" t="s">
        <v>91</v>
      </c>
      <c r="R3582" s="45">
        <v>0.5</v>
      </c>
      <c r="S3582" s="45">
        <v>0.5</v>
      </c>
      <c r="T3582" s="19" t="str">
        <f>Def_Sistemas_Conectores_Cabos!$C$8</f>
        <v>Cabo coaxial semi-rígido</v>
      </c>
      <c r="U3582" s="56"/>
      <c r="V3582" s="33"/>
      <c r="W3582" s="33"/>
      <c r="X3582" s="33"/>
    </row>
    <row r="3583" ht="15.75" customHeight="1">
      <c r="A3583" s="19" t="str">
        <f>Def_Sistemas_Conectores_Cabos!$A$22</f>
        <v>BPM de elétrons</v>
      </c>
      <c r="B3583" s="22" t="str">
        <f>Datas_Entregas!$A$3</f>
        <v>BTS/Anel</v>
      </c>
      <c r="C3583" s="25">
        <f t="array" ref="C3583">INDEX(Datas_Entregas!$B$2:$B$100, MATCH(B3583, Datas_Entregas!$A$2:$A$100, 0), 1)</f>
        <v>43296</v>
      </c>
      <c r="D3583" s="22" t="str">
        <f>Def_Status_Montagem!$A$4</f>
        <v>Comprado / Esperando entrega</v>
      </c>
      <c r="E3583" s="35" t="str">
        <f>Def_Status_Montagem!$B$4</f>
        <v>Contratada (inclui etiqueta)</v>
      </c>
      <c r="F3583" s="26"/>
      <c r="G3583" s="27"/>
      <c r="H3583" s="26" t="str">
        <f t="array" ref="H3583">INDEX(Def_Instancias_Equipamentos!$E$2:$E$5135, MATCH(K3583, Def_Instancias_Equipamentos!$D$2:$D$5135, 0), 1)</f>
        <v>SI-07M2</v>
      </c>
      <c r="I3583" s="27" t="str">
        <f t="array" ref="I3583">INDEX(Def_Instancias_Equipamentos!$E$2:$E$5135, MATCH(L3583, Def_Instancias_Equipamentos!$D$2:$D$5135, 0), 1)</f>
        <v>SI-07M2</v>
      </c>
      <c r="J3583" s="27" t="str">
        <f t="shared" si="26"/>
        <v>INTERNO</v>
      </c>
      <c r="K3583" s="28" t="str">
        <f>Def_Instancias_Equipamentos!$D$585</f>
        <v>SI-07M2:DI-BPMPkup</v>
      </c>
      <c r="L3583" s="19" t="str">
        <f>Def_Instancias_Equipamentos!$D$1096</f>
        <v>SI-07M2:DI-BPMSigPatch</v>
      </c>
      <c r="M3583" s="44" t="s">
        <v>89</v>
      </c>
      <c r="N3583" s="30" t="s">
        <v>52</v>
      </c>
      <c r="O3583" s="28" t="str">
        <f>Def_Sistemas_Conectores_Cabos!$B$8</f>
        <v>SMA-RP 50-ohm</v>
      </c>
      <c r="P3583" s="19" t="str">
        <f>Def_Sistemas_Conectores_Cabos!$B$8</f>
        <v>SMA-RP 50-ohm</v>
      </c>
      <c r="Q3583" s="27" t="s">
        <v>91</v>
      </c>
      <c r="R3583" s="45">
        <v>0.5</v>
      </c>
      <c r="S3583" s="45">
        <v>0.5</v>
      </c>
      <c r="T3583" s="19" t="str">
        <f>Def_Sistemas_Conectores_Cabos!$C$8</f>
        <v>Cabo coaxial semi-rígido</v>
      </c>
      <c r="U3583" s="56"/>
      <c r="V3583" s="33"/>
      <c r="W3583" s="33"/>
      <c r="X3583" s="33"/>
    </row>
    <row r="3584" ht="15.75" customHeight="1">
      <c r="A3584" s="19" t="str">
        <f>Def_Sistemas_Conectores_Cabos!$A$22</f>
        <v>BPM de elétrons</v>
      </c>
      <c r="B3584" s="22" t="str">
        <f>Datas_Entregas!$A$3</f>
        <v>BTS/Anel</v>
      </c>
      <c r="C3584" s="25">
        <f t="array" ref="C3584">INDEX(Datas_Entregas!$B$2:$B$100, MATCH(B3584, Datas_Entregas!$A$2:$A$100, 0), 1)</f>
        <v>43296</v>
      </c>
      <c r="D3584" s="22" t="str">
        <f>Def_Status_Montagem!$A$4</f>
        <v>Comprado / Esperando entrega</v>
      </c>
      <c r="E3584" s="35" t="str">
        <f>Def_Status_Montagem!$B$4</f>
        <v>Contratada (inclui etiqueta)</v>
      </c>
      <c r="F3584" s="26"/>
      <c r="G3584" s="27"/>
      <c r="H3584" s="26" t="str">
        <f t="array" ref="H3584">INDEX(Def_Instancias_Equipamentos!$E$2:$E$5135, MATCH(K3584, Def_Instancias_Equipamentos!$D$2:$D$5135, 0), 1)</f>
        <v>SI-07SP</v>
      </c>
      <c r="I3584" s="27" t="str">
        <f t="array" ref="I3584">INDEX(Def_Instancias_Equipamentos!$E$2:$E$5135, MATCH(L3584, Def_Instancias_Equipamentos!$D$2:$D$5135, 0), 1)</f>
        <v>SI-07SP</v>
      </c>
      <c r="J3584" s="27" t="str">
        <f t="shared" si="26"/>
        <v>INTERNO</v>
      </c>
      <c r="K3584" s="28" t="str">
        <f>Def_Instancias_Equipamentos!$D$702</f>
        <v>SI-07SP:DI-BPMPkup-1</v>
      </c>
      <c r="L3584" s="19" t="str">
        <f>Def_Instancias_Equipamentos!$D$1213</f>
        <v>SI-07SP:DI-BPMSigPatch-1</v>
      </c>
      <c r="M3584" s="44" t="s">
        <v>89</v>
      </c>
      <c r="N3584" s="30" t="s">
        <v>52</v>
      </c>
      <c r="O3584" s="28" t="str">
        <f>Def_Sistemas_Conectores_Cabos!$B$8</f>
        <v>SMA-RP 50-ohm</v>
      </c>
      <c r="P3584" s="19" t="str">
        <f>Def_Sistemas_Conectores_Cabos!$B$8</f>
        <v>SMA-RP 50-ohm</v>
      </c>
      <c r="Q3584" s="27" t="s">
        <v>91</v>
      </c>
      <c r="R3584" s="45">
        <v>0.5</v>
      </c>
      <c r="S3584" s="45">
        <v>0.5</v>
      </c>
      <c r="T3584" s="19" t="str">
        <f>Def_Sistemas_Conectores_Cabos!$C$8</f>
        <v>Cabo coaxial semi-rígido</v>
      </c>
      <c r="U3584" s="56"/>
      <c r="V3584" s="33"/>
      <c r="W3584" s="33"/>
      <c r="X3584" s="33"/>
    </row>
    <row r="3585" ht="15.75" customHeight="1">
      <c r="A3585" s="19" t="str">
        <f>Def_Sistemas_Conectores_Cabos!$A$22</f>
        <v>BPM de elétrons</v>
      </c>
      <c r="B3585" s="22" t="str">
        <f>Datas_Entregas!$A$3</f>
        <v>BTS/Anel</v>
      </c>
      <c r="C3585" s="25">
        <f t="array" ref="C3585">INDEX(Datas_Entregas!$B$2:$B$100, MATCH(B3585, Datas_Entregas!$A$2:$A$100, 0), 1)</f>
        <v>43296</v>
      </c>
      <c r="D3585" s="22" t="str">
        <f>Def_Status_Montagem!$A$4</f>
        <v>Comprado / Esperando entrega</v>
      </c>
      <c r="E3585" s="35" t="str">
        <f>Def_Status_Montagem!$B$4</f>
        <v>Contratada (inclui etiqueta)</v>
      </c>
      <c r="F3585" s="26"/>
      <c r="G3585" s="27"/>
      <c r="H3585" s="26" t="str">
        <f t="array" ref="H3585">INDEX(Def_Instancias_Equipamentos!$E$2:$E$5135, MATCH(K3585, Def_Instancias_Equipamentos!$D$2:$D$5135, 0), 1)</f>
        <v>SI-07SP</v>
      </c>
      <c r="I3585" s="27" t="str">
        <f t="array" ref="I3585">INDEX(Def_Instancias_Equipamentos!$E$2:$E$5135, MATCH(L3585, Def_Instancias_Equipamentos!$D$2:$D$5135, 0), 1)</f>
        <v>SI-07SP</v>
      </c>
      <c r="J3585" s="27" t="str">
        <f t="shared" si="26"/>
        <v>INTERNO</v>
      </c>
      <c r="K3585" s="28" t="str">
        <f>Def_Instancias_Equipamentos!$D$703</f>
        <v>SI-07SP:DI-BPMPkup-2</v>
      </c>
      <c r="L3585" s="19" t="str">
        <f>Def_Instancias_Equipamentos!$D$1214</f>
        <v>SI-07SP:DI-BPMSigPatch-2</v>
      </c>
      <c r="M3585" s="44" t="s">
        <v>89</v>
      </c>
      <c r="N3585" s="30" t="s">
        <v>52</v>
      </c>
      <c r="O3585" s="28" t="str">
        <f>Def_Sistemas_Conectores_Cabos!$B$8</f>
        <v>SMA-RP 50-ohm</v>
      </c>
      <c r="P3585" s="19" t="str">
        <f>Def_Sistemas_Conectores_Cabos!$B$8</f>
        <v>SMA-RP 50-ohm</v>
      </c>
      <c r="Q3585" s="27" t="s">
        <v>91</v>
      </c>
      <c r="R3585" s="45">
        <v>0.5</v>
      </c>
      <c r="S3585" s="45">
        <v>0.5</v>
      </c>
      <c r="T3585" s="19" t="str">
        <f>Def_Sistemas_Conectores_Cabos!$C$8</f>
        <v>Cabo coaxial semi-rígido</v>
      </c>
      <c r="U3585" s="56"/>
      <c r="V3585" s="33"/>
      <c r="W3585" s="33"/>
      <c r="X3585" s="33"/>
    </row>
    <row r="3586" ht="15.75" customHeight="1">
      <c r="A3586" s="19" t="str">
        <f>Def_Sistemas_Conectores_Cabos!$A$22</f>
        <v>BPM de elétrons</v>
      </c>
      <c r="B3586" s="22" t="str">
        <f>Datas_Entregas!$A$3</f>
        <v>BTS/Anel</v>
      </c>
      <c r="C3586" s="25">
        <f t="array" ref="C3586">INDEX(Datas_Entregas!$B$2:$B$100, MATCH(B3586, Datas_Entregas!$A$2:$A$100, 0), 1)</f>
        <v>43296</v>
      </c>
      <c r="D3586" s="22" t="str">
        <f>Def_Status_Montagem!$A$4</f>
        <v>Comprado / Esperando entrega</v>
      </c>
      <c r="E3586" s="35" t="str">
        <f>Def_Status_Montagem!$B$4</f>
        <v>Contratada (inclui etiqueta)</v>
      </c>
      <c r="F3586" s="26"/>
      <c r="G3586" s="27"/>
      <c r="H3586" s="26" t="str">
        <f t="array" ref="H3586">INDEX(Def_Instancias_Equipamentos!$E$2:$E$5135, MATCH(K3586, Def_Instancias_Equipamentos!$D$2:$D$5135, 0), 1)</f>
        <v>SI-08C1</v>
      </c>
      <c r="I3586" s="27" t="str">
        <f t="array" ref="I3586">INDEX(Def_Instancias_Equipamentos!$E$2:$E$5135, MATCH(L3586, Def_Instancias_Equipamentos!$D$2:$D$5135, 0), 1)</f>
        <v>SI-08C1</v>
      </c>
      <c r="J3586" s="27" t="str">
        <f t="shared" si="26"/>
        <v>INTERNO</v>
      </c>
      <c r="K3586" s="28" t="str">
        <f>Def_Instancias_Equipamentos!$D$586</f>
        <v>SI-08C1:DI-BPMPkup-1</v>
      </c>
      <c r="L3586" s="19" t="str">
        <f>Def_Instancias_Equipamentos!$D$1097</f>
        <v>SI-08C1:DI-BPMSigPatch-1</v>
      </c>
      <c r="M3586" s="44" t="s">
        <v>89</v>
      </c>
      <c r="N3586" s="30" t="s">
        <v>52</v>
      </c>
      <c r="O3586" s="28" t="str">
        <f>Def_Sistemas_Conectores_Cabos!$B$8</f>
        <v>SMA-RP 50-ohm</v>
      </c>
      <c r="P3586" s="19" t="str">
        <f>Def_Sistemas_Conectores_Cabos!$B$8</f>
        <v>SMA-RP 50-ohm</v>
      </c>
      <c r="Q3586" s="27" t="s">
        <v>91</v>
      </c>
      <c r="R3586" s="45">
        <v>0.5</v>
      </c>
      <c r="S3586" s="45">
        <v>0.5</v>
      </c>
      <c r="T3586" s="19" t="str">
        <f>Def_Sistemas_Conectores_Cabos!$C$8</f>
        <v>Cabo coaxial semi-rígido</v>
      </c>
      <c r="U3586" s="56"/>
      <c r="V3586" s="33"/>
      <c r="W3586" s="33"/>
      <c r="X3586" s="33"/>
    </row>
    <row r="3587" ht="15.75" customHeight="1">
      <c r="A3587" s="19" t="str">
        <f>Def_Sistemas_Conectores_Cabos!$A$22</f>
        <v>BPM de elétrons</v>
      </c>
      <c r="B3587" s="22" t="str">
        <f>Datas_Entregas!$A$3</f>
        <v>BTS/Anel</v>
      </c>
      <c r="C3587" s="25">
        <f t="array" ref="C3587">INDEX(Datas_Entregas!$B$2:$B$100, MATCH(B3587, Datas_Entregas!$A$2:$A$100, 0), 1)</f>
        <v>43296</v>
      </c>
      <c r="D3587" s="22" t="str">
        <f>Def_Status_Montagem!$A$4</f>
        <v>Comprado / Esperando entrega</v>
      </c>
      <c r="E3587" s="35" t="str">
        <f>Def_Status_Montagem!$B$4</f>
        <v>Contratada (inclui etiqueta)</v>
      </c>
      <c r="F3587" s="26"/>
      <c r="G3587" s="27"/>
      <c r="H3587" s="26" t="str">
        <f t="array" ref="H3587">INDEX(Def_Instancias_Equipamentos!$E$2:$E$5135, MATCH(K3587, Def_Instancias_Equipamentos!$D$2:$D$5135, 0), 1)</f>
        <v>SI-08C1</v>
      </c>
      <c r="I3587" s="27" t="str">
        <f t="array" ref="I3587">INDEX(Def_Instancias_Equipamentos!$E$2:$E$5135, MATCH(L3587, Def_Instancias_Equipamentos!$D$2:$D$5135, 0), 1)</f>
        <v>SI-08C1</v>
      </c>
      <c r="J3587" s="27" t="str">
        <f t="shared" si="26"/>
        <v>INTERNO</v>
      </c>
      <c r="K3587" s="28" t="str">
        <f>Def_Instancias_Equipamentos!$D$587</f>
        <v>SI-08C1:DI-BPMPkup-2</v>
      </c>
      <c r="L3587" s="19" t="str">
        <f>Def_Instancias_Equipamentos!$D$1098</f>
        <v>SI-08C1:DI-BPMSigPatch-2</v>
      </c>
      <c r="M3587" s="44" t="s">
        <v>89</v>
      </c>
      <c r="N3587" s="30" t="s">
        <v>52</v>
      </c>
      <c r="O3587" s="28" t="str">
        <f>Def_Sistemas_Conectores_Cabos!$B$8</f>
        <v>SMA-RP 50-ohm</v>
      </c>
      <c r="P3587" s="19" t="str">
        <f>Def_Sistemas_Conectores_Cabos!$B$8</f>
        <v>SMA-RP 50-ohm</v>
      </c>
      <c r="Q3587" s="27" t="s">
        <v>91</v>
      </c>
      <c r="R3587" s="45">
        <v>0.5</v>
      </c>
      <c r="S3587" s="45">
        <v>0.5</v>
      </c>
      <c r="T3587" s="19" t="str">
        <f>Def_Sistemas_Conectores_Cabos!$C$8</f>
        <v>Cabo coaxial semi-rígido</v>
      </c>
      <c r="U3587" s="56"/>
      <c r="V3587" s="33"/>
      <c r="W3587" s="33"/>
      <c r="X3587" s="33"/>
    </row>
    <row r="3588" ht="15.75" customHeight="1">
      <c r="A3588" s="19" t="str">
        <f>Def_Sistemas_Conectores_Cabos!$A$22</f>
        <v>BPM de elétrons</v>
      </c>
      <c r="B3588" s="22" t="str">
        <f>Datas_Entregas!$A$3</f>
        <v>BTS/Anel</v>
      </c>
      <c r="C3588" s="25">
        <f t="array" ref="C3588">INDEX(Datas_Entregas!$B$2:$B$100, MATCH(B3588, Datas_Entregas!$A$2:$A$100, 0), 1)</f>
        <v>43296</v>
      </c>
      <c r="D3588" s="22" t="str">
        <f>Def_Status_Montagem!$A$4</f>
        <v>Comprado / Esperando entrega</v>
      </c>
      <c r="E3588" s="35" t="str">
        <f>Def_Status_Montagem!$B$4</f>
        <v>Contratada (inclui etiqueta)</v>
      </c>
      <c r="F3588" s="26"/>
      <c r="G3588" s="27"/>
      <c r="H3588" s="26" t="str">
        <f t="array" ref="H3588">INDEX(Def_Instancias_Equipamentos!$E$2:$E$5135, MATCH(K3588, Def_Instancias_Equipamentos!$D$2:$D$5135, 0), 1)</f>
        <v>SI-08C2</v>
      </c>
      <c r="I3588" s="27" t="str">
        <f t="array" ref="I3588">INDEX(Def_Instancias_Equipamentos!$E$2:$E$5135, MATCH(L3588, Def_Instancias_Equipamentos!$D$2:$D$5135, 0), 1)</f>
        <v>SI-08C2</v>
      </c>
      <c r="J3588" s="27" t="str">
        <f t="shared" si="26"/>
        <v>INTERNO</v>
      </c>
      <c r="K3588" s="28" t="str">
        <f>Def_Instancias_Equipamentos!$D$588</f>
        <v>SI-08C2:DI-BPMPkup</v>
      </c>
      <c r="L3588" s="19" t="str">
        <f>Def_Instancias_Equipamentos!$D$1099</f>
        <v>SI-08C2:DI-BPMSigPatch</v>
      </c>
      <c r="M3588" s="44" t="s">
        <v>89</v>
      </c>
      <c r="N3588" s="30" t="s">
        <v>52</v>
      </c>
      <c r="O3588" s="28" t="str">
        <f>Def_Sistemas_Conectores_Cabos!$B$8</f>
        <v>SMA-RP 50-ohm</v>
      </c>
      <c r="P3588" s="19" t="str">
        <f>Def_Sistemas_Conectores_Cabos!$B$8</f>
        <v>SMA-RP 50-ohm</v>
      </c>
      <c r="Q3588" s="27" t="s">
        <v>91</v>
      </c>
      <c r="R3588" s="45">
        <v>0.5</v>
      </c>
      <c r="S3588" s="45">
        <v>0.5</v>
      </c>
      <c r="T3588" s="19" t="str">
        <f>Def_Sistemas_Conectores_Cabos!$C$8</f>
        <v>Cabo coaxial semi-rígido</v>
      </c>
      <c r="U3588" s="56"/>
      <c r="V3588" s="33"/>
      <c r="W3588" s="33"/>
      <c r="X3588" s="33"/>
    </row>
    <row r="3589" ht="15.75" customHeight="1">
      <c r="A3589" s="19" t="str">
        <f>Def_Sistemas_Conectores_Cabos!$A$22</f>
        <v>BPM de elétrons</v>
      </c>
      <c r="B3589" s="22" t="str">
        <f>Datas_Entregas!$A$3</f>
        <v>BTS/Anel</v>
      </c>
      <c r="C3589" s="25">
        <f t="array" ref="C3589">INDEX(Datas_Entregas!$B$2:$B$100, MATCH(B3589, Datas_Entregas!$A$2:$A$100, 0), 1)</f>
        <v>43296</v>
      </c>
      <c r="D3589" s="22" t="str">
        <f>Def_Status_Montagem!$A$4</f>
        <v>Comprado / Esperando entrega</v>
      </c>
      <c r="E3589" s="35" t="str">
        <f>Def_Status_Montagem!$B$4</f>
        <v>Contratada (inclui etiqueta)</v>
      </c>
      <c r="F3589" s="26"/>
      <c r="G3589" s="27"/>
      <c r="H3589" s="26" t="str">
        <f t="array" ref="H3589">INDEX(Def_Instancias_Equipamentos!$E$2:$E$5135, MATCH(K3589, Def_Instancias_Equipamentos!$D$2:$D$5135, 0), 1)</f>
        <v>SI-08C3</v>
      </c>
      <c r="I3589" s="27" t="str">
        <f t="array" ref="I3589">INDEX(Def_Instancias_Equipamentos!$E$2:$E$5135, MATCH(L3589, Def_Instancias_Equipamentos!$D$2:$D$5135, 0), 1)</f>
        <v>SI-08C3</v>
      </c>
      <c r="J3589" s="27" t="str">
        <f t="shared" si="26"/>
        <v>INTERNO</v>
      </c>
      <c r="K3589" s="28" t="str">
        <f>Def_Instancias_Equipamentos!$D$589</f>
        <v>SI-08C3:DI-BPMPkup-1</v>
      </c>
      <c r="L3589" s="19" t="str">
        <f>Def_Instancias_Equipamentos!$D$1100</f>
        <v>SI-08C3:DI-BPMSigPatch-1</v>
      </c>
      <c r="M3589" s="44" t="s">
        <v>89</v>
      </c>
      <c r="N3589" s="30" t="s">
        <v>52</v>
      </c>
      <c r="O3589" s="28" t="str">
        <f>Def_Sistemas_Conectores_Cabos!$B$8</f>
        <v>SMA-RP 50-ohm</v>
      </c>
      <c r="P3589" s="19" t="str">
        <f>Def_Sistemas_Conectores_Cabos!$B$8</f>
        <v>SMA-RP 50-ohm</v>
      </c>
      <c r="Q3589" s="27" t="s">
        <v>91</v>
      </c>
      <c r="R3589" s="45">
        <v>0.5</v>
      </c>
      <c r="S3589" s="45">
        <v>0.5</v>
      </c>
      <c r="T3589" s="19" t="str">
        <f>Def_Sistemas_Conectores_Cabos!$C$8</f>
        <v>Cabo coaxial semi-rígido</v>
      </c>
      <c r="U3589" s="56"/>
      <c r="V3589" s="33"/>
      <c r="W3589" s="33"/>
      <c r="X3589" s="33"/>
    </row>
    <row r="3590" ht="15.75" customHeight="1">
      <c r="A3590" s="19" t="str">
        <f>Def_Sistemas_Conectores_Cabos!$A$22</f>
        <v>BPM de elétrons</v>
      </c>
      <c r="B3590" s="22" t="str">
        <f>Datas_Entregas!$A$3</f>
        <v>BTS/Anel</v>
      </c>
      <c r="C3590" s="25">
        <f t="array" ref="C3590">INDEX(Datas_Entregas!$B$2:$B$100, MATCH(B3590, Datas_Entregas!$A$2:$A$100, 0), 1)</f>
        <v>43296</v>
      </c>
      <c r="D3590" s="22" t="str">
        <f>Def_Status_Montagem!$A$4</f>
        <v>Comprado / Esperando entrega</v>
      </c>
      <c r="E3590" s="35" t="str">
        <f>Def_Status_Montagem!$B$4</f>
        <v>Contratada (inclui etiqueta)</v>
      </c>
      <c r="F3590" s="26"/>
      <c r="G3590" s="27"/>
      <c r="H3590" s="26" t="str">
        <f t="array" ref="H3590">INDEX(Def_Instancias_Equipamentos!$E$2:$E$5135, MATCH(K3590, Def_Instancias_Equipamentos!$D$2:$D$5135, 0), 1)</f>
        <v>SI-08C3</v>
      </c>
      <c r="I3590" s="27" t="str">
        <f t="array" ref="I3590">INDEX(Def_Instancias_Equipamentos!$E$2:$E$5135, MATCH(L3590, Def_Instancias_Equipamentos!$D$2:$D$5135, 0), 1)</f>
        <v>SI-08C3</v>
      </c>
      <c r="J3590" s="27" t="str">
        <f t="shared" si="26"/>
        <v>INTERNO</v>
      </c>
      <c r="K3590" s="28" t="str">
        <f>Def_Instancias_Equipamentos!$D$590</f>
        <v>SI-08C3:DI-BPMPkup-2</v>
      </c>
      <c r="L3590" s="19" t="str">
        <f>Def_Instancias_Equipamentos!$D$1101</f>
        <v>SI-08C3:DI-BPMSigPatch-2</v>
      </c>
      <c r="M3590" s="44" t="s">
        <v>89</v>
      </c>
      <c r="N3590" s="30" t="s">
        <v>52</v>
      </c>
      <c r="O3590" s="28" t="str">
        <f>Def_Sistemas_Conectores_Cabos!$B$8</f>
        <v>SMA-RP 50-ohm</v>
      </c>
      <c r="P3590" s="19" t="str">
        <f>Def_Sistemas_Conectores_Cabos!$B$8</f>
        <v>SMA-RP 50-ohm</v>
      </c>
      <c r="Q3590" s="27" t="s">
        <v>91</v>
      </c>
      <c r="R3590" s="45">
        <v>0.5</v>
      </c>
      <c r="S3590" s="45">
        <v>0.5</v>
      </c>
      <c r="T3590" s="19" t="str">
        <f>Def_Sistemas_Conectores_Cabos!$C$8</f>
        <v>Cabo coaxial semi-rígido</v>
      </c>
      <c r="U3590" s="56"/>
      <c r="V3590" s="33"/>
      <c r="W3590" s="33"/>
      <c r="X3590" s="33"/>
    </row>
    <row r="3591" ht="15.75" customHeight="1">
      <c r="A3591" s="19" t="str">
        <f>Def_Sistemas_Conectores_Cabos!$A$22</f>
        <v>BPM de elétrons</v>
      </c>
      <c r="B3591" s="22" t="str">
        <f>Datas_Entregas!$A$3</f>
        <v>BTS/Anel</v>
      </c>
      <c r="C3591" s="25">
        <f t="array" ref="C3591">INDEX(Datas_Entregas!$B$2:$B$100, MATCH(B3591, Datas_Entregas!$A$2:$A$100, 0), 1)</f>
        <v>43296</v>
      </c>
      <c r="D3591" s="22" t="str">
        <f>Def_Status_Montagem!$A$4</f>
        <v>Comprado / Esperando entrega</v>
      </c>
      <c r="E3591" s="35" t="str">
        <f>Def_Status_Montagem!$B$4</f>
        <v>Contratada (inclui etiqueta)</v>
      </c>
      <c r="F3591" s="26"/>
      <c r="G3591" s="27"/>
      <c r="H3591" s="26" t="str">
        <f t="array" ref="H3591">INDEX(Def_Instancias_Equipamentos!$E$2:$E$5135, MATCH(K3591, Def_Instancias_Equipamentos!$D$2:$D$5135, 0), 1)</f>
        <v>SI-08C4</v>
      </c>
      <c r="I3591" s="27" t="str">
        <f t="array" ref="I3591">INDEX(Def_Instancias_Equipamentos!$E$2:$E$5135, MATCH(L3591, Def_Instancias_Equipamentos!$D$2:$D$5135, 0), 1)</f>
        <v>SI-08C4</v>
      </c>
      <c r="J3591" s="27" t="str">
        <f t="shared" si="26"/>
        <v>INTERNO</v>
      </c>
      <c r="K3591" s="28" t="str">
        <f>Def_Instancias_Equipamentos!$D$591</f>
        <v>SI-08C4:DI-BPMPkup</v>
      </c>
      <c r="L3591" s="19" t="str">
        <f>Def_Instancias_Equipamentos!$D$1102</f>
        <v>SI-08C4:DI-BPMSigPatch</v>
      </c>
      <c r="M3591" s="44" t="s">
        <v>89</v>
      </c>
      <c r="N3591" s="30" t="s">
        <v>52</v>
      </c>
      <c r="O3591" s="28" t="str">
        <f>Def_Sistemas_Conectores_Cabos!$B$8</f>
        <v>SMA-RP 50-ohm</v>
      </c>
      <c r="P3591" s="19" t="str">
        <f>Def_Sistemas_Conectores_Cabos!$B$8</f>
        <v>SMA-RP 50-ohm</v>
      </c>
      <c r="Q3591" s="27" t="s">
        <v>91</v>
      </c>
      <c r="R3591" s="45">
        <v>0.5</v>
      </c>
      <c r="S3591" s="45">
        <v>0.5</v>
      </c>
      <c r="T3591" s="19" t="str">
        <f>Def_Sistemas_Conectores_Cabos!$C$8</f>
        <v>Cabo coaxial semi-rígido</v>
      </c>
      <c r="U3591" s="56"/>
      <c r="V3591" s="33"/>
      <c r="W3591" s="33"/>
      <c r="X3591" s="33"/>
    </row>
    <row r="3592" ht="15.75" customHeight="1">
      <c r="A3592" s="19" t="str">
        <f>Def_Sistemas_Conectores_Cabos!$A$22</f>
        <v>BPM de elétrons</v>
      </c>
      <c r="B3592" s="22" t="str">
        <f>Datas_Entregas!$A$3</f>
        <v>BTS/Anel</v>
      </c>
      <c r="C3592" s="25">
        <f t="array" ref="C3592">INDEX(Datas_Entregas!$B$2:$B$100, MATCH(B3592, Datas_Entregas!$A$2:$A$100, 0), 1)</f>
        <v>43296</v>
      </c>
      <c r="D3592" s="22" t="str">
        <f>Def_Status_Montagem!$A$4</f>
        <v>Comprado / Esperando entrega</v>
      </c>
      <c r="E3592" s="35" t="str">
        <f>Def_Status_Montagem!$B$4</f>
        <v>Contratada (inclui etiqueta)</v>
      </c>
      <c r="F3592" s="26"/>
      <c r="G3592" s="27"/>
      <c r="H3592" s="26" t="str">
        <f t="array" ref="H3592">INDEX(Def_Instancias_Equipamentos!$E$2:$E$5135, MATCH(K3592, Def_Instancias_Equipamentos!$D$2:$D$5135, 0), 1)</f>
        <v>SI-08M1</v>
      </c>
      <c r="I3592" s="27" t="str">
        <f t="array" ref="I3592">INDEX(Def_Instancias_Equipamentos!$E$2:$E$5135, MATCH(L3592, Def_Instancias_Equipamentos!$D$2:$D$5135, 0), 1)</f>
        <v>SI-08M1</v>
      </c>
      <c r="J3592" s="27" t="str">
        <f t="shared" si="26"/>
        <v>INTERNO</v>
      </c>
      <c r="K3592" s="28" t="str">
        <f>Def_Instancias_Equipamentos!$D$592</f>
        <v>SI-08M1:DI-BPMPkup</v>
      </c>
      <c r="L3592" s="19" t="str">
        <f>Def_Instancias_Equipamentos!$D$1103</f>
        <v>SI-08M1:DI-BPMSigPatch</v>
      </c>
      <c r="M3592" s="44" t="s">
        <v>89</v>
      </c>
      <c r="N3592" s="30" t="s">
        <v>52</v>
      </c>
      <c r="O3592" s="28" t="str">
        <f>Def_Sistemas_Conectores_Cabos!$B$8</f>
        <v>SMA-RP 50-ohm</v>
      </c>
      <c r="P3592" s="19" t="str">
        <f>Def_Sistemas_Conectores_Cabos!$B$8</f>
        <v>SMA-RP 50-ohm</v>
      </c>
      <c r="Q3592" s="27" t="s">
        <v>91</v>
      </c>
      <c r="R3592" s="45">
        <v>0.5</v>
      </c>
      <c r="S3592" s="45">
        <v>0.5</v>
      </c>
      <c r="T3592" s="19" t="str">
        <f>Def_Sistemas_Conectores_Cabos!$C$8</f>
        <v>Cabo coaxial semi-rígido</v>
      </c>
      <c r="U3592" s="56"/>
      <c r="V3592" s="33"/>
      <c r="W3592" s="33"/>
      <c r="X3592" s="33"/>
    </row>
    <row r="3593" ht="15.75" customHeight="1">
      <c r="A3593" s="19" t="str">
        <f>Def_Sistemas_Conectores_Cabos!$A$22</f>
        <v>BPM de elétrons</v>
      </c>
      <c r="B3593" s="22" t="str">
        <f>Datas_Entregas!$A$3</f>
        <v>BTS/Anel</v>
      </c>
      <c r="C3593" s="25">
        <f t="array" ref="C3593">INDEX(Datas_Entregas!$B$2:$B$100, MATCH(B3593, Datas_Entregas!$A$2:$A$100, 0), 1)</f>
        <v>43296</v>
      </c>
      <c r="D3593" s="22" t="str">
        <f>Def_Status_Montagem!$A$4</f>
        <v>Comprado / Esperando entrega</v>
      </c>
      <c r="E3593" s="35" t="str">
        <f>Def_Status_Montagem!$B$4</f>
        <v>Contratada (inclui etiqueta)</v>
      </c>
      <c r="F3593" s="26"/>
      <c r="G3593" s="27"/>
      <c r="H3593" s="26" t="str">
        <f t="array" ref="H3593">INDEX(Def_Instancias_Equipamentos!$E$2:$E$5135, MATCH(K3593, Def_Instancias_Equipamentos!$D$2:$D$5135, 0), 1)</f>
        <v>SI-08M2</v>
      </c>
      <c r="I3593" s="27" t="str">
        <f t="array" ref="I3593">INDEX(Def_Instancias_Equipamentos!$E$2:$E$5135, MATCH(L3593, Def_Instancias_Equipamentos!$D$2:$D$5135, 0), 1)</f>
        <v>SI-08M2</v>
      </c>
      <c r="J3593" s="27" t="str">
        <f t="shared" si="26"/>
        <v>INTERNO</v>
      </c>
      <c r="K3593" s="28" t="str">
        <f>Def_Instancias_Equipamentos!$D$593</f>
        <v>SI-08M2:DI-BPMPkup</v>
      </c>
      <c r="L3593" s="19" t="str">
        <f>Def_Instancias_Equipamentos!$D$1104</f>
        <v>SI-08M2:DI-BPMSigPatch</v>
      </c>
      <c r="M3593" s="44" t="s">
        <v>89</v>
      </c>
      <c r="N3593" s="30" t="s">
        <v>52</v>
      </c>
      <c r="O3593" s="28" t="str">
        <f>Def_Sistemas_Conectores_Cabos!$B$8</f>
        <v>SMA-RP 50-ohm</v>
      </c>
      <c r="P3593" s="19" t="str">
        <f>Def_Sistemas_Conectores_Cabos!$B$8</f>
        <v>SMA-RP 50-ohm</v>
      </c>
      <c r="Q3593" s="27" t="s">
        <v>91</v>
      </c>
      <c r="R3593" s="45">
        <v>0.5</v>
      </c>
      <c r="S3593" s="45">
        <v>0.5</v>
      </c>
      <c r="T3593" s="19" t="str">
        <f>Def_Sistemas_Conectores_Cabos!$C$8</f>
        <v>Cabo coaxial semi-rígido</v>
      </c>
      <c r="U3593" s="56"/>
      <c r="V3593" s="33"/>
      <c r="W3593" s="33"/>
      <c r="X3593" s="33"/>
    </row>
    <row r="3594" ht="15.75" customHeight="1">
      <c r="A3594" s="19" t="str">
        <f>Def_Sistemas_Conectores_Cabos!$A$22</f>
        <v>BPM de elétrons</v>
      </c>
      <c r="B3594" s="22" t="str">
        <f>Datas_Entregas!$A$3</f>
        <v>BTS/Anel</v>
      </c>
      <c r="C3594" s="25">
        <f t="array" ref="C3594">INDEX(Datas_Entregas!$B$2:$B$100, MATCH(B3594, Datas_Entregas!$A$2:$A$100, 0), 1)</f>
        <v>43296</v>
      </c>
      <c r="D3594" s="22" t="str">
        <f>Def_Status_Montagem!$A$4</f>
        <v>Comprado / Esperando entrega</v>
      </c>
      <c r="E3594" s="35" t="str">
        <f>Def_Status_Montagem!$B$4</f>
        <v>Contratada (inclui etiqueta)</v>
      </c>
      <c r="F3594" s="26"/>
      <c r="G3594" s="27"/>
      <c r="H3594" s="26" t="str">
        <f t="array" ref="H3594">INDEX(Def_Instancias_Equipamentos!$E$2:$E$5135, MATCH(K3594, Def_Instancias_Equipamentos!$D$2:$D$5135, 0), 1)</f>
        <v>SI-08SB</v>
      </c>
      <c r="I3594" s="27" t="str">
        <f t="array" ref="I3594">INDEX(Def_Instancias_Equipamentos!$E$2:$E$5135, MATCH(L3594, Def_Instancias_Equipamentos!$D$2:$D$5135, 0), 1)</f>
        <v>SI-08SB</v>
      </c>
      <c r="J3594" s="27" t="str">
        <f t="shared" si="26"/>
        <v>INTERNO</v>
      </c>
      <c r="K3594" s="28" t="str">
        <f>Def_Instancias_Equipamentos!$D$704</f>
        <v>SI-08SB:DI-BPMPkup-1</v>
      </c>
      <c r="L3594" s="19" t="str">
        <f>Def_Instancias_Equipamentos!$D$1215</f>
        <v>SI-08SB:DI-BPMSigPatch-1</v>
      </c>
      <c r="M3594" s="44" t="s">
        <v>89</v>
      </c>
      <c r="N3594" s="30" t="s">
        <v>52</v>
      </c>
      <c r="O3594" s="28" t="str">
        <f>Def_Sistemas_Conectores_Cabos!$B$8</f>
        <v>SMA-RP 50-ohm</v>
      </c>
      <c r="P3594" s="19" t="str">
        <f>Def_Sistemas_Conectores_Cabos!$B$8</f>
        <v>SMA-RP 50-ohm</v>
      </c>
      <c r="Q3594" s="27" t="s">
        <v>91</v>
      </c>
      <c r="R3594" s="45">
        <v>0.5</v>
      </c>
      <c r="S3594" s="45">
        <v>0.5</v>
      </c>
      <c r="T3594" s="19" t="str">
        <f>Def_Sistemas_Conectores_Cabos!$C$8</f>
        <v>Cabo coaxial semi-rígido</v>
      </c>
      <c r="U3594" s="56"/>
      <c r="V3594" s="33"/>
      <c r="W3594" s="33"/>
      <c r="X3594" s="33"/>
    </row>
    <row r="3595" ht="15.75" customHeight="1">
      <c r="A3595" s="19" t="str">
        <f>Def_Sistemas_Conectores_Cabos!$A$22</f>
        <v>BPM de elétrons</v>
      </c>
      <c r="B3595" s="22" t="str">
        <f>Datas_Entregas!$A$3</f>
        <v>BTS/Anel</v>
      </c>
      <c r="C3595" s="25">
        <f t="array" ref="C3595">INDEX(Datas_Entregas!$B$2:$B$100, MATCH(B3595, Datas_Entregas!$A$2:$A$100, 0), 1)</f>
        <v>43296</v>
      </c>
      <c r="D3595" s="22" t="str">
        <f>Def_Status_Montagem!$A$4</f>
        <v>Comprado / Esperando entrega</v>
      </c>
      <c r="E3595" s="35" t="str">
        <f>Def_Status_Montagem!$B$4</f>
        <v>Contratada (inclui etiqueta)</v>
      </c>
      <c r="F3595" s="26"/>
      <c r="G3595" s="27"/>
      <c r="H3595" s="26" t="str">
        <f t="array" ref="H3595">INDEX(Def_Instancias_Equipamentos!$E$2:$E$5135, MATCH(K3595, Def_Instancias_Equipamentos!$D$2:$D$5135, 0), 1)</f>
        <v>SI-08SB</v>
      </c>
      <c r="I3595" s="27" t="str">
        <f t="array" ref="I3595">INDEX(Def_Instancias_Equipamentos!$E$2:$E$5135, MATCH(L3595, Def_Instancias_Equipamentos!$D$2:$D$5135, 0), 1)</f>
        <v>SI-08SB</v>
      </c>
      <c r="J3595" s="27" t="str">
        <f t="shared" si="26"/>
        <v>INTERNO</v>
      </c>
      <c r="K3595" s="28" t="str">
        <f>Def_Instancias_Equipamentos!$D$705</f>
        <v>SI-08SB:DI-BPMPkup-2</v>
      </c>
      <c r="L3595" s="19" t="str">
        <f>Def_Instancias_Equipamentos!$D$1216</f>
        <v>SI-08SB:DI-BPMSigPatch-2</v>
      </c>
      <c r="M3595" s="44" t="s">
        <v>89</v>
      </c>
      <c r="N3595" s="30" t="s">
        <v>52</v>
      </c>
      <c r="O3595" s="28" t="str">
        <f>Def_Sistemas_Conectores_Cabos!$B$8</f>
        <v>SMA-RP 50-ohm</v>
      </c>
      <c r="P3595" s="19" t="str">
        <f>Def_Sistemas_Conectores_Cabos!$B$8</f>
        <v>SMA-RP 50-ohm</v>
      </c>
      <c r="Q3595" s="27" t="s">
        <v>91</v>
      </c>
      <c r="R3595" s="45">
        <v>0.5</v>
      </c>
      <c r="S3595" s="45">
        <v>0.5</v>
      </c>
      <c r="T3595" s="19" t="str">
        <f>Def_Sistemas_Conectores_Cabos!$C$8</f>
        <v>Cabo coaxial semi-rígido</v>
      </c>
      <c r="U3595" s="56"/>
      <c r="V3595" s="33"/>
      <c r="W3595" s="33"/>
      <c r="X3595" s="33"/>
    </row>
    <row r="3596" ht="15.75" customHeight="1">
      <c r="A3596" s="19" t="str">
        <f>Def_Sistemas_Conectores_Cabos!$A$22</f>
        <v>BPM de elétrons</v>
      </c>
      <c r="B3596" s="22" t="str">
        <f>Datas_Entregas!$A$3</f>
        <v>BTS/Anel</v>
      </c>
      <c r="C3596" s="25">
        <f t="array" ref="C3596">INDEX(Datas_Entregas!$B$2:$B$100, MATCH(B3596, Datas_Entregas!$A$2:$A$100, 0), 1)</f>
        <v>43296</v>
      </c>
      <c r="D3596" s="22" t="str">
        <f>Def_Status_Montagem!$A$4</f>
        <v>Comprado / Esperando entrega</v>
      </c>
      <c r="E3596" s="35" t="str">
        <f>Def_Status_Montagem!$B$4</f>
        <v>Contratada (inclui etiqueta)</v>
      </c>
      <c r="F3596" s="26"/>
      <c r="G3596" s="27"/>
      <c r="H3596" s="26" t="str">
        <f t="array" ref="H3596">INDEX(Def_Instancias_Equipamentos!$E$2:$E$5135, MATCH(K3596, Def_Instancias_Equipamentos!$D$2:$D$5135, 0), 1)</f>
        <v>SI-09C1</v>
      </c>
      <c r="I3596" s="27" t="str">
        <f t="array" ref="I3596">INDEX(Def_Instancias_Equipamentos!$E$2:$E$5135, MATCH(L3596, Def_Instancias_Equipamentos!$D$2:$D$5135, 0), 1)</f>
        <v>SI-09C1</v>
      </c>
      <c r="J3596" s="27" t="str">
        <f t="shared" si="26"/>
        <v>INTERNO</v>
      </c>
      <c r="K3596" s="28" t="str">
        <f>Def_Instancias_Equipamentos!$D$594</f>
        <v>SI-09C1:DI-BPMPkup-1</v>
      </c>
      <c r="L3596" s="19" t="str">
        <f>Def_Instancias_Equipamentos!$D$1105</f>
        <v>SI-09C1:DI-BPMSigPatch-1</v>
      </c>
      <c r="M3596" s="44" t="s">
        <v>89</v>
      </c>
      <c r="N3596" s="30" t="s">
        <v>52</v>
      </c>
      <c r="O3596" s="28" t="str">
        <f>Def_Sistemas_Conectores_Cabos!$B$8</f>
        <v>SMA-RP 50-ohm</v>
      </c>
      <c r="P3596" s="19" t="str">
        <f>Def_Sistemas_Conectores_Cabos!$B$8</f>
        <v>SMA-RP 50-ohm</v>
      </c>
      <c r="Q3596" s="27" t="s">
        <v>91</v>
      </c>
      <c r="R3596" s="45">
        <v>0.5</v>
      </c>
      <c r="S3596" s="45">
        <v>0.5</v>
      </c>
      <c r="T3596" s="19" t="str">
        <f>Def_Sistemas_Conectores_Cabos!$C$8</f>
        <v>Cabo coaxial semi-rígido</v>
      </c>
      <c r="U3596" s="56"/>
      <c r="V3596" s="33"/>
      <c r="W3596" s="33"/>
      <c r="X3596" s="33"/>
    </row>
    <row r="3597" ht="15.75" customHeight="1">
      <c r="A3597" s="19" t="str">
        <f>Def_Sistemas_Conectores_Cabos!$A$22</f>
        <v>BPM de elétrons</v>
      </c>
      <c r="B3597" s="22" t="str">
        <f>Datas_Entregas!$A$3</f>
        <v>BTS/Anel</v>
      </c>
      <c r="C3597" s="25">
        <f t="array" ref="C3597">INDEX(Datas_Entregas!$B$2:$B$100, MATCH(B3597, Datas_Entregas!$A$2:$A$100, 0), 1)</f>
        <v>43296</v>
      </c>
      <c r="D3597" s="22" t="str">
        <f>Def_Status_Montagem!$A$4</f>
        <v>Comprado / Esperando entrega</v>
      </c>
      <c r="E3597" s="35" t="str">
        <f>Def_Status_Montagem!$B$4</f>
        <v>Contratada (inclui etiqueta)</v>
      </c>
      <c r="F3597" s="26"/>
      <c r="G3597" s="27"/>
      <c r="H3597" s="26" t="str">
        <f t="array" ref="H3597">INDEX(Def_Instancias_Equipamentos!$E$2:$E$5135, MATCH(K3597, Def_Instancias_Equipamentos!$D$2:$D$5135, 0), 1)</f>
        <v>SI-09C1</v>
      </c>
      <c r="I3597" s="27" t="str">
        <f t="array" ref="I3597">INDEX(Def_Instancias_Equipamentos!$E$2:$E$5135, MATCH(L3597, Def_Instancias_Equipamentos!$D$2:$D$5135, 0), 1)</f>
        <v>SI-09C1</v>
      </c>
      <c r="J3597" s="27" t="str">
        <f t="shared" si="26"/>
        <v>INTERNO</v>
      </c>
      <c r="K3597" s="28" t="str">
        <f>Def_Instancias_Equipamentos!$D$595</f>
        <v>SI-09C1:DI-BPMPkup-2</v>
      </c>
      <c r="L3597" s="19" t="str">
        <f>Def_Instancias_Equipamentos!$D$1106</f>
        <v>SI-09C1:DI-BPMSigPatch-2</v>
      </c>
      <c r="M3597" s="44" t="s">
        <v>89</v>
      </c>
      <c r="N3597" s="30" t="s">
        <v>52</v>
      </c>
      <c r="O3597" s="28" t="str">
        <f>Def_Sistemas_Conectores_Cabos!$B$8</f>
        <v>SMA-RP 50-ohm</v>
      </c>
      <c r="P3597" s="19" t="str">
        <f>Def_Sistemas_Conectores_Cabos!$B$8</f>
        <v>SMA-RP 50-ohm</v>
      </c>
      <c r="Q3597" s="27" t="s">
        <v>91</v>
      </c>
      <c r="R3597" s="45">
        <v>0.5</v>
      </c>
      <c r="S3597" s="45">
        <v>0.5</v>
      </c>
      <c r="T3597" s="19" t="str">
        <f>Def_Sistemas_Conectores_Cabos!$C$8</f>
        <v>Cabo coaxial semi-rígido</v>
      </c>
      <c r="U3597" s="56"/>
      <c r="V3597" s="33"/>
      <c r="W3597" s="33"/>
      <c r="X3597" s="33"/>
    </row>
    <row r="3598" ht="15.75" customHeight="1">
      <c r="A3598" s="19" t="str">
        <f>Def_Sistemas_Conectores_Cabos!$A$22</f>
        <v>BPM de elétrons</v>
      </c>
      <c r="B3598" s="22" t="str">
        <f>Datas_Entregas!$A$3</f>
        <v>BTS/Anel</v>
      </c>
      <c r="C3598" s="25">
        <f t="array" ref="C3598">INDEX(Datas_Entregas!$B$2:$B$100, MATCH(B3598, Datas_Entregas!$A$2:$A$100, 0), 1)</f>
        <v>43296</v>
      </c>
      <c r="D3598" s="22" t="str">
        <f>Def_Status_Montagem!$A$4</f>
        <v>Comprado / Esperando entrega</v>
      </c>
      <c r="E3598" s="35" t="str">
        <f>Def_Status_Montagem!$B$4</f>
        <v>Contratada (inclui etiqueta)</v>
      </c>
      <c r="F3598" s="26"/>
      <c r="G3598" s="27"/>
      <c r="H3598" s="26" t="str">
        <f t="array" ref="H3598">INDEX(Def_Instancias_Equipamentos!$E$2:$E$5135, MATCH(K3598, Def_Instancias_Equipamentos!$D$2:$D$5135, 0), 1)</f>
        <v>SI-09C2</v>
      </c>
      <c r="I3598" s="27" t="str">
        <f t="array" ref="I3598">INDEX(Def_Instancias_Equipamentos!$E$2:$E$5135, MATCH(L3598, Def_Instancias_Equipamentos!$D$2:$D$5135, 0), 1)</f>
        <v>SI-09C2</v>
      </c>
      <c r="J3598" s="27" t="str">
        <f t="shared" si="26"/>
        <v>INTERNO</v>
      </c>
      <c r="K3598" s="28" t="str">
        <f>Def_Instancias_Equipamentos!$D$596</f>
        <v>SI-09C2:DI-BPMPkup</v>
      </c>
      <c r="L3598" s="19" t="str">
        <f>Def_Instancias_Equipamentos!$D$1107</f>
        <v>SI-09C2:DI-BPMSigPatch</v>
      </c>
      <c r="M3598" s="44" t="s">
        <v>89</v>
      </c>
      <c r="N3598" s="30" t="s">
        <v>52</v>
      </c>
      <c r="O3598" s="28" t="str">
        <f>Def_Sistemas_Conectores_Cabos!$B$8</f>
        <v>SMA-RP 50-ohm</v>
      </c>
      <c r="P3598" s="19" t="str">
        <f>Def_Sistemas_Conectores_Cabos!$B$8</f>
        <v>SMA-RP 50-ohm</v>
      </c>
      <c r="Q3598" s="27" t="s">
        <v>91</v>
      </c>
      <c r="R3598" s="45">
        <v>0.5</v>
      </c>
      <c r="S3598" s="45">
        <v>0.5</v>
      </c>
      <c r="T3598" s="19" t="str">
        <f>Def_Sistemas_Conectores_Cabos!$C$8</f>
        <v>Cabo coaxial semi-rígido</v>
      </c>
      <c r="U3598" s="56"/>
      <c r="V3598" s="33"/>
      <c r="W3598" s="33"/>
      <c r="X3598" s="33"/>
    </row>
    <row r="3599" ht="15.75" customHeight="1">
      <c r="A3599" s="19" t="str">
        <f>Def_Sistemas_Conectores_Cabos!$A$22</f>
        <v>BPM de elétrons</v>
      </c>
      <c r="B3599" s="22" t="str">
        <f>Datas_Entregas!$A$3</f>
        <v>BTS/Anel</v>
      </c>
      <c r="C3599" s="25">
        <f t="array" ref="C3599">INDEX(Datas_Entregas!$B$2:$B$100, MATCH(B3599, Datas_Entregas!$A$2:$A$100, 0), 1)</f>
        <v>43296</v>
      </c>
      <c r="D3599" s="22" t="str">
        <f>Def_Status_Montagem!$A$4</f>
        <v>Comprado / Esperando entrega</v>
      </c>
      <c r="E3599" s="35" t="str">
        <f>Def_Status_Montagem!$B$4</f>
        <v>Contratada (inclui etiqueta)</v>
      </c>
      <c r="F3599" s="26"/>
      <c r="G3599" s="27"/>
      <c r="H3599" s="26" t="str">
        <f t="array" ref="H3599">INDEX(Def_Instancias_Equipamentos!$E$2:$E$5135, MATCH(K3599, Def_Instancias_Equipamentos!$D$2:$D$5135, 0), 1)</f>
        <v>SI-09C3</v>
      </c>
      <c r="I3599" s="27" t="str">
        <f t="array" ref="I3599">INDEX(Def_Instancias_Equipamentos!$E$2:$E$5135, MATCH(L3599, Def_Instancias_Equipamentos!$D$2:$D$5135, 0), 1)</f>
        <v>SI-09C3</v>
      </c>
      <c r="J3599" s="27" t="str">
        <f t="shared" si="26"/>
        <v>INTERNO</v>
      </c>
      <c r="K3599" s="28" t="str">
        <f>Def_Instancias_Equipamentos!$D$597</f>
        <v>SI-09C3:DI-BPMPkup-1</v>
      </c>
      <c r="L3599" s="19" t="str">
        <f>Def_Instancias_Equipamentos!$D$1108</f>
        <v>SI-09C3:DI-BPMSigPatch-1</v>
      </c>
      <c r="M3599" s="44" t="s">
        <v>89</v>
      </c>
      <c r="N3599" s="30" t="s">
        <v>52</v>
      </c>
      <c r="O3599" s="28" t="str">
        <f>Def_Sistemas_Conectores_Cabos!$B$8</f>
        <v>SMA-RP 50-ohm</v>
      </c>
      <c r="P3599" s="19" t="str">
        <f>Def_Sistemas_Conectores_Cabos!$B$8</f>
        <v>SMA-RP 50-ohm</v>
      </c>
      <c r="Q3599" s="27" t="s">
        <v>91</v>
      </c>
      <c r="R3599" s="45">
        <v>0.5</v>
      </c>
      <c r="S3599" s="45">
        <v>0.5</v>
      </c>
      <c r="T3599" s="19" t="str">
        <f>Def_Sistemas_Conectores_Cabos!$C$8</f>
        <v>Cabo coaxial semi-rígido</v>
      </c>
      <c r="U3599" s="56"/>
      <c r="V3599" s="33"/>
      <c r="W3599" s="33"/>
      <c r="X3599" s="33"/>
    </row>
    <row r="3600" ht="15.75" customHeight="1">
      <c r="A3600" s="19" t="str">
        <f>Def_Sistemas_Conectores_Cabos!$A$22</f>
        <v>BPM de elétrons</v>
      </c>
      <c r="B3600" s="22" t="str">
        <f>Datas_Entregas!$A$3</f>
        <v>BTS/Anel</v>
      </c>
      <c r="C3600" s="25">
        <f t="array" ref="C3600">INDEX(Datas_Entregas!$B$2:$B$100, MATCH(B3600, Datas_Entregas!$A$2:$A$100, 0), 1)</f>
        <v>43296</v>
      </c>
      <c r="D3600" s="22" t="str">
        <f>Def_Status_Montagem!$A$4</f>
        <v>Comprado / Esperando entrega</v>
      </c>
      <c r="E3600" s="35" t="str">
        <f>Def_Status_Montagem!$B$4</f>
        <v>Contratada (inclui etiqueta)</v>
      </c>
      <c r="F3600" s="26"/>
      <c r="G3600" s="27"/>
      <c r="H3600" s="26" t="str">
        <f t="array" ref="H3600">INDEX(Def_Instancias_Equipamentos!$E$2:$E$5135, MATCH(K3600, Def_Instancias_Equipamentos!$D$2:$D$5135, 0), 1)</f>
        <v>SI-09C3</v>
      </c>
      <c r="I3600" s="27" t="str">
        <f t="array" ref="I3600">INDEX(Def_Instancias_Equipamentos!$E$2:$E$5135, MATCH(L3600, Def_Instancias_Equipamentos!$D$2:$D$5135, 0), 1)</f>
        <v>SI-09C3</v>
      </c>
      <c r="J3600" s="27" t="str">
        <f t="shared" si="26"/>
        <v>INTERNO</v>
      </c>
      <c r="K3600" s="28" t="str">
        <f>Def_Instancias_Equipamentos!$D$598</f>
        <v>SI-09C3:DI-BPMPkup-2</v>
      </c>
      <c r="L3600" s="19" t="str">
        <f>Def_Instancias_Equipamentos!$D$1109</f>
        <v>SI-09C3:DI-BPMSigPatch-2</v>
      </c>
      <c r="M3600" s="44" t="s">
        <v>89</v>
      </c>
      <c r="N3600" s="30" t="s">
        <v>52</v>
      </c>
      <c r="O3600" s="28" t="str">
        <f>Def_Sistemas_Conectores_Cabos!$B$8</f>
        <v>SMA-RP 50-ohm</v>
      </c>
      <c r="P3600" s="19" t="str">
        <f>Def_Sistemas_Conectores_Cabos!$B$8</f>
        <v>SMA-RP 50-ohm</v>
      </c>
      <c r="Q3600" s="27" t="s">
        <v>91</v>
      </c>
      <c r="R3600" s="45">
        <v>0.5</v>
      </c>
      <c r="S3600" s="45">
        <v>0.5</v>
      </c>
      <c r="T3600" s="19" t="str">
        <f>Def_Sistemas_Conectores_Cabos!$C$8</f>
        <v>Cabo coaxial semi-rígido</v>
      </c>
      <c r="U3600" s="56"/>
      <c r="V3600" s="33"/>
      <c r="W3600" s="33"/>
      <c r="X3600" s="33"/>
    </row>
    <row r="3601" ht="15.75" customHeight="1">
      <c r="A3601" s="19" t="str">
        <f>Def_Sistemas_Conectores_Cabos!$A$22</f>
        <v>BPM de elétrons</v>
      </c>
      <c r="B3601" s="22" t="str">
        <f>Datas_Entregas!$A$3</f>
        <v>BTS/Anel</v>
      </c>
      <c r="C3601" s="25">
        <f t="array" ref="C3601">INDEX(Datas_Entregas!$B$2:$B$100, MATCH(B3601, Datas_Entregas!$A$2:$A$100, 0), 1)</f>
        <v>43296</v>
      </c>
      <c r="D3601" s="22" t="str">
        <f>Def_Status_Montagem!$A$4</f>
        <v>Comprado / Esperando entrega</v>
      </c>
      <c r="E3601" s="35" t="str">
        <f>Def_Status_Montagem!$B$4</f>
        <v>Contratada (inclui etiqueta)</v>
      </c>
      <c r="F3601" s="26"/>
      <c r="G3601" s="27"/>
      <c r="H3601" s="26" t="str">
        <f t="array" ref="H3601">INDEX(Def_Instancias_Equipamentos!$E$2:$E$5135, MATCH(K3601, Def_Instancias_Equipamentos!$D$2:$D$5135, 0), 1)</f>
        <v>SI-09C4</v>
      </c>
      <c r="I3601" s="27" t="str">
        <f t="array" ref="I3601">INDEX(Def_Instancias_Equipamentos!$E$2:$E$5135, MATCH(L3601, Def_Instancias_Equipamentos!$D$2:$D$5135, 0), 1)</f>
        <v>SI-09C4</v>
      </c>
      <c r="J3601" s="27" t="str">
        <f t="shared" si="26"/>
        <v>INTERNO</v>
      </c>
      <c r="K3601" s="28" t="str">
        <f>Def_Instancias_Equipamentos!$D$599</f>
        <v>SI-09C4:DI-BPMPkup</v>
      </c>
      <c r="L3601" s="19" t="str">
        <f>Def_Instancias_Equipamentos!$D$1110</f>
        <v>SI-09C4:DI-BPMSigPatch</v>
      </c>
      <c r="M3601" s="44" t="s">
        <v>89</v>
      </c>
      <c r="N3601" s="30" t="s">
        <v>52</v>
      </c>
      <c r="O3601" s="28" t="str">
        <f>Def_Sistemas_Conectores_Cabos!$B$8</f>
        <v>SMA-RP 50-ohm</v>
      </c>
      <c r="P3601" s="19" t="str">
        <f>Def_Sistemas_Conectores_Cabos!$B$8</f>
        <v>SMA-RP 50-ohm</v>
      </c>
      <c r="Q3601" s="27" t="s">
        <v>91</v>
      </c>
      <c r="R3601" s="45">
        <v>0.5</v>
      </c>
      <c r="S3601" s="45">
        <v>0.5</v>
      </c>
      <c r="T3601" s="19" t="str">
        <f>Def_Sistemas_Conectores_Cabos!$C$8</f>
        <v>Cabo coaxial semi-rígido</v>
      </c>
      <c r="U3601" s="56"/>
      <c r="V3601" s="33"/>
      <c r="W3601" s="33"/>
      <c r="X3601" s="33"/>
    </row>
    <row r="3602" ht="15.75" customHeight="1">
      <c r="A3602" s="19" t="str">
        <f>Def_Sistemas_Conectores_Cabos!$A$22</f>
        <v>BPM de elétrons</v>
      </c>
      <c r="B3602" s="22" t="str">
        <f>Datas_Entregas!$A$3</f>
        <v>BTS/Anel</v>
      </c>
      <c r="C3602" s="25">
        <f t="array" ref="C3602">INDEX(Datas_Entregas!$B$2:$B$100, MATCH(B3602, Datas_Entregas!$A$2:$A$100, 0), 1)</f>
        <v>43296</v>
      </c>
      <c r="D3602" s="22" t="str">
        <f>Def_Status_Montagem!$A$4</f>
        <v>Comprado / Esperando entrega</v>
      </c>
      <c r="E3602" s="35" t="str">
        <f>Def_Status_Montagem!$B$4</f>
        <v>Contratada (inclui etiqueta)</v>
      </c>
      <c r="F3602" s="26"/>
      <c r="G3602" s="27"/>
      <c r="H3602" s="26" t="str">
        <f t="array" ref="H3602">INDEX(Def_Instancias_Equipamentos!$E$2:$E$5135, MATCH(K3602, Def_Instancias_Equipamentos!$D$2:$D$5135, 0), 1)</f>
        <v>SI-09M1</v>
      </c>
      <c r="I3602" s="27" t="str">
        <f t="array" ref="I3602">INDEX(Def_Instancias_Equipamentos!$E$2:$E$5135, MATCH(L3602, Def_Instancias_Equipamentos!$D$2:$D$5135, 0), 1)</f>
        <v>SI-09M1</v>
      </c>
      <c r="J3602" s="27" t="str">
        <f t="shared" si="26"/>
        <v>INTERNO</v>
      </c>
      <c r="K3602" s="28" t="str">
        <f>Def_Instancias_Equipamentos!$D$600</f>
        <v>SI-09M1:DI-BPMPkup</v>
      </c>
      <c r="L3602" s="19" t="str">
        <f>Def_Instancias_Equipamentos!$D$1111</f>
        <v>SI-09M1:DI-BPMSigPatch</v>
      </c>
      <c r="M3602" s="44" t="s">
        <v>89</v>
      </c>
      <c r="N3602" s="30" t="s">
        <v>52</v>
      </c>
      <c r="O3602" s="28" t="str">
        <f>Def_Sistemas_Conectores_Cabos!$B$8</f>
        <v>SMA-RP 50-ohm</v>
      </c>
      <c r="P3602" s="19" t="str">
        <f>Def_Sistemas_Conectores_Cabos!$B$8</f>
        <v>SMA-RP 50-ohm</v>
      </c>
      <c r="Q3602" s="27" t="s">
        <v>91</v>
      </c>
      <c r="R3602" s="45">
        <v>0.5</v>
      </c>
      <c r="S3602" s="45">
        <v>0.5</v>
      </c>
      <c r="T3602" s="19" t="str">
        <f>Def_Sistemas_Conectores_Cabos!$C$8</f>
        <v>Cabo coaxial semi-rígido</v>
      </c>
      <c r="U3602" s="56"/>
      <c r="V3602" s="33"/>
      <c r="W3602" s="33"/>
      <c r="X3602" s="33"/>
    </row>
    <row r="3603" ht="15.75" customHeight="1">
      <c r="A3603" s="19" t="str">
        <f>Def_Sistemas_Conectores_Cabos!$A$22</f>
        <v>BPM de elétrons</v>
      </c>
      <c r="B3603" s="22" t="str">
        <f>Datas_Entregas!$A$3</f>
        <v>BTS/Anel</v>
      </c>
      <c r="C3603" s="25">
        <f t="array" ref="C3603">INDEX(Datas_Entregas!$B$2:$B$100, MATCH(B3603, Datas_Entregas!$A$2:$A$100, 0), 1)</f>
        <v>43296</v>
      </c>
      <c r="D3603" s="22" t="str">
        <f>Def_Status_Montagem!$A$4</f>
        <v>Comprado / Esperando entrega</v>
      </c>
      <c r="E3603" s="35" t="str">
        <f>Def_Status_Montagem!$B$4</f>
        <v>Contratada (inclui etiqueta)</v>
      </c>
      <c r="F3603" s="26"/>
      <c r="G3603" s="27"/>
      <c r="H3603" s="26" t="str">
        <f t="array" ref="H3603">INDEX(Def_Instancias_Equipamentos!$E$2:$E$5135, MATCH(K3603, Def_Instancias_Equipamentos!$D$2:$D$5135, 0), 1)</f>
        <v>SI-09M2</v>
      </c>
      <c r="I3603" s="27" t="str">
        <f t="array" ref="I3603">INDEX(Def_Instancias_Equipamentos!$E$2:$E$5135, MATCH(L3603, Def_Instancias_Equipamentos!$D$2:$D$5135, 0), 1)</f>
        <v>SI-09M2</v>
      </c>
      <c r="J3603" s="27" t="str">
        <f t="shared" si="26"/>
        <v>INTERNO</v>
      </c>
      <c r="K3603" s="28" t="str">
        <f>Def_Instancias_Equipamentos!$D$601</f>
        <v>SI-09M2:DI-BPMPkup</v>
      </c>
      <c r="L3603" s="19" t="str">
        <f>Def_Instancias_Equipamentos!$D$1112</f>
        <v>SI-09M2:DI-BPMSigPatch</v>
      </c>
      <c r="M3603" s="44" t="s">
        <v>89</v>
      </c>
      <c r="N3603" s="30" t="s">
        <v>52</v>
      </c>
      <c r="O3603" s="28" t="str">
        <f>Def_Sistemas_Conectores_Cabos!$B$8</f>
        <v>SMA-RP 50-ohm</v>
      </c>
      <c r="P3603" s="19" t="str">
        <f>Def_Sistemas_Conectores_Cabos!$B$8</f>
        <v>SMA-RP 50-ohm</v>
      </c>
      <c r="Q3603" s="27" t="s">
        <v>91</v>
      </c>
      <c r="R3603" s="45">
        <v>0.5</v>
      </c>
      <c r="S3603" s="45">
        <v>0.5</v>
      </c>
      <c r="T3603" s="19" t="str">
        <f>Def_Sistemas_Conectores_Cabos!$C$8</f>
        <v>Cabo coaxial semi-rígido</v>
      </c>
      <c r="U3603" s="56"/>
      <c r="V3603" s="33"/>
      <c r="W3603" s="33"/>
      <c r="X3603" s="33"/>
    </row>
    <row r="3604" ht="15.75" customHeight="1">
      <c r="A3604" s="19" t="str">
        <f>Def_Sistemas_Conectores_Cabos!$A$22</f>
        <v>BPM de elétrons</v>
      </c>
      <c r="B3604" s="22" t="str">
        <f>Datas_Entregas!$A$3</f>
        <v>BTS/Anel</v>
      </c>
      <c r="C3604" s="25">
        <f t="array" ref="C3604">INDEX(Datas_Entregas!$B$2:$B$100, MATCH(B3604, Datas_Entregas!$A$2:$A$100, 0), 1)</f>
        <v>43296</v>
      </c>
      <c r="D3604" s="22" t="str">
        <f>Def_Status_Montagem!$A$4</f>
        <v>Comprado / Esperando entrega</v>
      </c>
      <c r="E3604" s="35" t="str">
        <f>Def_Status_Montagem!$B$4</f>
        <v>Contratada (inclui etiqueta)</v>
      </c>
      <c r="F3604" s="26"/>
      <c r="G3604" s="27"/>
      <c r="H3604" s="26" t="str">
        <f t="array" ref="H3604">INDEX(Def_Instancias_Equipamentos!$E$2:$E$5135, MATCH(K3604, Def_Instancias_Equipamentos!$D$2:$D$5135, 0), 1)</f>
        <v>SI-09SA</v>
      </c>
      <c r="I3604" s="27" t="str">
        <f t="array" ref="I3604">INDEX(Def_Instancias_Equipamentos!$E$2:$E$5135, MATCH(L3604, Def_Instancias_Equipamentos!$D$2:$D$5135, 0), 1)</f>
        <v>SI-09SA</v>
      </c>
      <c r="J3604" s="27" t="str">
        <f t="shared" si="26"/>
        <v>INTERNO</v>
      </c>
      <c r="K3604" s="28" t="str">
        <f>Def_Instancias_Equipamentos!$D$706</f>
        <v>SI-09SA:DI-BPMPkup-1</v>
      </c>
      <c r="L3604" s="19" t="str">
        <f>Def_Instancias_Equipamentos!$D$1217</f>
        <v>SI-09SA:DI-BPMSigPatch-1</v>
      </c>
      <c r="M3604" s="44" t="s">
        <v>89</v>
      </c>
      <c r="N3604" s="30" t="s">
        <v>52</v>
      </c>
      <c r="O3604" s="28" t="str">
        <f>Def_Sistemas_Conectores_Cabos!$B$8</f>
        <v>SMA-RP 50-ohm</v>
      </c>
      <c r="P3604" s="19" t="str">
        <f>Def_Sistemas_Conectores_Cabos!$B$8</f>
        <v>SMA-RP 50-ohm</v>
      </c>
      <c r="Q3604" s="27" t="s">
        <v>91</v>
      </c>
      <c r="R3604" s="45">
        <v>0.5</v>
      </c>
      <c r="S3604" s="45">
        <v>0.5</v>
      </c>
      <c r="T3604" s="19" t="str">
        <f>Def_Sistemas_Conectores_Cabos!$C$8</f>
        <v>Cabo coaxial semi-rígido</v>
      </c>
      <c r="U3604" s="56"/>
      <c r="V3604" s="33"/>
      <c r="W3604" s="33"/>
      <c r="X3604" s="33"/>
    </row>
    <row r="3605" ht="15.75" customHeight="1">
      <c r="A3605" s="19" t="str">
        <f>Def_Sistemas_Conectores_Cabos!$A$22</f>
        <v>BPM de elétrons</v>
      </c>
      <c r="B3605" s="22" t="str">
        <f>Datas_Entregas!$A$3</f>
        <v>BTS/Anel</v>
      </c>
      <c r="C3605" s="25">
        <f t="array" ref="C3605">INDEX(Datas_Entregas!$B$2:$B$100, MATCH(B3605, Datas_Entregas!$A$2:$A$100, 0), 1)</f>
        <v>43296</v>
      </c>
      <c r="D3605" s="22" t="str">
        <f>Def_Status_Montagem!$A$4</f>
        <v>Comprado / Esperando entrega</v>
      </c>
      <c r="E3605" s="35" t="str">
        <f>Def_Status_Montagem!$B$4</f>
        <v>Contratada (inclui etiqueta)</v>
      </c>
      <c r="F3605" s="26"/>
      <c r="G3605" s="27"/>
      <c r="H3605" s="26" t="str">
        <f t="array" ref="H3605">INDEX(Def_Instancias_Equipamentos!$E$2:$E$5135, MATCH(K3605, Def_Instancias_Equipamentos!$D$2:$D$5135, 0), 1)</f>
        <v>SI-09SA</v>
      </c>
      <c r="I3605" s="27" t="str">
        <f t="array" ref="I3605">INDEX(Def_Instancias_Equipamentos!$E$2:$E$5135, MATCH(L3605, Def_Instancias_Equipamentos!$D$2:$D$5135, 0), 1)</f>
        <v>SI-09SA</v>
      </c>
      <c r="J3605" s="27" t="str">
        <f t="shared" si="26"/>
        <v>INTERNO</v>
      </c>
      <c r="K3605" s="28" t="str">
        <f>Def_Instancias_Equipamentos!$D$707</f>
        <v>SI-09SA:DI-BPMPkup-2</v>
      </c>
      <c r="L3605" s="19" t="str">
        <f>Def_Instancias_Equipamentos!$D$1218</f>
        <v>SI-09SA:DI-BPMSigPatch-2</v>
      </c>
      <c r="M3605" s="44" t="s">
        <v>89</v>
      </c>
      <c r="N3605" s="30" t="s">
        <v>52</v>
      </c>
      <c r="O3605" s="28" t="str">
        <f>Def_Sistemas_Conectores_Cabos!$B$8</f>
        <v>SMA-RP 50-ohm</v>
      </c>
      <c r="P3605" s="19" t="str">
        <f>Def_Sistemas_Conectores_Cabos!$B$8</f>
        <v>SMA-RP 50-ohm</v>
      </c>
      <c r="Q3605" s="27" t="s">
        <v>91</v>
      </c>
      <c r="R3605" s="45">
        <v>0.5</v>
      </c>
      <c r="S3605" s="45">
        <v>0.5</v>
      </c>
      <c r="T3605" s="19" t="str">
        <f>Def_Sistemas_Conectores_Cabos!$C$8</f>
        <v>Cabo coaxial semi-rígido</v>
      </c>
      <c r="U3605" s="56"/>
      <c r="V3605" s="33"/>
      <c r="W3605" s="33"/>
      <c r="X3605" s="33"/>
    </row>
    <row r="3606" ht="15.75" customHeight="1">
      <c r="A3606" s="19" t="str">
        <f>Def_Sistemas_Conectores_Cabos!$A$22</f>
        <v>BPM de elétrons</v>
      </c>
      <c r="B3606" s="22" t="str">
        <f>Datas_Entregas!$A$3</f>
        <v>BTS/Anel</v>
      </c>
      <c r="C3606" s="25">
        <f t="array" ref="C3606">INDEX(Datas_Entregas!$B$2:$B$100, MATCH(B3606, Datas_Entregas!$A$2:$A$100, 0), 1)</f>
        <v>43296</v>
      </c>
      <c r="D3606" s="22" t="str">
        <f>Def_Status_Montagem!$A$4</f>
        <v>Comprado / Esperando entrega</v>
      </c>
      <c r="E3606" s="35" t="str">
        <f>Def_Status_Montagem!$B$4</f>
        <v>Contratada (inclui etiqueta)</v>
      </c>
      <c r="F3606" s="26"/>
      <c r="G3606" s="27"/>
      <c r="H3606" s="26" t="str">
        <f t="array" ref="H3606">INDEX(Def_Instancias_Equipamentos!$E$2:$E$5135, MATCH(K3606, Def_Instancias_Equipamentos!$D$2:$D$5135, 0), 1)</f>
        <v>SI-10C1</v>
      </c>
      <c r="I3606" s="27" t="str">
        <f t="array" ref="I3606">INDEX(Def_Instancias_Equipamentos!$E$2:$E$5135, MATCH(L3606, Def_Instancias_Equipamentos!$D$2:$D$5135, 0), 1)</f>
        <v>SI-10C1</v>
      </c>
      <c r="J3606" s="27" t="str">
        <f t="shared" si="26"/>
        <v>INTERNO</v>
      </c>
      <c r="K3606" s="28" t="str">
        <f>Def_Instancias_Equipamentos!$D$602</f>
        <v>SI-10C1:DI-BPMPkup-1</v>
      </c>
      <c r="L3606" s="19" t="str">
        <f>Def_Instancias_Equipamentos!$D$1113</f>
        <v>SI-10C1:DI-BPMSigPatch-1</v>
      </c>
      <c r="M3606" s="44" t="s">
        <v>89</v>
      </c>
      <c r="N3606" s="30" t="s">
        <v>52</v>
      </c>
      <c r="O3606" s="28" t="str">
        <f>Def_Sistemas_Conectores_Cabos!$B$8</f>
        <v>SMA-RP 50-ohm</v>
      </c>
      <c r="P3606" s="19" t="str">
        <f>Def_Sistemas_Conectores_Cabos!$B$8</f>
        <v>SMA-RP 50-ohm</v>
      </c>
      <c r="Q3606" s="27" t="s">
        <v>91</v>
      </c>
      <c r="R3606" s="45">
        <v>0.5</v>
      </c>
      <c r="S3606" s="45">
        <v>0.5</v>
      </c>
      <c r="T3606" s="19" t="str">
        <f>Def_Sistemas_Conectores_Cabos!$C$8</f>
        <v>Cabo coaxial semi-rígido</v>
      </c>
      <c r="U3606" s="56"/>
      <c r="V3606" s="33"/>
      <c r="W3606" s="33"/>
      <c r="X3606" s="33"/>
    </row>
    <row r="3607" ht="15.75" customHeight="1">
      <c r="A3607" s="19" t="str">
        <f>Def_Sistemas_Conectores_Cabos!$A$22</f>
        <v>BPM de elétrons</v>
      </c>
      <c r="B3607" s="22" t="str">
        <f>Datas_Entregas!$A$3</f>
        <v>BTS/Anel</v>
      </c>
      <c r="C3607" s="25">
        <f t="array" ref="C3607">INDEX(Datas_Entregas!$B$2:$B$100, MATCH(B3607, Datas_Entregas!$A$2:$A$100, 0), 1)</f>
        <v>43296</v>
      </c>
      <c r="D3607" s="22" t="str">
        <f>Def_Status_Montagem!$A$4</f>
        <v>Comprado / Esperando entrega</v>
      </c>
      <c r="E3607" s="35" t="str">
        <f>Def_Status_Montagem!$B$4</f>
        <v>Contratada (inclui etiqueta)</v>
      </c>
      <c r="F3607" s="26"/>
      <c r="G3607" s="27"/>
      <c r="H3607" s="26" t="str">
        <f t="array" ref="H3607">INDEX(Def_Instancias_Equipamentos!$E$2:$E$5135, MATCH(K3607, Def_Instancias_Equipamentos!$D$2:$D$5135, 0), 1)</f>
        <v>SI-10C1</v>
      </c>
      <c r="I3607" s="27" t="str">
        <f t="array" ref="I3607">INDEX(Def_Instancias_Equipamentos!$E$2:$E$5135, MATCH(L3607, Def_Instancias_Equipamentos!$D$2:$D$5135, 0), 1)</f>
        <v>SI-10C1</v>
      </c>
      <c r="J3607" s="27" t="str">
        <f t="shared" si="26"/>
        <v>INTERNO</v>
      </c>
      <c r="K3607" s="28" t="str">
        <f>Def_Instancias_Equipamentos!$D$603</f>
        <v>SI-10C1:DI-BPMPkup-2</v>
      </c>
      <c r="L3607" s="19" t="str">
        <f>Def_Instancias_Equipamentos!$D$1114</f>
        <v>SI-10C1:DI-BPMSigPatch-2</v>
      </c>
      <c r="M3607" s="44" t="s">
        <v>89</v>
      </c>
      <c r="N3607" s="30" t="s">
        <v>52</v>
      </c>
      <c r="O3607" s="28" t="str">
        <f>Def_Sistemas_Conectores_Cabos!$B$8</f>
        <v>SMA-RP 50-ohm</v>
      </c>
      <c r="P3607" s="19" t="str">
        <f>Def_Sistemas_Conectores_Cabos!$B$8</f>
        <v>SMA-RP 50-ohm</v>
      </c>
      <c r="Q3607" s="27" t="s">
        <v>91</v>
      </c>
      <c r="R3607" s="45">
        <v>0.5</v>
      </c>
      <c r="S3607" s="45">
        <v>0.5</v>
      </c>
      <c r="T3607" s="19" t="str">
        <f>Def_Sistemas_Conectores_Cabos!$C$8</f>
        <v>Cabo coaxial semi-rígido</v>
      </c>
      <c r="U3607" s="56"/>
      <c r="V3607" s="33"/>
      <c r="W3607" s="33"/>
      <c r="X3607" s="33"/>
    </row>
    <row r="3608" ht="15.75" customHeight="1">
      <c r="A3608" s="19" t="str">
        <f>Def_Sistemas_Conectores_Cabos!$A$22</f>
        <v>BPM de elétrons</v>
      </c>
      <c r="B3608" s="22" t="str">
        <f>Datas_Entregas!$A$3</f>
        <v>BTS/Anel</v>
      </c>
      <c r="C3608" s="25">
        <f t="array" ref="C3608">INDEX(Datas_Entregas!$B$2:$B$100, MATCH(B3608, Datas_Entregas!$A$2:$A$100, 0), 1)</f>
        <v>43296</v>
      </c>
      <c r="D3608" s="22" t="str">
        <f>Def_Status_Montagem!$A$4</f>
        <v>Comprado / Esperando entrega</v>
      </c>
      <c r="E3608" s="35" t="str">
        <f>Def_Status_Montagem!$B$4</f>
        <v>Contratada (inclui etiqueta)</v>
      </c>
      <c r="F3608" s="26"/>
      <c r="G3608" s="27"/>
      <c r="H3608" s="26" t="str">
        <f t="array" ref="H3608">INDEX(Def_Instancias_Equipamentos!$E$2:$E$5135, MATCH(K3608, Def_Instancias_Equipamentos!$D$2:$D$5135, 0), 1)</f>
        <v>SI-10C2</v>
      </c>
      <c r="I3608" s="27" t="str">
        <f t="array" ref="I3608">INDEX(Def_Instancias_Equipamentos!$E$2:$E$5135, MATCH(L3608, Def_Instancias_Equipamentos!$D$2:$D$5135, 0), 1)</f>
        <v>SI-10C2</v>
      </c>
      <c r="J3608" s="27" t="str">
        <f t="shared" si="26"/>
        <v>INTERNO</v>
      </c>
      <c r="K3608" s="28" t="str">
        <f>Def_Instancias_Equipamentos!$D$604</f>
        <v>SI-10C2:DI-BPMPkup</v>
      </c>
      <c r="L3608" s="19" t="str">
        <f>Def_Instancias_Equipamentos!$D$1115</f>
        <v>SI-10C2:DI-BPMSigPatch</v>
      </c>
      <c r="M3608" s="44" t="s">
        <v>89</v>
      </c>
      <c r="N3608" s="30" t="s">
        <v>52</v>
      </c>
      <c r="O3608" s="28" t="str">
        <f>Def_Sistemas_Conectores_Cabos!$B$8</f>
        <v>SMA-RP 50-ohm</v>
      </c>
      <c r="P3608" s="19" t="str">
        <f>Def_Sistemas_Conectores_Cabos!$B$8</f>
        <v>SMA-RP 50-ohm</v>
      </c>
      <c r="Q3608" s="27" t="s">
        <v>91</v>
      </c>
      <c r="R3608" s="45">
        <v>0.5</v>
      </c>
      <c r="S3608" s="45">
        <v>0.5</v>
      </c>
      <c r="T3608" s="19" t="str">
        <f>Def_Sistemas_Conectores_Cabos!$C$8</f>
        <v>Cabo coaxial semi-rígido</v>
      </c>
      <c r="U3608" s="56"/>
      <c r="V3608" s="33"/>
      <c r="W3608" s="33"/>
      <c r="X3608" s="33"/>
    </row>
    <row r="3609" ht="15.75" customHeight="1">
      <c r="A3609" s="19" t="str">
        <f>Def_Sistemas_Conectores_Cabos!$A$22</f>
        <v>BPM de elétrons</v>
      </c>
      <c r="B3609" s="22" t="str">
        <f>Datas_Entregas!$A$3</f>
        <v>BTS/Anel</v>
      </c>
      <c r="C3609" s="25">
        <f t="array" ref="C3609">INDEX(Datas_Entregas!$B$2:$B$100, MATCH(B3609, Datas_Entregas!$A$2:$A$100, 0), 1)</f>
        <v>43296</v>
      </c>
      <c r="D3609" s="22" t="str">
        <f>Def_Status_Montagem!$A$4</f>
        <v>Comprado / Esperando entrega</v>
      </c>
      <c r="E3609" s="35" t="str">
        <f>Def_Status_Montagem!$B$4</f>
        <v>Contratada (inclui etiqueta)</v>
      </c>
      <c r="F3609" s="26"/>
      <c r="G3609" s="27"/>
      <c r="H3609" s="26" t="str">
        <f t="array" ref="H3609">INDEX(Def_Instancias_Equipamentos!$E$2:$E$5135, MATCH(K3609, Def_Instancias_Equipamentos!$D$2:$D$5135, 0), 1)</f>
        <v>SI-10C3</v>
      </c>
      <c r="I3609" s="27" t="str">
        <f t="array" ref="I3609">INDEX(Def_Instancias_Equipamentos!$E$2:$E$5135, MATCH(L3609, Def_Instancias_Equipamentos!$D$2:$D$5135, 0), 1)</f>
        <v>SI-10C3</v>
      </c>
      <c r="J3609" s="27" t="str">
        <f t="shared" si="26"/>
        <v>INTERNO</v>
      </c>
      <c r="K3609" s="28" t="str">
        <f>Def_Instancias_Equipamentos!$D$605</f>
        <v>SI-10C3:DI-BPMPkup-1</v>
      </c>
      <c r="L3609" s="19" t="str">
        <f>Def_Instancias_Equipamentos!$D$1116</f>
        <v>SI-10C3:DI-BPMSigPatch-1</v>
      </c>
      <c r="M3609" s="44" t="s">
        <v>89</v>
      </c>
      <c r="N3609" s="30" t="s">
        <v>52</v>
      </c>
      <c r="O3609" s="28" t="str">
        <f>Def_Sistemas_Conectores_Cabos!$B$8</f>
        <v>SMA-RP 50-ohm</v>
      </c>
      <c r="P3609" s="19" t="str">
        <f>Def_Sistemas_Conectores_Cabos!$B$8</f>
        <v>SMA-RP 50-ohm</v>
      </c>
      <c r="Q3609" s="27" t="s">
        <v>91</v>
      </c>
      <c r="R3609" s="45">
        <v>0.5</v>
      </c>
      <c r="S3609" s="45">
        <v>0.5</v>
      </c>
      <c r="T3609" s="19" t="str">
        <f>Def_Sistemas_Conectores_Cabos!$C$8</f>
        <v>Cabo coaxial semi-rígido</v>
      </c>
      <c r="U3609" s="56"/>
      <c r="V3609" s="33"/>
      <c r="W3609" s="33"/>
      <c r="X3609" s="33"/>
    </row>
    <row r="3610" ht="15.75" customHeight="1">
      <c r="A3610" s="19" t="str">
        <f>Def_Sistemas_Conectores_Cabos!$A$22</f>
        <v>BPM de elétrons</v>
      </c>
      <c r="B3610" s="22" t="str">
        <f>Datas_Entregas!$A$3</f>
        <v>BTS/Anel</v>
      </c>
      <c r="C3610" s="25">
        <f t="array" ref="C3610">INDEX(Datas_Entregas!$B$2:$B$100, MATCH(B3610, Datas_Entregas!$A$2:$A$100, 0), 1)</f>
        <v>43296</v>
      </c>
      <c r="D3610" s="22" t="str">
        <f>Def_Status_Montagem!$A$4</f>
        <v>Comprado / Esperando entrega</v>
      </c>
      <c r="E3610" s="35" t="str">
        <f>Def_Status_Montagem!$B$4</f>
        <v>Contratada (inclui etiqueta)</v>
      </c>
      <c r="F3610" s="26"/>
      <c r="G3610" s="27"/>
      <c r="H3610" s="26" t="str">
        <f t="array" ref="H3610">INDEX(Def_Instancias_Equipamentos!$E$2:$E$5135, MATCH(K3610, Def_Instancias_Equipamentos!$D$2:$D$5135, 0), 1)</f>
        <v>SI-10C3</v>
      </c>
      <c r="I3610" s="27" t="str">
        <f t="array" ref="I3610">INDEX(Def_Instancias_Equipamentos!$E$2:$E$5135, MATCH(L3610, Def_Instancias_Equipamentos!$D$2:$D$5135, 0), 1)</f>
        <v>SI-10C3</v>
      </c>
      <c r="J3610" s="27" t="str">
        <f t="shared" si="26"/>
        <v>INTERNO</v>
      </c>
      <c r="K3610" s="28" t="str">
        <f>Def_Instancias_Equipamentos!$D$606</f>
        <v>SI-10C3:DI-BPMPkup-2</v>
      </c>
      <c r="L3610" s="19" t="str">
        <f>Def_Instancias_Equipamentos!$D$1117</f>
        <v>SI-10C3:DI-BPMSigPatch-2</v>
      </c>
      <c r="M3610" s="44" t="s">
        <v>89</v>
      </c>
      <c r="N3610" s="30" t="s">
        <v>52</v>
      </c>
      <c r="O3610" s="28" t="str">
        <f>Def_Sistemas_Conectores_Cabos!$B$8</f>
        <v>SMA-RP 50-ohm</v>
      </c>
      <c r="P3610" s="19" t="str">
        <f>Def_Sistemas_Conectores_Cabos!$B$8</f>
        <v>SMA-RP 50-ohm</v>
      </c>
      <c r="Q3610" s="27" t="s">
        <v>91</v>
      </c>
      <c r="R3610" s="45">
        <v>0.5</v>
      </c>
      <c r="S3610" s="45">
        <v>0.5</v>
      </c>
      <c r="T3610" s="19" t="str">
        <f>Def_Sistemas_Conectores_Cabos!$C$8</f>
        <v>Cabo coaxial semi-rígido</v>
      </c>
      <c r="U3610" s="56"/>
      <c r="V3610" s="33"/>
      <c r="W3610" s="33"/>
      <c r="X3610" s="33"/>
    </row>
    <row r="3611" ht="15.75" customHeight="1">
      <c r="A3611" s="19" t="str">
        <f>Def_Sistemas_Conectores_Cabos!$A$22</f>
        <v>BPM de elétrons</v>
      </c>
      <c r="B3611" s="22" t="str">
        <f>Datas_Entregas!$A$3</f>
        <v>BTS/Anel</v>
      </c>
      <c r="C3611" s="25">
        <f t="array" ref="C3611">INDEX(Datas_Entregas!$B$2:$B$100, MATCH(B3611, Datas_Entregas!$A$2:$A$100, 0), 1)</f>
        <v>43296</v>
      </c>
      <c r="D3611" s="22" t="str">
        <f>Def_Status_Montagem!$A$4</f>
        <v>Comprado / Esperando entrega</v>
      </c>
      <c r="E3611" s="35" t="str">
        <f>Def_Status_Montagem!$B$4</f>
        <v>Contratada (inclui etiqueta)</v>
      </c>
      <c r="F3611" s="26"/>
      <c r="G3611" s="27"/>
      <c r="H3611" s="26" t="str">
        <f t="array" ref="H3611">INDEX(Def_Instancias_Equipamentos!$E$2:$E$5135, MATCH(K3611, Def_Instancias_Equipamentos!$D$2:$D$5135, 0), 1)</f>
        <v>SI-10C4</v>
      </c>
      <c r="I3611" s="27" t="str">
        <f t="array" ref="I3611">INDEX(Def_Instancias_Equipamentos!$E$2:$E$5135, MATCH(L3611, Def_Instancias_Equipamentos!$D$2:$D$5135, 0), 1)</f>
        <v>SI-10C4</v>
      </c>
      <c r="J3611" s="27" t="str">
        <f t="shared" si="26"/>
        <v>INTERNO</v>
      </c>
      <c r="K3611" s="28" t="str">
        <f>Def_Instancias_Equipamentos!$D$607</f>
        <v>SI-10C4:DI-BPMPkup</v>
      </c>
      <c r="L3611" s="19" t="str">
        <f>Def_Instancias_Equipamentos!$D$1118</f>
        <v>SI-10C4:DI-BPMSigPatch</v>
      </c>
      <c r="M3611" s="44" t="s">
        <v>89</v>
      </c>
      <c r="N3611" s="30" t="s">
        <v>52</v>
      </c>
      <c r="O3611" s="28" t="str">
        <f>Def_Sistemas_Conectores_Cabos!$B$8</f>
        <v>SMA-RP 50-ohm</v>
      </c>
      <c r="P3611" s="19" t="str">
        <f>Def_Sistemas_Conectores_Cabos!$B$8</f>
        <v>SMA-RP 50-ohm</v>
      </c>
      <c r="Q3611" s="27" t="s">
        <v>91</v>
      </c>
      <c r="R3611" s="45">
        <v>0.5</v>
      </c>
      <c r="S3611" s="45">
        <v>0.5</v>
      </c>
      <c r="T3611" s="19" t="str">
        <f>Def_Sistemas_Conectores_Cabos!$C$8</f>
        <v>Cabo coaxial semi-rígido</v>
      </c>
      <c r="U3611" s="56"/>
      <c r="V3611" s="33"/>
      <c r="W3611" s="33"/>
      <c r="X3611" s="33"/>
    </row>
    <row r="3612" ht="15.75" customHeight="1">
      <c r="A3612" s="19" t="str">
        <f>Def_Sistemas_Conectores_Cabos!$A$22</f>
        <v>BPM de elétrons</v>
      </c>
      <c r="B3612" s="22" t="str">
        <f>Datas_Entregas!$A$3</f>
        <v>BTS/Anel</v>
      </c>
      <c r="C3612" s="25">
        <f t="array" ref="C3612">INDEX(Datas_Entregas!$B$2:$B$100, MATCH(B3612, Datas_Entregas!$A$2:$A$100, 0), 1)</f>
        <v>43296</v>
      </c>
      <c r="D3612" s="22" t="str">
        <f>Def_Status_Montagem!$A$4</f>
        <v>Comprado / Esperando entrega</v>
      </c>
      <c r="E3612" s="35" t="str">
        <f>Def_Status_Montagem!$B$4</f>
        <v>Contratada (inclui etiqueta)</v>
      </c>
      <c r="F3612" s="26"/>
      <c r="G3612" s="27"/>
      <c r="H3612" s="26" t="str">
        <f t="array" ref="H3612">INDEX(Def_Instancias_Equipamentos!$E$2:$E$5135, MATCH(K3612, Def_Instancias_Equipamentos!$D$2:$D$5135, 0), 1)</f>
        <v>SI-10M1</v>
      </c>
      <c r="I3612" s="27" t="str">
        <f t="array" ref="I3612">INDEX(Def_Instancias_Equipamentos!$E$2:$E$5135, MATCH(L3612, Def_Instancias_Equipamentos!$D$2:$D$5135, 0), 1)</f>
        <v>SI-10M1</v>
      </c>
      <c r="J3612" s="27" t="str">
        <f t="shared" si="26"/>
        <v>INTERNO</v>
      </c>
      <c r="K3612" s="28" t="str">
        <f>Def_Instancias_Equipamentos!$D$608</f>
        <v>SI-10M1:DI-BPMPkup</v>
      </c>
      <c r="L3612" s="19" t="str">
        <f>Def_Instancias_Equipamentos!$D$1119</f>
        <v>SI-10M1:DI-BPMSigPatch</v>
      </c>
      <c r="M3612" s="44" t="s">
        <v>89</v>
      </c>
      <c r="N3612" s="30" t="s">
        <v>52</v>
      </c>
      <c r="O3612" s="28" t="str">
        <f>Def_Sistemas_Conectores_Cabos!$B$8</f>
        <v>SMA-RP 50-ohm</v>
      </c>
      <c r="P3612" s="19" t="str">
        <f>Def_Sistemas_Conectores_Cabos!$B$8</f>
        <v>SMA-RP 50-ohm</v>
      </c>
      <c r="Q3612" s="27" t="s">
        <v>91</v>
      </c>
      <c r="R3612" s="45">
        <v>0.5</v>
      </c>
      <c r="S3612" s="45">
        <v>0.5</v>
      </c>
      <c r="T3612" s="19" t="str">
        <f>Def_Sistemas_Conectores_Cabos!$C$8</f>
        <v>Cabo coaxial semi-rígido</v>
      </c>
      <c r="U3612" s="56"/>
      <c r="V3612" s="33"/>
      <c r="W3612" s="33"/>
      <c r="X3612" s="33"/>
    </row>
    <row r="3613" ht="15.75" customHeight="1">
      <c r="A3613" s="19" t="str">
        <f>Def_Sistemas_Conectores_Cabos!$A$22</f>
        <v>BPM de elétrons</v>
      </c>
      <c r="B3613" s="22" t="str">
        <f>Datas_Entregas!$A$3</f>
        <v>BTS/Anel</v>
      </c>
      <c r="C3613" s="25">
        <f t="array" ref="C3613">INDEX(Datas_Entregas!$B$2:$B$100, MATCH(B3613, Datas_Entregas!$A$2:$A$100, 0), 1)</f>
        <v>43296</v>
      </c>
      <c r="D3613" s="22" t="str">
        <f>Def_Status_Montagem!$A$4</f>
        <v>Comprado / Esperando entrega</v>
      </c>
      <c r="E3613" s="35" t="str">
        <f>Def_Status_Montagem!$B$4</f>
        <v>Contratada (inclui etiqueta)</v>
      </c>
      <c r="F3613" s="26"/>
      <c r="G3613" s="27"/>
      <c r="H3613" s="26" t="str">
        <f t="array" ref="H3613">INDEX(Def_Instancias_Equipamentos!$E$2:$E$5135, MATCH(K3613, Def_Instancias_Equipamentos!$D$2:$D$5135, 0), 1)</f>
        <v>SI-10M2</v>
      </c>
      <c r="I3613" s="27" t="str">
        <f t="array" ref="I3613">INDEX(Def_Instancias_Equipamentos!$E$2:$E$5135, MATCH(L3613, Def_Instancias_Equipamentos!$D$2:$D$5135, 0), 1)</f>
        <v>SI-10M2</v>
      </c>
      <c r="J3613" s="27" t="str">
        <f t="shared" si="26"/>
        <v>INTERNO</v>
      </c>
      <c r="K3613" s="28" t="str">
        <f>Def_Instancias_Equipamentos!$D$609</f>
        <v>SI-10M2:DI-BPMPkup</v>
      </c>
      <c r="L3613" s="19" t="str">
        <f>Def_Instancias_Equipamentos!$D$1120</f>
        <v>SI-10M2:DI-BPMSigPatch</v>
      </c>
      <c r="M3613" s="44" t="s">
        <v>89</v>
      </c>
      <c r="N3613" s="30" t="s">
        <v>52</v>
      </c>
      <c r="O3613" s="28" t="str">
        <f>Def_Sistemas_Conectores_Cabos!$B$8</f>
        <v>SMA-RP 50-ohm</v>
      </c>
      <c r="P3613" s="19" t="str">
        <f>Def_Sistemas_Conectores_Cabos!$B$8</f>
        <v>SMA-RP 50-ohm</v>
      </c>
      <c r="Q3613" s="27" t="s">
        <v>91</v>
      </c>
      <c r="R3613" s="45">
        <v>0.5</v>
      </c>
      <c r="S3613" s="45">
        <v>0.5</v>
      </c>
      <c r="T3613" s="19" t="str">
        <f>Def_Sistemas_Conectores_Cabos!$C$8</f>
        <v>Cabo coaxial semi-rígido</v>
      </c>
      <c r="U3613" s="56"/>
      <c r="V3613" s="33"/>
      <c r="W3613" s="33"/>
      <c r="X3613" s="33"/>
    </row>
    <row r="3614" ht="15.75" customHeight="1">
      <c r="A3614" s="19" t="str">
        <f>Def_Sistemas_Conectores_Cabos!$A$22</f>
        <v>BPM de elétrons</v>
      </c>
      <c r="B3614" s="22" t="str">
        <f>Datas_Entregas!$A$3</f>
        <v>BTS/Anel</v>
      </c>
      <c r="C3614" s="25">
        <f t="array" ref="C3614">INDEX(Datas_Entregas!$B$2:$B$100, MATCH(B3614, Datas_Entregas!$A$2:$A$100, 0), 1)</f>
        <v>43296</v>
      </c>
      <c r="D3614" s="22" t="str">
        <f>Def_Status_Montagem!$A$4</f>
        <v>Comprado / Esperando entrega</v>
      </c>
      <c r="E3614" s="35" t="str">
        <f>Def_Status_Montagem!$B$4</f>
        <v>Contratada (inclui etiqueta)</v>
      </c>
      <c r="F3614" s="26"/>
      <c r="G3614" s="27"/>
      <c r="H3614" s="26" t="str">
        <f t="array" ref="H3614">INDEX(Def_Instancias_Equipamentos!$E$2:$E$5135, MATCH(K3614, Def_Instancias_Equipamentos!$D$2:$D$5135, 0), 1)</f>
        <v>SI-10SB</v>
      </c>
      <c r="I3614" s="27" t="str">
        <f t="array" ref="I3614">INDEX(Def_Instancias_Equipamentos!$E$2:$E$5135, MATCH(L3614, Def_Instancias_Equipamentos!$D$2:$D$5135, 0), 1)</f>
        <v>SI-10SB</v>
      </c>
      <c r="J3614" s="27" t="str">
        <f t="shared" si="26"/>
        <v>INTERNO</v>
      </c>
      <c r="K3614" s="28" t="str">
        <f>Def_Instancias_Equipamentos!$D$708</f>
        <v>SI-10SB:DI-BPMPkup-1</v>
      </c>
      <c r="L3614" s="19" t="str">
        <f>Def_Instancias_Equipamentos!$D$1219</f>
        <v>SI-10SB:DI-BPMSigPatch-1</v>
      </c>
      <c r="M3614" s="44" t="s">
        <v>89</v>
      </c>
      <c r="N3614" s="30" t="s">
        <v>52</v>
      </c>
      <c r="O3614" s="28" t="str">
        <f>Def_Sistemas_Conectores_Cabos!$B$8</f>
        <v>SMA-RP 50-ohm</v>
      </c>
      <c r="P3614" s="19" t="str">
        <f>Def_Sistemas_Conectores_Cabos!$B$8</f>
        <v>SMA-RP 50-ohm</v>
      </c>
      <c r="Q3614" s="27" t="s">
        <v>91</v>
      </c>
      <c r="R3614" s="45">
        <v>0.5</v>
      </c>
      <c r="S3614" s="45">
        <v>0.5</v>
      </c>
      <c r="T3614" s="19" t="str">
        <f>Def_Sistemas_Conectores_Cabos!$C$8</f>
        <v>Cabo coaxial semi-rígido</v>
      </c>
      <c r="U3614" s="56"/>
      <c r="V3614" s="33"/>
      <c r="W3614" s="33"/>
      <c r="X3614" s="33"/>
    </row>
    <row r="3615" ht="15.75" customHeight="1">
      <c r="A3615" s="19" t="str">
        <f>Def_Sistemas_Conectores_Cabos!$A$22</f>
        <v>BPM de elétrons</v>
      </c>
      <c r="B3615" s="22" t="str">
        <f>Datas_Entregas!$A$3</f>
        <v>BTS/Anel</v>
      </c>
      <c r="C3615" s="25">
        <f t="array" ref="C3615">INDEX(Datas_Entregas!$B$2:$B$100, MATCH(B3615, Datas_Entregas!$A$2:$A$100, 0), 1)</f>
        <v>43296</v>
      </c>
      <c r="D3615" s="22" t="str">
        <f>Def_Status_Montagem!$A$4</f>
        <v>Comprado / Esperando entrega</v>
      </c>
      <c r="E3615" s="35" t="str">
        <f>Def_Status_Montagem!$B$4</f>
        <v>Contratada (inclui etiqueta)</v>
      </c>
      <c r="F3615" s="26"/>
      <c r="G3615" s="27"/>
      <c r="H3615" s="26" t="str">
        <f t="array" ref="H3615">INDEX(Def_Instancias_Equipamentos!$E$2:$E$5135, MATCH(K3615, Def_Instancias_Equipamentos!$D$2:$D$5135, 0), 1)</f>
        <v>SI-10SB</v>
      </c>
      <c r="I3615" s="27" t="str">
        <f t="array" ref="I3615">INDEX(Def_Instancias_Equipamentos!$E$2:$E$5135, MATCH(L3615, Def_Instancias_Equipamentos!$D$2:$D$5135, 0), 1)</f>
        <v>SI-10SB</v>
      </c>
      <c r="J3615" s="27" t="str">
        <f t="shared" si="26"/>
        <v>INTERNO</v>
      </c>
      <c r="K3615" s="28" t="str">
        <f>Def_Instancias_Equipamentos!$D$709</f>
        <v>SI-10SB:DI-BPMPkup-2</v>
      </c>
      <c r="L3615" s="19" t="str">
        <f>Def_Instancias_Equipamentos!$D$1220</f>
        <v>SI-10SB:DI-BPMSigPatch-2</v>
      </c>
      <c r="M3615" s="44" t="s">
        <v>89</v>
      </c>
      <c r="N3615" s="30" t="s">
        <v>52</v>
      </c>
      <c r="O3615" s="28" t="str">
        <f>Def_Sistemas_Conectores_Cabos!$B$8</f>
        <v>SMA-RP 50-ohm</v>
      </c>
      <c r="P3615" s="19" t="str">
        <f>Def_Sistemas_Conectores_Cabos!$B$8</f>
        <v>SMA-RP 50-ohm</v>
      </c>
      <c r="Q3615" s="27" t="s">
        <v>91</v>
      </c>
      <c r="R3615" s="45">
        <v>0.5</v>
      </c>
      <c r="S3615" s="45">
        <v>0.5</v>
      </c>
      <c r="T3615" s="19" t="str">
        <f>Def_Sistemas_Conectores_Cabos!$C$8</f>
        <v>Cabo coaxial semi-rígido</v>
      </c>
      <c r="U3615" s="56"/>
      <c r="V3615" s="33"/>
      <c r="W3615" s="33"/>
      <c r="X3615" s="33"/>
    </row>
    <row r="3616" ht="15.75" customHeight="1">
      <c r="A3616" s="19" t="str">
        <f>Def_Sistemas_Conectores_Cabos!$A$22</f>
        <v>BPM de elétrons</v>
      </c>
      <c r="B3616" s="22" t="str">
        <f>Datas_Entregas!$A$3</f>
        <v>BTS/Anel</v>
      </c>
      <c r="C3616" s="25">
        <f t="array" ref="C3616">INDEX(Datas_Entregas!$B$2:$B$100, MATCH(B3616, Datas_Entregas!$A$2:$A$100, 0), 1)</f>
        <v>43296</v>
      </c>
      <c r="D3616" s="22" t="str">
        <f>Def_Status_Montagem!$A$4</f>
        <v>Comprado / Esperando entrega</v>
      </c>
      <c r="E3616" s="35" t="str">
        <f>Def_Status_Montagem!$B$4</f>
        <v>Contratada (inclui etiqueta)</v>
      </c>
      <c r="F3616" s="26"/>
      <c r="G3616" s="27"/>
      <c r="H3616" s="26" t="str">
        <f t="array" ref="H3616">INDEX(Def_Instancias_Equipamentos!$E$2:$E$5135, MATCH(K3616, Def_Instancias_Equipamentos!$D$2:$D$5135, 0), 1)</f>
        <v>SI-11C1</v>
      </c>
      <c r="I3616" s="27" t="str">
        <f t="array" ref="I3616">INDEX(Def_Instancias_Equipamentos!$E$2:$E$5135, MATCH(L3616, Def_Instancias_Equipamentos!$D$2:$D$5135, 0), 1)</f>
        <v>SI-11C1</v>
      </c>
      <c r="J3616" s="27" t="str">
        <f t="shared" si="26"/>
        <v>INTERNO</v>
      </c>
      <c r="K3616" s="28" t="str">
        <f>Def_Instancias_Equipamentos!$D$610</f>
        <v>SI-11C1:DI-BPMPkup-1</v>
      </c>
      <c r="L3616" s="19" t="str">
        <f>Def_Instancias_Equipamentos!$D$1121</f>
        <v>SI-11C1:DI-BPMSigPatch-1</v>
      </c>
      <c r="M3616" s="44" t="s">
        <v>89</v>
      </c>
      <c r="N3616" s="30" t="s">
        <v>52</v>
      </c>
      <c r="O3616" s="28" t="str">
        <f>Def_Sistemas_Conectores_Cabos!$B$8</f>
        <v>SMA-RP 50-ohm</v>
      </c>
      <c r="P3616" s="19" t="str">
        <f>Def_Sistemas_Conectores_Cabos!$B$8</f>
        <v>SMA-RP 50-ohm</v>
      </c>
      <c r="Q3616" s="27" t="s">
        <v>91</v>
      </c>
      <c r="R3616" s="45">
        <v>0.5</v>
      </c>
      <c r="S3616" s="45">
        <v>0.5</v>
      </c>
      <c r="T3616" s="19" t="str">
        <f>Def_Sistemas_Conectores_Cabos!$C$8</f>
        <v>Cabo coaxial semi-rígido</v>
      </c>
      <c r="U3616" s="56"/>
      <c r="V3616" s="33"/>
      <c r="W3616" s="33"/>
      <c r="X3616" s="33"/>
    </row>
    <row r="3617" ht="15.75" customHeight="1">
      <c r="A3617" s="19" t="str">
        <f>Def_Sistemas_Conectores_Cabos!$A$22</f>
        <v>BPM de elétrons</v>
      </c>
      <c r="B3617" s="22" t="str">
        <f>Datas_Entregas!$A$3</f>
        <v>BTS/Anel</v>
      </c>
      <c r="C3617" s="25">
        <f t="array" ref="C3617">INDEX(Datas_Entregas!$B$2:$B$100, MATCH(B3617, Datas_Entregas!$A$2:$A$100, 0), 1)</f>
        <v>43296</v>
      </c>
      <c r="D3617" s="22" t="str">
        <f>Def_Status_Montagem!$A$4</f>
        <v>Comprado / Esperando entrega</v>
      </c>
      <c r="E3617" s="35" t="str">
        <f>Def_Status_Montagem!$B$4</f>
        <v>Contratada (inclui etiqueta)</v>
      </c>
      <c r="F3617" s="26"/>
      <c r="G3617" s="27"/>
      <c r="H3617" s="26" t="str">
        <f t="array" ref="H3617">INDEX(Def_Instancias_Equipamentos!$E$2:$E$5135, MATCH(K3617, Def_Instancias_Equipamentos!$D$2:$D$5135, 0), 1)</f>
        <v>SI-11C1</v>
      </c>
      <c r="I3617" s="27" t="str">
        <f t="array" ref="I3617">INDEX(Def_Instancias_Equipamentos!$E$2:$E$5135, MATCH(L3617, Def_Instancias_Equipamentos!$D$2:$D$5135, 0), 1)</f>
        <v>SI-11C1</v>
      </c>
      <c r="J3617" s="27" t="str">
        <f t="shared" si="26"/>
        <v>INTERNO</v>
      </c>
      <c r="K3617" s="28" t="str">
        <f>Def_Instancias_Equipamentos!$D$611</f>
        <v>SI-11C1:DI-BPMPkup-2</v>
      </c>
      <c r="L3617" s="19" t="str">
        <f>Def_Instancias_Equipamentos!$D$1122</f>
        <v>SI-11C1:DI-BPMSigPatch-2</v>
      </c>
      <c r="M3617" s="44" t="s">
        <v>89</v>
      </c>
      <c r="N3617" s="30" t="s">
        <v>52</v>
      </c>
      <c r="O3617" s="28" t="str">
        <f>Def_Sistemas_Conectores_Cabos!$B$8</f>
        <v>SMA-RP 50-ohm</v>
      </c>
      <c r="P3617" s="19" t="str">
        <f>Def_Sistemas_Conectores_Cabos!$B$8</f>
        <v>SMA-RP 50-ohm</v>
      </c>
      <c r="Q3617" s="27" t="s">
        <v>91</v>
      </c>
      <c r="R3617" s="45">
        <v>0.5</v>
      </c>
      <c r="S3617" s="45">
        <v>0.5</v>
      </c>
      <c r="T3617" s="19" t="str">
        <f>Def_Sistemas_Conectores_Cabos!$C$8</f>
        <v>Cabo coaxial semi-rígido</v>
      </c>
      <c r="U3617" s="56"/>
      <c r="V3617" s="33"/>
      <c r="W3617" s="33"/>
      <c r="X3617" s="33"/>
    </row>
    <row r="3618" ht="15.75" customHeight="1">
      <c r="A3618" s="19" t="str">
        <f>Def_Sistemas_Conectores_Cabos!$A$22</f>
        <v>BPM de elétrons</v>
      </c>
      <c r="B3618" s="22" t="str">
        <f>Datas_Entregas!$A$3</f>
        <v>BTS/Anel</v>
      </c>
      <c r="C3618" s="25">
        <f t="array" ref="C3618">INDEX(Datas_Entregas!$B$2:$B$100, MATCH(B3618, Datas_Entregas!$A$2:$A$100, 0), 1)</f>
        <v>43296</v>
      </c>
      <c r="D3618" s="22" t="str">
        <f>Def_Status_Montagem!$A$4</f>
        <v>Comprado / Esperando entrega</v>
      </c>
      <c r="E3618" s="35" t="str">
        <f>Def_Status_Montagem!$B$4</f>
        <v>Contratada (inclui etiqueta)</v>
      </c>
      <c r="F3618" s="26"/>
      <c r="G3618" s="27"/>
      <c r="H3618" s="26" t="str">
        <f t="array" ref="H3618">INDEX(Def_Instancias_Equipamentos!$E$2:$E$5135, MATCH(K3618, Def_Instancias_Equipamentos!$D$2:$D$5135, 0), 1)</f>
        <v>SI-11C2</v>
      </c>
      <c r="I3618" s="27" t="str">
        <f t="array" ref="I3618">INDEX(Def_Instancias_Equipamentos!$E$2:$E$5135, MATCH(L3618, Def_Instancias_Equipamentos!$D$2:$D$5135, 0), 1)</f>
        <v>SI-11C2</v>
      </c>
      <c r="J3618" s="27" t="str">
        <f t="shared" si="26"/>
        <v>INTERNO</v>
      </c>
      <c r="K3618" s="28" t="str">
        <f>Def_Instancias_Equipamentos!$D$612</f>
        <v>SI-11C2:DI-BPMPkup</v>
      </c>
      <c r="L3618" s="19" t="str">
        <f>Def_Instancias_Equipamentos!$D$1123</f>
        <v>SI-11C2:DI-BPMSigPatch</v>
      </c>
      <c r="M3618" s="44" t="s">
        <v>89</v>
      </c>
      <c r="N3618" s="30" t="s">
        <v>52</v>
      </c>
      <c r="O3618" s="28" t="str">
        <f>Def_Sistemas_Conectores_Cabos!$B$8</f>
        <v>SMA-RP 50-ohm</v>
      </c>
      <c r="P3618" s="19" t="str">
        <f>Def_Sistemas_Conectores_Cabos!$B$8</f>
        <v>SMA-RP 50-ohm</v>
      </c>
      <c r="Q3618" s="27" t="s">
        <v>91</v>
      </c>
      <c r="R3618" s="45">
        <v>0.5</v>
      </c>
      <c r="S3618" s="45">
        <v>0.5</v>
      </c>
      <c r="T3618" s="19" t="str">
        <f>Def_Sistemas_Conectores_Cabos!$C$8</f>
        <v>Cabo coaxial semi-rígido</v>
      </c>
      <c r="U3618" s="56"/>
      <c r="V3618" s="33"/>
      <c r="W3618" s="33"/>
      <c r="X3618" s="33"/>
    </row>
    <row r="3619" ht="15.75" customHeight="1">
      <c r="A3619" s="19" t="str">
        <f>Def_Sistemas_Conectores_Cabos!$A$22</f>
        <v>BPM de elétrons</v>
      </c>
      <c r="B3619" s="22" t="str">
        <f>Datas_Entregas!$A$3</f>
        <v>BTS/Anel</v>
      </c>
      <c r="C3619" s="25">
        <f t="array" ref="C3619">INDEX(Datas_Entregas!$B$2:$B$100, MATCH(B3619, Datas_Entregas!$A$2:$A$100, 0), 1)</f>
        <v>43296</v>
      </c>
      <c r="D3619" s="22" t="str">
        <f>Def_Status_Montagem!$A$4</f>
        <v>Comprado / Esperando entrega</v>
      </c>
      <c r="E3619" s="35" t="str">
        <f>Def_Status_Montagem!$B$4</f>
        <v>Contratada (inclui etiqueta)</v>
      </c>
      <c r="F3619" s="26"/>
      <c r="G3619" s="27"/>
      <c r="H3619" s="26" t="str">
        <f t="array" ref="H3619">INDEX(Def_Instancias_Equipamentos!$E$2:$E$5135, MATCH(K3619, Def_Instancias_Equipamentos!$D$2:$D$5135, 0), 1)</f>
        <v>SI-11C3</v>
      </c>
      <c r="I3619" s="27" t="str">
        <f t="array" ref="I3619">INDEX(Def_Instancias_Equipamentos!$E$2:$E$5135, MATCH(L3619, Def_Instancias_Equipamentos!$D$2:$D$5135, 0), 1)</f>
        <v>SI-11C3</v>
      </c>
      <c r="J3619" s="27" t="str">
        <f t="shared" si="26"/>
        <v>INTERNO</v>
      </c>
      <c r="K3619" s="28" t="str">
        <f>Def_Instancias_Equipamentos!$D$613</f>
        <v>SI-11C3:DI-BPMPkup-1</v>
      </c>
      <c r="L3619" s="19" t="str">
        <f>Def_Instancias_Equipamentos!$D$1124</f>
        <v>SI-11C3:DI-BPMSigPatch-1</v>
      </c>
      <c r="M3619" s="44" t="s">
        <v>89</v>
      </c>
      <c r="N3619" s="30" t="s">
        <v>52</v>
      </c>
      <c r="O3619" s="28" t="str">
        <f>Def_Sistemas_Conectores_Cabos!$B$8</f>
        <v>SMA-RP 50-ohm</v>
      </c>
      <c r="P3619" s="19" t="str">
        <f>Def_Sistemas_Conectores_Cabos!$B$8</f>
        <v>SMA-RP 50-ohm</v>
      </c>
      <c r="Q3619" s="27" t="s">
        <v>91</v>
      </c>
      <c r="R3619" s="45">
        <v>0.5</v>
      </c>
      <c r="S3619" s="45">
        <v>0.5</v>
      </c>
      <c r="T3619" s="19" t="str">
        <f>Def_Sistemas_Conectores_Cabos!$C$8</f>
        <v>Cabo coaxial semi-rígido</v>
      </c>
      <c r="U3619" s="56"/>
      <c r="V3619" s="33"/>
      <c r="W3619" s="33"/>
      <c r="X3619" s="33"/>
    </row>
    <row r="3620" ht="15.75" customHeight="1">
      <c r="A3620" s="19" t="str">
        <f>Def_Sistemas_Conectores_Cabos!$A$22</f>
        <v>BPM de elétrons</v>
      </c>
      <c r="B3620" s="22" t="str">
        <f>Datas_Entregas!$A$3</f>
        <v>BTS/Anel</v>
      </c>
      <c r="C3620" s="25">
        <f t="array" ref="C3620">INDEX(Datas_Entregas!$B$2:$B$100, MATCH(B3620, Datas_Entregas!$A$2:$A$100, 0), 1)</f>
        <v>43296</v>
      </c>
      <c r="D3620" s="22" t="str">
        <f>Def_Status_Montagem!$A$4</f>
        <v>Comprado / Esperando entrega</v>
      </c>
      <c r="E3620" s="35" t="str">
        <f>Def_Status_Montagem!$B$4</f>
        <v>Contratada (inclui etiqueta)</v>
      </c>
      <c r="F3620" s="26"/>
      <c r="G3620" s="27"/>
      <c r="H3620" s="26" t="str">
        <f t="array" ref="H3620">INDEX(Def_Instancias_Equipamentos!$E$2:$E$5135, MATCH(K3620, Def_Instancias_Equipamentos!$D$2:$D$5135, 0), 1)</f>
        <v>SI-11C3</v>
      </c>
      <c r="I3620" s="27" t="str">
        <f t="array" ref="I3620">INDEX(Def_Instancias_Equipamentos!$E$2:$E$5135, MATCH(L3620, Def_Instancias_Equipamentos!$D$2:$D$5135, 0), 1)</f>
        <v>SI-11C3</v>
      </c>
      <c r="J3620" s="27" t="str">
        <f t="shared" si="26"/>
        <v>INTERNO</v>
      </c>
      <c r="K3620" s="28" t="str">
        <f>Def_Instancias_Equipamentos!$D$614</f>
        <v>SI-11C3:DI-BPMPkup-2</v>
      </c>
      <c r="L3620" s="19" t="str">
        <f>Def_Instancias_Equipamentos!$D$1125</f>
        <v>SI-11C3:DI-BPMSigPatch-2</v>
      </c>
      <c r="M3620" s="44" t="s">
        <v>89</v>
      </c>
      <c r="N3620" s="30" t="s">
        <v>52</v>
      </c>
      <c r="O3620" s="28" t="str">
        <f>Def_Sistemas_Conectores_Cabos!$B$8</f>
        <v>SMA-RP 50-ohm</v>
      </c>
      <c r="P3620" s="19" t="str">
        <f>Def_Sistemas_Conectores_Cabos!$B$8</f>
        <v>SMA-RP 50-ohm</v>
      </c>
      <c r="Q3620" s="27" t="s">
        <v>91</v>
      </c>
      <c r="R3620" s="45">
        <v>0.5</v>
      </c>
      <c r="S3620" s="45">
        <v>0.5</v>
      </c>
      <c r="T3620" s="19" t="str">
        <f>Def_Sistemas_Conectores_Cabos!$C$8</f>
        <v>Cabo coaxial semi-rígido</v>
      </c>
      <c r="U3620" s="56"/>
      <c r="V3620" s="33"/>
      <c r="W3620" s="33"/>
      <c r="X3620" s="33"/>
    </row>
    <row r="3621" ht="15.75" customHeight="1">
      <c r="A3621" s="19" t="str">
        <f>Def_Sistemas_Conectores_Cabos!$A$22</f>
        <v>BPM de elétrons</v>
      </c>
      <c r="B3621" s="22" t="str">
        <f>Datas_Entregas!$A$3</f>
        <v>BTS/Anel</v>
      </c>
      <c r="C3621" s="25">
        <f t="array" ref="C3621">INDEX(Datas_Entregas!$B$2:$B$100, MATCH(B3621, Datas_Entregas!$A$2:$A$100, 0), 1)</f>
        <v>43296</v>
      </c>
      <c r="D3621" s="22" t="str">
        <f>Def_Status_Montagem!$A$4</f>
        <v>Comprado / Esperando entrega</v>
      </c>
      <c r="E3621" s="35" t="str">
        <f>Def_Status_Montagem!$B$4</f>
        <v>Contratada (inclui etiqueta)</v>
      </c>
      <c r="F3621" s="26"/>
      <c r="G3621" s="27"/>
      <c r="H3621" s="26" t="str">
        <f t="array" ref="H3621">INDEX(Def_Instancias_Equipamentos!$E$2:$E$5135, MATCH(K3621, Def_Instancias_Equipamentos!$D$2:$D$5135, 0), 1)</f>
        <v>SI-11C4</v>
      </c>
      <c r="I3621" s="27" t="str">
        <f t="array" ref="I3621">INDEX(Def_Instancias_Equipamentos!$E$2:$E$5135, MATCH(L3621, Def_Instancias_Equipamentos!$D$2:$D$5135, 0), 1)</f>
        <v>SI-11C4</v>
      </c>
      <c r="J3621" s="27" t="str">
        <f t="shared" si="26"/>
        <v>INTERNO</v>
      </c>
      <c r="K3621" s="28" t="str">
        <f>Def_Instancias_Equipamentos!$D$615</f>
        <v>SI-11C4:DI-BPMPkup</v>
      </c>
      <c r="L3621" s="19" t="str">
        <f>Def_Instancias_Equipamentos!$D$1126</f>
        <v>SI-11C4:DI-BPMSigPatch</v>
      </c>
      <c r="M3621" s="44" t="s">
        <v>89</v>
      </c>
      <c r="N3621" s="30" t="s">
        <v>52</v>
      </c>
      <c r="O3621" s="28" t="str">
        <f>Def_Sistemas_Conectores_Cabos!$B$8</f>
        <v>SMA-RP 50-ohm</v>
      </c>
      <c r="P3621" s="19" t="str">
        <f>Def_Sistemas_Conectores_Cabos!$B$8</f>
        <v>SMA-RP 50-ohm</v>
      </c>
      <c r="Q3621" s="27" t="s">
        <v>91</v>
      </c>
      <c r="R3621" s="45">
        <v>0.5</v>
      </c>
      <c r="S3621" s="45">
        <v>0.5</v>
      </c>
      <c r="T3621" s="19" t="str">
        <f>Def_Sistemas_Conectores_Cabos!$C$8</f>
        <v>Cabo coaxial semi-rígido</v>
      </c>
      <c r="U3621" s="56"/>
      <c r="V3621" s="33"/>
      <c r="W3621" s="33"/>
      <c r="X3621" s="33"/>
    </row>
    <row r="3622" ht="15.75" customHeight="1">
      <c r="A3622" s="19" t="str">
        <f>Def_Sistemas_Conectores_Cabos!$A$22</f>
        <v>BPM de elétrons</v>
      </c>
      <c r="B3622" s="22" t="str">
        <f>Datas_Entregas!$A$3</f>
        <v>BTS/Anel</v>
      </c>
      <c r="C3622" s="25">
        <f t="array" ref="C3622">INDEX(Datas_Entregas!$B$2:$B$100, MATCH(B3622, Datas_Entregas!$A$2:$A$100, 0), 1)</f>
        <v>43296</v>
      </c>
      <c r="D3622" s="22" t="str">
        <f>Def_Status_Montagem!$A$4</f>
        <v>Comprado / Esperando entrega</v>
      </c>
      <c r="E3622" s="35" t="str">
        <f>Def_Status_Montagem!$B$4</f>
        <v>Contratada (inclui etiqueta)</v>
      </c>
      <c r="F3622" s="26"/>
      <c r="G3622" s="27"/>
      <c r="H3622" s="26" t="str">
        <f t="array" ref="H3622">INDEX(Def_Instancias_Equipamentos!$E$2:$E$5135, MATCH(K3622, Def_Instancias_Equipamentos!$D$2:$D$5135, 0), 1)</f>
        <v>SI-11M1</v>
      </c>
      <c r="I3622" s="27" t="str">
        <f t="array" ref="I3622">INDEX(Def_Instancias_Equipamentos!$E$2:$E$5135, MATCH(L3622, Def_Instancias_Equipamentos!$D$2:$D$5135, 0), 1)</f>
        <v>SI-11M1</v>
      </c>
      <c r="J3622" s="27" t="str">
        <f t="shared" si="26"/>
        <v>INTERNO</v>
      </c>
      <c r="K3622" s="28" t="str">
        <f>Def_Instancias_Equipamentos!$D$616</f>
        <v>SI-11M1:DI-BPMPkup</v>
      </c>
      <c r="L3622" s="19" t="str">
        <f>Def_Instancias_Equipamentos!$D$1127</f>
        <v>SI-11M1:DI-BPMSigPatch</v>
      </c>
      <c r="M3622" s="44" t="s">
        <v>89</v>
      </c>
      <c r="N3622" s="30" t="s">
        <v>52</v>
      </c>
      <c r="O3622" s="28" t="str">
        <f>Def_Sistemas_Conectores_Cabos!$B$8</f>
        <v>SMA-RP 50-ohm</v>
      </c>
      <c r="P3622" s="19" t="str">
        <f>Def_Sistemas_Conectores_Cabos!$B$8</f>
        <v>SMA-RP 50-ohm</v>
      </c>
      <c r="Q3622" s="27" t="s">
        <v>91</v>
      </c>
      <c r="R3622" s="45">
        <v>0.5</v>
      </c>
      <c r="S3622" s="45">
        <v>0.5</v>
      </c>
      <c r="T3622" s="19" t="str">
        <f>Def_Sistemas_Conectores_Cabos!$C$8</f>
        <v>Cabo coaxial semi-rígido</v>
      </c>
      <c r="U3622" s="56"/>
      <c r="V3622" s="33"/>
      <c r="W3622" s="33"/>
      <c r="X3622" s="33"/>
    </row>
    <row r="3623" ht="15.75" customHeight="1">
      <c r="A3623" s="19" t="str">
        <f>Def_Sistemas_Conectores_Cabos!$A$22</f>
        <v>BPM de elétrons</v>
      </c>
      <c r="B3623" s="22" t="str">
        <f>Datas_Entregas!$A$3</f>
        <v>BTS/Anel</v>
      </c>
      <c r="C3623" s="25">
        <f t="array" ref="C3623">INDEX(Datas_Entregas!$B$2:$B$100, MATCH(B3623, Datas_Entregas!$A$2:$A$100, 0), 1)</f>
        <v>43296</v>
      </c>
      <c r="D3623" s="22" t="str">
        <f>Def_Status_Montagem!$A$4</f>
        <v>Comprado / Esperando entrega</v>
      </c>
      <c r="E3623" s="35" t="str">
        <f>Def_Status_Montagem!$B$4</f>
        <v>Contratada (inclui etiqueta)</v>
      </c>
      <c r="F3623" s="26"/>
      <c r="G3623" s="27"/>
      <c r="H3623" s="26" t="str">
        <f t="array" ref="H3623">INDEX(Def_Instancias_Equipamentos!$E$2:$E$5135, MATCH(K3623, Def_Instancias_Equipamentos!$D$2:$D$5135, 0), 1)</f>
        <v>SI-11M2</v>
      </c>
      <c r="I3623" s="27" t="str">
        <f t="array" ref="I3623">INDEX(Def_Instancias_Equipamentos!$E$2:$E$5135, MATCH(L3623, Def_Instancias_Equipamentos!$D$2:$D$5135, 0), 1)</f>
        <v>SI-11M2</v>
      </c>
      <c r="J3623" s="27" t="str">
        <f t="shared" si="26"/>
        <v>INTERNO</v>
      </c>
      <c r="K3623" s="28" t="str">
        <f>Def_Instancias_Equipamentos!$D$617</f>
        <v>SI-11M2:DI-BPMPkup</v>
      </c>
      <c r="L3623" s="19" t="str">
        <f>Def_Instancias_Equipamentos!$D$1128</f>
        <v>SI-11M2:DI-BPMSigPatch</v>
      </c>
      <c r="M3623" s="44" t="s">
        <v>89</v>
      </c>
      <c r="N3623" s="30" t="s">
        <v>52</v>
      </c>
      <c r="O3623" s="28" t="str">
        <f>Def_Sistemas_Conectores_Cabos!$B$8</f>
        <v>SMA-RP 50-ohm</v>
      </c>
      <c r="P3623" s="19" t="str">
        <f>Def_Sistemas_Conectores_Cabos!$B$8</f>
        <v>SMA-RP 50-ohm</v>
      </c>
      <c r="Q3623" s="27" t="s">
        <v>91</v>
      </c>
      <c r="R3623" s="45">
        <v>0.5</v>
      </c>
      <c r="S3623" s="45">
        <v>0.5</v>
      </c>
      <c r="T3623" s="19" t="str">
        <f>Def_Sistemas_Conectores_Cabos!$C$8</f>
        <v>Cabo coaxial semi-rígido</v>
      </c>
      <c r="U3623" s="56"/>
      <c r="V3623" s="33"/>
      <c r="W3623" s="33"/>
      <c r="X3623" s="33"/>
    </row>
    <row r="3624" ht="15.75" customHeight="1">
      <c r="A3624" s="19" t="str">
        <f>Def_Sistemas_Conectores_Cabos!$A$22</f>
        <v>BPM de elétrons</v>
      </c>
      <c r="B3624" s="22" t="str">
        <f>Datas_Entregas!$A$3</f>
        <v>BTS/Anel</v>
      </c>
      <c r="C3624" s="25">
        <f t="array" ref="C3624">INDEX(Datas_Entregas!$B$2:$B$100, MATCH(B3624, Datas_Entregas!$A$2:$A$100, 0), 1)</f>
        <v>43296</v>
      </c>
      <c r="D3624" s="22" t="str">
        <f>Def_Status_Montagem!$A$4</f>
        <v>Comprado / Esperando entrega</v>
      </c>
      <c r="E3624" s="35" t="str">
        <f>Def_Status_Montagem!$B$4</f>
        <v>Contratada (inclui etiqueta)</v>
      </c>
      <c r="F3624" s="26"/>
      <c r="G3624" s="27"/>
      <c r="H3624" s="26" t="str">
        <f t="array" ref="H3624">INDEX(Def_Instancias_Equipamentos!$E$2:$E$5135, MATCH(K3624, Def_Instancias_Equipamentos!$D$2:$D$5135, 0), 1)</f>
        <v>SI-11SP</v>
      </c>
      <c r="I3624" s="27" t="str">
        <f t="array" ref="I3624">INDEX(Def_Instancias_Equipamentos!$E$2:$E$5135, MATCH(L3624, Def_Instancias_Equipamentos!$D$2:$D$5135, 0), 1)</f>
        <v>SI-11SP</v>
      </c>
      <c r="J3624" s="27" t="str">
        <f t="shared" si="26"/>
        <v>INTERNO</v>
      </c>
      <c r="K3624" s="28" t="str">
        <f>Def_Instancias_Equipamentos!$D$710</f>
        <v>SI-11SP:DI-BPMPkup-1</v>
      </c>
      <c r="L3624" s="19" t="str">
        <f>Def_Instancias_Equipamentos!$D$1221</f>
        <v>SI-11SP:DI-BPMSigPatch-1</v>
      </c>
      <c r="M3624" s="44" t="s">
        <v>89</v>
      </c>
      <c r="N3624" s="30" t="s">
        <v>52</v>
      </c>
      <c r="O3624" s="28" t="str">
        <f>Def_Sistemas_Conectores_Cabos!$B$8</f>
        <v>SMA-RP 50-ohm</v>
      </c>
      <c r="P3624" s="19" t="str">
        <f>Def_Sistemas_Conectores_Cabos!$B$8</f>
        <v>SMA-RP 50-ohm</v>
      </c>
      <c r="Q3624" s="27" t="s">
        <v>91</v>
      </c>
      <c r="R3624" s="45">
        <v>0.5</v>
      </c>
      <c r="S3624" s="45">
        <v>0.5</v>
      </c>
      <c r="T3624" s="19" t="str">
        <f>Def_Sistemas_Conectores_Cabos!$C$8</f>
        <v>Cabo coaxial semi-rígido</v>
      </c>
      <c r="U3624" s="56"/>
      <c r="V3624" s="33"/>
      <c r="W3624" s="33"/>
      <c r="X3624" s="33"/>
    </row>
    <row r="3625" ht="15.75" customHeight="1">
      <c r="A3625" s="19" t="str">
        <f>Def_Sistemas_Conectores_Cabos!$A$22</f>
        <v>BPM de elétrons</v>
      </c>
      <c r="B3625" s="22" t="str">
        <f>Datas_Entregas!$A$3</f>
        <v>BTS/Anel</v>
      </c>
      <c r="C3625" s="25">
        <f t="array" ref="C3625">INDEX(Datas_Entregas!$B$2:$B$100, MATCH(B3625, Datas_Entregas!$A$2:$A$100, 0), 1)</f>
        <v>43296</v>
      </c>
      <c r="D3625" s="22" t="str">
        <f>Def_Status_Montagem!$A$4</f>
        <v>Comprado / Esperando entrega</v>
      </c>
      <c r="E3625" s="35" t="str">
        <f>Def_Status_Montagem!$B$4</f>
        <v>Contratada (inclui etiqueta)</v>
      </c>
      <c r="F3625" s="26"/>
      <c r="G3625" s="27"/>
      <c r="H3625" s="26" t="str">
        <f t="array" ref="H3625">INDEX(Def_Instancias_Equipamentos!$E$2:$E$5135, MATCH(K3625, Def_Instancias_Equipamentos!$D$2:$D$5135, 0), 1)</f>
        <v>SI-11SP</v>
      </c>
      <c r="I3625" s="27" t="str">
        <f t="array" ref="I3625">INDEX(Def_Instancias_Equipamentos!$E$2:$E$5135, MATCH(L3625, Def_Instancias_Equipamentos!$D$2:$D$5135, 0), 1)</f>
        <v>SI-11SP</v>
      </c>
      <c r="J3625" s="27" t="str">
        <f t="shared" si="26"/>
        <v>INTERNO</v>
      </c>
      <c r="K3625" s="28" t="str">
        <f>Def_Instancias_Equipamentos!$D$711</f>
        <v>SI-11SP:DI-BPMPkup-2</v>
      </c>
      <c r="L3625" s="19" t="str">
        <f>Def_Instancias_Equipamentos!$D$1222</f>
        <v>SI-11SP:DI-BPMSigPatch-2</v>
      </c>
      <c r="M3625" s="44" t="s">
        <v>89</v>
      </c>
      <c r="N3625" s="30" t="s">
        <v>52</v>
      </c>
      <c r="O3625" s="28" t="str">
        <f>Def_Sistemas_Conectores_Cabos!$B$8</f>
        <v>SMA-RP 50-ohm</v>
      </c>
      <c r="P3625" s="19" t="str">
        <f>Def_Sistemas_Conectores_Cabos!$B$8</f>
        <v>SMA-RP 50-ohm</v>
      </c>
      <c r="Q3625" s="27" t="s">
        <v>91</v>
      </c>
      <c r="R3625" s="45">
        <v>0.5</v>
      </c>
      <c r="S3625" s="45">
        <v>0.5</v>
      </c>
      <c r="T3625" s="19" t="str">
        <f>Def_Sistemas_Conectores_Cabos!$C$8</f>
        <v>Cabo coaxial semi-rígido</v>
      </c>
      <c r="U3625" s="56"/>
      <c r="V3625" s="33"/>
      <c r="W3625" s="33"/>
      <c r="X3625" s="33"/>
    </row>
    <row r="3626" ht="15.75" customHeight="1">
      <c r="A3626" s="19" t="str">
        <f>Def_Sistemas_Conectores_Cabos!$A$22</f>
        <v>BPM de elétrons</v>
      </c>
      <c r="B3626" s="22" t="str">
        <f>Datas_Entregas!$A$3</f>
        <v>BTS/Anel</v>
      </c>
      <c r="C3626" s="25">
        <f t="array" ref="C3626">INDEX(Datas_Entregas!$B$2:$B$100, MATCH(B3626, Datas_Entregas!$A$2:$A$100, 0), 1)</f>
        <v>43296</v>
      </c>
      <c r="D3626" s="22" t="str">
        <f>Def_Status_Montagem!$A$4</f>
        <v>Comprado / Esperando entrega</v>
      </c>
      <c r="E3626" s="35" t="str">
        <f>Def_Status_Montagem!$B$4</f>
        <v>Contratada (inclui etiqueta)</v>
      </c>
      <c r="F3626" s="26"/>
      <c r="G3626" s="27"/>
      <c r="H3626" s="26" t="str">
        <f t="array" ref="H3626">INDEX(Def_Instancias_Equipamentos!$E$2:$E$5135, MATCH(K3626, Def_Instancias_Equipamentos!$D$2:$D$5135, 0), 1)</f>
        <v>SI-12C1</v>
      </c>
      <c r="I3626" s="27" t="str">
        <f t="array" ref="I3626">INDEX(Def_Instancias_Equipamentos!$E$2:$E$5135, MATCH(L3626, Def_Instancias_Equipamentos!$D$2:$D$5135, 0), 1)</f>
        <v>SI-12C1</v>
      </c>
      <c r="J3626" s="27" t="str">
        <f t="shared" si="26"/>
        <v>INTERNO</v>
      </c>
      <c r="K3626" s="28" t="str">
        <f>Def_Instancias_Equipamentos!$D$618</f>
        <v>SI-12C1:DI-BPMPkup-1</v>
      </c>
      <c r="L3626" s="19" t="str">
        <f>Def_Instancias_Equipamentos!$D$1129</f>
        <v>SI-12C1:DI-BPMSigPatch-1</v>
      </c>
      <c r="M3626" s="44" t="s">
        <v>89</v>
      </c>
      <c r="N3626" s="30" t="s">
        <v>52</v>
      </c>
      <c r="O3626" s="28" t="str">
        <f>Def_Sistemas_Conectores_Cabos!$B$8</f>
        <v>SMA-RP 50-ohm</v>
      </c>
      <c r="P3626" s="19" t="str">
        <f>Def_Sistemas_Conectores_Cabos!$B$8</f>
        <v>SMA-RP 50-ohm</v>
      </c>
      <c r="Q3626" s="27" t="s">
        <v>91</v>
      </c>
      <c r="R3626" s="45">
        <v>0.5</v>
      </c>
      <c r="S3626" s="45">
        <v>0.5</v>
      </c>
      <c r="T3626" s="19" t="str">
        <f>Def_Sistemas_Conectores_Cabos!$C$8</f>
        <v>Cabo coaxial semi-rígido</v>
      </c>
      <c r="U3626" s="56"/>
      <c r="V3626" s="33"/>
      <c r="W3626" s="33"/>
      <c r="X3626" s="33"/>
    </row>
    <row r="3627" ht="15.75" customHeight="1">
      <c r="A3627" s="19" t="str">
        <f>Def_Sistemas_Conectores_Cabos!$A$22</f>
        <v>BPM de elétrons</v>
      </c>
      <c r="B3627" s="22" t="str">
        <f>Datas_Entregas!$A$3</f>
        <v>BTS/Anel</v>
      </c>
      <c r="C3627" s="25">
        <f t="array" ref="C3627">INDEX(Datas_Entregas!$B$2:$B$100, MATCH(B3627, Datas_Entregas!$A$2:$A$100, 0), 1)</f>
        <v>43296</v>
      </c>
      <c r="D3627" s="22" t="str">
        <f>Def_Status_Montagem!$A$4</f>
        <v>Comprado / Esperando entrega</v>
      </c>
      <c r="E3627" s="35" t="str">
        <f>Def_Status_Montagem!$B$4</f>
        <v>Contratada (inclui etiqueta)</v>
      </c>
      <c r="F3627" s="26"/>
      <c r="G3627" s="27"/>
      <c r="H3627" s="26" t="str">
        <f t="array" ref="H3627">INDEX(Def_Instancias_Equipamentos!$E$2:$E$5135, MATCH(K3627, Def_Instancias_Equipamentos!$D$2:$D$5135, 0), 1)</f>
        <v>SI-12C1</v>
      </c>
      <c r="I3627" s="27" t="str">
        <f t="array" ref="I3627">INDEX(Def_Instancias_Equipamentos!$E$2:$E$5135, MATCH(L3627, Def_Instancias_Equipamentos!$D$2:$D$5135, 0), 1)</f>
        <v>SI-12C1</v>
      </c>
      <c r="J3627" s="27" t="str">
        <f t="shared" si="26"/>
        <v>INTERNO</v>
      </c>
      <c r="K3627" s="28" t="str">
        <f>Def_Instancias_Equipamentos!$D$619</f>
        <v>SI-12C1:DI-BPMPkup-2</v>
      </c>
      <c r="L3627" s="19" t="str">
        <f>Def_Instancias_Equipamentos!$D$1130</f>
        <v>SI-12C1:DI-BPMSigPatch-2</v>
      </c>
      <c r="M3627" s="44" t="s">
        <v>89</v>
      </c>
      <c r="N3627" s="30" t="s">
        <v>52</v>
      </c>
      <c r="O3627" s="28" t="str">
        <f>Def_Sistemas_Conectores_Cabos!$B$8</f>
        <v>SMA-RP 50-ohm</v>
      </c>
      <c r="P3627" s="19" t="str">
        <f>Def_Sistemas_Conectores_Cabos!$B$8</f>
        <v>SMA-RP 50-ohm</v>
      </c>
      <c r="Q3627" s="27" t="s">
        <v>91</v>
      </c>
      <c r="R3627" s="45">
        <v>0.5</v>
      </c>
      <c r="S3627" s="45">
        <v>0.5</v>
      </c>
      <c r="T3627" s="19" t="str">
        <f>Def_Sistemas_Conectores_Cabos!$C$8</f>
        <v>Cabo coaxial semi-rígido</v>
      </c>
      <c r="U3627" s="56"/>
      <c r="V3627" s="33"/>
      <c r="W3627" s="33"/>
      <c r="X3627" s="33"/>
    </row>
    <row r="3628" ht="15.75" customHeight="1">
      <c r="A3628" s="19" t="str">
        <f>Def_Sistemas_Conectores_Cabos!$A$22</f>
        <v>BPM de elétrons</v>
      </c>
      <c r="B3628" s="22" t="str">
        <f>Datas_Entregas!$A$3</f>
        <v>BTS/Anel</v>
      </c>
      <c r="C3628" s="25">
        <f t="array" ref="C3628">INDEX(Datas_Entregas!$B$2:$B$100, MATCH(B3628, Datas_Entregas!$A$2:$A$100, 0), 1)</f>
        <v>43296</v>
      </c>
      <c r="D3628" s="22" t="str">
        <f>Def_Status_Montagem!$A$4</f>
        <v>Comprado / Esperando entrega</v>
      </c>
      <c r="E3628" s="35" t="str">
        <f>Def_Status_Montagem!$B$4</f>
        <v>Contratada (inclui etiqueta)</v>
      </c>
      <c r="F3628" s="26"/>
      <c r="G3628" s="27"/>
      <c r="H3628" s="26" t="str">
        <f t="array" ref="H3628">INDEX(Def_Instancias_Equipamentos!$E$2:$E$5135, MATCH(K3628, Def_Instancias_Equipamentos!$D$2:$D$5135, 0), 1)</f>
        <v>SI-12C2</v>
      </c>
      <c r="I3628" s="27" t="str">
        <f t="array" ref="I3628">INDEX(Def_Instancias_Equipamentos!$E$2:$E$5135, MATCH(L3628, Def_Instancias_Equipamentos!$D$2:$D$5135, 0), 1)</f>
        <v>SI-12C2</v>
      </c>
      <c r="J3628" s="27" t="str">
        <f t="shared" si="26"/>
        <v>INTERNO</v>
      </c>
      <c r="K3628" s="28" t="str">
        <f>Def_Instancias_Equipamentos!$D$620</f>
        <v>SI-12C2:DI-BPMPkup</v>
      </c>
      <c r="L3628" s="19" t="str">
        <f>Def_Instancias_Equipamentos!$D$1131</f>
        <v>SI-12C2:DI-BPMSigPatch</v>
      </c>
      <c r="M3628" s="44" t="s">
        <v>89</v>
      </c>
      <c r="N3628" s="30" t="s">
        <v>52</v>
      </c>
      <c r="O3628" s="28" t="str">
        <f>Def_Sistemas_Conectores_Cabos!$B$8</f>
        <v>SMA-RP 50-ohm</v>
      </c>
      <c r="P3628" s="19" t="str">
        <f>Def_Sistemas_Conectores_Cabos!$B$8</f>
        <v>SMA-RP 50-ohm</v>
      </c>
      <c r="Q3628" s="27" t="s">
        <v>91</v>
      </c>
      <c r="R3628" s="45">
        <v>0.5</v>
      </c>
      <c r="S3628" s="45">
        <v>0.5</v>
      </c>
      <c r="T3628" s="19" t="str">
        <f>Def_Sistemas_Conectores_Cabos!$C$8</f>
        <v>Cabo coaxial semi-rígido</v>
      </c>
      <c r="U3628" s="56"/>
      <c r="V3628" s="33"/>
      <c r="W3628" s="33"/>
      <c r="X3628" s="33"/>
    </row>
    <row r="3629" ht="15.75" customHeight="1">
      <c r="A3629" s="19" t="str">
        <f>Def_Sistemas_Conectores_Cabos!$A$22</f>
        <v>BPM de elétrons</v>
      </c>
      <c r="B3629" s="22" t="str">
        <f>Datas_Entregas!$A$3</f>
        <v>BTS/Anel</v>
      </c>
      <c r="C3629" s="25">
        <f t="array" ref="C3629">INDEX(Datas_Entregas!$B$2:$B$100, MATCH(B3629, Datas_Entregas!$A$2:$A$100, 0), 1)</f>
        <v>43296</v>
      </c>
      <c r="D3629" s="22" t="str">
        <f>Def_Status_Montagem!$A$4</f>
        <v>Comprado / Esperando entrega</v>
      </c>
      <c r="E3629" s="35" t="str">
        <f>Def_Status_Montagem!$B$4</f>
        <v>Contratada (inclui etiqueta)</v>
      </c>
      <c r="F3629" s="26"/>
      <c r="G3629" s="27"/>
      <c r="H3629" s="26" t="str">
        <f t="array" ref="H3629">INDEX(Def_Instancias_Equipamentos!$E$2:$E$5135, MATCH(K3629, Def_Instancias_Equipamentos!$D$2:$D$5135, 0), 1)</f>
        <v>SI-12C3</v>
      </c>
      <c r="I3629" s="27" t="str">
        <f t="array" ref="I3629">INDEX(Def_Instancias_Equipamentos!$E$2:$E$5135, MATCH(L3629, Def_Instancias_Equipamentos!$D$2:$D$5135, 0), 1)</f>
        <v>SI-12C3</v>
      </c>
      <c r="J3629" s="27" t="str">
        <f t="shared" si="26"/>
        <v>INTERNO</v>
      </c>
      <c r="K3629" s="28" t="str">
        <f>Def_Instancias_Equipamentos!$D$621</f>
        <v>SI-12C3:DI-BPMPkup-1</v>
      </c>
      <c r="L3629" s="19" t="str">
        <f>Def_Instancias_Equipamentos!$D$1132</f>
        <v>SI-12C3:DI-BPMSigPatch-1</v>
      </c>
      <c r="M3629" s="44" t="s">
        <v>89</v>
      </c>
      <c r="N3629" s="30" t="s">
        <v>52</v>
      </c>
      <c r="O3629" s="28" t="str">
        <f>Def_Sistemas_Conectores_Cabos!$B$8</f>
        <v>SMA-RP 50-ohm</v>
      </c>
      <c r="P3629" s="19" t="str">
        <f>Def_Sistemas_Conectores_Cabos!$B$8</f>
        <v>SMA-RP 50-ohm</v>
      </c>
      <c r="Q3629" s="27" t="s">
        <v>91</v>
      </c>
      <c r="R3629" s="45">
        <v>0.5</v>
      </c>
      <c r="S3629" s="45">
        <v>0.5</v>
      </c>
      <c r="T3629" s="19" t="str">
        <f>Def_Sistemas_Conectores_Cabos!$C$8</f>
        <v>Cabo coaxial semi-rígido</v>
      </c>
      <c r="U3629" s="56"/>
      <c r="V3629" s="33"/>
      <c r="W3629" s="33"/>
      <c r="X3629" s="33"/>
    </row>
    <row r="3630" ht="15.75" customHeight="1">
      <c r="A3630" s="19" t="str">
        <f>Def_Sistemas_Conectores_Cabos!$A$22</f>
        <v>BPM de elétrons</v>
      </c>
      <c r="B3630" s="22" t="str">
        <f>Datas_Entregas!$A$3</f>
        <v>BTS/Anel</v>
      </c>
      <c r="C3630" s="25">
        <f t="array" ref="C3630">INDEX(Datas_Entregas!$B$2:$B$100, MATCH(B3630, Datas_Entregas!$A$2:$A$100, 0), 1)</f>
        <v>43296</v>
      </c>
      <c r="D3630" s="22" t="str">
        <f>Def_Status_Montagem!$A$4</f>
        <v>Comprado / Esperando entrega</v>
      </c>
      <c r="E3630" s="35" t="str">
        <f>Def_Status_Montagem!$B$4</f>
        <v>Contratada (inclui etiqueta)</v>
      </c>
      <c r="F3630" s="26"/>
      <c r="G3630" s="27"/>
      <c r="H3630" s="26" t="str">
        <f t="array" ref="H3630">INDEX(Def_Instancias_Equipamentos!$E$2:$E$5135, MATCH(K3630, Def_Instancias_Equipamentos!$D$2:$D$5135, 0), 1)</f>
        <v>SI-12C3</v>
      </c>
      <c r="I3630" s="27" t="str">
        <f t="array" ref="I3630">INDEX(Def_Instancias_Equipamentos!$E$2:$E$5135, MATCH(L3630, Def_Instancias_Equipamentos!$D$2:$D$5135, 0), 1)</f>
        <v>SI-12C3</v>
      </c>
      <c r="J3630" s="27" t="str">
        <f t="shared" si="26"/>
        <v>INTERNO</v>
      </c>
      <c r="K3630" s="28" t="str">
        <f>Def_Instancias_Equipamentos!$D$622</f>
        <v>SI-12C3:DI-BPMPkup-2</v>
      </c>
      <c r="L3630" s="19" t="str">
        <f>Def_Instancias_Equipamentos!$D$1133</f>
        <v>SI-12C3:DI-BPMSigPatch-2</v>
      </c>
      <c r="M3630" s="44" t="s">
        <v>89</v>
      </c>
      <c r="N3630" s="30" t="s">
        <v>52</v>
      </c>
      <c r="O3630" s="28" t="str">
        <f>Def_Sistemas_Conectores_Cabos!$B$8</f>
        <v>SMA-RP 50-ohm</v>
      </c>
      <c r="P3630" s="19" t="str">
        <f>Def_Sistemas_Conectores_Cabos!$B$8</f>
        <v>SMA-RP 50-ohm</v>
      </c>
      <c r="Q3630" s="27" t="s">
        <v>91</v>
      </c>
      <c r="R3630" s="45">
        <v>0.5</v>
      </c>
      <c r="S3630" s="45">
        <v>0.5</v>
      </c>
      <c r="T3630" s="19" t="str">
        <f>Def_Sistemas_Conectores_Cabos!$C$8</f>
        <v>Cabo coaxial semi-rígido</v>
      </c>
      <c r="U3630" s="56"/>
      <c r="V3630" s="33"/>
      <c r="W3630" s="33"/>
      <c r="X3630" s="33"/>
    </row>
    <row r="3631" ht="15.75" customHeight="1">
      <c r="A3631" s="19" t="str">
        <f>Def_Sistemas_Conectores_Cabos!$A$22</f>
        <v>BPM de elétrons</v>
      </c>
      <c r="B3631" s="22" t="str">
        <f>Datas_Entregas!$A$3</f>
        <v>BTS/Anel</v>
      </c>
      <c r="C3631" s="25">
        <f t="array" ref="C3631">INDEX(Datas_Entregas!$B$2:$B$100, MATCH(B3631, Datas_Entregas!$A$2:$A$100, 0), 1)</f>
        <v>43296</v>
      </c>
      <c r="D3631" s="22" t="str">
        <f>Def_Status_Montagem!$A$4</f>
        <v>Comprado / Esperando entrega</v>
      </c>
      <c r="E3631" s="35" t="str">
        <f>Def_Status_Montagem!$B$4</f>
        <v>Contratada (inclui etiqueta)</v>
      </c>
      <c r="F3631" s="26"/>
      <c r="G3631" s="27"/>
      <c r="H3631" s="26" t="str">
        <f t="array" ref="H3631">INDEX(Def_Instancias_Equipamentos!$E$2:$E$5135, MATCH(K3631, Def_Instancias_Equipamentos!$D$2:$D$5135, 0), 1)</f>
        <v>SI-12C4</v>
      </c>
      <c r="I3631" s="27" t="str">
        <f t="array" ref="I3631">INDEX(Def_Instancias_Equipamentos!$E$2:$E$5135, MATCH(L3631, Def_Instancias_Equipamentos!$D$2:$D$5135, 0), 1)</f>
        <v>SI-12C4</v>
      </c>
      <c r="J3631" s="27" t="str">
        <f t="shared" si="26"/>
        <v>INTERNO</v>
      </c>
      <c r="K3631" s="28" t="str">
        <f>Def_Instancias_Equipamentos!$D$623</f>
        <v>SI-12C4:DI-BPMPkup</v>
      </c>
      <c r="L3631" s="19" t="str">
        <f>Def_Instancias_Equipamentos!$D$1134</f>
        <v>SI-12C4:DI-BPMSigPatch</v>
      </c>
      <c r="M3631" s="44" t="s">
        <v>89</v>
      </c>
      <c r="N3631" s="30" t="s">
        <v>52</v>
      </c>
      <c r="O3631" s="28" t="str">
        <f>Def_Sistemas_Conectores_Cabos!$B$8</f>
        <v>SMA-RP 50-ohm</v>
      </c>
      <c r="P3631" s="19" t="str">
        <f>Def_Sistemas_Conectores_Cabos!$B$8</f>
        <v>SMA-RP 50-ohm</v>
      </c>
      <c r="Q3631" s="27" t="s">
        <v>91</v>
      </c>
      <c r="R3631" s="45">
        <v>0.5</v>
      </c>
      <c r="S3631" s="45">
        <v>0.5</v>
      </c>
      <c r="T3631" s="19" t="str">
        <f>Def_Sistemas_Conectores_Cabos!$C$8</f>
        <v>Cabo coaxial semi-rígido</v>
      </c>
      <c r="U3631" s="56"/>
      <c r="V3631" s="33"/>
      <c r="W3631" s="33"/>
      <c r="X3631" s="33"/>
    </row>
    <row r="3632" ht="15.75" customHeight="1">
      <c r="A3632" s="19" t="str">
        <f>Def_Sistemas_Conectores_Cabos!$A$22</f>
        <v>BPM de elétrons</v>
      </c>
      <c r="B3632" s="22" t="str">
        <f>Datas_Entregas!$A$3</f>
        <v>BTS/Anel</v>
      </c>
      <c r="C3632" s="25">
        <f t="array" ref="C3632">INDEX(Datas_Entregas!$B$2:$B$100, MATCH(B3632, Datas_Entregas!$A$2:$A$100, 0), 1)</f>
        <v>43296</v>
      </c>
      <c r="D3632" s="22" t="str">
        <f>Def_Status_Montagem!$A$4</f>
        <v>Comprado / Esperando entrega</v>
      </c>
      <c r="E3632" s="35" t="str">
        <f>Def_Status_Montagem!$B$4</f>
        <v>Contratada (inclui etiqueta)</v>
      </c>
      <c r="F3632" s="26"/>
      <c r="G3632" s="27"/>
      <c r="H3632" s="26" t="str">
        <f t="array" ref="H3632">INDEX(Def_Instancias_Equipamentos!$E$2:$E$5135, MATCH(K3632, Def_Instancias_Equipamentos!$D$2:$D$5135, 0), 1)</f>
        <v>SI-12M1</v>
      </c>
      <c r="I3632" s="27" t="str">
        <f t="array" ref="I3632">INDEX(Def_Instancias_Equipamentos!$E$2:$E$5135, MATCH(L3632, Def_Instancias_Equipamentos!$D$2:$D$5135, 0), 1)</f>
        <v>SI-12M1</v>
      </c>
      <c r="J3632" s="27" t="str">
        <f t="shared" si="26"/>
        <v>INTERNO</v>
      </c>
      <c r="K3632" s="28" t="str">
        <f>Def_Instancias_Equipamentos!$D$624</f>
        <v>SI-12M1:DI-BPMPkup</v>
      </c>
      <c r="L3632" s="19" t="str">
        <f>Def_Instancias_Equipamentos!$D$1135</f>
        <v>SI-12M1:DI-BPMSigPatch</v>
      </c>
      <c r="M3632" s="44" t="s">
        <v>89</v>
      </c>
      <c r="N3632" s="30" t="s">
        <v>52</v>
      </c>
      <c r="O3632" s="28" t="str">
        <f>Def_Sistemas_Conectores_Cabos!$B$8</f>
        <v>SMA-RP 50-ohm</v>
      </c>
      <c r="P3632" s="19" t="str">
        <f>Def_Sistemas_Conectores_Cabos!$B$8</f>
        <v>SMA-RP 50-ohm</v>
      </c>
      <c r="Q3632" s="27" t="s">
        <v>91</v>
      </c>
      <c r="R3632" s="45">
        <v>0.5</v>
      </c>
      <c r="S3632" s="45">
        <v>0.5</v>
      </c>
      <c r="T3632" s="19" t="str">
        <f>Def_Sistemas_Conectores_Cabos!$C$8</f>
        <v>Cabo coaxial semi-rígido</v>
      </c>
      <c r="U3632" s="56"/>
      <c r="V3632" s="33"/>
      <c r="W3632" s="33"/>
      <c r="X3632" s="33"/>
    </row>
    <row r="3633" ht="15.75" customHeight="1">
      <c r="A3633" s="19" t="str">
        <f>Def_Sistemas_Conectores_Cabos!$A$22</f>
        <v>BPM de elétrons</v>
      </c>
      <c r="B3633" s="22" t="str">
        <f>Datas_Entregas!$A$3</f>
        <v>BTS/Anel</v>
      </c>
      <c r="C3633" s="25">
        <f t="array" ref="C3633">INDEX(Datas_Entregas!$B$2:$B$100, MATCH(B3633, Datas_Entregas!$A$2:$A$100, 0), 1)</f>
        <v>43296</v>
      </c>
      <c r="D3633" s="22" t="str">
        <f>Def_Status_Montagem!$A$4</f>
        <v>Comprado / Esperando entrega</v>
      </c>
      <c r="E3633" s="35" t="str">
        <f>Def_Status_Montagem!$B$4</f>
        <v>Contratada (inclui etiqueta)</v>
      </c>
      <c r="F3633" s="26"/>
      <c r="G3633" s="27"/>
      <c r="H3633" s="26" t="str">
        <f t="array" ref="H3633">INDEX(Def_Instancias_Equipamentos!$E$2:$E$5135, MATCH(K3633, Def_Instancias_Equipamentos!$D$2:$D$5135, 0), 1)</f>
        <v>SI-12M2</v>
      </c>
      <c r="I3633" s="27" t="str">
        <f t="array" ref="I3633">INDEX(Def_Instancias_Equipamentos!$E$2:$E$5135, MATCH(L3633, Def_Instancias_Equipamentos!$D$2:$D$5135, 0), 1)</f>
        <v>SI-12M2</v>
      </c>
      <c r="J3633" s="27" t="str">
        <f t="shared" si="26"/>
        <v>INTERNO</v>
      </c>
      <c r="K3633" s="28" t="str">
        <f>Def_Instancias_Equipamentos!$D$625</f>
        <v>SI-12M2:DI-BPMPkup</v>
      </c>
      <c r="L3633" s="19" t="str">
        <f>Def_Instancias_Equipamentos!$D$1136</f>
        <v>SI-12M2:DI-BPMSigPatch</v>
      </c>
      <c r="M3633" s="44" t="s">
        <v>89</v>
      </c>
      <c r="N3633" s="30" t="s">
        <v>52</v>
      </c>
      <c r="O3633" s="28" t="str">
        <f>Def_Sistemas_Conectores_Cabos!$B$8</f>
        <v>SMA-RP 50-ohm</v>
      </c>
      <c r="P3633" s="19" t="str">
        <f>Def_Sistemas_Conectores_Cabos!$B$8</f>
        <v>SMA-RP 50-ohm</v>
      </c>
      <c r="Q3633" s="27" t="s">
        <v>91</v>
      </c>
      <c r="R3633" s="45">
        <v>0.5</v>
      </c>
      <c r="S3633" s="45">
        <v>0.5</v>
      </c>
      <c r="T3633" s="19" t="str">
        <f>Def_Sistemas_Conectores_Cabos!$C$8</f>
        <v>Cabo coaxial semi-rígido</v>
      </c>
      <c r="U3633" s="56"/>
      <c r="V3633" s="33"/>
      <c r="W3633" s="33"/>
      <c r="X3633" s="33"/>
    </row>
    <row r="3634" ht="15.75" customHeight="1">
      <c r="A3634" s="19" t="str">
        <f>Def_Sistemas_Conectores_Cabos!$A$22</f>
        <v>BPM de elétrons</v>
      </c>
      <c r="B3634" s="22" t="str">
        <f>Datas_Entregas!$A$3</f>
        <v>BTS/Anel</v>
      </c>
      <c r="C3634" s="25">
        <f t="array" ref="C3634">INDEX(Datas_Entregas!$B$2:$B$100, MATCH(B3634, Datas_Entregas!$A$2:$A$100, 0), 1)</f>
        <v>43296</v>
      </c>
      <c r="D3634" s="22" t="str">
        <f>Def_Status_Montagem!$A$4</f>
        <v>Comprado / Esperando entrega</v>
      </c>
      <c r="E3634" s="35" t="str">
        <f>Def_Status_Montagem!$B$4</f>
        <v>Contratada (inclui etiqueta)</v>
      </c>
      <c r="F3634" s="26"/>
      <c r="G3634" s="27"/>
      <c r="H3634" s="26" t="str">
        <f t="array" ref="H3634">INDEX(Def_Instancias_Equipamentos!$E$2:$E$5135, MATCH(K3634, Def_Instancias_Equipamentos!$D$2:$D$5135, 0), 1)</f>
        <v>SI-12SB</v>
      </c>
      <c r="I3634" s="27" t="str">
        <f t="array" ref="I3634">INDEX(Def_Instancias_Equipamentos!$E$2:$E$5135, MATCH(L3634, Def_Instancias_Equipamentos!$D$2:$D$5135, 0), 1)</f>
        <v>SI-12SB</v>
      </c>
      <c r="J3634" s="27" t="str">
        <f t="shared" si="26"/>
        <v>INTERNO</v>
      </c>
      <c r="K3634" s="28" t="str">
        <f>Def_Instancias_Equipamentos!$D$712</f>
        <v>SI-12SB:DI-BPMPkup-1</v>
      </c>
      <c r="L3634" s="19" t="str">
        <f>Def_Instancias_Equipamentos!$D$1223</f>
        <v>SI-12SB:DI-BPMSigPatch-1</v>
      </c>
      <c r="M3634" s="44" t="s">
        <v>89</v>
      </c>
      <c r="N3634" s="30" t="s">
        <v>52</v>
      </c>
      <c r="O3634" s="28" t="str">
        <f>Def_Sistemas_Conectores_Cabos!$B$8</f>
        <v>SMA-RP 50-ohm</v>
      </c>
      <c r="P3634" s="19" t="str">
        <f>Def_Sistemas_Conectores_Cabos!$B$8</f>
        <v>SMA-RP 50-ohm</v>
      </c>
      <c r="Q3634" s="27" t="s">
        <v>91</v>
      </c>
      <c r="R3634" s="45">
        <v>0.5</v>
      </c>
      <c r="S3634" s="45">
        <v>0.5</v>
      </c>
      <c r="T3634" s="19" t="str">
        <f>Def_Sistemas_Conectores_Cabos!$C$8</f>
        <v>Cabo coaxial semi-rígido</v>
      </c>
      <c r="U3634" s="56"/>
      <c r="V3634" s="33"/>
      <c r="W3634" s="33"/>
      <c r="X3634" s="33"/>
    </row>
    <row r="3635" ht="15.75" customHeight="1">
      <c r="A3635" s="19" t="str">
        <f>Def_Sistemas_Conectores_Cabos!$A$22</f>
        <v>BPM de elétrons</v>
      </c>
      <c r="B3635" s="22" t="str">
        <f>Datas_Entregas!$A$3</f>
        <v>BTS/Anel</v>
      </c>
      <c r="C3635" s="25">
        <f t="array" ref="C3635">INDEX(Datas_Entregas!$B$2:$B$100, MATCH(B3635, Datas_Entregas!$A$2:$A$100, 0), 1)</f>
        <v>43296</v>
      </c>
      <c r="D3635" s="22" t="str">
        <f>Def_Status_Montagem!$A$4</f>
        <v>Comprado / Esperando entrega</v>
      </c>
      <c r="E3635" s="35" t="str">
        <f>Def_Status_Montagem!$B$4</f>
        <v>Contratada (inclui etiqueta)</v>
      </c>
      <c r="F3635" s="26"/>
      <c r="G3635" s="27"/>
      <c r="H3635" s="26" t="str">
        <f t="array" ref="H3635">INDEX(Def_Instancias_Equipamentos!$E$2:$E$5135, MATCH(K3635, Def_Instancias_Equipamentos!$D$2:$D$5135, 0), 1)</f>
        <v>SI-12SB</v>
      </c>
      <c r="I3635" s="27" t="str">
        <f t="array" ref="I3635">INDEX(Def_Instancias_Equipamentos!$E$2:$E$5135, MATCH(L3635, Def_Instancias_Equipamentos!$D$2:$D$5135, 0), 1)</f>
        <v>SI-12SB</v>
      </c>
      <c r="J3635" s="27" t="str">
        <f t="shared" si="26"/>
        <v>INTERNO</v>
      </c>
      <c r="K3635" s="28" t="str">
        <f>Def_Instancias_Equipamentos!$D$713</f>
        <v>SI-12SB:DI-BPMPkup-2</v>
      </c>
      <c r="L3635" s="19" t="str">
        <f>Def_Instancias_Equipamentos!$D$1224</f>
        <v>SI-12SB:DI-BPMSigPatch-2</v>
      </c>
      <c r="M3635" s="44" t="s">
        <v>89</v>
      </c>
      <c r="N3635" s="30" t="s">
        <v>52</v>
      </c>
      <c r="O3635" s="28" t="str">
        <f>Def_Sistemas_Conectores_Cabos!$B$8</f>
        <v>SMA-RP 50-ohm</v>
      </c>
      <c r="P3635" s="19" t="str">
        <f>Def_Sistemas_Conectores_Cabos!$B$8</f>
        <v>SMA-RP 50-ohm</v>
      </c>
      <c r="Q3635" s="27" t="s">
        <v>91</v>
      </c>
      <c r="R3635" s="45">
        <v>0.5</v>
      </c>
      <c r="S3635" s="45">
        <v>0.5</v>
      </c>
      <c r="T3635" s="19" t="str">
        <f>Def_Sistemas_Conectores_Cabos!$C$8</f>
        <v>Cabo coaxial semi-rígido</v>
      </c>
      <c r="U3635" s="56"/>
      <c r="V3635" s="33"/>
      <c r="W3635" s="33"/>
      <c r="X3635" s="33"/>
    </row>
    <row r="3636" ht="15.75" customHeight="1">
      <c r="A3636" s="19" t="str">
        <f>Def_Sistemas_Conectores_Cabos!$A$22</f>
        <v>BPM de elétrons</v>
      </c>
      <c r="B3636" s="22" t="str">
        <f>Datas_Entregas!$A$3</f>
        <v>BTS/Anel</v>
      </c>
      <c r="C3636" s="25">
        <f t="array" ref="C3636">INDEX(Datas_Entregas!$B$2:$B$100, MATCH(B3636, Datas_Entregas!$A$2:$A$100, 0), 1)</f>
        <v>43296</v>
      </c>
      <c r="D3636" s="22" t="str">
        <f>Def_Status_Montagem!$A$4</f>
        <v>Comprado / Esperando entrega</v>
      </c>
      <c r="E3636" s="35" t="str">
        <f>Def_Status_Montagem!$B$4</f>
        <v>Contratada (inclui etiqueta)</v>
      </c>
      <c r="F3636" s="26"/>
      <c r="G3636" s="27"/>
      <c r="H3636" s="26" t="str">
        <f t="array" ref="H3636">INDEX(Def_Instancias_Equipamentos!$E$2:$E$5135, MATCH(K3636, Def_Instancias_Equipamentos!$D$2:$D$5135, 0), 1)</f>
        <v>SI-13C1</v>
      </c>
      <c r="I3636" s="27" t="str">
        <f t="array" ref="I3636">INDEX(Def_Instancias_Equipamentos!$E$2:$E$5135, MATCH(L3636, Def_Instancias_Equipamentos!$D$2:$D$5135, 0), 1)</f>
        <v>SI-13C1</v>
      </c>
      <c r="J3636" s="27" t="str">
        <f t="shared" si="26"/>
        <v>INTERNO</v>
      </c>
      <c r="K3636" s="28" t="str">
        <f>Def_Instancias_Equipamentos!$D$626</f>
        <v>SI-13C1:DI-BPMPkup-1</v>
      </c>
      <c r="L3636" s="19" t="str">
        <f>Def_Instancias_Equipamentos!$D$1137</f>
        <v>SI-13C1:DI-BPMSigPatch-1</v>
      </c>
      <c r="M3636" s="44" t="s">
        <v>89</v>
      </c>
      <c r="N3636" s="30" t="s">
        <v>52</v>
      </c>
      <c r="O3636" s="28" t="str">
        <f>Def_Sistemas_Conectores_Cabos!$B$8</f>
        <v>SMA-RP 50-ohm</v>
      </c>
      <c r="P3636" s="19" t="str">
        <f>Def_Sistemas_Conectores_Cabos!$B$8</f>
        <v>SMA-RP 50-ohm</v>
      </c>
      <c r="Q3636" s="27" t="s">
        <v>91</v>
      </c>
      <c r="R3636" s="45">
        <v>0.5</v>
      </c>
      <c r="S3636" s="45">
        <v>0.5</v>
      </c>
      <c r="T3636" s="19" t="str">
        <f>Def_Sistemas_Conectores_Cabos!$C$8</f>
        <v>Cabo coaxial semi-rígido</v>
      </c>
      <c r="U3636" s="56"/>
      <c r="V3636" s="33"/>
      <c r="W3636" s="33"/>
      <c r="X3636" s="33"/>
    </row>
    <row r="3637" ht="15.75" customHeight="1">
      <c r="A3637" s="19" t="str">
        <f>Def_Sistemas_Conectores_Cabos!$A$22</f>
        <v>BPM de elétrons</v>
      </c>
      <c r="B3637" s="22" t="str">
        <f>Datas_Entregas!$A$3</f>
        <v>BTS/Anel</v>
      </c>
      <c r="C3637" s="25">
        <f t="array" ref="C3637">INDEX(Datas_Entregas!$B$2:$B$100, MATCH(B3637, Datas_Entregas!$A$2:$A$100, 0), 1)</f>
        <v>43296</v>
      </c>
      <c r="D3637" s="22" t="str">
        <f>Def_Status_Montagem!$A$4</f>
        <v>Comprado / Esperando entrega</v>
      </c>
      <c r="E3637" s="35" t="str">
        <f>Def_Status_Montagem!$B$4</f>
        <v>Contratada (inclui etiqueta)</v>
      </c>
      <c r="F3637" s="26"/>
      <c r="G3637" s="27"/>
      <c r="H3637" s="26" t="str">
        <f t="array" ref="H3637">INDEX(Def_Instancias_Equipamentos!$E$2:$E$5135, MATCH(K3637, Def_Instancias_Equipamentos!$D$2:$D$5135, 0), 1)</f>
        <v>SI-13C1</v>
      </c>
      <c r="I3637" s="27" t="str">
        <f t="array" ref="I3637">INDEX(Def_Instancias_Equipamentos!$E$2:$E$5135, MATCH(L3637, Def_Instancias_Equipamentos!$D$2:$D$5135, 0), 1)</f>
        <v>SI-13C1</v>
      </c>
      <c r="J3637" s="27" t="str">
        <f t="shared" si="26"/>
        <v>INTERNO</v>
      </c>
      <c r="K3637" s="28" t="str">
        <f>Def_Instancias_Equipamentos!$D$627</f>
        <v>SI-13C1:DI-BPMPkup-2</v>
      </c>
      <c r="L3637" s="19" t="str">
        <f>Def_Instancias_Equipamentos!$D$1138</f>
        <v>SI-13C1:DI-BPMSigPatch-2</v>
      </c>
      <c r="M3637" s="44" t="s">
        <v>89</v>
      </c>
      <c r="N3637" s="30" t="s">
        <v>52</v>
      </c>
      <c r="O3637" s="28" t="str">
        <f>Def_Sistemas_Conectores_Cabos!$B$8</f>
        <v>SMA-RP 50-ohm</v>
      </c>
      <c r="P3637" s="19" t="str">
        <f>Def_Sistemas_Conectores_Cabos!$B$8</f>
        <v>SMA-RP 50-ohm</v>
      </c>
      <c r="Q3637" s="27" t="s">
        <v>91</v>
      </c>
      <c r="R3637" s="45">
        <v>0.5</v>
      </c>
      <c r="S3637" s="45">
        <v>0.5</v>
      </c>
      <c r="T3637" s="19" t="str">
        <f>Def_Sistemas_Conectores_Cabos!$C$8</f>
        <v>Cabo coaxial semi-rígido</v>
      </c>
      <c r="U3637" s="56"/>
      <c r="V3637" s="33"/>
      <c r="W3637" s="33"/>
      <c r="X3637" s="33"/>
    </row>
    <row r="3638" ht="15.75" customHeight="1">
      <c r="A3638" s="19" t="str">
        <f>Def_Sistemas_Conectores_Cabos!$A$22</f>
        <v>BPM de elétrons</v>
      </c>
      <c r="B3638" s="22" t="str">
        <f>Datas_Entregas!$A$3</f>
        <v>BTS/Anel</v>
      </c>
      <c r="C3638" s="25">
        <f t="array" ref="C3638">INDEX(Datas_Entregas!$B$2:$B$100, MATCH(B3638, Datas_Entregas!$A$2:$A$100, 0), 1)</f>
        <v>43296</v>
      </c>
      <c r="D3638" s="22" t="str">
        <f>Def_Status_Montagem!$A$4</f>
        <v>Comprado / Esperando entrega</v>
      </c>
      <c r="E3638" s="35" t="str">
        <f>Def_Status_Montagem!$B$4</f>
        <v>Contratada (inclui etiqueta)</v>
      </c>
      <c r="F3638" s="26"/>
      <c r="G3638" s="27"/>
      <c r="H3638" s="26" t="str">
        <f t="array" ref="H3638">INDEX(Def_Instancias_Equipamentos!$E$2:$E$5135, MATCH(K3638, Def_Instancias_Equipamentos!$D$2:$D$5135, 0), 1)</f>
        <v>SI-13C2</v>
      </c>
      <c r="I3638" s="27" t="str">
        <f t="array" ref="I3638">INDEX(Def_Instancias_Equipamentos!$E$2:$E$5135, MATCH(L3638, Def_Instancias_Equipamentos!$D$2:$D$5135, 0), 1)</f>
        <v>SI-13C2</v>
      </c>
      <c r="J3638" s="27" t="str">
        <f t="shared" si="26"/>
        <v>INTERNO</v>
      </c>
      <c r="K3638" s="28" t="str">
        <f>Def_Instancias_Equipamentos!$D$628</f>
        <v>SI-13C2:DI-BPMPkup</v>
      </c>
      <c r="L3638" s="19" t="str">
        <f>Def_Instancias_Equipamentos!$D$1139</f>
        <v>SI-13C2:DI-BPMSigPatch</v>
      </c>
      <c r="M3638" s="44" t="s">
        <v>89</v>
      </c>
      <c r="N3638" s="30" t="s">
        <v>52</v>
      </c>
      <c r="O3638" s="28" t="str">
        <f>Def_Sistemas_Conectores_Cabos!$B$8</f>
        <v>SMA-RP 50-ohm</v>
      </c>
      <c r="P3638" s="19" t="str">
        <f>Def_Sistemas_Conectores_Cabos!$B$8</f>
        <v>SMA-RP 50-ohm</v>
      </c>
      <c r="Q3638" s="27" t="s">
        <v>91</v>
      </c>
      <c r="R3638" s="45">
        <v>0.5</v>
      </c>
      <c r="S3638" s="45">
        <v>0.5</v>
      </c>
      <c r="T3638" s="19" t="str">
        <f>Def_Sistemas_Conectores_Cabos!$C$8</f>
        <v>Cabo coaxial semi-rígido</v>
      </c>
      <c r="U3638" s="56"/>
      <c r="V3638" s="33"/>
      <c r="W3638" s="33"/>
      <c r="X3638" s="33"/>
    </row>
    <row r="3639" ht="15.75" customHeight="1">
      <c r="A3639" s="19" t="str">
        <f>Def_Sistemas_Conectores_Cabos!$A$22</f>
        <v>BPM de elétrons</v>
      </c>
      <c r="B3639" s="22" t="str">
        <f>Datas_Entregas!$A$3</f>
        <v>BTS/Anel</v>
      </c>
      <c r="C3639" s="25">
        <f t="array" ref="C3639">INDEX(Datas_Entregas!$B$2:$B$100, MATCH(B3639, Datas_Entregas!$A$2:$A$100, 0), 1)</f>
        <v>43296</v>
      </c>
      <c r="D3639" s="22" t="str">
        <f>Def_Status_Montagem!$A$4</f>
        <v>Comprado / Esperando entrega</v>
      </c>
      <c r="E3639" s="35" t="str">
        <f>Def_Status_Montagem!$B$4</f>
        <v>Contratada (inclui etiqueta)</v>
      </c>
      <c r="F3639" s="26"/>
      <c r="G3639" s="27"/>
      <c r="H3639" s="26" t="str">
        <f t="array" ref="H3639">INDEX(Def_Instancias_Equipamentos!$E$2:$E$5135, MATCH(K3639, Def_Instancias_Equipamentos!$D$2:$D$5135, 0), 1)</f>
        <v>SI-13C3</v>
      </c>
      <c r="I3639" s="27" t="str">
        <f t="array" ref="I3639">INDEX(Def_Instancias_Equipamentos!$E$2:$E$5135, MATCH(L3639, Def_Instancias_Equipamentos!$D$2:$D$5135, 0), 1)</f>
        <v>SI-13C3</v>
      </c>
      <c r="J3639" s="27" t="str">
        <f t="shared" si="26"/>
        <v>INTERNO</v>
      </c>
      <c r="K3639" s="28" t="str">
        <f>Def_Instancias_Equipamentos!$D$629</f>
        <v>SI-13C3:DI-BPMPkup-1</v>
      </c>
      <c r="L3639" s="19" t="str">
        <f>Def_Instancias_Equipamentos!$D$1140</f>
        <v>SI-13C3:DI-BPMSigPatch-1</v>
      </c>
      <c r="M3639" s="44" t="s">
        <v>89</v>
      </c>
      <c r="N3639" s="30" t="s">
        <v>52</v>
      </c>
      <c r="O3639" s="28" t="str">
        <f>Def_Sistemas_Conectores_Cabos!$B$8</f>
        <v>SMA-RP 50-ohm</v>
      </c>
      <c r="P3639" s="19" t="str">
        <f>Def_Sistemas_Conectores_Cabos!$B$8</f>
        <v>SMA-RP 50-ohm</v>
      </c>
      <c r="Q3639" s="27" t="s">
        <v>91</v>
      </c>
      <c r="R3639" s="45">
        <v>0.5</v>
      </c>
      <c r="S3639" s="45">
        <v>0.5</v>
      </c>
      <c r="T3639" s="19" t="str">
        <f>Def_Sistemas_Conectores_Cabos!$C$8</f>
        <v>Cabo coaxial semi-rígido</v>
      </c>
      <c r="U3639" s="56"/>
      <c r="V3639" s="33"/>
      <c r="W3639" s="33"/>
      <c r="X3639" s="33"/>
    </row>
    <row r="3640" ht="15.75" customHeight="1">
      <c r="A3640" s="19" t="str">
        <f>Def_Sistemas_Conectores_Cabos!$A$22</f>
        <v>BPM de elétrons</v>
      </c>
      <c r="B3640" s="22" t="str">
        <f>Datas_Entregas!$A$3</f>
        <v>BTS/Anel</v>
      </c>
      <c r="C3640" s="25">
        <f t="array" ref="C3640">INDEX(Datas_Entregas!$B$2:$B$100, MATCH(B3640, Datas_Entregas!$A$2:$A$100, 0), 1)</f>
        <v>43296</v>
      </c>
      <c r="D3640" s="22" t="str">
        <f>Def_Status_Montagem!$A$4</f>
        <v>Comprado / Esperando entrega</v>
      </c>
      <c r="E3640" s="35" t="str">
        <f>Def_Status_Montagem!$B$4</f>
        <v>Contratada (inclui etiqueta)</v>
      </c>
      <c r="F3640" s="26"/>
      <c r="G3640" s="27"/>
      <c r="H3640" s="26" t="str">
        <f t="array" ref="H3640">INDEX(Def_Instancias_Equipamentos!$E$2:$E$5135, MATCH(K3640, Def_Instancias_Equipamentos!$D$2:$D$5135, 0), 1)</f>
        <v>SI-13C3</v>
      </c>
      <c r="I3640" s="27" t="str">
        <f t="array" ref="I3640">INDEX(Def_Instancias_Equipamentos!$E$2:$E$5135, MATCH(L3640, Def_Instancias_Equipamentos!$D$2:$D$5135, 0), 1)</f>
        <v>SI-13C3</v>
      </c>
      <c r="J3640" s="27" t="str">
        <f t="shared" si="26"/>
        <v>INTERNO</v>
      </c>
      <c r="K3640" s="28" t="str">
        <f>Def_Instancias_Equipamentos!$D$630</f>
        <v>SI-13C3:DI-BPMPkup-2</v>
      </c>
      <c r="L3640" s="19" t="str">
        <f>Def_Instancias_Equipamentos!$D$1141</f>
        <v>SI-13C3:DI-BPMSigPatch-2</v>
      </c>
      <c r="M3640" s="44" t="s">
        <v>89</v>
      </c>
      <c r="N3640" s="30" t="s">
        <v>52</v>
      </c>
      <c r="O3640" s="28" t="str">
        <f>Def_Sistemas_Conectores_Cabos!$B$8</f>
        <v>SMA-RP 50-ohm</v>
      </c>
      <c r="P3640" s="19" t="str">
        <f>Def_Sistemas_Conectores_Cabos!$B$8</f>
        <v>SMA-RP 50-ohm</v>
      </c>
      <c r="Q3640" s="27" t="s">
        <v>91</v>
      </c>
      <c r="R3640" s="45">
        <v>0.5</v>
      </c>
      <c r="S3640" s="45">
        <v>0.5</v>
      </c>
      <c r="T3640" s="19" t="str">
        <f>Def_Sistemas_Conectores_Cabos!$C$8</f>
        <v>Cabo coaxial semi-rígido</v>
      </c>
      <c r="U3640" s="56"/>
      <c r="V3640" s="33"/>
      <c r="W3640" s="33"/>
      <c r="X3640" s="33"/>
    </row>
    <row r="3641" ht="15.75" customHeight="1">
      <c r="A3641" s="19" t="str">
        <f>Def_Sistemas_Conectores_Cabos!$A$22</f>
        <v>BPM de elétrons</v>
      </c>
      <c r="B3641" s="22" t="str">
        <f>Datas_Entregas!$A$3</f>
        <v>BTS/Anel</v>
      </c>
      <c r="C3641" s="25">
        <f t="array" ref="C3641">INDEX(Datas_Entregas!$B$2:$B$100, MATCH(B3641, Datas_Entregas!$A$2:$A$100, 0), 1)</f>
        <v>43296</v>
      </c>
      <c r="D3641" s="22" t="str">
        <f>Def_Status_Montagem!$A$4</f>
        <v>Comprado / Esperando entrega</v>
      </c>
      <c r="E3641" s="35" t="str">
        <f>Def_Status_Montagem!$B$4</f>
        <v>Contratada (inclui etiqueta)</v>
      </c>
      <c r="F3641" s="26"/>
      <c r="G3641" s="27"/>
      <c r="H3641" s="26" t="str">
        <f t="array" ref="H3641">INDEX(Def_Instancias_Equipamentos!$E$2:$E$5135, MATCH(K3641, Def_Instancias_Equipamentos!$D$2:$D$5135, 0), 1)</f>
        <v>SI-13C4</v>
      </c>
      <c r="I3641" s="27" t="str">
        <f t="array" ref="I3641">INDEX(Def_Instancias_Equipamentos!$E$2:$E$5135, MATCH(L3641, Def_Instancias_Equipamentos!$D$2:$D$5135, 0), 1)</f>
        <v>SI-13C4</v>
      </c>
      <c r="J3641" s="27" t="str">
        <f t="shared" si="26"/>
        <v>INTERNO</v>
      </c>
      <c r="K3641" s="28" t="str">
        <f>Def_Instancias_Equipamentos!$D$631</f>
        <v>SI-13C4:DI-BPMPkup</v>
      </c>
      <c r="L3641" s="19" t="str">
        <f>Def_Instancias_Equipamentos!$D$1142</f>
        <v>SI-13C4:DI-BPMSigPatch</v>
      </c>
      <c r="M3641" s="44" t="s">
        <v>89</v>
      </c>
      <c r="N3641" s="30" t="s">
        <v>52</v>
      </c>
      <c r="O3641" s="28" t="str">
        <f>Def_Sistemas_Conectores_Cabos!$B$8</f>
        <v>SMA-RP 50-ohm</v>
      </c>
      <c r="P3641" s="19" t="str">
        <f>Def_Sistemas_Conectores_Cabos!$B$8</f>
        <v>SMA-RP 50-ohm</v>
      </c>
      <c r="Q3641" s="27" t="s">
        <v>91</v>
      </c>
      <c r="R3641" s="45">
        <v>0.5</v>
      </c>
      <c r="S3641" s="45">
        <v>0.5</v>
      </c>
      <c r="T3641" s="19" t="str">
        <f>Def_Sistemas_Conectores_Cabos!$C$8</f>
        <v>Cabo coaxial semi-rígido</v>
      </c>
      <c r="U3641" s="56"/>
      <c r="V3641" s="33"/>
      <c r="W3641" s="33"/>
      <c r="X3641" s="33"/>
    </row>
    <row r="3642" ht="15.75" customHeight="1">
      <c r="A3642" s="19" t="str">
        <f>Def_Sistemas_Conectores_Cabos!$A$22</f>
        <v>BPM de elétrons</v>
      </c>
      <c r="B3642" s="22" t="str">
        <f>Datas_Entregas!$A$3</f>
        <v>BTS/Anel</v>
      </c>
      <c r="C3642" s="25">
        <f t="array" ref="C3642">INDEX(Datas_Entregas!$B$2:$B$100, MATCH(B3642, Datas_Entregas!$A$2:$A$100, 0), 1)</f>
        <v>43296</v>
      </c>
      <c r="D3642" s="22" t="str">
        <f>Def_Status_Montagem!$A$4</f>
        <v>Comprado / Esperando entrega</v>
      </c>
      <c r="E3642" s="35" t="str">
        <f>Def_Status_Montagem!$B$4</f>
        <v>Contratada (inclui etiqueta)</v>
      </c>
      <c r="F3642" s="26"/>
      <c r="G3642" s="27"/>
      <c r="H3642" s="26" t="str">
        <f t="array" ref="H3642">INDEX(Def_Instancias_Equipamentos!$E$2:$E$5135, MATCH(K3642, Def_Instancias_Equipamentos!$D$2:$D$5135, 0), 1)</f>
        <v>SI-13M1</v>
      </c>
      <c r="I3642" s="27" t="str">
        <f t="array" ref="I3642">INDEX(Def_Instancias_Equipamentos!$E$2:$E$5135, MATCH(L3642, Def_Instancias_Equipamentos!$D$2:$D$5135, 0), 1)</f>
        <v>SI-13M1</v>
      </c>
      <c r="J3642" s="27" t="str">
        <f t="shared" si="26"/>
        <v>INTERNO</v>
      </c>
      <c r="K3642" s="28" t="str">
        <f>Def_Instancias_Equipamentos!$D$632</f>
        <v>SI-13M1:DI-BPMPkup</v>
      </c>
      <c r="L3642" s="19" t="str">
        <f>Def_Instancias_Equipamentos!$D$1143</f>
        <v>SI-13M1:DI-BPMSigPatch</v>
      </c>
      <c r="M3642" s="44" t="s">
        <v>89</v>
      </c>
      <c r="N3642" s="30" t="s">
        <v>52</v>
      </c>
      <c r="O3642" s="28" t="str">
        <f>Def_Sistemas_Conectores_Cabos!$B$8</f>
        <v>SMA-RP 50-ohm</v>
      </c>
      <c r="P3642" s="19" t="str">
        <f>Def_Sistemas_Conectores_Cabos!$B$8</f>
        <v>SMA-RP 50-ohm</v>
      </c>
      <c r="Q3642" s="27" t="s">
        <v>91</v>
      </c>
      <c r="R3642" s="45">
        <v>0.5</v>
      </c>
      <c r="S3642" s="45">
        <v>0.5</v>
      </c>
      <c r="T3642" s="19" t="str">
        <f>Def_Sistemas_Conectores_Cabos!$C$8</f>
        <v>Cabo coaxial semi-rígido</v>
      </c>
      <c r="U3642" s="56"/>
      <c r="V3642" s="33"/>
      <c r="W3642" s="33"/>
      <c r="X3642" s="33"/>
    </row>
    <row r="3643" ht="15.75" customHeight="1">
      <c r="A3643" s="19" t="str">
        <f>Def_Sistemas_Conectores_Cabos!$A$22</f>
        <v>BPM de elétrons</v>
      </c>
      <c r="B3643" s="22" t="str">
        <f>Datas_Entregas!$A$3</f>
        <v>BTS/Anel</v>
      </c>
      <c r="C3643" s="25">
        <f t="array" ref="C3643">INDEX(Datas_Entregas!$B$2:$B$100, MATCH(B3643, Datas_Entregas!$A$2:$A$100, 0), 1)</f>
        <v>43296</v>
      </c>
      <c r="D3643" s="22" t="str">
        <f>Def_Status_Montagem!$A$4</f>
        <v>Comprado / Esperando entrega</v>
      </c>
      <c r="E3643" s="35" t="str">
        <f>Def_Status_Montagem!$B$4</f>
        <v>Contratada (inclui etiqueta)</v>
      </c>
      <c r="F3643" s="26"/>
      <c r="G3643" s="27"/>
      <c r="H3643" s="26" t="str">
        <f t="array" ref="H3643">INDEX(Def_Instancias_Equipamentos!$E$2:$E$5135, MATCH(K3643, Def_Instancias_Equipamentos!$D$2:$D$5135, 0), 1)</f>
        <v>SI-13M2</v>
      </c>
      <c r="I3643" s="27" t="str">
        <f t="array" ref="I3643">INDEX(Def_Instancias_Equipamentos!$E$2:$E$5135, MATCH(L3643, Def_Instancias_Equipamentos!$D$2:$D$5135, 0), 1)</f>
        <v>SI-13M2</v>
      </c>
      <c r="J3643" s="27" t="str">
        <f t="shared" si="26"/>
        <v>INTERNO</v>
      </c>
      <c r="K3643" s="28" t="str">
        <f>Def_Instancias_Equipamentos!$D$633</f>
        <v>SI-13M2:DI-BPMPkup</v>
      </c>
      <c r="L3643" s="19" t="str">
        <f>Def_Instancias_Equipamentos!$D$1144</f>
        <v>SI-13M2:DI-BPMSigPatch</v>
      </c>
      <c r="M3643" s="44" t="s">
        <v>89</v>
      </c>
      <c r="N3643" s="30" t="s">
        <v>52</v>
      </c>
      <c r="O3643" s="28" t="str">
        <f>Def_Sistemas_Conectores_Cabos!$B$8</f>
        <v>SMA-RP 50-ohm</v>
      </c>
      <c r="P3643" s="19" t="str">
        <f>Def_Sistemas_Conectores_Cabos!$B$8</f>
        <v>SMA-RP 50-ohm</v>
      </c>
      <c r="Q3643" s="27" t="s">
        <v>91</v>
      </c>
      <c r="R3643" s="45">
        <v>0.5</v>
      </c>
      <c r="S3643" s="45">
        <v>0.5</v>
      </c>
      <c r="T3643" s="19" t="str">
        <f>Def_Sistemas_Conectores_Cabos!$C$8</f>
        <v>Cabo coaxial semi-rígido</v>
      </c>
      <c r="U3643" s="56"/>
      <c r="V3643" s="33"/>
      <c r="W3643" s="33"/>
      <c r="X3643" s="33"/>
    </row>
    <row r="3644" ht="15.75" customHeight="1">
      <c r="A3644" s="19" t="str">
        <f>Def_Sistemas_Conectores_Cabos!$A$22</f>
        <v>BPM de elétrons</v>
      </c>
      <c r="B3644" s="22" t="str">
        <f>Datas_Entregas!$A$3</f>
        <v>BTS/Anel</v>
      </c>
      <c r="C3644" s="25">
        <f t="array" ref="C3644">INDEX(Datas_Entregas!$B$2:$B$100, MATCH(B3644, Datas_Entregas!$A$2:$A$100, 0), 1)</f>
        <v>43296</v>
      </c>
      <c r="D3644" s="22" t="str">
        <f>Def_Status_Montagem!$A$4</f>
        <v>Comprado / Esperando entrega</v>
      </c>
      <c r="E3644" s="35" t="str">
        <f>Def_Status_Montagem!$B$4</f>
        <v>Contratada (inclui etiqueta)</v>
      </c>
      <c r="F3644" s="26"/>
      <c r="G3644" s="27"/>
      <c r="H3644" s="26" t="str">
        <f t="array" ref="H3644">INDEX(Def_Instancias_Equipamentos!$E$2:$E$5135, MATCH(K3644, Def_Instancias_Equipamentos!$D$2:$D$5135, 0), 1)</f>
        <v>SI-13SA</v>
      </c>
      <c r="I3644" s="27" t="str">
        <f t="array" ref="I3644">INDEX(Def_Instancias_Equipamentos!$E$2:$E$5135, MATCH(L3644, Def_Instancias_Equipamentos!$D$2:$D$5135, 0), 1)</f>
        <v>SI-13SA</v>
      </c>
      <c r="J3644" s="27" t="str">
        <f t="shared" si="26"/>
        <v>INTERNO</v>
      </c>
      <c r="K3644" s="28" t="str">
        <f>Def_Instancias_Equipamentos!$D$714</f>
        <v>SI-13SA:DI-BPMPkup-1</v>
      </c>
      <c r="L3644" s="19" t="str">
        <f>Def_Instancias_Equipamentos!$D$1225</f>
        <v>SI-13SA:DI-BPMSigPatch-1</v>
      </c>
      <c r="M3644" s="44" t="s">
        <v>89</v>
      </c>
      <c r="N3644" s="30" t="s">
        <v>52</v>
      </c>
      <c r="O3644" s="28" t="str">
        <f>Def_Sistemas_Conectores_Cabos!$B$8</f>
        <v>SMA-RP 50-ohm</v>
      </c>
      <c r="P3644" s="19" t="str">
        <f>Def_Sistemas_Conectores_Cabos!$B$8</f>
        <v>SMA-RP 50-ohm</v>
      </c>
      <c r="Q3644" s="27" t="s">
        <v>91</v>
      </c>
      <c r="R3644" s="45">
        <v>0.5</v>
      </c>
      <c r="S3644" s="45">
        <v>0.5</v>
      </c>
      <c r="T3644" s="19" t="str">
        <f>Def_Sistemas_Conectores_Cabos!$C$8</f>
        <v>Cabo coaxial semi-rígido</v>
      </c>
      <c r="U3644" s="56"/>
      <c r="V3644" s="33"/>
      <c r="W3644" s="33"/>
      <c r="X3644" s="33"/>
    </row>
    <row r="3645" ht="15.75" customHeight="1">
      <c r="A3645" s="19" t="str">
        <f>Def_Sistemas_Conectores_Cabos!$A$22</f>
        <v>BPM de elétrons</v>
      </c>
      <c r="B3645" s="22" t="str">
        <f>Datas_Entregas!$A$3</f>
        <v>BTS/Anel</v>
      </c>
      <c r="C3645" s="25">
        <f t="array" ref="C3645">INDEX(Datas_Entregas!$B$2:$B$100, MATCH(B3645, Datas_Entregas!$A$2:$A$100, 0), 1)</f>
        <v>43296</v>
      </c>
      <c r="D3645" s="22" t="str">
        <f>Def_Status_Montagem!$A$4</f>
        <v>Comprado / Esperando entrega</v>
      </c>
      <c r="E3645" s="35" t="str">
        <f>Def_Status_Montagem!$B$4</f>
        <v>Contratada (inclui etiqueta)</v>
      </c>
      <c r="F3645" s="26"/>
      <c r="G3645" s="27"/>
      <c r="H3645" s="26" t="str">
        <f t="array" ref="H3645">INDEX(Def_Instancias_Equipamentos!$E$2:$E$5135, MATCH(K3645, Def_Instancias_Equipamentos!$D$2:$D$5135, 0), 1)</f>
        <v>SI-13SA</v>
      </c>
      <c r="I3645" s="27" t="str">
        <f t="array" ref="I3645">INDEX(Def_Instancias_Equipamentos!$E$2:$E$5135, MATCH(L3645, Def_Instancias_Equipamentos!$D$2:$D$5135, 0), 1)</f>
        <v>SI-13SA</v>
      </c>
      <c r="J3645" s="27" t="str">
        <f t="shared" si="26"/>
        <v>INTERNO</v>
      </c>
      <c r="K3645" s="28" t="str">
        <f>Def_Instancias_Equipamentos!$D$715</f>
        <v>SI-13SA:DI-BPMPkup-2</v>
      </c>
      <c r="L3645" s="19" t="str">
        <f>Def_Instancias_Equipamentos!$D$1226</f>
        <v>SI-13SA:DI-BPMSigPatch-2</v>
      </c>
      <c r="M3645" s="44" t="s">
        <v>89</v>
      </c>
      <c r="N3645" s="30" t="s">
        <v>52</v>
      </c>
      <c r="O3645" s="28" t="str">
        <f>Def_Sistemas_Conectores_Cabos!$B$8</f>
        <v>SMA-RP 50-ohm</v>
      </c>
      <c r="P3645" s="19" t="str">
        <f>Def_Sistemas_Conectores_Cabos!$B$8</f>
        <v>SMA-RP 50-ohm</v>
      </c>
      <c r="Q3645" s="27" t="s">
        <v>91</v>
      </c>
      <c r="R3645" s="45">
        <v>0.5</v>
      </c>
      <c r="S3645" s="45">
        <v>0.5</v>
      </c>
      <c r="T3645" s="19" t="str">
        <f>Def_Sistemas_Conectores_Cabos!$C$8</f>
        <v>Cabo coaxial semi-rígido</v>
      </c>
      <c r="U3645" s="56"/>
      <c r="V3645" s="33"/>
      <c r="W3645" s="33"/>
      <c r="X3645" s="33"/>
    </row>
    <row r="3646" ht="15.75" customHeight="1">
      <c r="A3646" s="19" t="str">
        <f>Def_Sistemas_Conectores_Cabos!$A$22</f>
        <v>BPM de elétrons</v>
      </c>
      <c r="B3646" s="22" t="str">
        <f>Datas_Entregas!$A$3</f>
        <v>BTS/Anel</v>
      </c>
      <c r="C3646" s="25">
        <f t="array" ref="C3646">INDEX(Datas_Entregas!$B$2:$B$100, MATCH(B3646, Datas_Entregas!$A$2:$A$100, 0), 1)</f>
        <v>43296</v>
      </c>
      <c r="D3646" s="22" t="str">
        <f>Def_Status_Montagem!$A$4</f>
        <v>Comprado / Esperando entrega</v>
      </c>
      <c r="E3646" s="35" t="str">
        <f>Def_Status_Montagem!$B$4</f>
        <v>Contratada (inclui etiqueta)</v>
      </c>
      <c r="F3646" s="26"/>
      <c r="G3646" s="27"/>
      <c r="H3646" s="26" t="str">
        <f t="array" ref="H3646">INDEX(Def_Instancias_Equipamentos!$E$2:$E$5135, MATCH(K3646, Def_Instancias_Equipamentos!$D$2:$D$5135, 0), 1)</f>
        <v>SI-14C1</v>
      </c>
      <c r="I3646" s="27" t="str">
        <f t="array" ref="I3646">INDEX(Def_Instancias_Equipamentos!$E$2:$E$5135, MATCH(L3646, Def_Instancias_Equipamentos!$D$2:$D$5135, 0), 1)</f>
        <v>SI-14C1</v>
      </c>
      <c r="J3646" s="27" t="str">
        <f t="shared" si="26"/>
        <v>INTERNO</v>
      </c>
      <c r="K3646" s="28" t="str">
        <f>Def_Instancias_Equipamentos!$D$634</f>
        <v>SI-14C1:DI-BPMPkup-1</v>
      </c>
      <c r="L3646" s="19" t="str">
        <f>Def_Instancias_Equipamentos!$D$1145</f>
        <v>SI-14C1:DI-BPMSigPatch-1</v>
      </c>
      <c r="M3646" s="44" t="s">
        <v>89</v>
      </c>
      <c r="N3646" s="30" t="s">
        <v>52</v>
      </c>
      <c r="O3646" s="28" t="str">
        <f>Def_Sistemas_Conectores_Cabos!$B$8</f>
        <v>SMA-RP 50-ohm</v>
      </c>
      <c r="P3646" s="19" t="str">
        <f>Def_Sistemas_Conectores_Cabos!$B$8</f>
        <v>SMA-RP 50-ohm</v>
      </c>
      <c r="Q3646" s="27" t="s">
        <v>91</v>
      </c>
      <c r="R3646" s="45">
        <v>0.5</v>
      </c>
      <c r="S3646" s="45">
        <v>0.5</v>
      </c>
      <c r="T3646" s="19" t="str">
        <f>Def_Sistemas_Conectores_Cabos!$C$8</f>
        <v>Cabo coaxial semi-rígido</v>
      </c>
      <c r="U3646" s="56"/>
      <c r="V3646" s="33"/>
      <c r="W3646" s="33"/>
      <c r="X3646" s="33"/>
    </row>
    <row r="3647" ht="15.75" customHeight="1">
      <c r="A3647" s="19" t="str">
        <f>Def_Sistemas_Conectores_Cabos!$A$22</f>
        <v>BPM de elétrons</v>
      </c>
      <c r="B3647" s="22" t="str">
        <f>Datas_Entregas!$A$3</f>
        <v>BTS/Anel</v>
      </c>
      <c r="C3647" s="25">
        <f t="array" ref="C3647">INDEX(Datas_Entregas!$B$2:$B$100, MATCH(B3647, Datas_Entregas!$A$2:$A$100, 0), 1)</f>
        <v>43296</v>
      </c>
      <c r="D3647" s="22" t="str">
        <f>Def_Status_Montagem!$A$4</f>
        <v>Comprado / Esperando entrega</v>
      </c>
      <c r="E3647" s="35" t="str">
        <f>Def_Status_Montagem!$B$4</f>
        <v>Contratada (inclui etiqueta)</v>
      </c>
      <c r="F3647" s="26"/>
      <c r="G3647" s="27"/>
      <c r="H3647" s="26" t="str">
        <f t="array" ref="H3647">INDEX(Def_Instancias_Equipamentos!$E$2:$E$5135, MATCH(K3647, Def_Instancias_Equipamentos!$D$2:$D$5135, 0), 1)</f>
        <v>SI-14C1</v>
      </c>
      <c r="I3647" s="27" t="str">
        <f t="array" ref="I3647">INDEX(Def_Instancias_Equipamentos!$E$2:$E$5135, MATCH(L3647, Def_Instancias_Equipamentos!$D$2:$D$5135, 0), 1)</f>
        <v>SI-14C1</v>
      </c>
      <c r="J3647" s="27" t="str">
        <f t="shared" si="26"/>
        <v>INTERNO</v>
      </c>
      <c r="K3647" s="28" t="str">
        <f>Def_Instancias_Equipamentos!$D$635</f>
        <v>SI-14C1:DI-BPMPkup-2</v>
      </c>
      <c r="L3647" s="19" t="str">
        <f>Def_Instancias_Equipamentos!$D$1146</f>
        <v>SI-14C1:DI-BPMSigPatch-2</v>
      </c>
      <c r="M3647" s="44" t="s">
        <v>89</v>
      </c>
      <c r="N3647" s="30" t="s">
        <v>52</v>
      </c>
      <c r="O3647" s="28" t="str">
        <f>Def_Sistemas_Conectores_Cabos!$B$8</f>
        <v>SMA-RP 50-ohm</v>
      </c>
      <c r="P3647" s="19" t="str">
        <f>Def_Sistemas_Conectores_Cabos!$B$8</f>
        <v>SMA-RP 50-ohm</v>
      </c>
      <c r="Q3647" s="27" t="s">
        <v>91</v>
      </c>
      <c r="R3647" s="45">
        <v>0.5</v>
      </c>
      <c r="S3647" s="45">
        <v>0.5</v>
      </c>
      <c r="T3647" s="19" t="str">
        <f>Def_Sistemas_Conectores_Cabos!$C$8</f>
        <v>Cabo coaxial semi-rígido</v>
      </c>
      <c r="U3647" s="56"/>
      <c r="V3647" s="33"/>
      <c r="W3647" s="33"/>
      <c r="X3647" s="33"/>
    </row>
    <row r="3648" ht="15.75" customHeight="1">
      <c r="A3648" s="19" t="str">
        <f>Def_Sistemas_Conectores_Cabos!$A$22</f>
        <v>BPM de elétrons</v>
      </c>
      <c r="B3648" s="22" t="str">
        <f>Datas_Entregas!$A$3</f>
        <v>BTS/Anel</v>
      </c>
      <c r="C3648" s="25">
        <f t="array" ref="C3648">INDEX(Datas_Entregas!$B$2:$B$100, MATCH(B3648, Datas_Entregas!$A$2:$A$100, 0), 1)</f>
        <v>43296</v>
      </c>
      <c r="D3648" s="22" t="str">
        <f>Def_Status_Montagem!$A$4</f>
        <v>Comprado / Esperando entrega</v>
      </c>
      <c r="E3648" s="35" t="str">
        <f>Def_Status_Montagem!$B$4</f>
        <v>Contratada (inclui etiqueta)</v>
      </c>
      <c r="F3648" s="26"/>
      <c r="G3648" s="27"/>
      <c r="H3648" s="26" t="str">
        <f t="array" ref="H3648">INDEX(Def_Instancias_Equipamentos!$E$2:$E$5135, MATCH(K3648, Def_Instancias_Equipamentos!$D$2:$D$5135, 0), 1)</f>
        <v>SI-14C2</v>
      </c>
      <c r="I3648" s="27" t="str">
        <f t="array" ref="I3648">INDEX(Def_Instancias_Equipamentos!$E$2:$E$5135, MATCH(L3648, Def_Instancias_Equipamentos!$D$2:$D$5135, 0), 1)</f>
        <v>SI-14C2</v>
      </c>
      <c r="J3648" s="27" t="str">
        <f t="shared" si="26"/>
        <v>INTERNO</v>
      </c>
      <c r="K3648" s="28" t="str">
        <f>Def_Instancias_Equipamentos!$D$636</f>
        <v>SI-14C2:DI-BPMPkup</v>
      </c>
      <c r="L3648" s="19" t="str">
        <f>Def_Instancias_Equipamentos!$D$1147</f>
        <v>SI-14C2:DI-BPMSigPatch</v>
      </c>
      <c r="M3648" s="44" t="s">
        <v>89</v>
      </c>
      <c r="N3648" s="30" t="s">
        <v>52</v>
      </c>
      <c r="O3648" s="28" t="str">
        <f>Def_Sistemas_Conectores_Cabos!$B$8</f>
        <v>SMA-RP 50-ohm</v>
      </c>
      <c r="P3648" s="19" t="str">
        <f>Def_Sistemas_Conectores_Cabos!$B$8</f>
        <v>SMA-RP 50-ohm</v>
      </c>
      <c r="Q3648" s="27" t="s">
        <v>91</v>
      </c>
      <c r="R3648" s="45">
        <v>0.5</v>
      </c>
      <c r="S3648" s="45">
        <v>0.5</v>
      </c>
      <c r="T3648" s="19" t="str">
        <f>Def_Sistemas_Conectores_Cabos!$C$8</f>
        <v>Cabo coaxial semi-rígido</v>
      </c>
      <c r="U3648" s="56"/>
      <c r="V3648" s="33"/>
      <c r="W3648" s="33"/>
      <c r="X3648" s="33"/>
    </row>
    <row r="3649" ht="15.75" customHeight="1">
      <c r="A3649" s="19" t="str">
        <f>Def_Sistemas_Conectores_Cabos!$A$22</f>
        <v>BPM de elétrons</v>
      </c>
      <c r="B3649" s="22" t="str">
        <f>Datas_Entregas!$A$3</f>
        <v>BTS/Anel</v>
      </c>
      <c r="C3649" s="25">
        <f t="array" ref="C3649">INDEX(Datas_Entregas!$B$2:$B$100, MATCH(B3649, Datas_Entregas!$A$2:$A$100, 0), 1)</f>
        <v>43296</v>
      </c>
      <c r="D3649" s="22" t="str">
        <f>Def_Status_Montagem!$A$4</f>
        <v>Comprado / Esperando entrega</v>
      </c>
      <c r="E3649" s="35" t="str">
        <f>Def_Status_Montagem!$B$4</f>
        <v>Contratada (inclui etiqueta)</v>
      </c>
      <c r="F3649" s="26"/>
      <c r="G3649" s="27"/>
      <c r="H3649" s="26" t="str">
        <f t="array" ref="H3649">INDEX(Def_Instancias_Equipamentos!$E$2:$E$5135, MATCH(K3649, Def_Instancias_Equipamentos!$D$2:$D$5135, 0), 1)</f>
        <v>SI-14C3</v>
      </c>
      <c r="I3649" s="27" t="str">
        <f t="array" ref="I3649">INDEX(Def_Instancias_Equipamentos!$E$2:$E$5135, MATCH(L3649, Def_Instancias_Equipamentos!$D$2:$D$5135, 0), 1)</f>
        <v>SI-14C3</v>
      </c>
      <c r="J3649" s="27" t="str">
        <f t="shared" si="26"/>
        <v>INTERNO</v>
      </c>
      <c r="K3649" s="28" t="str">
        <f>Def_Instancias_Equipamentos!$D$637</f>
        <v>SI-14C3:DI-BPMPkup-1</v>
      </c>
      <c r="L3649" s="19" t="str">
        <f>Def_Instancias_Equipamentos!$D$1148</f>
        <v>SI-14C3:DI-BPMSigPatch-1</v>
      </c>
      <c r="M3649" s="44" t="s">
        <v>89</v>
      </c>
      <c r="N3649" s="30" t="s">
        <v>52</v>
      </c>
      <c r="O3649" s="28" t="str">
        <f>Def_Sistemas_Conectores_Cabos!$B$8</f>
        <v>SMA-RP 50-ohm</v>
      </c>
      <c r="P3649" s="19" t="str">
        <f>Def_Sistemas_Conectores_Cabos!$B$8</f>
        <v>SMA-RP 50-ohm</v>
      </c>
      <c r="Q3649" s="27" t="s">
        <v>91</v>
      </c>
      <c r="R3649" s="45">
        <v>0.5</v>
      </c>
      <c r="S3649" s="45">
        <v>0.5</v>
      </c>
      <c r="T3649" s="19" t="str">
        <f>Def_Sistemas_Conectores_Cabos!$C$8</f>
        <v>Cabo coaxial semi-rígido</v>
      </c>
      <c r="U3649" s="56"/>
      <c r="V3649" s="33"/>
      <c r="W3649" s="33"/>
      <c r="X3649" s="33"/>
    </row>
    <row r="3650" ht="15.75" customHeight="1">
      <c r="A3650" s="19" t="str">
        <f>Def_Sistemas_Conectores_Cabos!$A$22</f>
        <v>BPM de elétrons</v>
      </c>
      <c r="B3650" s="22" t="str">
        <f>Datas_Entregas!$A$3</f>
        <v>BTS/Anel</v>
      </c>
      <c r="C3650" s="25">
        <f t="array" ref="C3650">INDEX(Datas_Entregas!$B$2:$B$100, MATCH(B3650, Datas_Entregas!$A$2:$A$100, 0), 1)</f>
        <v>43296</v>
      </c>
      <c r="D3650" s="22" t="str">
        <f>Def_Status_Montagem!$A$4</f>
        <v>Comprado / Esperando entrega</v>
      </c>
      <c r="E3650" s="35" t="str">
        <f>Def_Status_Montagem!$B$4</f>
        <v>Contratada (inclui etiqueta)</v>
      </c>
      <c r="F3650" s="26"/>
      <c r="G3650" s="27"/>
      <c r="H3650" s="26" t="str">
        <f t="array" ref="H3650">INDEX(Def_Instancias_Equipamentos!$E$2:$E$5135, MATCH(K3650, Def_Instancias_Equipamentos!$D$2:$D$5135, 0), 1)</f>
        <v>SI-14C3</v>
      </c>
      <c r="I3650" s="27" t="str">
        <f t="array" ref="I3650">INDEX(Def_Instancias_Equipamentos!$E$2:$E$5135, MATCH(L3650, Def_Instancias_Equipamentos!$D$2:$D$5135, 0), 1)</f>
        <v>SI-14C3</v>
      </c>
      <c r="J3650" s="27" t="str">
        <f t="shared" si="26"/>
        <v>INTERNO</v>
      </c>
      <c r="K3650" s="28" t="str">
        <f>Def_Instancias_Equipamentos!$D$638</f>
        <v>SI-14C3:DI-BPMPkup-2</v>
      </c>
      <c r="L3650" s="19" t="str">
        <f>Def_Instancias_Equipamentos!$D$1149</f>
        <v>SI-14C3:DI-BPMSigPatch-2</v>
      </c>
      <c r="M3650" s="44" t="s">
        <v>89</v>
      </c>
      <c r="N3650" s="30" t="s">
        <v>52</v>
      </c>
      <c r="O3650" s="28" t="str">
        <f>Def_Sistemas_Conectores_Cabos!$B$8</f>
        <v>SMA-RP 50-ohm</v>
      </c>
      <c r="P3650" s="19" t="str">
        <f>Def_Sistemas_Conectores_Cabos!$B$8</f>
        <v>SMA-RP 50-ohm</v>
      </c>
      <c r="Q3650" s="27" t="s">
        <v>91</v>
      </c>
      <c r="R3650" s="45">
        <v>0.5</v>
      </c>
      <c r="S3650" s="45">
        <v>0.5</v>
      </c>
      <c r="T3650" s="19" t="str">
        <f>Def_Sistemas_Conectores_Cabos!$C$8</f>
        <v>Cabo coaxial semi-rígido</v>
      </c>
      <c r="U3650" s="56"/>
      <c r="V3650" s="33"/>
      <c r="W3650" s="33"/>
      <c r="X3650" s="33"/>
    </row>
    <row r="3651" ht="15.75" customHeight="1">
      <c r="A3651" s="19" t="str">
        <f>Def_Sistemas_Conectores_Cabos!$A$22</f>
        <v>BPM de elétrons</v>
      </c>
      <c r="B3651" s="22" t="str">
        <f>Datas_Entregas!$A$3</f>
        <v>BTS/Anel</v>
      </c>
      <c r="C3651" s="25">
        <f t="array" ref="C3651">INDEX(Datas_Entregas!$B$2:$B$100, MATCH(B3651, Datas_Entregas!$A$2:$A$100, 0), 1)</f>
        <v>43296</v>
      </c>
      <c r="D3651" s="22" t="str">
        <f>Def_Status_Montagem!$A$4</f>
        <v>Comprado / Esperando entrega</v>
      </c>
      <c r="E3651" s="35" t="str">
        <f>Def_Status_Montagem!$B$4</f>
        <v>Contratada (inclui etiqueta)</v>
      </c>
      <c r="F3651" s="26"/>
      <c r="G3651" s="27"/>
      <c r="H3651" s="26" t="str">
        <f t="array" ref="H3651">INDEX(Def_Instancias_Equipamentos!$E$2:$E$5135, MATCH(K3651, Def_Instancias_Equipamentos!$D$2:$D$5135, 0), 1)</f>
        <v>SI-14C4</v>
      </c>
      <c r="I3651" s="27" t="str">
        <f t="array" ref="I3651">INDEX(Def_Instancias_Equipamentos!$E$2:$E$5135, MATCH(L3651, Def_Instancias_Equipamentos!$D$2:$D$5135, 0), 1)</f>
        <v>SI-14C4</v>
      </c>
      <c r="J3651" s="27" t="str">
        <f t="shared" si="26"/>
        <v>INTERNO</v>
      </c>
      <c r="K3651" s="28" t="str">
        <f>Def_Instancias_Equipamentos!$D$639</f>
        <v>SI-14C4:DI-BPMPkup</v>
      </c>
      <c r="L3651" s="19" t="str">
        <f>Def_Instancias_Equipamentos!$D$1150</f>
        <v>SI-14C4:DI-BPMSigPatch</v>
      </c>
      <c r="M3651" s="44" t="s">
        <v>89</v>
      </c>
      <c r="N3651" s="30" t="s">
        <v>52</v>
      </c>
      <c r="O3651" s="28" t="str">
        <f>Def_Sistemas_Conectores_Cabos!$B$8</f>
        <v>SMA-RP 50-ohm</v>
      </c>
      <c r="P3651" s="19" t="str">
        <f>Def_Sistemas_Conectores_Cabos!$B$8</f>
        <v>SMA-RP 50-ohm</v>
      </c>
      <c r="Q3651" s="27" t="s">
        <v>91</v>
      </c>
      <c r="R3651" s="45">
        <v>0.5</v>
      </c>
      <c r="S3651" s="45">
        <v>0.5</v>
      </c>
      <c r="T3651" s="19" t="str">
        <f>Def_Sistemas_Conectores_Cabos!$C$8</f>
        <v>Cabo coaxial semi-rígido</v>
      </c>
      <c r="U3651" s="56"/>
      <c r="V3651" s="33"/>
      <c r="W3651" s="33"/>
      <c r="X3651" s="33"/>
    </row>
    <row r="3652" ht="15.75" customHeight="1">
      <c r="A3652" s="19" t="str">
        <f>Def_Sistemas_Conectores_Cabos!$A$22</f>
        <v>BPM de elétrons</v>
      </c>
      <c r="B3652" s="22" t="str">
        <f>Datas_Entregas!$A$3</f>
        <v>BTS/Anel</v>
      </c>
      <c r="C3652" s="25">
        <f t="array" ref="C3652">INDEX(Datas_Entregas!$B$2:$B$100, MATCH(B3652, Datas_Entregas!$A$2:$A$100, 0), 1)</f>
        <v>43296</v>
      </c>
      <c r="D3652" s="22" t="str">
        <f>Def_Status_Montagem!$A$4</f>
        <v>Comprado / Esperando entrega</v>
      </c>
      <c r="E3652" s="35" t="str">
        <f>Def_Status_Montagem!$B$4</f>
        <v>Contratada (inclui etiqueta)</v>
      </c>
      <c r="F3652" s="26"/>
      <c r="G3652" s="27"/>
      <c r="H3652" s="26" t="str">
        <f t="array" ref="H3652">INDEX(Def_Instancias_Equipamentos!$E$2:$E$5135, MATCH(K3652, Def_Instancias_Equipamentos!$D$2:$D$5135, 0), 1)</f>
        <v>SI-14M1</v>
      </c>
      <c r="I3652" s="27" t="str">
        <f t="array" ref="I3652">INDEX(Def_Instancias_Equipamentos!$E$2:$E$5135, MATCH(L3652, Def_Instancias_Equipamentos!$D$2:$D$5135, 0), 1)</f>
        <v>SI-14M1</v>
      </c>
      <c r="J3652" s="27" t="str">
        <f t="shared" si="26"/>
        <v>INTERNO</v>
      </c>
      <c r="K3652" s="28" t="str">
        <f>Def_Instancias_Equipamentos!$D$640</f>
        <v>SI-14M1:DI-BPMPkup</v>
      </c>
      <c r="L3652" s="19" t="str">
        <f>Def_Instancias_Equipamentos!$D$1151</f>
        <v>SI-14M1:DI-BPMSigPatch</v>
      </c>
      <c r="M3652" s="44" t="s">
        <v>89</v>
      </c>
      <c r="N3652" s="30" t="s">
        <v>52</v>
      </c>
      <c r="O3652" s="28" t="str">
        <f>Def_Sistemas_Conectores_Cabos!$B$8</f>
        <v>SMA-RP 50-ohm</v>
      </c>
      <c r="P3652" s="19" t="str">
        <f>Def_Sistemas_Conectores_Cabos!$B$8</f>
        <v>SMA-RP 50-ohm</v>
      </c>
      <c r="Q3652" s="27" t="s">
        <v>91</v>
      </c>
      <c r="R3652" s="45">
        <v>0.5</v>
      </c>
      <c r="S3652" s="45">
        <v>0.5</v>
      </c>
      <c r="T3652" s="19" t="str">
        <f>Def_Sistemas_Conectores_Cabos!$C$8</f>
        <v>Cabo coaxial semi-rígido</v>
      </c>
      <c r="U3652" s="56"/>
      <c r="V3652" s="33"/>
      <c r="W3652" s="33"/>
      <c r="X3652" s="33"/>
    </row>
    <row r="3653" ht="15.75" customHeight="1">
      <c r="A3653" s="19" t="str">
        <f>Def_Sistemas_Conectores_Cabos!$A$22</f>
        <v>BPM de elétrons</v>
      </c>
      <c r="B3653" s="22" t="str">
        <f>Datas_Entregas!$A$3</f>
        <v>BTS/Anel</v>
      </c>
      <c r="C3653" s="25">
        <f t="array" ref="C3653">INDEX(Datas_Entregas!$B$2:$B$100, MATCH(B3653, Datas_Entregas!$A$2:$A$100, 0), 1)</f>
        <v>43296</v>
      </c>
      <c r="D3653" s="22" t="str">
        <f>Def_Status_Montagem!$A$4</f>
        <v>Comprado / Esperando entrega</v>
      </c>
      <c r="E3653" s="35" t="str">
        <f>Def_Status_Montagem!$B$4</f>
        <v>Contratada (inclui etiqueta)</v>
      </c>
      <c r="F3653" s="26"/>
      <c r="G3653" s="27"/>
      <c r="H3653" s="26" t="str">
        <f t="array" ref="H3653">INDEX(Def_Instancias_Equipamentos!$E$2:$E$5135, MATCH(K3653, Def_Instancias_Equipamentos!$D$2:$D$5135, 0), 1)</f>
        <v>SI-14M2</v>
      </c>
      <c r="I3653" s="27" t="str">
        <f t="array" ref="I3653">INDEX(Def_Instancias_Equipamentos!$E$2:$E$5135, MATCH(L3653, Def_Instancias_Equipamentos!$D$2:$D$5135, 0), 1)</f>
        <v>SI-14M2</v>
      </c>
      <c r="J3653" s="27" t="str">
        <f t="shared" si="26"/>
        <v>INTERNO</v>
      </c>
      <c r="K3653" s="28" t="str">
        <f>Def_Instancias_Equipamentos!$D$641</f>
        <v>SI-14M2:DI-BPMPkup</v>
      </c>
      <c r="L3653" s="19" t="str">
        <f>Def_Instancias_Equipamentos!$D$1152</f>
        <v>SI-14M2:DI-BPMSigPatch</v>
      </c>
      <c r="M3653" s="44" t="s">
        <v>89</v>
      </c>
      <c r="N3653" s="30" t="s">
        <v>52</v>
      </c>
      <c r="O3653" s="28" t="str">
        <f>Def_Sistemas_Conectores_Cabos!$B$8</f>
        <v>SMA-RP 50-ohm</v>
      </c>
      <c r="P3653" s="19" t="str">
        <f>Def_Sistemas_Conectores_Cabos!$B$8</f>
        <v>SMA-RP 50-ohm</v>
      </c>
      <c r="Q3653" s="27" t="s">
        <v>91</v>
      </c>
      <c r="R3653" s="45">
        <v>0.5</v>
      </c>
      <c r="S3653" s="45">
        <v>0.5</v>
      </c>
      <c r="T3653" s="19" t="str">
        <f>Def_Sistemas_Conectores_Cabos!$C$8</f>
        <v>Cabo coaxial semi-rígido</v>
      </c>
      <c r="U3653" s="56"/>
      <c r="V3653" s="33"/>
      <c r="W3653" s="33"/>
      <c r="X3653" s="33"/>
    </row>
    <row r="3654" ht="15.75" customHeight="1">
      <c r="A3654" s="19" t="str">
        <f>Def_Sistemas_Conectores_Cabos!$A$22</f>
        <v>BPM de elétrons</v>
      </c>
      <c r="B3654" s="22" t="str">
        <f>Datas_Entregas!$A$3</f>
        <v>BTS/Anel</v>
      </c>
      <c r="C3654" s="25">
        <f t="array" ref="C3654">INDEX(Datas_Entregas!$B$2:$B$100, MATCH(B3654, Datas_Entregas!$A$2:$A$100, 0), 1)</f>
        <v>43296</v>
      </c>
      <c r="D3654" s="22" t="str">
        <f>Def_Status_Montagem!$A$4</f>
        <v>Comprado / Esperando entrega</v>
      </c>
      <c r="E3654" s="35" t="str">
        <f>Def_Status_Montagem!$B$4</f>
        <v>Contratada (inclui etiqueta)</v>
      </c>
      <c r="F3654" s="26"/>
      <c r="G3654" s="27"/>
      <c r="H3654" s="26" t="str">
        <f t="array" ref="H3654">INDEX(Def_Instancias_Equipamentos!$E$2:$E$5135, MATCH(K3654, Def_Instancias_Equipamentos!$D$2:$D$5135, 0), 1)</f>
        <v>SI-14SB</v>
      </c>
      <c r="I3654" s="27" t="str">
        <f t="array" ref="I3654">INDEX(Def_Instancias_Equipamentos!$E$2:$E$5135, MATCH(L3654, Def_Instancias_Equipamentos!$D$2:$D$5135, 0), 1)</f>
        <v>SI-14SB</v>
      </c>
      <c r="J3654" s="27" t="str">
        <f t="shared" si="26"/>
        <v>INTERNO</v>
      </c>
      <c r="K3654" s="28" t="str">
        <f>Def_Instancias_Equipamentos!$D$716</f>
        <v>SI-14SB:DI-BPMPkup-1</v>
      </c>
      <c r="L3654" s="19" t="str">
        <f>Def_Instancias_Equipamentos!$D$1227</f>
        <v>SI-14SB:DI-BPMSigPatch-1</v>
      </c>
      <c r="M3654" s="44" t="s">
        <v>89</v>
      </c>
      <c r="N3654" s="30" t="s">
        <v>52</v>
      </c>
      <c r="O3654" s="28" t="str">
        <f>Def_Sistemas_Conectores_Cabos!$B$8</f>
        <v>SMA-RP 50-ohm</v>
      </c>
      <c r="P3654" s="19" t="str">
        <f>Def_Sistemas_Conectores_Cabos!$B$8</f>
        <v>SMA-RP 50-ohm</v>
      </c>
      <c r="Q3654" s="27" t="s">
        <v>91</v>
      </c>
      <c r="R3654" s="45">
        <v>0.5</v>
      </c>
      <c r="S3654" s="45">
        <v>0.5</v>
      </c>
      <c r="T3654" s="19" t="str">
        <f>Def_Sistemas_Conectores_Cabos!$C$8</f>
        <v>Cabo coaxial semi-rígido</v>
      </c>
      <c r="U3654" s="56"/>
      <c r="V3654" s="33"/>
      <c r="W3654" s="33"/>
      <c r="X3654" s="33"/>
    </row>
    <row r="3655" ht="15.75" customHeight="1">
      <c r="A3655" s="19" t="str">
        <f>Def_Sistemas_Conectores_Cabos!$A$22</f>
        <v>BPM de elétrons</v>
      </c>
      <c r="B3655" s="22" t="str">
        <f>Datas_Entregas!$A$3</f>
        <v>BTS/Anel</v>
      </c>
      <c r="C3655" s="25">
        <f t="array" ref="C3655">INDEX(Datas_Entregas!$B$2:$B$100, MATCH(B3655, Datas_Entregas!$A$2:$A$100, 0), 1)</f>
        <v>43296</v>
      </c>
      <c r="D3655" s="22" t="str">
        <f>Def_Status_Montagem!$A$4</f>
        <v>Comprado / Esperando entrega</v>
      </c>
      <c r="E3655" s="35" t="str">
        <f>Def_Status_Montagem!$B$4</f>
        <v>Contratada (inclui etiqueta)</v>
      </c>
      <c r="F3655" s="26"/>
      <c r="G3655" s="27"/>
      <c r="H3655" s="26" t="str">
        <f t="array" ref="H3655">INDEX(Def_Instancias_Equipamentos!$E$2:$E$5135, MATCH(K3655, Def_Instancias_Equipamentos!$D$2:$D$5135, 0), 1)</f>
        <v>SI-14SB</v>
      </c>
      <c r="I3655" s="27" t="str">
        <f t="array" ref="I3655">INDEX(Def_Instancias_Equipamentos!$E$2:$E$5135, MATCH(L3655, Def_Instancias_Equipamentos!$D$2:$D$5135, 0), 1)</f>
        <v>SI-14SB</v>
      </c>
      <c r="J3655" s="27" t="str">
        <f t="shared" si="26"/>
        <v>INTERNO</v>
      </c>
      <c r="K3655" s="28" t="str">
        <f>Def_Instancias_Equipamentos!$D$717</f>
        <v>SI-14SB:DI-BPMPkup-2</v>
      </c>
      <c r="L3655" s="19" t="str">
        <f>Def_Instancias_Equipamentos!$D$1228</f>
        <v>SI-14SB:DI-BPMSigPatch-2</v>
      </c>
      <c r="M3655" s="44" t="s">
        <v>89</v>
      </c>
      <c r="N3655" s="30" t="s">
        <v>52</v>
      </c>
      <c r="O3655" s="28" t="str">
        <f>Def_Sistemas_Conectores_Cabos!$B$8</f>
        <v>SMA-RP 50-ohm</v>
      </c>
      <c r="P3655" s="19" t="str">
        <f>Def_Sistemas_Conectores_Cabos!$B$8</f>
        <v>SMA-RP 50-ohm</v>
      </c>
      <c r="Q3655" s="27" t="s">
        <v>91</v>
      </c>
      <c r="R3655" s="45">
        <v>0.5</v>
      </c>
      <c r="S3655" s="45">
        <v>0.5</v>
      </c>
      <c r="T3655" s="19" t="str">
        <f>Def_Sistemas_Conectores_Cabos!$C$8</f>
        <v>Cabo coaxial semi-rígido</v>
      </c>
      <c r="U3655" s="56"/>
      <c r="V3655" s="33"/>
      <c r="W3655" s="33"/>
      <c r="X3655" s="33"/>
    </row>
    <row r="3656" ht="15.75" customHeight="1">
      <c r="A3656" s="19" t="str">
        <f>Def_Sistemas_Conectores_Cabos!$A$22</f>
        <v>BPM de elétrons</v>
      </c>
      <c r="B3656" s="22" t="str">
        <f>Datas_Entregas!$A$3</f>
        <v>BTS/Anel</v>
      </c>
      <c r="C3656" s="25">
        <f t="array" ref="C3656">INDEX(Datas_Entregas!$B$2:$B$100, MATCH(B3656, Datas_Entregas!$A$2:$A$100, 0), 1)</f>
        <v>43296</v>
      </c>
      <c r="D3656" s="22" t="str">
        <f>Def_Status_Montagem!$A$4</f>
        <v>Comprado / Esperando entrega</v>
      </c>
      <c r="E3656" s="35" t="str">
        <f>Def_Status_Montagem!$B$4</f>
        <v>Contratada (inclui etiqueta)</v>
      </c>
      <c r="F3656" s="26"/>
      <c r="G3656" s="27"/>
      <c r="H3656" s="26" t="str">
        <f t="array" ref="H3656">INDEX(Def_Instancias_Equipamentos!$E$2:$E$5135, MATCH(K3656, Def_Instancias_Equipamentos!$D$2:$D$5135, 0), 1)</f>
        <v>SI-15C1</v>
      </c>
      <c r="I3656" s="27" t="str">
        <f t="array" ref="I3656">INDEX(Def_Instancias_Equipamentos!$E$2:$E$5135, MATCH(L3656, Def_Instancias_Equipamentos!$D$2:$D$5135, 0), 1)</f>
        <v>SI-15C1</v>
      </c>
      <c r="J3656" s="27" t="str">
        <f t="shared" si="26"/>
        <v>INTERNO</v>
      </c>
      <c r="K3656" s="28" t="str">
        <f>Def_Instancias_Equipamentos!$D$642</f>
        <v>SI-15C1:DI-BPMPkup-1</v>
      </c>
      <c r="L3656" s="19" t="str">
        <f>Def_Instancias_Equipamentos!$D$1153</f>
        <v>SI-15C1:DI-BPMSigPatch-1</v>
      </c>
      <c r="M3656" s="44" t="s">
        <v>89</v>
      </c>
      <c r="N3656" s="30" t="s">
        <v>52</v>
      </c>
      <c r="O3656" s="28" t="str">
        <f>Def_Sistemas_Conectores_Cabos!$B$8</f>
        <v>SMA-RP 50-ohm</v>
      </c>
      <c r="P3656" s="19" t="str">
        <f>Def_Sistemas_Conectores_Cabos!$B$8</f>
        <v>SMA-RP 50-ohm</v>
      </c>
      <c r="Q3656" s="27" t="s">
        <v>91</v>
      </c>
      <c r="R3656" s="45">
        <v>0.5</v>
      </c>
      <c r="S3656" s="45">
        <v>0.5</v>
      </c>
      <c r="T3656" s="19" t="str">
        <f>Def_Sistemas_Conectores_Cabos!$C$8</f>
        <v>Cabo coaxial semi-rígido</v>
      </c>
      <c r="U3656" s="56"/>
      <c r="V3656" s="33"/>
      <c r="W3656" s="33"/>
      <c r="X3656" s="33"/>
    </row>
    <row r="3657" ht="15.75" customHeight="1">
      <c r="A3657" s="19" t="str">
        <f>Def_Sistemas_Conectores_Cabos!$A$22</f>
        <v>BPM de elétrons</v>
      </c>
      <c r="B3657" s="22" t="str">
        <f>Datas_Entregas!$A$3</f>
        <v>BTS/Anel</v>
      </c>
      <c r="C3657" s="25">
        <f t="array" ref="C3657">INDEX(Datas_Entregas!$B$2:$B$100, MATCH(B3657, Datas_Entregas!$A$2:$A$100, 0), 1)</f>
        <v>43296</v>
      </c>
      <c r="D3657" s="22" t="str">
        <f>Def_Status_Montagem!$A$4</f>
        <v>Comprado / Esperando entrega</v>
      </c>
      <c r="E3657" s="35" t="str">
        <f>Def_Status_Montagem!$B$4</f>
        <v>Contratada (inclui etiqueta)</v>
      </c>
      <c r="F3657" s="26"/>
      <c r="G3657" s="27"/>
      <c r="H3657" s="26" t="str">
        <f t="array" ref="H3657">INDEX(Def_Instancias_Equipamentos!$E$2:$E$5135, MATCH(K3657, Def_Instancias_Equipamentos!$D$2:$D$5135, 0), 1)</f>
        <v>SI-15C1</v>
      </c>
      <c r="I3657" s="27" t="str">
        <f t="array" ref="I3657">INDEX(Def_Instancias_Equipamentos!$E$2:$E$5135, MATCH(L3657, Def_Instancias_Equipamentos!$D$2:$D$5135, 0), 1)</f>
        <v>SI-15C1</v>
      </c>
      <c r="J3657" s="27" t="str">
        <f t="shared" si="26"/>
        <v>INTERNO</v>
      </c>
      <c r="K3657" s="28" t="str">
        <f>Def_Instancias_Equipamentos!$D$643</f>
        <v>SI-15C1:DI-BPMPkup-2</v>
      </c>
      <c r="L3657" s="19" t="str">
        <f>Def_Instancias_Equipamentos!$D$1154</f>
        <v>SI-15C1:DI-BPMSigPatch-2</v>
      </c>
      <c r="M3657" s="44" t="s">
        <v>89</v>
      </c>
      <c r="N3657" s="30" t="s">
        <v>52</v>
      </c>
      <c r="O3657" s="28" t="str">
        <f>Def_Sistemas_Conectores_Cabos!$B$8</f>
        <v>SMA-RP 50-ohm</v>
      </c>
      <c r="P3657" s="19" t="str">
        <f>Def_Sistemas_Conectores_Cabos!$B$8</f>
        <v>SMA-RP 50-ohm</v>
      </c>
      <c r="Q3657" s="27" t="s">
        <v>91</v>
      </c>
      <c r="R3657" s="45">
        <v>0.5</v>
      </c>
      <c r="S3657" s="45">
        <v>0.5</v>
      </c>
      <c r="T3657" s="19" t="str">
        <f>Def_Sistemas_Conectores_Cabos!$C$8</f>
        <v>Cabo coaxial semi-rígido</v>
      </c>
      <c r="U3657" s="56"/>
      <c r="V3657" s="33"/>
      <c r="W3657" s="33"/>
      <c r="X3657" s="33"/>
    </row>
    <row r="3658" ht="15.75" customHeight="1">
      <c r="A3658" s="19" t="str">
        <f>Def_Sistemas_Conectores_Cabos!$A$22</f>
        <v>BPM de elétrons</v>
      </c>
      <c r="B3658" s="22" t="str">
        <f>Datas_Entregas!$A$3</f>
        <v>BTS/Anel</v>
      </c>
      <c r="C3658" s="25">
        <f t="array" ref="C3658">INDEX(Datas_Entregas!$B$2:$B$100, MATCH(B3658, Datas_Entregas!$A$2:$A$100, 0), 1)</f>
        <v>43296</v>
      </c>
      <c r="D3658" s="22" t="str">
        <f>Def_Status_Montagem!$A$4</f>
        <v>Comprado / Esperando entrega</v>
      </c>
      <c r="E3658" s="35" t="str">
        <f>Def_Status_Montagem!$B$4</f>
        <v>Contratada (inclui etiqueta)</v>
      </c>
      <c r="F3658" s="26"/>
      <c r="G3658" s="27"/>
      <c r="H3658" s="26" t="str">
        <f t="array" ref="H3658">INDEX(Def_Instancias_Equipamentos!$E$2:$E$5135, MATCH(K3658, Def_Instancias_Equipamentos!$D$2:$D$5135, 0), 1)</f>
        <v>SI-15C2</v>
      </c>
      <c r="I3658" s="27" t="str">
        <f t="array" ref="I3658">INDEX(Def_Instancias_Equipamentos!$E$2:$E$5135, MATCH(L3658, Def_Instancias_Equipamentos!$D$2:$D$5135, 0), 1)</f>
        <v>SI-15C2</v>
      </c>
      <c r="J3658" s="27" t="str">
        <f t="shared" si="26"/>
        <v>INTERNO</v>
      </c>
      <c r="K3658" s="28" t="str">
        <f>Def_Instancias_Equipamentos!$D$644</f>
        <v>SI-15C2:DI-BPMPkup</v>
      </c>
      <c r="L3658" s="19" t="str">
        <f>Def_Instancias_Equipamentos!$D$1155</f>
        <v>SI-15C2:DI-BPMSigPatch</v>
      </c>
      <c r="M3658" s="44" t="s">
        <v>89</v>
      </c>
      <c r="N3658" s="30" t="s">
        <v>52</v>
      </c>
      <c r="O3658" s="28" t="str">
        <f>Def_Sistemas_Conectores_Cabos!$B$8</f>
        <v>SMA-RP 50-ohm</v>
      </c>
      <c r="P3658" s="19" t="str">
        <f>Def_Sistemas_Conectores_Cabos!$B$8</f>
        <v>SMA-RP 50-ohm</v>
      </c>
      <c r="Q3658" s="27" t="s">
        <v>91</v>
      </c>
      <c r="R3658" s="45">
        <v>0.5</v>
      </c>
      <c r="S3658" s="45">
        <v>0.5</v>
      </c>
      <c r="T3658" s="19" t="str">
        <f>Def_Sistemas_Conectores_Cabos!$C$8</f>
        <v>Cabo coaxial semi-rígido</v>
      </c>
      <c r="U3658" s="56"/>
      <c r="V3658" s="33"/>
      <c r="W3658" s="33"/>
      <c r="X3658" s="33"/>
    </row>
    <row r="3659" ht="15.75" customHeight="1">
      <c r="A3659" s="19" t="str">
        <f>Def_Sistemas_Conectores_Cabos!$A$22</f>
        <v>BPM de elétrons</v>
      </c>
      <c r="B3659" s="22" t="str">
        <f>Datas_Entregas!$A$3</f>
        <v>BTS/Anel</v>
      </c>
      <c r="C3659" s="25">
        <f t="array" ref="C3659">INDEX(Datas_Entregas!$B$2:$B$100, MATCH(B3659, Datas_Entregas!$A$2:$A$100, 0), 1)</f>
        <v>43296</v>
      </c>
      <c r="D3659" s="22" t="str">
        <f>Def_Status_Montagem!$A$4</f>
        <v>Comprado / Esperando entrega</v>
      </c>
      <c r="E3659" s="35" t="str">
        <f>Def_Status_Montagem!$B$4</f>
        <v>Contratada (inclui etiqueta)</v>
      </c>
      <c r="F3659" s="26"/>
      <c r="G3659" s="27"/>
      <c r="H3659" s="26" t="str">
        <f t="array" ref="H3659">INDEX(Def_Instancias_Equipamentos!$E$2:$E$5135, MATCH(K3659, Def_Instancias_Equipamentos!$D$2:$D$5135, 0), 1)</f>
        <v>SI-15C3</v>
      </c>
      <c r="I3659" s="27" t="str">
        <f t="array" ref="I3659">INDEX(Def_Instancias_Equipamentos!$E$2:$E$5135, MATCH(L3659, Def_Instancias_Equipamentos!$D$2:$D$5135, 0), 1)</f>
        <v>SI-15C3</v>
      </c>
      <c r="J3659" s="27" t="str">
        <f t="shared" si="26"/>
        <v>INTERNO</v>
      </c>
      <c r="K3659" s="28" t="str">
        <f>Def_Instancias_Equipamentos!$D$645</f>
        <v>SI-15C3:DI-BPMPkup-1</v>
      </c>
      <c r="L3659" s="19" t="str">
        <f>Def_Instancias_Equipamentos!$D$1156</f>
        <v>SI-15C3:DI-BPMSigPatch-1</v>
      </c>
      <c r="M3659" s="44" t="s">
        <v>89</v>
      </c>
      <c r="N3659" s="30" t="s">
        <v>52</v>
      </c>
      <c r="O3659" s="28" t="str">
        <f>Def_Sistemas_Conectores_Cabos!$B$8</f>
        <v>SMA-RP 50-ohm</v>
      </c>
      <c r="P3659" s="19" t="str">
        <f>Def_Sistemas_Conectores_Cabos!$B$8</f>
        <v>SMA-RP 50-ohm</v>
      </c>
      <c r="Q3659" s="27" t="s">
        <v>91</v>
      </c>
      <c r="R3659" s="45">
        <v>0.5</v>
      </c>
      <c r="S3659" s="45">
        <v>0.5</v>
      </c>
      <c r="T3659" s="19" t="str">
        <f>Def_Sistemas_Conectores_Cabos!$C$8</f>
        <v>Cabo coaxial semi-rígido</v>
      </c>
      <c r="U3659" s="56"/>
      <c r="V3659" s="33"/>
      <c r="W3659" s="33"/>
      <c r="X3659" s="33"/>
    </row>
    <row r="3660" ht="15.75" customHeight="1">
      <c r="A3660" s="19" t="str">
        <f>Def_Sistemas_Conectores_Cabos!$A$22</f>
        <v>BPM de elétrons</v>
      </c>
      <c r="B3660" s="22" t="str">
        <f>Datas_Entregas!$A$3</f>
        <v>BTS/Anel</v>
      </c>
      <c r="C3660" s="25">
        <f t="array" ref="C3660">INDEX(Datas_Entregas!$B$2:$B$100, MATCH(B3660, Datas_Entregas!$A$2:$A$100, 0), 1)</f>
        <v>43296</v>
      </c>
      <c r="D3660" s="22" t="str">
        <f>Def_Status_Montagem!$A$4</f>
        <v>Comprado / Esperando entrega</v>
      </c>
      <c r="E3660" s="35" t="str">
        <f>Def_Status_Montagem!$B$4</f>
        <v>Contratada (inclui etiqueta)</v>
      </c>
      <c r="F3660" s="26"/>
      <c r="G3660" s="27"/>
      <c r="H3660" s="26" t="str">
        <f t="array" ref="H3660">INDEX(Def_Instancias_Equipamentos!$E$2:$E$5135, MATCH(K3660, Def_Instancias_Equipamentos!$D$2:$D$5135, 0), 1)</f>
        <v>SI-15C3</v>
      </c>
      <c r="I3660" s="27" t="str">
        <f t="array" ref="I3660">INDEX(Def_Instancias_Equipamentos!$E$2:$E$5135, MATCH(L3660, Def_Instancias_Equipamentos!$D$2:$D$5135, 0), 1)</f>
        <v>SI-15C3</v>
      </c>
      <c r="J3660" s="27" t="str">
        <f t="shared" si="26"/>
        <v>INTERNO</v>
      </c>
      <c r="K3660" s="28" t="str">
        <f>Def_Instancias_Equipamentos!$D$646</f>
        <v>SI-15C3:DI-BPMPkup-2</v>
      </c>
      <c r="L3660" s="19" t="str">
        <f>Def_Instancias_Equipamentos!$D$1157</f>
        <v>SI-15C3:DI-BPMSigPatch-2</v>
      </c>
      <c r="M3660" s="44" t="s">
        <v>89</v>
      </c>
      <c r="N3660" s="30" t="s">
        <v>52</v>
      </c>
      <c r="O3660" s="28" t="str">
        <f>Def_Sistemas_Conectores_Cabos!$B$8</f>
        <v>SMA-RP 50-ohm</v>
      </c>
      <c r="P3660" s="19" t="str">
        <f>Def_Sistemas_Conectores_Cabos!$B$8</f>
        <v>SMA-RP 50-ohm</v>
      </c>
      <c r="Q3660" s="27" t="s">
        <v>91</v>
      </c>
      <c r="R3660" s="45">
        <v>0.5</v>
      </c>
      <c r="S3660" s="45">
        <v>0.5</v>
      </c>
      <c r="T3660" s="19" t="str">
        <f>Def_Sistemas_Conectores_Cabos!$C$8</f>
        <v>Cabo coaxial semi-rígido</v>
      </c>
      <c r="U3660" s="56"/>
      <c r="V3660" s="33"/>
      <c r="W3660" s="33"/>
      <c r="X3660" s="33"/>
    </row>
    <row r="3661" ht="15.75" customHeight="1">
      <c r="A3661" s="19" t="str">
        <f>Def_Sistemas_Conectores_Cabos!$A$22</f>
        <v>BPM de elétrons</v>
      </c>
      <c r="B3661" s="22" t="str">
        <f>Datas_Entregas!$A$3</f>
        <v>BTS/Anel</v>
      </c>
      <c r="C3661" s="25">
        <f t="array" ref="C3661">INDEX(Datas_Entregas!$B$2:$B$100, MATCH(B3661, Datas_Entregas!$A$2:$A$100, 0), 1)</f>
        <v>43296</v>
      </c>
      <c r="D3661" s="22" t="str">
        <f>Def_Status_Montagem!$A$4</f>
        <v>Comprado / Esperando entrega</v>
      </c>
      <c r="E3661" s="35" t="str">
        <f>Def_Status_Montagem!$B$4</f>
        <v>Contratada (inclui etiqueta)</v>
      </c>
      <c r="F3661" s="26"/>
      <c r="G3661" s="27"/>
      <c r="H3661" s="26" t="str">
        <f t="array" ref="H3661">INDEX(Def_Instancias_Equipamentos!$E$2:$E$5135, MATCH(K3661, Def_Instancias_Equipamentos!$D$2:$D$5135, 0), 1)</f>
        <v>SI-15C4</v>
      </c>
      <c r="I3661" s="27" t="str">
        <f t="array" ref="I3661">INDEX(Def_Instancias_Equipamentos!$E$2:$E$5135, MATCH(L3661, Def_Instancias_Equipamentos!$D$2:$D$5135, 0), 1)</f>
        <v>SI-15C4</v>
      </c>
      <c r="J3661" s="27" t="str">
        <f t="shared" si="26"/>
        <v>INTERNO</v>
      </c>
      <c r="K3661" s="28" t="str">
        <f>Def_Instancias_Equipamentos!$D$647</f>
        <v>SI-15C4:DI-BPMPkup</v>
      </c>
      <c r="L3661" s="19" t="str">
        <f>Def_Instancias_Equipamentos!$D$1158</f>
        <v>SI-15C4:DI-BPMSigPatch</v>
      </c>
      <c r="M3661" s="44" t="s">
        <v>89</v>
      </c>
      <c r="N3661" s="30" t="s">
        <v>52</v>
      </c>
      <c r="O3661" s="28" t="str">
        <f>Def_Sistemas_Conectores_Cabos!$B$8</f>
        <v>SMA-RP 50-ohm</v>
      </c>
      <c r="P3661" s="19" t="str">
        <f>Def_Sistemas_Conectores_Cabos!$B$8</f>
        <v>SMA-RP 50-ohm</v>
      </c>
      <c r="Q3661" s="27" t="s">
        <v>91</v>
      </c>
      <c r="R3661" s="45">
        <v>0.5</v>
      </c>
      <c r="S3661" s="45">
        <v>0.5</v>
      </c>
      <c r="T3661" s="19" t="str">
        <f>Def_Sistemas_Conectores_Cabos!$C$8</f>
        <v>Cabo coaxial semi-rígido</v>
      </c>
      <c r="U3661" s="56"/>
      <c r="V3661" s="33"/>
      <c r="W3661" s="33"/>
      <c r="X3661" s="33"/>
    </row>
    <row r="3662" ht="15.75" customHeight="1">
      <c r="A3662" s="19" t="str">
        <f>Def_Sistemas_Conectores_Cabos!$A$22</f>
        <v>BPM de elétrons</v>
      </c>
      <c r="B3662" s="22" t="str">
        <f>Datas_Entregas!$A$3</f>
        <v>BTS/Anel</v>
      </c>
      <c r="C3662" s="25">
        <f t="array" ref="C3662">INDEX(Datas_Entregas!$B$2:$B$100, MATCH(B3662, Datas_Entregas!$A$2:$A$100, 0), 1)</f>
        <v>43296</v>
      </c>
      <c r="D3662" s="22" t="str">
        <f>Def_Status_Montagem!$A$4</f>
        <v>Comprado / Esperando entrega</v>
      </c>
      <c r="E3662" s="35" t="str">
        <f>Def_Status_Montagem!$B$4</f>
        <v>Contratada (inclui etiqueta)</v>
      </c>
      <c r="F3662" s="26"/>
      <c r="G3662" s="27"/>
      <c r="H3662" s="26" t="str">
        <f t="array" ref="H3662">INDEX(Def_Instancias_Equipamentos!$E$2:$E$5135, MATCH(K3662, Def_Instancias_Equipamentos!$D$2:$D$5135, 0), 1)</f>
        <v>SI-15M1</v>
      </c>
      <c r="I3662" s="27" t="str">
        <f t="array" ref="I3662">INDEX(Def_Instancias_Equipamentos!$E$2:$E$5135, MATCH(L3662, Def_Instancias_Equipamentos!$D$2:$D$5135, 0), 1)</f>
        <v>SI-15M1</v>
      </c>
      <c r="J3662" s="27" t="str">
        <f t="shared" si="26"/>
        <v>INTERNO</v>
      </c>
      <c r="K3662" s="28" t="str">
        <f>Def_Instancias_Equipamentos!$D$648</f>
        <v>SI-15M1:DI-BPMPkup</v>
      </c>
      <c r="L3662" s="19" t="str">
        <f>Def_Instancias_Equipamentos!$D$1159</f>
        <v>SI-15M1:DI-BPMSigPatch</v>
      </c>
      <c r="M3662" s="44" t="s">
        <v>89</v>
      </c>
      <c r="N3662" s="30" t="s">
        <v>52</v>
      </c>
      <c r="O3662" s="28" t="str">
        <f>Def_Sistemas_Conectores_Cabos!$B$8</f>
        <v>SMA-RP 50-ohm</v>
      </c>
      <c r="P3662" s="19" t="str">
        <f>Def_Sistemas_Conectores_Cabos!$B$8</f>
        <v>SMA-RP 50-ohm</v>
      </c>
      <c r="Q3662" s="27" t="s">
        <v>91</v>
      </c>
      <c r="R3662" s="45">
        <v>0.5</v>
      </c>
      <c r="S3662" s="45">
        <v>0.5</v>
      </c>
      <c r="T3662" s="19" t="str">
        <f>Def_Sistemas_Conectores_Cabos!$C$8</f>
        <v>Cabo coaxial semi-rígido</v>
      </c>
      <c r="U3662" s="56"/>
      <c r="V3662" s="33"/>
      <c r="W3662" s="33"/>
      <c r="X3662" s="33"/>
    </row>
    <row r="3663" ht="15.75" customHeight="1">
      <c r="A3663" s="19" t="str">
        <f>Def_Sistemas_Conectores_Cabos!$A$22</f>
        <v>BPM de elétrons</v>
      </c>
      <c r="B3663" s="22" t="str">
        <f>Datas_Entregas!$A$3</f>
        <v>BTS/Anel</v>
      </c>
      <c r="C3663" s="25">
        <f t="array" ref="C3663">INDEX(Datas_Entregas!$B$2:$B$100, MATCH(B3663, Datas_Entregas!$A$2:$A$100, 0), 1)</f>
        <v>43296</v>
      </c>
      <c r="D3663" s="22" t="str">
        <f>Def_Status_Montagem!$A$4</f>
        <v>Comprado / Esperando entrega</v>
      </c>
      <c r="E3663" s="35" t="str">
        <f>Def_Status_Montagem!$B$4</f>
        <v>Contratada (inclui etiqueta)</v>
      </c>
      <c r="F3663" s="26"/>
      <c r="G3663" s="27"/>
      <c r="H3663" s="26" t="str">
        <f t="array" ref="H3663">INDEX(Def_Instancias_Equipamentos!$E$2:$E$5135, MATCH(K3663, Def_Instancias_Equipamentos!$D$2:$D$5135, 0), 1)</f>
        <v>SI-15M2</v>
      </c>
      <c r="I3663" s="27" t="str">
        <f t="array" ref="I3663">INDEX(Def_Instancias_Equipamentos!$E$2:$E$5135, MATCH(L3663, Def_Instancias_Equipamentos!$D$2:$D$5135, 0), 1)</f>
        <v>SI-15M2</v>
      </c>
      <c r="J3663" s="27" t="str">
        <f t="shared" si="26"/>
        <v>INTERNO</v>
      </c>
      <c r="K3663" s="28" t="str">
        <f>Def_Instancias_Equipamentos!$D$649</f>
        <v>SI-15M2:DI-BPMPkup</v>
      </c>
      <c r="L3663" s="19" t="str">
        <f>Def_Instancias_Equipamentos!$D$1160</f>
        <v>SI-15M2:DI-BPMSigPatch</v>
      </c>
      <c r="M3663" s="44" t="s">
        <v>89</v>
      </c>
      <c r="N3663" s="30" t="s">
        <v>52</v>
      </c>
      <c r="O3663" s="28" t="str">
        <f>Def_Sistemas_Conectores_Cabos!$B$8</f>
        <v>SMA-RP 50-ohm</v>
      </c>
      <c r="P3663" s="19" t="str">
        <f>Def_Sistemas_Conectores_Cabos!$B$8</f>
        <v>SMA-RP 50-ohm</v>
      </c>
      <c r="Q3663" s="27" t="s">
        <v>91</v>
      </c>
      <c r="R3663" s="45">
        <v>0.5</v>
      </c>
      <c r="S3663" s="45">
        <v>0.5</v>
      </c>
      <c r="T3663" s="19" t="str">
        <f>Def_Sistemas_Conectores_Cabos!$C$8</f>
        <v>Cabo coaxial semi-rígido</v>
      </c>
      <c r="U3663" s="56"/>
      <c r="V3663" s="33"/>
      <c r="W3663" s="33"/>
      <c r="X3663" s="33"/>
    </row>
    <row r="3664" ht="15.75" customHeight="1">
      <c r="A3664" s="19" t="str">
        <f>Def_Sistemas_Conectores_Cabos!$A$22</f>
        <v>BPM de elétrons</v>
      </c>
      <c r="B3664" s="22" t="str">
        <f>Datas_Entregas!$A$3</f>
        <v>BTS/Anel</v>
      </c>
      <c r="C3664" s="25">
        <f t="array" ref="C3664">INDEX(Datas_Entregas!$B$2:$B$100, MATCH(B3664, Datas_Entregas!$A$2:$A$100, 0), 1)</f>
        <v>43296</v>
      </c>
      <c r="D3664" s="22" t="str">
        <f>Def_Status_Montagem!$A$4</f>
        <v>Comprado / Esperando entrega</v>
      </c>
      <c r="E3664" s="35" t="str">
        <f>Def_Status_Montagem!$B$4</f>
        <v>Contratada (inclui etiqueta)</v>
      </c>
      <c r="F3664" s="26"/>
      <c r="G3664" s="27"/>
      <c r="H3664" s="26" t="str">
        <f t="array" ref="H3664">INDEX(Def_Instancias_Equipamentos!$E$2:$E$5135, MATCH(K3664, Def_Instancias_Equipamentos!$D$2:$D$5135, 0), 1)</f>
        <v>SI-15SP</v>
      </c>
      <c r="I3664" s="27" t="str">
        <f t="array" ref="I3664">INDEX(Def_Instancias_Equipamentos!$E$2:$E$5135, MATCH(L3664, Def_Instancias_Equipamentos!$D$2:$D$5135, 0), 1)</f>
        <v>SI-15SP</v>
      </c>
      <c r="J3664" s="27" t="str">
        <f t="shared" si="26"/>
        <v>INTERNO</v>
      </c>
      <c r="K3664" s="28" t="str">
        <f>Def_Instancias_Equipamentos!$D$718</f>
        <v>SI-15SP:DI-BPMPkup-1</v>
      </c>
      <c r="L3664" s="19" t="str">
        <f>Def_Instancias_Equipamentos!$D$1229</f>
        <v>SI-15SP:DI-BPMSigPatch-1</v>
      </c>
      <c r="M3664" s="44" t="s">
        <v>89</v>
      </c>
      <c r="N3664" s="30" t="s">
        <v>52</v>
      </c>
      <c r="O3664" s="28" t="str">
        <f>Def_Sistemas_Conectores_Cabos!$B$8</f>
        <v>SMA-RP 50-ohm</v>
      </c>
      <c r="P3664" s="19" t="str">
        <f>Def_Sistemas_Conectores_Cabos!$B$8</f>
        <v>SMA-RP 50-ohm</v>
      </c>
      <c r="Q3664" s="27" t="s">
        <v>91</v>
      </c>
      <c r="R3664" s="45">
        <v>0.5</v>
      </c>
      <c r="S3664" s="45">
        <v>0.5</v>
      </c>
      <c r="T3664" s="19" t="str">
        <f>Def_Sistemas_Conectores_Cabos!$C$8</f>
        <v>Cabo coaxial semi-rígido</v>
      </c>
      <c r="U3664" s="56"/>
      <c r="V3664" s="33"/>
      <c r="W3664" s="33"/>
      <c r="X3664" s="33"/>
    </row>
    <row r="3665" ht="15.75" customHeight="1">
      <c r="A3665" s="19" t="str">
        <f>Def_Sistemas_Conectores_Cabos!$A$22</f>
        <v>BPM de elétrons</v>
      </c>
      <c r="B3665" s="22" t="str">
        <f>Datas_Entregas!$A$3</f>
        <v>BTS/Anel</v>
      </c>
      <c r="C3665" s="25">
        <f t="array" ref="C3665">INDEX(Datas_Entregas!$B$2:$B$100, MATCH(B3665, Datas_Entregas!$A$2:$A$100, 0), 1)</f>
        <v>43296</v>
      </c>
      <c r="D3665" s="22" t="str">
        <f>Def_Status_Montagem!$A$4</f>
        <v>Comprado / Esperando entrega</v>
      </c>
      <c r="E3665" s="35" t="str">
        <f>Def_Status_Montagem!$B$4</f>
        <v>Contratada (inclui etiqueta)</v>
      </c>
      <c r="F3665" s="26"/>
      <c r="G3665" s="27"/>
      <c r="H3665" s="26" t="str">
        <f t="array" ref="H3665">INDEX(Def_Instancias_Equipamentos!$E$2:$E$5135, MATCH(K3665, Def_Instancias_Equipamentos!$D$2:$D$5135, 0), 1)</f>
        <v>SI-15SP</v>
      </c>
      <c r="I3665" s="27" t="str">
        <f t="array" ref="I3665">INDEX(Def_Instancias_Equipamentos!$E$2:$E$5135, MATCH(L3665, Def_Instancias_Equipamentos!$D$2:$D$5135, 0), 1)</f>
        <v>SI-15SP</v>
      </c>
      <c r="J3665" s="27" t="str">
        <f t="shared" si="26"/>
        <v>INTERNO</v>
      </c>
      <c r="K3665" s="28" t="str">
        <f>Def_Instancias_Equipamentos!$D$719</f>
        <v>SI-15SP:DI-BPMPkup-2</v>
      </c>
      <c r="L3665" s="19" t="str">
        <f>Def_Instancias_Equipamentos!$D$1230</f>
        <v>SI-15SP:DI-BPMSigPatch-2</v>
      </c>
      <c r="M3665" s="44" t="s">
        <v>89</v>
      </c>
      <c r="N3665" s="30" t="s">
        <v>52</v>
      </c>
      <c r="O3665" s="28" t="str">
        <f>Def_Sistemas_Conectores_Cabos!$B$8</f>
        <v>SMA-RP 50-ohm</v>
      </c>
      <c r="P3665" s="19" t="str">
        <f>Def_Sistemas_Conectores_Cabos!$B$8</f>
        <v>SMA-RP 50-ohm</v>
      </c>
      <c r="Q3665" s="27" t="s">
        <v>91</v>
      </c>
      <c r="R3665" s="45">
        <v>0.5</v>
      </c>
      <c r="S3665" s="45">
        <v>0.5</v>
      </c>
      <c r="T3665" s="19" t="str">
        <f>Def_Sistemas_Conectores_Cabos!$C$8</f>
        <v>Cabo coaxial semi-rígido</v>
      </c>
      <c r="U3665" s="56"/>
      <c r="V3665" s="33"/>
      <c r="W3665" s="33"/>
      <c r="X3665" s="33"/>
    </row>
    <row r="3666" ht="15.75" customHeight="1">
      <c r="A3666" s="19" t="str">
        <f>Def_Sistemas_Conectores_Cabos!$A$22</f>
        <v>BPM de elétrons</v>
      </c>
      <c r="B3666" s="22" t="str">
        <f>Datas_Entregas!$A$3</f>
        <v>BTS/Anel</v>
      </c>
      <c r="C3666" s="25">
        <f t="array" ref="C3666">INDEX(Datas_Entregas!$B$2:$B$100, MATCH(B3666, Datas_Entregas!$A$2:$A$100, 0), 1)</f>
        <v>43296</v>
      </c>
      <c r="D3666" s="22" t="str">
        <f>Def_Status_Montagem!$A$4</f>
        <v>Comprado / Esperando entrega</v>
      </c>
      <c r="E3666" s="35" t="str">
        <f>Def_Status_Montagem!$B$4</f>
        <v>Contratada (inclui etiqueta)</v>
      </c>
      <c r="F3666" s="26"/>
      <c r="G3666" s="27"/>
      <c r="H3666" s="26" t="str">
        <f t="array" ref="H3666">INDEX(Def_Instancias_Equipamentos!$E$2:$E$5135, MATCH(K3666, Def_Instancias_Equipamentos!$D$2:$D$5135, 0), 1)</f>
        <v>SI-16C1</v>
      </c>
      <c r="I3666" s="27" t="str">
        <f t="array" ref="I3666">INDEX(Def_Instancias_Equipamentos!$E$2:$E$5135, MATCH(L3666, Def_Instancias_Equipamentos!$D$2:$D$5135, 0), 1)</f>
        <v>SI-16C1</v>
      </c>
      <c r="J3666" s="27" t="str">
        <f t="shared" si="26"/>
        <v>INTERNO</v>
      </c>
      <c r="K3666" s="28" t="str">
        <f>Def_Instancias_Equipamentos!$D$650</f>
        <v>SI-16C1:DI-BPMPkup-1</v>
      </c>
      <c r="L3666" s="19" t="str">
        <f>Def_Instancias_Equipamentos!$D$1161</f>
        <v>SI-16C1:DI-BPMSigPatch-1</v>
      </c>
      <c r="M3666" s="44" t="s">
        <v>89</v>
      </c>
      <c r="N3666" s="30" t="s">
        <v>52</v>
      </c>
      <c r="O3666" s="28" t="str">
        <f>Def_Sistemas_Conectores_Cabos!$B$8</f>
        <v>SMA-RP 50-ohm</v>
      </c>
      <c r="P3666" s="19" t="str">
        <f>Def_Sistemas_Conectores_Cabos!$B$8</f>
        <v>SMA-RP 50-ohm</v>
      </c>
      <c r="Q3666" s="27" t="s">
        <v>91</v>
      </c>
      <c r="R3666" s="45">
        <v>0.5</v>
      </c>
      <c r="S3666" s="45">
        <v>0.5</v>
      </c>
      <c r="T3666" s="19" t="str">
        <f>Def_Sistemas_Conectores_Cabos!$C$8</f>
        <v>Cabo coaxial semi-rígido</v>
      </c>
      <c r="U3666" s="56"/>
      <c r="V3666" s="33"/>
      <c r="W3666" s="33"/>
      <c r="X3666" s="33"/>
    </row>
    <row r="3667" ht="15.75" customHeight="1">
      <c r="A3667" s="19" t="str">
        <f>Def_Sistemas_Conectores_Cabos!$A$22</f>
        <v>BPM de elétrons</v>
      </c>
      <c r="B3667" s="22" t="str">
        <f>Datas_Entregas!$A$3</f>
        <v>BTS/Anel</v>
      </c>
      <c r="C3667" s="25">
        <f t="array" ref="C3667">INDEX(Datas_Entregas!$B$2:$B$100, MATCH(B3667, Datas_Entregas!$A$2:$A$100, 0), 1)</f>
        <v>43296</v>
      </c>
      <c r="D3667" s="22" t="str">
        <f>Def_Status_Montagem!$A$4</f>
        <v>Comprado / Esperando entrega</v>
      </c>
      <c r="E3667" s="35" t="str">
        <f>Def_Status_Montagem!$B$4</f>
        <v>Contratada (inclui etiqueta)</v>
      </c>
      <c r="F3667" s="26"/>
      <c r="G3667" s="27"/>
      <c r="H3667" s="26" t="str">
        <f t="array" ref="H3667">INDEX(Def_Instancias_Equipamentos!$E$2:$E$5135, MATCH(K3667, Def_Instancias_Equipamentos!$D$2:$D$5135, 0), 1)</f>
        <v>SI-16C1</v>
      </c>
      <c r="I3667" s="27" t="str">
        <f t="array" ref="I3667">INDEX(Def_Instancias_Equipamentos!$E$2:$E$5135, MATCH(L3667, Def_Instancias_Equipamentos!$D$2:$D$5135, 0), 1)</f>
        <v>SI-16C1</v>
      </c>
      <c r="J3667" s="27" t="str">
        <f t="shared" si="26"/>
        <v>INTERNO</v>
      </c>
      <c r="K3667" s="28" t="str">
        <f>Def_Instancias_Equipamentos!$D$651</f>
        <v>SI-16C1:DI-BPMPkup-2</v>
      </c>
      <c r="L3667" s="19" t="str">
        <f>Def_Instancias_Equipamentos!$D$1162</f>
        <v>SI-16C1:DI-BPMSigPatch-2</v>
      </c>
      <c r="M3667" s="44" t="s">
        <v>89</v>
      </c>
      <c r="N3667" s="30" t="s">
        <v>52</v>
      </c>
      <c r="O3667" s="28" t="str">
        <f>Def_Sistemas_Conectores_Cabos!$B$8</f>
        <v>SMA-RP 50-ohm</v>
      </c>
      <c r="P3667" s="19" t="str">
        <f>Def_Sistemas_Conectores_Cabos!$B$8</f>
        <v>SMA-RP 50-ohm</v>
      </c>
      <c r="Q3667" s="27" t="s">
        <v>91</v>
      </c>
      <c r="R3667" s="45">
        <v>0.5</v>
      </c>
      <c r="S3667" s="45">
        <v>0.5</v>
      </c>
      <c r="T3667" s="19" t="str">
        <f>Def_Sistemas_Conectores_Cabos!$C$8</f>
        <v>Cabo coaxial semi-rígido</v>
      </c>
      <c r="U3667" s="56"/>
      <c r="V3667" s="33"/>
      <c r="W3667" s="33"/>
      <c r="X3667" s="33"/>
    </row>
    <row r="3668" ht="15.75" customHeight="1">
      <c r="A3668" s="19" t="str">
        <f>Def_Sistemas_Conectores_Cabos!$A$22</f>
        <v>BPM de elétrons</v>
      </c>
      <c r="B3668" s="22" t="str">
        <f>Datas_Entregas!$A$3</f>
        <v>BTS/Anel</v>
      </c>
      <c r="C3668" s="25">
        <f t="array" ref="C3668">INDEX(Datas_Entregas!$B$2:$B$100, MATCH(B3668, Datas_Entregas!$A$2:$A$100, 0), 1)</f>
        <v>43296</v>
      </c>
      <c r="D3668" s="22" t="str">
        <f>Def_Status_Montagem!$A$4</f>
        <v>Comprado / Esperando entrega</v>
      </c>
      <c r="E3668" s="35" t="str">
        <f>Def_Status_Montagem!$B$4</f>
        <v>Contratada (inclui etiqueta)</v>
      </c>
      <c r="F3668" s="26"/>
      <c r="G3668" s="27"/>
      <c r="H3668" s="26" t="str">
        <f t="array" ref="H3668">INDEX(Def_Instancias_Equipamentos!$E$2:$E$5135, MATCH(K3668, Def_Instancias_Equipamentos!$D$2:$D$5135, 0), 1)</f>
        <v>SI-16C2</v>
      </c>
      <c r="I3668" s="27" t="str">
        <f t="array" ref="I3668">INDEX(Def_Instancias_Equipamentos!$E$2:$E$5135, MATCH(L3668, Def_Instancias_Equipamentos!$D$2:$D$5135, 0), 1)</f>
        <v>SI-16C2</v>
      </c>
      <c r="J3668" s="27" t="str">
        <f t="shared" si="26"/>
        <v>INTERNO</v>
      </c>
      <c r="K3668" s="28" t="str">
        <f>Def_Instancias_Equipamentos!$D$652</f>
        <v>SI-16C2:DI-BPMPkup</v>
      </c>
      <c r="L3668" s="19" t="str">
        <f>Def_Instancias_Equipamentos!$D$1163</f>
        <v>SI-16C2:DI-BPMSigPatch</v>
      </c>
      <c r="M3668" s="44" t="s">
        <v>89</v>
      </c>
      <c r="N3668" s="30" t="s">
        <v>52</v>
      </c>
      <c r="O3668" s="28" t="str">
        <f>Def_Sistemas_Conectores_Cabos!$B$8</f>
        <v>SMA-RP 50-ohm</v>
      </c>
      <c r="P3668" s="19" t="str">
        <f>Def_Sistemas_Conectores_Cabos!$B$8</f>
        <v>SMA-RP 50-ohm</v>
      </c>
      <c r="Q3668" s="27" t="s">
        <v>91</v>
      </c>
      <c r="R3668" s="45">
        <v>0.5</v>
      </c>
      <c r="S3668" s="45">
        <v>0.5</v>
      </c>
      <c r="T3668" s="19" t="str">
        <f>Def_Sistemas_Conectores_Cabos!$C$8</f>
        <v>Cabo coaxial semi-rígido</v>
      </c>
      <c r="U3668" s="56"/>
      <c r="V3668" s="33"/>
      <c r="W3668" s="33"/>
      <c r="X3668" s="33"/>
    </row>
    <row r="3669" ht="15.75" customHeight="1">
      <c r="A3669" s="19" t="str">
        <f>Def_Sistemas_Conectores_Cabos!$A$22</f>
        <v>BPM de elétrons</v>
      </c>
      <c r="B3669" s="22" t="str">
        <f>Datas_Entregas!$A$3</f>
        <v>BTS/Anel</v>
      </c>
      <c r="C3669" s="25">
        <f t="array" ref="C3669">INDEX(Datas_Entregas!$B$2:$B$100, MATCH(B3669, Datas_Entregas!$A$2:$A$100, 0), 1)</f>
        <v>43296</v>
      </c>
      <c r="D3669" s="22" t="str">
        <f>Def_Status_Montagem!$A$4</f>
        <v>Comprado / Esperando entrega</v>
      </c>
      <c r="E3669" s="35" t="str">
        <f>Def_Status_Montagem!$B$4</f>
        <v>Contratada (inclui etiqueta)</v>
      </c>
      <c r="F3669" s="26"/>
      <c r="G3669" s="27"/>
      <c r="H3669" s="26" t="str">
        <f t="array" ref="H3669">INDEX(Def_Instancias_Equipamentos!$E$2:$E$5135, MATCH(K3669, Def_Instancias_Equipamentos!$D$2:$D$5135, 0), 1)</f>
        <v>SI-16C3</v>
      </c>
      <c r="I3669" s="27" t="str">
        <f t="array" ref="I3669">INDEX(Def_Instancias_Equipamentos!$E$2:$E$5135, MATCH(L3669, Def_Instancias_Equipamentos!$D$2:$D$5135, 0), 1)</f>
        <v>SI-16C3</v>
      </c>
      <c r="J3669" s="27" t="str">
        <f t="shared" si="26"/>
        <v>INTERNO</v>
      </c>
      <c r="K3669" s="28" t="str">
        <f>Def_Instancias_Equipamentos!$D$653</f>
        <v>SI-16C3:DI-BPMPkup-1</v>
      </c>
      <c r="L3669" s="19" t="str">
        <f>Def_Instancias_Equipamentos!$D$1164</f>
        <v>SI-16C3:DI-BPMSigPatch-1</v>
      </c>
      <c r="M3669" s="44" t="s">
        <v>89</v>
      </c>
      <c r="N3669" s="30" t="s">
        <v>52</v>
      </c>
      <c r="O3669" s="28" t="str">
        <f>Def_Sistemas_Conectores_Cabos!$B$8</f>
        <v>SMA-RP 50-ohm</v>
      </c>
      <c r="P3669" s="19" t="str">
        <f>Def_Sistemas_Conectores_Cabos!$B$8</f>
        <v>SMA-RP 50-ohm</v>
      </c>
      <c r="Q3669" s="27" t="s">
        <v>91</v>
      </c>
      <c r="R3669" s="45">
        <v>0.5</v>
      </c>
      <c r="S3669" s="45">
        <v>0.5</v>
      </c>
      <c r="T3669" s="19" t="str">
        <f>Def_Sistemas_Conectores_Cabos!$C$8</f>
        <v>Cabo coaxial semi-rígido</v>
      </c>
      <c r="U3669" s="56"/>
      <c r="V3669" s="33"/>
      <c r="W3669" s="33"/>
      <c r="X3669" s="33"/>
    </row>
    <row r="3670" ht="15.75" customHeight="1">
      <c r="A3670" s="19" t="str">
        <f>Def_Sistemas_Conectores_Cabos!$A$22</f>
        <v>BPM de elétrons</v>
      </c>
      <c r="B3670" s="22" t="str">
        <f>Datas_Entregas!$A$3</f>
        <v>BTS/Anel</v>
      </c>
      <c r="C3670" s="25">
        <f t="array" ref="C3670">INDEX(Datas_Entregas!$B$2:$B$100, MATCH(B3670, Datas_Entregas!$A$2:$A$100, 0), 1)</f>
        <v>43296</v>
      </c>
      <c r="D3670" s="22" t="str">
        <f>Def_Status_Montagem!$A$4</f>
        <v>Comprado / Esperando entrega</v>
      </c>
      <c r="E3670" s="35" t="str">
        <f>Def_Status_Montagem!$B$4</f>
        <v>Contratada (inclui etiqueta)</v>
      </c>
      <c r="F3670" s="26"/>
      <c r="G3670" s="27"/>
      <c r="H3670" s="26" t="str">
        <f t="array" ref="H3670">INDEX(Def_Instancias_Equipamentos!$E$2:$E$5135, MATCH(K3670, Def_Instancias_Equipamentos!$D$2:$D$5135, 0), 1)</f>
        <v>SI-16C3</v>
      </c>
      <c r="I3670" s="27" t="str">
        <f t="array" ref="I3670">INDEX(Def_Instancias_Equipamentos!$E$2:$E$5135, MATCH(L3670, Def_Instancias_Equipamentos!$D$2:$D$5135, 0), 1)</f>
        <v>SI-16C3</v>
      </c>
      <c r="J3670" s="27" t="str">
        <f t="shared" si="26"/>
        <v>INTERNO</v>
      </c>
      <c r="K3670" s="28" t="str">
        <f>Def_Instancias_Equipamentos!$D$654</f>
        <v>SI-16C3:DI-BPMPkup-2</v>
      </c>
      <c r="L3670" s="19" t="str">
        <f>Def_Instancias_Equipamentos!$D$1165</f>
        <v>SI-16C3:DI-BPMSigPatch-2</v>
      </c>
      <c r="M3670" s="44" t="s">
        <v>89</v>
      </c>
      <c r="N3670" s="30" t="s">
        <v>52</v>
      </c>
      <c r="O3670" s="28" t="str">
        <f>Def_Sistemas_Conectores_Cabos!$B$8</f>
        <v>SMA-RP 50-ohm</v>
      </c>
      <c r="P3670" s="19" t="str">
        <f>Def_Sistemas_Conectores_Cabos!$B$8</f>
        <v>SMA-RP 50-ohm</v>
      </c>
      <c r="Q3670" s="27" t="s">
        <v>91</v>
      </c>
      <c r="R3670" s="45">
        <v>0.5</v>
      </c>
      <c r="S3670" s="45">
        <v>0.5</v>
      </c>
      <c r="T3670" s="19" t="str">
        <f>Def_Sistemas_Conectores_Cabos!$C$8</f>
        <v>Cabo coaxial semi-rígido</v>
      </c>
      <c r="U3670" s="56"/>
      <c r="V3670" s="33"/>
      <c r="W3670" s="33"/>
      <c r="X3670" s="33"/>
    </row>
    <row r="3671" ht="15.75" customHeight="1">
      <c r="A3671" s="19" t="str">
        <f>Def_Sistemas_Conectores_Cabos!$A$22</f>
        <v>BPM de elétrons</v>
      </c>
      <c r="B3671" s="22" t="str">
        <f>Datas_Entregas!$A$3</f>
        <v>BTS/Anel</v>
      </c>
      <c r="C3671" s="25">
        <f t="array" ref="C3671">INDEX(Datas_Entregas!$B$2:$B$100, MATCH(B3671, Datas_Entregas!$A$2:$A$100, 0), 1)</f>
        <v>43296</v>
      </c>
      <c r="D3671" s="22" t="str">
        <f>Def_Status_Montagem!$A$4</f>
        <v>Comprado / Esperando entrega</v>
      </c>
      <c r="E3671" s="35" t="str">
        <f>Def_Status_Montagem!$B$4</f>
        <v>Contratada (inclui etiqueta)</v>
      </c>
      <c r="F3671" s="26"/>
      <c r="G3671" s="27"/>
      <c r="H3671" s="26" t="str">
        <f t="array" ref="H3671">INDEX(Def_Instancias_Equipamentos!$E$2:$E$5135, MATCH(K3671, Def_Instancias_Equipamentos!$D$2:$D$5135, 0), 1)</f>
        <v>SI-16C4</v>
      </c>
      <c r="I3671" s="27" t="str">
        <f t="array" ref="I3671">INDEX(Def_Instancias_Equipamentos!$E$2:$E$5135, MATCH(L3671, Def_Instancias_Equipamentos!$D$2:$D$5135, 0), 1)</f>
        <v>SI-16C4</v>
      </c>
      <c r="J3671" s="27" t="str">
        <f t="shared" si="26"/>
        <v>INTERNO</v>
      </c>
      <c r="K3671" s="28" t="str">
        <f>Def_Instancias_Equipamentos!$D$655</f>
        <v>SI-16C4:DI-BPMPkup</v>
      </c>
      <c r="L3671" s="19" t="str">
        <f>Def_Instancias_Equipamentos!$D$1166</f>
        <v>SI-16C4:DI-BPMSigPatch</v>
      </c>
      <c r="M3671" s="44" t="s">
        <v>89</v>
      </c>
      <c r="N3671" s="30" t="s">
        <v>52</v>
      </c>
      <c r="O3671" s="28" t="str">
        <f>Def_Sistemas_Conectores_Cabos!$B$8</f>
        <v>SMA-RP 50-ohm</v>
      </c>
      <c r="P3671" s="19" t="str">
        <f>Def_Sistemas_Conectores_Cabos!$B$8</f>
        <v>SMA-RP 50-ohm</v>
      </c>
      <c r="Q3671" s="27" t="s">
        <v>91</v>
      </c>
      <c r="R3671" s="45">
        <v>0.5</v>
      </c>
      <c r="S3671" s="45">
        <v>0.5</v>
      </c>
      <c r="T3671" s="19" t="str">
        <f>Def_Sistemas_Conectores_Cabos!$C$8</f>
        <v>Cabo coaxial semi-rígido</v>
      </c>
      <c r="U3671" s="56"/>
      <c r="V3671" s="33"/>
      <c r="W3671" s="33"/>
      <c r="X3671" s="33"/>
    </row>
    <row r="3672" ht="15.75" customHeight="1">
      <c r="A3672" s="19" t="str">
        <f>Def_Sistemas_Conectores_Cabos!$A$22</f>
        <v>BPM de elétrons</v>
      </c>
      <c r="B3672" s="22" t="str">
        <f>Datas_Entregas!$A$3</f>
        <v>BTS/Anel</v>
      </c>
      <c r="C3672" s="25">
        <f t="array" ref="C3672">INDEX(Datas_Entregas!$B$2:$B$100, MATCH(B3672, Datas_Entregas!$A$2:$A$100, 0), 1)</f>
        <v>43296</v>
      </c>
      <c r="D3672" s="22" t="str">
        <f>Def_Status_Montagem!$A$4</f>
        <v>Comprado / Esperando entrega</v>
      </c>
      <c r="E3672" s="35" t="str">
        <f>Def_Status_Montagem!$B$4</f>
        <v>Contratada (inclui etiqueta)</v>
      </c>
      <c r="F3672" s="26"/>
      <c r="G3672" s="27"/>
      <c r="H3672" s="26" t="str">
        <f t="array" ref="H3672">INDEX(Def_Instancias_Equipamentos!$E$2:$E$5135, MATCH(K3672, Def_Instancias_Equipamentos!$D$2:$D$5135, 0), 1)</f>
        <v>SI-16M1</v>
      </c>
      <c r="I3672" s="27" t="str">
        <f t="array" ref="I3672">INDEX(Def_Instancias_Equipamentos!$E$2:$E$5135, MATCH(L3672, Def_Instancias_Equipamentos!$D$2:$D$5135, 0), 1)</f>
        <v>SI-16M1</v>
      </c>
      <c r="J3672" s="27" t="str">
        <f t="shared" si="26"/>
        <v>INTERNO</v>
      </c>
      <c r="K3672" s="28" t="str">
        <f>Def_Instancias_Equipamentos!$D$656</f>
        <v>SI-16M1:DI-BPMPkup</v>
      </c>
      <c r="L3672" s="19" t="str">
        <f>Def_Instancias_Equipamentos!$D$1167</f>
        <v>SI-16M1:DI-BPMSigPatch</v>
      </c>
      <c r="M3672" s="44" t="s">
        <v>89</v>
      </c>
      <c r="N3672" s="30" t="s">
        <v>52</v>
      </c>
      <c r="O3672" s="28" t="str">
        <f>Def_Sistemas_Conectores_Cabos!$B$8</f>
        <v>SMA-RP 50-ohm</v>
      </c>
      <c r="P3672" s="19" t="str">
        <f>Def_Sistemas_Conectores_Cabos!$B$8</f>
        <v>SMA-RP 50-ohm</v>
      </c>
      <c r="Q3672" s="27" t="s">
        <v>91</v>
      </c>
      <c r="R3672" s="45">
        <v>0.5</v>
      </c>
      <c r="S3672" s="45">
        <v>0.5</v>
      </c>
      <c r="T3672" s="19" t="str">
        <f>Def_Sistemas_Conectores_Cabos!$C$8</f>
        <v>Cabo coaxial semi-rígido</v>
      </c>
      <c r="U3672" s="56"/>
      <c r="V3672" s="33"/>
      <c r="W3672" s="33"/>
      <c r="X3672" s="33"/>
    </row>
    <row r="3673" ht="15.75" customHeight="1">
      <c r="A3673" s="19" t="str">
        <f>Def_Sistemas_Conectores_Cabos!$A$22</f>
        <v>BPM de elétrons</v>
      </c>
      <c r="B3673" s="22" t="str">
        <f>Datas_Entregas!$A$3</f>
        <v>BTS/Anel</v>
      </c>
      <c r="C3673" s="25">
        <f t="array" ref="C3673">INDEX(Datas_Entregas!$B$2:$B$100, MATCH(B3673, Datas_Entregas!$A$2:$A$100, 0), 1)</f>
        <v>43296</v>
      </c>
      <c r="D3673" s="22" t="str">
        <f>Def_Status_Montagem!$A$4</f>
        <v>Comprado / Esperando entrega</v>
      </c>
      <c r="E3673" s="35" t="str">
        <f>Def_Status_Montagem!$B$4</f>
        <v>Contratada (inclui etiqueta)</v>
      </c>
      <c r="F3673" s="26"/>
      <c r="G3673" s="27"/>
      <c r="H3673" s="26" t="str">
        <f t="array" ref="H3673">INDEX(Def_Instancias_Equipamentos!$E$2:$E$5135, MATCH(K3673, Def_Instancias_Equipamentos!$D$2:$D$5135, 0), 1)</f>
        <v>SI-16M2</v>
      </c>
      <c r="I3673" s="27" t="str">
        <f t="array" ref="I3673">INDEX(Def_Instancias_Equipamentos!$E$2:$E$5135, MATCH(L3673, Def_Instancias_Equipamentos!$D$2:$D$5135, 0), 1)</f>
        <v>SI-16M2</v>
      </c>
      <c r="J3673" s="27" t="str">
        <f t="shared" si="26"/>
        <v>INTERNO</v>
      </c>
      <c r="K3673" s="28" t="str">
        <f>Def_Instancias_Equipamentos!$D$657</f>
        <v>SI-16M2:DI-BPMPkup</v>
      </c>
      <c r="L3673" s="19" t="str">
        <f>Def_Instancias_Equipamentos!$D$1168</f>
        <v>SI-16M2:DI-BPMSigPatch</v>
      </c>
      <c r="M3673" s="44" t="s">
        <v>89</v>
      </c>
      <c r="N3673" s="30" t="s">
        <v>52</v>
      </c>
      <c r="O3673" s="28" t="str">
        <f>Def_Sistemas_Conectores_Cabos!$B$8</f>
        <v>SMA-RP 50-ohm</v>
      </c>
      <c r="P3673" s="19" t="str">
        <f>Def_Sistemas_Conectores_Cabos!$B$8</f>
        <v>SMA-RP 50-ohm</v>
      </c>
      <c r="Q3673" s="27" t="s">
        <v>91</v>
      </c>
      <c r="R3673" s="45">
        <v>0.5</v>
      </c>
      <c r="S3673" s="45">
        <v>0.5</v>
      </c>
      <c r="T3673" s="19" t="str">
        <f>Def_Sistemas_Conectores_Cabos!$C$8</f>
        <v>Cabo coaxial semi-rígido</v>
      </c>
      <c r="U3673" s="56"/>
      <c r="V3673" s="33"/>
      <c r="W3673" s="33"/>
      <c r="X3673" s="33"/>
    </row>
    <row r="3674" ht="15.75" customHeight="1">
      <c r="A3674" s="19" t="str">
        <f>Def_Sistemas_Conectores_Cabos!$A$22</f>
        <v>BPM de elétrons</v>
      </c>
      <c r="B3674" s="22" t="str">
        <f>Datas_Entregas!$A$3</f>
        <v>BTS/Anel</v>
      </c>
      <c r="C3674" s="25">
        <f t="array" ref="C3674">INDEX(Datas_Entregas!$B$2:$B$100, MATCH(B3674, Datas_Entregas!$A$2:$A$100, 0), 1)</f>
        <v>43296</v>
      </c>
      <c r="D3674" s="22" t="str">
        <f>Def_Status_Montagem!$A$4</f>
        <v>Comprado / Esperando entrega</v>
      </c>
      <c r="E3674" s="35" t="str">
        <f>Def_Status_Montagem!$B$4</f>
        <v>Contratada (inclui etiqueta)</v>
      </c>
      <c r="F3674" s="26"/>
      <c r="G3674" s="27"/>
      <c r="H3674" s="26" t="str">
        <f t="array" ref="H3674">INDEX(Def_Instancias_Equipamentos!$E$2:$E$5135, MATCH(K3674, Def_Instancias_Equipamentos!$D$2:$D$5135, 0), 1)</f>
        <v>SI-16SB</v>
      </c>
      <c r="I3674" s="27" t="str">
        <f t="array" ref="I3674">INDEX(Def_Instancias_Equipamentos!$E$2:$E$5135, MATCH(L3674, Def_Instancias_Equipamentos!$D$2:$D$5135, 0), 1)</f>
        <v>SI-16SB</v>
      </c>
      <c r="J3674" s="27" t="str">
        <f t="shared" si="26"/>
        <v>INTERNO</v>
      </c>
      <c r="K3674" s="28" t="str">
        <f>Def_Instancias_Equipamentos!$D$720</f>
        <v>SI-16SB:DI-BPMPkup-1</v>
      </c>
      <c r="L3674" s="19" t="str">
        <f>Def_Instancias_Equipamentos!$D$1231</f>
        <v>SI-16SB:DI-BPMSigPatch-1</v>
      </c>
      <c r="M3674" s="44" t="s">
        <v>89</v>
      </c>
      <c r="N3674" s="30" t="s">
        <v>52</v>
      </c>
      <c r="O3674" s="28" t="str">
        <f>Def_Sistemas_Conectores_Cabos!$B$8</f>
        <v>SMA-RP 50-ohm</v>
      </c>
      <c r="P3674" s="19" t="str">
        <f>Def_Sistemas_Conectores_Cabos!$B$8</f>
        <v>SMA-RP 50-ohm</v>
      </c>
      <c r="Q3674" s="27" t="s">
        <v>91</v>
      </c>
      <c r="R3674" s="45">
        <v>0.5</v>
      </c>
      <c r="S3674" s="45">
        <v>0.5</v>
      </c>
      <c r="T3674" s="19" t="str">
        <f>Def_Sistemas_Conectores_Cabos!$C$8</f>
        <v>Cabo coaxial semi-rígido</v>
      </c>
      <c r="U3674" s="56"/>
      <c r="V3674" s="33"/>
      <c r="W3674" s="33"/>
      <c r="X3674" s="33"/>
    </row>
    <row r="3675" ht="15.75" customHeight="1">
      <c r="A3675" s="19" t="str">
        <f>Def_Sistemas_Conectores_Cabos!$A$22</f>
        <v>BPM de elétrons</v>
      </c>
      <c r="B3675" s="22" t="str">
        <f>Datas_Entregas!$A$3</f>
        <v>BTS/Anel</v>
      </c>
      <c r="C3675" s="25">
        <f t="array" ref="C3675">INDEX(Datas_Entregas!$B$2:$B$100, MATCH(B3675, Datas_Entregas!$A$2:$A$100, 0), 1)</f>
        <v>43296</v>
      </c>
      <c r="D3675" s="22" t="str">
        <f>Def_Status_Montagem!$A$4</f>
        <v>Comprado / Esperando entrega</v>
      </c>
      <c r="E3675" s="35" t="str">
        <f>Def_Status_Montagem!$B$4</f>
        <v>Contratada (inclui etiqueta)</v>
      </c>
      <c r="F3675" s="26"/>
      <c r="G3675" s="27"/>
      <c r="H3675" s="26" t="str">
        <f t="array" ref="H3675">INDEX(Def_Instancias_Equipamentos!$E$2:$E$5135, MATCH(K3675, Def_Instancias_Equipamentos!$D$2:$D$5135, 0), 1)</f>
        <v>SI-16SB</v>
      </c>
      <c r="I3675" s="27" t="str">
        <f t="array" ref="I3675">INDEX(Def_Instancias_Equipamentos!$E$2:$E$5135, MATCH(L3675, Def_Instancias_Equipamentos!$D$2:$D$5135, 0), 1)</f>
        <v>SI-16SB</v>
      </c>
      <c r="J3675" s="27" t="str">
        <f t="shared" si="26"/>
        <v>INTERNO</v>
      </c>
      <c r="K3675" s="28" t="str">
        <f>Def_Instancias_Equipamentos!$D$721</f>
        <v>SI-16SB:DI-BPMPkup-2</v>
      </c>
      <c r="L3675" s="19" t="str">
        <f>Def_Instancias_Equipamentos!$D$1232</f>
        <v>SI-16SB:DI-BPMSigPatch-2</v>
      </c>
      <c r="M3675" s="44" t="s">
        <v>89</v>
      </c>
      <c r="N3675" s="30" t="s">
        <v>52</v>
      </c>
      <c r="O3675" s="28" t="str">
        <f>Def_Sistemas_Conectores_Cabos!$B$8</f>
        <v>SMA-RP 50-ohm</v>
      </c>
      <c r="P3675" s="19" t="str">
        <f>Def_Sistemas_Conectores_Cabos!$B$8</f>
        <v>SMA-RP 50-ohm</v>
      </c>
      <c r="Q3675" s="27" t="s">
        <v>91</v>
      </c>
      <c r="R3675" s="45">
        <v>0.5</v>
      </c>
      <c r="S3675" s="45">
        <v>0.5</v>
      </c>
      <c r="T3675" s="19" t="str">
        <f>Def_Sistemas_Conectores_Cabos!$C$8</f>
        <v>Cabo coaxial semi-rígido</v>
      </c>
      <c r="U3675" s="56"/>
      <c r="V3675" s="33"/>
      <c r="W3675" s="33"/>
      <c r="X3675" s="33"/>
    </row>
    <row r="3676" ht="15.75" customHeight="1">
      <c r="A3676" s="19" t="str">
        <f>Def_Sistemas_Conectores_Cabos!$A$22</f>
        <v>BPM de elétrons</v>
      </c>
      <c r="B3676" s="22" t="str">
        <f>Datas_Entregas!$A$3</f>
        <v>BTS/Anel</v>
      </c>
      <c r="C3676" s="25">
        <f t="array" ref="C3676">INDEX(Datas_Entregas!$B$2:$B$100, MATCH(B3676, Datas_Entregas!$A$2:$A$100, 0), 1)</f>
        <v>43296</v>
      </c>
      <c r="D3676" s="22" t="str">
        <f>Def_Status_Montagem!$A$4</f>
        <v>Comprado / Esperando entrega</v>
      </c>
      <c r="E3676" s="35" t="str">
        <f>Def_Status_Montagem!$B$4</f>
        <v>Contratada (inclui etiqueta)</v>
      </c>
      <c r="F3676" s="26"/>
      <c r="G3676" s="27"/>
      <c r="H3676" s="26" t="str">
        <f t="array" ref="H3676">INDEX(Def_Instancias_Equipamentos!$E$2:$E$5135, MATCH(K3676, Def_Instancias_Equipamentos!$D$2:$D$5135, 0), 1)</f>
        <v>SI-17C1</v>
      </c>
      <c r="I3676" s="27" t="str">
        <f t="array" ref="I3676">INDEX(Def_Instancias_Equipamentos!$E$2:$E$5135, MATCH(L3676, Def_Instancias_Equipamentos!$D$2:$D$5135, 0), 1)</f>
        <v>SI-17C1</v>
      </c>
      <c r="J3676" s="27" t="str">
        <f t="shared" si="26"/>
        <v>INTERNO</v>
      </c>
      <c r="K3676" s="28" t="str">
        <f>Def_Instancias_Equipamentos!$D$658</f>
        <v>SI-17C1:DI-BPMPkup-1</v>
      </c>
      <c r="L3676" s="19" t="str">
        <f>Def_Instancias_Equipamentos!$D$1169</f>
        <v>SI-17C1:DI-BPMSigPatch-1</v>
      </c>
      <c r="M3676" s="44" t="s">
        <v>89</v>
      </c>
      <c r="N3676" s="30" t="s">
        <v>52</v>
      </c>
      <c r="O3676" s="28" t="str">
        <f>Def_Sistemas_Conectores_Cabos!$B$8</f>
        <v>SMA-RP 50-ohm</v>
      </c>
      <c r="P3676" s="19" t="str">
        <f>Def_Sistemas_Conectores_Cabos!$B$8</f>
        <v>SMA-RP 50-ohm</v>
      </c>
      <c r="Q3676" s="27" t="s">
        <v>91</v>
      </c>
      <c r="R3676" s="45">
        <v>0.5</v>
      </c>
      <c r="S3676" s="45">
        <v>0.5</v>
      </c>
      <c r="T3676" s="19" t="str">
        <f>Def_Sistemas_Conectores_Cabos!$C$8</f>
        <v>Cabo coaxial semi-rígido</v>
      </c>
      <c r="U3676" s="56"/>
      <c r="V3676" s="33"/>
      <c r="W3676" s="33"/>
      <c r="X3676" s="33"/>
    </row>
    <row r="3677" ht="15.75" customHeight="1">
      <c r="A3677" s="19" t="str">
        <f>Def_Sistemas_Conectores_Cabos!$A$22</f>
        <v>BPM de elétrons</v>
      </c>
      <c r="B3677" s="22" t="str">
        <f>Datas_Entregas!$A$3</f>
        <v>BTS/Anel</v>
      </c>
      <c r="C3677" s="25">
        <f t="array" ref="C3677">INDEX(Datas_Entregas!$B$2:$B$100, MATCH(B3677, Datas_Entregas!$A$2:$A$100, 0), 1)</f>
        <v>43296</v>
      </c>
      <c r="D3677" s="22" t="str">
        <f>Def_Status_Montagem!$A$4</f>
        <v>Comprado / Esperando entrega</v>
      </c>
      <c r="E3677" s="35" t="str">
        <f>Def_Status_Montagem!$B$4</f>
        <v>Contratada (inclui etiqueta)</v>
      </c>
      <c r="F3677" s="26"/>
      <c r="G3677" s="27"/>
      <c r="H3677" s="26" t="str">
        <f t="array" ref="H3677">INDEX(Def_Instancias_Equipamentos!$E$2:$E$5135, MATCH(K3677, Def_Instancias_Equipamentos!$D$2:$D$5135, 0), 1)</f>
        <v>SI-17C1</v>
      </c>
      <c r="I3677" s="27" t="str">
        <f t="array" ref="I3677">INDEX(Def_Instancias_Equipamentos!$E$2:$E$5135, MATCH(L3677, Def_Instancias_Equipamentos!$D$2:$D$5135, 0), 1)</f>
        <v>SI-17C1</v>
      </c>
      <c r="J3677" s="27" t="str">
        <f t="shared" si="26"/>
        <v>INTERNO</v>
      </c>
      <c r="K3677" s="28" t="str">
        <f>Def_Instancias_Equipamentos!$D$659</f>
        <v>SI-17C1:DI-BPMPkup-2</v>
      </c>
      <c r="L3677" s="19" t="str">
        <f>Def_Instancias_Equipamentos!$D$1170</f>
        <v>SI-17C1:DI-BPMSigPatch-2</v>
      </c>
      <c r="M3677" s="44" t="s">
        <v>89</v>
      </c>
      <c r="N3677" s="30" t="s">
        <v>52</v>
      </c>
      <c r="O3677" s="28" t="str">
        <f>Def_Sistemas_Conectores_Cabos!$B$8</f>
        <v>SMA-RP 50-ohm</v>
      </c>
      <c r="P3677" s="19" t="str">
        <f>Def_Sistemas_Conectores_Cabos!$B$8</f>
        <v>SMA-RP 50-ohm</v>
      </c>
      <c r="Q3677" s="27" t="s">
        <v>91</v>
      </c>
      <c r="R3677" s="45">
        <v>0.5</v>
      </c>
      <c r="S3677" s="45">
        <v>0.5</v>
      </c>
      <c r="T3677" s="19" t="str">
        <f>Def_Sistemas_Conectores_Cabos!$C$8</f>
        <v>Cabo coaxial semi-rígido</v>
      </c>
      <c r="U3677" s="56"/>
      <c r="V3677" s="33"/>
      <c r="W3677" s="33"/>
      <c r="X3677" s="33"/>
    </row>
    <row r="3678" ht="15.75" customHeight="1">
      <c r="A3678" s="19" t="str">
        <f>Def_Sistemas_Conectores_Cabos!$A$22</f>
        <v>BPM de elétrons</v>
      </c>
      <c r="B3678" s="22" t="str">
        <f>Datas_Entregas!$A$3</f>
        <v>BTS/Anel</v>
      </c>
      <c r="C3678" s="25">
        <f t="array" ref="C3678">INDEX(Datas_Entregas!$B$2:$B$100, MATCH(B3678, Datas_Entregas!$A$2:$A$100, 0), 1)</f>
        <v>43296</v>
      </c>
      <c r="D3678" s="22" t="str">
        <f>Def_Status_Montagem!$A$4</f>
        <v>Comprado / Esperando entrega</v>
      </c>
      <c r="E3678" s="35" t="str">
        <f>Def_Status_Montagem!$B$4</f>
        <v>Contratada (inclui etiqueta)</v>
      </c>
      <c r="F3678" s="26"/>
      <c r="G3678" s="27"/>
      <c r="H3678" s="26" t="str">
        <f t="array" ref="H3678">INDEX(Def_Instancias_Equipamentos!$E$2:$E$5135, MATCH(K3678, Def_Instancias_Equipamentos!$D$2:$D$5135, 0), 1)</f>
        <v>SI-17C2</v>
      </c>
      <c r="I3678" s="27" t="str">
        <f t="array" ref="I3678">INDEX(Def_Instancias_Equipamentos!$E$2:$E$5135, MATCH(L3678, Def_Instancias_Equipamentos!$D$2:$D$5135, 0), 1)</f>
        <v>SI-17C2</v>
      </c>
      <c r="J3678" s="27" t="str">
        <f t="shared" si="26"/>
        <v>INTERNO</v>
      </c>
      <c r="K3678" s="28" t="str">
        <f>Def_Instancias_Equipamentos!$D$660</f>
        <v>SI-17C2:DI-BPMPkup</v>
      </c>
      <c r="L3678" s="19" t="str">
        <f>Def_Instancias_Equipamentos!$D$1171</f>
        <v>SI-17C2:DI-BPMSigPatch</v>
      </c>
      <c r="M3678" s="44" t="s">
        <v>89</v>
      </c>
      <c r="N3678" s="30" t="s">
        <v>52</v>
      </c>
      <c r="O3678" s="28" t="str">
        <f>Def_Sistemas_Conectores_Cabos!$B$8</f>
        <v>SMA-RP 50-ohm</v>
      </c>
      <c r="P3678" s="19" t="str">
        <f>Def_Sistemas_Conectores_Cabos!$B$8</f>
        <v>SMA-RP 50-ohm</v>
      </c>
      <c r="Q3678" s="27" t="s">
        <v>91</v>
      </c>
      <c r="R3678" s="45">
        <v>0.5</v>
      </c>
      <c r="S3678" s="45">
        <v>0.5</v>
      </c>
      <c r="T3678" s="19" t="str">
        <f>Def_Sistemas_Conectores_Cabos!$C$8</f>
        <v>Cabo coaxial semi-rígido</v>
      </c>
      <c r="U3678" s="56"/>
      <c r="V3678" s="33"/>
      <c r="W3678" s="33"/>
      <c r="X3678" s="33"/>
    </row>
    <row r="3679" ht="15.75" customHeight="1">
      <c r="A3679" s="19" t="str">
        <f>Def_Sistemas_Conectores_Cabos!$A$22</f>
        <v>BPM de elétrons</v>
      </c>
      <c r="B3679" s="22" t="str">
        <f>Datas_Entregas!$A$3</f>
        <v>BTS/Anel</v>
      </c>
      <c r="C3679" s="25">
        <f t="array" ref="C3679">INDEX(Datas_Entregas!$B$2:$B$100, MATCH(B3679, Datas_Entregas!$A$2:$A$100, 0), 1)</f>
        <v>43296</v>
      </c>
      <c r="D3679" s="22" t="str">
        <f>Def_Status_Montagem!$A$4</f>
        <v>Comprado / Esperando entrega</v>
      </c>
      <c r="E3679" s="35" t="str">
        <f>Def_Status_Montagem!$B$4</f>
        <v>Contratada (inclui etiqueta)</v>
      </c>
      <c r="F3679" s="26"/>
      <c r="G3679" s="27"/>
      <c r="H3679" s="26" t="str">
        <f t="array" ref="H3679">INDEX(Def_Instancias_Equipamentos!$E$2:$E$5135, MATCH(K3679, Def_Instancias_Equipamentos!$D$2:$D$5135, 0), 1)</f>
        <v>SI-17C3</v>
      </c>
      <c r="I3679" s="27" t="str">
        <f t="array" ref="I3679">INDEX(Def_Instancias_Equipamentos!$E$2:$E$5135, MATCH(L3679, Def_Instancias_Equipamentos!$D$2:$D$5135, 0), 1)</f>
        <v>SI-17C3</v>
      </c>
      <c r="J3679" s="27" t="str">
        <f t="shared" si="26"/>
        <v>INTERNO</v>
      </c>
      <c r="K3679" s="28" t="str">
        <f>Def_Instancias_Equipamentos!$D$661</f>
        <v>SI-17C3:DI-BPMPkup-1</v>
      </c>
      <c r="L3679" s="19" t="str">
        <f>Def_Instancias_Equipamentos!$D$1172</f>
        <v>SI-17C3:DI-BPMSigPatch-1</v>
      </c>
      <c r="M3679" s="44" t="s">
        <v>89</v>
      </c>
      <c r="N3679" s="30" t="s">
        <v>52</v>
      </c>
      <c r="O3679" s="28" t="str">
        <f>Def_Sistemas_Conectores_Cabos!$B$8</f>
        <v>SMA-RP 50-ohm</v>
      </c>
      <c r="P3679" s="19" t="str">
        <f>Def_Sistemas_Conectores_Cabos!$B$8</f>
        <v>SMA-RP 50-ohm</v>
      </c>
      <c r="Q3679" s="27" t="s">
        <v>91</v>
      </c>
      <c r="R3679" s="45">
        <v>0.5</v>
      </c>
      <c r="S3679" s="45">
        <v>0.5</v>
      </c>
      <c r="T3679" s="19" t="str">
        <f>Def_Sistemas_Conectores_Cabos!$C$8</f>
        <v>Cabo coaxial semi-rígido</v>
      </c>
      <c r="U3679" s="56"/>
      <c r="V3679" s="33"/>
      <c r="W3679" s="33"/>
      <c r="X3679" s="33"/>
    </row>
    <row r="3680" ht="15.75" customHeight="1">
      <c r="A3680" s="19" t="str">
        <f>Def_Sistemas_Conectores_Cabos!$A$22</f>
        <v>BPM de elétrons</v>
      </c>
      <c r="B3680" s="22" t="str">
        <f>Datas_Entregas!$A$3</f>
        <v>BTS/Anel</v>
      </c>
      <c r="C3680" s="25">
        <f t="array" ref="C3680">INDEX(Datas_Entregas!$B$2:$B$100, MATCH(B3680, Datas_Entregas!$A$2:$A$100, 0), 1)</f>
        <v>43296</v>
      </c>
      <c r="D3680" s="22" t="str">
        <f>Def_Status_Montagem!$A$4</f>
        <v>Comprado / Esperando entrega</v>
      </c>
      <c r="E3680" s="35" t="str">
        <f>Def_Status_Montagem!$B$4</f>
        <v>Contratada (inclui etiqueta)</v>
      </c>
      <c r="F3680" s="26"/>
      <c r="G3680" s="27"/>
      <c r="H3680" s="26" t="str">
        <f t="array" ref="H3680">INDEX(Def_Instancias_Equipamentos!$E$2:$E$5135, MATCH(K3680, Def_Instancias_Equipamentos!$D$2:$D$5135, 0), 1)</f>
        <v>SI-17C3</v>
      </c>
      <c r="I3680" s="27" t="str">
        <f t="array" ref="I3680">INDEX(Def_Instancias_Equipamentos!$E$2:$E$5135, MATCH(L3680, Def_Instancias_Equipamentos!$D$2:$D$5135, 0), 1)</f>
        <v>SI-17C3</v>
      </c>
      <c r="J3680" s="27" t="str">
        <f t="shared" si="26"/>
        <v>INTERNO</v>
      </c>
      <c r="K3680" s="28" t="str">
        <f>Def_Instancias_Equipamentos!$D$662</f>
        <v>SI-17C3:DI-BPMPkup-2</v>
      </c>
      <c r="L3680" s="19" t="str">
        <f>Def_Instancias_Equipamentos!$D$1173</f>
        <v>SI-17C3:DI-BPMSigPatch-2</v>
      </c>
      <c r="M3680" s="44" t="s">
        <v>89</v>
      </c>
      <c r="N3680" s="30" t="s">
        <v>52</v>
      </c>
      <c r="O3680" s="28" t="str">
        <f>Def_Sistemas_Conectores_Cabos!$B$8</f>
        <v>SMA-RP 50-ohm</v>
      </c>
      <c r="P3680" s="19" t="str">
        <f>Def_Sistemas_Conectores_Cabos!$B$8</f>
        <v>SMA-RP 50-ohm</v>
      </c>
      <c r="Q3680" s="27" t="s">
        <v>91</v>
      </c>
      <c r="R3680" s="45">
        <v>0.5</v>
      </c>
      <c r="S3680" s="45">
        <v>0.5</v>
      </c>
      <c r="T3680" s="19" t="str">
        <f>Def_Sistemas_Conectores_Cabos!$C$8</f>
        <v>Cabo coaxial semi-rígido</v>
      </c>
      <c r="U3680" s="56"/>
      <c r="V3680" s="33"/>
      <c r="W3680" s="33"/>
      <c r="X3680" s="33"/>
    </row>
    <row r="3681" ht="15.75" customHeight="1">
      <c r="A3681" s="19" t="str">
        <f>Def_Sistemas_Conectores_Cabos!$A$22</f>
        <v>BPM de elétrons</v>
      </c>
      <c r="B3681" s="22" t="str">
        <f>Datas_Entregas!$A$3</f>
        <v>BTS/Anel</v>
      </c>
      <c r="C3681" s="25">
        <f t="array" ref="C3681">INDEX(Datas_Entregas!$B$2:$B$100, MATCH(B3681, Datas_Entregas!$A$2:$A$100, 0), 1)</f>
        <v>43296</v>
      </c>
      <c r="D3681" s="22" t="str">
        <f>Def_Status_Montagem!$A$4</f>
        <v>Comprado / Esperando entrega</v>
      </c>
      <c r="E3681" s="35" t="str">
        <f>Def_Status_Montagem!$B$4</f>
        <v>Contratada (inclui etiqueta)</v>
      </c>
      <c r="F3681" s="26"/>
      <c r="G3681" s="27"/>
      <c r="H3681" s="26" t="str">
        <f t="array" ref="H3681">INDEX(Def_Instancias_Equipamentos!$E$2:$E$5135, MATCH(K3681, Def_Instancias_Equipamentos!$D$2:$D$5135, 0), 1)</f>
        <v>SI-17C4</v>
      </c>
      <c r="I3681" s="27" t="str">
        <f t="array" ref="I3681">INDEX(Def_Instancias_Equipamentos!$E$2:$E$5135, MATCH(L3681, Def_Instancias_Equipamentos!$D$2:$D$5135, 0), 1)</f>
        <v>SI-17C4</v>
      </c>
      <c r="J3681" s="27" t="str">
        <f t="shared" si="26"/>
        <v>INTERNO</v>
      </c>
      <c r="K3681" s="28" t="str">
        <f>Def_Instancias_Equipamentos!$D$663</f>
        <v>SI-17C4:DI-BPMPkup</v>
      </c>
      <c r="L3681" s="19" t="str">
        <f>Def_Instancias_Equipamentos!$D$1174</f>
        <v>SI-17C4:DI-BPMSigPatch</v>
      </c>
      <c r="M3681" s="44" t="s">
        <v>89</v>
      </c>
      <c r="N3681" s="30" t="s">
        <v>52</v>
      </c>
      <c r="O3681" s="28" t="str">
        <f>Def_Sistemas_Conectores_Cabos!$B$8</f>
        <v>SMA-RP 50-ohm</v>
      </c>
      <c r="P3681" s="19" t="str">
        <f>Def_Sistemas_Conectores_Cabos!$B$8</f>
        <v>SMA-RP 50-ohm</v>
      </c>
      <c r="Q3681" s="27" t="s">
        <v>91</v>
      </c>
      <c r="R3681" s="45">
        <v>0.5</v>
      </c>
      <c r="S3681" s="45">
        <v>0.5</v>
      </c>
      <c r="T3681" s="19" t="str">
        <f>Def_Sistemas_Conectores_Cabos!$C$8</f>
        <v>Cabo coaxial semi-rígido</v>
      </c>
      <c r="U3681" s="56"/>
      <c r="V3681" s="33"/>
      <c r="W3681" s="33"/>
      <c r="X3681" s="33"/>
    </row>
    <row r="3682" ht="15.75" customHeight="1">
      <c r="A3682" s="19" t="str">
        <f>Def_Sistemas_Conectores_Cabos!$A$22</f>
        <v>BPM de elétrons</v>
      </c>
      <c r="B3682" s="22" t="str">
        <f>Datas_Entregas!$A$3</f>
        <v>BTS/Anel</v>
      </c>
      <c r="C3682" s="25">
        <f t="array" ref="C3682">INDEX(Datas_Entregas!$B$2:$B$100, MATCH(B3682, Datas_Entregas!$A$2:$A$100, 0), 1)</f>
        <v>43296</v>
      </c>
      <c r="D3682" s="22" t="str">
        <f>Def_Status_Montagem!$A$4</f>
        <v>Comprado / Esperando entrega</v>
      </c>
      <c r="E3682" s="35" t="str">
        <f>Def_Status_Montagem!$B$4</f>
        <v>Contratada (inclui etiqueta)</v>
      </c>
      <c r="F3682" s="26"/>
      <c r="G3682" s="27"/>
      <c r="H3682" s="26" t="str">
        <f t="array" ref="H3682">INDEX(Def_Instancias_Equipamentos!$E$2:$E$5135, MATCH(K3682, Def_Instancias_Equipamentos!$D$2:$D$5135, 0), 1)</f>
        <v>SI-17M1</v>
      </c>
      <c r="I3682" s="27" t="str">
        <f t="array" ref="I3682">INDEX(Def_Instancias_Equipamentos!$E$2:$E$5135, MATCH(L3682, Def_Instancias_Equipamentos!$D$2:$D$5135, 0), 1)</f>
        <v>SI-17M1</v>
      </c>
      <c r="J3682" s="27" t="str">
        <f t="shared" si="26"/>
        <v>INTERNO</v>
      </c>
      <c r="K3682" s="28" t="str">
        <f>Def_Instancias_Equipamentos!$D$664</f>
        <v>SI-17M1:DI-BPMPkup</v>
      </c>
      <c r="L3682" s="19" t="str">
        <f>Def_Instancias_Equipamentos!$D$1175</f>
        <v>SI-17M1:DI-BPMSigPatch</v>
      </c>
      <c r="M3682" s="44" t="s">
        <v>89</v>
      </c>
      <c r="N3682" s="30" t="s">
        <v>52</v>
      </c>
      <c r="O3682" s="28" t="str">
        <f>Def_Sistemas_Conectores_Cabos!$B$8</f>
        <v>SMA-RP 50-ohm</v>
      </c>
      <c r="P3682" s="19" t="str">
        <f>Def_Sistemas_Conectores_Cabos!$B$8</f>
        <v>SMA-RP 50-ohm</v>
      </c>
      <c r="Q3682" s="27" t="s">
        <v>91</v>
      </c>
      <c r="R3682" s="45">
        <v>0.5</v>
      </c>
      <c r="S3682" s="45">
        <v>0.5</v>
      </c>
      <c r="T3682" s="19" t="str">
        <f>Def_Sistemas_Conectores_Cabos!$C$8</f>
        <v>Cabo coaxial semi-rígido</v>
      </c>
      <c r="U3682" s="56"/>
      <c r="V3682" s="33"/>
      <c r="W3682" s="33"/>
      <c r="X3682" s="33"/>
    </row>
    <row r="3683" ht="15.75" customHeight="1">
      <c r="A3683" s="19" t="str">
        <f>Def_Sistemas_Conectores_Cabos!$A$22</f>
        <v>BPM de elétrons</v>
      </c>
      <c r="B3683" s="22" t="str">
        <f>Datas_Entregas!$A$3</f>
        <v>BTS/Anel</v>
      </c>
      <c r="C3683" s="25">
        <f t="array" ref="C3683">INDEX(Datas_Entregas!$B$2:$B$100, MATCH(B3683, Datas_Entregas!$A$2:$A$100, 0), 1)</f>
        <v>43296</v>
      </c>
      <c r="D3683" s="22" t="str">
        <f>Def_Status_Montagem!$A$4</f>
        <v>Comprado / Esperando entrega</v>
      </c>
      <c r="E3683" s="35" t="str">
        <f>Def_Status_Montagem!$B$4</f>
        <v>Contratada (inclui etiqueta)</v>
      </c>
      <c r="F3683" s="26"/>
      <c r="G3683" s="27"/>
      <c r="H3683" s="26" t="str">
        <f t="array" ref="H3683">INDEX(Def_Instancias_Equipamentos!$E$2:$E$5135, MATCH(K3683, Def_Instancias_Equipamentos!$D$2:$D$5135, 0), 1)</f>
        <v>SI-17M2</v>
      </c>
      <c r="I3683" s="27" t="str">
        <f t="array" ref="I3683">INDEX(Def_Instancias_Equipamentos!$E$2:$E$5135, MATCH(L3683, Def_Instancias_Equipamentos!$D$2:$D$5135, 0), 1)</f>
        <v>SI-17M2</v>
      </c>
      <c r="J3683" s="27" t="str">
        <f t="shared" si="26"/>
        <v>INTERNO</v>
      </c>
      <c r="K3683" s="28" t="str">
        <f>Def_Instancias_Equipamentos!$D$665</f>
        <v>SI-17M2:DI-BPMPkup</v>
      </c>
      <c r="L3683" s="19" t="str">
        <f>Def_Instancias_Equipamentos!$D$1176</f>
        <v>SI-17M2:DI-BPMSigPatch</v>
      </c>
      <c r="M3683" s="44" t="s">
        <v>89</v>
      </c>
      <c r="N3683" s="30" t="s">
        <v>52</v>
      </c>
      <c r="O3683" s="28" t="str">
        <f>Def_Sistemas_Conectores_Cabos!$B$8</f>
        <v>SMA-RP 50-ohm</v>
      </c>
      <c r="P3683" s="19" t="str">
        <f>Def_Sistemas_Conectores_Cabos!$B$8</f>
        <v>SMA-RP 50-ohm</v>
      </c>
      <c r="Q3683" s="27" t="s">
        <v>91</v>
      </c>
      <c r="R3683" s="45">
        <v>0.5</v>
      </c>
      <c r="S3683" s="45">
        <v>0.5</v>
      </c>
      <c r="T3683" s="19" t="str">
        <f>Def_Sistemas_Conectores_Cabos!$C$8</f>
        <v>Cabo coaxial semi-rígido</v>
      </c>
      <c r="U3683" s="56"/>
      <c r="V3683" s="33"/>
      <c r="W3683" s="33"/>
      <c r="X3683" s="33"/>
    </row>
    <row r="3684" ht="15.75" customHeight="1">
      <c r="A3684" s="19" t="str">
        <f>Def_Sistemas_Conectores_Cabos!$A$22</f>
        <v>BPM de elétrons</v>
      </c>
      <c r="B3684" s="22" t="str">
        <f>Datas_Entregas!$A$3</f>
        <v>BTS/Anel</v>
      </c>
      <c r="C3684" s="25">
        <f t="array" ref="C3684">INDEX(Datas_Entregas!$B$2:$B$100, MATCH(B3684, Datas_Entregas!$A$2:$A$100, 0), 1)</f>
        <v>43296</v>
      </c>
      <c r="D3684" s="22" t="str">
        <f>Def_Status_Montagem!$A$4</f>
        <v>Comprado / Esperando entrega</v>
      </c>
      <c r="E3684" s="35" t="str">
        <f>Def_Status_Montagem!$B$4</f>
        <v>Contratada (inclui etiqueta)</v>
      </c>
      <c r="F3684" s="26"/>
      <c r="G3684" s="27"/>
      <c r="H3684" s="26" t="str">
        <f t="array" ref="H3684">INDEX(Def_Instancias_Equipamentos!$E$2:$E$5135, MATCH(K3684, Def_Instancias_Equipamentos!$D$2:$D$5135, 0), 1)</f>
        <v>SI-17SA</v>
      </c>
      <c r="I3684" s="27" t="str">
        <f t="array" ref="I3684">INDEX(Def_Instancias_Equipamentos!$E$2:$E$5135, MATCH(L3684, Def_Instancias_Equipamentos!$D$2:$D$5135, 0), 1)</f>
        <v>SI-17SA</v>
      </c>
      <c r="J3684" s="27" t="str">
        <f t="shared" si="26"/>
        <v>INTERNO</v>
      </c>
      <c r="K3684" s="28" t="str">
        <f>Def_Instancias_Equipamentos!$D$722</f>
        <v>SI-17SA:DI-BPMPkup-1</v>
      </c>
      <c r="L3684" s="19" t="str">
        <f>Def_Instancias_Equipamentos!$D$1233</f>
        <v>SI-17SA:DI-BPMSigPatch-1</v>
      </c>
      <c r="M3684" s="44" t="s">
        <v>89</v>
      </c>
      <c r="N3684" s="30" t="s">
        <v>52</v>
      </c>
      <c r="O3684" s="28" t="str">
        <f>Def_Sistemas_Conectores_Cabos!$B$8</f>
        <v>SMA-RP 50-ohm</v>
      </c>
      <c r="P3684" s="19" t="str">
        <f>Def_Sistemas_Conectores_Cabos!$B$8</f>
        <v>SMA-RP 50-ohm</v>
      </c>
      <c r="Q3684" s="27" t="s">
        <v>91</v>
      </c>
      <c r="R3684" s="45">
        <v>0.5</v>
      </c>
      <c r="S3684" s="45">
        <v>0.5</v>
      </c>
      <c r="T3684" s="19" t="str">
        <f>Def_Sistemas_Conectores_Cabos!$C$8</f>
        <v>Cabo coaxial semi-rígido</v>
      </c>
      <c r="U3684" s="56"/>
      <c r="V3684" s="33"/>
      <c r="W3684" s="33"/>
      <c r="X3684" s="33"/>
    </row>
    <row r="3685" ht="15.75" customHeight="1">
      <c r="A3685" s="19" t="str">
        <f>Def_Sistemas_Conectores_Cabos!$A$22</f>
        <v>BPM de elétrons</v>
      </c>
      <c r="B3685" s="22" t="str">
        <f>Datas_Entregas!$A$3</f>
        <v>BTS/Anel</v>
      </c>
      <c r="C3685" s="25">
        <f t="array" ref="C3685">INDEX(Datas_Entregas!$B$2:$B$100, MATCH(B3685, Datas_Entregas!$A$2:$A$100, 0), 1)</f>
        <v>43296</v>
      </c>
      <c r="D3685" s="22" t="str">
        <f>Def_Status_Montagem!$A$4</f>
        <v>Comprado / Esperando entrega</v>
      </c>
      <c r="E3685" s="35" t="str">
        <f>Def_Status_Montagem!$B$4</f>
        <v>Contratada (inclui etiqueta)</v>
      </c>
      <c r="F3685" s="26"/>
      <c r="G3685" s="27"/>
      <c r="H3685" s="26" t="str">
        <f t="array" ref="H3685">INDEX(Def_Instancias_Equipamentos!$E$2:$E$5135, MATCH(K3685, Def_Instancias_Equipamentos!$D$2:$D$5135, 0), 1)</f>
        <v>SI-17SA</v>
      </c>
      <c r="I3685" s="27" t="str">
        <f t="array" ref="I3685">INDEX(Def_Instancias_Equipamentos!$E$2:$E$5135, MATCH(L3685, Def_Instancias_Equipamentos!$D$2:$D$5135, 0), 1)</f>
        <v>SI-17SA</v>
      </c>
      <c r="J3685" s="27" t="str">
        <f t="shared" si="26"/>
        <v>INTERNO</v>
      </c>
      <c r="K3685" s="28" t="str">
        <f>Def_Instancias_Equipamentos!$D$723</f>
        <v>SI-17SA:DI-BPMPkup-2</v>
      </c>
      <c r="L3685" s="19" t="str">
        <f>Def_Instancias_Equipamentos!$D$1234</f>
        <v>SI-17SA:DI-BPMSigPatch-2</v>
      </c>
      <c r="M3685" s="44" t="s">
        <v>89</v>
      </c>
      <c r="N3685" s="30" t="s">
        <v>52</v>
      </c>
      <c r="O3685" s="28" t="str">
        <f>Def_Sistemas_Conectores_Cabos!$B$8</f>
        <v>SMA-RP 50-ohm</v>
      </c>
      <c r="P3685" s="19" t="str">
        <f>Def_Sistemas_Conectores_Cabos!$B$8</f>
        <v>SMA-RP 50-ohm</v>
      </c>
      <c r="Q3685" s="27" t="s">
        <v>91</v>
      </c>
      <c r="R3685" s="45">
        <v>0.5</v>
      </c>
      <c r="S3685" s="45">
        <v>0.5</v>
      </c>
      <c r="T3685" s="19" t="str">
        <f>Def_Sistemas_Conectores_Cabos!$C$8</f>
        <v>Cabo coaxial semi-rígido</v>
      </c>
      <c r="U3685" s="56"/>
      <c r="V3685" s="33"/>
      <c r="W3685" s="33"/>
      <c r="X3685" s="33"/>
    </row>
    <row r="3686" ht="15.75" customHeight="1">
      <c r="A3686" s="19" t="str">
        <f>Def_Sistemas_Conectores_Cabos!$A$22</f>
        <v>BPM de elétrons</v>
      </c>
      <c r="B3686" s="22" t="str">
        <f>Datas_Entregas!$A$3</f>
        <v>BTS/Anel</v>
      </c>
      <c r="C3686" s="25">
        <f t="array" ref="C3686">INDEX(Datas_Entregas!$B$2:$B$100, MATCH(B3686, Datas_Entregas!$A$2:$A$100, 0), 1)</f>
        <v>43296</v>
      </c>
      <c r="D3686" s="22" t="str">
        <f>Def_Status_Montagem!$A$4</f>
        <v>Comprado / Esperando entrega</v>
      </c>
      <c r="E3686" s="35" t="str">
        <f>Def_Status_Montagem!$B$4</f>
        <v>Contratada (inclui etiqueta)</v>
      </c>
      <c r="F3686" s="26"/>
      <c r="G3686" s="27"/>
      <c r="H3686" s="26" t="str">
        <f t="array" ref="H3686">INDEX(Def_Instancias_Equipamentos!$E$2:$E$5135, MATCH(K3686, Def_Instancias_Equipamentos!$D$2:$D$5135, 0), 1)</f>
        <v>SI-18C1</v>
      </c>
      <c r="I3686" s="27" t="str">
        <f t="array" ref="I3686">INDEX(Def_Instancias_Equipamentos!$E$2:$E$5135, MATCH(L3686, Def_Instancias_Equipamentos!$D$2:$D$5135, 0), 1)</f>
        <v>SI-18C1</v>
      </c>
      <c r="J3686" s="27" t="str">
        <f t="shared" si="26"/>
        <v>INTERNO</v>
      </c>
      <c r="K3686" s="28" t="str">
        <f>Def_Instancias_Equipamentos!$D$666</f>
        <v>SI-18C1:DI-BPMPkup-1</v>
      </c>
      <c r="L3686" s="19" t="str">
        <f>Def_Instancias_Equipamentos!$D$1177</f>
        <v>SI-18C1:DI-BPMSigPatch-1</v>
      </c>
      <c r="M3686" s="44" t="s">
        <v>89</v>
      </c>
      <c r="N3686" s="30" t="s">
        <v>52</v>
      </c>
      <c r="O3686" s="28" t="str">
        <f>Def_Sistemas_Conectores_Cabos!$B$8</f>
        <v>SMA-RP 50-ohm</v>
      </c>
      <c r="P3686" s="19" t="str">
        <f>Def_Sistemas_Conectores_Cabos!$B$8</f>
        <v>SMA-RP 50-ohm</v>
      </c>
      <c r="Q3686" s="27" t="s">
        <v>91</v>
      </c>
      <c r="R3686" s="45">
        <v>0.5</v>
      </c>
      <c r="S3686" s="45">
        <v>0.5</v>
      </c>
      <c r="T3686" s="19" t="str">
        <f>Def_Sistemas_Conectores_Cabos!$C$8</f>
        <v>Cabo coaxial semi-rígido</v>
      </c>
      <c r="U3686" s="56"/>
      <c r="V3686" s="33"/>
      <c r="W3686" s="33"/>
      <c r="X3686" s="33"/>
    </row>
    <row r="3687" ht="15.75" customHeight="1">
      <c r="A3687" s="19" t="str">
        <f>Def_Sistemas_Conectores_Cabos!$A$22</f>
        <v>BPM de elétrons</v>
      </c>
      <c r="B3687" s="22" t="str">
        <f>Datas_Entregas!$A$3</f>
        <v>BTS/Anel</v>
      </c>
      <c r="C3687" s="25">
        <f t="array" ref="C3687">INDEX(Datas_Entregas!$B$2:$B$100, MATCH(B3687, Datas_Entregas!$A$2:$A$100, 0), 1)</f>
        <v>43296</v>
      </c>
      <c r="D3687" s="22" t="str">
        <f>Def_Status_Montagem!$A$4</f>
        <v>Comprado / Esperando entrega</v>
      </c>
      <c r="E3687" s="35" t="str">
        <f>Def_Status_Montagem!$B$4</f>
        <v>Contratada (inclui etiqueta)</v>
      </c>
      <c r="F3687" s="26"/>
      <c r="G3687" s="27"/>
      <c r="H3687" s="26" t="str">
        <f t="array" ref="H3687">INDEX(Def_Instancias_Equipamentos!$E$2:$E$5135, MATCH(K3687, Def_Instancias_Equipamentos!$D$2:$D$5135, 0), 1)</f>
        <v>SI-18C1</v>
      </c>
      <c r="I3687" s="27" t="str">
        <f t="array" ref="I3687">INDEX(Def_Instancias_Equipamentos!$E$2:$E$5135, MATCH(L3687, Def_Instancias_Equipamentos!$D$2:$D$5135, 0), 1)</f>
        <v>SI-18C1</v>
      </c>
      <c r="J3687" s="27" t="str">
        <f t="shared" si="26"/>
        <v>INTERNO</v>
      </c>
      <c r="K3687" s="28" t="str">
        <f>Def_Instancias_Equipamentos!$D$667</f>
        <v>SI-18C1:DI-BPMPkup-2</v>
      </c>
      <c r="L3687" s="19" t="str">
        <f>Def_Instancias_Equipamentos!$D$1178</f>
        <v>SI-18C1:DI-BPMSigPatch-2</v>
      </c>
      <c r="M3687" s="44" t="s">
        <v>89</v>
      </c>
      <c r="N3687" s="30" t="s">
        <v>52</v>
      </c>
      <c r="O3687" s="28" t="str">
        <f>Def_Sistemas_Conectores_Cabos!$B$8</f>
        <v>SMA-RP 50-ohm</v>
      </c>
      <c r="P3687" s="19" t="str">
        <f>Def_Sistemas_Conectores_Cabos!$B$8</f>
        <v>SMA-RP 50-ohm</v>
      </c>
      <c r="Q3687" s="27" t="s">
        <v>91</v>
      </c>
      <c r="R3687" s="45">
        <v>0.5</v>
      </c>
      <c r="S3687" s="45">
        <v>0.5</v>
      </c>
      <c r="T3687" s="19" t="str">
        <f>Def_Sistemas_Conectores_Cabos!$C$8</f>
        <v>Cabo coaxial semi-rígido</v>
      </c>
      <c r="U3687" s="56"/>
      <c r="V3687" s="33"/>
      <c r="W3687" s="33"/>
      <c r="X3687" s="33"/>
    </row>
    <row r="3688" ht="15.75" customHeight="1">
      <c r="A3688" s="19" t="str">
        <f>Def_Sistemas_Conectores_Cabos!$A$22</f>
        <v>BPM de elétrons</v>
      </c>
      <c r="B3688" s="22" t="str">
        <f>Datas_Entregas!$A$3</f>
        <v>BTS/Anel</v>
      </c>
      <c r="C3688" s="25">
        <f t="array" ref="C3688">INDEX(Datas_Entregas!$B$2:$B$100, MATCH(B3688, Datas_Entregas!$A$2:$A$100, 0), 1)</f>
        <v>43296</v>
      </c>
      <c r="D3688" s="22" t="str">
        <f>Def_Status_Montagem!$A$4</f>
        <v>Comprado / Esperando entrega</v>
      </c>
      <c r="E3688" s="35" t="str">
        <f>Def_Status_Montagem!$B$4</f>
        <v>Contratada (inclui etiqueta)</v>
      </c>
      <c r="F3688" s="26"/>
      <c r="G3688" s="27"/>
      <c r="H3688" s="26" t="str">
        <f t="array" ref="H3688">INDEX(Def_Instancias_Equipamentos!$E$2:$E$5135, MATCH(K3688, Def_Instancias_Equipamentos!$D$2:$D$5135, 0), 1)</f>
        <v>SI-18C2</v>
      </c>
      <c r="I3688" s="27" t="str">
        <f t="array" ref="I3688">INDEX(Def_Instancias_Equipamentos!$E$2:$E$5135, MATCH(L3688, Def_Instancias_Equipamentos!$D$2:$D$5135, 0), 1)</f>
        <v>SI-18C2</v>
      </c>
      <c r="J3688" s="27" t="str">
        <f t="shared" si="26"/>
        <v>INTERNO</v>
      </c>
      <c r="K3688" s="28" t="str">
        <f>Def_Instancias_Equipamentos!$D$668</f>
        <v>SI-18C2:DI-BPMPkup</v>
      </c>
      <c r="L3688" s="19" t="str">
        <f>Def_Instancias_Equipamentos!$D$1179</f>
        <v>SI-18C2:DI-BPMSigPatch</v>
      </c>
      <c r="M3688" s="44" t="s">
        <v>89</v>
      </c>
      <c r="N3688" s="30" t="s">
        <v>52</v>
      </c>
      <c r="O3688" s="28" t="str">
        <f>Def_Sistemas_Conectores_Cabos!$B$8</f>
        <v>SMA-RP 50-ohm</v>
      </c>
      <c r="P3688" s="19" t="str">
        <f>Def_Sistemas_Conectores_Cabos!$B$8</f>
        <v>SMA-RP 50-ohm</v>
      </c>
      <c r="Q3688" s="27" t="s">
        <v>91</v>
      </c>
      <c r="R3688" s="45">
        <v>0.5</v>
      </c>
      <c r="S3688" s="45">
        <v>0.5</v>
      </c>
      <c r="T3688" s="19" t="str">
        <f>Def_Sistemas_Conectores_Cabos!$C$8</f>
        <v>Cabo coaxial semi-rígido</v>
      </c>
      <c r="U3688" s="56"/>
      <c r="V3688" s="33"/>
      <c r="W3688" s="33"/>
      <c r="X3688" s="33"/>
    </row>
    <row r="3689" ht="15.75" customHeight="1">
      <c r="A3689" s="19" t="str">
        <f>Def_Sistemas_Conectores_Cabos!$A$22</f>
        <v>BPM de elétrons</v>
      </c>
      <c r="B3689" s="22" t="str">
        <f>Datas_Entregas!$A$3</f>
        <v>BTS/Anel</v>
      </c>
      <c r="C3689" s="25">
        <f t="array" ref="C3689">INDEX(Datas_Entregas!$B$2:$B$100, MATCH(B3689, Datas_Entregas!$A$2:$A$100, 0), 1)</f>
        <v>43296</v>
      </c>
      <c r="D3689" s="22" t="str">
        <f>Def_Status_Montagem!$A$4</f>
        <v>Comprado / Esperando entrega</v>
      </c>
      <c r="E3689" s="35" t="str">
        <f>Def_Status_Montagem!$B$4</f>
        <v>Contratada (inclui etiqueta)</v>
      </c>
      <c r="F3689" s="26"/>
      <c r="G3689" s="27"/>
      <c r="H3689" s="26" t="str">
        <f t="array" ref="H3689">INDEX(Def_Instancias_Equipamentos!$E$2:$E$5135, MATCH(K3689, Def_Instancias_Equipamentos!$D$2:$D$5135, 0), 1)</f>
        <v>SI-18C3</v>
      </c>
      <c r="I3689" s="27" t="str">
        <f t="array" ref="I3689">INDEX(Def_Instancias_Equipamentos!$E$2:$E$5135, MATCH(L3689, Def_Instancias_Equipamentos!$D$2:$D$5135, 0), 1)</f>
        <v>SI-18C3</v>
      </c>
      <c r="J3689" s="27" t="str">
        <f t="shared" si="26"/>
        <v>INTERNO</v>
      </c>
      <c r="K3689" s="28" t="str">
        <f>Def_Instancias_Equipamentos!$D$669</f>
        <v>SI-18C3:DI-BPMPkup-1</v>
      </c>
      <c r="L3689" s="19" t="str">
        <f>Def_Instancias_Equipamentos!$D$1180</f>
        <v>SI-18C3:DI-BPMSigPatch-1</v>
      </c>
      <c r="M3689" s="44" t="s">
        <v>89</v>
      </c>
      <c r="N3689" s="30" t="s">
        <v>52</v>
      </c>
      <c r="O3689" s="28" t="str">
        <f>Def_Sistemas_Conectores_Cabos!$B$8</f>
        <v>SMA-RP 50-ohm</v>
      </c>
      <c r="P3689" s="19" t="str">
        <f>Def_Sistemas_Conectores_Cabos!$B$8</f>
        <v>SMA-RP 50-ohm</v>
      </c>
      <c r="Q3689" s="27" t="s">
        <v>91</v>
      </c>
      <c r="R3689" s="45">
        <v>0.5</v>
      </c>
      <c r="S3689" s="45">
        <v>0.5</v>
      </c>
      <c r="T3689" s="19" t="str">
        <f>Def_Sistemas_Conectores_Cabos!$C$8</f>
        <v>Cabo coaxial semi-rígido</v>
      </c>
      <c r="U3689" s="56"/>
      <c r="V3689" s="33"/>
      <c r="W3689" s="33"/>
      <c r="X3689" s="33"/>
    </row>
    <row r="3690" ht="15.75" customHeight="1">
      <c r="A3690" s="19" t="str">
        <f>Def_Sistemas_Conectores_Cabos!$A$22</f>
        <v>BPM de elétrons</v>
      </c>
      <c r="B3690" s="22" t="str">
        <f>Datas_Entregas!$A$3</f>
        <v>BTS/Anel</v>
      </c>
      <c r="C3690" s="25">
        <f t="array" ref="C3690">INDEX(Datas_Entregas!$B$2:$B$100, MATCH(B3690, Datas_Entregas!$A$2:$A$100, 0), 1)</f>
        <v>43296</v>
      </c>
      <c r="D3690" s="22" t="str">
        <f>Def_Status_Montagem!$A$4</f>
        <v>Comprado / Esperando entrega</v>
      </c>
      <c r="E3690" s="35" t="str">
        <f>Def_Status_Montagem!$B$4</f>
        <v>Contratada (inclui etiqueta)</v>
      </c>
      <c r="F3690" s="26"/>
      <c r="G3690" s="27"/>
      <c r="H3690" s="26" t="str">
        <f t="array" ref="H3690">INDEX(Def_Instancias_Equipamentos!$E$2:$E$5135, MATCH(K3690, Def_Instancias_Equipamentos!$D$2:$D$5135, 0), 1)</f>
        <v>SI-18C3</v>
      </c>
      <c r="I3690" s="27" t="str">
        <f t="array" ref="I3690">INDEX(Def_Instancias_Equipamentos!$E$2:$E$5135, MATCH(L3690, Def_Instancias_Equipamentos!$D$2:$D$5135, 0), 1)</f>
        <v>SI-18C3</v>
      </c>
      <c r="J3690" s="27" t="str">
        <f t="shared" si="26"/>
        <v>INTERNO</v>
      </c>
      <c r="K3690" s="28" t="str">
        <f>Def_Instancias_Equipamentos!$D$670</f>
        <v>SI-18C3:DI-BPMPkup-2</v>
      </c>
      <c r="L3690" s="19" t="str">
        <f>Def_Instancias_Equipamentos!$D$1181</f>
        <v>SI-18C3:DI-BPMSigPatch-2</v>
      </c>
      <c r="M3690" s="44" t="s">
        <v>89</v>
      </c>
      <c r="N3690" s="30" t="s">
        <v>52</v>
      </c>
      <c r="O3690" s="28" t="str">
        <f>Def_Sistemas_Conectores_Cabos!$B$8</f>
        <v>SMA-RP 50-ohm</v>
      </c>
      <c r="P3690" s="19" t="str">
        <f>Def_Sistemas_Conectores_Cabos!$B$8</f>
        <v>SMA-RP 50-ohm</v>
      </c>
      <c r="Q3690" s="27" t="s">
        <v>91</v>
      </c>
      <c r="R3690" s="45">
        <v>0.5</v>
      </c>
      <c r="S3690" s="45">
        <v>0.5</v>
      </c>
      <c r="T3690" s="19" t="str">
        <f>Def_Sistemas_Conectores_Cabos!$C$8</f>
        <v>Cabo coaxial semi-rígido</v>
      </c>
      <c r="U3690" s="56"/>
      <c r="V3690" s="33"/>
      <c r="W3690" s="33"/>
      <c r="X3690" s="33"/>
    </row>
    <row r="3691" ht="15.75" customHeight="1">
      <c r="A3691" s="19" t="str">
        <f>Def_Sistemas_Conectores_Cabos!$A$22</f>
        <v>BPM de elétrons</v>
      </c>
      <c r="B3691" s="22" t="str">
        <f>Datas_Entregas!$A$3</f>
        <v>BTS/Anel</v>
      </c>
      <c r="C3691" s="25">
        <f t="array" ref="C3691">INDEX(Datas_Entregas!$B$2:$B$100, MATCH(B3691, Datas_Entregas!$A$2:$A$100, 0), 1)</f>
        <v>43296</v>
      </c>
      <c r="D3691" s="22" t="str">
        <f>Def_Status_Montagem!$A$4</f>
        <v>Comprado / Esperando entrega</v>
      </c>
      <c r="E3691" s="35" t="str">
        <f>Def_Status_Montagem!$B$4</f>
        <v>Contratada (inclui etiqueta)</v>
      </c>
      <c r="F3691" s="26"/>
      <c r="G3691" s="27"/>
      <c r="H3691" s="26" t="str">
        <f t="array" ref="H3691">INDEX(Def_Instancias_Equipamentos!$E$2:$E$5135, MATCH(K3691, Def_Instancias_Equipamentos!$D$2:$D$5135, 0), 1)</f>
        <v>SI-18C4</v>
      </c>
      <c r="I3691" s="27" t="str">
        <f t="array" ref="I3691">INDEX(Def_Instancias_Equipamentos!$E$2:$E$5135, MATCH(L3691, Def_Instancias_Equipamentos!$D$2:$D$5135, 0), 1)</f>
        <v>SI-18C4</v>
      </c>
      <c r="J3691" s="27" t="str">
        <f t="shared" si="26"/>
        <v>INTERNO</v>
      </c>
      <c r="K3691" s="28" t="str">
        <f>Def_Instancias_Equipamentos!$D$671</f>
        <v>SI-18C4:DI-BPMPkup</v>
      </c>
      <c r="L3691" s="19" t="str">
        <f>Def_Instancias_Equipamentos!$D$1182</f>
        <v>SI-18C4:DI-BPMSigPatch</v>
      </c>
      <c r="M3691" s="44" t="s">
        <v>89</v>
      </c>
      <c r="N3691" s="30" t="s">
        <v>52</v>
      </c>
      <c r="O3691" s="28" t="str">
        <f>Def_Sistemas_Conectores_Cabos!$B$8</f>
        <v>SMA-RP 50-ohm</v>
      </c>
      <c r="P3691" s="19" t="str">
        <f>Def_Sistemas_Conectores_Cabos!$B$8</f>
        <v>SMA-RP 50-ohm</v>
      </c>
      <c r="Q3691" s="27" t="s">
        <v>91</v>
      </c>
      <c r="R3691" s="45">
        <v>0.5</v>
      </c>
      <c r="S3691" s="45">
        <v>0.5</v>
      </c>
      <c r="T3691" s="19" t="str">
        <f>Def_Sistemas_Conectores_Cabos!$C$8</f>
        <v>Cabo coaxial semi-rígido</v>
      </c>
      <c r="U3691" s="56"/>
      <c r="V3691" s="33"/>
      <c r="W3691" s="33"/>
      <c r="X3691" s="33"/>
    </row>
    <row r="3692" ht="15.75" customHeight="1">
      <c r="A3692" s="19" t="str">
        <f>Def_Sistemas_Conectores_Cabos!$A$22</f>
        <v>BPM de elétrons</v>
      </c>
      <c r="B3692" s="22" t="str">
        <f>Datas_Entregas!$A$3</f>
        <v>BTS/Anel</v>
      </c>
      <c r="C3692" s="25">
        <f t="array" ref="C3692">INDEX(Datas_Entregas!$B$2:$B$100, MATCH(B3692, Datas_Entregas!$A$2:$A$100, 0), 1)</f>
        <v>43296</v>
      </c>
      <c r="D3692" s="22" t="str">
        <f>Def_Status_Montagem!$A$4</f>
        <v>Comprado / Esperando entrega</v>
      </c>
      <c r="E3692" s="35" t="str">
        <f>Def_Status_Montagem!$B$4</f>
        <v>Contratada (inclui etiqueta)</v>
      </c>
      <c r="F3692" s="26"/>
      <c r="G3692" s="27"/>
      <c r="H3692" s="26" t="str">
        <f t="array" ref="H3692">INDEX(Def_Instancias_Equipamentos!$E$2:$E$5135, MATCH(K3692, Def_Instancias_Equipamentos!$D$2:$D$5135, 0), 1)</f>
        <v>SI-18M1</v>
      </c>
      <c r="I3692" s="27" t="str">
        <f t="array" ref="I3692">INDEX(Def_Instancias_Equipamentos!$E$2:$E$5135, MATCH(L3692, Def_Instancias_Equipamentos!$D$2:$D$5135, 0), 1)</f>
        <v>SI-18M1</v>
      </c>
      <c r="J3692" s="27" t="str">
        <f t="shared" si="26"/>
        <v>INTERNO</v>
      </c>
      <c r="K3692" s="28" t="str">
        <f>Def_Instancias_Equipamentos!$D$672</f>
        <v>SI-18M1:DI-BPMPkup</v>
      </c>
      <c r="L3692" s="19" t="str">
        <f>Def_Instancias_Equipamentos!$D$1183</f>
        <v>SI-18M1:DI-BPMSigPatch</v>
      </c>
      <c r="M3692" s="44" t="s">
        <v>89</v>
      </c>
      <c r="N3692" s="30" t="s">
        <v>52</v>
      </c>
      <c r="O3692" s="28" t="str">
        <f>Def_Sistemas_Conectores_Cabos!$B$8</f>
        <v>SMA-RP 50-ohm</v>
      </c>
      <c r="P3692" s="19" t="str">
        <f>Def_Sistemas_Conectores_Cabos!$B$8</f>
        <v>SMA-RP 50-ohm</v>
      </c>
      <c r="Q3692" s="27" t="s">
        <v>91</v>
      </c>
      <c r="R3692" s="45">
        <v>0.5</v>
      </c>
      <c r="S3692" s="45">
        <v>0.5</v>
      </c>
      <c r="T3692" s="19" t="str">
        <f>Def_Sistemas_Conectores_Cabos!$C$8</f>
        <v>Cabo coaxial semi-rígido</v>
      </c>
      <c r="U3692" s="56"/>
      <c r="V3692" s="33"/>
      <c r="W3692" s="33"/>
      <c r="X3692" s="33"/>
    </row>
    <row r="3693" ht="15.75" customHeight="1">
      <c r="A3693" s="19" t="str">
        <f>Def_Sistemas_Conectores_Cabos!$A$22</f>
        <v>BPM de elétrons</v>
      </c>
      <c r="B3693" s="22" t="str">
        <f>Datas_Entregas!$A$3</f>
        <v>BTS/Anel</v>
      </c>
      <c r="C3693" s="25">
        <f t="array" ref="C3693">INDEX(Datas_Entregas!$B$2:$B$100, MATCH(B3693, Datas_Entregas!$A$2:$A$100, 0), 1)</f>
        <v>43296</v>
      </c>
      <c r="D3693" s="22" t="str">
        <f>Def_Status_Montagem!$A$4</f>
        <v>Comprado / Esperando entrega</v>
      </c>
      <c r="E3693" s="35" t="str">
        <f>Def_Status_Montagem!$B$4</f>
        <v>Contratada (inclui etiqueta)</v>
      </c>
      <c r="F3693" s="26"/>
      <c r="G3693" s="27"/>
      <c r="H3693" s="26" t="str">
        <f t="array" ref="H3693">INDEX(Def_Instancias_Equipamentos!$E$2:$E$5135, MATCH(K3693, Def_Instancias_Equipamentos!$D$2:$D$5135, 0), 1)</f>
        <v>SI-18M2</v>
      </c>
      <c r="I3693" s="27" t="str">
        <f t="array" ref="I3693">INDEX(Def_Instancias_Equipamentos!$E$2:$E$5135, MATCH(L3693, Def_Instancias_Equipamentos!$D$2:$D$5135, 0), 1)</f>
        <v>SI-18M2</v>
      </c>
      <c r="J3693" s="27" t="str">
        <f t="shared" si="26"/>
        <v>INTERNO</v>
      </c>
      <c r="K3693" s="28" t="str">
        <f>Def_Instancias_Equipamentos!$D$673</f>
        <v>SI-18M2:DI-BPMPkup</v>
      </c>
      <c r="L3693" s="19" t="str">
        <f>Def_Instancias_Equipamentos!$D$1184</f>
        <v>SI-18M2:DI-BPMSigPatch</v>
      </c>
      <c r="M3693" s="44" t="s">
        <v>89</v>
      </c>
      <c r="N3693" s="30" t="s">
        <v>52</v>
      </c>
      <c r="O3693" s="28" t="str">
        <f>Def_Sistemas_Conectores_Cabos!$B$8</f>
        <v>SMA-RP 50-ohm</v>
      </c>
      <c r="P3693" s="19" t="str">
        <f>Def_Sistemas_Conectores_Cabos!$B$8</f>
        <v>SMA-RP 50-ohm</v>
      </c>
      <c r="Q3693" s="27" t="s">
        <v>91</v>
      </c>
      <c r="R3693" s="45">
        <v>0.5</v>
      </c>
      <c r="S3693" s="45">
        <v>0.5</v>
      </c>
      <c r="T3693" s="19" t="str">
        <f>Def_Sistemas_Conectores_Cabos!$C$8</f>
        <v>Cabo coaxial semi-rígido</v>
      </c>
      <c r="U3693" s="56"/>
      <c r="V3693" s="33"/>
      <c r="W3693" s="33"/>
      <c r="X3693" s="33"/>
    </row>
    <row r="3694" ht="15.75" customHeight="1">
      <c r="A3694" s="19" t="str">
        <f>Def_Sistemas_Conectores_Cabos!$A$22</f>
        <v>BPM de elétrons</v>
      </c>
      <c r="B3694" s="22" t="str">
        <f>Datas_Entregas!$A$3</f>
        <v>BTS/Anel</v>
      </c>
      <c r="C3694" s="25">
        <f t="array" ref="C3694">INDEX(Datas_Entregas!$B$2:$B$100, MATCH(B3694, Datas_Entregas!$A$2:$A$100, 0), 1)</f>
        <v>43296</v>
      </c>
      <c r="D3694" s="22" t="str">
        <f>Def_Status_Montagem!$A$4</f>
        <v>Comprado / Esperando entrega</v>
      </c>
      <c r="E3694" s="35" t="str">
        <f>Def_Status_Montagem!$B$4</f>
        <v>Contratada (inclui etiqueta)</v>
      </c>
      <c r="F3694" s="26"/>
      <c r="G3694" s="27"/>
      <c r="H3694" s="26" t="str">
        <f t="array" ref="H3694">INDEX(Def_Instancias_Equipamentos!$E$2:$E$5135, MATCH(K3694, Def_Instancias_Equipamentos!$D$2:$D$5135, 0), 1)</f>
        <v>SI-18SB</v>
      </c>
      <c r="I3694" s="27" t="str">
        <f t="array" ref="I3694">INDEX(Def_Instancias_Equipamentos!$E$2:$E$5135, MATCH(L3694, Def_Instancias_Equipamentos!$D$2:$D$5135, 0), 1)</f>
        <v>SI-18SB</v>
      </c>
      <c r="J3694" s="27" t="str">
        <f t="shared" si="26"/>
        <v>INTERNO</v>
      </c>
      <c r="K3694" s="28" t="str">
        <f>Def_Instancias_Equipamentos!$D$724</f>
        <v>SI-18SB:DI-BPMPkup-1</v>
      </c>
      <c r="L3694" s="19" t="str">
        <f>Def_Instancias_Equipamentos!$D$1235</f>
        <v>SI-18SB:DI-BPMSigPatch-1</v>
      </c>
      <c r="M3694" s="44" t="s">
        <v>89</v>
      </c>
      <c r="N3694" s="30" t="s">
        <v>52</v>
      </c>
      <c r="O3694" s="28" t="str">
        <f>Def_Sistemas_Conectores_Cabos!$B$8</f>
        <v>SMA-RP 50-ohm</v>
      </c>
      <c r="P3694" s="19" t="str">
        <f>Def_Sistemas_Conectores_Cabos!$B$8</f>
        <v>SMA-RP 50-ohm</v>
      </c>
      <c r="Q3694" s="27" t="s">
        <v>91</v>
      </c>
      <c r="R3694" s="45">
        <v>0.5</v>
      </c>
      <c r="S3694" s="45">
        <v>0.5</v>
      </c>
      <c r="T3694" s="19" t="str">
        <f>Def_Sistemas_Conectores_Cabos!$C$8</f>
        <v>Cabo coaxial semi-rígido</v>
      </c>
      <c r="U3694" s="56"/>
      <c r="V3694" s="33"/>
      <c r="W3694" s="33"/>
      <c r="X3694" s="33"/>
    </row>
    <row r="3695" ht="15.75" customHeight="1">
      <c r="A3695" s="19" t="str">
        <f>Def_Sistemas_Conectores_Cabos!$A$22</f>
        <v>BPM de elétrons</v>
      </c>
      <c r="B3695" s="22" t="str">
        <f>Datas_Entregas!$A$3</f>
        <v>BTS/Anel</v>
      </c>
      <c r="C3695" s="25">
        <f t="array" ref="C3695">INDEX(Datas_Entregas!$B$2:$B$100, MATCH(B3695, Datas_Entregas!$A$2:$A$100, 0), 1)</f>
        <v>43296</v>
      </c>
      <c r="D3695" s="22" t="str">
        <f>Def_Status_Montagem!$A$4</f>
        <v>Comprado / Esperando entrega</v>
      </c>
      <c r="E3695" s="35" t="str">
        <f>Def_Status_Montagem!$B$4</f>
        <v>Contratada (inclui etiqueta)</v>
      </c>
      <c r="F3695" s="26"/>
      <c r="G3695" s="27"/>
      <c r="H3695" s="26" t="str">
        <f t="array" ref="H3695">INDEX(Def_Instancias_Equipamentos!$E$2:$E$5135, MATCH(K3695, Def_Instancias_Equipamentos!$D$2:$D$5135, 0), 1)</f>
        <v>SI-18SB</v>
      </c>
      <c r="I3695" s="27" t="str">
        <f t="array" ref="I3695">INDEX(Def_Instancias_Equipamentos!$E$2:$E$5135, MATCH(L3695, Def_Instancias_Equipamentos!$D$2:$D$5135, 0), 1)</f>
        <v>SI-18SB</v>
      </c>
      <c r="J3695" s="27" t="str">
        <f t="shared" si="26"/>
        <v>INTERNO</v>
      </c>
      <c r="K3695" s="28" t="str">
        <f>Def_Instancias_Equipamentos!$D$725</f>
        <v>SI-18SB:DI-BPMPkup-2</v>
      </c>
      <c r="L3695" s="19" t="str">
        <f>Def_Instancias_Equipamentos!$D$1236</f>
        <v>SI-18SB:DI-BPMSigPatch-2</v>
      </c>
      <c r="M3695" s="44" t="s">
        <v>89</v>
      </c>
      <c r="N3695" s="30" t="s">
        <v>52</v>
      </c>
      <c r="O3695" s="28" t="str">
        <f>Def_Sistemas_Conectores_Cabos!$B$8</f>
        <v>SMA-RP 50-ohm</v>
      </c>
      <c r="P3695" s="19" t="str">
        <f>Def_Sistemas_Conectores_Cabos!$B$8</f>
        <v>SMA-RP 50-ohm</v>
      </c>
      <c r="Q3695" s="27" t="s">
        <v>91</v>
      </c>
      <c r="R3695" s="45">
        <v>0.5</v>
      </c>
      <c r="S3695" s="45">
        <v>0.5</v>
      </c>
      <c r="T3695" s="19" t="str">
        <f>Def_Sistemas_Conectores_Cabos!$C$8</f>
        <v>Cabo coaxial semi-rígido</v>
      </c>
      <c r="U3695" s="56"/>
      <c r="V3695" s="33"/>
      <c r="W3695" s="33"/>
      <c r="X3695" s="33"/>
    </row>
    <row r="3696" ht="15.75" customHeight="1">
      <c r="A3696" s="19" t="str">
        <f>Def_Sistemas_Conectores_Cabos!$A$22</f>
        <v>BPM de elétrons</v>
      </c>
      <c r="B3696" s="22" t="str">
        <f>Datas_Entregas!$A$3</f>
        <v>BTS/Anel</v>
      </c>
      <c r="C3696" s="25">
        <f t="array" ref="C3696">INDEX(Datas_Entregas!$B$2:$B$100, MATCH(B3696, Datas_Entregas!$A$2:$A$100, 0), 1)</f>
        <v>43296</v>
      </c>
      <c r="D3696" s="22" t="str">
        <f>Def_Status_Montagem!$A$4</f>
        <v>Comprado / Esperando entrega</v>
      </c>
      <c r="E3696" s="35" t="str">
        <f>Def_Status_Montagem!$B$4</f>
        <v>Contratada (inclui etiqueta)</v>
      </c>
      <c r="F3696" s="26"/>
      <c r="G3696" s="27"/>
      <c r="H3696" s="26" t="str">
        <f t="array" ref="H3696">INDEX(Def_Instancias_Equipamentos!$E$2:$E$5135, MATCH(K3696, Def_Instancias_Equipamentos!$D$2:$D$5135, 0), 1)</f>
        <v>SI-19C1</v>
      </c>
      <c r="I3696" s="27" t="str">
        <f t="array" ref="I3696">INDEX(Def_Instancias_Equipamentos!$E$2:$E$5135, MATCH(L3696, Def_Instancias_Equipamentos!$D$2:$D$5135, 0), 1)</f>
        <v>SI-19C1</v>
      </c>
      <c r="J3696" s="27" t="str">
        <f t="shared" si="26"/>
        <v>INTERNO</v>
      </c>
      <c r="K3696" s="28" t="str">
        <f>Def_Instancias_Equipamentos!$D$674</f>
        <v>SI-19C1:DI-BPMPkup-1</v>
      </c>
      <c r="L3696" s="19" t="str">
        <f>Def_Instancias_Equipamentos!$D$1185</f>
        <v>SI-19C1:DI-BPMSigPatch-1</v>
      </c>
      <c r="M3696" s="44" t="s">
        <v>89</v>
      </c>
      <c r="N3696" s="30" t="s">
        <v>52</v>
      </c>
      <c r="O3696" s="28" t="str">
        <f>Def_Sistemas_Conectores_Cabos!$B$8</f>
        <v>SMA-RP 50-ohm</v>
      </c>
      <c r="P3696" s="19" t="str">
        <f>Def_Sistemas_Conectores_Cabos!$B$8</f>
        <v>SMA-RP 50-ohm</v>
      </c>
      <c r="Q3696" s="27" t="s">
        <v>91</v>
      </c>
      <c r="R3696" s="45">
        <v>0.5</v>
      </c>
      <c r="S3696" s="45">
        <v>0.5</v>
      </c>
      <c r="T3696" s="19" t="str">
        <f>Def_Sistemas_Conectores_Cabos!$C$8</f>
        <v>Cabo coaxial semi-rígido</v>
      </c>
      <c r="U3696" s="56"/>
      <c r="V3696" s="33"/>
      <c r="W3696" s="33"/>
      <c r="X3696" s="33"/>
    </row>
    <row r="3697" ht="15.75" customHeight="1">
      <c r="A3697" s="19" t="str">
        <f>Def_Sistemas_Conectores_Cabos!$A$22</f>
        <v>BPM de elétrons</v>
      </c>
      <c r="B3697" s="22" t="str">
        <f>Datas_Entregas!$A$3</f>
        <v>BTS/Anel</v>
      </c>
      <c r="C3697" s="25">
        <f t="array" ref="C3697">INDEX(Datas_Entregas!$B$2:$B$100, MATCH(B3697, Datas_Entregas!$A$2:$A$100, 0), 1)</f>
        <v>43296</v>
      </c>
      <c r="D3697" s="22" t="str">
        <f>Def_Status_Montagem!$A$4</f>
        <v>Comprado / Esperando entrega</v>
      </c>
      <c r="E3697" s="35" t="str">
        <f>Def_Status_Montagem!$B$4</f>
        <v>Contratada (inclui etiqueta)</v>
      </c>
      <c r="F3697" s="26"/>
      <c r="G3697" s="27"/>
      <c r="H3697" s="26" t="str">
        <f t="array" ref="H3697">INDEX(Def_Instancias_Equipamentos!$E$2:$E$5135, MATCH(K3697, Def_Instancias_Equipamentos!$D$2:$D$5135, 0), 1)</f>
        <v>SI-19C1</v>
      </c>
      <c r="I3697" s="27" t="str">
        <f t="array" ref="I3697">INDEX(Def_Instancias_Equipamentos!$E$2:$E$5135, MATCH(L3697, Def_Instancias_Equipamentos!$D$2:$D$5135, 0), 1)</f>
        <v>SI-19C1</v>
      </c>
      <c r="J3697" s="27" t="str">
        <f t="shared" si="26"/>
        <v>INTERNO</v>
      </c>
      <c r="K3697" s="28" t="str">
        <f>Def_Instancias_Equipamentos!$D$675</f>
        <v>SI-19C1:DI-BPMPkup-2</v>
      </c>
      <c r="L3697" s="19" t="str">
        <f>Def_Instancias_Equipamentos!$D$1186</f>
        <v>SI-19C1:DI-BPMSigPatch-2</v>
      </c>
      <c r="M3697" s="44" t="s">
        <v>89</v>
      </c>
      <c r="N3697" s="30" t="s">
        <v>52</v>
      </c>
      <c r="O3697" s="28" t="str">
        <f>Def_Sistemas_Conectores_Cabos!$B$8</f>
        <v>SMA-RP 50-ohm</v>
      </c>
      <c r="P3697" s="19" t="str">
        <f>Def_Sistemas_Conectores_Cabos!$B$8</f>
        <v>SMA-RP 50-ohm</v>
      </c>
      <c r="Q3697" s="27" t="s">
        <v>91</v>
      </c>
      <c r="R3697" s="45">
        <v>0.5</v>
      </c>
      <c r="S3697" s="45">
        <v>0.5</v>
      </c>
      <c r="T3697" s="19" t="str">
        <f>Def_Sistemas_Conectores_Cabos!$C$8</f>
        <v>Cabo coaxial semi-rígido</v>
      </c>
      <c r="U3697" s="56"/>
      <c r="V3697" s="33"/>
      <c r="W3697" s="33"/>
      <c r="X3697" s="33"/>
    </row>
    <row r="3698" ht="15.75" customHeight="1">
      <c r="A3698" s="19" t="str">
        <f>Def_Sistemas_Conectores_Cabos!$A$22</f>
        <v>BPM de elétrons</v>
      </c>
      <c r="B3698" s="22" t="str">
        <f>Datas_Entregas!$A$3</f>
        <v>BTS/Anel</v>
      </c>
      <c r="C3698" s="25">
        <f t="array" ref="C3698">INDEX(Datas_Entregas!$B$2:$B$100, MATCH(B3698, Datas_Entregas!$A$2:$A$100, 0), 1)</f>
        <v>43296</v>
      </c>
      <c r="D3698" s="22" t="str">
        <f>Def_Status_Montagem!$A$4</f>
        <v>Comprado / Esperando entrega</v>
      </c>
      <c r="E3698" s="35" t="str">
        <f>Def_Status_Montagem!$B$4</f>
        <v>Contratada (inclui etiqueta)</v>
      </c>
      <c r="F3698" s="26"/>
      <c r="G3698" s="27"/>
      <c r="H3698" s="26" t="str">
        <f t="array" ref="H3698">INDEX(Def_Instancias_Equipamentos!$E$2:$E$5135, MATCH(K3698, Def_Instancias_Equipamentos!$D$2:$D$5135, 0), 1)</f>
        <v>SI-19C2</v>
      </c>
      <c r="I3698" s="27" t="str">
        <f t="array" ref="I3698">INDEX(Def_Instancias_Equipamentos!$E$2:$E$5135, MATCH(L3698, Def_Instancias_Equipamentos!$D$2:$D$5135, 0), 1)</f>
        <v>SI-19C2</v>
      </c>
      <c r="J3698" s="27" t="str">
        <f t="shared" si="26"/>
        <v>INTERNO</v>
      </c>
      <c r="K3698" s="28" t="str">
        <f>Def_Instancias_Equipamentos!$D$676</f>
        <v>SI-19C2:DI-BPMPkup</v>
      </c>
      <c r="L3698" s="19" t="str">
        <f>Def_Instancias_Equipamentos!$D$1187</f>
        <v>SI-19C2:DI-BPMSigPatch</v>
      </c>
      <c r="M3698" s="44" t="s">
        <v>89</v>
      </c>
      <c r="N3698" s="30" t="s">
        <v>52</v>
      </c>
      <c r="O3698" s="28" t="str">
        <f>Def_Sistemas_Conectores_Cabos!$B$8</f>
        <v>SMA-RP 50-ohm</v>
      </c>
      <c r="P3698" s="19" t="str">
        <f>Def_Sistemas_Conectores_Cabos!$B$8</f>
        <v>SMA-RP 50-ohm</v>
      </c>
      <c r="Q3698" s="27" t="s">
        <v>91</v>
      </c>
      <c r="R3698" s="45">
        <v>0.5</v>
      </c>
      <c r="S3698" s="45">
        <v>0.5</v>
      </c>
      <c r="T3698" s="19" t="str">
        <f>Def_Sistemas_Conectores_Cabos!$C$8</f>
        <v>Cabo coaxial semi-rígido</v>
      </c>
      <c r="U3698" s="56"/>
      <c r="V3698" s="33"/>
      <c r="W3698" s="33"/>
      <c r="X3698" s="33"/>
    </row>
    <row r="3699" ht="15.75" customHeight="1">
      <c r="A3699" s="19" t="str">
        <f>Def_Sistemas_Conectores_Cabos!$A$22</f>
        <v>BPM de elétrons</v>
      </c>
      <c r="B3699" s="22" t="str">
        <f>Datas_Entregas!$A$3</f>
        <v>BTS/Anel</v>
      </c>
      <c r="C3699" s="25">
        <f t="array" ref="C3699">INDEX(Datas_Entregas!$B$2:$B$100, MATCH(B3699, Datas_Entregas!$A$2:$A$100, 0), 1)</f>
        <v>43296</v>
      </c>
      <c r="D3699" s="22" t="str">
        <f>Def_Status_Montagem!$A$4</f>
        <v>Comprado / Esperando entrega</v>
      </c>
      <c r="E3699" s="35" t="str">
        <f>Def_Status_Montagem!$B$4</f>
        <v>Contratada (inclui etiqueta)</v>
      </c>
      <c r="F3699" s="26"/>
      <c r="G3699" s="27"/>
      <c r="H3699" s="26" t="str">
        <f t="array" ref="H3699">INDEX(Def_Instancias_Equipamentos!$E$2:$E$5135, MATCH(K3699, Def_Instancias_Equipamentos!$D$2:$D$5135, 0), 1)</f>
        <v>SI-19C3</v>
      </c>
      <c r="I3699" s="27" t="str">
        <f t="array" ref="I3699">INDEX(Def_Instancias_Equipamentos!$E$2:$E$5135, MATCH(L3699, Def_Instancias_Equipamentos!$D$2:$D$5135, 0), 1)</f>
        <v>SI-19C3</v>
      </c>
      <c r="J3699" s="27" t="str">
        <f t="shared" si="26"/>
        <v>INTERNO</v>
      </c>
      <c r="K3699" s="28" t="str">
        <f>Def_Instancias_Equipamentos!$D$677</f>
        <v>SI-19C3:DI-BPMPkup-1</v>
      </c>
      <c r="L3699" s="19" t="str">
        <f>Def_Instancias_Equipamentos!$D$1188</f>
        <v>SI-19C3:DI-BPMSigPatch-1</v>
      </c>
      <c r="M3699" s="44" t="s">
        <v>89</v>
      </c>
      <c r="N3699" s="30" t="s">
        <v>52</v>
      </c>
      <c r="O3699" s="28" t="str">
        <f>Def_Sistemas_Conectores_Cabos!$B$8</f>
        <v>SMA-RP 50-ohm</v>
      </c>
      <c r="P3699" s="19" t="str">
        <f>Def_Sistemas_Conectores_Cabos!$B$8</f>
        <v>SMA-RP 50-ohm</v>
      </c>
      <c r="Q3699" s="27" t="s">
        <v>91</v>
      </c>
      <c r="R3699" s="45">
        <v>0.5</v>
      </c>
      <c r="S3699" s="45">
        <v>0.5</v>
      </c>
      <c r="T3699" s="19" t="str">
        <f>Def_Sistemas_Conectores_Cabos!$C$8</f>
        <v>Cabo coaxial semi-rígido</v>
      </c>
      <c r="U3699" s="56"/>
      <c r="V3699" s="33"/>
      <c r="W3699" s="33"/>
      <c r="X3699" s="33"/>
    </row>
    <row r="3700" ht="15.75" customHeight="1">
      <c r="A3700" s="19" t="str">
        <f>Def_Sistemas_Conectores_Cabos!$A$22</f>
        <v>BPM de elétrons</v>
      </c>
      <c r="B3700" s="22" t="str">
        <f>Datas_Entregas!$A$3</f>
        <v>BTS/Anel</v>
      </c>
      <c r="C3700" s="25">
        <f t="array" ref="C3700">INDEX(Datas_Entregas!$B$2:$B$100, MATCH(B3700, Datas_Entregas!$A$2:$A$100, 0), 1)</f>
        <v>43296</v>
      </c>
      <c r="D3700" s="22" t="str">
        <f>Def_Status_Montagem!$A$4</f>
        <v>Comprado / Esperando entrega</v>
      </c>
      <c r="E3700" s="35" t="str">
        <f>Def_Status_Montagem!$B$4</f>
        <v>Contratada (inclui etiqueta)</v>
      </c>
      <c r="F3700" s="26"/>
      <c r="G3700" s="27"/>
      <c r="H3700" s="26" t="str">
        <f t="array" ref="H3700">INDEX(Def_Instancias_Equipamentos!$E$2:$E$5135, MATCH(K3700, Def_Instancias_Equipamentos!$D$2:$D$5135, 0), 1)</f>
        <v>SI-19C3</v>
      </c>
      <c r="I3700" s="27" t="str">
        <f t="array" ref="I3700">INDEX(Def_Instancias_Equipamentos!$E$2:$E$5135, MATCH(L3700, Def_Instancias_Equipamentos!$D$2:$D$5135, 0), 1)</f>
        <v>SI-19C3</v>
      </c>
      <c r="J3700" s="27" t="str">
        <f t="shared" si="26"/>
        <v>INTERNO</v>
      </c>
      <c r="K3700" s="28" t="str">
        <f>Def_Instancias_Equipamentos!$D$678</f>
        <v>SI-19C3:DI-BPMPkup-2</v>
      </c>
      <c r="L3700" s="19" t="str">
        <f>Def_Instancias_Equipamentos!$D$1189</f>
        <v>SI-19C3:DI-BPMSigPatch-2</v>
      </c>
      <c r="M3700" s="44" t="s">
        <v>89</v>
      </c>
      <c r="N3700" s="30" t="s">
        <v>52</v>
      </c>
      <c r="O3700" s="28" t="str">
        <f>Def_Sistemas_Conectores_Cabos!$B$8</f>
        <v>SMA-RP 50-ohm</v>
      </c>
      <c r="P3700" s="19" t="str">
        <f>Def_Sistemas_Conectores_Cabos!$B$8</f>
        <v>SMA-RP 50-ohm</v>
      </c>
      <c r="Q3700" s="27" t="s">
        <v>91</v>
      </c>
      <c r="R3700" s="45">
        <v>0.5</v>
      </c>
      <c r="S3700" s="45">
        <v>0.5</v>
      </c>
      <c r="T3700" s="19" t="str">
        <f>Def_Sistemas_Conectores_Cabos!$C$8</f>
        <v>Cabo coaxial semi-rígido</v>
      </c>
      <c r="U3700" s="56"/>
      <c r="V3700" s="33"/>
      <c r="W3700" s="33"/>
      <c r="X3700" s="33"/>
    </row>
    <row r="3701" ht="15.75" customHeight="1">
      <c r="A3701" s="19" t="str">
        <f>Def_Sistemas_Conectores_Cabos!$A$22</f>
        <v>BPM de elétrons</v>
      </c>
      <c r="B3701" s="22" t="str">
        <f>Datas_Entregas!$A$3</f>
        <v>BTS/Anel</v>
      </c>
      <c r="C3701" s="25">
        <f t="array" ref="C3701">INDEX(Datas_Entregas!$B$2:$B$100, MATCH(B3701, Datas_Entregas!$A$2:$A$100, 0), 1)</f>
        <v>43296</v>
      </c>
      <c r="D3701" s="22" t="str">
        <f>Def_Status_Montagem!$A$4</f>
        <v>Comprado / Esperando entrega</v>
      </c>
      <c r="E3701" s="35" t="str">
        <f>Def_Status_Montagem!$B$4</f>
        <v>Contratada (inclui etiqueta)</v>
      </c>
      <c r="F3701" s="26"/>
      <c r="G3701" s="27"/>
      <c r="H3701" s="26" t="str">
        <f t="array" ref="H3701">INDEX(Def_Instancias_Equipamentos!$E$2:$E$5135, MATCH(K3701, Def_Instancias_Equipamentos!$D$2:$D$5135, 0), 1)</f>
        <v>SI-19C4</v>
      </c>
      <c r="I3701" s="27" t="str">
        <f t="array" ref="I3701">INDEX(Def_Instancias_Equipamentos!$E$2:$E$5135, MATCH(L3701, Def_Instancias_Equipamentos!$D$2:$D$5135, 0), 1)</f>
        <v>SI-19C4</v>
      </c>
      <c r="J3701" s="27" t="str">
        <f t="shared" si="26"/>
        <v>INTERNO</v>
      </c>
      <c r="K3701" s="28" t="str">
        <f>Def_Instancias_Equipamentos!$D$679</f>
        <v>SI-19C4:DI-BPMPkup</v>
      </c>
      <c r="L3701" s="19" t="str">
        <f>Def_Instancias_Equipamentos!$D$1190</f>
        <v>SI-19C4:DI-BPMSigPatch</v>
      </c>
      <c r="M3701" s="44" t="s">
        <v>89</v>
      </c>
      <c r="N3701" s="30" t="s">
        <v>52</v>
      </c>
      <c r="O3701" s="28" t="str">
        <f>Def_Sistemas_Conectores_Cabos!$B$8</f>
        <v>SMA-RP 50-ohm</v>
      </c>
      <c r="P3701" s="19" t="str">
        <f>Def_Sistemas_Conectores_Cabos!$B$8</f>
        <v>SMA-RP 50-ohm</v>
      </c>
      <c r="Q3701" s="27" t="s">
        <v>91</v>
      </c>
      <c r="R3701" s="45">
        <v>0.5</v>
      </c>
      <c r="S3701" s="45">
        <v>0.5</v>
      </c>
      <c r="T3701" s="19" t="str">
        <f>Def_Sistemas_Conectores_Cabos!$C$8</f>
        <v>Cabo coaxial semi-rígido</v>
      </c>
      <c r="U3701" s="56"/>
      <c r="V3701" s="33"/>
      <c r="W3701" s="33"/>
      <c r="X3701" s="33"/>
    </row>
    <row r="3702" ht="15.75" customHeight="1">
      <c r="A3702" s="19" t="str">
        <f>Def_Sistemas_Conectores_Cabos!$A$22</f>
        <v>BPM de elétrons</v>
      </c>
      <c r="B3702" s="22" t="str">
        <f>Datas_Entregas!$A$3</f>
        <v>BTS/Anel</v>
      </c>
      <c r="C3702" s="25">
        <f t="array" ref="C3702">INDEX(Datas_Entregas!$B$2:$B$100, MATCH(B3702, Datas_Entregas!$A$2:$A$100, 0), 1)</f>
        <v>43296</v>
      </c>
      <c r="D3702" s="22" t="str">
        <f>Def_Status_Montagem!$A$4</f>
        <v>Comprado / Esperando entrega</v>
      </c>
      <c r="E3702" s="35" t="str">
        <f>Def_Status_Montagem!$B$4</f>
        <v>Contratada (inclui etiqueta)</v>
      </c>
      <c r="F3702" s="26"/>
      <c r="G3702" s="27"/>
      <c r="H3702" s="26" t="str">
        <f t="array" ref="H3702">INDEX(Def_Instancias_Equipamentos!$E$2:$E$5135, MATCH(K3702, Def_Instancias_Equipamentos!$D$2:$D$5135, 0), 1)</f>
        <v>SI-19M1</v>
      </c>
      <c r="I3702" s="27" t="str">
        <f t="array" ref="I3702">INDEX(Def_Instancias_Equipamentos!$E$2:$E$5135, MATCH(L3702, Def_Instancias_Equipamentos!$D$2:$D$5135, 0), 1)</f>
        <v>SI-19M1</v>
      </c>
      <c r="J3702" s="27" t="str">
        <f t="shared" si="26"/>
        <v>INTERNO</v>
      </c>
      <c r="K3702" s="28" t="str">
        <f>Def_Instancias_Equipamentos!$D$680</f>
        <v>SI-19M1:DI-BPMPkup</v>
      </c>
      <c r="L3702" s="19" t="str">
        <f>Def_Instancias_Equipamentos!$D$1191</f>
        <v>SI-19M1:DI-BPMSigPatch</v>
      </c>
      <c r="M3702" s="44" t="s">
        <v>89</v>
      </c>
      <c r="N3702" s="30" t="s">
        <v>52</v>
      </c>
      <c r="O3702" s="28" t="str">
        <f>Def_Sistemas_Conectores_Cabos!$B$8</f>
        <v>SMA-RP 50-ohm</v>
      </c>
      <c r="P3702" s="19" t="str">
        <f>Def_Sistemas_Conectores_Cabos!$B$8</f>
        <v>SMA-RP 50-ohm</v>
      </c>
      <c r="Q3702" s="27" t="s">
        <v>91</v>
      </c>
      <c r="R3702" s="45">
        <v>0.5</v>
      </c>
      <c r="S3702" s="45">
        <v>0.5</v>
      </c>
      <c r="T3702" s="19" t="str">
        <f>Def_Sistemas_Conectores_Cabos!$C$8</f>
        <v>Cabo coaxial semi-rígido</v>
      </c>
      <c r="U3702" s="56"/>
      <c r="V3702" s="33"/>
      <c r="W3702" s="33"/>
      <c r="X3702" s="33"/>
    </row>
    <row r="3703" ht="15.75" customHeight="1">
      <c r="A3703" s="19" t="str">
        <f>Def_Sistemas_Conectores_Cabos!$A$22</f>
        <v>BPM de elétrons</v>
      </c>
      <c r="B3703" s="22" t="str">
        <f>Datas_Entregas!$A$3</f>
        <v>BTS/Anel</v>
      </c>
      <c r="C3703" s="25">
        <f t="array" ref="C3703">INDEX(Datas_Entregas!$B$2:$B$100, MATCH(B3703, Datas_Entregas!$A$2:$A$100, 0), 1)</f>
        <v>43296</v>
      </c>
      <c r="D3703" s="22" t="str">
        <f>Def_Status_Montagem!$A$4</f>
        <v>Comprado / Esperando entrega</v>
      </c>
      <c r="E3703" s="35" t="str">
        <f>Def_Status_Montagem!$B$4</f>
        <v>Contratada (inclui etiqueta)</v>
      </c>
      <c r="F3703" s="26"/>
      <c r="G3703" s="27"/>
      <c r="H3703" s="26" t="str">
        <f t="array" ref="H3703">INDEX(Def_Instancias_Equipamentos!$E$2:$E$5135, MATCH(K3703, Def_Instancias_Equipamentos!$D$2:$D$5135, 0), 1)</f>
        <v>SI-19M2</v>
      </c>
      <c r="I3703" s="27" t="str">
        <f t="array" ref="I3703">INDEX(Def_Instancias_Equipamentos!$E$2:$E$5135, MATCH(L3703, Def_Instancias_Equipamentos!$D$2:$D$5135, 0), 1)</f>
        <v>SI-19M2</v>
      </c>
      <c r="J3703" s="27" t="str">
        <f t="shared" si="26"/>
        <v>INTERNO</v>
      </c>
      <c r="K3703" s="28" t="str">
        <f>Def_Instancias_Equipamentos!$D$681</f>
        <v>SI-19M2:DI-BPMPkup</v>
      </c>
      <c r="L3703" s="19" t="str">
        <f>Def_Instancias_Equipamentos!$D$1192</f>
        <v>SI-19M2:DI-BPMSigPatch</v>
      </c>
      <c r="M3703" s="44" t="s">
        <v>89</v>
      </c>
      <c r="N3703" s="30" t="s">
        <v>52</v>
      </c>
      <c r="O3703" s="28" t="str">
        <f>Def_Sistemas_Conectores_Cabos!$B$8</f>
        <v>SMA-RP 50-ohm</v>
      </c>
      <c r="P3703" s="19" t="str">
        <f>Def_Sistemas_Conectores_Cabos!$B$8</f>
        <v>SMA-RP 50-ohm</v>
      </c>
      <c r="Q3703" s="27" t="s">
        <v>91</v>
      </c>
      <c r="R3703" s="45">
        <v>0.5</v>
      </c>
      <c r="S3703" s="45">
        <v>0.5</v>
      </c>
      <c r="T3703" s="19" t="str">
        <f>Def_Sistemas_Conectores_Cabos!$C$8</f>
        <v>Cabo coaxial semi-rígido</v>
      </c>
      <c r="U3703" s="56"/>
      <c r="V3703" s="33"/>
      <c r="W3703" s="33"/>
      <c r="X3703" s="33"/>
    </row>
    <row r="3704" ht="15.75" customHeight="1">
      <c r="A3704" s="19" t="str">
        <f>Def_Sistemas_Conectores_Cabos!$A$22</f>
        <v>BPM de elétrons</v>
      </c>
      <c r="B3704" s="22" t="str">
        <f>Datas_Entregas!$A$3</f>
        <v>BTS/Anel</v>
      </c>
      <c r="C3704" s="25">
        <f t="array" ref="C3704">INDEX(Datas_Entregas!$B$2:$B$100, MATCH(B3704, Datas_Entregas!$A$2:$A$100, 0), 1)</f>
        <v>43296</v>
      </c>
      <c r="D3704" s="22" t="str">
        <f>Def_Status_Montagem!$A$4</f>
        <v>Comprado / Esperando entrega</v>
      </c>
      <c r="E3704" s="35" t="str">
        <f>Def_Status_Montagem!$B$4</f>
        <v>Contratada (inclui etiqueta)</v>
      </c>
      <c r="F3704" s="26"/>
      <c r="G3704" s="27"/>
      <c r="H3704" s="26" t="str">
        <f t="array" ref="H3704">INDEX(Def_Instancias_Equipamentos!$E$2:$E$5135, MATCH(K3704, Def_Instancias_Equipamentos!$D$2:$D$5135, 0), 1)</f>
        <v>SI-19SP</v>
      </c>
      <c r="I3704" s="27" t="str">
        <f t="array" ref="I3704">INDEX(Def_Instancias_Equipamentos!$E$2:$E$5135, MATCH(L3704, Def_Instancias_Equipamentos!$D$2:$D$5135, 0), 1)</f>
        <v>SI-19SP</v>
      </c>
      <c r="J3704" s="27" t="str">
        <f t="shared" si="26"/>
        <v>INTERNO</v>
      </c>
      <c r="K3704" s="28" t="str">
        <f>Def_Instancias_Equipamentos!$D$726</f>
        <v>SI-19SP:DI-BPMPkup-1</v>
      </c>
      <c r="L3704" s="19" t="str">
        <f>Def_Instancias_Equipamentos!$D$1237</f>
        <v>SI-19SP:DI-BPMSigPatch-1</v>
      </c>
      <c r="M3704" s="44" t="s">
        <v>89</v>
      </c>
      <c r="N3704" s="30" t="s">
        <v>52</v>
      </c>
      <c r="O3704" s="28" t="str">
        <f>Def_Sistemas_Conectores_Cabos!$B$8</f>
        <v>SMA-RP 50-ohm</v>
      </c>
      <c r="P3704" s="19" t="str">
        <f>Def_Sistemas_Conectores_Cabos!$B$8</f>
        <v>SMA-RP 50-ohm</v>
      </c>
      <c r="Q3704" s="27" t="s">
        <v>91</v>
      </c>
      <c r="R3704" s="45">
        <v>0.5</v>
      </c>
      <c r="S3704" s="45">
        <v>0.5</v>
      </c>
      <c r="T3704" s="19" t="str">
        <f>Def_Sistemas_Conectores_Cabos!$C$8</f>
        <v>Cabo coaxial semi-rígido</v>
      </c>
      <c r="U3704" s="56"/>
      <c r="V3704" s="33"/>
      <c r="W3704" s="33"/>
      <c r="X3704" s="33"/>
    </row>
    <row r="3705" ht="15.75" customHeight="1">
      <c r="A3705" s="19" t="str">
        <f>Def_Sistemas_Conectores_Cabos!$A$22</f>
        <v>BPM de elétrons</v>
      </c>
      <c r="B3705" s="22" t="str">
        <f>Datas_Entregas!$A$3</f>
        <v>BTS/Anel</v>
      </c>
      <c r="C3705" s="25">
        <f t="array" ref="C3705">INDEX(Datas_Entregas!$B$2:$B$100, MATCH(B3705, Datas_Entregas!$A$2:$A$100, 0), 1)</f>
        <v>43296</v>
      </c>
      <c r="D3705" s="22" t="str">
        <f>Def_Status_Montagem!$A$4</f>
        <v>Comprado / Esperando entrega</v>
      </c>
      <c r="E3705" s="35" t="str">
        <f>Def_Status_Montagem!$B$4</f>
        <v>Contratada (inclui etiqueta)</v>
      </c>
      <c r="F3705" s="26"/>
      <c r="G3705" s="27"/>
      <c r="H3705" s="26" t="str">
        <f t="array" ref="H3705">INDEX(Def_Instancias_Equipamentos!$E$2:$E$5135, MATCH(K3705, Def_Instancias_Equipamentos!$D$2:$D$5135, 0), 1)</f>
        <v>SI-19SP</v>
      </c>
      <c r="I3705" s="27" t="str">
        <f t="array" ref="I3705">INDEX(Def_Instancias_Equipamentos!$E$2:$E$5135, MATCH(L3705, Def_Instancias_Equipamentos!$D$2:$D$5135, 0), 1)</f>
        <v>SI-19SP</v>
      </c>
      <c r="J3705" s="27" t="str">
        <f t="shared" si="26"/>
        <v>INTERNO</v>
      </c>
      <c r="K3705" s="28" t="str">
        <f>Def_Instancias_Equipamentos!$D$727</f>
        <v>SI-19SP:DI-BPMPkup-2</v>
      </c>
      <c r="L3705" s="19" t="str">
        <f>Def_Instancias_Equipamentos!$D$1238</f>
        <v>SI-19SP:DI-BPMSigPatch-2</v>
      </c>
      <c r="M3705" s="44" t="s">
        <v>89</v>
      </c>
      <c r="N3705" s="30" t="s">
        <v>52</v>
      </c>
      <c r="O3705" s="28" t="str">
        <f>Def_Sistemas_Conectores_Cabos!$B$8</f>
        <v>SMA-RP 50-ohm</v>
      </c>
      <c r="P3705" s="19" t="str">
        <f>Def_Sistemas_Conectores_Cabos!$B$8</f>
        <v>SMA-RP 50-ohm</v>
      </c>
      <c r="Q3705" s="27" t="s">
        <v>91</v>
      </c>
      <c r="R3705" s="45">
        <v>0.5</v>
      </c>
      <c r="S3705" s="45">
        <v>0.5</v>
      </c>
      <c r="T3705" s="19" t="str">
        <f>Def_Sistemas_Conectores_Cabos!$C$8</f>
        <v>Cabo coaxial semi-rígido</v>
      </c>
      <c r="U3705" s="56"/>
      <c r="V3705" s="33"/>
      <c r="W3705" s="33"/>
      <c r="X3705" s="33"/>
    </row>
    <row r="3706" ht="15.75" customHeight="1">
      <c r="A3706" s="19" t="str">
        <f>Def_Sistemas_Conectores_Cabos!$A$22</f>
        <v>BPM de elétrons</v>
      </c>
      <c r="B3706" s="22" t="str">
        <f>Datas_Entregas!$A$3</f>
        <v>BTS/Anel</v>
      </c>
      <c r="C3706" s="25">
        <f t="array" ref="C3706">INDEX(Datas_Entregas!$B$2:$B$100, MATCH(B3706, Datas_Entregas!$A$2:$A$100, 0), 1)</f>
        <v>43296</v>
      </c>
      <c r="D3706" s="22" t="str">
        <f>Def_Status_Montagem!$A$4</f>
        <v>Comprado / Esperando entrega</v>
      </c>
      <c r="E3706" s="35" t="str">
        <f>Def_Status_Montagem!$B$4</f>
        <v>Contratada (inclui etiqueta)</v>
      </c>
      <c r="F3706" s="26"/>
      <c r="G3706" s="27"/>
      <c r="H3706" s="26" t="str">
        <f t="array" ref="H3706">INDEX(Def_Instancias_Equipamentos!$E$2:$E$5135, MATCH(K3706, Def_Instancias_Equipamentos!$D$2:$D$5135, 0), 1)</f>
        <v>SI-20C1</v>
      </c>
      <c r="I3706" s="27" t="str">
        <f t="array" ref="I3706">INDEX(Def_Instancias_Equipamentos!$E$2:$E$5135, MATCH(L3706, Def_Instancias_Equipamentos!$D$2:$D$5135, 0), 1)</f>
        <v>SI-20C1</v>
      </c>
      <c r="J3706" s="27" t="str">
        <f t="shared" si="26"/>
        <v>INTERNO</v>
      </c>
      <c r="K3706" s="28" t="str">
        <f>Def_Instancias_Equipamentos!$D$682</f>
        <v>SI-20C1:DI-BPMPkup-1</v>
      </c>
      <c r="L3706" s="19" t="str">
        <f>Def_Instancias_Equipamentos!$D$1193</f>
        <v>SI-20C1:DI-BPMSigPatch-1</v>
      </c>
      <c r="M3706" s="44" t="s">
        <v>89</v>
      </c>
      <c r="N3706" s="30" t="s">
        <v>52</v>
      </c>
      <c r="O3706" s="28" t="str">
        <f>Def_Sistemas_Conectores_Cabos!$B$8</f>
        <v>SMA-RP 50-ohm</v>
      </c>
      <c r="P3706" s="19" t="str">
        <f>Def_Sistemas_Conectores_Cabos!$B$8</f>
        <v>SMA-RP 50-ohm</v>
      </c>
      <c r="Q3706" s="27" t="s">
        <v>91</v>
      </c>
      <c r="R3706" s="45">
        <v>0.5</v>
      </c>
      <c r="S3706" s="45">
        <v>0.5</v>
      </c>
      <c r="T3706" s="19" t="str">
        <f>Def_Sistemas_Conectores_Cabos!$C$8</f>
        <v>Cabo coaxial semi-rígido</v>
      </c>
      <c r="U3706" s="56"/>
      <c r="V3706" s="33"/>
      <c r="W3706" s="33"/>
      <c r="X3706" s="33"/>
    </row>
    <row r="3707" ht="15.75" customHeight="1">
      <c r="A3707" s="19" t="str">
        <f>Def_Sistemas_Conectores_Cabos!$A$22</f>
        <v>BPM de elétrons</v>
      </c>
      <c r="B3707" s="22" t="str">
        <f>Datas_Entregas!$A$3</f>
        <v>BTS/Anel</v>
      </c>
      <c r="C3707" s="25">
        <f t="array" ref="C3707">INDEX(Datas_Entregas!$B$2:$B$100, MATCH(B3707, Datas_Entregas!$A$2:$A$100, 0), 1)</f>
        <v>43296</v>
      </c>
      <c r="D3707" s="22" t="str">
        <f>Def_Status_Montagem!$A$4</f>
        <v>Comprado / Esperando entrega</v>
      </c>
      <c r="E3707" s="35" t="str">
        <f>Def_Status_Montagem!$B$4</f>
        <v>Contratada (inclui etiqueta)</v>
      </c>
      <c r="F3707" s="26"/>
      <c r="G3707" s="27"/>
      <c r="H3707" s="26" t="str">
        <f t="array" ref="H3707">INDEX(Def_Instancias_Equipamentos!$E$2:$E$5135, MATCH(K3707, Def_Instancias_Equipamentos!$D$2:$D$5135, 0), 1)</f>
        <v>SI-20C1</v>
      </c>
      <c r="I3707" s="27" t="str">
        <f t="array" ref="I3707">INDEX(Def_Instancias_Equipamentos!$E$2:$E$5135, MATCH(L3707, Def_Instancias_Equipamentos!$D$2:$D$5135, 0), 1)</f>
        <v>SI-20C1</v>
      </c>
      <c r="J3707" s="27" t="str">
        <f t="shared" si="26"/>
        <v>INTERNO</v>
      </c>
      <c r="K3707" s="28" t="str">
        <f>Def_Instancias_Equipamentos!$D$683</f>
        <v>SI-20C1:DI-BPMPkup-2</v>
      </c>
      <c r="L3707" s="19" t="str">
        <f>Def_Instancias_Equipamentos!$D$1194</f>
        <v>SI-20C1:DI-BPMSigPatch-2</v>
      </c>
      <c r="M3707" s="44" t="s">
        <v>89</v>
      </c>
      <c r="N3707" s="30" t="s">
        <v>52</v>
      </c>
      <c r="O3707" s="28" t="str">
        <f>Def_Sistemas_Conectores_Cabos!$B$8</f>
        <v>SMA-RP 50-ohm</v>
      </c>
      <c r="P3707" s="19" t="str">
        <f>Def_Sistemas_Conectores_Cabos!$B$8</f>
        <v>SMA-RP 50-ohm</v>
      </c>
      <c r="Q3707" s="27" t="s">
        <v>91</v>
      </c>
      <c r="R3707" s="45">
        <v>0.5</v>
      </c>
      <c r="S3707" s="45">
        <v>0.5</v>
      </c>
      <c r="T3707" s="19" t="str">
        <f>Def_Sistemas_Conectores_Cabos!$C$8</f>
        <v>Cabo coaxial semi-rígido</v>
      </c>
      <c r="U3707" s="56"/>
      <c r="V3707" s="33"/>
      <c r="W3707" s="33"/>
      <c r="X3707" s="33"/>
    </row>
    <row r="3708" ht="15.75" customHeight="1">
      <c r="A3708" s="19" t="str">
        <f>Def_Sistemas_Conectores_Cabos!$A$22</f>
        <v>BPM de elétrons</v>
      </c>
      <c r="B3708" s="22" t="str">
        <f>Datas_Entregas!$A$3</f>
        <v>BTS/Anel</v>
      </c>
      <c r="C3708" s="25">
        <f t="array" ref="C3708">INDEX(Datas_Entregas!$B$2:$B$100, MATCH(B3708, Datas_Entregas!$A$2:$A$100, 0), 1)</f>
        <v>43296</v>
      </c>
      <c r="D3708" s="22" t="str">
        <f>Def_Status_Montagem!$A$4</f>
        <v>Comprado / Esperando entrega</v>
      </c>
      <c r="E3708" s="35" t="str">
        <f>Def_Status_Montagem!$B$4</f>
        <v>Contratada (inclui etiqueta)</v>
      </c>
      <c r="F3708" s="26"/>
      <c r="G3708" s="27"/>
      <c r="H3708" s="26" t="str">
        <f t="array" ref="H3708">INDEX(Def_Instancias_Equipamentos!$E$2:$E$5135, MATCH(K3708, Def_Instancias_Equipamentos!$D$2:$D$5135, 0), 1)</f>
        <v>SI-20C2</v>
      </c>
      <c r="I3708" s="27" t="str">
        <f t="array" ref="I3708">INDEX(Def_Instancias_Equipamentos!$E$2:$E$5135, MATCH(L3708, Def_Instancias_Equipamentos!$D$2:$D$5135, 0), 1)</f>
        <v>SI-20C2</v>
      </c>
      <c r="J3708" s="27" t="str">
        <f t="shared" si="26"/>
        <v>INTERNO</v>
      </c>
      <c r="K3708" s="28" t="str">
        <f>Def_Instancias_Equipamentos!$D$684</f>
        <v>SI-20C2:DI-BPMPkup</v>
      </c>
      <c r="L3708" s="19" t="str">
        <f>Def_Instancias_Equipamentos!$D$1195</f>
        <v>SI-20C2:DI-BPMSigPatch</v>
      </c>
      <c r="M3708" s="44" t="s">
        <v>89</v>
      </c>
      <c r="N3708" s="30" t="s">
        <v>52</v>
      </c>
      <c r="O3708" s="28" t="str">
        <f>Def_Sistemas_Conectores_Cabos!$B$8</f>
        <v>SMA-RP 50-ohm</v>
      </c>
      <c r="P3708" s="19" t="str">
        <f>Def_Sistemas_Conectores_Cabos!$B$8</f>
        <v>SMA-RP 50-ohm</v>
      </c>
      <c r="Q3708" s="27" t="s">
        <v>91</v>
      </c>
      <c r="R3708" s="45">
        <v>0.5</v>
      </c>
      <c r="S3708" s="45">
        <v>0.5</v>
      </c>
      <c r="T3708" s="19" t="str">
        <f>Def_Sistemas_Conectores_Cabos!$C$8</f>
        <v>Cabo coaxial semi-rígido</v>
      </c>
      <c r="U3708" s="56"/>
      <c r="V3708" s="33"/>
      <c r="W3708" s="33"/>
      <c r="X3708" s="33"/>
    </row>
    <row r="3709" ht="15.75" customHeight="1">
      <c r="A3709" s="19" t="str">
        <f>Def_Sistemas_Conectores_Cabos!$A$22</f>
        <v>BPM de elétrons</v>
      </c>
      <c r="B3709" s="22" t="str">
        <f>Datas_Entregas!$A$3</f>
        <v>BTS/Anel</v>
      </c>
      <c r="C3709" s="25">
        <f t="array" ref="C3709">INDEX(Datas_Entregas!$B$2:$B$100, MATCH(B3709, Datas_Entregas!$A$2:$A$100, 0), 1)</f>
        <v>43296</v>
      </c>
      <c r="D3709" s="22" t="str">
        <f>Def_Status_Montagem!$A$4</f>
        <v>Comprado / Esperando entrega</v>
      </c>
      <c r="E3709" s="35" t="str">
        <f>Def_Status_Montagem!$B$4</f>
        <v>Contratada (inclui etiqueta)</v>
      </c>
      <c r="F3709" s="26"/>
      <c r="G3709" s="27"/>
      <c r="H3709" s="26" t="str">
        <f t="array" ref="H3709">INDEX(Def_Instancias_Equipamentos!$E$2:$E$5135, MATCH(K3709, Def_Instancias_Equipamentos!$D$2:$D$5135, 0), 1)</f>
        <v>SI-20C3</v>
      </c>
      <c r="I3709" s="27" t="str">
        <f t="array" ref="I3709">INDEX(Def_Instancias_Equipamentos!$E$2:$E$5135, MATCH(L3709, Def_Instancias_Equipamentos!$D$2:$D$5135, 0), 1)</f>
        <v>SI-20C3</v>
      </c>
      <c r="J3709" s="27" t="str">
        <f t="shared" si="26"/>
        <v>INTERNO</v>
      </c>
      <c r="K3709" s="28" t="str">
        <f>Def_Instancias_Equipamentos!$D$685</f>
        <v>SI-20C3:DI-BPMPkup-1</v>
      </c>
      <c r="L3709" s="19" t="str">
        <f>Def_Instancias_Equipamentos!$D$1196</f>
        <v>SI-20C3:DI-BPMSigPatch-1</v>
      </c>
      <c r="M3709" s="44" t="s">
        <v>89</v>
      </c>
      <c r="N3709" s="30" t="s">
        <v>52</v>
      </c>
      <c r="O3709" s="28" t="str">
        <f>Def_Sistemas_Conectores_Cabos!$B$8</f>
        <v>SMA-RP 50-ohm</v>
      </c>
      <c r="P3709" s="19" t="str">
        <f>Def_Sistemas_Conectores_Cabos!$B$8</f>
        <v>SMA-RP 50-ohm</v>
      </c>
      <c r="Q3709" s="27" t="s">
        <v>91</v>
      </c>
      <c r="R3709" s="45">
        <v>0.5</v>
      </c>
      <c r="S3709" s="45">
        <v>0.5</v>
      </c>
      <c r="T3709" s="19" t="str">
        <f>Def_Sistemas_Conectores_Cabos!$C$8</f>
        <v>Cabo coaxial semi-rígido</v>
      </c>
      <c r="U3709" s="56"/>
      <c r="V3709" s="33"/>
      <c r="W3709" s="33"/>
      <c r="X3709" s="33"/>
    </row>
    <row r="3710" ht="15.75" customHeight="1">
      <c r="A3710" s="19" t="str">
        <f>Def_Sistemas_Conectores_Cabos!$A$22</f>
        <v>BPM de elétrons</v>
      </c>
      <c r="B3710" s="22" t="str">
        <f>Datas_Entregas!$A$3</f>
        <v>BTS/Anel</v>
      </c>
      <c r="C3710" s="25">
        <f t="array" ref="C3710">INDEX(Datas_Entregas!$B$2:$B$100, MATCH(B3710, Datas_Entregas!$A$2:$A$100, 0), 1)</f>
        <v>43296</v>
      </c>
      <c r="D3710" s="22" t="str">
        <f>Def_Status_Montagem!$A$4</f>
        <v>Comprado / Esperando entrega</v>
      </c>
      <c r="E3710" s="35" t="str">
        <f>Def_Status_Montagem!$B$4</f>
        <v>Contratada (inclui etiqueta)</v>
      </c>
      <c r="F3710" s="26"/>
      <c r="G3710" s="27"/>
      <c r="H3710" s="26" t="str">
        <f t="array" ref="H3710">INDEX(Def_Instancias_Equipamentos!$E$2:$E$5135, MATCH(K3710, Def_Instancias_Equipamentos!$D$2:$D$5135, 0), 1)</f>
        <v>SI-20C3</v>
      </c>
      <c r="I3710" s="27" t="str">
        <f t="array" ref="I3710">INDEX(Def_Instancias_Equipamentos!$E$2:$E$5135, MATCH(L3710, Def_Instancias_Equipamentos!$D$2:$D$5135, 0), 1)</f>
        <v>SI-20C3</v>
      </c>
      <c r="J3710" s="27" t="str">
        <f t="shared" si="26"/>
        <v>INTERNO</v>
      </c>
      <c r="K3710" s="28" t="str">
        <f>Def_Instancias_Equipamentos!$D$686</f>
        <v>SI-20C3:DI-BPMPkup-2</v>
      </c>
      <c r="L3710" s="19" t="str">
        <f>Def_Instancias_Equipamentos!$D$1197</f>
        <v>SI-20C3:DI-BPMSigPatch-2</v>
      </c>
      <c r="M3710" s="44" t="s">
        <v>89</v>
      </c>
      <c r="N3710" s="30" t="s">
        <v>52</v>
      </c>
      <c r="O3710" s="28" t="str">
        <f>Def_Sistemas_Conectores_Cabos!$B$8</f>
        <v>SMA-RP 50-ohm</v>
      </c>
      <c r="P3710" s="19" t="str">
        <f>Def_Sistemas_Conectores_Cabos!$B$8</f>
        <v>SMA-RP 50-ohm</v>
      </c>
      <c r="Q3710" s="27" t="s">
        <v>91</v>
      </c>
      <c r="R3710" s="45">
        <v>0.5</v>
      </c>
      <c r="S3710" s="45">
        <v>0.5</v>
      </c>
      <c r="T3710" s="19" t="str">
        <f>Def_Sistemas_Conectores_Cabos!$C$8</f>
        <v>Cabo coaxial semi-rígido</v>
      </c>
      <c r="U3710" s="56"/>
      <c r="V3710" s="33"/>
      <c r="W3710" s="33"/>
      <c r="X3710" s="33"/>
    </row>
    <row r="3711" ht="15.75" customHeight="1">
      <c r="A3711" s="19" t="str">
        <f>Def_Sistemas_Conectores_Cabos!$A$22</f>
        <v>BPM de elétrons</v>
      </c>
      <c r="B3711" s="22" t="str">
        <f>Datas_Entregas!$A$3</f>
        <v>BTS/Anel</v>
      </c>
      <c r="C3711" s="25">
        <f t="array" ref="C3711">INDEX(Datas_Entregas!$B$2:$B$100, MATCH(B3711, Datas_Entregas!$A$2:$A$100, 0), 1)</f>
        <v>43296</v>
      </c>
      <c r="D3711" s="22" t="str">
        <f>Def_Status_Montagem!$A$4</f>
        <v>Comprado / Esperando entrega</v>
      </c>
      <c r="E3711" s="35" t="str">
        <f>Def_Status_Montagem!$B$4</f>
        <v>Contratada (inclui etiqueta)</v>
      </c>
      <c r="F3711" s="26"/>
      <c r="G3711" s="27"/>
      <c r="H3711" s="26" t="str">
        <f t="array" ref="H3711">INDEX(Def_Instancias_Equipamentos!$E$2:$E$5135, MATCH(K3711, Def_Instancias_Equipamentos!$D$2:$D$5135, 0), 1)</f>
        <v>SI-20C4</v>
      </c>
      <c r="I3711" s="27" t="str">
        <f t="array" ref="I3711">INDEX(Def_Instancias_Equipamentos!$E$2:$E$5135, MATCH(L3711, Def_Instancias_Equipamentos!$D$2:$D$5135, 0), 1)</f>
        <v>SI-20C4</v>
      </c>
      <c r="J3711" s="27" t="str">
        <f t="shared" si="26"/>
        <v>INTERNO</v>
      </c>
      <c r="K3711" s="28" t="str">
        <f>Def_Instancias_Equipamentos!$D$687</f>
        <v>SI-20C4:DI-BPMPkup</v>
      </c>
      <c r="L3711" s="19" t="str">
        <f>Def_Instancias_Equipamentos!$D$1198</f>
        <v>SI-20C4:DI-BPMSigPatch</v>
      </c>
      <c r="M3711" s="44" t="s">
        <v>89</v>
      </c>
      <c r="N3711" s="30" t="s">
        <v>52</v>
      </c>
      <c r="O3711" s="28" t="str">
        <f>Def_Sistemas_Conectores_Cabos!$B$8</f>
        <v>SMA-RP 50-ohm</v>
      </c>
      <c r="P3711" s="19" t="str">
        <f>Def_Sistemas_Conectores_Cabos!$B$8</f>
        <v>SMA-RP 50-ohm</v>
      </c>
      <c r="Q3711" s="27" t="s">
        <v>91</v>
      </c>
      <c r="R3711" s="45">
        <v>0.5</v>
      </c>
      <c r="S3711" s="45">
        <v>0.5</v>
      </c>
      <c r="T3711" s="19" t="str">
        <f>Def_Sistemas_Conectores_Cabos!$C$8</f>
        <v>Cabo coaxial semi-rígido</v>
      </c>
      <c r="U3711" s="56"/>
      <c r="V3711" s="33"/>
      <c r="W3711" s="33"/>
      <c r="X3711" s="33"/>
    </row>
    <row r="3712" ht="15.75" customHeight="1">
      <c r="A3712" s="19" t="str">
        <f>Def_Sistemas_Conectores_Cabos!$A$22</f>
        <v>BPM de elétrons</v>
      </c>
      <c r="B3712" s="22" t="str">
        <f>Datas_Entregas!$A$3</f>
        <v>BTS/Anel</v>
      </c>
      <c r="C3712" s="25">
        <f t="array" ref="C3712">INDEX(Datas_Entregas!$B$2:$B$100, MATCH(B3712, Datas_Entregas!$A$2:$A$100, 0), 1)</f>
        <v>43296</v>
      </c>
      <c r="D3712" s="22" t="str">
        <f>Def_Status_Montagem!$A$4</f>
        <v>Comprado / Esperando entrega</v>
      </c>
      <c r="E3712" s="35" t="str">
        <f>Def_Status_Montagem!$B$4</f>
        <v>Contratada (inclui etiqueta)</v>
      </c>
      <c r="F3712" s="26"/>
      <c r="G3712" s="27"/>
      <c r="H3712" s="26" t="str">
        <f t="array" ref="H3712">INDEX(Def_Instancias_Equipamentos!$E$2:$E$5135, MATCH(K3712, Def_Instancias_Equipamentos!$D$2:$D$5135, 0), 1)</f>
        <v>SI-20M1</v>
      </c>
      <c r="I3712" s="27" t="str">
        <f t="array" ref="I3712">INDEX(Def_Instancias_Equipamentos!$E$2:$E$5135, MATCH(L3712, Def_Instancias_Equipamentos!$D$2:$D$5135, 0), 1)</f>
        <v>SI-20M1</v>
      </c>
      <c r="J3712" s="27" t="str">
        <f t="shared" si="26"/>
        <v>INTERNO</v>
      </c>
      <c r="K3712" s="28" t="str">
        <f>Def_Instancias_Equipamentos!$D$688</f>
        <v>SI-20M1:DI-BPMPkup</v>
      </c>
      <c r="L3712" s="19" t="str">
        <f>Def_Instancias_Equipamentos!$D$1199</f>
        <v>SI-20M1:DI-BPMSigPatch</v>
      </c>
      <c r="M3712" s="44" t="s">
        <v>89</v>
      </c>
      <c r="N3712" s="30" t="s">
        <v>52</v>
      </c>
      <c r="O3712" s="28" t="str">
        <f>Def_Sistemas_Conectores_Cabos!$B$8</f>
        <v>SMA-RP 50-ohm</v>
      </c>
      <c r="P3712" s="19" t="str">
        <f>Def_Sistemas_Conectores_Cabos!$B$8</f>
        <v>SMA-RP 50-ohm</v>
      </c>
      <c r="Q3712" s="27" t="s">
        <v>91</v>
      </c>
      <c r="R3712" s="45">
        <v>0.5</v>
      </c>
      <c r="S3712" s="45">
        <v>0.5</v>
      </c>
      <c r="T3712" s="19" t="str">
        <f>Def_Sistemas_Conectores_Cabos!$C$8</f>
        <v>Cabo coaxial semi-rígido</v>
      </c>
      <c r="U3712" s="56"/>
      <c r="V3712" s="33"/>
      <c r="W3712" s="33"/>
      <c r="X3712" s="33"/>
    </row>
    <row r="3713" ht="15.75" customHeight="1">
      <c r="A3713" s="19" t="str">
        <f>Def_Sistemas_Conectores_Cabos!$A$22</f>
        <v>BPM de elétrons</v>
      </c>
      <c r="B3713" s="22" t="str">
        <f>Datas_Entregas!$A$3</f>
        <v>BTS/Anel</v>
      </c>
      <c r="C3713" s="25">
        <f t="array" ref="C3713">INDEX(Datas_Entregas!$B$2:$B$100, MATCH(B3713, Datas_Entregas!$A$2:$A$100, 0), 1)</f>
        <v>43296</v>
      </c>
      <c r="D3713" s="22" t="str">
        <f>Def_Status_Montagem!$A$4</f>
        <v>Comprado / Esperando entrega</v>
      </c>
      <c r="E3713" s="35" t="str">
        <f>Def_Status_Montagem!$B$4</f>
        <v>Contratada (inclui etiqueta)</v>
      </c>
      <c r="F3713" s="26"/>
      <c r="G3713" s="27"/>
      <c r="H3713" s="26" t="str">
        <f t="array" ref="H3713">INDEX(Def_Instancias_Equipamentos!$E$2:$E$5135, MATCH(K3713, Def_Instancias_Equipamentos!$D$2:$D$5135, 0), 1)</f>
        <v>SI-20M2</v>
      </c>
      <c r="I3713" s="27" t="str">
        <f t="array" ref="I3713">INDEX(Def_Instancias_Equipamentos!$E$2:$E$5135, MATCH(L3713, Def_Instancias_Equipamentos!$D$2:$D$5135, 0), 1)</f>
        <v>SI-20M2</v>
      </c>
      <c r="J3713" s="27" t="str">
        <f t="shared" si="26"/>
        <v>INTERNO</v>
      </c>
      <c r="K3713" s="28" t="str">
        <f>Def_Instancias_Equipamentos!$D$689</f>
        <v>SI-20M2:DI-BPMPkup</v>
      </c>
      <c r="L3713" s="19" t="str">
        <f>Def_Instancias_Equipamentos!$D$1200</f>
        <v>SI-20M2:DI-BPMSigPatch</v>
      </c>
      <c r="M3713" s="44" t="s">
        <v>89</v>
      </c>
      <c r="N3713" s="30" t="s">
        <v>52</v>
      </c>
      <c r="O3713" s="28" t="str">
        <f>Def_Sistemas_Conectores_Cabos!$B$8</f>
        <v>SMA-RP 50-ohm</v>
      </c>
      <c r="P3713" s="19" t="str">
        <f>Def_Sistemas_Conectores_Cabos!$B$8</f>
        <v>SMA-RP 50-ohm</v>
      </c>
      <c r="Q3713" s="27" t="s">
        <v>91</v>
      </c>
      <c r="R3713" s="45">
        <v>0.5</v>
      </c>
      <c r="S3713" s="45">
        <v>0.5</v>
      </c>
      <c r="T3713" s="19" t="str">
        <f>Def_Sistemas_Conectores_Cabos!$C$8</f>
        <v>Cabo coaxial semi-rígido</v>
      </c>
      <c r="U3713" s="56"/>
      <c r="V3713" s="33"/>
      <c r="W3713" s="33"/>
      <c r="X3713" s="33"/>
    </row>
    <row r="3714" ht="15.75" customHeight="1">
      <c r="A3714" s="19" t="str">
        <f>Def_Sistemas_Conectores_Cabos!$A$22</f>
        <v>BPM de elétrons</v>
      </c>
      <c r="B3714" s="22" t="str">
        <f>Datas_Entregas!$A$3</f>
        <v>BTS/Anel</v>
      </c>
      <c r="C3714" s="25">
        <f t="array" ref="C3714">INDEX(Datas_Entregas!$B$2:$B$100, MATCH(B3714, Datas_Entregas!$A$2:$A$100, 0), 1)</f>
        <v>43296</v>
      </c>
      <c r="D3714" s="22" t="str">
        <f>Def_Status_Montagem!$A$4</f>
        <v>Comprado / Esperando entrega</v>
      </c>
      <c r="E3714" s="35" t="str">
        <f>Def_Status_Montagem!$B$4</f>
        <v>Contratada (inclui etiqueta)</v>
      </c>
      <c r="F3714" s="26"/>
      <c r="G3714" s="27"/>
      <c r="H3714" s="26" t="str">
        <f t="array" ref="H3714">INDEX(Def_Instancias_Equipamentos!$E$2:$E$5135, MATCH(K3714, Def_Instancias_Equipamentos!$D$2:$D$5135, 0), 1)</f>
        <v>SI-20SB</v>
      </c>
      <c r="I3714" s="27" t="str">
        <f t="array" ref="I3714">INDEX(Def_Instancias_Equipamentos!$E$2:$E$5135, MATCH(L3714, Def_Instancias_Equipamentos!$D$2:$D$5135, 0), 1)</f>
        <v>SI-20SB</v>
      </c>
      <c r="J3714" s="27" t="str">
        <f t="shared" si="26"/>
        <v>INTERNO</v>
      </c>
      <c r="K3714" s="28" t="str">
        <f>Def_Instancias_Equipamentos!$D$728</f>
        <v>SI-20SB:DI-BPMPkup-1</v>
      </c>
      <c r="L3714" s="19" t="str">
        <f>Def_Instancias_Equipamentos!$D$1239</f>
        <v>SI-20SB:DI-BPMSigPatch-1</v>
      </c>
      <c r="M3714" s="44" t="s">
        <v>89</v>
      </c>
      <c r="N3714" s="30" t="s">
        <v>52</v>
      </c>
      <c r="O3714" s="28" t="str">
        <f>Def_Sistemas_Conectores_Cabos!$B$8</f>
        <v>SMA-RP 50-ohm</v>
      </c>
      <c r="P3714" s="19" t="str">
        <f>Def_Sistemas_Conectores_Cabos!$B$8</f>
        <v>SMA-RP 50-ohm</v>
      </c>
      <c r="Q3714" s="27" t="s">
        <v>91</v>
      </c>
      <c r="R3714" s="45">
        <v>0.5</v>
      </c>
      <c r="S3714" s="45">
        <v>0.5</v>
      </c>
      <c r="T3714" s="19" t="str">
        <f>Def_Sistemas_Conectores_Cabos!$C$8</f>
        <v>Cabo coaxial semi-rígido</v>
      </c>
      <c r="U3714" s="56"/>
      <c r="V3714" s="33"/>
      <c r="W3714" s="33"/>
      <c r="X3714" s="33"/>
    </row>
    <row r="3715" ht="15.75" customHeight="1">
      <c r="A3715" s="19" t="str">
        <f>Def_Sistemas_Conectores_Cabos!$A$22</f>
        <v>BPM de elétrons</v>
      </c>
      <c r="B3715" s="22" t="str">
        <f>Datas_Entregas!$A$3</f>
        <v>BTS/Anel</v>
      </c>
      <c r="C3715" s="25">
        <f t="array" ref="C3715">INDEX(Datas_Entregas!$B$2:$B$100, MATCH(B3715, Datas_Entregas!$A$2:$A$100, 0), 1)</f>
        <v>43296</v>
      </c>
      <c r="D3715" s="22" t="str">
        <f>Def_Status_Montagem!$A$4</f>
        <v>Comprado / Esperando entrega</v>
      </c>
      <c r="E3715" s="35" t="str">
        <f>Def_Status_Montagem!$B$4</f>
        <v>Contratada (inclui etiqueta)</v>
      </c>
      <c r="F3715" s="26"/>
      <c r="G3715" s="27"/>
      <c r="H3715" s="26" t="str">
        <f t="array" ref="H3715">INDEX(Def_Instancias_Equipamentos!$E$2:$E$5135, MATCH(K3715, Def_Instancias_Equipamentos!$D$2:$D$5135, 0), 1)</f>
        <v>SI-20SB</v>
      </c>
      <c r="I3715" s="27" t="str">
        <f t="array" ref="I3715">INDEX(Def_Instancias_Equipamentos!$E$2:$E$5135, MATCH(L3715, Def_Instancias_Equipamentos!$D$2:$D$5135, 0), 1)</f>
        <v>SI-20SB</v>
      </c>
      <c r="J3715" s="27" t="str">
        <f t="shared" si="26"/>
        <v>INTERNO</v>
      </c>
      <c r="K3715" s="28" t="str">
        <f>Def_Instancias_Equipamentos!$D$729</f>
        <v>SI-20SB:DI-BPMPkup-2</v>
      </c>
      <c r="L3715" s="19" t="str">
        <f>Def_Instancias_Equipamentos!$D$1240</f>
        <v>SI-20SB:DI-BPMSigPatch-2</v>
      </c>
      <c r="M3715" s="44" t="s">
        <v>89</v>
      </c>
      <c r="N3715" s="30" t="s">
        <v>52</v>
      </c>
      <c r="O3715" s="28" t="str">
        <f>Def_Sistemas_Conectores_Cabos!$B$8</f>
        <v>SMA-RP 50-ohm</v>
      </c>
      <c r="P3715" s="19" t="str">
        <f>Def_Sistemas_Conectores_Cabos!$B$8</f>
        <v>SMA-RP 50-ohm</v>
      </c>
      <c r="Q3715" s="27" t="s">
        <v>91</v>
      </c>
      <c r="R3715" s="45">
        <v>0.5</v>
      </c>
      <c r="S3715" s="45">
        <v>0.5</v>
      </c>
      <c r="T3715" s="19" t="str">
        <f>Def_Sistemas_Conectores_Cabos!$C$8</f>
        <v>Cabo coaxial semi-rígido</v>
      </c>
      <c r="U3715" s="56"/>
      <c r="V3715" s="33"/>
      <c r="W3715" s="33"/>
      <c r="X3715" s="33"/>
    </row>
    <row r="3716" ht="15.75" customHeight="1">
      <c r="A3716" s="19" t="str">
        <f>Def_Sistemas_Conectores_Cabos!$A$22</f>
        <v>BPM de elétrons</v>
      </c>
      <c r="B3716" s="22" t="str">
        <f>Datas_Entregas!$A$2</f>
        <v>Booster/LTB</v>
      </c>
      <c r="C3716" s="25">
        <f t="array" ref="C3716">INDEX(Datas_Entregas!$B$2:$B$100, MATCH(B3716, Datas_Entregas!$A$2:$A$100, 0), 1)</f>
        <v>43266</v>
      </c>
      <c r="D3716" s="22" t="str">
        <f>Def_Status_Montagem!$A$4</f>
        <v>Comprado / Esperando entrega</v>
      </c>
      <c r="E3716" s="35" t="str">
        <f>Def_Status_Montagem!$B$4</f>
        <v>Contratada (inclui etiqueta)</v>
      </c>
      <c r="F3716" s="26"/>
      <c r="G3716" s="27"/>
      <c r="H3716" s="26" t="str">
        <f t="array" ref="H3716">INDEX(Def_Instancias_Equipamentos!$E$2:$E$5135, MATCH(K3716, Def_Instancias_Equipamentos!$D$2:$D$5135, 0), 1)</f>
        <v>BO-01U</v>
      </c>
      <c r="I3716" s="27" t="str">
        <f t="array" ref="I3716">INDEX(Def_Instancias_Equipamentos!$E$2:$E$5135, MATCH(L3716, Def_Instancias_Equipamentos!$D$2:$D$5135, 0), 1)</f>
        <v>BO-01U</v>
      </c>
      <c r="J3716" s="27" t="str">
        <f t="shared" si="26"/>
        <v>INTERNO</v>
      </c>
      <c r="K3716" s="28" t="str">
        <f>Def_Instancias_Equipamentos!$D$480</f>
        <v>BO-01U:DI-BPMPkup</v>
      </c>
      <c r="L3716" s="19" t="str">
        <f>Def_Instancias_Equipamentos!$D$991</f>
        <v>BO-01U:DI-BPMSigPatch</v>
      </c>
      <c r="M3716" s="44" t="s">
        <v>80</v>
      </c>
      <c r="N3716" s="30" t="s">
        <v>50</v>
      </c>
      <c r="O3716" s="28" t="str">
        <f>Def_Sistemas_Conectores_Cabos!$B$8</f>
        <v>SMA-RP 50-ohm</v>
      </c>
      <c r="P3716" s="19" t="str">
        <f>Def_Sistemas_Conectores_Cabos!$B$8</f>
        <v>SMA-RP 50-ohm</v>
      </c>
      <c r="Q3716" s="231" t="s">
        <v>1358</v>
      </c>
      <c r="R3716" s="45">
        <v>0.5</v>
      </c>
      <c r="S3716" s="45">
        <v>0.5</v>
      </c>
      <c r="T3716" s="19" t="str">
        <f>Def_Sistemas_Conectores_Cabos!$C$8</f>
        <v>Cabo coaxial semi-rígido</v>
      </c>
      <c r="U3716" s="56"/>
      <c r="V3716" s="33"/>
      <c r="W3716" s="33"/>
      <c r="X3716" s="33"/>
    </row>
    <row r="3717" ht="15.75" customHeight="1">
      <c r="A3717" s="19" t="str">
        <f>Def_Sistemas_Conectores_Cabos!$A$22</f>
        <v>BPM de elétrons</v>
      </c>
      <c r="B3717" s="22" t="str">
        <f>Datas_Entregas!$A$2</f>
        <v>Booster/LTB</v>
      </c>
      <c r="C3717" s="25">
        <f t="array" ref="C3717">INDEX(Datas_Entregas!$B$2:$B$100, MATCH(B3717, Datas_Entregas!$A$2:$A$100, 0), 1)</f>
        <v>43266</v>
      </c>
      <c r="D3717" s="22" t="str">
        <f>Def_Status_Montagem!$A$4</f>
        <v>Comprado / Esperando entrega</v>
      </c>
      <c r="E3717" s="35" t="str">
        <f>Def_Status_Montagem!$B$4</f>
        <v>Contratada (inclui etiqueta)</v>
      </c>
      <c r="F3717" s="26"/>
      <c r="G3717" s="27"/>
      <c r="H3717" s="26" t="str">
        <f t="array" ref="H3717">INDEX(Def_Instancias_Equipamentos!$E$2:$E$5135, MATCH(K3717, Def_Instancias_Equipamentos!$D$2:$D$5135, 0), 1)</f>
        <v>BO-02U</v>
      </c>
      <c r="I3717" s="27" t="str">
        <f t="array" ref="I3717">INDEX(Def_Instancias_Equipamentos!$E$2:$E$5135, MATCH(L3717, Def_Instancias_Equipamentos!$D$2:$D$5135, 0), 1)</f>
        <v>BO-02U</v>
      </c>
      <c r="J3717" s="27" t="str">
        <f t="shared" si="26"/>
        <v>INTERNO</v>
      </c>
      <c r="K3717" s="28" t="str">
        <f>Def_Instancias_Equipamentos!$D$481</f>
        <v>BO-02U:DI-BPMPkup</v>
      </c>
      <c r="L3717" s="19" t="str">
        <f>Def_Instancias_Equipamentos!$D$992</f>
        <v>BO-02U:DI-BPMSigPatch</v>
      </c>
      <c r="M3717" s="44" t="s">
        <v>80</v>
      </c>
      <c r="N3717" s="30" t="s">
        <v>50</v>
      </c>
      <c r="O3717" s="28" t="str">
        <f>Def_Sistemas_Conectores_Cabos!$B$8</f>
        <v>SMA-RP 50-ohm</v>
      </c>
      <c r="P3717" s="19" t="str">
        <f>Def_Sistemas_Conectores_Cabos!$B$8</f>
        <v>SMA-RP 50-ohm</v>
      </c>
      <c r="Q3717" s="231" t="s">
        <v>1358</v>
      </c>
      <c r="R3717" s="45">
        <v>0.5</v>
      </c>
      <c r="S3717" s="45">
        <v>0.5</v>
      </c>
      <c r="T3717" s="19" t="str">
        <f>Def_Sistemas_Conectores_Cabos!$C$8</f>
        <v>Cabo coaxial semi-rígido</v>
      </c>
      <c r="U3717" s="56"/>
      <c r="V3717" s="33"/>
      <c r="W3717" s="33"/>
      <c r="X3717" s="33"/>
    </row>
    <row r="3718" ht="15.75" customHeight="1">
      <c r="A3718" s="19" t="str">
        <f>Def_Sistemas_Conectores_Cabos!$A$22</f>
        <v>BPM de elétrons</v>
      </c>
      <c r="B3718" s="22" t="str">
        <f>Datas_Entregas!$A$2</f>
        <v>Booster/LTB</v>
      </c>
      <c r="C3718" s="25">
        <f t="array" ref="C3718">INDEX(Datas_Entregas!$B$2:$B$100, MATCH(B3718, Datas_Entregas!$A$2:$A$100, 0), 1)</f>
        <v>43266</v>
      </c>
      <c r="D3718" s="22" t="str">
        <f>Def_Status_Montagem!$A$4</f>
        <v>Comprado / Esperando entrega</v>
      </c>
      <c r="E3718" s="35" t="str">
        <f>Def_Status_Montagem!$B$4</f>
        <v>Contratada (inclui etiqueta)</v>
      </c>
      <c r="F3718" s="26"/>
      <c r="G3718" s="27"/>
      <c r="H3718" s="26" t="str">
        <f t="array" ref="H3718">INDEX(Def_Instancias_Equipamentos!$E$2:$E$5135, MATCH(K3718, Def_Instancias_Equipamentos!$D$2:$D$5135, 0), 1)</f>
        <v>BO-03U</v>
      </c>
      <c r="I3718" s="27" t="str">
        <f t="array" ref="I3718">INDEX(Def_Instancias_Equipamentos!$E$2:$E$5135, MATCH(L3718, Def_Instancias_Equipamentos!$D$2:$D$5135, 0), 1)</f>
        <v>BO-03U</v>
      </c>
      <c r="J3718" s="27" t="str">
        <f t="shared" si="26"/>
        <v>INTERNO</v>
      </c>
      <c r="K3718" s="28" t="str">
        <f>Def_Instancias_Equipamentos!$D$482</f>
        <v>BO-03U:DI-BPMPkup</v>
      </c>
      <c r="L3718" s="19" t="str">
        <f>Def_Instancias_Equipamentos!$D$993</f>
        <v>BO-03U:DI-BPMSigPatch</v>
      </c>
      <c r="M3718" s="44" t="s">
        <v>80</v>
      </c>
      <c r="N3718" s="30" t="s">
        <v>50</v>
      </c>
      <c r="O3718" s="28" t="str">
        <f>Def_Sistemas_Conectores_Cabos!$B$8</f>
        <v>SMA-RP 50-ohm</v>
      </c>
      <c r="P3718" s="19" t="str">
        <f>Def_Sistemas_Conectores_Cabos!$B$8</f>
        <v>SMA-RP 50-ohm</v>
      </c>
      <c r="Q3718" s="231" t="s">
        <v>1358</v>
      </c>
      <c r="R3718" s="45">
        <v>0.5</v>
      </c>
      <c r="S3718" s="45">
        <v>0.5</v>
      </c>
      <c r="T3718" s="19" t="str">
        <f>Def_Sistemas_Conectores_Cabos!$C$8</f>
        <v>Cabo coaxial semi-rígido</v>
      </c>
      <c r="U3718" s="56"/>
      <c r="V3718" s="33"/>
      <c r="W3718" s="33"/>
      <c r="X3718" s="33"/>
    </row>
    <row r="3719" ht="15.75" customHeight="1">
      <c r="A3719" s="19" t="str">
        <f>Def_Sistemas_Conectores_Cabos!$A$22</f>
        <v>BPM de elétrons</v>
      </c>
      <c r="B3719" s="22" t="str">
        <f>Datas_Entregas!$A$2</f>
        <v>Booster/LTB</v>
      </c>
      <c r="C3719" s="25">
        <f t="array" ref="C3719">INDEX(Datas_Entregas!$B$2:$B$100, MATCH(B3719, Datas_Entregas!$A$2:$A$100, 0), 1)</f>
        <v>43266</v>
      </c>
      <c r="D3719" s="22" t="str">
        <f>Def_Status_Montagem!$A$4</f>
        <v>Comprado / Esperando entrega</v>
      </c>
      <c r="E3719" s="35" t="str">
        <f>Def_Status_Montagem!$B$4</f>
        <v>Contratada (inclui etiqueta)</v>
      </c>
      <c r="F3719" s="26"/>
      <c r="G3719" s="27"/>
      <c r="H3719" s="26" t="str">
        <f t="array" ref="H3719">INDEX(Def_Instancias_Equipamentos!$E$2:$E$5135, MATCH(K3719, Def_Instancias_Equipamentos!$D$2:$D$5135, 0), 1)</f>
        <v>BO-04U</v>
      </c>
      <c r="I3719" s="27" t="str">
        <f t="array" ref="I3719">INDEX(Def_Instancias_Equipamentos!$E$2:$E$5135, MATCH(L3719, Def_Instancias_Equipamentos!$D$2:$D$5135, 0), 1)</f>
        <v>BO-04U</v>
      </c>
      <c r="J3719" s="27" t="str">
        <f t="shared" si="26"/>
        <v>INTERNO</v>
      </c>
      <c r="K3719" s="28" t="str">
        <f>Def_Instancias_Equipamentos!$D$483</f>
        <v>BO-04U:DI-BPMPkup</v>
      </c>
      <c r="L3719" s="19" t="str">
        <f>Def_Instancias_Equipamentos!$D$994</f>
        <v>BO-04U:DI-BPMSigPatch</v>
      </c>
      <c r="M3719" s="44" t="s">
        <v>80</v>
      </c>
      <c r="N3719" s="30" t="s">
        <v>50</v>
      </c>
      <c r="O3719" s="28" t="str">
        <f>Def_Sistemas_Conectores_Cabos!$B$8</f>
        <v>SMA-RP 50-ohm</v>
      </c>
      <c r="P3719" s="19" t="str">
        <f>Def_Sistemas_Conectores_Cabos!$B$8</f>
        <v>SMA-RP 50-ohm</v>
      </c>
      <c r="Q3719" s="231" t="s">
        <v>1358</v>
      </c>
      <c r="R3719" s="45">
        <v>0.5</v>
      </c>
      <c r="S3719" s="45">
        <v>0.5</v>
      </c>
      <c r="T3719" s="19" t="str">
        <f>Def_Sistemas_Conectores_Cabos!$C$8</f>
        <v>Cabo coaxial semi-rígido</v>
      </c>
      <c r="U3719" s="56"/>
      <c r="V3719" s="33"/>
      <c r="W3719" s="33"/>
      <c r="X3719" s="33"/>
    </row>
    <row r="3720" ht="15.75" customHeight="1">
      <c r="A3720" s="19" t="str">
        <f>Def_Sistemas_Conectores_Cabos!$A$22</f>
        <v>BPM de elétrons</v>
      </c>
      <c r="B3720" s="22" t="str">
        <f>Datas_Entregas!$A$2</f>
        <v>Booster/LTB</v>
      </c>
      <c r="C3720" s="25">
        <f t="array" ref="C3720">INDEX(Datas_Entregas!$B$2:$B$100, MATCH(B3720, Datas_Entregas!$A$2:$A$100, 0), 1)</f>
        <v>43266</v>
      </c>
      <c r="D3720" s="22" t="str">
        <f>Def_Status_Montagem!$A$4</f>
        <v>Comprado / Esperando entrega</v>
      </c>
      <c r="E3720" s="35" t="str">
        <f>Def_Status_Montagem!$B$4</f>
        <v>Contratada (inclui etiqueta)</v>
      </c>
      <c r="F3720" s="26"/>
      <c r="G3720" s="27"/>
      <c r="H3720" s="26" t="str">
        <f t="array" ref="H3720">INDEX(Def_Instancias_Equipamentos!$E$2:$E$5135, MATCH(K3720, Def_Instancias_Equipamentos!$D$2:$D$5135, 0), 1)</f>
        <v>BO-05U</v>
      </c>
      <c r="I3720" s="27" t="str">
        <f t="array" ref="I3720">INDEX(Def_Instancias_Equipamentos!$E$2:$E$5135, MATCH(L3720, Def_Instancias_Equipamentos!$D$2:$D$5135, 0), 1)</f>
        <v>BO-05U</v>
      </c>
      <c r="J3720" s="27" t="str">
        <f t="shared" si="26"/>
        <v>INTERNO</v>
      </c>
      <c r="K3720" s="28" t="str">
        <f>Def_Instancias_Equipamentos!$D$484</f>
        <v>BO-05U:DI-BPMPkup</v>
      </c>
      <c r="L3720" s="19" t="str">
        <f>Def_Instancias_Equipamentos!$D$995</f>
        <v>BO-05U:DI-BPMSigPatch</v>
      </c>
      <c r="M3720" s="44" t="s">
        <v>80</v>
      </c>
      <c r="N3720" s="30" t="s">
        <v>50</v>
      </c>
      <c r="O3720" s="28" t="str">
        <f>Def_Sistemas_Conectores_Cabos!$B$8</f>
        <v>SMA-RP 50-ohm</v>
      </c>
      <c r="P3720" s="19" t="str">
        <f>Def_Sistemas_Conectores_Cabos!$B$8</f>
        <v>SMA-RP 50-ohm</v>
      </c>
      <c r="Q3720" s="231" t="s">
        <v>1358</v>
      </c>
      <c r="R3720" s="45">
        <v>0.5</v>
      </c>
      <c r="S3720" s="45">
        <v>0.5</v>
      </c>
      <c r="T3720" s="19" t="str">
        <f>Def_Sistemas_Conectores_Cabos!$C$8</f>
        <v>Cabo coaxial semi-rígido</v>
      </c>
      <c r="U3720" s="56"/>
      <c r="V3720" s="33"/>
      <c r="W3720" s="33"/>
      <c r="X3720" s="33"/>
    </row>
    <row r="3721" ht="15.75" customHeight="1">
      <c r="A3721" s="19" t="str">
        <f>Def_Sistemas_Conectores_Cabos!$A$22</f>
        <v>BPM de elétrons</v>
      </c>
      <c r="B3721" s="22" t="str">
        <f>Datas_Entregas!$A$2</f>
        <v>Booster/LTB</v>
      </c>
      <c r="C3721" s="25">
        <f t="array" ref="C3721">INDEX(Datas_Entregas!$B$2:$B$100, MATCH(B3721, Datas_Entregas!$A$2:$A$100, 0), 1)</f>
        <v>43266</v>
      </c>
      <c r="D3721" s="22" t="str">
        <f>Def_Status_Montagem!$A$4</f>
        <v>Comprado / Esperando entrega</v>
      </c>
      <c r="E3721" s="35" t="str">
        <f>Def_Status_Montagem!$B$4</f>
        <v>Contratada (inclui etiqueta)</v>
      </c>
      <c r="F3721" s="26"/>
      <c r="G3721" s="27"/>
      <c r="H3721" s="26" t="str">
        <f t="array" ref="H3721">INDEX(Def_Instancias_Equipamentos!$E$2:$E$5135, MATCH(K3721, Def_Instancias_Equipamentos!$D$2:$D$5135, 0), 1)</f>
        <v>BO-06U</v>
      </c>
      <c r="I3721" s="27" t="str">
        <f t="array" ref="I3721">INDEX(Def_Instancias_Equipamentos!$E$2:$E$5135, MATCH(L3721, Def_Instancias_Equipamentos!$D$2:$D$5135, 0), 1)</f>
        <v>BO-06U</v>
      </c>
      <c r="J3721" s="27" t="str">
        <f t="shared" si="26"/>
        <v>INTERNO</v>
      </c>
      <c r="K3721" s="28" t="str">
        <f>Def_Instancias_Equipamentos!$D$485</f>
        <v>BO-06U:DI-BPMPkup</v>
      </c>
      <c r="L3721" s="19" t="str">
        <f>Def_Instancias_Equipamentos!$D$996</f>
        <v>BO-06U:DI-BPMSigPatch</v>
      </c>
      <c r="M3721" s="44" t="s">
        <v>80</v>
      </c>
      <c r="N3721" s="30" t="s">
        <v>50</v>
      </c>
      <c r="O3721" s="28" t="str">
        <f>Def_Sistemas_Conectores_Cabos!$B$8</f>
        <v>SMA-RP 50-ohm</v>
      </c>
      <c r="P3721" s="19" t="str">
        <f>Def_Sistemas_Conectores_Cabos!$B$8</f>
        <v>SMA-RP 50-ohm</v>
      </c>
      <c r="Q3721" s="231" t="s">
        <v>1358</v>
      </c>
      <c r="R3721" s="45">
        <v>0.5</v>
      </c>
      <c r="S3721" s="45">
        <v>0.5</v>
      </c>
      <c r="T3721" s="19" t="str">
        <f>Def_Sistemas_Conectores_Cabos!$C$8</f>
        <v>Cabo coaxial semi-rígido</v>
      </c>
      <c r="U3721" s="56"/>
      <c r="V3721" s="33"/>
      <c r="W3721" s="33"/>
      <c r="X3721" s="33"/>
    </row>
    <row r="3722" ht="15.75" customHeight="1">
      <c r="A3722" s="19" t="str">
        <f>Def_Sistemas_Conectores_Cabos!$A$22</f>
        <v>BPM de elétrons</v>
      </c>
      <c r="B3722" s="22" t="str">
        <f>Datas_Entregas!$A$2</f>
        <v>Booster/LTB</v>
      </c>
      <c r="C3722" s="25">
        <f t="array" ref="C3722">INDEX(Datas_Entregas!$B$2:$B$100, MATCH(B3722, Datas_Entregas!$A$2:$A$100, 0), 1)</f>
        <v>43266</v>
      </c>
      <c r="D3722" s="22" t="str">
        <f>Def_Status_Montagem!$A$4</f>
        <v>Comprado / Esperando entrega</v>
      </c>
      <c r="E3722" s="35" t="str">
        <f>Def_Status_Montagem!$B$4</f>
        <v>Contratada (inclui etiqueta)</v>
      </c>
      <c r="F3722" s="26"/>
      <c r="G3722" s="27"/>
      <c r="H3722" s="26" t="str">
        <f t="array" ref="H3722">INDEX(Def_Instancias_Equipamentos!$E$2:$E$5135, MATCH(K3722, Def_Instancias_Equipamentos!$D$2:$D$5135, 0), 1)</f>
        <v>BO-07U</v>
      </c>
      <c r="I3722" s="27" t="str">
        <f t="array" ref="I3722">INDEX(Def_Instancias_Equipamentos!$E$2:$E$5135, MATCH(L3722, Def_Instancias_Equipamentos!$D$2:$D$5135, 0), 1)</f>
        <v>BO-07U</v>
      </c>
      <c r="J3722" s="27" t="str">
        <f t="shared" si="26"/>
        <v>INTERNO</v>
      </c>
      <c r="K3722" s="28" t="str">
        <f>Def_Instancias_Equipamentos!$D$486</f>
        <v>BO-07U:DI-BPMPkup</v>
      </c>
      <c r="L3722" s="19" t="str">
        <f>Def_Instancias_Equipamentos!$D$997</f>
        <v>BO-07U:DI-BPMSigPatch</v>
      </c>
      <c r="M3722" s="44" t="s">
        <v>80</v>
      </c>
      <c r="N3722" s="30" t="s">
        <v>50</v>
      </c>
      <c r="O3722" s="28" t="str">
        <f>Def_Sistemas_Conectores_Cabos!$B$8</f>
        <v>SMA-RP 50-ohm</v>
      </c>
      <c r="P3722" s="19" t="str">
        <f>Def_Sistemas_Conectores_Cabos!$B$8</f>
        <v>SMA-RP 50-ohm</v>
      </c>
      <c r="Q3722" s="231" t="s">
        <v>1358</v>
      </c>
      <c r="R3722" s="45">
        <v>0.5</v>
      </c>
      <c r="S3722" s="45">
        <v>0.5</v>
      </c>
      <c r="T3722" s="19" t="str">
        <f>Def_Sistemas_Conectores_Cabos!$C$8</f>
        <v>Cabo coaxial semi-rígido</v>
      </c>
      <c r="U3722" s="56"/>
      <c r="V3722" s="33"/>
      <c r="W3722" s="33"/>
      <c r="X3722" s="33"/>
    </row>
    <row r="3723" ht="15.75" customHeight="1">
      <c r="A3723" s="19" t="str">
        <f>Def_Sistemas_Conectores_Cabos!$A$22</f>
        <v>BPM de elétrons</v>
      </c>
      <c r="B3723" s="22" t="str">
        <f>Datas_Entregas!$A$2</f>
        <v>Booster/LTB</v>
      </c>
      <c r="C3723" s="25">
        <f t="array" ref="C3723">INDEX(Datas_Entregas!$B$2:$B$100, MATCH(B3723, Datas_Entregas!$A$2:$A$100, 0), 1)</f>
        <v>43266</v>
      </c>
      <c r="D3723" s="22" t="str">
        <f>Def_Status_Montagem!$A$4</f>
        <v>Comprado / Esperando entrega</v>
      </c>
      <c r="E3723" s="35" t="str">
        <f>Def_Status_Montagem!$B$4</f>
        <v>Contratada (inclui etiqueta)</v>
      </c>
      <c r="F3723" s="26"/>
      <c r="G3723" s="27"/>
      <c r="H3723" s="26" t="str">
        <f t="array" ref="H3723">INDEX(Def_Instancias_Equipamentos!$E$2:$E$5135, MATCH(K3723, Def_Instancias_Equipamentos!$D$2:$D$5135, 0), 1)</f>
        <v>BO-08U</v>
      </c>
      <c r="I3723" s="27" t="str">
        <f t="array" ref="I3723">INDEX(Def_Instancias_Equipamentos!$E$2:$E$5135, MATCH(L3723, Def_Instancias_Equipamentos!$D$2:$D$5135, 0), 1)</f>
        <v>BO-08U</v>
      </c>
      <c r="J3723" s="27" t="str">
        <f t="shared" si="26"/>
        <v>INTERNO</v>
      </c>
      <c r="K3723" s="28" t="str">
        <f>Def_Instancias_Equipamentos!$D$487</f>
        <v>BO-08U:DI-BPMPkup</v>
      </c>
      <c r="L3723" s="19" t="str">
        <f>Def_Instancias_Equipamentos!$D$998</f>
        <v>BO-08U:DI-BPMSigPatch</v>
      </c>
      <c r="M3723" s="44" t="s">
        <v>80</v>
      </c>
      <c r="N3723" s="30" t="s">
        <v>50</v>
      </c>
      <c r="O3723" s="28" t="str">
        <f>Def_Sistemas_Conectores_Cabos!$B$8</f>
        <v>SMA-RP 50-ohm</v>
      </c>
      <c r="P3723" s="19" t="str">
        <f>Def_Sistemas_Conectores_Cabos!$B$8</f>
        <v>SMA-RP 50-ohm</v>
      </c>
      <c r="Q3723" s="231" t="s">
        <v>1358</v>
      </c>
      <c r="R3723" s="45">
        <v>0.5</v>
      </c>
      <c r="S3723" s="45">
        <v>0.5</v>
      </c>
      <c r="T3723" s="19" t="str">
        <f>Def_Sistemas_Conectores_Cabos!$C$8</f>
        <v>Cabo coaxial semi-rígido</v>
      </c>
      <c r="U3723" s="56"/>
      <c r="V3723" s="33"/>
      <c r="W3723" s="33"/>
      <c r="X3723" s="33"/>
    </row>
    <row r="3724" ht="15.75" customHeight="1">
      <c r="A3724" s="19" t="str">
        <f>Def_Sistemas_Conectores_Cabos!$A$22</f>
        <v>BPM de elétrons</v>
      </c>
      <c r="B3724" s="22" t="str">
        <f>Datas_Entregas!$A$2</f>
        <v>Booster/LTB</v>
      </c>
      <c r="C3724" s="25">
        <f t="array" ref="C3724">INDEX(Datas_Entregas!$B$2:$B$100, MATCH(B3724, Datas_Entregas!$A$2:$A$100, 0), 1)</f>
        <v>43266</v>
      </c>
      <c r="D3724" s="22" t="str">
        <f>Def_Status_Montagem!$A$4</f>
        <v>Comprado / Esperando entrega</v>
      </c>
      <c r="E3724" s="35" t="str">
        <f>Def_Status_Montagem!$B$4</f>
        <v>Contratada (inclui etiqueta)</v>
      </c>
      <c r="F3724" s="26"/>
      <c r="G3724" s="27"/>
      <c r="H3724" s="26" t="str">
        <f t="array" ref="H3724">INDEX(Def_Instancias_Equipamentos!$E$2:$E$5135, MATCH(K3724, Def_Instancias_Equipamentos!$D$2:$D$5135, 0), 1)</f>
        <v>BO-09U</v>
      </c>
      <c r="I3724" s="27" t="str">
        <f t="array" ref="I3724">INDEX(Def_Instancias_Equipamentos!$E$2:$E$5135, MATCH(L3724, Def_Instancias_Equipamentos!$D$2:$D$5135, 0), 1)</f>
        <v>BO-09U</v>
      </c>
      <c r="J3724" s="27" t="str">
        <f t="shared" si="26"/>
        <v>INTERNO</v>
      </c>
      <c r="K3724" s="28" t="str">
        <f>Def_Instancias_Equipamentos!$D$488</f>
        <v>BO-09U:DI-BPMPkup</v>
      </c>
      <c r="L3724" s="19" t="str">
        <f>Def_Instancias_Equipamentos!$D$999</f>
        <v>BO-09U:DI-BPMSigPatch</v>
      </c>
      <c r="M3724" s="44" t="s">
        <v>80</v>
      </c>
      <c r="N3724" s="30" t="s">
        <v>50</v>
      </c>
      <c r="O3724" s="28" t="str">
        <f>Def_Sistemas_Conectores_Cabos!$B$8</f>
        <v>SMA-RP 50-ohm</v>
      </c>
      <c r="P3724" s="19" t="str">
        <f>Def_Sistemas_Conectores_Cabos!$B$8</f>
        <v>SMA-RP 50-ohm</v>
      </c>
      <c r="Q3724" s="231" t="s">
        <v>1358</v>
      </c>
      <c r="R3724" s="45">
        <v>0.5</v>
      </c>
      <c r="S3724" s="45">
        <v>0.5</v>
      </c>
      <c r="T3724" s="19" t="str">
        <f>Def_Sistemas_Conectores_Cabos!$C$8</f>
        <v>Cabo coaxial semi-rígido</v>
      </c>
      <c r="U3724" s="56"/>
      <c r="V3724" s="33"/>
      <c r="W3724" s="33"/>
      <c r="X3724" s="33"/>
    </row>
    <row r="3725" ht="15.75" customHeight="1">
      <c r="A3725" s="19" t="str">
        <f>Def_Sistemas_Conectores_Cabos!$A$22</f>
        <v>BPM de elétrons</v>
      </c>
      <c r="B3725" s="22" t="str">
        <f>Datas_Entregas!$A$2</f>
        <v>Booster/LTB</v>
      </c>
      <c r="C3725" s="25">
        <f t="array" ref="C3725">INDEX(Datas_Entregas!$B$2:$B$100, MATCH(B3725, Datas_Entregas!$A$2:$A$100, 0), 1)</f>
        <v>43266</v>
      </c>
      <c r="D3725" s="22" t="str">
        <f>Def_Status_Montagem!$A$4</f>
        <v>Comprado / Esperando entrega</v>
      </c>
      <c r="E3725" s="35" t="str">
        <f>Def_Status_Montagem!$B$4</f>
        <v>Contratada (inclui etiqueta)</v>
      </c>
      <c r="F3725" s="26"/>
      <c r="G3725" s="27"/>
      <c r="H3725" s="26" t="str">
        <f t="array" ref="H3725">INDEX(Def_Instancias_Equipamentos!$E$2:$E$5135, MATCH(K3725, Def_Instancias_Equipamentos!$D$2:$D$5135, 0), 1)</f>
        <v>BO-10U</v>
      </c>
      <c r="I3725" s="27" t="str">
        <f t="array" ref="I3725">INDEX(Def_Instancias_Equipamentos!$E$2:$E$5135, MATCH(L3725, Def_Instancias_Equipamentos!$D$2:$D$5135, 0), 1)</f>
        <v>BO-10U</v>
      </c>
      <c r="J3725" s="27" t="str">
        <f t="shared" si="26"/>
        <v>INTERNO</v>
      </c>
      <c r="K3725" s="28" t="str">
        <f>Def_Instancias_Equipamentos!$D$489</f>
        <v>BO-10U:DI-BPMPkup</v>
      </c>
      <c r="L3725" s="19" t="str">
        <f>Def_Instancias_Equipamentos!$D$1000</f>
        <v>BO-10U:DI-BPMSigPatch</v>
      </c>
      <c r="M3725" s="44" t="s">
        <v>80</v>
      </c>
      <c r="N3725" s="30" t="s">
        <v>50</v>
      </c>
      <c r="O3725" s="28" t="str">
        <f>Def_Sistemas_Conectores_Cabos!$B$8</f>
        <v>SMA-RP 50-ohm</v>
      </c>
      <c r="P3725" s="19" t="str">
        <f>Def_Sistemas_Conectores_Cabos!$B$8</f>
        <v>SMA-RP 50-ohm</v>
      </c>
      <c r="Q3725" s="231" t="s">
        <v>1358</v>
      </c>
      <c r="R3725" s="45">
        <v>0.5</v>
      </c>
      <c r="S3725" s="45">
        <v>0.5</v>
      </c>
      <c r="T3725" s="19" t="str">
        <f>Def_Sistemas_Conectores_Cabos!$C$8</f>
        <v>Cabo coaxial semi-rígido</v>
      </c>
      <c r="U3725" s="56"/>
      <c r="V3725" s="33"/>
      <c r="W3725" s="33"/>
      <c r="X3725" s="33"/>
    </row>
    <row r="3726" ht="15.75" customHeight="1">
      <c r="A3726" s="19" t="str">
        <f>Def_Sistemas_Conectores_Cabos!$A$22</f>
        <v>BPM de elétrons</v>
      </c>
      <c r="B3726" s="22" t="str">
        <f>Datas_Entregas!$A$2</f>
        <v>Booster/LTB</v>
      </c>
      <c r="C3726" s="25">
        <f t="array" ref="C3726">INDEX(Datas_Entregas!$B$2:$B$100, MATCH(B3726, Datas_Entregas!$A$2:$A$100, 0), 1)</f>
        <v>43266</v>
      </c>
      <c r="D3726" s="22" t="str">
        <f>Def_Status_Montagem!$A$4</f>
        <v>Comprado / Esperando entrega</v>
      </c>
      <c r="E3726" s="35" t="str">
        <f>Def_Status_Montagem!$B$4</f>
        <v>Contratada (inclui etiqueta)</v>
      </c>
      <c r="F3726" s="26"/>
      <c r="G3726" s="27"/>
      <c r="H3726" s="26" t="str">
        <f t="array" ref="H3726">INDEX(Def_Instancias_Equipamentos!$E$2:$E$5135, MATCH(K3726, Def_Instancias_Equipamentos!$D$2:$D$5135, 0), 1)</f>
        <v>BO-11U</v>
      </c>
      <c r="I3726" s="27" t="str">
        <f t="array" ref="I3726">INDEX(Def_Instancias_Equipamentos!$E$2:$E$5135, MATCH(L3726, Def_Instancias_Equipamentos!$D$2:$D$5135, 0), 1)</f>
        <v>BO-11U</v>
      </c>
      <c r="J3726" s="27" t="str">
        <f t="shared" si="26"/>
        <v>INTERNO</v>
      </c>
      <c r="K3726" s="28" t="str">
        <f>Def_Instancias_Equipamentos!$D$490</f>
        <v>BO-11U:DI-BPMPkup</v>
      </c>
      <c r="L3726" s="19" t="str">
        <f>Def_Instancias_Equipamentos!$D$1001</f>
        <v>BO-11U:DI-BPMSigPatch</v>
      </c>
      <c r="M3726" s="44" t="s">
        <v>80</v>
      </c>
      <c r="N3726" s="30" t="s">
        <v>50</v>
      </c>
      <c r="O3726" s="28" t="str">
        <f>Def_Sistemas_Conectores_Cabos!$B$8</f>
        <v>SMA-RP 50-ohm</v>
      </c>
      <c r="P3726" s="19" t="str">
        <f>Def_Sistemas_Conectores_Cabos!$B$8</f>
        <v>SMA-RP 50-ohm</v>
      </c>
      <c r="Q3726" s="231" t="s">
        <v>1358</v>
      </c>
      <c r="R3726" s="45">
        <v>0.5</v>
      </c>
      <c r="S3726" s="45">
        <v>0.5</v>
      </c>
      <c r="T3726" s="19" t="str">
        <f>Def_Sistemas_Conectores_Cabos!$C$8</f>
        <v>Cabo coaxial semi-rígido</v>
      </c>
      <c r="U3726" s="56"/>
      <c r="V3726" s="33"/>
      <c r="W3726" s="33"/>
      <c r="X3726" s="33"/>
    </row>
    <row r="3727" ht="15.75" customHeight="1">
      <c r="A3727" s="19" t="str">
        <f>Def_Sistemas_Conectores_Cabos!$A$22</f>
        <v>BPM de elétrons</v>
      </c>
      <c r="B3727" s="22" t="str">
        <f>Datas_Entregas!$A$2</f>
        <v>Booster/LTB</v>
      </c>
      <c r="C3727" s="25">
        <f t="array" ref="C3727">INDEX(Datas_Entregas!$B$2:$B$100, MATCH(B3727, Datas_Entregas!$A$2:$A$100, 0), 1)</f>
        <v>43266</v>
      </c>
      <c r="D3727" s="22" t="str">
        <f>Def_Status_Montagem!$A$4</f>
        <v>Comprado / Esperando entrega</v>
      </c>
      <c r="E3727" s="35" t="str">
        <f>Def_Status_Montagem!$B$4</f>
        <v>Contratada (inclui etiqueta)</v>
      </c>
      <c r="F3727" s="26"/>
      <c r="G3727" s="27"/>
      <c r="H3727" s="26" t="str">
        <f t="array" ref="H3727">INDEX(Def_Instancias_Equipamentos!$E$2:$E$5135, MATCH(K3727, Def_Instancias_Equipamentos!$D$2:$D$5135, 0), 1)</f>
        <v>BO-12U</v>
      </c>
      <c r="I3727" s="27" t="str">
        <f t="array" ref="I3727">INDEX(Def_Instancias_Equipamentos!$E$2:$E$5135, MATCH(L3727, Def_Instancias_Equipamentos!$D$2:$D$5135, 0), 1)</f>
        <v>BO-12U</v>
      </c>
      <c r="J3727" s="27" t="str">
        <f t="shared" si="26"/>
        <v>INTERNO</v>
      </c>
      <c r="K3727" s="28" t="str">
        <f>Def_Instancias_Equipamentos!$D$491</f>
        <v>BO-12U:DI-BPMPkup</v>
      </c>
      <c r="L3727" s="19" t="str">
        <f>Def_Instancias_Equipamentos!$D$1002</f>
        <v>BO-12U:DI-BPMSigPatch</v>
      </c>
      <c r="M3727" s="44" t="s">
        <v>80</v>
      </c>
      <c r="N3727" s="30" t="s">
        <v>50</v>
      </c>
      <c r="O3727" s="28" t="str">
        <f>Def_Sistemas_Conectores_Cabos!$B$8</f>
        <v>SMA-RP 50-ohm</v>
      </c>
      <c r="P3727" s="19" t="str">
        <f>Def_Sistemas_Conectores_Cabos!$B$8</f>
        <v>SMA-RP 50-ohm</v>
      </c>
      <c r="Q3727" s="231" t="s">
        <v>1358</v>
      </c>
      <c r="R3727" s="45">
        <v>0.5</v>
      </c>
      <c r="S3727" s="45">
        <v>0.5</v>
      </c>
      <c r="T3727" s="19" t="str">
        <f>Def_Sistemas_Conectores_Cabos!$C$8</f>
        <v>Cabo coaxial semi-rígido</v>
      </c>
      <c r="U3727" s="56"/>
      <c r="V3727" s="33"/>
      <c r="W3727" s="33"/>
      <c r="X3727" s="33"/>
    </row>
    <row r="3728" ht="15.75" customHeight="1">
      <c r="A3728" s="19" t="str">
        <f>Def_Sistemas_Conectores_Cabos!$A$22</f>
        <v>BPM de elétrons</v>
      </c>
      <c r="B3728" s="22" t="str">
        <f>Datas_Entregas!$A$2</f>
        <v>Booster/LTB</v>
      </c>
      <c r="C3728" s="25">
        <f t="array" ref="C3728">INDEX(Datas_Entregas!$B$2:$B$100, MATCH(B3728, Datas_Entregas!$A$2:$A$100, 0), 1)</f>
        <v>43266</v>
      </c>
      <c r="D3728" s="22" t="str">
        <f>Def_Status_Montagem!$A$4</f>
        <v>Comprado / Esperando entrega</v>
      </c>
      <c r="E3728" s="35" t="str">
        <f>Def_Status_Montagem!$B$4</f>
        <v>Contratada (inclui etiqueta)</v>
      </c>
      <c r="F3728" s="26"/>
      <c r="G3728" s="27"/>
      <c r="H3728" s="26" t="str">
        <f t="array" ref="H3728">INDEX(Def_Instancias_Equipamentos!$E$2:$E$5135, MATCH(K3728, Def_Instancias_Equipamentos!$D$2:$D$5135, 0), 1)</f>
        <v>BO-13U</v>
      </c>
      <c r="I3728" s="27" t="str">
        <f t="array" ref="I3728">INDEX(Def_Instancias_Equipamentos!$E$2:$E$5135, MATCH(L3728, Def_Instancias_Equipamentos!$D$2:$D$5135, 0), 1)</f>
        <v>BO-13U</v>
      </c>
      <c r="J3728" s="27" t="str">
        <f t="shared" si="26"/>
        <v>INTERNO</v>
      </c>
      <c r="K3728" s="28" t="str">
        <f>Def_Instancias_Equipamentos!$D$492</f>
        <v>BO-13U:DI-BPMPkup</v>
      </c>
      <c r="L3728" s="19" t="str">
        <f>Def_Instancias_Equipamentos!$D$1003</f>
        <v>BO-13U:DI-BPMSigPatch</v>
      </c>
      <c r="M3728" s="44" t="s">
        <v>80</v>
      </c>
      <c r="N3728" s="30" t="s">
        <v>50</v>
      </c>
      <c r="O3728" s="28" t="str">
        <f>Def_Sistemas_Conectores_Cabos!$B$8</f>
        <v>SMA-RP 50-ohm</v>
      </c>
      <c r="P3728" s="19" t="str">
        <f>Def_Sistemas_Conectores_Cabos!$B$8</f>
        <v>SMA-RP 50-ohm</v>
      </c>
      <c r="Q3728" s="231" t="s">
        <v>1358</v>
      </c>
      <c r="R3728" s="45">
        <v>0.5</v>
      </c>
      <c r="S3728" s="45">
        <v>0.5</v>
      </c>
      <c r="T3728" s="19" t="str">
        <f>Def_Sistemas_Conectores_Cabos!$C$8</f>
        <v>Cabo coaxial semi-rígido</v>
      </c>
      <c r="U3728" s="56"/>
      <c r="V3728" s="33"/>
      <c r="W3728" s="33"/>
      <c r="X3728" s="33"/>
    </row>
    <row r="3729" ht="15.75" customHeight="1">
      <c r="A3729" s="19" t="str">
        <f>Def_Sistemas_Conectores_Cabos!$A$22</f>
        <v>BPM de elétrons</v>
      </c>
      <c r="B3729" s="22" t="str">
        <f>Datas_Entregas!$A$2</f>
        <v>Booster/LTB</v>
      </c>
      <c r="C3729" s="25">
        <f t="array" ref="C3729">INDEX(Datas_Entregas!$B$2:$B$100, MATCH(B3729, Datas_Entregas!$A$2:$A$100, 0), 1)</f>
        <v>43266</v>
      </c>
      <c r="D3729" s="22" t="str">
        <f>Def_Status_Montagem!$A$4</f>
        <v>Comprado / Esperando entrega</v>
      </c>
      <c r="E3729" s="35" t="str">
        <f>Def_Status_Montagem!$B$4</f>
        <v>Contratada (inclui etiqueta)</v>
      </c>
      <c r="F3729" s="26"/>
      <c r="G3729" s="27"/>
      <c r="H3729" s="26" t="str">
        <f t="array" ref="H3729">INDEX(Def_Instancias_Equipamentos!$E$2:$E$5135, MATCH(K3729, Def_Instancias_Equipamentos!$D$2:$D$5135, 0), 1)</f>
        <v>BO-14U</v>
      </c>
      <c r="I3729" s="27" t="str">
        <f t="array" ref="I3729">INDEX(Def_Instancias_Equipamentos!$E$2:$E$5135, MATCH(L3729, Def_Instancias_Equipamentos!$D$2:$D$5135, 0), 1)</f>
        <v>BO-14U</v>
      </c>
      <c r="J3729" s="27" t="str">
        <f t="shared" si="26"/>
        <v>INTERNO</v>
      </c>
      <c r="K3729" s="28" t="str">
        <f>Def_Instancias_Equipamentos!$D$493</f>
        <v>BO-14U:DI-BPMPkup</v>
      </c>
      <c r="L3729" s="19" t="str">
        <f>Def_Instancias_Equipamentos!$D$1004</f>
        <v>BO-14U:DI-BPMSigPatch</v>
      </c>
      <c r="M3729" s="44" t="s">
        <v>80</v>
      </c>
      <c r="N3729" s="30" t="s">
        <v>50</v>
      </c>
      <c r="O3729" s="28" t="str">
        <f>Def_Sistemas_Conectores_Cabos!$B$8</f>
        <v>SMA-RP 50-ohm</v>
      </c>
      <c r="P3729" s="19" t="str">
        <f>Def_Sistemas_Conectores_Cabos!$B$8</f>
        <v>SMA-RP 50-ohm</v>
      </c>
      <c r="Q3729" s="231" t="s">
        <v>1358</v>
      </c>
      <c r="R3729" s="45">
        <v>0.5</v>
      </c>
      <c r="S3729" s="45">
        <v>0.5</v>
      </c>
      <c r="T3729" s="19" t="str">
        <f>Def_Sistemas_Conectores_Cabos!$C$8</f>
        <v>Cabo coaxial semi-rígido</v>
      </c>
      <c r="U3729" s="56"/>
      <c r="V3729" s="33"/>
      <c r="W3729" s="33"/>
      <c r="X3729" s="33"/>
    </row>
    <row r="3730" ht="15.75" customHeight="1">
      <c r="A3730" s="19" t="str">
        <f>Def_Sistemas_Conectores_Cabos!$A$22</f>
        <v>BPM de elétrons</v>
      </c>
      <c r="B3730" s="22" t="str">
        <f>Datas_Entregas!$A$2</f>
        <v>Booster/LTB</v>
      </c>
      <c r="C3730" s="25">
        <f t="array" ref="C3730">INDEX(Datas_Entregas!$B$2:$B$100, MATCH(B3730, Datas_Entregas!$A$2:$A$100, 0), 1)</f>
        <v>43266</v>
      </c>
      <c r="D3730" s="22" t="str">
        <f>Def_Status_Montagem!$A$4</f>
        <v>Comprado / Esperando entrega</v>
      </c>
      <c r="E3730" s="35" t="str">
        <f>Def_Status_Montagem!$B$4</f>
        <v>Contratada (inclui etiqueta)</v>
      </c>
      <c r="F3730" s="26"/>
      <c r="G3730" s="27"/>
      <c r="H3730" s="26" t="str">
        <f t="array" ref="H3730">INDEX(Def_Instancias_Equipamentos!$E$2:$E$5135, MATCH(K3730, Def_Instancias_Equipamentos!$D$2:$D$5135, 0), 1)</f>
        <v>BO-15U</v>
      </c>
      <c r="I3730" s="27" t="str">
        <f t="array" ref="I3730">INDEX(Def_Instancias_Equipamentos!$E$2:$E$5135, MATCH(L3730, Def_Instancias_Equipamentos!$D$2:$D$5135, 0), 1)</f>
        <v>BO-15U</v>
      </c>
      <c r="J3730" s="27" t="str">
        <f t="shared" si="26"/>
        <v>INTERNO</v>
      </c>
      <c r="K3730" s="28" t="str">
        <f>Def_Instancias_Equipamentos!$D$494</f>
        <v>BO-15U:DI-BPMPkup</v>
      </c>
      <c r="L3730" s="19" t="str">
        <f>Def_Instancias_Equipamentos!$D$1005</f>
        <v>BO-15U:DI-BPMSigPatch</v>
      </c>
      <c r="M3730" s="44" t="s">
        <v>80</v>
      </c>
      <c r="N3730" s="30" t="s">
        <v>50</v>
      </c>
      <c r="O3730" s="28" t="str">
        <f>Def_Sistemas_Conectores_Cabos!$B$8</f>
        <v>SMA-RP 50-ohm</v>
      </c>
      <c r="P3730" s="19" t="str">
        <f>Def_Sistemas_Conectores_Cabos!$B$8</f>
        <v>SMA-RP 50-ohm</v>
      </c>
      <c r="Q3730" s="231" t="s">
        <v>1358</v>
      </c>
      <c r="R3730" s="45">
        <v>0.5</v>
      </c>
      <c r="S3730" s="45">
        <v>0.5</v>
      </c>
      <c r="T3730" s="19" t="str">
        <f>Def_Sistemas_Conectores_Cabos!$C$8</f>
        <v>Cabo coaxial semi-rígido</v>
      </c>
      <c r="U3730" s="56"/>
      <c r="V3730" s="33"/>
      <c r="W3730" s="33"/>
      <c r="X3730" s="33"/>
    </row>
    <row r="3731" ht="15.75" customHeight="1">
      <c r="A3731" s="19" t="str">
        <f>Def_Sistemas_Conectores_Cabos!$A$22</f>
        <v>BPM de elétrons</v>
      </c>
      <c r="B3731" s="22" t="str">
        <f>Datas_Entregas!$A$2</f>
        <v>Booster/LTB</v>
      </c>
      <c r="C3731" s="25">
        <f t="array" ref="C3731">INDEX(Datas_Entregas!$B$2:$B$100, MATCH(B3731, Datas_Entregas!$A$2:$A$100, 0), 1)</f>
        <v>43266</v>
      </c>
      <c r="D3731" s="22" t="str">
        <f>Def_Status_Montagem!$A$4</f>
        <v>Comprado / Esperando entrega</v>
      </c>
      <c r="E3731" s="35" t="str">
        <f>Def_Status_Montagem!$B$4</f>
        <v>Contratada (inclui etiqueta)</v>
      </c>
      <c r="F3731" s="26"/>
      <c r="G3731" s="27"/>
      <c r="H3731" s="26" t="str">
        <f t="array" ref="H3731">INDEX(Def_Instancias_Equipamentos!$E$2:$E$5135, MATCH(K3731, Def_Instancias_Equipamentos!$D$2:$D$5135, 0), 1)</f>
        <v>BO-16U</v>
      </c>
      <c r="I3731" s="27" t="str">
        <f t="array" ref="I3731">INDEX(Def_Instancias_Equipamentos!$E$2:$E$5135, MATCH(L3731, Def_Instancias_Equipamentos!$D$2:$D$5135, 0), 1)</f>
        <v>BO-16U</v>
      </c>
      <c r="J3731" s="27" t="str">
        <f t="shared" si="26"/>
        <v>INTERNO</v>
      </c>
      <c r="K3731" s="28" t="str">
        <f>Def_Instancias_Equipamentos!$D$495</f>
        <v>BO-16U:DI-BPMPkup</v>
      </c>
      <c r="L3731" s="19" t="str">
        <f>Def_Instancias_Equipamentos!$D$1006</f>
        <v>BO-16U:DI-BPMSigPatch</v>
      </c>
      <c r="M3731" s="44" t="s">
        <v>80</v>
      </c>
      <c r="N3731" s="30" t="s">
        <v>50</v>
      </c>
      <c r="O3731" s="28" t="str">
        <f>Def_Sistemas_Conectores_Cabos!$B$8</f>
        <v>SMA-RP 50-ohm</v>
      </c>
      <c r="P3731" s="19" t="str">
        <f>Def_Sistemas_Conectores_Cabos!$B$8</f>
        <v>SMA-RP 50-ohm</v>
      </c>
      <c r="Q3731" s="231" t="s">
        <v>1358</v>
      </c>
      <c r="R3731" s="45">
        <v>0.5</v>
      </c>
      <c r="S3731" s="45">
        <v>0.5</v>
      </c>
      <c r="T3731" s="19" t="str">
        <f>Def_Sistemas_Conectores_Cabos!$C$8</f>
        <v>Cabo coaxial semi-rígido</v>
      </c>
      <c r="U3731" s="56"/>
      <c r="V3731" s="33"/>
      <c r="W3731" s="33"/>
      <c r="X3731" s="33"/>
    </row>
    <row r="3732" ht="15.75" customHeight="1">
      <c r="A3732" s="19" t="str">
        <f>Def_Sistemas_Conectores_Cabos!$A$22</f>
        <v>BPM de elétrons</v>
      </c>
      <c r="B3732" s="22" t="str">
        <f>Datas_Entregas!$A$2</f>
        <v>Booster/LTB</v>
      </c>
      <c r="C3732" s="25">
        <f t="array" ref="C3732">INDEX(Datas_Entregas!$B$2:$B$100, MATCH(B3732, Datas_Entregas!$A$2:$A$100, 0), 1)</f>
        <v>43266</v>
      </c>
      <c r="D3732" s="22" t="str">
        <f>Def_Status_Montagem!$A$4</f>
        <v>Comprado / Esperando entrega</v>
      </c>
      <c r="E3732" s="35" t="str">
        <f>Def_Status_Montagem!$B$4</f>
        <v>Contratada (inclui etiqueta)</v>
      </c>
      <c r="F3732" s="26"/>
      <c r="G3732" s="27"/>
      <c r="H3732" s="26" t="str">
        <f t="array" ref="H3732">INDEX(Def_Instancias_Equipamentos!$E$2:$E$5135, MATCH(K3732, Def_Instancias_Equipamentos!$D$2:$D$5135, 0), 1)</f>
        <v>BO-17U</v>
      </c>
      <c r="I3732" s="27" t="str">
        <f t="array" ref="I3732">INDEX(Def_Instancias_Equipamentos!$E$2:$E$5135, MATCH(L3732, Def_Instancias_Equipamentos!$D$2:$D$5135, 0), 1)</f>
        <v>BO-17U</v>
      </c>
      <c r="J3732" s="27" t="str">
        <f t="shared" si="26"/>
        <v>INTERNO</v>
      </c>
      <c r="K3732" s="28" t="str">
        <f>Def_Instancias_Equipamentos!$D$496</f>
        <v>BO-17U:DI-BPMPkup</v>
      </c>
      <c r="L3732" s="19" t="str">
        <f>Def_Instancias_Equipamentos!$D$1007</f>
        <v>BO-17U:DI-BPMSigPatch</v>
      </c>
      <c r="M3732" s="44" t="s">
        <v>80</v>
      </c>
      <c r="N3732" s="30" t="s">
        <v>50</v>
      </c>
      <c r="O3732" s="28" t="str">
        <f>Def_Sistemas_Conectores_Cabos!$B$8</f>
        <v>SMA-RP 50-ohm</v>
      </c>
      <c r="P3732" s="19" t="str">
        <f>Def_Sistemas_Conectores_Cabos!$B$8</f>
        <v>SMA-RP 50-ohm</v>
      </c>
      <c r="Q3732" s="231" t="s">
        <v>1358</v>
      </c>
      <c r="R3732" s="45">
        <v>0.5</v>
      </c>
      <c r="S3732" s="45">
        <v>0.5</v>
      </c>
      <c r="T3732" s="19" t="str">
        <f>Def_Sistemas_Conectores_Cabos!$C$8</f>
        <v>Cabo coaxial semi-rígido</v>
      </c>
      <c r="U3732" s="56"/>
      <c r="V3732" s="33"/>
      <c r="W3732" s="33"/>
      <c r="X3732" s="33"/>
    </row>
    <row r="3733" ht="15.75" customHeight="1">
      <c r="A3733" s="19" t="str">
        <f>Def_Sistemas_Conectores_Cabos!$A$22</f>
        <v>BPM de elétrons</v>
      </c>
      <c r="B3733" s="22" t="str">
        <f>Datas_Entregas!$A$2</f>
        <v>Booster/LTB</v>
      </c>
      <c r="C3733" s="25">
        <f t="array" ref="C3733">INDEX(Datas_Entregas!$B$2:$B$100, MATCH(B3733, Datas_Entregas!$A$2:$A$100, 0), 1)</f>
        <v>43266</v>
      </c>
      <c r="D3733" s="22" t="str">
        <f>Def_Status_Montagem!$A$4</f>
        <v>Comprado / Esperando entrega</v>
      </c>
      <c r="E3733" s="35" t="str">
        <f>Def_Status_Montagem!$B$4</f>
        <v>Contratada (inclui etiqueta)</v>
      </c>
      <c r="F3733" s="26"/>
      <c r="G3733" s="27"/>
      <c r="H3733" s="26" t="str">
        <f t="array" ref="H3733">INDEX(Def_Instancias_Equipamentos!$E$2:$E$5135, MATCH(K3733, Def_Instancias_Equipamentos!$D$2:$D$5135, 0), 1)</f>
        <v>BO-18U</v>
      </c>
      <c r="I3733" s="27" t="str">
        <f t="array" ref="I3733">INDEX(Def_Instancias_Equipamentos!$E$2:$E$5135, MATCH(L3733, Def_Instancias_Equipamentos!$D$2:$D$5135, 0), 1)</f>
        <v>BO-18U</v>
      </c>
      <c r="J3733" s="27" t="str">
        <f t="shared" si="26"/>
        <v>INTERNO</v>
      </c>
      <c r="K3733" s="28" t="str">
        <f>Def_Instancias_Equipamentos!$D$497</f>
        <v>BO-18U:DI-BPMPkup</v>
      </c>
      <c r="L3733" s="19" t="str">
        <f>Def_Instancias_Equipamentos!$D$1008</f>
        <v>BO-18U:DI-BPMSigPatch</v>
      </c>
      <c r="M3733" s="44" t="s">
        <v>80</v>
      </c>
      <c r="N3733" s="30" t="s">
        <v>50</v>
      </c>
      <c r="O3733" s="28" t="str">
        <f>Def_Sistemas_Conectores_Cabos!$B$8</f>
        <v>SMA-RP 50-ohm</v>
      </c>
      <c r="P3733" s="19" t="str">
        <f>Def_Sistemas_Conectores_Cabos!$B$8</f>
        <v>SMA-RP 50-ohm</v>
      </c>
      <c r="Q3733" s="231" t="s">
        <v>1358</v>
      </c>
      <c r="R3733" s="45">
        <v>0.5</v>
      </c>
      <c r="S3733" s="45">
        <v>0.5</v>
      </c>
      <c r="T3733" s="19" t="str">
        <f>Def_Sistemas_Conectores_Cabos!$C$8</f>
        <v>Cabo coaxial semi-rígido</v>
      </c>
      <c r="U3733" s="56"/>
      <c r="V3733" s="33"/>
      <c r="W3733" s="33"/>
      <c r="X3733" s="33"/>
    </row>
    <row r="3734" ht="15.75" customHeight="1">
      <c r="A3734" s="19" t="str">
        <f>Def_Sistemas_Conectores_Cabos!$A$22</f>
        <v>BPM de elétrons</v>
      </c>
      <c r="B3734" s="22" t="str">
        <f>Datas_Entregas!$A$2</f>
        <v>Booster/LTB</v>
      </c>
      <c r="C3734" s="25">
        <f t="array" ref="C3734">INDEX(Datas_Entregas!$B$2:$B$100, MATCH(B3734, Datas_Entregas!$A$2:$A$100, 0), 1)</f>
        <v>43266</v>
      </c>
      <c r="D3734" s="22" t="str">
        <f>Def_Status_Montagem!$A$4</f>
        <v>Comprado / Esperando entrega</v>
      </c>
      <c r="E3734" s="35" t="str">
        <f>Def_Status_Montagem!$B$4</f>
        <v>Contratada (inclui etiqueta)</v>
      </c>
      <c r="F3734" s="26"/>
      <c r="G3734" s="27"/>
      <c r="H3734" s="26" t="str">
        <f t="array" ref="H3734">INDEX(Def_Instancias_Equipamentos!$E$2:$E$5135, MATCH(K3734, Def_Instancias_Equipamentos!$D$2:$D$5135, 0), 1)</f>
        <v>BO-19U</v>
      </c>
      <c r="I3734" s="27" t="str">
        <f t="array" ref="I3734">INDEX(Def_Instancias_Equipamentos!$E$2:$E$5135, MATCH(L3734, Def_Instancias_Equipamentos!$D$2:$D$5135, 0), 1)</f>
        <v>BO-19U</v>
      </c>
      <c r="J3734" s="27" t="str">
        <f t="shared" si="26"/>
        <v>INTERNO</v>
      </c>
      <c r="K3734" s="28" t="str">
        <f>Def_Instancias_Equipamentos!$D$498</f>
        <v>BO-19U:DI-BPMPkup</v>
      </c>
      <c r="L3734" s="19" t="str">
        <f>Def_Instancias_Equipamentos!$D$1009</f>
        <v>BO-19U:DI-BPMSigPatch</v>
      </c>
      <c r="M3734" s="44" t="s">
        <v>80</v>
      </c>
      <c r="N3734" s="30" t="s">
        <v>50</v>
      </c>
      <c r="O3734" s="28" t="str">
        <f>Def_Sistemas_Conectores_Cabos!$B$8</f>
        <v>SMA-RP 50-ohm</v>
      </c>
      <c r="P3734" s="19" t="str">
        <f>Def_Sistemas_Conectores_Cabos!$B$8</f>
        <v>SMA-RP 50-ohm</v>
      </c>
      <c r="Q3734" s="231" t="s">
        <v>1358</v>
      </c>
      <c r="R3734" s="45">
        <v>0.5</v>
      </c>
      <c r="S3734" s="45">
        <v>0.5</v>
      </c>
      <c r="T3734" s="19" t="str">
        <f>Def_Sistemas_Conectores_Cabos!$C$8</f>
        <v>Cabo coaxial semi-rígido</v>
      </c>
      <c r="U3734" s="56"/>
      <c r="V3734" s="33"/>
      <c r="W3734" s="33"/>
      <c r="X3734" s="33"/>
    </row>
    <row r="3735" ht="15.75" customHeight="1">
      <c r="A3735" s="19" t="str">
        <f>Def_Sistemas_Conectores_Cabos!$A$22</f>
        <v>BPM de elétrons</v>
      </c>
      <c r="B3735" s="22" t="str">
        <f>Datas_Entregas!$A$2</f>
        <v>Booster/LTB</v>
      </c>
      <c r="C3735" s="25">
        <f t="array" ref="C3735">INDEX(Datas_Entregas!$B$2:$B$100, MATCH(B3735, Datas_Entregas!$A$2:$A$100, 0), 1)</f>
        <v>43266</v>
      </c>
      <c r="D3735" s="22" t="str">
        <f>Def_Status_Montagem!$A$4</f>
        <v>Comprado / Esperando entrega</v>
      </c>
      <c r="E3735" s="35" t="str">
        <f>Def_Status_Montagem!$B$4</f>
        <v>Contratada (inclui etiqueta)</v>
      </c>
      <c r="F3735" s="26"/>
      <c r="G3735" s="27"/>
      <c r="H3735" s="26" t="str">
        <f t="array" ref="H3735">INDEX(Def_Instancias_Equipamentos!$E$2:$E$5135, MATCH(K3735, Def_Instancias_Equipamentos!$D$2:$D$5135, 0), 1)</f>
        <v>BO-20U</v>
      </c>
      <c r="I3735" s="27" t="str">
        <f t="array" ref="I3735">INDEX(Def_Instancias_Equipamentos!$E$2:$E$5135, MATCH(L3735, Def_Instancias_Equipamentos!$D$2:$D$5135, 0), 1)</f>
        <v>BO-20U</v>
      </c>
      <c r="J3735" s="27" t="str">
        <f t="shared" si="26"/>
        <v>INTERNO</v>
      </c>
      <c r="K3735" s="28" t="str">
        <f>Def_Instancias_Equipamentos!$D$499</f>
        <v>BO-20U:DI-BPMPkup</v>
      </c>
      <c r="L3735" s="19" t="str">
        <f>Def_Instancias_Equipamentos!$D$1010</f>
        <v>BO-20U:DI-BPMSigPatch</v>
      </c>
      <c r="M3735" s="44" t="s">
        <v>80</v>
      </c>
      <c r="N3735" s="30" t="s">
        <v>50</v>
      </c>
      <c r="O3735" s="28" t="str">
        <f>Def_Sistemas_Conectores_Cabos!$B$8</f>
        <v>SMA-RP 50-ohm</v>
      </c>
      <c r="P3735" s="19" t="str">
        <f>Def_Sistemas_Conectores_Cabos!$B$8</f>
        <v>SMA-RP 50-ohm</v>
      </c>
      <c r="Q3735" s="231" t="s">
        <v>1358</v>
      </c>
      <c r="R3735" s="45">
        <v>0.5</v>
      </c>
      <c r="S3735" s="45">
        <v>0.5</v>
      </c>
      <c r="T3735" s="19" t="str">
        <f>Def_Sistemas_Conectores_Cabos!$C$8</f>
        <v>Cabo coaxial semi-rígido</v>
      </c>
      <c r="U3735" s="56"/>
      <c r="V3735" s="33"/>
      <c r="W3735" s="33"/>
      <c r="X3735" s="33"/>
    </row>
    <row r="3736" ht="15.75" customHeight="1">
      <c r="A3736" s="19" t="str">
        <f>Def_Sistemas_Conectores_Cabos!$A$22</f>
        <v>BPM de elétrons</v>
      </c>
      <c r="B3736" s="22" t="str">
        <f>Datas_Entregas!$A$2</f>
        <v>Booster/LTB</v>
      </c>
      <c r="C3736" s="25">
        <f t="array" ref="C3736">INDEX(Datas_Entregas!$B$2:$B$100, MATCH(B3736, Datas_Entregas!$A$2:$A$100, 0), 1)</f>
        <v>43266</v>
      </c>
      <c r="D3736" s="22" t="str">
        <f>Def_Status_Montagem!$A$4</f>
        <v>Comprado / Esperando entrega</v>
      </c>
      <c r="E3736" s="35" t="str">
        <f>Def_Status_Montagem!$B$4</f>
        <v>Contratada (inclui etiqueta)</v>
      </c>
      <c r="F3736" s="26"/>
      <c r="G3736" s="27"/>
      <c r="H3736" s="26" t="str">
        <f t="array" ref="H3736">INDEX(Def_Instancias_Equipamentos!$E$2:$E$5135, MATCH(K3736, Def_Instancias_Equipamentos!$D$2:$D$5135, 0), 1)</f>
        <v>BO-21U</v>
      </c>
      <c r="I3736" s="27" t="str">
        <f t="array" ref="I3736">INDEX(Def_Instancias_Equipamentos!$E$2:$E$5135, MATCH(L3736, Def_Instancias_Equipamentos!$D$2:$D$5135, 0), 1)</f>
        <v>BO-21U</v>
      </c>
      <c r="J3736" s="27" t="str">
        <f t="shared" si="26"/>
        <v>INTERNO</v>
      </c>
      <c r="K3736" s="28" t="str">
        <f>Def_Instancias_Equipamentos!$D$500</f>
        <v>BO-21U:DI-BPMPkup</v>
      </c>
      <c r="L3736" s="19" t="str">
        <f>Def_Instancias_Equipamentos!$D$1011</f>
        <v>BO-21U:DI-BPMSigPatch</v>
      </c>
      <c r="M3736" s="44" t="s">
        <v>80</v>
      </c>
      <c r="N3736" s="30" t="s">
        <v>50</v>
      </c>
      <c r="O3736" s="28" t="str">
        <f>Def_Sistemas_Conectores_Cabos!$B$8</f>
        <v>SMA-RP 50-ohm</v>
      </c>
      <c r="P3736" s="19" t="str">
        <f>Def_Sistemas_Conectores_Cabos!$B$8</f>
        <v>SMA-RP 50-ohm</v>
      </c>
      <c r="Q3736" s="231" t="s">
        <v>1358</v>
      </c>
      <c r="R3736" s="45">
        <v>0.5</v>
      </c>
      <c r="S3736" s="45">
        <v>0.5</v>
      </c>
      <c r="T3736" s="19" t="str">
        <f>Def_Sistemas_Conectores_Cabos!$C$8</f>
        <v>Cabo coaxial semi-rígido</v>
      </c>
      <c r="U3736" s="56"/>
      <c r="V3736" s="33"/>
      <c r="W3736" s="33"/>
      <c r="X3736" s="33"/>
    </row>
    <row r="3737" ht="15.75" customHeight="1">
      <c r="A3737" s="19" t="str">
        <f>Def_Sistemas_Conectores_Cabos!$A$22</f>
        <v>BPM de elétrons</v>
      </c>
      <c r="B3737" s="22" t="str">
        <f>Datas_Entregas!$A$2</f>
        <v>Booster/LTB</v>
      </c>
      <c r="C3737" s="25">
        <f t="array" ref="C3737">INDEX(Datas_Entregas!$B$2:$B$100, MATCH(B3737, Datas_Entregas!$A$2:$A$100, 0), 1)</f>
        <v>43266</v>
      </c>
      <c r="D3737" s="22" t="str">
        <f>Def_Status_Montagem!$A$4</f>
        <v>Comprado / Esperando entrega</v>
      </c>
      <c r="E3737" s="35" t="str">
        <f>Def_Status_Montagem!$B$4</f>
        <v>Contratada (inclui etiqueta)</v>
      </c>
      <c r="F3737" s="26"/>
      <c r="G3737" s="27"/>
      <c r="H3737" s="26" t="str">
        <f t="array" ref="H3737">INDEX(Def_Instancias_Equipamentos!$E$2:$E$5135, MATCH(K3737, Def_Instancias_Equipamentos!$D$2:$D$5135, 0), 1)</f>
        <v>BO-22U</v>
      </c>
      <c r="I3737" s="27" t="str">
        <f t="array" ref="I3737">INDEX(Def_Instancias_Equipamentos!$E$2:$E$5135, MATCH(L3737, Def_Instancias_Equipamentos!$D$2:$D$5135, 0), 1)</f>
        <v>BO-22U</v>
      </c>
      <c r="J3737" s="27" t="str">
        <f t="shared" si="26"/>
        <v>INTERNO</v>
      </c>
      <c r="K3737" s="28" t="str">
        <f>Def_Instancias_Equipamentos!$D$501</f>
        <v>BO-22U:DI-BPMPkup</v>
      </c>
      <c r="L3737" s="19" t="str">
        <f>Def_Instancias_Equipamentos!$D$1012</f>
        <v>BO-22U:DI-BPMSigPatch</v>
      </c>
      <c r="M3737" s="44" t="s">
        <v>80</v>
      </c>
      <c r="N3737" s="30" t="s">
        <v>50</v>
      </c>
      <c r="O3737" s="28" t="str">
        <f>Def_Sistemas_Conectores_Cabos!$B$8</f>
        <v>SMA-RP 50-ohm</v>
      </c>
      <c r="P3737" s="19" t="str">
        <f>Def_Sistemas_Conectores_Cabos!$B$8</f>
        <v>SMA-RP 50-ohm</v>
      </c>
      <c r="Q3737" s="231" t="s">
        <v>1358</v>
      </c>
      <c r="R3737" s="45">
        <v>0.5</v>
      </c>
      <c r="S3737" s="45">
        <v>0.5</v>
      </c>
      <c r="T3737" s="19" t="str">
        <f>Def_Sistemas_Conectores_Cabos!$C$8</f>
        <v>Cabo coaxial semi-rígido</v>
      </c>
      <c r="U3737" s="56"/>
      <c r="V3737" s="33"/>
      <c r="W3737" s="33"/>
      <c r="X3737" s="33"/>
    </row>
    <row r="3738" ht="15.75" customHeight="1">
      <c r="A3738" s="19" t="str">
        <f>Def_Sistemas_Conectores_Cabos!$A$22</f>
        <v>BPM de elétrons</v>
      </c>
      <c r="B3738" s="22" t="str">
        <f>Datas_Entregas!$A$2</f>
        <v>Booster/LTB</v>
      </c>
      <c r="C3738" s="25">
        <f t="array" ref="C3738">INDEX(Datas_Entregas!$B$2:$B$100, MATCH(B3738, Datas_Entregas!$A$2:$A$100, 0), 1)</f>
        <v>43266</v>
      </c>
      <c r="D3738" s="22" t="str">
        <f>Def_Status_Montagem!$A$4</f>
        <v>Comprado / Esperando entrega</v>
      </c>
      <c r="E3738" s="35" t="str">
        <f>Def_Status_Montagem!$B$4</f>
        <v>Contratada (inclui etiqueta)</v>
      </c>
      <c r="F3738" s="26"/>
      <c r="G3738" s="27"/>
      <c r="H3738" s="26" t="str">
        <f t="array" ref="H3738">INDEX(Def_Instancias_Equipamentos!$E$2:$E$5135, MATCH(K3738, Def_Instancias_Equipamentos!$D$2:$D$5135, 0), 1)</f>
        <v>BO-23U</v>
      </c>
      <c r="I3738" s="27" t="str">
        <f t="array" ref="I3738">INDEX(Def_Instancias_Equipamentos!$E$2:$E$5135, MATCH(L3738, Def_Instancias_Equipamentos!$D$2:$D$5135, 0), 1)</f>
        <v>BO-23U</v>
      </c>
      <c r="J3738" s="27" t="str">
        <f t="shared" si="26"/>
        <v>INTERNO</v>
      </c>
      <c r="K3738" s="28" t="str">
        <f>Def_Instancias_Equipamentos!$D$502</f>
        <v>BO-23U:DI-BPMPkup</v>
      </c>
      <c r="L3738" s="19" t="str">
        <f>Def_Instancias_Equipamentos!$D$1013</f>
        <v>BO-23U:DI-BPMSigPatch</v>
      </c>
      <c r="M3738" s="44" t="s">
        <v>80</v>
      </c>
      <c r="N3738" s="30" t="s">
        <v>50</v>
      </c>
      <c r="O3738" s="28" t="str">
        <f>Def_Sistemas_Conectores_Cabos!$B$8</f>
        <v>SMA-RP 50-ohm</v>
      </c>
      <c r="P3738" s="19" t="str">
        <f>Def_Sistemas_Conectores_Cabos!$B$8</f>
        <v>SMA-RP 50-ohm</v>
      </c>
      <c r="Q3738" s="231" t="s">
        <v>1358</v>
      </c>
      <c r="R3738" s="45">
        <v>0.5</v>
      </c>
      <c r="S3738" s="45">
        <v>0.5</v>
      </c>
      <c r="T3738" s="19" t="str">
        <f>Def_Sistemas_Conectores_Cabos!$C$8</f>
        <v>Cabo coaxial semi-rígido</v>
      </c>
      <c r="U3738" s="56"/>
      <c r="V3738" s="33"/>
      <c r="W3738" s="33"/>
      <c r="X3738" s="33"/>
    </row>
    <row r="3739" ht="15.75" customHeight="1">
      <c r="A3739" s="19" t="str">
        <f>Def_Sistemas_Conectores_Cabos!$A$22</f>
        <v>BPM de elétrons</v>
      </c>
      <c r="B3739" s="22" t="str">
        <f>Datas_Entregas!$A$2</f>
        <v>Booster/LTB</v>
      </c>
      <c r="C3739" s="25">
        <f t="array" ref="C3739">INDEX(Datas_Entregas!$B$2:$B$100, MATCH(B3739, Datas_Entregas!$A$2:$A$100, 0), 1)</f>
        <v>43266</v>
      </c>
      <c r="D3739" s="22" t="str">
        <f>Def_Status_Montagem!$A$4</f>
        <v>Comprado / Esperando entrega</v>
      </c>
      <c r="E3739" s="35" t="str">
        <f>Def_Status_Montagem!$B$4</f>
        <v>Contratada (inclui etiqueta)</v>
      </c>
      <c r="F3739" s="26"/>
      <c r="G3739" s="27"/>
      <c r="H3739" s="26" t="str">
        <f t="array" ref="H3739">INDEX(Def_Instancias_Equipamentos!$E$2:$E$5135, MATCH(K3739, Def_Instancias_Equipamentos!$D$2:$D$5135, 0), 1)</f>
        <v>BO-24U</v>
      </c>
      <c r="I3739" s="27" t="str">
        <f t="array" ref="I3739">INDEX(Def_Instancias_Equipamentos!$E$2:$E$5135, MATCH(L3739, Def_Instancias_Equipamentos!$D$2:$D$5135, 0), 1)</f>
        <v>BO-24U</v>
      </c>
      <c r="J3739" s="27" t="str">
        <f t="shared" si="26"/>
        <v>INTERNO</v>
      </c>
      <c r="K3739" s="28" t="str">
        <f>Def_Instancias_Equipamentos!$D$503</f>
        <v>BO-24U:DI-BPMPkup</v>
      </c>
      <c r="L3739" s="19" t="str">
        <f>Def_Instancias_Equipamentos!$D$1014</f>
        <v>BO-24U:DI-BPMSigPatch</v>
      </c>
      <c r="M3739" s="44" t="s">
        <v>80</v>
      </c>
      <c r="N3739" s="30" t="s">
        <v>50</v>
      </c>
      <c r="O3739" s="28" t="str">
        <f>Def_Sistemas_Conectores_Cabos!$B$8</f>
        <v>SMA-RP 50-ohm</v>
      </c>
      <c r="P3739" s="19" t="str">
        <f>Def_Sistemas_Conectores_Cabos!$B$8</f>
        <v>SMA-RP 50-ohm</v>
      </c>
      <c r="Q3739" s="231" t="s">
        <v>1358</v>
      </c>
      <c r="R3739" s="45">
        <v>0.5</v>
      </c>
      <c r="S3739" s="45">
        <v>0.5</v>
      </c>
      <c r="T3739" s="19" t="str">
        <f>Def_Sistemas_Conectores_Cabos!$C$8</f>
        <v>Cabo coaxial semi-rígido</v>
      </c>
      <c r="U3739" s="56"/>
      <c r="V3739" s="33"/>
      <c r="W3739" s="33"/>
      <c r="X3739" s="33"/>
    </row>
    <row r="3740" ht="15.75" customHeight="1">
      <c r="A3740" s="19" t="str">
        <f>Def_Sistemas_Conectores_Cabos!$A$22</f>
        <v>BPM de elétrons</v>
      </c>
      <c r="B3740" s="22" t="str">
        <f>Datas_Entregas!$A$2</f>
        <v>Booster/LTB</v>
      </c>
      <c r="C3740" s="25">
        <f t="array" ref="C3740">INDEX(Datas_Entregas!$B$2:$B$100, MATCH(B3740, Datas_Entregas!$A$2:$A$100, 0), 1)</f>
        <v>43266</v>
      </c>
      <c r="D3740" s="22" t="str">
        <f>Def_Status_Montagem!$A$4</f>
        <v>Comprado / Esperando entrega</v>
      </c>
      <c r="E3740" s="35" t="str">
        <f>Def_Status_Montagem!$B$4</f>
        <v>Contratada (inclui etiqueta)</v>
      </c>
      <c r="F3740" s="26"/>
      <c r="G3740" s="27"/>
      <c r="H3740" s="26" t="str">
        <f t="array" ref="H3740">INDEX(Def_Instancias_Equipamentos!$E$2:$E$5135, MATCH(K3740, Def_Instancias_Equipamentos!$D$2:$D$5135, 0), 1)</f>
        <v>BO-25U</v>
      </c>
      <c r="I3740" s="27" t="str">
        <f t="array" ref="I3740">INDEX(Def_Instancias_Equipamentos!$E$2:$E$5135, MATCH(L3740, Def_Instancias_Equipamentos!$D$2:$D$5135, 0), 1)</f>
        <v>BO-25U</v>
      </c>
      <c r="J3740" s="27" t="str">
        <f t="shared" si="26"/>
        <v>INTERNO</v>
      </c>
      <c r="K3740" s="28" t="str">
        <f>Def_Instancias_Equipamentos!$D$504</f>
        <v>BO-25U:DI-BPMPkup</v>
      </c>
      <c r="L3740" s="19" t="str">
        <f>Def_Instancias_Equipamentos!$D$1015</f>
        <v>BO-25U:DI-BPMSigPatch</v>
      </c>
      <c r="M3740" s="44" t="s">
        <v>80</v>
      </c>
      <c r="N3740" s="30" t="s">
        <v>50</v>
      </c>
      <c r="O3740" s="28" t="str">
        <f>Def_Sistemas_Conectores_Cabos!$B$8</f>
        <v>SMA-RP 50-ohm</v>
      </c>
      <c r="P3740" s="19" t="str">
        <f>Def_Sistemas_Conectores_Cabos!$B$8</f>
        <v>SMA-RP 50-ohm</v>
      </c>
      <c r="Q3740" s="231" t="s">
        <v>1358</v>
      </c>
      <c r="R3740" s="45">
        <v>0.5</v>
      </c>
      <c r="S3740" s="45">
        <v>0.5</v>
      </c>
      <c r="T3740" s="19" t="str">
        <f>Def_Sistemas_Conectores_Cabos!$C$8</f>
        <v>Cabo coaxial semi-rígido</v>
      </c>
      <c r="U3740" s="56"/>
      <c r="V3740" s="33"/>
      <c r="W3740" s="33"/>
      <c r="X3740" s="33"/>
    </row>
    <row r="3741" ht="15.75" customHeight="1">
      <c r="A3741" s="19" t="str">
        <f>Def_Sistemas_Conectores_Cabos!$A$22</f>
        <v>BPM de elétrons</v>
      </c>
      <c r="B3741" s="22" t="str">
        <f>Datas_Entregas!$A$2</f>
        <v>Booster/LTB</v>
      </c>
      <c r="C3741" s="25">
        <f t="array" ref="C3741">INDEX(Datas_Entregas!$B$2:$B$100, MATCH(B3741, Datas_Entregas!$A$2:$A$100, 0), 1)</f>
        <v>43266</v>
      </c>
      <c r="D3741" s="22" t="str">
        <f>Def_Status_Montagem!$A$4</f>
        <v>Comprado / Esperando entrega</v>
      </c>
      <c r="E3741" s="35" t="str">
        <f>Def_Status_Montagem!$B$4</f>
        <v>Contratada (inclui etiqueta)</v>
      </c>
      <c r="F3741" s="26"/>
      <c r="G3741" s="27"/>
      <c r="H3741" s="26" t="str">
        <f t="array" ref="H3741">INDEX(Def_Instancias_Equipamentos!$E$2:$E$5135, MATCH(K3741, Def_Instancias_Equipamentos!$D$2:$D$5135, 0), 1)</f>
        <v>BO-26U</v>
      </c>
      <c r="I3741" s="27" t="str">
        <f t="array" ref="I3741">INDEX(Def_Instancias_Equipamentos!$E$2:$E$5135, MATCH(L3741, Def_Instancias_Equipamentos!$D$2:$D$5135, 0), 1)</f>
        <v>BO-26U</v>
      </c>
      <c r="J3741" s="27" t="str">
        <f t="shared" si="26"/>
        <v>INTERNO</v>
      </c>
      <c r="K3741" s="28" t="str">
        <f>Def_Instancias_Equipamentos!$D$505</f>
        <v>BO-26U:DI-BPMPkup</v>
      </c>
      <c r="L3741" s="19" t="str">
        <f>Def_Instancias_Equipamentos!$D$1016</f>
        <v>BO-26U:DI-BPMSigPatch</v>
      </c>
      <c r="M3741" s="44" t="s">
        <v>80</v>
      </c>
      <c r="N3741" s="30" t="s">
        <v>50</v>
      </c>
      <c r="O3741" s="28" t="str">
        <f>Def_Sistemas_Conectores_Cabos!$B$8</f>
        <v>SMA-RP 50-ohm</v>
      </c>
      <c r="P3741" s="19" t="str">
        <f>Def_Sistemas_Conectores_Cabos!$B$8</f>
        <v>SMA-RP 50-ohm</v>
      </c>
      <c r="Q3741" s="231" t="s">
        <v>1358</v>
      </c>
      <c r="R3741" s="45">
        <v>0.5</v>
      </c>
      <c r="S3741" s="45">
        <v>0.5</v>
      </c>
      <c r="T3741" s="19" t="str">
        <f>Def_Sistemas_Conectores_Cabos!$C$8</f>
        <v>Cabo coaxial semi-rígido</v>
      </c>
      <c r="U3741" s="56"/>
      <c r="V3741" s="33"/>
      <c r="W3741" s="33"/>
      <c r="X3741" s="33"/>
    </row>
    <row r="3742" ht="15.75" customHeight="1">
      <c r="A3742" s="19" t="str">
        <f>Def_Sistemas_Conectores_Cabos!$A$22</f>
        <v>BPM de elétrons</v>
      </c>
      <c r="B3742" s="22" t="str">
        <f>Datas_Entregas!$A$2</f>
        <v>Booster/LTB</v>
      </c>
      <c r="C3742" s="25">
        <f t="array" ref="C3742">INDEX(Datas_Entregas!$B$2:$B$100, MATCH(B3742, Datas_Entregas!$A$2:$A$100, 0), 1)</f>
        <v>43266</v>
      </c>
      <c r="D3742" s="22" t="str">
        <f>Def_Status_Montagem!$A$4</f>
        <v>Comprado / Esperando entrega</v>
      </c>
      <c r="E3742" s="35" t="str">
        <f>Def_Status_Montagem!$B$4</f>
        <v>Contratada (inclui etiqueta)</v>
      </c>
      <c r="F3742" s="26"/>
      <c r="G3742" s="27"/>
      <c r="H3742" s="26" t="str">
        <f t="array" ref="H3742">INDEX(Def_Instancias_Equipamentos!$E$2:$E$5135, MATCH(K3742, Def_Instancias_Equipamentos!$D$2:$D$5135, 0), 1)</f>
        <v>BO-27U</v>
      </c>
      <c r="I3742" s="27" t="str">
        <f t="array" ref="I3742">INDEX(Def_Instancias_Equipamentos!$E$2:$E$5135, MATCH(L3742, Def_Instancias_Equipamentos!$D$2:$D$5135, 0), 1)</f>
        <v>BO-27U</v>
      </c>
      <c r="J3742" s="27" t="str">
        <f t="shared" si="26"/>
        <v>INTERNO</v>
      </c>
      <c r="K3742" s="28" t="str">
        <f>Def_Instancias_Equipamentos!$D$506</f>
        <v>BO-27U:DI-BPMPkup</v>
      </c>
      <c r="L3742" s="19" t="str">
        <f>Def_Instancias_Equipamentos!$D$1017</f>
        <v>BO-27U:DI-BPMSigPatch</v>
      </c>
      <c r="M3742" s="44" t="s">
        <v>80</v>
      </c>
      <c r="N3742" s="30" t="s">
        <v>50</v>
      </c>
      <c r="O3742" s="28" t="str">
        <f>Def_Sistemas_Conectores_Cabos!$B$8</f>
        <v>SMA-RP 50-ohm</v>
      </c>
      <c r="P3742" s="19" t="str">
        <f>Def_Sistemas_Conectores_Cabos!$B$8</f>
        <v>SMA-RP 50-ohm</v>
      </c>
      <c r="Q3742" s="231" t="s">
        <v>1358</v>
      </c>
      <c r="R3742" s="45">
        <v>0.5</v>
      </c>
      <c r="S3742" s="45">
        <v>0.5</v>
      </c>
      <c r="T3742" s="19" t="str">
        <f>Def_Sistemas_Conectores_Cabos!$C$8</f>
        <v>Cabo coaxial semi-rígido</v>
      </c>
      <c r="U3742" s="56"/>
      <c r="V3742" s="33"/>
      <c r="W3742" s="33"/>
      <c r="X3742" s="33"/>
    </row>
    <row r="3743" ht="15.75" customHeight="1">
      <c r="A3743" s="19" t="str">
        <f>Def_Sistemas_Conectores_Cabos!$A$22</f>
        <v>BPM de elétrons</v>
      </c>
      <c r="B3743" s="22" t="str">
        <f>Datas_Entregas!$A$2</f>
        <v>Booster/LTB</v>
      </c>
      <c r="C3743" s="25">
        <f t="array" ref="C3743">INDEX(Datas_Entregas!$B$2:$B$100, MATCH(B3743, Datas_Entregas!$A$2:$A$100, 0), 1)</f>
        <v>43266</v>
      </c>
      <c r="D3743" s="22" t="str">
        <f>Def_Status_Montagem!$A$4</f>
        <v>Comprado / Esperando entrega</v>
      </c>
      <c r="E3743" s="35" t="str">
        <f>Def_Status_Montagem!$B$4</f>
        <v>Contratada (inclui etiqueta)</v>
      </c>
      <c r="F3743" s="26"/>
      <c r="G3743" s="27"/>
      <c r="H3743" s="26" t="str">
        <f t="array" ref="H3743">INDEX(Def_Instancias_Equipamentos!$E$2:$E$5135, MATCH(K3743, Def_Instancias_Equipamentos!$D$2:$D$5135, 0), 1)</f>
        <v>BO-28U</v>
      </c>
      <c r="I3743" s="27" t="str">
        <f t="array" ref="I3743">INDEX(Def_Instancias_Equipamentos!$E$2:$E$5135, MATCH(L3743, Def_Instancias_Equipamentos!$D$2:$D$5135, 0), 1)</f>
        <v>BO-28U</v>
      </c>
      <c r="J3743" s="27" t="str">
        <f t="shared" si="26"/>
        <v>INTERNO</v>
      </c>
      <c r="K3743" s="28" t="str">
        <f>Def_Instancias_Equipamentos!$D$507</f>
        <v>BO-28U:DI-BPMPkup</v>
      </c>
      <c r="L3743" s="19" t="str">
        <f>Def_Instancias_Equipamentos!$D$1018</f>
        <v>BO-28U:DI-BPMSigPatch</v>
      </c>
      <c r="M3743" s="44" t="s">
        <v>80</v>
      </c>
      <c r="N3743" s="30" t="s">
        <v>50</v>
      </c>
      <c r="O3743" s="28" t="str">
        <f>Def_Sistemas_Conectores_Cabos!$B$8</f>
        <v>SMA-RP 50-ohm</v>
      </c>
      <c r="P3743" s="19" t="str">
        <f>Def_Sistemas_Conectores_Cabos!$B$8</f>
        <v>SMA-RP 50-ohm</v>
      </c>
      <c r="Q3743" s="231" t="s">
        <v>1358</v>
      </c>
      <c r="R3743" s="45">
        <v>0.5</v>
      </c>
      <c r="S3743" s="45">
        <v>0.5</v>
      </c>
      <c r="T3743" s="19" t="str">
        <f>Def_Sistemas_Conectores_Cabos!$C$8</f>
        <v>Cabo coaxial semi-rígido</v>
      </c>
      <c r="U3743" s="56"/>
      <c r="V3743" s="33"/>
      <c r="W3743" s="33"/>
      <c r="X3743" s="33"/>
    </row>
    <row r="3744" ht="15.75" customHeight="1">
      <c r="A3744" s="19" t="str">
        <f>Def_Sistemas_Conectores_Cabos!$A$22</f>
        <v>BPM de elétrons</v>
      </c>
      <c r="B3744" s="22" t="str">
        <f>Datas_Entregas!$A$2</f>
        <v>Booster/LTB</v>
      </c>
      <c r="C3744" s="25">
        <f t="array" ref="C3744">INDEX(Datas_Entregas!$B$2:$B$100, MATCH(B3744, Datas_Entregas!$A$2:$A$100, 0), 1)</f>
        <v>43266</v>
      </c>
      <c r="D3744" s="22" t="str">
        <f>Def_Status_Montagem!$A$4</f>
        <v>Comprado / Esperando entrega</v>
      </c>
      <c r="E3744" s="35" t="str">
        <f>Def_Status_Montagem!$B$4</f>
        <v>Contratada (inclui etiqueta)</v>
      </c>
      <c r="F3744" s="26"/>
      <c r="G3744" s="27"/>
      <c r="H3744" s="26" t="str">
        <f t="array" ref="H3744">INDEX(Def_Instancias_Equipamentos!$E$2:$E$5135, MATCH(K3744, Def_Instancias_Equipamentos!$D$2:$D$5135, 0), 1)</f>
        <v>BO-29U</v>
      </c>
      <c r="I3744" s="27" t="str">
        <f t="array" ref="I3744">INDEX(Def_Instancias_Equipamentos!$E$2:$E$5135, MATCH(L3744, Def_Instancias_Equipamentos!$D$2:$D$5135, 0), 1)</f>
        <v>BO-29U</v>
      </c>
      <c r="J3744" s="27" t="str">
        <f t="shared" si="26"/>
        <v>INTERNO</v>
      </c>
      <c r="K3744" s="28" t="str">
        <f>Def_Instancias_Equipamentos!$D$508</f>
        <v>BO-29U:DI-BPMPkup</v>
      </c>
      <c r="L3744" s="19" t="str">
        <f>Def_Instancias_Equipamentos!$D$1019</f>
        <v>BO-29U:DI-BPMSigPatch</v>
      </c>
      <c r="M3744" s="44" t="s">
        <v>80</v>
      </c>
      <c r="N3744" s="30" t="s">
        <v>50</v>
      </c>
      <c r="O3744" s="28" t="str">
        <f>Def_Sistemas_Conectores_Cabos!$B$8</f>
        <v>SMA-RP 50-ohm</v>
      </c>
      <c r="P3744" s="19" t="str">
        <f>Def_Sistemas_Conectores_Cabos!$B$8</f>
        <v>SMA-RP 50-ohm</v>
      </c>
      <c r="Q3744" s="231" t="s">
        <v>1358</v>
      </c>
      <c r="R3744" s="45">
        <v>0.5</v>
      </c>
      <c r="S3744" s="45">
        <v>0.5</v>
      </c>
      <c r="T3744" s="19" t="str">
        <f>Def_Sistemas_Conectores_Cabos!$C$8</f>
        <v>Cabo coaxial semi-rígido</v>
      </c>
      <c r="U3744" s="56"/>
      <c r="V3744" s="33"/>
      <c r="W3744" s="33"/>
      <c r="X3744" s="33"/>
    </row>
    <row r="3745" ht="15.75" customHeight="1">
      <c r="A3745" s="19" t="str">
        <f>Def_Sistemas_Conectores_Cabos!$A$22</f>
        <v>BPM de elétrons</v>
      </c>
      <c r="B3745" s="22" t="str">
        <f>Datas_Entregas!$A$2</f>
        <v>Booster/LTB</v>
      </c>
      <c r="C3745" s="25">
        <f t="array" ref="C3745">INDEX(Datas_Entregas!$B$2:$B$100, MATCH(B3745, Datas_Entregas!$A$2:$A$100, 0), 1)</f>
        <v>43266</v>
      </c>
      <c r="D3745" s="22" t="str">
        <f>Def_Status_Montagem!$A$4</f>
        <v>Comprado / Esperando entrega</v>
      </c>
      <c r="E3745" s="35" t="str">
        <f>Def_Status_Montagem!$B$4</f>
        <v>Contratada (inclui etiqueta)</v>
      </c>
      <c r="F3745" s="26"/>
      <c r="G3745" s="27"/>
      <c r="H3745" s="26" t="str">
        <f t="array" ref="H3745">INDEX(Def_Instancias_Equipamentos!$E$2:$E$5135, MATCH(K3745, Def_Instancias_Equipamentos!$D$2:$D$5135, 0), 1)</f>
        <v>BO-30U</v>
      </c>
      <c r="I3745" s="27" t="str">
        <f t="array" ref="I3745">INDEX(Def_Instancias_Equipamentos!$E$2:$E$5135, MATCH(L3745, Def_Instancias_Equipamentos!$D$2:$D$5135, 0), 1)</f>
        <v>BO-30U</v>
      </c>
      <c r="J3745" s="27" t="str">
        <f t="shared" si="26"/>
        <v>INTERNO</v>
      </c>
      <c r="K3745" s="28" t="str">
        <f>Def_Instancias_Equipamentos!$D$509</f>
        <v>BO-30U:DI-BPMPkup</v>
      </c>
      <c r="L3745" s="19" t="str">
        <f>Def_Instancias_Equipamentos!$D$1020</f>
        <v>BO-30U:DI-BPMSigPatch</v>
      </c>
      <c r="M3745" s="44" t="s">
        <v>80</v>
      </c>
      <c r="N3745" s="30" t="s">
        <v>50</v>
      </c>
      <c r="O3745" s="28" t="str">
        <f>Def_Sistemas_Conectores_Cabos!$B$8</f>
        <v>SMA-RP 50-ohm</v>
      </c>
      <c r="P3745" s="19" t="str">
        <f>Def_Sistemas_Conectores_Cabos!$B$8</f>
        <v>SMA-RP 50-ohm</v>
      </c>
      <c r="Q3745" s="231" t="s">
        <v>1358</v>
      </c>
      <c r="R3745" s="45">
        <v>0.5</v>
      </c>
      <c r="S3745" s="45">
        <v>0.5</v>
      </c>
      <c r="T3745" s="19" t="str">
        <f>Def_Sistemas_Conectores_Cabos!$C$8</f>
        <v>Cabo coaxial semi-rígido</v>
      </c>
      <c r="U3745" s="56"/>
      <c r="V3745" s="33"/>
      <c r="W3745" s="33"/>
      <c r="X3745" s="33"/>
    </row>
    <row r="3746" ht="15.75" customHeight="1">
      <c r="A3746" s="19" t="str">
        <f>Def_Sistemas_Conectores_Cabos!$A$22</f>
        <v>BPM de elétrons</v>
      </c>
      <c r="B3746" s="22" t="str">
        <f>Datas_Entregas!$A$2</f>
        <v>Booster/LTB</v>
      </c>
      <c r="C3746" s="25">
        <f t="array" ref="C3746">INDEX(Datas_Entregas!$B$2:$B$100, MATCH(B3746, Datas_Entregas!$A$2:$A$100, 0), 1)</f>
        <v>43266</v>
      </c>
      <c r="D3746" s="22" t="str">
        <f>Def_Status_Montagem!$A$4</f>
        <v>Comprado / Esperando entrega</v>
      </c>
      <c r="E3746" s="35" t="str">
        <f>Def_Status_Montagem!$B$4</f>
        <v>Contratada (inclui etiqueta)</v>
      </c>
      <c r="F3746" s="26"/>
      <c r="G3746" s="27"/>
      <c r="H3746" s="26" t="str">
        <f t="array" ref="H3746">INDEX(Def_Instancias_Equipamentos!$E$2:$E$5135, MATCH(K3746, Def_Instancias_Equipamentos!$D$2:$D$5135, 0), 1)</f>
        <v>BO-31U</v>
      </c>
      <c r="I3746" s="27" t="str">
        <f t="array" ref="I3746">INDEX(Def_Instancias_Equipamentos!$E$2:$E$5135, MATCH(L3746, Def_Instancias_Equipamentos!$D$2:$D$5135, 0), 1)</f>
        <v>BO-31U</v>
      </c>
      <c r="J3746" s="27" t="str">
        <f t="shared" si="26"/>
        <v>INTERNO</v>
      </c>
      <c r="K3746" s="28" t="str">
        <f>Def_Instancias_Equipamentos!$D$510</f>
        <v>BO-31U:DI-BPMPkup</v>
      </c>
      <c r="L3746" s="19" t="str">
        <f>Def_Instancias_Equipamentos!$D$1021</f>
        <v>BO-31U:DI-BPMSigPatch</v>
      </c>
      <c r="M3746" s="44" t="s">
        <v>80</v>
      </c>
      <c r="N3746" s="30" t="s">
        <v>50</v>
      </c>
      <c r="O3746" s="28" t="str">
        <f>Def_Sistemas_Conectores_Cabos!$B$8</f>
        <v>SMA-RP 50-ohm</v>
      </c>
      <c r="P3746" s="19" t="str">
        <f>Def_Sistemas_Conectores_Cabos!$B$8</f>
        <v>SMA-RP 50-ohm</v>
      </c>
      <c r="Q3746" s="231" t="s">
        <v>1358</v>
      </c>
      <c r="R3746" s="45">
        <v>0.5</v>
      </c>
      <c r="S3746" s="45">
        <v>0.5</v>
      </c>
      <c r="T3746" s="19" t="str">
        <f>Def_Sistemas_Conectores_Cabos!$C$8</f>
        <v>Cabo coaxial semi-rígido</v>
      </c>
      <c r="U3746" s="56"/>
      <c r="V3746" s="33"/>
      <c r="W3746" s="33"/>
      <c r="X3746" s="33"/>
    </row>
    <row r="3747" ht="15.75" customHeight="1">
      <c r="A3747" s="19" t="str">
        <f>Def_Sistemas_Conectores_Cabos!$A$22</f>
        <v>BPM de elétrons</v>
      </c>
      <c r="B3747" s="22" t="str">
        <f>Datas_Entregas!$A$2</f>
        <v>Booster/LTB</v>
      </c>
      <c r="C3747" s="25">
        <f t="array" ref="C3747">INDEX(Datas_Entregas!$B$2:$B$100, MATCH(B3747, Datas_Entregas!$A$2:$A$100, 0), 1)</f>
        <v>43266</v>
      </c>
      <c r="D3747" s="22" t="str">
        <f>Def_Status_Montagem!$A$4</f>
        <v>Comprado / Esperando entrega</v>
      </c>
      <c r="E3747" s="35" t="str">
        <f>Def_Status_Montagem!$B$4</f>
        <v>Contratada (inclui etiqueta)</v>
      </c>
      <c r="F3747" s="26"/>
      <c r="G3747" s="27"/>
      <c r="H3747" s="26" t="str">
        <f t="array" ref="H3747">INDEX(Def_Instancias_Equipamentos!$E$2:$E$5135, MATCH(K3747, Def_Instancias_Equipamentos!$D$2:$D$5135, 0), 1)</f>
        <v>BO-32U</v>
      </c>
      <c r="I3747" s="27" t="str">
        <f t="array" ref="I3747">INDEX(Def_Instancias_Equipamentos!$E$2:$E$5135, MATCH(L3747, Def_Instancias_Equipamentos!$D$2:$D$5135, 0), 1)</f>
        <v>BO-32U</v>
      </c>
      <c r="J3747" s="27" t="str">
        <f t="shared" si="26"/>
        <v>INTERNO</v>
      </c>
      <c r="K3747" s="28" t="str">
        <f>Def_Instancias_Equipamentos!$D$511</f>
        <v>BO-32U:DI-BPMPkup</v>
      </c>
      <c r="L3747" s="19" t="str">
        <f>Def_Instancias_Equipamentos!$D$1022</f>
        <v>BO-32U:DI-BPMSigPatch</v>
      </c>
      <c r="M3747" s="44" t="s">
        <v>80</v>
      </c>
      <c r="N3747" s="30" t="s">
        <v>50</v>
      </c>
      <c r="O3747" s="28" t="str">
        <f>Def_Sistemas_Conectores_Cabos!$B$8</f>
        <v>SMA-RP 50-ohm</v>
      </c>
      <c r="P3747" s="19" t="str">
        <f>Def_Sistemas_Conectores_Cabos!$B$8</f>
        <v>SMA-RP 50-ohm</v>
      </c>
      <c r="Q3747" s="231" t="s">
        <v>1358</v>
      </c>
      <c r="R3747" s="45">
        <v>0.5</v>
      </c>
      <c r="S3747" s="45">
        <v>0.5</v>
      </c>
      <c r="T3747" s="19" t="str">
        <f>Def_Sistemas_Conectores_Cabos!$C$8</f>
        <v>Cabo coaxial semi-rígido</v>
      </c>
      <c r="U3747" s="56"/>
      <c r="V3747" s="33"/>
      <c r="W3747" s="33"/>
      <c r="X3747" s="33"/>
    </row>
    <row r="3748" ht="15.75" customHeight="1">
      <c r="A3748" s="19" t="str">
        <f>Def_Sistemas_Conectores_Cabos!$A$22</f>
        <v>BPM de elétrons</v>
      </c>
      <c r="B3748" s="22" t="str">
        <f>Datas_Entregas!$A$2</f>
        <v>Booster/LTB</v>
      </c>
      <c r="C3748" s="25">
        <f t="array" ref="C3748">INDEX(Datas_Entregas!$B$2:$B$100, MATCH(B3748, Datas_Entregas!$A$2:$A$100, 0), 1)</f>
        <v>43266</v>
      </c>
      <c r="D3748" s="22" t="str">
        <f>Def_Status_Montagem!$A$4</f>
        <v>Comprado / Esperando entrega</v>
      </c>
      <c r="E3748" s="35" t="str">
        <f>Def_Status_Montagem!$B$4</f>
        <v>Contratada (inclui etiqueta)</v>
      </c>
      <c r="F3748" s="26"/>
      <c r="G3748" s="27"/>
      <c r="H3748" s="26" t="str">
        <f t="array" ref="H3748">INDEX(Def_Instancias_Equipamentos!$E$2:$E$5135, MATCH(K3748, Def_Instancias_Equipamentos!$D$2:$D$5135, 0), 1)</f>
        <v>BO-33U</v>
      </c>
      <c r="I3748" s="27" t="str">
        <f t="array" ref="I3748">INDEX(Def_Instancias_Equipamentos!$E$2:$E$5135, MATCH(L3748, Def_Instancias_Equipamentos!$D$2:$D$5135, 0), 1)</f>
        <v>BO-33U</v>
      </c>
      <c r="J3748" s="27" t="str">
        <f t="shared" si="26"/>
        <v>INTERNO</v>
      </c>
      <c r="K3748" s="28" t="str">
        <f>Def_Instancias_Equipamentos!$D$512</f>
        <v>BO-33U:DI-BPMPkup</v>
      </c>
      <c r="L3748" s="19" t="str">
        <f>Def_Instancias_Equipamentos!$D$1023</f>
        <v>BO-33U:DI-BPMSigPatch</v>
      </c>
      <c r="M3748" s="44" t="s">
        <v>80</v>
      </c>
      <c r="N3748" s="30" t="s">
        <v>50</v>
      </c>
      <c r="O3748" s="28" t="str">
        <f>Def_Sistemas_Conectores_Cabos!$B$8</f>
        <v>SMA-RP 50-ohm</v>
      </c>
      <c r="P3748" s="19" t="str">
        <f>Def_Sistemas_Conectores_Cabos!$B$8</f>
        <v>SMA-RP 50-ohm</v>
      </c>
      <c r="Q3748" s="231" t="s">
        <v>1358</v>
      </c>
      <c r="R3748" s="45">
        <v>0.5</v>
      </c>
      <c r="S3748" s="45">
        <v>0.5</v>
      </c>
      <c r="T3748" s="19" t="str">
        <f>Def_Sistemas_Conectores_Cabos!$C$8</f>
        <v>Cabo coaxial semi-rígido</v>
      </c>
      <c r="U3748" s="56"/>
      <c r="V3748" s="33"/>
      <c r="W3748" s="33"/>
      <c r="X3748" s="33"/>
    </row>
    <row r="3749" ht="15.75" customHeight="1">
      <c r="A3749" s="19" t="str">
        <f>Def_Sistemas_Conectores_Cabos!$A$22</f>
        <v>BPM de elétrons</v>
      </c>
      <c r="B3749" s="22" t="str">
        <f>Datas_Entregas!$A$2</f>
        <v>Booster/LTB</v>
      </c>
      <c r="C3749" s="25">
        <f t="array" ref="C3749">INDEX(Datas_Entregas!$B$2:$B$100, MATCH(B3749, Datas_Entregas!$A$2:$A$100, 0), 1)</f>
        <v>43266</v>
      </c>
      <c r="D3749" s="22" t="str">
        <f>Def_Status_Montagem!$A$4</f>
        <v>Comprado / Esperando entrega</v>
      </c>
      <c r="E3749" s="35" t="str">
        <f>Def_Status_Montagem!$B$4</f>
        <v>Contratada (inclui etiqueta)</v>
      </c>
      <c r="F3749" s="26"/>
      <c r="G3749" s="27"/>
      <c r="H3749" s="26" t="str">
        <f t="array" ref="H3749">INDEX(Def_Instancias_Equipamentos!$E$2:$E$5135, MATCH(K3749, Def_Instancias_Equipamentos!$D$2:$D$5135, 0), 1)</f>
        <v>BO-34U</v>
      </c>
      <c r="I3749" s="27" t="str">
        <f t="array" ref="I3749">INDEX(Def_Instancias_Equipamentos!$E$2:$E$5135, MATCH(L3749, Def_Instancias_Equipamentos!$D$2:$D$5135, 0), 1)</f>
        <v>BO-34U</v>
      </c>
      <c r="J3749" s="27" t="str">
        <f t="shared" si="26"/>
        <v>INTERNO</v>
      </c>
      <c r="K3749" s="28" t="str">
        <f>Def_Instancias_Equipamentos!$D$513</f>
        <v>BO-34U:DI-BPMPkup</v>
      </c>
      <c r="L3749" s="19" t="str">
        <f>Def_Instancias_Equipamentos!$D$1024</f>
        <v>BO-34U:DI-BPMSigPatch</v>
      </c>
      <c r="M3749" s="44" t="s">
        <v>80</v>
      </c>
      <c r="N3749" s="30" t="s">
        <v>50</v>
      </c>
      <c r="O3749" s="28" t="str">
        <f>Def_Sistemas_Conectores_Cabos!$B$8</f>
        <v>SMA-RP 50-ohm</v>
      </c>
      <c r="P3749" s="19" t="str">
        <f>Def_Sistemas_Conectores_Cabos!$B$8</f>
        <v>SMA-RP 50-ohm</v>
      </c>
      <c r="Q3749" s="231" t="s">
        <v>1358</v>
      </c>
      <c r="R3749" s="45">
        <v>0.5</v>
      </c>
      <c r="S3749" s="45">
        <v>0.5</v>
      </c>
      <c r="T3749" s="19" t="str">
        <f>Def_Sistemas_Conectores_Cabos!$C$8</f>
        <v>Cabo coaxial semi-rígido</v>
      </c>
      <c r="U3749" s="56"/>
      <c r="V3749" s="33"/>
      <c r="W3749" s="33"/>
      <c r="X3749" s="33"/>
    </row>
    <row r="3750" ht="15.75" customHeight="1">
      <c r="A3750" s="19" t="str">
        <f>Def_Sistemas_Conectores_Cabos!$A$22</f>
        <v>BPM de elétrons</v>
      </c>
      <c r="B3750" s="22" t="str">
        <f>Datas_Entregas!$A$2</f>
        <v>Booster/LTB</v>
      </c>
      <c r="C3750" s="25">
        <f t="array" ref="C3750">INDEX(Datas_Entregas!$B$2:$B$100, MATCH(B3750, Datas_Entregas!$A$2:$A$100, 0), 1)</f>
        <v>43266</v>
      </c>
      <c r="D3750" s="22" t="str">
        <f>Def_Status_Montagem!$A$4</f>
        <v>Comprado / Esperando entrega</v>
      </c>
      <c r="E3750" s="35" t="str">
        <f>Def_Status_Montagem!$B$4</f>
        <v>Contratada (inclui etiqueta)</v>
      </c>
      <c r="F3750" s="26"/>
      <c r="G3750" s="27"/>
      <c r="H3750" s="26" t="str">
        <f t="array" ref="H3750">INDEX(Def_Instancias_Equipamentos!$E$2:$E$5135, MATCH(K3750, Def_Instancias_Equipamentos!$D$2:$D$5135, 0), 1)</f>
        <v>BO-35U</v>
      </c>
      <c r="I3750" s="27" t="str">
        <f t="array" ref="I3750">INDEX(Def_Instancias_Equipamentos!$E$2:$E$5135, MATCH(L3750, Def_Instancias_Equipamentos!$D$2:$D$5135, 0), 1)</f>
        <v>BO-35U</v>
      </c>
      <c r="J3750" s="27" t="str">
        <f t="shared" si="26"/>
        <v>INTERNO</v>
      </c>
      <c r="K3750" s="28" t="str">
        <f>Def_Instancias_Equipamentos!$D$514</f>
        <v>BO-35U:DI-BPMPkup</v>
      </c>
      <c r="L3750" s="19" t="str">
        <f>Def_Instancias_Equipamentos!$D$1025</f>
        <v>BO-35U:DI-BPMSigPatch</v>
      </c>
      <c r="M3750" s="44" t="s">
        <v>80</v>
      </c>
      <c r="N3750" s="30" t="s">
        <v>50</v>
      </c>
      <c r="O3750" s="28" t="str">
        <f>Def_Sistemas_Conectores_Cabos!$B$8</f>
        <v>SMA-RP 50-ohm</v>
      </c>
      <c r="P3750" s="19" t="str">
        <f>Def_Sistemas_Conectores_Cabos!$B$8</f>
        <v>SMA-RP 50-ohm</v>
      </c>
      <c r="Q3750" s="231" t="s">
        <v>1358</v>
      </c>
      <c r="R3750" s="45">
        <v>0.5</v>
      </c>
      <c r="S3750" s="45">
        <v>0.5</v>
      </c>
      <c r="T3750" s="19" t="str">
        <f>Def_Sistemas_Conectores_Cabos!$C$8</f>
        <v>Cabo coaxial semi-rígido</v>
      </c>
      <c r="U3750" s="56"/>
      <c r="V3750" s="33"/>
      <c r="W3750" s="33"/>
      <c r="X3750" s="33"/>
    </row>
    <row r="3751" ht="15.75" customHeight="1">
      <c r="A3751" s="19" t="str">
        <f>Def_Sistemas_Conectores_Cabos!$A$22</f>
        <v>BPM de elétrons</v>
      </c>
      <c r="B3751" s="22" t="str">
        <f>Datas_Entregas!$A$2</f>
        <v>Booster/LTB</v>
      </c>
      <c r="C3751" s="25">
        <f t="array" ref="C3751">INDEX(Datas_Entregas!$B$2:$B$100, MATCH(B3751, Datas_Entregas!$A$2:$A$100, 0), 1)</f>
        <v>43266</v>
      </c>
      <c r="D3751" s="22" t="str">
        <f>Def_Status_Montagem!$A$4</f>
        <v>Comprado / Esperando entrega</v>
      </c>
      <c r="E3751" s="35" t="str">
        <f>Def_Status_Montagem!$B$4</f>
        <v>Contratada (inclui etiqueta)</v>
      </c>
      <c r="F3751" s="26"/>
      <c r="G3751" s="27"/>
      <c r="H3751" s="26" t="str">
        <f t="array" ref="H3751">INDEX(Def_Instancias_Equipamentos!$E$2:$E$5135, MATCH(K3751, Def_Instancias_Equipamentos!$D$2:$D$5135, 0), 1)</f>
        <v>BO-36U</v>
      </c>
      <c r="I3751" s="27" t="str">
        <f t="array" ref="I3751">INDEX(Def_Instancias_Equipamentos!$E$2:$E$5135, MATCH(L3751, Def_Instancias_Equipamentos!$D$2:$D$5135, 0), 1)</f>
        <v>BO-36U</v>
      </c>
      <c r="J3751" s="27" t="str">
        <f t="shared" si="26"/>
        <v>INTERNO</v>
      </c>
      <c r="K3751" s="28" t="str">
        <f>Def_Instancias_Equipamentos!$D$515</f>
        <v>BO-36U:DI-BPMPkup</v>
      </c>
      <c r="L3751" s="19" t="str">
        <f>Def_Instancias_Equipamentos!$D$1026</f>
        <v>BO-36U:DI-BPMSigPatch</v>
      </c>
      <c r="M3751" s="44" t="s">
        <v>80</v>
      </c>
      <c r="N3751" s="30" t="s">
        <v>50</v>
      </c>
      <c r="O3751" s="28" t="str">
        <f>Def_Sistemas_Conectores_Cabos!$B$8</f>
        <v>SMA-RP 50-ohm</v>
      </c>
      <c r="P3751" s="19" t="str">
        <f>Def_Sistemas_Conectores_Cabos!$B$8</f>
        <v>SMA-RP 50-ohm</v>
      </c>
      <c r="Q3751" s="231" t="s">
        <v>1358</v>
      </c>
      <c r="R3751" s="45">
        <v>0.5</v>
      </c>
      <c r="S3751" s="45">
        <v>0.5</v>
      </c>
      <c r="T3751" s="19" t="str">
        <f>Def_Sistemas_Conectores_Cabos!$C$8</f>
        <v>Cabo coaxial semi-rígido</v>
      </c>
      <c r="U3751" s="56"/>
      <c r="V3751" s="33"/>
      <c r="W3751" s="33"/>
      <c r="X3751" s="33"/>
    </row>
    <row r="3752" ht="15.75" customHeight="1">
      <c r="A3752" s="19" t="str">
        <f>Def_Sistemas_Conectores_Cabos!$A$22</f>
        <v>BPM de elétrons</v>
      </c>
      <c r="B3752" s="22" t="str">
        <f>Datas_Entregas!$A$2</f>
        <v>Booster/LTB</v>
      </c>
      <c r="C3752" s="25">
        <f t="array" ref="C3752">INDEX(Datas_Entregas!$B$2:$B$100, MATCH(B3752, Datas_Entregas!$A$2:$A$100, 0), 1)</f>
        <v>43266</v>
      </c>
      <c r="D3752" s="22" t="str">
        <f>Def_Status_Montagem!$A$4</f>
        <v>Comprado / Esperando entrega</v>
      </c>
      <c r="E3752" s="35" t="str">
        <f>Def_Status_Montagem!$B$4</f>
        <v>Contratada (inclui etiqueta)</v>
      </c>
      <c r="F3752" s="26"/>
      <c r="G3752" s="27"/>
      <c r="H3752" s="26" t="str">
        <f t="array" ref="H3752">INDEX(Def_Instancias_Equipamentos!$E$2:$E$5135, MATCH(K3752, Def_Instancias_Equipamentos!$D$2:$D$5135, 0), 1)</f>
        <v>BO-37U</v>
      </c>
      <c r="I3752" s="27" t="str">
        <f t="array" ref="I3752">INDEX(Def_Instancias_Equipamentos!$E$2:$E$5135, MATCH(L3752, Def_Instancias_Equipamentos!$D$2:$D$5135, 0), 1)</f>
        <v>BO-37U</v>
      </c>
      <c r="J3752" s="27" t="str">
        <f t="shared" si="26"/>
        <v>INTERNO</v>
      </c>
      <c r="K3752" s="28" t="str">
        <f>Def_Instancias_Equipamentos!$D$516</f>
        <v>BO-37U:DI-BPMPkup</v>
      </c>
      <c r="L3752" s="19" t="str">
        <f>Def_Instancias_Equipamentos!$D$1027</f>
        <v>BO-37U:DI-BPMSigPatch</v>
      </c>
      <c r="M3752" s="44" t="s">
        <v>80</v>
      </c>
      <c r="N3752" s="30" t="s">
        <v>50</v>
      </c>
      <c r="O3752" s="28" t="str">
        <f>Def_Sistemas_Conectores_Cabos!$B$8</f>
        <v>SMA-RP 50-ohm</v>
      </c>
      <c r="P3752" s="19" t="str">
        <f>Def_Sistemas_Conectores_Cabos!$B$8</f>
        <v>SMA-RP 50-ohm</v>
      </c>
      <c r="Q3752" s="231" t="s">
        <v>1358</v>
      </c>
      <c r="R3752" s="45">
        <v>0.5</v>
      </c>
      <c r="S3752" s="45">
        <v>0.5</v>
      </c>
      <c r="T3752" s="19" t="str">
        <f>Def_Sistemas_Conectores_Cabos!$C$8</f>
        <v>Cabo coaxial semi-rígido</v>
      </c>
      <c r="U3752" s="56"/>
      <c r="V3752" s="33"/>
      <c r="W3752" s="33"/>
      <c r="X3752" s="33"/>
    </row>
    <row r="3753" ht="15.75" customHeight="1">
      <c r="A3753" s="19" t="str">
        <f>Def_Sistemas_Conectores_Cabos!$A$22</f>
        <v>BPM de elétrons</v>
      </c>
      <c r="B3753" s="22" t="str">
        <f>Datas_Entregas!$A$2</f>
        <v>Booster/LTB</v>
      </c>
      <c r="C3753" s="25">
        <f t="array" ref="C3753">INDEX(Datas_Entregas!$B$2:$B$100, MATCH(B3753, Datas_Entregas!$A$2:$A$100, 0), 1)</f>
        <v>43266</v>
      </c>
      <c r="D3753" s="22" t="str">
        <f>Def_Status_Montagem!$A$4</f>
        <v>Comprado / Esperando entrega</v>
      </c>
      <c r="E3753" s="35" t="str">
        <f>Def_Status_Montagem!$B$4</f>
        <v>Contratada (inclui etiqueta)</v>
      </c>
      <c r="F3753" s="26"/>
      <c r="G3753" s="27"/>
      <c r="H3753" s="26" t="str">
        <f t="array" ref="H3753">INDEX(Def_Instancias_Equipamentos!$E$2:$E$5135, MATCH(K3753, Def_Instancias_Equipamentos!$D$2:$D$5135, 0), 1)</f>
        <v>BO-38U</v>
      </c>
      <c r="I3753" s="27" t="str">
        <f t="array" ref="I3753">INDEX(Def_Instancias_Equipamentos!$E$2:$E$5135, MATCH(L3753, Def_Instancias_Equipamentos!$D$2:$D$5135, 0), 1)</f>
        <v>BO-38U</v>
      </c>
      <c r="J3753" s="27" t="str">
        <f t="shared" si="26"/>
        <v>INTERNO</v>
      </c>
      <c r="K3753" s="28" t="str">
        <f>Def_Instancias_Equipamentos!$D$517</f>
        <v>BO-38U:DI-BPMPkup</v>
      </c>
      <c r="L3753" s="19" t="str">
        <f>Def_Instancias_Equipamentos!$D$1028</f>
        <v>BO-38U:DI-BPMSigPatch</v>
      </c>
      <c r="M3753" s="44" t="s">
        <v>80</v>
      </c>
      <c r="N3753" s="30" t="s">
        <v>50</v>
      </c>
      <c r="O3753" s="28" t="str">
        <f>Def_Sistemas_Conectores_Cabos!$B$8</f>
        <v>SMA-RP 50-ohm</v>
      </c>
      <c r="P3753" s="19" t="str">
        <f>Def_Sistemas_Conectores_Cabos!$B$8</f>
        <v>SMA-RP 50-ohm</v>
      </c>
      <c r="Q3753" s="231" t="s">
        <v>1358</v>
      </c>
      <c r="R3753" s="45">
        <v>0.5</v>
      </c>
      <c r="S3753" s="45">
        <v>0.5</v>
      </c>
      <c r="T3753" s="19" t="str">
        <f>Def_Sistemas_Conectores_Cabos!$C$8</f>
        <v>Cabo coaxial semi-rígido</v>
      </c>
      <c r="U3753" s="56"/>
      <c r="V3753" s="33"/>
      <c r="W3753" s="33"/>
      <c r="X3753" s="33"/>
    </row>
    <row r="3754" ht="15.75" customHeight="1">
      <c r="A3754" s="19" t="str">
        <f>Def_Sistemas_Conectores_Cabos!$A$22</f>
        <v>BPM de elétrons</v>
      </c>
      <c r="B3754" s="22" t="str">
        <f>Datas_Entregas!$A$2</f>
        <v>Booster/LTB</v>
      </c>
      <c r="C3754" s="25">
        <f t="array" ref="C3754">INDEX(Datas_Entregas!$B$2:$B$100, MATCH(B3754, Datas_Entregas!$A$2:$A$100, 0), 1)</f>
        <v>43266</v>
      </c>
      <c r="D3754" s="22" t="str">
        <f>Def_Status_Montagem!$A$4</f>
        <v>Comprado / Esperando entrega</v>
      </c>
      <c r="E3754" s="35" t="str">
        <f>Def_Status_Montagem!$B$4</f>
        <v>Contratada (inclui etiqueta)</v>
      </c>
      <c r="F3754" s="26"/>
      <c r="G3754" s="27"/>
      <c r="H3754" s="26" t="str">
        <f t="array" ref="H3754">INDEX(Def_Instancias_Equipamentos!$E$2:$E$5135, MATCH(K3754, Def_Instancias_Equipamentos!$D$2:$D$5135, 0), 1)</f>
        <v>BO-39U</v>
      </c>
      <c r="I3754" s="27" t="str">
        <f t="array" ref="I3754">INDEX(Def_Instancias_Equipamentos!$E$2:$E$5135, MATCH(L3754, Def_Instancias_Equipamentos!$D$2:$D$5135, 0), 1)</f>
        <v>BO-39U</v>
      </c>
      <c r="J3754" s="27" t="str">
        <f t="shared" si="26"/>
        <v>INTERNO</v>
      </c>
      <c r="K3754" s="28" t="str">
        <f>Def_Instancias_Equipamentos!$D$518</f>
        <v>BO-39U:DI-BPMPkup</v>
      </c>
      <c r="L3754" s="19" t="str">
        <f>Def_Instancias_Equipamentos!$D$1029</f>
        <v>BO-39U:DI-BPMSigPatch</v>
      </c>
      <c r="M3754" s="44" t="s">
        <v>80</v>
      </c>
      <c r="N3754" s="30" t="s">
        <v>50</v>
      </c>
      <c r="O3754" s="28" t="str">
        <f>Def_Sistemas_Conectores_Cabos!$B$8</f>
        <v>SMA-RP 50-ohm</v>
      </c>
      <c r="P3754" s="19" t="str">
        <f>Def_Sistemas_Conectores_Cabos!$B$8</f>
        <v>SMA-RP 50-ohm</v>
      </c>
      <c r="Q3754" s="231" t="s">
        <v>1358</v>
      </c>
      <c r="R3754" s="45">
        <v>0.5</v>
      </c>
      <c r="S3754" s="45">
        <v>0.5</v>
      </c>
      <c r="T3754" s="19" t="str">
        <f>Def_Sistemas_Conectores_Cabos!$C$8</f>
        <v>Cabo coaxial semi-rígido</v>
      </c>
      <c r="U3754" s="56"/>
      <c r="V3754" s="33"/>
      <c r="W3754" s="33"/>
      <c r="X3754" s="33"/>
    </row>
    <row r="3755" ht="15.75" customHeight="1">
      <c r="A3755" s="19" t="str">
        <f>Def_Sistemas_Conectores_Cabos!$A$22</f>
        <v>BPM de elétrons</v>
      </c>
      <c r="B3755" s="22" t="str">
        <f>Datas_Entregas!$A$2</f>
        <v>Booster/LTB</v>
      </c>
      <c r="C3755" s="25">
        <f t="array" ref="C3755">INDEX(Datas_Entregas!$B$2:$B$100, MATCH(B3755, Datas_Entregas!$A$2:$A$100, 0), 1)</f>
        <v>43266</v>
      </c>
      <c r="D3755" s="22" t="str">
        <f>Def_Status_Montagem!$A$4</f>
        <v>Comprado / Esperando entrega</v>
      </c>
      <c r="E3755" s="35" t="str">
        <f>Def_Status_Montagem!$B$4</f>
        <v>Contratada (inclui etiqueta)</v>
      </c>
      <c r="F3755" s="26"/>
      <c r="G3755" s="27"/>
      <c r="H3755" s="26" t="str">
        <f t="array" ref="H3755">INDEX(Def_Instancias_Equipamentos!$E$2:$E$5135, MATCH(K3755, Def_Instancias_Equipamentos!$D$2:$D$5135, 0), 1)</f>
        <v>BO-40U</v>
      </c>
      <c r="I3755" s="27" t="str">
        <f t="array" ref="I3755">INDEX(Def_Instancias_Equipamentos!$E$2:$E$5135, MATCH(L3755, Def_Instancias_Equipamentos!$D$2:$D$5135, 0), 1)</f>
        <v>BO-40U</v>
      </c>
      <c r="J3755" s="27" t="str">
        <f t="shared" si="26"/>
        <v>INTERNO</v>
      </c>
      <c r="K3755" s="28" t="str">
        <f>Def_Instancias_Equipamentos!$D$519</f>
        <v>BO-40U:DI-BPMPkup</v>
      </c>
      <c r="L3755" s="19" t="str">
        <f>Def_Instancias_Equipamentos!$D$1030</f>
        <v>BO-40U:DI-BPMSigPatch</v>
      </c>
      <c r="M3755" s="44" t="s">
        <v>80</v>
      </c>
      <c r="N3755" s="30" t="s">
        <v>50</v>
      </c>
      <c r="O3755" s="28" t="str">
        <f>Def_Sistemas_Conectores_Cabos!$B$8</f>
        <v>SMA-RP 50-ohm</v>
      </c>
      <c r="P3755" s="19" t="str">
        <f>Def_Sistemas_Conectores_Cabos!$B$8</f>
        <v>SMA-RP 50-ohm</v>
      </c>
      <c r="Q3755" s="231" t="s">
        <v>1358</v>
      </c>
      <c r="R3755" s="45">
        <v>0.5</v>
      </c>
      <c r="S3755" s="45">
        <v>0.5</v>
      </c>
      <c r="T3755" s="19" t="str">
        <f>Def_Sistemas_Conectores_Cabos!$C$8</f>
        <v>Cabo coaxial semi-rígido</v>
      </c>
      <c r="U3755" s="56"/>
      <c r="V3755" s="33"/>
      <c r="W3755" s="33"/>
      <c r="X3755" s="33"/>
    </row>
    <row r="3756" ht="15.75" customHeight="1">
      <c r="A3756" s="19" t="str">
        <f>Def_Sistemas_Conectores_Cabos!$A$22</f>
        <v>BPM de elétrons</v>
      </c>
      <c r="B3756" s="22" t="str">
        <f>Datas_Entregas!$A$2</f>
        <v>Booster/LTB</v>
      </c>
      <c r="C3756" s="25">
        <f t="array" ref="C3756">INDEX(Datas_Entregas!$B$2:$B$100, MATCH(B3756, Datas_Entregas!$A$2:$A$100, 0), 1)</f>
        <v>43266</v>
      </c>
      <c r="D3756" s="22" t="str">
        <f>Def_Status_Montagem!$A$4</f>
        <v>Comprado / Esperando entrega</v>
      </c>
      <c r="E3756" s="35" t="str">
        <f>Def_Status_Montagem!$B$4</f>
        <v>Contratada (inclui etiqueta)</v>
      </c>
      <c r="F3756" s="26"/>
      <c r="G3756" s="27"/>
      <c r="H3756" s="26" t="str">
        <f t="array" ref="H3756">INDEX(Def_Instancias_Equipamentos!$E$2:$E$5135, MATCH(K3756, Def_Instancias_Equipamentos!$D$2:$D$5135, 0), 1)</f>
        <v>BO-41U</v>
      </c>
      <c r="I3756" s="27" t="str">
        <f t="array" ref="I3756">INDEX(Def_Instancias_Equipamentos!$E$2:$E$5135, MATCH(L3756, Def_Instancias_Equipamentos!$D$2:$D$5135, 0), 1)</f>
        <v>BO-41U</v>
      </c>
      <c r="J3756" s="27" t="str">
        <f t="shared" si="26"/>
        <v>INTERNO</v>
      </c>
      <c r="K3756" s="28" t="str">
        <f>Def_Instancias_Equipamentos!$D$520</f>
        <v>BO-41U:DI-BPMPkup</v>
      </c>
      <c r="L3756" s="19" t="str">
        <f>Def_Instancias_Equipamentos!$D$1031</f>
        <v>BO-41U:DI-BPMSigPatch</v>
      </c>
      <c r="M3756" s="44" t="s">
        <v>80</v>
      </c>
      <c r="N3756" s="30" t="s">
        <v>50</v>
      </c>
      <c r="O3756" s="28" t="str">
        <f>Def_Sistemas_Conectores_Cabos!$B$8</f>
        <v>SMA-RP 50-ohm</v>
      </c>
      <c r="P3756" s="19" t="str">
        <f>Def_Sistemas_Conectores_Cabos!$B$8</f>
        <v>SMA-RP 50-ohm</v>
      </c>
      <c r="Q3756" s="231" t="s">
        <v>1358</v>
      </c>
      <c r="R3756" s="45">
        <v>0.5</v>
      </c>
      <c r="S3756" s="45">
        <v>0.5</v>
      </c>
      <c r="T3756" s="19" t="str">
        <f>Def_Sistemas_Conectores_Cabos!$C$8</f>
        <v>Cabo coaxial semi-rígido</v>
      </c>
      <c r="U3756" s="56"/>
      <c r="V3756" s="33"/>
      <c r="W3756" s="33"/>
      <c r="X3756" s="33"/>
    </row>
    <row r="3757" ht="15.75" customHeight="1">
      <c r="A3757" s="19" t="str">
        <f>Def_Sistemas_Conectores_Cabos!$A$22</f>
        <v>BPM de elétrons</v>
      </c>
      <c r="B3757" s="22" t="str">
        <f>Datas_Entregas!$A$2</f>
        <v>Booster/LTB</v>
      </c>
      <c r="C3757" s="25">
        <f t="array" ref="C3757">INDEX(Datas_Entregas!$B$2:$B$100, MATCH(B3757, Datas_Entregas!$A$2:$A$100, 0), 1)</f>
        <v>43266</v>
      </c>
      <c r="D3757" s="22" t="str">
        <f>Def_Status_Montagem!$A$4</f>
        <v>Comprado / Esperando entrega</v>
      </c>
      <c r="E3757" s="35" t="str">
        <f>Def_Status_Montagem!$B$4</f>
        <v>Contratada (inclui etiqueta)</v>
      </c>
      <c r="F3757" s="26"/>
      <c r="G3757" s="27"/>
      <c r="H3757" s="26" t="str">
        <f t="array" ref="H3757">INDEX(Def_Instancias_Equipamentos!$E$2:$E$5135, MATCH(K3757, Def_Instancias_Equipamentos!$D$2:$D$5135, 0), 1)</f>
        <v>BO-42U</v>
      </c>
      <c r="I3757" s="27" t="str">
        <f t="array" ref="I3757">INDEX(Def_Instancias_Equipamentos!$E$2:$E$5135, MATCH(L3757, Def_Instancias_Equipamentos!$D$2:$D$5135, 0), 1)</f>
        <v>BO-42U</v>
      </c>
      <c r="J3757" s="27" t="str">
        <f t="shared" si="26"/>
        <v>INTERNO</v>
      </c>
      <c r="K3757" s="28" t="str">
        <f>Def_Instancias_Equipamentos!$D$521</f>
        <v>BO-42U:DI-BPMPkup</v>
      </c>
      <c r="L3757" s="19" t="str">
        <f>Def_Instancias_Equipamentos!$D$1032</f>
        <v>BO-42U:DI-BPMSigPatch</v>
      </c>
      <c r="M3757" s="44" t="s">
        <v>80</v>
      </c>
      <c r="N3757" s="30" t="s">
        <v>50</v>
      </c>
      <c r="O3757" s="28" t="str">
        <f>Def_Sistemas_Conectores_Cabos!$B$8</f>
        <v>SMA-RP 50-ohm</v>
      </c>
      <c r="P3757" s="19" t="str">
        <f>Def_Sistemas_Conectores_Cabos!$B$8</f>
        <v>SMA-RP 50-ohm</v>
      </c>
      <c r="Q3757" s="231" t="s">
        <v>1358</v>
      </c>
      <c r="R3757" s="45">
        <v>0.5</v>
      </c>
      <c r="S3757" s="45">
        <v>0.5</v>
      </c>
      <c r="T3757" s="19" t="str">
        <f>Def_Sistemas_Conectores_Cabos!$C$8</f>
        <v>Cabo coaxial semi-rígido</v>
      </c>
      <c r="U3757" s="56"/>
      <c r="V3757" s="33"/>
      <c r="W3757" s="33"/>
      <c r="X3757" s="33"/>
    </row>
    <row r="3758" ht="15.75" customHeight="1">
      <c r="A3758" s="19" t="str">
        <f>Def_Sistemas_Conectores_Cabos!$A$22</f>
        <v>BPM de elétrons</v>
      </c>
      <c r="B3758" s="22" t="str">
        <f>Datas_Entregas!$A$2</f>
        <v>Booster/LTB</v>
      </c>
      <c r="C3758" s="25">
        <f t="array" ref="C3758">INDEX(Datas_Entregas!$B$2:$B$100, MATCH(B3758, Datas_Entregas!$A$2:$A$100, 0), 1)</f>
        <v>43266</v>
      </c>
      <c r="D3758" s="22" t="str">
        <f>Def_Status_Montagem!$A$4</f>
        <v>Comprado / Esperando entrega</v>
      </c>
      <c r="E3758" s="35" t="str">
        <f>Def_Status_Montagem!$B$4</f>
        <v>Contratada (inclui etiqueta)</v>
      </c>
      <c r="F3758" s="26"/>
      <c r="G3758" s="27"/>
      <c r="H3758" s="26" t="str">
        <f t="array" ref="H3758">INDEX(Def_Instancias_Equipamentos!$E$2:$E$5135, MATCH(K3758, Def_Instancias_Equipamentos!$D$2:$D$5135, 0), 1)</f>
        <v>BO-43U</v>
      </c>
      <c r="I3758" s="27" t="str">
        <f t="array" ref="I3758">INDEX(Def_Instancias_Equipamentos!$E$2:$E$5135, MATCH(L3758, Def_Instancias_Equipamentos!$D$2:$D$5135, 0), 1)</f>
        <v>BO-43U</v>
      </c>
      <c r="J3758" s="27" t="str">
        <f t="shared" si="26"/>
        <v>INTERNO</v>
      </c>
      <c r="K3758" s="28" t="str">
        <f>Def_Instancias_Equipamentos!$D$522</f>
        <v>BO-43U:DI-BPMPkup</v>
      </c>
      <c r="L3758" s="19" t="str">
        <f>Def_Instancias_Equipamentos!$D$1033</f>
        <v>BO-43U:DI-BPMSigPatch</v>
      </c>
      <c r="M3758" s="44" t="s">
        <v>80</v>
      </c>
      <c r="N3758" s="30" t="s">
        <v>50</v>
      </c>
      <c r="O3758" s="28" t="str">
        <f>Def_Sistemas_Conectores_Cabos!$B$8</f>
        <v>SMA-RP 50-ohm</v>
      </c>
      <c r="P3758" s="19" t="str">
        <f>Def_Sistemas_Conectores_Cabos!$B$8</f>
        <v>SMA-RP 50-ohm</v>
      </c>
      <c r="Q3758" s="231" t="s">
        <v>1358</v>
      </c>
      <c r="R3758" s="45">
        <v>0.5</v>
      </c>
      <c r="S3758" s="45">
        <v>0.5</v>
      </c>
      <c r="T3758" s="19" t="str">
        <f>Def_Sistemas_Conectores_Cabos!$C$8</f>
        <v>Cabo coaxial semi-rígido</v>
      </c>
      <c r="U3758" s="56"/>
      <c r="V3758" s="33"/>
      <c r="W3758" s="33"/>
      <c r="X3758" s="33"/>
    </row>
    <row r="3759" ht="15.75" customHeight="1">
      <c r="A3759" s="19" t="str">
        <f>Def_Sistemas_Conectores_Cabos!$A$22</f>
        <v>BPM de elétrons</v>
      </c>
      <c r="B3759" s="22" t="str">
        <f>Datas_Entregas!$A$2</f>
        <v>Booster/LTB</v>
      </c>
      <c r="C3759" s="25">
        <f t="array" ref="C3759">INDEX(Datas_Entregas!$B$2:$B$100, MATCH(B3759, Datas_Entregas!$A$2:$A$100, 0), 1)</f>
        <v>43266</v>
      </c>
      <c r="D3759" s="22" t="str">
        <f>Def_Status_Montagem!$A$4</f>
        <v>Comprado / Esperando entrega</v>
      </c>
      <c r="E3759" s="35" t="str">
        <f>Def_Status_Montagem!$B$4</f>
        <v>Contratada (inclui etiqueta)</v>
      </c>
      <c r="F3759" s="26"/>
      <c r="G3759" s="27"/>
      <c r="H3759" s="26" t="str">
        <f t="array" ref="H3759">INDEX(Def_Instancias_Equipamentos!$E$2:$E$5135, MATCH(K3759, Def_Instancias_Equipamentos!$D$2:$D$5135, 0), 1)</f>
        <v>BO-44U</v>
      </c>
      <c r="I3759" s="27" t="str">
        <f t="array" ref="I3759">INDEX(Def_Instancias_Equipamentos!$E$2:$E$5135, MATCH(L3759, Def_Instancias_Equipamentos!$D$2:$D$5135, 0), 1)</f>
        <v>BO-44U</v>
      </c>
      <c r="J3759" s="27" t="str">
        <f t="shared" si="26"/>
        <v>INTERNO</v>
      </c>
      <c r="K3759" s="28" t="str">
        <f>Def_Instancias_Equipamentos!$D$523</f>
        <v>BO-44U:DI-BPMPkup</v>
      </c>
      <c r="L3759" s="19" t="str">
        <f>Def_Instancias_Equipamentos!$D$1034</f>
        <v>BO-44U:DI-BPMSigPatch</v>
      </c>
      <c r="M3759" s="44" t="s">
        <v>80</v>
      </c>
      <c r="N3759" s="30" t="s">
        <v>50</v>
      </c>
      <c r="O3759" s="28" t="str">
        <f>Def_Sistemas_Conectores_Cabos!$B$8</f>
        <v>SMA-RP 50-ohm</v>
      </c>
      <c r="P3759" s="19" t="str">
        <f>Def_Sistemas_Conectores_Cabos!$B$8</f>
        <v>SMA-RP 50-ohm</v>
      </c>
      <c r="Q3759" s="231" t="s">
        <v>1358</v>
      </c>
      <c r="R3759" s="45">
        <v>0.5</v>
      </c>
      <c r="S3759" s="45">
        <v>0.5</v>
      </c>
      <c r="T3759" s="19" t="str">
        <f>Def_Sistemas_Conectores_Cabos!$C$8</f>
        <v>Cabo coaxial semi-rígido</v>
      </c>
      <c r="U3759" s="56"/>
      <c r="V3759" s="33"/>
      <c r="W3759" s="33"/>
      <c r="X3759" s="33"/>
    </row>
    <row r="3760" ht="15.75" customHeight="1">
      <c r="A3760" s="19" t="str">
        <f>Def_Sistemas_Conectores_Cabos!$A$22</f>
        <v>BPM de elétrons</v>
      </c>
      <c r="B3760" s="22" t="str">
        <f>Datas_Entregas!$A$2</f>
        <v>Booster/LTB</v>
      </c>
      <c r="C3760" s="25">
        <f t="array" ref="C3760">INDEX(Datas_Entregas!$B$2:$B$100, MATCH(B3760, Datas_Entregas!$A$2:$A$100, 0), 1)</f>
        <v>43266</v>
      </c>
      <c r="D3760" s="22" t="str">
        <f>Def_Status_Montagem!$A$4</f>
        <v>Comprado / Esperando entrega</v>
      </c>
      <c r="E3760" s="35" t="str">
        <f>Def_Status_Montagem!$B$4</f>
        <v>Contratada (inclui etiqueta)</v>
      </c>
      <c r="F3760" s="26"/>
      <c r="G3760" s="27"/>
      <c r="H3760" s="26" t="str">
        <f t="array" ref="H3760">INDEX(Def_Instancias_Equipamentos!$E$2:$E$5135, MATCH(K3760, Def_Instancias_Equipamentos!$D$2:$D$5135, 0), 1)</f>
        <v>BO-45U</v>
      </c>
      <c r="I3760" s="27" t="str">
        <f t="array" ref="I3760">INDEX(Def_Instancias_Equipamentos!$E$2:$E$5135, MATCH(L3760, Def_Instancias_Equipamentos!$D$2:$D$5135, 0), 1)</f>
        <v>BO-45U</v>
      </c>
      <c r="J3760" s="27" t="str">
        <f t="shared" si="26"/>
        <v>INTERNO</v>
      </c>
      <c r="K3760" s="28" t="str">
        <f>Def_Instancias_Equipamentos!$D$524</f>
        <v>BO-45U:DI-BPMPkup</v>
      </c>
      <c r="L3760" s="19" t="str">
        <f>Def_Instancias_Equipamentos!$D$1035</f>
        <v>BO-45U:DI-BPMSigPatch</v>
      </c>
      <c r="M3760" s="44" t="s">
        <v>80</v>
      </c>
      <c r="N3760" s="30" t="s">
        <v>50</v>
      </c>
      <c r="O3760" s="28" t="str">
        <f>Def_Sistemas_Conectores_Cabos!$B$8</f>
        <v>SMA-RP 50-ohm</v>
      </c>
      <c r="P3760" s="19" t="str">
        <f>Def_Sistemas_Conectores_Cabos!$B$8</f>
        <v>SMA-RP 50-ohm</v>
      </c>
      <c r="Q3760" s="231" t="s">
        <v>1358</v>
      </c>
      <c r="R3760" s="45">
        <v>0.5</v>
      </c>
      <c r="S3760" s="45">
        <v>0.5</v>
      </c>
      <c r="T3760" s="19" t="str">
        <f>Def_Sistemas_Conectores_Cabos!$C$8</f>
        <v>Cabo coaxial semi-rígido</v>
      </c>
      <c r="U3760" s="56"/>
      <c r="V3760" s="33"/>
      <c r="W3760" s="33"/>
      <c r="X3760" s="33"/>
    </row>
    <row r="3761" ht="15.75" customHeight="1">
      <c r="A3761" s="19" t="str">
        <f>Def_Sistemas_Conectores_Cabos!$A$22</f>
        <v>BPM de elétrons</v>
      </c>
      <c r="B3761" s="22" t="str">
        <f>Datas_Entregas!$A$2</f>
        <v>Booster/LTB</v>
      </c>
      <c r="C3761" s="25">
        <f t="array" ref="C3761">INDEX(Datas_Entregas!$B$2:$B$100, MATCH(B3761, Datas_Entregas!$A$2:$A$100, 0), 1)</f>
        <v>43266</v>
      </c>
      <c r="D3761" s="22" t="str">
        <f>Def_Status_Montagem!$A$4</f>
        <v>Comprado / Esperando entrega</v>
      </c>
      <c r="E3761" s="35" t="str">
        <f>Def_Status_Montagem!$B$4</f>
        <v>Contratada (inclui etiqueta)</v>
      </c>
      <c r="F3761" s="26"/>
      <c r="G3761" s="27"/>
      <c r="H3761" s="26" t="str">
        <f t="array" ref="H3761">INDEX(Def_Instancias_Equipamentos!$E$2:$E$5135, MATCH(K3761, Def_Instancias_Equipamentos!$D$2:$D$5135, 0), 1)</f>
        <v>BO-46U</v>
      </c>
      <c r="I3761" s="27" t="str">
        <f t="array" ref="I3761">INDEX(Def_Instancias_Equipamentos!$E$2:$E$5135, MATCH(L3761, Def_Instancias_Equipamentos!$D$2:$D$5135, 0), 1)</f>
        <v>BO-46U</v>
      </c>
      <c r="J3761" s="27" t="str">
        <f t="shared" si="26"/>
        <v>INTERNO</v>
      </c>
      <c r="K3761" s="28" t="str">
        <f>Def_Instancias_Equipamentos!$D$525</f>
        <v>BO-46U:DI-BPMPkup</v>
      </c>
      <c r="L3761" s="19" t="str">
        <f>Def_Instancias_Equipamentos!$D$1036</f>
        <v>BO-46U:DI-BPMSigPatch</v>
      </c>
      <c r="M3761" s="44" t="s">
        <v>80</v>
      </c>
      <c r="N3761" s="30" t="s">
        <v>50</v>
      </c>
      <c r="O3761" s="28" t="str">
        <f>Def_Sistemas_Conectores_Cabos!$B$8</f>
        <v>SMA-RP 50-ohm</v>
      </c>
      <c r="P3761" s="19" t="str">
        <f>Def_Sistemas_Conectores_Cabos!$B$8</f>
        <v>SMA-RP 50-ohm</v>
      </c>
      <c r="Q3761" s="231" t="s">
        <v>1358</v>
      </c>
      <c r="R3761" s="45">
        <v>0.5</v>
      </c>
      <c r="S3761" s="45">
        <v>0.5</v>
      </c>
      <c r="T3761" s="19" t="str">
        <f>Def_Sistemas_Conectores_Cabos!$C$8</f>
        <v>Cabo coaxial semi-rígido</v>
      </c>
      <c r="U3761" s="56"/>
      <c r="V3761" s="33"/>
      <c r="W3761" s="33"/>
      <c r="X3761" s="33"/>
    </row>
    <row r="3762" ht="15.75" customHeight="1">
      <c r="A3762" s="19" t="str">
        <f>Def_Sistemas_Conectores_Cabos!$A$22</f>
        <v>BPM de elétrons</v>
      </c>
      <c r="B3762" s="22" t="str">
        <f>Datas_Entregas!$A$2</f>
        <v>Booster/LTB</v>
      </c>
      <c r="C3762" s="25">
        <f t="array" ref="C3762">INDEX(Datas_Entregas!$B$2:$B$100, MATCH(B3762, Datas_Entregas!$A$2:$A$100, 0), 1)</f>
        <v>43266</v>
      </c>
      <c r="D3762" s="22" t="str">
        <f>Def_Status_Montagem!$A$4</f>
        <v>Comprado / Esperando entrega</v>
      </c>
      <c r="E3762" s="35" t="str">
        <f>Def_Status_Montagem!$B$4</f>
        <v>Contratada (inclui etiqueta)</v>
      </c>
      <c r="F3762" s="26"/>
      <c r="G3762" s="27"/>
      <c r="H3762" s="26" t="str">
        <f t="array" ref="H3762">INDEX(Def_Instancias_Equipamentos!$E$2:$E$5135, MATCH(K3762, Def_Instancias_Equipamentos!$D$2:$D$5135, 0), 1)</f>
        <v>BO-47U</v>
      </c>
      <c r="I3762" s="27" t="str">
        <f t="array" ref="I3762">INDEX(Def_Instancias_Equipamentos!$E$2:$E$5135, MATCH(L3762, Def_Instancias_Equipamentos!$D$2:$D$5135, 0), 1)</f>
        <v>BO-47U</v>
      </c>
      <c r="J3762" s="27" t="str">
        <f t="shared" si="26"/>
        <v>INTERNO</v>
      </c>
      <c r="K3762" s="28" t="str">
        <f>Def_Instancias_Equipamentos!$D$526</f>
        <v>BO-47U:DI-BPMPkup</v>
      </c>
      <c r="L3762" s="19" t="str">
        <f>Def_Instancias_Equipamentos!$D$1037</f>
        <v>BO-47U:DI-BPMSigPatch</v>
      </c>
      <c r="M3762" s="44" t="s">
        <v>80</v>
      </c>
      <c r="N3762" s="30" t="s">
        <v>50</v>
      </c>
      <c r="O3762" s="28" t="str">
        <f>Def_Sistemas_Conectores_Cabos!$B$8</f>
        <v>SMA-RP 50-ohm</v>
      </c>
      <c r="P3762" s="19" t="str">
        <f>Def_Sistemas_Conectores_Cabos!$B$8</f>
        <v>SMA-RP 50-ohm</v>
      </c>
      <c r="Q3762" s="231" t="s">
        <v>1358</v>
      </c>
      <c r="R3762" s="45">
        <v>0.5</v>
      </c>
      <c r="S3762" s="45">
        <v>0.5</v>
      </c>
      <c r="T3762" s="19" t="str">
        <f>Def_Sistemas_Conectores_Cabos!$C$8</f>
        <v>Cabo coaxial semi-rígido</v>
      </c>
      <c r="U3762" s="56"/>
      <c r="V3762" s="33"/>
      <c r="W3762" s="33"/>
      <c r="X3762" s="33"/>
    </row>
    <row r="3763" ht="15.75" customHeight="1">
      <c r="A3763" s="19" t="str">
        <f>Def_Sistemas_Conectores_Cabos!$A$22</f>
        <v>BPM de elétrons</v>
      </c>
      <c r="B3763" s="22" t="str">
        <f>Datas_Entregas!$A$2</f>
        <v>Booster/LTB</v>
      </c>
      <c r="C3763" s="25">
        <f t="array" ref="C3763">INDEX(Datas_Entregas!$B$2:$B$100, MATCH(B3763, Datas_Entregas!$A$2:$A$100, 0), 1)</f>
        <v>43266</v>
      </c>
      <c r="D3763" s="22" t="str">
        <f>Def_Status_Montagem!$A$4</f>
        <v>Comprado / Esperando entrega</v>
      </c>
      <c r="E3763" s="35" t="str">
        <f>Def_Status_Montagem!$B$4</f>
        <v>Contratada (inclui etiqueta)</v>
      </c>
      <c r="F3763" s="26"/>
      <c r="G3763" s="27"/>
      <c r="H3763" s="26" t="str">
        <f t="array" ref="H3763">INDEX(Def_Instancias_Equipamentos!$E$2:$E$5135, MATCH(K3763, Def_Instancias_Equipamentos!$D$2:$D$5135, 0), 1)</f>
        <v>BO-48U</v>
      </c>
      <c r="I3763" s="27" t="str">
        <f t="array" ref="I3763">INDEX(Def_Instancias_Equipamentos!$E$2:$E$5135, MATCH(L3763, Def_Instancias_Equipamentos!$D$2:$D$5135, 0), 1)</f>
        <v>BO-48U</v>
      </c>
      <c r="J3763" s="27" t="str">
        <f t="shared" si="26"/>
        <v>INTERNO</v>
      </c>
      <c r="K3763" s="28" t="str">
        <f>Def_Instancias_Equipamentos!$D$527</f>
        <v>BO-48U:DI-BPMPkup</v>
      </c>
      <c r="L3763" s="19" t="str">
        <f>Def_Instancias_Equipamentos!$D$1038</f>
        <v>BO-48U:DI-BPMSigPatch</v>
      </c>
      <c r="M3763" s="44" t="s">
        <v>80</v>
      </c>
      <c r="N3763" s="30" t="s">
        <v>50</v>
      </c>
      <c r="O3763" s="28" t="str">
        <f>Def_Sistemas_Conectores_Cabos!$B$8</f>
        <v>SMA-RP 50-ohm</v>
      </c>
      <c r="P3763" s="19" t="str">
        <f>Def_Sistemas_Conectores_Cabos!$B$8</f>
        <v>SMA-RP 50-ohm</v>
      </c>
      <c r="Q3763" s="231" t="s">
        <v>1358</v>
      </c>
      <c r="R3763" s="45">
        <v>0.5</v>
      </c>
      <c r="S3763" s="45">
        <v>0.5</v>
      </c>
      <c r="T3763" s="19" t="str">
        <f>Def_Sistemas_Conectores_Cabos!$C$8</f>
        <v>Cabo coaxial semi-rígido</v>
      </c>
      <c r="U3763" s="56"/>
      <c r="V3763" s="33"/>
      <c r="W3763" s="33"/>
      <c r="X3763" s="33"/>
    </row>
    <row r="3764" ht="15.75" customHeight="1">
      <c r="A3764" s="19" t="str">
        <f>Def_Sistemas_Conectores_Cabos!$A$22</f>
        <v>BPM de elétrons</v>
      </c>
      <c r="B3764" s="22" t="str">
        <f>Datas_Entregas!$A$2</f>
        <v>Booster/LTB</v>
      </c>
      <c r="C3764" s="25">
        <f t="array" ref="C3764">INDEX(Datas_Entregas!$B$2:$B$100, MATCH(B3764, Datas_Entregas!$A$2:$A$100, 0), 1)</f>
        <v>43266</v>
      </c>
      <c r="D3764" s="22" t="str">
        <f>Def_Status_Montagem!$A$4</f>
        <v>Comprado / Esperando entrega</v>
      </c>
      <c r="E3764" s="35" t="str">
        <f>Def_Status_Montagem!$B$4</f>
        <v>Contratada (inclui etiqueta)</v>
      </c>
      <c r="F3764" s="26"/>
      <c r="G3764" s="27"/>
      <c r="H3764" s="26" t="str">
        <f t="array" ref="H3764">INDEX(Def_Instancias_Equipamentos!$E$2:$E$5135, MATCH(K3764, Def_Instancias_Equipamentos!$D$2:$D$5135, 0), 1)</f>
        <v>BO-49U</v>
      </c>
      <c r="I3764" s="27" t="str">
        <f t="array" ref="I3764">INDEX(Def_Instancias_Equipamentos!$E$2:$E$5135, MATCH(L3764, Def_Instancias_Equipamentos!$D$2:$D$5135, 0), 1)</f>
        <v>BO-49U</v>
      </c>
      <c r="J3764" s="27" t="str">
        <f t="shared" si="26"/>
        <v>INTERNO</v>
      </c>
      <c r="K3764" s="28" t="str">
        <f>Def_Instancias_Equipamentos!$D$528</f>
        <v>BO-49U:DI-BPMPkup</v>
      </c>
      <c r="L3764" s="19" t="str">
        <f>Def_Instancias_Equipamentos!$D$1039</f>
        <v>BO-49U:DI-BPMSigPatch</v>
      </c>
      <c r="M3764" s="44" t="s">
        <v>80</v>
      </c>
      <c r="N3764" s="30" t="s">
        <v>50</v>
      </c>
      <c r="O3764" s="28" t="str">
        <f>Def_Sistemas_Conectores_Cabos!$B$8</f>
        <v>SMA-RP 50-ohm</v>
      </c>
      <c r="P3764" s="19" t="str">
        <f>Def_Sistemas_Conectores_Cabos!$B$8</f>
        <v>SMA-RP 50-ohm</v>
      </c>
      <c r="Q3764" s="231" t="s">
        <v>1358</v>
      </c>
      <c r="R3764" s="45">
        <v>0.5</v>
      </c>
      <c r="S3764" s="45">
        <v>0.5</v>
      </c>
      <c r="T3764" s="19" t="str">
        <f>Def_Sistemas_Conectores_Cabos!$C$8</f>
        <v>Cabo coaxial semi-rígido</v>
      </c>
      <c r="U3764" s="56"/>
      <c r="V3764" s="33"/>
      <c r="W3764" s="33"/>
      <c r="X3764" s="33"/>
    </row>
    <row r="3765" ht="15.75" customHeight="1">
      <c r="A3765" s="19" t="str">
        <f>Def_Sistemas_Conectores_Cabos!$A$22</f>
        <v>BPM de elétrons</v>
      </c>
      <c r="B3765" s="22" t="str">
        <f>Datas_Entregas!$A$2</f>
        <v>Booster/LTB</v>
      </c>
      <c r="C3765" s="25">
        <f t="array" ref="C3765">INDEX(Datas_Entregas!$B$2:$B$100, MATCH(B3765, Datas_Entregas!$A$2:$A$100, 0), 1)</f>
        <v>43266</v>
      </c>
      <c r="D3765" s="22" t="str">
        <f>Def_Status_Montagem!$A$4</f>
        <v>Comprado / Esperando entrega</v>
      </c>
      <c r="E3765" s="35" t="str">
        <f>Def_Status_Montagem!$B$4</f>
        <v>Contratada (inclui etiqueta)</v>
      </c>
      <c r="F3765" s="26"/>
      <c r="G3765" s="27"/>
      <c r="H3765" s="26" t="str">
        <f t="array" ref="H3765">INDEX(Def_Instancias_Equipamentos!$E$2:$E$5135, MATCH(K3765, Def_Instancias_Equipamentos!$D$2:$D$5135, 0), 1)</f>
        <v>BO-50U</v>
      </c>
      <c r="I3765" s="27" t="str">
        <f t="array" ref="I3765">INDEX(Def_Instancias_Equipamentos!$E$2:$E$5135, MATCH(L3765, Def_Instancias_Equipamentos!$D$2:$D$5135, 0), 1)</f>
        <v>BO-50U</v>
      </c>
      <c r="J3765" s="27" t="str">
        <f t="shared" si="26"/>
        <v>INTERNO</v>
      </c>
      <c r="K3765" s="28" t="str">
        <f>Def_Instancias_Equipamentos!$D$529</f>
        <v>BO-50U:DI-BPMPkup</v>
      </c>
      <c r="L3765" s="19" t="str">
        <f>Def_Instancias_Equipamentos!$D$1040</f>
        <v>BO-50U:DI-BPMSigPatch</v>
      </c>
      <c r="M3765" s="44" t="s">
        <v>80</v>
      </c>
      <c r="N3765" s="30" t="s">
        <v>50</v>
      </c>
      <c r="O3765" s="28" t="str">
        <f>Def_Sistemas_Conectores_Cabos!$B$8</f>
        <v>SMA-RP 50-ohm</v>
      </c>
      <c r="P3765" s="19" t="str">
        <f>Def_Sistemas_Conectores_Cabos!$B$8</f>
        <v>SMA-RP 50-ohm</v>
      </c>
      <c r="Q3765" s="231" t="s">
        <v>1358</v>
      </c>
      <c r="R3765" s="45">
        <v>0.5</v>
      </c>
      <c r="S3765" s="45">
        <v>0.5</v>
      </c>
      <c r="T3765" s="19" t="str">
        <f>Def_Sistemas_Conectores_Cabos!$C$8</f>
        <v>Cabo coaxial semi-rígido</v>
      </c>
      <c r="U3765" s="56"/>
      <c r="V3765" s="33"/>
      <c r="W3765" s="33"/>
      <c r="X3765" s="33"/>
    </row>
    <row r="3766" ht="15.75" customHeight="1">
      <c r="A3766" s="19" t="str">
        <f>Def_Sistemas_Conectores_Cabos!$A$22</f>
        <v>BPM de elétrons</v>
      </c>
      <c r="B3766" s="22" t="str">
        <f>Datas_Entregas!$A$3</f>
        <v>BTS/Anel</v>
      </c>
      <c r="C3766" s="25">
        <f t="array" ref="C3766">INDEX(Datas_Entregas!$B$2:$B$100, MATCH(B3766, Datas_Entregas!$A$2:$A$100, 0), 1)</f>
        <v>43296</v>
      </c>
      <c r="D3766" s="22" t="str">
        <f>Def_Status_Montagem!$A$4</f>
        <v>Comprado / Esperando entrega</v>
      </c>
      <c r="E3766" s="35" t="str">
        <f>Def_Status_Montagem!$B$4</f>
        <v>Contratada (inclui etiqueta)</v>
      </c>
      <c r="F3766" s="26"/>
      <c r="G3766" s="27"/>
      <c r="H3766" s="26" t="str">
        <f t="array" ref="H3766">INDEX(Def_Instancias_Equipamentos!$E$2:$E$5135, MATCH(K3766, Def_Instancias_Equipamentos!$D$2:$D$5135, 0), 1)</f>
        <v>SI-01C1</v>
      </c>
      <c r="I3766" s="27" t="str">
        <f t="array" ref="I3766">INDEX(Def_Instancias_Equipamentos!$E$2:$E$5135, MATCH(L3766, Def_Instancias_Equipamentos!$D$2:$D$5135, 0), 1)</f>
        <v>SI-01C1</v>
      </c>
      <c r="J3766" s="27" t="str">
        <f t="shared" si="26"/>
        <v>INTERNO</v>
      </c>
      <c r="K3766" s="28" t="str">
        <f>Def_Instancias_Equipamentos!$D$530</f>
        <v>SI-01C1:DI-BPMPkup-1</v>
      </c>
      <c r="L3766" s="19" t="str">
        <f>Def_Instancias_Equipamentos!$D$1041</f>
        <v>SI-01C1:DI-BPMSigPatch-1</v>
      </c>
      <c r="M3766" s="44" t="s">
        <v>80</v>
      </c>
      <c r="N3766" s="30" t="s">
        <v>50</v>
      </c>
      <c r="O3766" s="28" t="str">
        <f>Def_Sistemas_Conectores_Cabos!$B$8</f>
        <v>SMA-RP 50-ohm</v>
      </c>
      <c r="P3766" s="19" t="str">
        <f>Def_Sistemas_Conectores_Cabos!$B$8</f>
        <v>SMA-RP 50-ohm</v>
      </c>
      <c r="Q3766" s="231" t="s">
        <v>1358</v>
      </c>
      <c r="R3766" s="45">
        <v>0.5</v>
      </c>
      <c r="S3766" s="45">
        <v>0.5</v>
      </c>
      <c r="T3766" s="19" t="str">
        <f>Def_Sistemas_Conectores_Cabos!$C$8</f>
        <v>Cabo coaxial semi-rígido</v>
      </c>
      <c r="U3766" s="56"/>
      <c r="V3766" s="33"/>
      <c r="W3766" s="33"/>
      <c r="X3766" s="33"/>
    </row>
    <row r="3767" ht="15.75" customHeight="1">
      <c r="A3767" s="19" t="str">
        <f>Def_Sistemas_Conectores_Cabos!$A$22</f>
        <v>BPM de elétrons</v>
      </c>
      <c r="B3767" s="22" t="str">
        <f>Datas_Entregas!$A$3</f>
        <v>BTS/Anel</v>
      </c>
      <c r="C3767" s="25">
        <f t="array" ref="C3767">INDEX(Datas_Entregas!$B$2:$B$100, MATCH(B3767, Datas_Entregas!$A$2:$A$100, 0), 1)</f>
        <v>43296</v>
      </c>
      <c r="D3767" s="22" t="str">
        <f>Def_Status_Montagem!$A$4</f>
        <v>Comprado / Esperando entrega</v>
      </c>
      <c r="E3767" s="35" t="str">
        <f>Def_Status_Montagem!$B$4</f>
        <v>Contratada (inclui etiqueta)</v>
      </c>
      <c r="F3767" s="26"/>
      <c r="G3767" s="27"/>
      <c r="H3767" s="26" t="str">
        <f t="array" ref="H3767">INDEX(Def_Instancias_Equipamentos!$E$2:$E$5135, MATCH(K3767, Def_Instancias_Equipamentos!$D$2:$D$5135, 0), 1)</f>
        <v>SI-01C1</v>
      </c>
      <c r="I3767" s="27" t="str">
        <f t="array" ref="I3767">INDEX(Def_Instancias_Equipamentos!$E$2:$E$5135, MATCH(L3767, Def_Instancias_Equipamentos!$D$2:$D$5135, 0), 1)</f>
        <v>SI-01C1</v>
      </c>
      <c r="J3767" s="27" t="str">
        <f t="shared" si="26"/>
        <v>INTERNO</v>
      </c>
      <c r="K3767" s="28" t="str">
        <f>Def_Instancias_Equipamentos!$D$531</f>
        <v>SI-01C1:DI-BPMPkup-2</v>
      </c>
      <c r="L3767" s="19" t="str">
        <f>Def_Instancias_Equipamentos!$D$1042</f>
        <v>SI-01C1:DI-BPMSigPatch-2</v>
      </c>
      <c r="M3767" s="44" t="s">
        <v>80</v>
      </c>
      <c r="N3767" s="30" t="s">
        <v>50</v>
      </c>
      <c r="O3767" s="28" t="str">
        <f>Def_Sistemas_Conectores_Cabos!$B$8</f>
        <v>SMA-RP 50-ohm</v>
      </c>
      <c r="P3767" s="19" t="str">
        <f>Def_Sistemas_Conectores_Cabos!$B$8</f>
        <v>SMA-RP 50-ohm</v>
      </c>
      <c r="Q3767" s="231" t="s">
        <v>1358</v>
      </c>
      <c r="R3767" s="45">
        <v>0.5</v>
      </c>
      <c r="S3767" s="45">
        <v>0.5</v>
      </c>
      <c r="T3767" s="19" t="str">
        <f>Def_Sistemas_Conectores_Cabos!$C$8</f>
        <v>Cabo coaxial semi-rígido</v>
      </c>
      <c r="U3767" s="56"/>
      <c r="V3767" s="33"/>
      <c r="W3767" s="33"/>
      <c r="X3767" s="33"/>
    </row>
    <row r="3768" ht="15.75" customHeight="1">
      <c r="A3768" s="19" t="str">
        <f>Def_Sistemas_Conectores_Cabos!$A$22</f>
        <v>BPM de elétrons</v>
      </c>
      <c r="B3768" s="22" t="str">
        <f>Datas_Entregas!$A$3</f>
        <v>BTS/Anel</v>
      </c>
      <c r="C3768" s="25">
        <f t="array" ref="C3768">INDEX(Datas_Entregas!$B$2:$B$100, MATCH(B3768, Datas_Entregas!$A$2:$A$100, 0), 1)</f>
        <v>43296</v>
      </c>
      <c r="D3768" s="22" t="str">
        <f>Def_Status_Montagem!$A$4</f>
        <v>Comprado / Esperando entrega</v>
      </c>
      <c r="E3768" s="35" t="str">
        <f>Def_Status_Montagem!$B$4</f>
        <v>Contratada (inclui etiqueta)</v>
      </c>
      <c r="F3768" s="26"/>
      <c r="G3768" s="27"/>
      <c r="H3768" s="26" t="str">
        <f t="array" ref="H3768">INDEX(Def_Instancias_Equipamentos!$E$2:$E$5135, MATCH(K3768, Def_Instancias_Equipamentos!$D$2:$D$5135, 0), 1)</f>
        <v>SI-01C2</v>
      </c>
      <c r="I3768" s="27" t="str">
        <f t="array" ref="I3768">INDEX(Def_Instancias_Equipamentos!$E$2:$E$5135, MATCH(L3768, Def_Instancias_Equipamentos!$D$2:$D$5135, 0), 1)</f>
        <v>SI-01C2</v>
      </c>
      <c r="J3768" s="27" t="str">
        <f t="shared" si="26"/>
        <v>INTERNO</v>
      </c>
      <c r="K3768" s="28" t="str">
        <f>Def_Instancias_Equipamentos!$D$532</f>
        <v>SI-01C2:DI-BPMPkup</v>
      </c>
      <c r="L3768" s="19" t="str">
        <f>Def_Instancias_Equipamentos!$D$1043</f>
        <v>SI-01C2:DI-BPMSigPatch</v>
      </c>
      <c r="M3768" s="44" t="s">
        <v>80</v>
      </c>
      <c r="N3768" s="30" t="s">
        <v>50</v>
      </c>
      <c r="O3768" s="28" t="str">
        <f>Def_Sistemas_Conectores_Cabos!$B$8</f>
        <v>SMA-RP 50-ohm</v>
      </c>
      <c r="P3768" s="19" t="str">
        <f>Def_Sistemas_Conectores_Cabos!$B$8</f>
        <v>SMA-RP 50-ohm</v>
      </c>
      <c r="Q3768" s="231" t="s">
        <v>1358</v>
      </c>
      <c r="R3768" s="45">
        <v>0.5</v>
      </c>
      <c r="S3768" s="45">
        <v>0.5</v>
      </c>
      <c r="T3768" s="19" t="str">
        <f>Def_Sistemas_Conectores_Cabos!$C$8</f>
        <v>Cabo coaxial semi-rígido</v>
      </c>
      <c r="U3768" s="56"/>
      <c r="V3768" s="33"/>
      <c r="W3768" s="33"/>
      <c r="X3768" s="33"/>
    </row>
    <row r="3769" ht="15.75" customHeight="1">
      <c r="A3769" s="19" t="str">
        <f>Def_Sistemas_Conectores_Cabos!$A$22</f>
        <v>BPM de elétrons</v>
      </c>
      <c r="B3769" s="22" t="str">
        <f>Datas_Entregas!$A$3</f>
        <v>BTS/Anel</v>
      </c>
      <c r="C3769" s="25">
        <f t="array" ref="C3769">INDEX(Datas_Entregas!$B$2:$B$100, MATCH(B3769, Datas_Entregas!$A$2:$A$100, 0), 1)</f>
        <v>43296</v>
      </c>
      <c r="D3769" s="22" t="str">
        <f>Def_Status_Montagem!$A$4</f>
        <v>Comprado / Esperando entrega</v>
      </c>
      <c r="E3769" s="35" t="str">
        <f>Def_Status_Montagem!$B$4</f>
        <v>Contratada (inclui etiqueta)</v>
      </c>
      <c r="F3769" s="26"/>
      <c r="G3769" s="27"/>
      <c r="H3769" s="26" t="str">
        <f t="array" ref="H3769">INDEX(Def_Instancias_Equipamentos!$E$2:$E$5135, MATCH(K3769, Def_Instancias_Equipamentos!$D$2:$D$5135, 0), 1)</f>
        <v>SI-01C3</v>
      </c>
      <c r="I3769" s="27" t="str">
        <f t="array" ref="I3769">INDEX(Def_Instancias_Equipamentos!$E$2:$E$5135, MATCH(L3769, Def_Instancias_Equipamentos!$D$2:$D$5135, 0), 1)</f>
        <v>SI-01C3</v>
      </c>
      <c r="J3769" s="27" t="str">
        <f t="shared" si="26"/>
        <v>INTERNO</v>
      </c>
      <c r="K3769" s="28" t="str">
        <f>Def_Instancias_Equipamentos!$D$533</f>
        <v>SI-01C3:DI-BPMPkup-1</v>
      </c>
      <c r="L3769" s="19" t="str">
        <f>Def_Instancias_Equipamentos!$D$1044</f>
        <v>SI-01C3:DI-BPMSigPatch-1</v>
      </c>
      <c r="M3769" s="44" t="s">
        <v>80</v>
      </c>
      <c r="N3769" s="30" t="s">
        <v>50</v>
      </c>
      <c r="O3769" s="28" t="str">
        <f>Def_Sistemas_Conectores_Cabos!$B$8</f>
        <v>SMA-RP 50-ohm</v>
      </c>
      <c r="P3769" s="19" t="str">
        <f>Def_Sistemas_Conectores_Cabos!$B$8</f>
        <v>SMA-RP 50-ohm</v>
      </c>
      <c r="Q3769" s="231" t="s">
        <v>1358</v>
      </c>
      <c r="R3769" s="45">
        <v>0.5</v>
      </c>
      <c r="S3769" s="45">
        <v>0.5</v>
      </c>
      <c r="T3769" s="19" t="str">
        <f>Def_Sistemas_Conectores_Cabos!$C$8</f>
        <v>Cabo coaxial semi-rígido</v>
      </c>
      <c r="U3769" s="56"/>
      <c r="V3769" s="33"/>
      <c r="W3769" s="33"/>
      <c r="X3769" s="33"/>
    </row>
    <row r="3770" ht="15.75" customHeight="1">
      <c r="A3770" s="19" t="str">
        <f>Def_Sistemas_Conectores_Cabos!$A$22</f>
        <v>BPM de elétrons</v>
      </c>
      <c r="B3770" s="22" t="str">
        <f>Datas_Entregas!$A$3</f>
        <v>BTS/Anel</v>
      </c>
      <c r="C3770" s="25">
        <f t="array" ref="C3770">INDEX(Datas_Entregas!$B$2:$B$100, MATCH(B3770, Datas_Entregas!$A$2:$A$100, 0), 1)</f>
        <v>43296</v>
      </c>
      <c r="D3770" s="22" t="str">
        <f>Def_Status_Montagem!$A$4</f>
        <v>Comprado / Esperando entrega</v>
      </c>
      <c r="E3770" s="35" t="str">
        <f>Def_Status_Montagem!$B$4</f>
        <v>Contratada (inclui etiqueta)</v>
      </c>
      <c r="F3770" s="26"/>
      <c r="G3770" s="27"/>
      <c r="H3770" s="26" t="str">
        <f t="array" ref="H3770">INDEX(Def_Instancias_Equipamentos!$E$2:$E$5135, MATCH(K3770, Def_Instancias_Equipamentos!$D$2:$D$5135, 0), 1)</f>
        <v>SI-01C3</v>
      </c>
      <c r="I3770" s="27" t="str">
        <f t="array" ref="I3770">INDEX(Def_Instancias_Equipamentos!$E$2:$E$5135, MATCH(L3770, Def_Instancias_Equipamentos!$D$2:$D$5135, 0), 1)</f>
        <v>SI-01C3</v>
      </c>
      <c r="J3770" s="27" t="str">
        <f t="shared" si="26"/>
        <v>INTERNO</v>
      </c>
      <c r="K3770" s="28" t="str">
        <f>Def_Instancias_Equipamentos!$D$534</f>
        <v>SI-01C3:DI-BPMPkup-2</v>
      </c>
      <c r="L3770" s="19" t="str">
        <f>Def_Instancias_Equipamentos!$D$1045</f>
        <v>SI-01C3:DI-BPMSigPatch-2</v>
      </c>
      <c r="M3770" s="44" t="s">
        <v>80</v>
      </c>
      <c r="N3770" s="30" t="s">
        <v>50</v>
      </c>
      <c r="O3770" s="28" t="str">
        <f>Def_Sistemas_Conectores_Cabos!$B$8</f>
        <v>SMA-RP 50-ohm</v>
      </c>
      <c r="P3770" s="19" t="str">
        <f>Def_Sistemas_Conectores_Cabos!$B$8</f>
        <v>SMA-RP 50-ohm</v>
      </c>
      <c r="Q3770" s="231" t="s">
        <v>1358</v>
      </c>
      <c r="R3770" s="45">
        <v>0.5</v>
      </c>
      <c r="S3770" s="45">
        <v>0.5</v>
      </c>
      <c r="T3770" s="19" t="str">
        <f>Def_Sistemas_Conectores_Cabos!$C$8</f>
        <v>Cabo coaxial semi-rígido</v>
      </c>
      <c r="U3770" s="56"/>
      <c r="V3770" s="33"/>
      <c r="W3770" s="33"/>
      <c r="X3770" s="33"/>
    </row>
    <row r="3771" ht="15.75" customHeight="1">
      <c r="A3771" s="19" t="str">
        <f>Def_Sistemas_Conectores_Cabos!$A$22</f>
        <v>BPM de elétrons</v>
      </c>
      <c r="B3771" s="22" t="str">
        <f>Datas_Entregas!$A$3</f>
        <v>BTS/Anel</v>
      </c>
      <c r="C3771" s="25">
        <f t="array" ref="C3771">INDEX(Datas_Entregas!$B$2:$B$100, MATCH(B3771, Datas_Entregas!$A$2:$A$100, 0), 1)</f>
        <v>43296</v>
      </c>
      <c r="D3771" s="22" t="str">
        <f>Def_Status_Montagem!$A$4</f>
        <v>Comprado / Esperando entrega</v>
      </c>
      <c r="E3771" s="35" t="str">
        <f>Def_Status_Montagem!$B$4</f>
        <v>Contratada (inclui etiqueta)</v>
      </c>
      <c r="F3771" s="26"/>
      <c r="G3771" s="27"/>
      <c r="H3771" s="26" t="str">
        <f t="array" ref="H3771">INDEX(Def_Instancias_Equipamentos!$E$2:$E$5135, MATCH(K3771, Def_Instancias_Equipamentos!$D$2:$D$5135, 0), 1)</f>
        <v>SI-01C4</v>
      </c>
      <c r="I3771" s="27" t="str">
        <f t="array" ref="I3771">INDEX(Def_Instancias_Equipamentos!$E$2:$E$5135, MATCH(L3771, Def_Instancias_Equipamentos!$D$2:$D$5135, 0), 1)</f>
        <v>SI-01C4</v>
      </c>
      <c r="J3771" s="27" t="str">
        <f t="shared" si="26"/>
        <v>INTERNO</v>
      </c>
      <c r="K3771" s="28" t="str">
        <f>Def_Instancias_Equipamentos!$D$535</f>
        <v>SI-01C4:DI-BPMPkup</v>
      </c>
      <c r="L3771" s="19" t="str">
        <f>Def_Instancias_Equipamentos!$D$1046</f>
        <v>SI-01C4:DI-BPMSigPatch</v>
      </c>
      <c r="M3771" s="44" t="s">
        <v>80</v>
      </c>
      <c r="N3771" s="30" t="s">
        <v>50</v>
      </c>
      <c r="O3771" s="28" t="str">
        <f>Def_Sistemas_Conectores_Cabos!$B$8</f>
        <v>SMA-RP 50-ohm</v>
      </c>
      <c r="P3771" s="19" t="str">
        <f>Def_Sistemas_Conectores_Cabos!$B$8</f>
        <v>SMA-RP 50-ohm</v>
      </c>
      <c r="Q3771" s="231" t="s">
        <v>1358</v>
      </c>
      <c r="R3771" s="45">
        <v>0.5</v>
      </c>
      <c r="S3771" s="45">
        <v>0.5</v>
      </c>
      <c r="T3771" s="19" t="str">
        <f>Def_Sistemas_Conectores_Cabos!$C$8</f>
        <v>Cabo coaxial semi-rígido</v>
      </c>
      <c r="U3771" s="56"/>
      <c r="V3771" s="33"/>
      <c r="W3771" s="33"/>
      <c r="X3771" s="33"/>
    </row>
    <row r="3772" ht="15.75" customHeight="1">
      <c r="A3772" s="19" t="str">
        <f>Def_Sistemas_Conectores_Cabos!$A$22</f>
        <v>BPM de elétrons</v>
      </c>
      <c r="B3772" s="22" t="str">
        <f>Datas_Entregas!$A$3</f>
        <v>BTS/Anel</v>
      </c>
      <c r="C3772" s="25">
        <f t="array" ref="C3772">INDEX(Datas_Entregas!$B$2:$B$100, MATCH(B3772, Datas_Entregas!$A$2:$A$100, 0), 1)</f>
        <v>43296</v>
      </c>
      <c r="D3772" s="22" t="str">
        <f>Def_Status_Montagem!$A$4</f>
        <v>Comprado / Esperando entrega</v>
      </c>
      <c r="E3772" s="35" t="str">
        <f>Def_Status_Montagem!$B$4</f>
        <v>Contratada (inclui etiqueta)</v>
      </c>
      <c r="F3772" s="26"/>
      <c r="G3772" s="27"/>
      <c r="H3772" s="26" t="str">
        <f t="array" ref="H3772">INDEX(Def_Instancias_Equipamentos!$E$2:$E$5135, MATCH(K3772, Def_Instancias_Equipamentos!$D$2:$D$5135, 0), 1)</f>
        <v>SI-01M1</v>
      </c>
      <c r="I3772" s="27" t="str">
        <f t="array" ref="I3772">INDEX(Def_Instancias_Equipamentos!$E$2:$E$5135, MATCH(L3772, Def_Instancias_Equipamentos!$D$2:$D$5135, 0), 1)</f>
        <v>SI-01M1</v>
      </c>
      <c r="J3772" s="27" t="str">
        <f t="shared" si="26"/>
        <v>INTERNO</v>
      </c>
      <c r="K3772" s="28" t="str">
        <f>Def_Instancias_Equipamentos!$D$536</f>
        <v>SI-01M1:DI-BPMPkup</v>
      </c>
      <c r="L3772" s="19" t="str">
        <f>Def_Instancias_Equipamentos!$D$1047</f>
        <v>SI-01M1:DI-BPMSigPatch</v>
      </c>
      <c r="M3772" s="44" t="s">
        <v>80</v>
      </c>
      <c r="N3772" s="30" t="s">
        <v>50</v>
      </c>
      <c r="O3772" s="28" t="str">
        <f>Def_Sistemas_Conectores_Cabos!$B$8</f>
        <v>SMA-RP 50-ohm</v>
      </c>
      <c r="P3772" s="19" t="str">
        <f>Def_Sistemas_Conectores_Cabos!$B$8</f>
        <v>SMA-RP 50-ohm</v>
      </c>
      <c r="Q3772" s="231" t="s">
        <v>1358</v>
      </c>
      <c r="R3772" s="45">
        <v>0.5</v>
      </c>
      <c r="S3772" s="45">
        <v>0.5</v>
      </c>
      <c r="T3772" s="19" t="str">
        <f>Def_Sistemas_Conectores_Cabos!$C$8</f>
        <v>Cabo coaxial semi-rígido</v>
      </c>
      <c r="U3772" s="56"/>
      <c r="V3772" s="33"/>
      <c r="W3772" s="33"/>
      <c r="X3772" s="33"/>
    </row>
    <row r="3773" ht="15.75" customHeight="1">
      <c r="A3773" s="19" t="str">
        <f>Def_Sistemas_Conectores_Cabos!$A$22</f>
        <v>BPM de elétrons</v>
      </c>
      <c r="B3773" s="22" t="str">
        <f>Datas_Entregas!$A$3</f>
        <v>BTS/Anel</v>
      </c>
      <c r="C3773" s="25">
        <f t="array" ref="C3773">INDEX(Datas_Entregas!$B$2:$B$100, MATCH(B3773, Datas_Entregas!$A$2:$A$100, 0), 1)</f>
        <v>43296</v>
      </c>
      <c r="D3773" s="22" t="str">
        <f>Def_Status_Montagem!$A$4</f>
        <v>Comprado / Esperando entrega</v>
      </c>
      <c r="E3773" s="35" t="str">
        <f>Def_Status_Montagem!$B$4</f>
        <v>Contratada (inclui etiqueta)</v>
      </c>
      <c r="F3773" s="26"/>
      <c r="G3773" s="27"/>
      <c r="H3773" s="26" t="str">
        <f t="array" ref="H3773">INDEX(Def_Instancias_Equipamentos!$E$2:$E$5135, MATCH(K3773, Def_Instancias_Equipamentos!$D$2:$D$5135, 0), 1)</f>
        <v>SI-01M2</v>
      </c>
      <c r="I3773" s="27" t="str">
        <f t="array" ref="I3773">INDEX(Def_Instancias_Equipamentos!$E$2:$E$5135, MATCH(L3773, Def_Instancias_Equipamentos!$D$2:$D$5135, 0), 1)</f>
        <v>SI-01M2</v>
      </c>
      <c r="J3773" s="27" t="str">
        <f t="shared" si="26"/>
        <v>INTERNO</v>
      </c>
      <c r="K3773" s="28" t="str">
        <f>Def_Instancias_Equipamentos!$D$537</f>
        <v>SI-01M2:DI-BPMPkup</v>
      </c>
      <c r="L3773" s="19" t="str">
        <f>Def_Instancias_Equipamentos!$D$1048</f>
        <v>SI-01M2:DI-BPMSigPatch</v>
      </c>
      <c r="M3773" s="44" t="s">
        <v>80</v>
      </c>
      <c r="N3773" s="30" t="s">
        <v>50</v>
      </c>
      <c r="O3773" s="28" t="str">
        <f>Def_Sistemas_Conectores_Cabos!$B$8</f>
        <v>SMA-RP 50-ohm</v>
      </c>
      <c r="P3773" s="19" t="str">
        <f>Def_Sistemas_Conectores_Cabos!$B$8</f>
        <v>SMA-RP 50-ohm</v>
      </c>
      <c r="Q3773" s="231" t="s">
        <v>1358</v>
      </c>
      <c r="R3773" s="45">
        <v>0.5</v>
      </c>
      <c r="S3773" s="45">
        <v>0.5</v>
      </c>
      <c r="T3773" s="19" t="str">
        <f>Def_Sistemas_Conectores_Cabos!$C$8</f>
        <v>Cabo coaxial semi-rígido</v>
      </c>
      <c r="U3773" s="56"/>
      <c r="V3773" s="33"/>
      <c r="W3773" s="33"/>
      <c r="X3773" s="33"/>
    </row>
    <row r="3774" ht="15.75" customHeight="1">
      <c r="A3774" s="19" t="str">
        <f>Def_Sistemas_Conectores_Cabos!$A$22</f>
        <v>BPM de elétrons</v>
      </c>
      <c r="B3774" s="22" t="str">
        <f>Datas_Entregas!$A$3</f>
        <v>BTS/Anel</v>
      </c>
      <c r="C3774" s="25">
        <f t="array" ref="C3774">INDEX(Datas_Entregas!$B$2:$B$100, MATCH(B3774, Datas_Entregas!$A$2:$A$100, 0), 1)</f>
        <v>43296</v>
      </c>
      <c r="D3774" s="22" t="str">
        <f>Def_Status_Montagem!$A$4</f>
        <v>Comprado / Esperando entrega</v>
      </c>
      <c r="E3774" s="35" t="str">
        <f>Def_Status_Montagem!$B$4</f>
        <v>Contratada (inclui etiqueta)</v>
      </c>
      <c r="F3774" s="26"/>
      <c r="G3774" s="27"/>
      <c r="H3774" s="26" t="str">
        <f t="array" ref="H3774">INDEX(Def_Instancias_Equipamentos!$E$2:$E$5135, MATCH(K3774, Def_Instancias_Equipamentos!$D$2:$D$5135, 0), 1)</f>
        <v>SI-01SA</v>
      </c>
      <c r="I3774" s="27" t="str">
        <f t="array" ref="I3774">INDEX(Def_Instancias_Equipamentos!$E$2:$E$5135, MATCH(L3774, Def_Instancias_Equipamentos!$D$2:$D$5135, 0), 1)</f>
        <v>SI-01SA</v>
      </c>
      <c r="J3774" s="27" t="str">
        <f t="shared" si="26"/>
        <v>INTERNO</v>
      </c>
      <c r="K3774" s="28" t="str">
        <f>Def_Instancias_Equipamentos!$D$690</f>
        <v>SI-01SA:DI-BPMPkup-1</v>
      </c>
      <c r="L3774" s="19" t="str">
        <f>Def_Instancias_Equipamentos!$D$1201</f>
        <v>SI-01SA:DI-BPMSigPatch-1</v>
      </c>
      <c r="M3774" s="44" t="s">
        <v>80</v>
      </c>
      <c r="N3774" s="30" t="s">
        <v>50</v>
      </c>
      <c r="O3774" s="28" t="str">
        <f>Def_Sistemas_Conectores_Cabos!$B$8</f>
        <v>SMA-RP 50-ohm</v>
      </c>
      <c r="P3774" s="19" t="str">
        <f>Def_Sistemas_Conectores_Cabos!$B$8</f>
        <v>SMA-RP 50-ohm</v>
      </c>
      <c r="Q3774" s="231" t="s">
        <v>1358</v>
      </c>
      <c r="R3774" s="45">
        <v>0.5</v>
      </c>
      <c r="S3774" s="45">
        <v>0.5</v>
      </c>
      <c r="T3774" s="19" t="str">
        <f>Def_Sistemas_Conectores_Cabos!$C$8</f>
        <v>Cabo coaxial semi-rígido</v>
      </c>
      <c r="U3774" s="56"/>
      <c r="V3774" s="33"/>
      <c r="W3774" s="33"/>
      <c r="X3774" s="33"/>
    </row>
    <row r="3775" ht="15.75" customHeight="1">
      <c r="A3775" s="19" t="str">
        <f>Def_Sistemas_Conectores_Cabos!$A$22</f>
        <v>BPM de elétrons</v>
      </c>
      <c r="B3775" s="22" t="str">
        <f>Datas_Entregas!$A$3</f>
        <v>BTS/Anel</v>
      </c>
      <c r="C3775" s="25">
        <f t="array" ref="C3775">INDEX(Datas_Entregas!$B$2:$B$100, MATCH(B3775, Datas_Entregas!$A$2:$A$100, 0), 1)</f>
        <v>43296</v>
      </c>
      <c r="D3775" s="22" t="str">
        <f>Def_Status_Montagem!$A$4</f>
        <v>Comprado / Esperando entrega</v>
      </c>
      <c r="E3775" s="35" t="str">
        <f>Def_Status_Montagem!$B$4</f>
        <v>Contratada (inclui etiqueta)</v>
      </c>
      <c r="F3775" s="26"/>
      <c r="G3775" s="27"/>
      <c r="H3775" s="26" t="str">
        <f t="array" ref="H3775">INDEX(Def_Instancias_Equipamentos!$E$2:$E$5135, MATCH(K3775, Def_Instancias_Equipamentos!$D$2:$D$5135, 0), 1)</f>
        <v>SI-01SA</v>
      </c>
      <c r="I3775" s="27" t="str">
        <f t="array" ref="I3775">INDEX(Def_Instancias_Equipamentos!$E$2:$E$5135, MATCH(L3775, Def_Instancias_Equipamentos!$D$2:$D$5135, 0), 1)</f>
        <v>SI-01SA</v>
      </c>
      <c r="J3775" s="27" t="str">
        <f t="shared" si="26"/>
        <v>INTERNO</v>
      </c>
      <c r="K3775" s="28" t="str">
        <f>Def_Instancias_Equipamentos!$D$691</f>
        <v>SI-01SA:DI-BPMPkup-2</v>
      </c>
      <c r="L3775" s="19" t="str">
        <f>Def_Instancias_Equipamentos!$D$1202</f>
        <v>SI-01SA:DI-BPMSigPatch-2</v>
      </c>
      <c r="M3775" s="44" t="s">
        <v>80</v>
      </c>
      <c r="N3775" s="30" t="s">
        <v>50</v>
      </c>
      <c r="O3775" s="28" t="str">
        <f>Def_Sistemas_Conectores_Cabos!$B$8</f>
        <v>SMA-RP 50-ohm</v>
      </c>
      <c r="P3775" s="19" t="str">
        <f>Def_Sistemas_Conectores_Cabos!$B$8</f>
        <v>SMA-RP 50-ohm</v>
      </c>
      <c r="Q3775" s="231" t="s">
        <v>1358</v>
      </c>
      <c r="R3775" s="45">
        <v>0.5</v>
      </c>
      <c r="S3775" s="45">
        <v>0.5</v>
      </c>
      <c r="T3775" s="19" t="str">
        <f>Def_Sistemas_Conectores_Cabos!$C$8</f>
        <v>Cabo coaxial semi-rígido</v>
      </c>
      <c r="U3775" s="56"/>
      <c r="V3775" s="33"/>
      <c r="W3775" s="33"/>
      <c r="X3775" s="33"/>
    </row>
    <row r="3776" ht="15.75" customHeight="1">
      <c r="A3776" s="19" t="str">
        <f>Def_Sistemas_Conectores_Cabos!$A$22</f>
        <v>BPM de elétrons</v>
      </c>
      <c r="B3776" s="22" t="str">
        <f>Datas_Entregas!$A$3</f>
        <v>BTS/Anel</v>
      </c>
      <c r="C3776" s="25">
        <f t="array" ref="C3776">INDEX(Datas_Entregas!$B$2:$B$100, MATCH(B3776, Datas_Entregas!$A$2:$A$100, 0), 1)</f>
        <v>43296</v>
      </c>
      <c r="D3776" s="22" t="str">
        <f>Def_Status_Montagem!$A$4</f>
        <v>Comprado / Esperando entrega</v>
      </c>
      <c r="E3776" s="35" t="str">
        <f>Def_Status_Montagem!$B$4</f>
        <v>Contratada (inclui etiqueta)</v>
      </c>
      <c r="F3776" s="26"/>
      <c r="G3776" s="27"/>
      <c r="H3776" s="26" t="str">
        <f t="array" ref="H3776">INDEX(Def_Instancias_Equipamentos!$E$2:$E$5135, MATCH(K3776, Def_Instancias_Equipamentos!$D$2:$D$5135, 0), 1)</f>
        <v>SI-02C1</v>
      </c>
      <c r="I3776" s="27" t="str">
        <f t="array" ref="I3776">INDEX(Def_Instancias_Equipamentos!$E$2:$E$5135, MATCH(L3776, Def_Instancias_Equipamentos!$D$2:$D$5135, 0), 1)</f>
        <v>SI-02C1</v>
      </c>
      <c r="J3776" s="27" t="str">
        <f t="shared" si="26"/>
        <v>INTERNO</v>
      </c>
      <c r="K3776" s="28" t="str">
        <f>Def_Instancias_Equipamentos!$D$538</f>
        <v>SI-02C1:DI-BPMPkup-1</v>
      </c>
      <c r="L3776" s="19" t="str">
        <f>Def_Instancias_Equipamentos!$D$1049</f>
        <v>SI-02C1:DI-BPMSigPatch-1</v>
      </c>
      <c r="M3776" s="44" t="s">
        <v>80</v>
      </c>
      <c r="N3776" s="30" t="s">
        <v>50</v>
      </c>
      <c r="O3776" s="28" t="str">
        <f>Def_Sistemas_Conectores_Cabos!$B$8</f>
        <v>SMA-RP 50-ohm</v>
      </c>
      <c r="P3776" s="19" t="str">
        <f>Def_Sistemas_Conectores_Cabos!$B$8</f>
        <v>SMA-RP 50-ohm</v>
      </c>
      <c r="Q3776" s="231" t="s">
        <v>1358</v>
      </c>
      <c r="R3776" s="45">
        <v>0.5</v>
      </c>
      <c r="S3776" s="45">
        <v>0.5</v>
      </c>
      <c r="T3776" s="19" t="str">
        <f>Def_Sistemas_Conectores_Cabos!$C$8</f>
        <v>Cabo coaxial semi-rígido</v>
      </c>
      <c r="U3776" s="56"/>
      <c r="V3776" s="33"/>
      <c r="W3776" s="33"/>
      <c r="X3776" s="33"/>
    </row>
    <row r="3777" ht="15.75" customHeight="1">
      <c r="A3777" s="19" t="str">
        <f>Def_Sistemas_Conectores_Cabos!$A$22</f>
        <v>BPM de elétrons</v>
      </c>
      <c r="B3777" s="22" t="str">
        <f>Datas_Entregas!$A$3</f>
        <v>BTS/Anel</v>
      </c>
      <c r="C3777" s="25">
        <f t="array" ref="C3777">INDEX(Datas_Entregas!$B$2:$B$100, MATCH(B3777, Datas_Entregas!$A$2:$A$100, 0), 1)</f>
        <v>43296</v>
      </c>
      <c r="D3777" s="22" t="str">
        <f>Def_Status_Montagem!$A$4</f>
        <v>Comprado / Esperando entrega</v>
      </c>
      <c r="E3777" s="35" t="str">
        <f>Def_Status_Montagem!$B$4</f>
        <v>Contratada (inclui etiqueta)</v>
      </c>
      <c r="F3777" s="26"/>
      <c r="G3777" s="27"/>
      <c r="H3777" s="26" t="str">
        <f t="array" ref="H3777">INDEX(Def_Instancias_Equipamentos!$E$2:$E$5135, MATCH(K3777, Def_Instancias_Equipamentos!$D$2:$D$5135, 0), 1)</f>
        <v>SI-02C1</v>
      </c>
      <c r="I3777" s="27" t="str">
        <f t="array" ref="I3777">INDEX(Def_Instancias_Equipamentos!$E$2:$E$5135, MATCH(L3777, Def_Instancias_Equipamentos!$D$2:$D$5135, 0), 1)</f>
        <v>SI-02C1</v>
      </c>
      <c r="J3777" s="27" t="str">
        <f t="shared" si="26"/>
        <v>INTERNO</v>
      </c>
      <c r="K3777" s="28" t="str">
        <f>Def_Instancias_Equipamentos!$D$539</f>
        <v>SI-02C1:DI-BPMPkup-2</v>
      </c>
      <c r="L3777" s="19" t="str">
        <f>Def_Instancias_Equipamentos!$D$1050</f>
        <v>SI-02C1:DI-BPMSigPatch-2</v>
      </c>
      <c r="M3777" s="44" t="s">
        <v>80</v>
      </c>
      <c r="N3777" s="30" t="s">
        <v>50</v>
      </c>
      <c r="O3777" s="28" t="str">
        <f>Def_Sistemas_Conectores_Cabos!$B$8</f>
        <v>SMA-RP 50-ohm</v>
      </c>
      <c r="P3777" s="19" t="str">
        <f>Def_Sistemas_Conectores_Cabos!$B$8</f>
        <v>SMA-RP 50-ohm</v>
      </c>
      <c r="Q3777" s="231" t="s">
        <v>1358</v>
      </c>
      <c r="R3777" s="45">
        <v>0.5</v>
      </c>
      <c r="S3777" s="45">
        <v>0.5</v>
      </c>
      <c r="T3777" s="19" t="str">
        <f>Def_Sistemas_Conectores_Cabos!$C$8</f>
        <v>Cabo coaxial semi-rígido</v>
      </c>
      <c r="U3777" s="56"/>
      <c r="V3777" s="33"/>
      <c r="W3777" s="33"/>
      <c r="X3777" s="33"/>
    </row>
    <row r="3778" ht="15.75" customHeight="1">
      <c r="A3778" s="19" t="str">
        <f>Def_Sistemas_Conectores_Cabos!$A$22</f>
        <v>BPM de elétrons</v>
      </c>
      <c r="B3778" s="22" t="str">
        <f>Datas_Entregas!$A$3</f>
        <v>BTS/Anel</v>
      </c>
      <c r="C3778" s="25">
        <f t="array" ref="C3778">INDEX(Datas_Entregas!$B$2:$B$100, MATCH(B3778, Datas_Entregas!$A$2:$A$100, 0), 1)</f>
        <v>43296</v>
      </c>
      <c r="D3778" s="22" t="str">
        <f>Def_Status_Montagem!$A$4</f>
        <v>Comprado / Esperando entrega</v>
      </c>
      <c r="E3778" s="35" t="str">
        <f>Def_Status_Montagem!$B$4</f>
        <v>Contratada (inclui etiqueta)</v>
      </c>
      <c r="F3778" s="26"/>
      <c r="G3778" s="27"/>
      <c r="H3778" s="26" t="str">
        <f t="array" ref="H3778">INDEX(Def_Instancias_Equipamentos!$E$2:$E$5135, MATCH(K3778, Def_Instancias_Equipamentos!$D$2:$D$5135, 0), 1)</f>
        <v>SI-02C2</v>
      </c>
      <c r="I3778" s="27" t="str">
        <f t="array" ref="I3778">INDEX(Def_Instancias_Equipamentos!$E$2:$E$5135, MATCH(L3778, Def_Instancias_Equipamentos!$D$2:$D$5135, 0), 1)</f>
        <v>SI-02C2</v>
      </c>
      <c r="J3778" s="27" t="str">
        <f t="shared" si="26"/>
        <v>INTERNO</v>
      </c>
      <c r="K3778" s="28" t="str">
        <f>Def_Instancias_Equipamentos!$D$540</f>
        <v>SI-02C2:DI-BPMPkup</v>
      </c>
      <c r="L3778" s="19" t="str">
        <f>Def_Instancias_Equipamentos!$D$1051</f>
        <v>SI-02C2:DI-BPMSigPatch</v>
      </c>
      <c r="M3778" s="44" t="s">
        <v>80</v>
      </c>
      <c r="N3778" s="30" t="s">
        <v>50</v>
      </c>
      <c r="O3778" s="28" t="str">
        <f>Def_Sistemas_Conectores_Cabos!$B$8</f>
        <v>SMA-RP 50-ohm</v>
      </c>
      <c r="P3778" s="19" t="str">
        <f>Def_Sistemas_Conectores_Cabos!$B$8</f>
        <v>SMA-RP 50-ohm</v>
      </c>
      <c r="Q3778" s="231" t="s">
        <v>1358</v>
      </c>
      <c r="R3778" s="45">
        <v>0.5</v>
      </c>
      <c r="S3778" s="45">
        <v>0.5</v>
      </c>
      <c r="T3778" s="19" t="str">
        <f>Def_Sistemas_Conectores_Cabos!$C$8</f>
        <v>Cabo coaxial semi-rígido</v>
      </c>
      <c r="U3778" s="56"/>
      <c r="V3778" s="33"/>
      <c r="W3778" s="33"/>
      <c r="X3778" s="33"/>
    </row>
    <row r="3779" ht="15.75" customHeight="1">
      <c r="A3779" s="19" t="str">
        <f>Def_Sistemas_Conectores_Cabos!$A$22</f>
        <v>BPM de elétrons</v>
      </c>
      <c r="B3779" s="22" t="str">
        <f>Datas_Entregas!$A$3</f>
        <v>BTS/Anel</v>
      </c>
      <c r="C3779" s="25">
        <f t="array" ref="C3779">INDEX(Datas_Entregas!$B$2:$B$100, MATCH(B3779, Datas_Entregas!$A$2:$A$100, 0), 1)</f>
        <v>43296</v>
      </c>
      <c r="D3779" s="22" t="str">
        <f>Def_Status_Montagem!$A$4</f>
        <v>Comprado / Esperando entrega</v>
      </c>
      <c r="E3779" s="35" t="str">
        <f>Def_Status_Montagem!$B$4</f>
        <v>Contratada (inclui etiqueta)</v>
      </c>
      <c r="F3779" s="26"/>
      <c r="G3779" s="27"/>
      <c r="H3779" s="26" t="str">
        <f t="array" ref="H3779">INDEX(Def_Instancias_Equipamentos!$E$2:$E$5135, MATCH(K3779, Def_Instancias_Equipamentos!$D$2:$D$5135, 0), 1)</f>
        <v>SI-02C3</v>
      </c>
      <c r="I3779" s="27" t="str">
        <f t="array" ref="I3779">INDEX(Def_Instancias_Equipamentos!$E$2:$E$5135, MATCH(L3779, Def_Instancias_Equipamentos!$D$2:$D$5135, 0), 1)</f>
        <v>SI-02C3</v>
      </c>
      <c r="J3779" s="27" t="str">
        <f t="shared" si="26"/>
        <v>INTERNO</v>
      </c>
      <c r="K3779" s="28" t="str">
        <f>Def_Instancias_Equipamentos!$D$541</f>
        <v>SI-02C3:DI-BPMPkup-1</v>
      </c>
      <c r="L3779" s="19" t="str">
        <f>Def_Instancias_Equipamentos!$D$1052</f>
        <v>SI-02C3:DI-BPMSigPatch-1</v>
      </c>
      <c r="M3779" s="44" t="s">
        <v>80</v>
      </c>
      <c r="N3779" s="30" t="s">
        <v>50</v>
      </c>
      <c r="O3779" s="28" t="str">
        <f>Def_Sistemas_Conectores_Cabos!$B$8</f>
        <v>SMA-RP 50-ohm</v>
      </c>
      <c r="P3779" s="19" t="str">
        <f>Def_Sistemas_Conectores_Cabos!$B$8</f>
        <v>SMA-RP 50-ohm</v>
      </c>
      <c r="Q3779" s="231" t="s">
        <v>1358</v>
      </c>
      <c r="R3779" s="45">
        <v>0.5</v>
      </c>
      <c r="S3779" s="45">
        <v>0.5</v>
      </c>
      <c r="T3779" s="19" t="str">
        <f>Def_Sistemas_Conectores_Cabos!$C$8</f>
        <v>Cabo coaxial semi-rígido</v>
      </c>
      <c r="U3779" s="56"/>
      <c r="V3779" s="33"/>
      <c r="W3779" s="33"/>
      <c r="X3779" s="33"/>
    </row>
    <row r="3780" ht="15.75" customHeight="1">
      <c r="A3780" s="19" t="str">
        <f>Def_Sistemas_Conectores_Cabos!$A$22</f>
        <v>BPM de elétrons</v>
      </c>
      <c r="B3780" s="22" t="str">
        <f>Datas_Entregas!$A$3</f>
        <v>BTS/Anel</v>
      </c>
      <c r="C3780" s="25">
        <f t="array" ref="C3780">INDEX(Datas_Entregas!$B$2:$B$100, MATCH(B3780, Datas_Entregas!$A$2:$A$100, 0), 1)</f>
        <v>43296</v>
      </c>
      <c r="D3780" s="22" t="str">
        <f>Def_Status_Montagem!$A$4</f>
        <v>Comprado / Esperando entrega</v>
      </c>
      <c r="E3780" s="35" t="str">
        <f>Def_Status_Montagem!$B$4</f>
        <v>Contratada (inclui etiqueta)</v>
      </c>
      <c r="F3780" s="26"/>
      <c r="G3780" s="27"/>
      <c r="H3780" s="26" t="str">
        <f t="array" ref="H3780">INDEX(Def_Instancias_Equipamentos!$E$2:$E$5135, MATCH(K3780, Def_Instancias_Equipamentos!$D$2:$D$5135, 0), 1)</f>
        <v>SI-02C3</v>
      </c>
      <c r="I3780" s="27" t="str">
        <f t="array" ref="I3780">INDEX(Def_Instancias_Equipamentos!$E$2:$E$5135, MATCH(L3780, Def_Instancias_Equipamentos!$D$2:$D$5135, 0), 1)</f>
        <v>SI-02C3</v>
      </c>
      <c r="J3780" s="27" t="str">
        <f t="shared" si="26"/>
        <v>INTERNO</v>
      </c>
      <c r="K3780" s="28" t="str">
        <f>Def_Instancias_Equipamentos!$D$542</f>
        <v>SI-02C3:DI-BPMPkup-2</v>
      </c>
      <c r="L3780" s="19" t="str">
        <f>Def_Instancias_Equipamentos!$D$1053</f>
        <v>SI-02C3:DI-BPMSigPatch-2</v>
      </c>
      <c r="M3780" s="44" t="s">
        <v>80</v>
      </c>
      <c r="N3780" s="30" t="s">
        <v>50</v>
      </c>
      <c r="O3780" s="28" t="str">
        <f>Def_Sistemas_Conectores_Cabos!$B$8</f>
        <v>SMA-RP 50-ohm</v>
      </c>
      <c r="P3780" s="19" t="str">
        <f>Def_Sistemas_Conectores_Cabos!$B$8</f>
        <v>SMA-RP 50-ohm</v>
      </c>
      <c r="Q3780" s="231" t="s">
        <v>1358</v>
      </c>
      <c r="R3780" s="45">
        <v>0.5</v>
      </c>
      <c r="S3780" s="45">
        <v>0.5</v>
      </c>
      <c r="T3780" s="19" t="str">
        <f>Def_Sistemas_Conectores_Cabos!$C$8</f>
        <v>Cabo coaxial semi-rígido</v>
      </c>
      <c r="U3780" s="56"/>
      <c r="V3780" s="33"/>
      <c r="W3780" s="33"/>
      <c r="X3780" s="33"/>
    </row>
    <row r="3781" ht="15.75" customHeight="1">
      <c r="A3781" s="19" t="str">
        <f>Def_Sistemas_Conectores_Cabos!$A$22</f>
        <v>BPM de elétrons</v>
      </c>
      <c r="B3781" s="22" t="str">
        <f>Datas_Entregas!$A$3</f>
        <v>BTS/Anel</v>
      </c>
      <c r="C3781" s="25">
        <f t="array" ref="C3781">INDEX(Datas_Entregas!$B$2:$B$100, MATCH(B3781, Datas_Entregas!$A$2:$A$100, 0), 1)</f>
        <v>43296</v>
      </c>
      <c r="D3781" s="22" t="str">
        <f>Def_Status_Montagem!$A$4</f>
        <v>Comprado / Esperando entrega</v>
      </c>
      <c r="E3781" s="35" t="str">
        <f>Def_Status_Montagem!$B$4</f>
        <v>Contratada (inclui etiqueta)</v>
      </c>
      <c r="F3781" s="26"/>
      <c r="G3781" s="27"/>
      <c r="H3781" s="26" t="str">
        <f t="array" ref="H3781">INDEX(Def_Instancias_Equipamentos!$E$2:$E$5135, MATCH(K3781, Def_Instancias_Equipamentos!$D$2:$D$5135, 0), 1)</f>
        <v>SI-02C4</v>
      </c>
      <c r="I3781" s="27" t="str">
        <f t="array" ref="I3781">INDEX(Def_Instancias_Equipamentos!$E$2:$E$5135, MATCH(L3781, Def_Instancias_Equipamentos!$D$2:$D$5135, 0), 1)</f>
        <v>SI-02C4</v>
      </c>
      <c r="J3781" s="27" t="str">
        <f t="shared" si="26"/>
        <v>INTERNO</v>
      </c>
      <c r="K3781" s="28" t="str">
        <f>Def_Instancias_Equipamentos!$D$543</f>
        <v>SI-02C4:DI-BPMPkup</v>
      </c>
      <c r="L3781" s="19" t="str">
        <f>Def_Instancias_Equipamentos!$D$1054</f>
        <v>SI-02C4:DI-BPMSigPatch</v>
      </c>
      <c r="M3781" s="44" t="s">
        <v>80</v>
      </c>
      <c r="N3781" s="30" t="s">
        <v>50</v>
      </c>
      <c r="O3781" s="28" t="str">
        <f>Def_Sistemas_Conectores_Cabos!$B$8</f>
        <v>SMA-RP 50-ohm</v>
      </c>
      <c r="P3781" s="19" t="str">
        <f>Def_Sistemas_Conectores_Cabos!$B$8</f>
        <v>SMA-RP 50-ohm</v>
      </c>
      <c r="Q3781" s="231" t="s">
        <v>1358</v>
      </c>
      <c r="R3781" s="45">
        <v>0.5</v>
      </c>
      <c r="S3781" s="45">
        <v>0.5</v>
      </c>
      <c r="T3781" s="19" t="str">
        <f>Def_Sistemas_Conectores_Cabos!$C$8</f>
        <v>Cabo coaxial semi-rígido</v>
      </c>
      <c r="U3781" s="56"/>
      <c r="V3781" s="33"/>
      <c r="W3781" s="33"/>
      <c r="X3781" s="33"/>
    </row>
    <row r="3782" ht="15.75" customHeight="1">
      <c r="A3782" s="19" t="str">
        <f>Def_Sistemas_Conectores_Cabos!$A$22</f>
        <v>BPM de elétrons</v>
      </c>
      <c r="B3782" s="22" t="str">
        <f>Datas_Entregas!$A$3</f>
        <v>BTS/Anel</v>
      </c>
      <c r="C3782" s="25">
        <f t="array" ref="C3782">INDEX(Datas_Entregas!$B$2:$B$100, MATCH(B3782, Datas_Entregas!$A$2:$A$100, 0), 1)</f>
        <v>43296</v>
      </c>
      <c r="D3782" s="22" t="str">
        <f>Def_Status_Montagem!$A$4</f>
        <v>Comprado / Esperando entrega</v>
      </c>
      <c r="E3782" s="35" t="str">
        <f>Def_Status_Montagem!$B$4</f>
        <v>Contratada (inclui etiqueta)</v>
      </c>
      <c r="F3782" s="26"/>
      <c r="G3782" s="27"/>
      <c r="H3782" s="26" t="str">
        <f t="array" ref="H3782">INDEX(Def_Instancias_Equipamentos!$E$2:$E$5135, MATCH(K3782, Def_Instancias_Equipamentos!$D$2:$D$5135, 0), 1)</f>
        <v>SI-02M1</v>
      </c>
      <c r="I3782" s="27" t="str">
        <f t="array" ref="I3782">INDEX(Def_Instancias_Equipamentos!$E$2:$E$5135, MATCH(L3782, Def_Instancias_Equipamentos!$D$2:$D$5135, 0), 1)</f>
        <v>SI-02M1</v>
      </c>
      <c r="J3782" s="27" t="str">
        <f t="shared" si="26"/>
        <v>INTERNO</v>
      </c>
      <c r="K3782" s="28" t="str">
        <f>Def_Instancias_Equipamentos!$D$544</f>
        <v>SI-02M1:DI-BPMPkup</v>
      </c>
      <c r="L3782" s="19" t="str">
        <f>Def_Instancias_Equipamentos!$D$1055</f>
        <v>SI-02M1:DI-BPMSigPatch</v>
      </c>
      <c r="M3782" s="44" t="s">
        <v>80</v>
      </c>
      <c r="N3782" s="30" t="s">
        <v>50</v>
      </c>
      <c r="O3782" s="28" t="str">
        <f>Def_Sistemas_Conectores_Cabos!$B$8</f>
        <v>SMA-RP 50-ohm</v>
      </c>
      <c r="P3782" s="19" t="str">
        <f>Def_Sistemas_Conectores_Cabos!$B$8</f>
        <v>SMA-RP 50-ohm</v>
      </c>
      <c r="Q3782" s="231" t="s">
        <v>1358</v>
      </c>
      <c r="R3782" s="45">
        <v>0.5</v>
      </c>
      <c r="S3782" s="45">
        <v>0.5</v>
      </c>
      <c r="T3782" s="19" t="str">
        <f>Def_Sistemas_Conectores_Cabos!$C$8</f>
        <v>Cabo coaxial semi-rígido</v>
      </c>
      <c r="U3782" s="56"/>
      <c r="V3782" s="33"/>
      <c r="W3782" s="33"/>
      <c r="X3782" s="33"/>
    </row>
    <row r="3783" ht="15.75" customHeight="1">
      <c r="A3783" s="19" t="str">
        <f>Def_Sistemas_Conectores_Cabos!$A$22</f>
        <v>BPM de elétrons</v>
      </c>
      <c r="B3783" s="22" t="str">
        <f>Datas_Entregas!$A$3</f>
        <v>BTS/Anel</v>
      </c>
      <c r="C3783" s="25">
        <f t="array" ref="C3783">INDEX(Datas_Entregas!$B$2:$B$100, MATCH(B3783, Datas_Entregas!$A$2:$A$100, 0), 1)</f>
        <v>43296</v>
      </c>
      <c r="D3783" s="22" t="str">
        <f>Def_Status_Montagem!$A$4</f>
        <v>Comprado / Esperando entrega</v>
      </c>
      <c r="E3783" s="35" t="str">
        <f>Def_Status_Montagem!$B$4</f>
        <v>Contratada (inclui etiqueta)</v>
      </c>
      <c r="F3783" s="26"/>
      <c r="G3783" s="27"/>
      <c r="H3783" s="26" t="str">
        <f t="array" ref="H3783">INDEX(Def_Instancias_Equipamentos!$E$2:$E$5135, MATCH(K3783, Def_Instancias_Equipamentos!$D$2:$D$5135, 0), 1)</f>
        <v>SI-02M2</v>
      </c>
      <c r="I3783" s="27" t="str">
        <f t="array" ref="I3783">INDEX(Def_Instancias_Equipamentos!$E$2:$E$5135, MATCH(L3783, Def_Instancias_Equipamentos!$D$2:$D$5135, 0), 1)</f>
        <v>SI-02M2</v>
      </c>
      <c r="J3783" s="27" t="str">
        <f t="shared" si="26"/>
        <v>INTERNO</v>
      </c>
      <c r="K3783" s="28" t="str">
        <f>Def_Instancias_Equipamentos!$D$545</f>
        <v>SI-02M2:DI-BPMPkup</v>
      </c>
      <c r="L3783" s="19" t="str">
        <f>Def_Instancias_Equipamentos!$D$1056</f>
        <v>SI-02M2:DI-BPMSigPatch</v>
      </c>
      <c r="M3783" s="44" t="s">
        <v>80</v>
      </c>
      <c r="N3783" s="30" t="s">
        <v>50</v>
      </c>
      <c r="O3783" s="28" t="str">
        <f>Def_Sistemas_Conectores_Cabos!$B$8</f>
        <v>SMA-RP 50-ohm</v>
      </c>
      <c r="P3783" s="19" t="str">
        <f>Def_Sistemas_Conectores_Cabos!$B$8</f>
        <v>SMA-RP 50-ohm</v>
      </c>
      <c r="Q3783" s="231" t="s">
        <v>1358</v>
      </c>
      <c r="R3783" s="45">
        <v>0.5</v>
      </c>
      <c r="S3783" s="45">
        <v>0.5</v>
      </c>
      <c r="T3783" s="19" t="str">
        <f>Def_Sistemas_Conectores_Cabos!$C$8</f>
        <v>Cabo coaxial semi-rígido</v>
      </c>
      <c r="U3783" s="56"/>
      <c r="V3783" s="33"/>
      <c r="W3783" s="33"/>
      <c r="X3783" s="33"/>
    </row>
    <row r="3784" ht="15.75" customHeight="1">
      <c r="A3784" s="19" t="str">
        <f>Def_Sistemas_Conectores_Cabos!$A$22</f>
        <v>BPM de elétrons</v>
      </c>
      <c r="B3784" s="22" t="str">
        <f>Datas_Entregas!$A$3</f>
        <v>BTS/Anel</v>
      </c>
      <c r="C3784" s="25">
        <f t="array" ref="C3784">INDEX(Datas_Entregas!$B$2:$B$100, MATCH(B3784, Datas_Entregas!$A$2:$A$100, 0), 1)</f>
        <v>43296</v>
      </c>
      <c r="D3784" s="22" t="str">
        <f>Def_Status_Montagem!$A$4</f>
        <v>Comprado / Esperando entrega</v>
      </c>
      <c r="E3784" s="35" t="str">
        <f>Def_Status_Montagem!$B$4</f>
        <v>Contratada (inclui etiqueta)</v>
      </c>
      <c r="F3784" s="26"/>
      <c r="G3784" s="27"/>
      <c r="H3784" s="26" t="str">
        <f t="array" ref="H3784">INDEX(Def_Instancias_Equipamentos!$E$2:$E$5135, MATCH(K3784, Def_Instancias_Equipamentos!$D$2:$D$5135, 0), 1)</f>
        <v>SI-02SB</v>
      </c>
      <c r="I3784" s="27" t="str">
        <f t="array" ref="I3784">INDEX(Def_Instancias_Equipamentos!$E$2:$E$5135, MATCH(L3784, Def_Instancias_Equipamentos!$D$2:$D$5135, 0), 1)</f>
        <v>SI-02SB</v>
      </c>
      <c r="J3784" s="27" t="str">
        <f t="shared" si="26"/>
        <v>INTERNO</v>
      </c>
      <c r="K3784" s="28" t="str">
        <f>Def_Instancias_Equipamentos!$D$692</f>
        <v>SI-02SB:DI-BPMPkup-1</v>
      </c>
      <c r="L3784" s="19" t="str">
        <f>Def_Instancias_Equipamentos!$D$1203</f>
        <v>SI-02SB:DI-BPMSigPatch-1</v>
      </c>
      <c r="M3784" s="44" t="s">
        <v>80</v>
      </c>
      <c r="N3784" s="30" t="s">
        <v>50</v>
      </c>
      <c r="O3784" s="28" t="str">
        <f>Def_Sistemas_Conectores_Cabos!$B$8</f>
        <v>SMA-RP 50-ohm</v>
      </c>
      <c r="P3784" s="19" t="str">
        <f>Def_Sistemas_Conectores_Cabos!$B$8</f>
        <v>SMA-RP 50-ohm</v>
      </c>
      <c r="Q3784" s="231" t="s">
        <v>1358</v>
      </c>
      <c r="R3784" s="45">
        <v>0.5</v>
      </c>
      <c r="S3784" s="45">
        <v>0.5</v>
      </c>
      <c r="T3784" s="19" t="str">
        <f>Def_Sistemas_Conectores_Cabos!$C$8</f>
        <v>Cabo coaxial semi-rígido</v>
      </c>
      <c r="U3784" s="56"/>
      <c r="V3784" s="33"/>
      <c r="W3784" s="33"/>
      <c r="X3784" s="33"/>
    </row>
    <row r="3785" ht="15.75" customHeight="1">
      <c r="A3785" s="19" t="str">
        <f>Def_Sistemas_Conectores_Cabos!$A$22</f>
        <v>BPM de elétrons</v>
      </c>
      <c r="B3785" s="22" t="str">
        <f>Datas_Entregas!$A$3</f>
        <v>BTS/Anel</v>
      </c>
      <c r="C3785" s="25">
        <f t="array" ref="C3785">INDEX(Datas_Entregas!$B$2:$B$100, MATCH(B3785, Datas_Entregas!$A$2:$A$100, 0), 1)</f>
        <v>43296</v>
      </c>
      <c r="D3785" s="22" t="str">
        <f>Def_Status_Montagem!$A$4</f>
        <v>Comprado / Esperando entrega</v>
      </c>
      <c r="E3785" s="35" t="str">
        <f>Def_Status_Montagem!$B$4</f>
        <v>Contratada (inclui etiqueta)</v>
      </c>
      <c r="F3785" s="26"/>
      <c r="G3785" s="27"/>
      <c r="H3785" s="26" t="str">
        <f t="array" ref="H3785">INDEX(Def_Instancias_Equipamentos!$E$2:$E$5135, MATCH(K3785, Def_Instancias_Equipamentos!$D$2:$D$5135, 0), 1)</f>
        <v>SI-02SB</v>
      </c>
      <c r="I3785" s="27" t="str">
        <f t="array" ref="I3785">INDEX(Def_Instancias_Equipamentos!$E$2:$E$5135, MATCH(L3785, Def_Instancias_Equipamentos!$D$2:$D$5135, 0), 1)</f>
        <v>SI-02SB</v>
      </c>
      <c r="J3785" s="27" t="str">
        <f t="shared" si="26"/>
        <v>INTERNO</v>
      </c>
      <c r="K3785" s="28" t="str">
        <f>Def_Instancias_Equipamentos!$D$693</f>
        <v>SI-02SB:DI-BPMPkup-2</v>
      </c>
      <c r="L3785" s="19" t="str">
        <f>Def_Instancias_Equipamentos!$D$1204</f>
        <v>SI-02SB:DI-BPMSigPatch-2</v>
      </c>
      <c r="M3785" s="44" t="s">
        <v>80</v>
      </c>
      <c r="N3785" s="30" t="s">
        <v>50</v>
      </c>
      <c r="O3785" s="28" t="str">
        <f>Def_Sistemas_Conectores_Cabos!$B$8</f>
        <v>SMA-RP 50-ohm</v>
      </c>
      <c r="P3785" s="19" t="str">
        <f>Def_Sistemas_Conectores_Cabos!$B$8</f>
        <v>SMA-RP 50-ohm</v>
      </c>
      <c r="Q3785" s="231" t="s">
        <v>1358</v>
      </c>
      <c r="R3785" s="45">
        <v>0.5</v>
      </c>
      <c r="S3785" s="45">
        <v>0.5</v>
      </c>
      <c r="T3785" s="19" t="str">
        <f>Def_Sistemas_Conectores_Cabos!$C$8</f>
        <v>Cabo coaxial semi-rígido</v>
      </c>
      <c r="U3785" s="56"/>
      <c r="V3785" s="33"/>
      <c r="W3785" s="33"/>
      <c r="X3785" s="33"/>
    </row>
    <row r="3786" ht="15.75" customHeight="1">
      <c r="A3786" s="19" t="str">
        <f>Def_Sistemas_Conectores_Cabos!$A$22</f>
        <v>BPM de elétrons</v>
      </c>
      <c r="B3786" s="22" t="str">
        <f>Datas_Entregas!$A$3</f>
        <v>BTS/Anel</v>
      </c>
      <c r="C3786" s="25">
        <f t="array" ref="C3786">INDEX(Datas_Entregas!$B$2:$B$100, MATCH(B3786, Datas_Entregas!$A$2:$A$100, 0), 1)</f>
        <v>43296</v>
      </c>
      <c r="D3786" s="22" t="str">
        <f>Def_Status_Montagem!$A$4</f>
        <v>Comprado / Esperando entrega</v>
      </c>
      <c r="E3786" s="35" t="str">
        <f>Def_Status_Montagem!$B$4</f>
        <v>Contratada (inclui etiqueta)</v>
      </c>
      <c r="F3786" s="26"/>
      <c r="G3786" s="27"/>
      <c r="H3786" s="26" t="str">
        <f t="array" ref="H3786">INDEX(Def_Instancias_Equipamentos!$E$2:$E$5135, MATCH(K3786, Def_Instancias_Equipamentos!$D$2:$D$5135, 0), 1)</f>
        <v>SI-03C1</v>
      </c>
      <c r="I3786" s="27" t="str">
        <f t="array" ref="I3786">INDEX(Def_Instancias_Equipamentos!$E$2:$E$5135, MATCH(L3786, Def_Instancias_Equipamentos!$D$2:$D$5135, 0), 1)</f>
        <v>SI-03C1</v>
      </c>
      <c r="J3786" s="27" t="str">
        <f t="shared" si="26"/>
        <v>INTERNO</v>
      </c>
      <c r="K3786" s="28" t="str">
        <f>Def_Instancias_Equipamentos!$D$546</f>
        <v>SI-03C1:DI-BPMPkup-1</v>
      </c>
      <c r="L3786" s="19" t="str">
        <f>Def_Instancias_Equipamentos!$D$1057</f>
        <v>SI-03C1:DI-BPMSigPatch-1</v>
      </c>
      <c r="M3786" s="44" t="s">
        <v>80</v>
      </c>
      <c r="N3786" s="30" t="s">
        <v>50</v>
      </c>
      <c r="O3786" s="28" t="str">
        <f>Def_Sistemas_Conectores_Cabos!$B$8</f>
        <v>SMA-RP 50-ohm</v>
      </c>
      <c r="P3786" s="19" t="str">
        <f>Def_Sistemas_Conectores_Cabos!$B$8</f>
        <v>SMA-RP 50-ohm</v>
      </c>
      <c r="Q3786" s="231" t="s">
        <v>1358</v>
      </c>
      <c r="R3786" s="45">
        <v>0.5</v>
      </c>
      <c r="S3786" s="45">
        <v>0.5</v>
      </c>
      <c r="T3786" s="19" t="str">
        <f>Def_Sistemas_Conectores_Cabos!$C$8</f>
        <v>Cabo coaxial semi-rígido</v>
      </c>
      <c r="U3786" s="56"/>
      <c r="V3786" s="33"/>
      <c r="W3786" s="33"/>
      <c r="X3786" s="33"/>
    </row>
    <row r="3787" ht="15.75" customHeight="1">
      <c r="A3787" s="19" t="str">
        <f>Def_Sistemas_Conectores_Cabos!$A$22</f>
        <v>BPM de elétrons</v>
      </c>
      <c r="B3787" s="22" t="str">
        <f>Datas_Entregas!$A$3</f>
        <v>BTS/Anel</v>
      </c>
      <c r="C3787" s="25">
        <f t="array" ref="C3787">INDEX(Datas_Entregas!$B$2:$B$100, MATCH(B3787, Datas_Entregas!$A$2:$A$100, 0), 1)</f>
        <v>43296</v>
      </c>
      <c r="D3787" s="22" t="str">
        <f>Def_Status_Montagem!$A$4</f>
        <v>Comprado / Esperando entrega</v>
      </c>
      <c r="E3787" s="35" t="str">
        <f>Def_Status_Montagem!$B$4</f>
        <v>Contratada (inclui etiqueta)</v>
      </c>
      <c r="F3787" s="26"/>
      <c r="G3787" s="27"/>
      <c r="H3787" s="26" t="str">
        <f t="array" ref="H3787">INDEX(Def_Instancias_Equipamentos!$E$2:$E$5135, MATCH(K3787, Def_Instancias_Equipamentos!$D$2:$D$5135, 0), 1)</f>
        <v>SI-03C1</v>
      </c>
      <c r="I3787" s="27" t="str">
        <f t="array" ref="I3787">INDEX(Def_Instancias_Equipamentos!$E$2:$E$5135, MATCH(L3787, Def_Instancias_Equipamentos!$D$2:$D$5135, 0), 1)</f>
        <v>SI-03C1</v>
      </c>
      <c r="J3787" s="27" t="str">
        <f t="shared" si="26"/>
        <v>INTERNO</v>
      </c>
      <c r="K3787" s="28" t="str">
        <f>Def_Instancias_Equipamentos!$D$547</f>
        <v>SI-03C1:DI-BPMPkup-2</v>
      </c>
      <c r="L3787" s="19" t="str">
        <f>Def_Instancias_Equipamentos!$D$1058</f>
        <v>SI-03C1:DI-BPMSigPatch-2</v>
      </c>
      <c r="M3787" s="44" t="s">
        <v>80</v>
      </c>
      <c r="N3787" s="30" t="s">
        <v>50</v>
      </c>
      <c r="O3787" s="28" t="str">
        <f>Def_Sistemas_Conectores_Cabos!$B$8</f>
        <v>SMA-RP 50-ohm</v>
      </c>
      <c r="P3787" s="19" t="str">
        <f>Def_Sistemas_Conectores_Cabos!$B$8</f>
        <v>SMA-RP 50-ohm</v>
      </c>
      <c r="Q3787" s="231" t="s">
        <v>1358</v>
      </c>
      <c r="R3787" s="45">
        <v>0.5</v>
      </c>
      <c r="S3787" s="45">
        <v>0.5</v>
      </c>
      <c r="T3787" s="19" t="str">
        <f>Def_Sistemas_Conectores_Cabos!$C$8</f>
        <v>Cabo coaxial semi-rígido</v>
      </c>
      <c r="U3787" s="56"/>
      <c r="V3787" s="33"/>
      <c r="W3787" s="33"/>
      <c r="X3787" s="33"/>
    </row>
    <row r="3788" ht="15.75" customHeight="1">
      <c r="A3788" s="19" t="str">
        <f>Def_Sistemas_Conectores_Cabos!$A$22</f>
        <v>BPM de elétrons</v>
      </c>
      <c r="B3788" s="22" t="str">
        <f>Datas_Entregas!$A$3</f>
        <v>BTS/Anel</v>
      </c>
      <c r="C3788" s="25">
        <f t="array" ref="C3788">INDEX(Datas_Entregas!$B$2:$B$100, MATCH(B3788, Datas_Entregas!$A$2:$A$100, 0), 1)</f>
        <v>43296</v>
      </c>
      <c r="D3788" s="22" t="str">
        <f>Def_Status_Montagem!$A$4</f>
        <v>Comprado / Esperando entrega</v>
      </c>
      <c r="E3788" s="35" t="str">
        <f>Def_Status_Montagem!$B$4</f>
        <v>Contratada (inclui etiqueta)</v>
      </c>
      <c r="F3788" s="26"/>
      <c r="G3788" s="27"/>
      <c r="H3788" s="26" t="str">
        <f t="array" ref="H3788">INDEX(Def_Instancias_Equipamentos!$E$2:$E$5135, MATCH(K3788, Def_Instancias_Equipamentos!$D$2:$D$5135, 0), 1)</f>
        <v>SI-03C2</v>
      </c>
      <c r="I3788" s="27" t="str">
        <f t="array" ref="I3788">INDEX(Def_Instancias_Equipamentos!$E$2:$E$5135, MATCH(L3788, Def_Instancias_Equipamentos!$D$2:$D$5135, 0), 1)</f>
        <v>SI-03C2</v>
      </c>
      <c r="J3788" s="27" t="str">
        <f t="shared" si="26"/>
        <v>INTERNO</v>
      </c>
      <c r="K3788" s="28" t="str">
        <f>Def_Instancias_Equipamentos!$D$548</f>
        <v>SI-03C2:DI-BPMPkup</v>
      </c>
      <c r="L3788" s="19" t="str">
        <f>Def_Instancias_Equipamentos!$D$1059</f>
        <v>SI-03C2:DI-BPMSigPatch</v>
      </c>
      <c r="M3788" s="44" t="s">
        <v>80</v>
      </c>
      <c r="N3788" s="30" t="s">
        <v>50</v>
      </c>
      <c r="O3788" s="28" t="str">
        <f>Def_Sistemas_Conectores_Cabos!$B$8</f>
        <v>SMA-RP 50-ohm</v>
      </c>
      <c r="P3788" s="19" t="str">
        <f>Def_Sistemas_Conectores_Cabos!$B$8</f>
        <v>SMA-RP 50-ohm</v>
      </c>
      <c r="Q3788" s="231" t="s">
        <v>1358</v>
      </c>
      <c r="R3788" s="45">
        <v>0.5</v>
      </c>
      <c r="S3788" s="45">
        <v>0.5</v>
      </c>
      <c r="T3788" s="19" t="str">
        <f>Def_Sistemas_Conectores_Cabos!$C$8</f>
        <v>Cabo coaxial semi-rígido</v>
      </c>
      <c r="U3788" s="56"/>
      <c r="V3788" s="33"/>
      <c r="W3788" s="33"/>
      <c r="X3788" s="33"/>
    </row>
    <row r="3789" ht="15.75" customHeight="1">
      <c r="A3789" s="19" t="str">
        <f>Def_Sistemas_Conectores_Cabos!$A$22</f>
        <v>BPM de elétrons</v>
      </c>
      <c r="B3789" s="22" t="str">
        <f>Datas_Entregas!$A$3</f>
        <v>BTS/Anel</v>
      </c>
      <c r="C3789" s="25">
        <f t="array" ref="C3789">INDEX(Datas_Entregas!$B$2:$B$100, MATCH(B3789, Datas_Entregas!$A$2:$A$100, 0), 1)</f>
        <v>43296</v>
      </c>
      <c r="D3789" s="22" t="str">
        <f>Def_Status_Montagem!$A$4</f>
        <v>Comprado / Esperando entrega</v>
      </c>
      <c r="E3789" s="35" t="str">
        <f>Def_Status_Montagem!$B$4</f>
        <v>Contratada (inclui etiqueta)</v>
      </c>
      <c r="F3789" s="26"/>
      <c r="G3789" s="27"/>
      <c r="H3789" s="26" t="str">
        <f t="array" ref="H3789">INDEX(Def_Instancias_Equipamentos!$E$2:$E$5135, MATCH(K3789, Def_Instancias_Equipamentos!$D$2:$D$5135, 0), 1)</f>
        <v>SI-03C3</v>
      </c>
      <c r="I3789" s="27" t="str">
        <f t="array" ref="I3789">INDEX(Def_Instancias_Equipamentos!$E$2:$E$5135, MATCH(L3789, Def_Instancias_Equipamentos!$D$2:$D$5135, 0), 1)</f>
        <v>SI-03C3</v>
      </c>
      <c r="J3789" s="27" t="str">
        <f t="shared" si="26"/>
        <v>INTERNO</v>
      </c>
      <c r="K3789" s="28" t="str">
        <f>Def_Instancias_Equipamentos!$D$549</f>
        <v>SI-03C3:DI-BPMPkup-1</v>
      </c>
      <c r="L3789" s="19" t="str">
        <f>Def_Instancias_Equipamentos!$D$1060</f>
        <v>SI-03C3:DI-BPMSigPatch-1</v>
      </c>
      <c r="M3789" s="44" t="s">
        <v>80</v>
      </c>
      <c r="N3789" s="30" t="s">
        <v>50</v>
      </c>
      <c r="O3789" s="28" t="str">
        <f>Def_Sistemas_Conectores_Cabos!$B$8</f>
        <v>SMA-RP 50-ohm</v>
      </c>
      <c r="P3789" s="19" t="str">
        <f>Def_Sistemas_Conectores_Cabos!$B$8</f>
        <v>SMA-RP 50-ohm</v>
      </c>
      <c r="Q3789" s="231" t="s">
        <v>1358</v>
      </c>
      <c r="R3789" s="45">
        <v>0.5</v>
      </c>
      <c r="S3789" s="45">
        <v>0.5</v>
      </c>
      <c r="T3789" s="19" t="str">
        <f>Def_Sistemas_Conectores_Cabos!$C$8</f>
        <v>Cabo coaxial semi-rígido</v>
      </c>
      <c r="U3789" s="56"/>
      <c r="V3789" s="33"/>
      <c r="W3789" s="33"/>
      <c r="X3789" s="33"/>
    </row>
    <row r="3790" ht="15.75" customHeight="1">
      <c r="A3790" s="19" t="str">
        <f>Def_Sistemas_Conectores_Cabos!$A$22</f>
        <v>BPM de elétrons</v>
      </c>
      <c r="B3790" s="22" t="str">
        <f>Datas_Entregas!$A$3</f>
        <v>BTS/Anel</v>
      </c>
      <c r="C3790" s="25">
        <f t="array" ref="C3790">INDEX(Datas_Entregas!$B$2:$B$100, MATCH(B3790, Datas_Entregas!$A$2:$A$100, 0), 1)</f>
        <v>43296</v>
      </c>
      <c r="D3790" s="22" t="str">
        <f>Def_Status_Montagem!$A$4</f>
        <v>Comprado / Esperando entrega</v>
      </c>
      <c r="E3790" s="35" t="str">
        <f>Def_Status_Montagem!$B$4</f>
        <v>Contratada (inclui etiqueta)</v>
      </c>
      <c r="F3790" s="26"/>
      <c r="G3790" s="27"/>
      <c r="H3790" s="26" t="str">
        <f t="array" ref="H3790">INDEX(Def_Instancias_Equipamentos!$E$2:$E$5135, MATCH(K3790, Def_Instancias_Equipamentos!$D$2:$D$5135, 0), 1)</f>
        <v>SI-03C3</v>
      </c>
      <c r="I3790" s="27" t="str">
        <f t="array" ref="I3790">INDEX(Def_Instancias_Equipamentos!$E$2:$E$5135, MATCH(L3790, Def_Instancias_Equipamentos!$D$2:$D$5135, 0), 1)</f>
        <v>SI-03C3</v>
      </c>
      <c r="J3790" s="27" t="str">
        <f t="shared" si="26"/>
        <v>INTERNO</v>
      </c>
      <c r="K3790" s="28" t="str">
        <f>Def_Instancias_Equipamentos!$D$550</f>
        <v>SI-03C3:DI-BPMPkup-2</v>
      </c>
      <c r="L3790" s="19" t="str">
        <f>Def_Instancias_Equipamentos!$D$1061</f>
        <v>SI-03C3:DI-BPMSigPatch-2</v>
      </c>
      <c r="M3790" s="44" t="s">
        <v>80</v>
      </c>
      <c r="N3790" s="30" t="s">
        <v>50</v>
      </c>
      <c r="O3790" s="28" t="str">
        <f>Def_Sistemas_Conectores_Cabos!$B$8</f>
        <v>SMA-RP 50-ohm</v>
      </c>
      <c r="P3790" s="19" t="str">
        <f>Def_Sistemas_Conectores_Cabos!$B$8</f>
        <v>SMA-RP 50-ohm</v>
      </c>
      <c r="Q3790" s="231" t="s">
        <v>1358</v>
      </c>
      <c r="R3790" s="45">
        <v>0.5</v>
      </c>
      <c r="S3790" s="45">
        <v>0.5</v>
      </c>
      <c r="T3790" s="19" t="str">
        <f>Def_Sistemas_Conectores_Cabos!$C$8</f>
        <v>Cabo coaxial semi-rígido</v>
      </c>
      <c r="U3790" s="56"/>
      <c r="V3790" s="33"/>
      <c r="W3790" s="33"/>
      <c r="X3790" s="33"/>
    </row>
    <row r="3791" ht="15.75" customHeight="1">
      <c r="A3791" s="19" t="str">
        <f>Def_Sistemas_Conectores_Cabos!$A$22</f>
        <v>BPM de elétrons</v>
      </c>
      <c r="B3791" s="22" t="str">
        <f>Datas_Entregas!$A$3</f>
        <v>BTS/Anel</v>
      </c>
      <c r="C3791" s="25">
        <f t="array" ref="C3791">INDEX(Datas_Entregas!$B$2:$B$100, MATCH(B3791, Datas_Entregas!$A$2:$A$100, 0), 1)</f>
        <v>43296</v>
      </c>
      <c r="D3791" s="22" t="str">
        <f>Def_Status_Montagem!$A$4</f>
        <v>Comprado / Esperando entrega</v>
      </c>
      <c r="E3791" s="35" t="str">
        <f>Def_Status_Montagem!$B$4</f>
        <v>Contratada (inclui etiqueta)</v>
      </c>
      <c r="F3791" s="26"/>
      <c r="G3791" s="27"/>
      <c r="H3791" s="26" t="str">
        <f t="array" ref="H3791">INDEX(Def_Instancias_Equipamentos!$E$2:$E$5135, MATCH(K3791, Def_Instancias_Equipamentos!$D$2:$D$5135, 0), 1)</f>
        <v>SI-03C4</v>
      </c>
      <c r="I3791" s="27" t="str">
        <f t="array" ref="I3791">INDEX(Def_Instancias_Equipamentos!$E$2:$E$5135, MATCH(L3791, Def_Instancias_Equipamentos!$D$2:$D$5135, 0), 1)</f>
        <v>SI-03C4</v>
      </c>
      <c r="J3791" s="27" t="str">
        <f t="shared" si="26"/>
        <v>INTERNO</v>
      </c>
      <c r="K3791" s="28" t="str">
        <f>Def_Instancias_Equipamentos!$D$551</f>
        <v>SI-03C4:DI-BPMPkup</v>
      </c>
      <c r="L3791" s="19" t="str">
        <f>Def_Instancias_Equipamentos!$D$1062</f>
        <v>SI-03C4:DI-BPMSigPatch</v>
      </c>
      <c r="M3791" s="44" t="s">
        <v>80</v>
      </c>
      <c r="N3791" s="30" t="s">
        <v>50</v>
      </c>
      <c r="O3791" s="28" t="str">
        <f>Def_Sistemas_Conectores_Cabos!$B$8</f>
        <v>SMA-RP 50-ohm</v>
      </c>
      <c r="P3791" s="19" t="str">
        <f>Def_Sistemas_Conectores_Cabos!$B$8</f>
        <v>SMA-RP 50-ohm</v>
      </c>
      <c r="Q3791" s="231" t="s">
        <v>1358</v>
      </c>
      <c r="R3791" s="45">
        <v>0.5</v>
      </c>
      <c r="S3791" s="45">
        <v>0.5</v>
      </c>
      <c r="T3791" s="19" t="str">
        <f>Def_Sistemas_Conectores_Cabos!$C$8</f>
        <v>Cabo coaxial semi-rígido</v>
      </c>
      <c r="U3791" s="56"/>
      <c r="V3791" s="33"/>
      <c r="W3791" s="33"/>
      <c r="X3791" s="33"/>
    </row>
    <row r="3792" ht="15.75" customHeight="1">
      <c r="A3792" s="19" t="str">
        <f>Def_Sistemas_Conectores_Cabos!$A$22</f>
        <v>BPM de elétrons</v>
      </c>
      <c r="B3792" s="22" t="str">
        <f>Datas_Entregas!$A$3</f>
        <v>BTS/Anel</v>
      </c>
      <c r="C3792" s="25">
        <f t="array" ref="C3792">INDEX(Datas_Entregas!$B$2:$B$100, MATCH(B3792, Datas_Entregas!$A$2:$A$100, 0), 1)</f>
        <v>43296</v>
      </c>
      <c r="D3792" s="22" t="str">
        <f>Def_Status_Montagem!$A$4</f>
        <v>Comprado / Esperando entrega</v>
      </c>
      <c r="E3792" s="35" t="str">
        <f>Def_Status_Montagem!$B$4</f>
        <v>Contratada (inclui etiqueta)</v>
      </c>
      <c r="F3792" s="26"/>
      <c r="G3792" s="27"/>
      <c r="H3792" s="26" t="str">
        <f t="array" ref="H3792">INDEX(Def_Instancias_Equipamentos!$E$2:$E$5135, MATCH(K3792, Def_Instancias_Equipamentos!$D$2:$D$5135, 0), 1)</f>
        <v>SI-03M1</v>
      </c>
      <c r="I3792" s="27" t="str">
        <f t="array" ref="I3792">INDEX(Def_Instancias_Equipamentos!$E$2:$E$5135, MATCH(L3792, Def_Instancias_Equipamentos!$D$2:$D$5135, 0), 1)</f>
        <v>SI-03M1</v>
      </c>
      <c r="J3792" s="27" t="str">
        <f t="shared" si="26"/>
        <v>INTERNO</v>
      </c>
      <c r="K3792" s="28" t="str">
        <f>Def_Instancias_Equipamentos!$D$552</f>
        <v>SI-03M1:DI-BPMPkup</v>
      </c>
      <c r="L3792" s="19" t="str">
        <f>Def_Instancias_Equipamentos!$D$1063</f>
        <v>SI-03M1:DI-BPMSigPatch</v>
      </c>
      <c r="M3792" s="44" t="s">
        <v>80</v>
      </c>
      <c r="N3792" s="30" t="s">
        <v>50</v>
      </c>
      <c r="O3792" s="28" t="str">
        <f>Def_Sistemas_Conectores_Cabos!$B$8</f>
        <v>SMA-RP 50-ohm</v>
      </c>
      <c r="P3792" s="19" t="str">
        <f>Def_Sistemas_Conectores_Cabos!$B$8</f>
        <v>SMA-RP 50-ohm</v>
      </c>
      <c r="Q3792" s="231" t="s">
        <v>1358</v>
      </c>
      <c r="R3792" s="45">
        <v>0.5</v>
      </c>
      <c r="S3792" s="45">
        <v>0.5</v>
      </c>
      <c r="T3792" s="19" t="str">
        <f>Def_Sistemas_Conectores_Cabos!$C$8</f>
        <v>Cabo coaxial semi-rígido</v>
      </c>
      <c r="U3792" s="56"/>
      <c r="V3792" s="33"/>
      <c r="W3792" s="33"/>
      <c r="X3792" s="33"/>
    </row>
    <row r="3793" ht="15.75" customHeight="1">
      <c r="A3793" s="19" t="str">
        <f>Def_Sistemas_Conectores_Cabos!$A$22</f>
        <v>BPM de elétrons</v>
      </c>
      <c r="B3793" s="22" t="str">
        <f>Datas_Entregas!$A$3</f>
        <v>BTS/Anel</v>
      </c>
      <c r="C3793" s="25">
        <f t="array" ref="C3793">INDEX(Datas_Entregas!$B$2:$B$100, MATCH(B3793, Datas_Entregas!$A$2:$A$100, 0), 1)</f>
        <v>43296</v>
      </c>
      <c r="D3793" s="22" t="str">
        <f>Def_Status_Montagem!$A$4</f>
        <v>Comprado / Esperando entrega</v>
      </c>
      <c r="E3793" s="35" t="str">
        <f>Def_Status_Montagem!$B$4</f>
        <v>Contratada (inclui etiqueta)</v>
      </c>
      <c r="F3793" s="26"/>
      <c r="G3793" s="27"/>
      <c r="H3793" s="26" t="str">
        <f t="array" ref="H3793">INDEX(Def_Instancias_Equipamentos!$E$2:$E$5135, MATCH(K3793, Def_Instancias_Equipamentos!$D$2:$D$5135, 0), 1)</f>
        <v>SI-03M2</v>
      </c>
      <c r="I3793" s="27" t="str">
        <f t="array" ref="I3793">INDEX(Def_Instancias_Equipamentos!$E$2:$E$5135, MATCH(L3793, Def_Instancias_Equipamentos!$D$2:$D$5135, 0), 1)</f>
        <v>SI-03M2</v>
      </c>
      <c r="J3793" s="27" t="str">
        <f t="shared" si="26"/>
        <v>INTERNO</v>
      </c>
      <c r="K3793" s="28" t="str">
        <f>Def_Instancias_Equipamentos!$D$553</f>
        <v>SI-03M2:DI-BPMPkup</v>
      </c>
      <c r="L3793" s="19" t="str">
        <f>Def_Instancias_Equipamentos!$D$1064</f>
        <v>SI-03M2:DI-BPMSigPatch</v>
      </c>
      <c r="M3793" s="44" t="s">
        <v>80</v>
      </c>
      <c r="N3793" s="30" t="s">
        <v>50</v>
      </c>
      <c r="O3793" s="28" t="str">
        <f>Def_Sistemas_Conectores_Cabos!$B$8</f>
        <v>SMA-RP 50-ohm</v>
      </c>
      <c r="P3793" s="19" t="str">
        <f>Def_Sistemas_Conectores_Cabos!$B$8</f>
        <v>SMA-RP 50-ohm</v>
      </c>
      <c r="Q3793" s="231" t="s">
        <v>1358</v>
      </c>
      <c r="R3793" s="45">
        <v>0.5</v>
      </c>
      <c r="S3793" s="45">
        <v>0.5</v>
      </c>
      <c r="T3793" s="19" t="str">
        <f>Def_Sistemas_Conectores_Cabos!$C$8</f>
        <v>Cabo coaxial semi-rígido</v>
      </c>
      <c r="U3793" s="56"/>
      <c r="V3793" s="33"/>
      <c r="W3793" s="33"/>
      <c r="X3793" s="33"/>
    </row>
    <row r="3794" ht="15.75" customHeight="1">
      <c r="A3794" s="19" t="str">
        <f>Def_Sistemas_Conectores_Cabos!$A$22</f>
        <v>BPM de elétrons</v>
      </c>
      <c r="B3794" s="22" t="str">
        <f>Datas_Entregas!$A$3</f>
        <v>BTS/Anel</v>
      </c>
      <c r="C3794" s="25">
        <f t="array" ref="C3794">INDEX(Datas_Entregas!$B$2:$B$100, MATCH(B3794, Datas_Entregas!$A$2:$A$100, 0), 1)</f>
        <v>43296</v>
      </c>
      <c r="D3794" s="22" t="str">
        <f>Def_Status_Montagem!$A$4</f>
        <v>Comprado / Esperando entrega</v>
      </c>
      <c r="E3794" s="35" t="str">
        <f>Def_Status_Montagem!$B$4</f>
        <v>Contratada (inclui etiqueta)</v>
      </c>
      <c r="F3794" s="26"/>
      <c r="G3794" s="27"/>
      <c r="H3794" s="26" t="str">
        <f t="array" ref="H3794">INDEX(Def_Instancias_Equipamentos!$E$2:$E$5135, MATCH(K3794, Def_Instancias_Equipamentos!$D$2:$D$5135, 0), 1)</f>
        <v>SI-03SP</v>
      </c>
      <c r="I3794" s="27" t="str">
        <f t="array" ref="I3794">INDEX(Def_Instancias_Equipamentos!$E$2:$E$5135, MATCH(L3794, Def_Instancias_Equipamentos!$D$2:$D$5135, 0), 1)</f>
        <v>SI-03SP</v>
      </c>
      <c r="J3794" s="27" t="str">
        <f t="shared" si="26"/>
        <v>INTERNO</v>
      </c>
      <c r="K3794" s="28" t="str">
        <f>Def_Instancias_Equipamentos!$D$694</f>
        <v>SI-03SP:DI-BPMPkup-1</v>
      </c>
      <c r="L3794" s="19" t="str">
        <f>Def_Instancias_Equipamentos!$D$1205</f>
        <v>SI-03SP:DI-BPMSigPatch-1</v>
      </c>
      <c r="M3794" s="44" t="s">
        <v>80</v>
      </c>
      <c r="N3794" s="30" t="s">
        <v>50</v>
      </c>
      <c r="O3794" s="28" t="str">
        <f>Def_Sistemas_Conectores_Cabos!$B$8</f>
        <v>SMA-RP 50-ohm</v>
      </c>
      <c r="P3794" s="19" t="str">
        <f>Def_Sistemas_Conectores_Cabos!$B$8</f>
        <v>SMA-RP 50-ohm</v>
      </c>
      <c r="Q3794" s="231" t="s">
        <v>1358</v>
      </c>
      <c r="R3794" s="45">
        <v>0.5</v>
      </c>
      <c r="S3794" s="45">
        <v>0.5</v>
      </c>
      <c r="T3794" s="19" t="str">
        <f>Def_Sistemas_Conectores_Cabos!$C$8</f>
        <v>Cabo coaxial semi-rígido</v>
      </c>
      <c r="U3794" s="56"/>
      <c r="V3794" s="33"/>
      <c r="W3794" s="33"/>
      <c r="X3794" s="33"/>
    </row>
    <row r="3795" ht="15.75" customHeight="1">
      <c r="A3795" s="19" t="str">
        <f>Def_Sistemas_Conectores_Cabos!$A$22</f>
        <v>BPM de elétrons</v>
      </c>
      <c r="B3795" s="22" t="str">
        <f>Datas_Entregas!$A$3</f>
        <v>BTS/Anel</v>
      </c>
      <c r="C3795" s="25">
        <f t="array" ref="C3795">INDEX(Datas_Entregas!$B$2:$B$100, MATCH(B3795, Datas_Entregas!$A$2:$A$100, 0), 1)</f>
        <v>43296</v>
      </c>
      <c r="D3795" s="22" t="str">
        <f>Def_Status_Montagem!$A$4</f>
        <v>Comprado / Esperando entrega</v>
      </c>
      <c r="E3795" s="35" t="str">
        <f>Def_Status_Montagem!$B$4</f>
        <v>Contratada (inclui etiqueta)</v>
      </c>
      <c r="F3795" s="26"/>
      <c r="G3795" s="27"/>
      <c r="H3795" s="26" t="str">
        <f t="array" ref="H3795">INDEX(Def_Instancias_Equipamentos!$E$2:$E$5135, MATCH(K3795, Def_Instancias_Equipamentos!$D$2:$D$5135, 0), 1)</f>
        <v>SI-03SP</v>
      </c>
      <c r="I3795" s="27" t="str">
        <f t="array" ref="I3795">INDEX(Def_Instancias_Equipamentos!$E$2:$E$5135, MATCH(L3795, Def_Instancias_Equipamentos!$D$2:$D$5135, 0), 1)</f>
        <v>SI-03SP</v>
      </c>
      <c r="J3795" s="27" t="str">
        <f t="shared" si="26"/>
        <v>INTERNO</v>
      </c>
      <c r="K3795" s="28" t="str">
        <f>Def_Instancias_Equipamentos!$D$695</f>
        <v>SI-03SP:DI-BPMPkup-2</v>
      </c>
      <c r="L3795" s="19" t="str">
        <f>Def_Instancias_Equipamentos!$D$1206</f>
        <v>SI-03SP:DI-BPMSigPatch-2</v>
      </c>
      <c r="M3795" s="44" t="s">
        <v>80</v>
      </c>
      <c r="N3795" s="30" t="s">
        <v>50</v>
      </c>
      <c r="O3795" s="28" t="str">
        <f>Def_Sistemas_Conectores_Cabos!$B$8</f>
        <v>SMA-RP 50-ohm</v>
      </c>
      <c r="P3795" s="19" t="str">
        <f>Def_Sistemas_Conectores_Cabos!$B$8</f>
        <v>SMA-RP 50-ohm</v>
      </c>
      <c r="Q3795" s="231" t="s">
        <v>1358</v>
      </c>
      <c r="R3795" s="45">
        <v>0.5</v>
      </c>
      <c r="S3795" s="45">
        <v>0.5</v>
      </c>
      <c r="T3795" s="19" t="str">
        <f>Def_Sistemas_Conectores_Cabos!$C$8</f>
        <v>Cabo coaxial semi-rígido</v>
      </c>
      <c r="U3795" s="56"/>
      <c r="V3795" s="33"/>
      <c r="W3795" s="33"/>
      <c r="X3795" s="33"/>
    </row>
    <row r="3796" ht="15.75" customHeight="1">
      <c r="A3796" s="19" t="str">
        <f>Def_Sistemas_Conectores_Cabos!$A$22</f>
        <v>BPM de elétrons</v>
      </c>
      <c r="B3796" s="22" t="str">
        <f>Datas_Entregas!$A$3</f>
        <v>BTS/Anel</v>
      </c>
      <c r="C3796" s="25">
        <f t="array" ref="C3796">INDEX(Datas_Entregas!$B$2:$B$100, MATCH(B3796, Datas_Entregas!$A$2:$A$100, 0), 1)</f>
        <v>43296</v>
      </c>
      <c r="D3796" s="22" t="str">
        <f>Def_Status_Montagem!$A$4</f>
        <v>Comprado / Esperando entrega</v>
      </c>
      <c r="E3796" s="35" t="str">
        <f>Def_Status_Montagem!$B$4</f>
        <v>Contratada (inclui etiqueta)</v>
      </c>
      <c r="F3796" s="26"/>
      <c r="G3796" s="27"/>
      <c r="H3796" s="26" t="str">
        <f t="array" ref="H3796">INDEX(Def_Instancias_Equipamentos!$E$2:$E$5135, MATCH(K3796, Def_Instancias_Equipamentos!$D$2:$D$5135, 0), 1)</f>
        <v>SI-04C1</v>
      </c>
      <c r="I3796" s="27" t="str">
        <f t="array" ref="I3796">INDEX(Def_Instancias_Equipamentos!$E$2:$E$5135, MATCH(L3796, Def_Instancias_Equipamentos!$D$2:$D$5135, 0), 1)</f>
        <v>SI-04C1</v>
      </c>
      <c r="J3796" s="27" t="str">
        <f t="shared" si="26"/>
        <v>INTERNO</v>
      </c>
      <c r="K3796" s="28" t="str">
        <f>Def_Instancias_Equipamentos!$D$554</f>
        <v>SI-04C1:DI-BPMPkup-1</v>
      </c>
      <c r="L3796" s="19" t="str">
        <f>Def_Instancias_Equipamentos!$D$1065</f>
        <v>SI-04C1:DI-BPMSigPatch-1</v>
      </c>
      <c r="M3796" s="44" t="s">
        <v>80</v>
      </c>
      <c r="N3796" s="30" t="s">
        <v>50</v>
      </c>
      <c r="O3796" s="28" t="str">
        <f>Def_Sistemas_Conectores_Cabos!$B$8</f>
        <v>SMA-RP 50-ohm</v>
      </c>
      <c r="P3796" s="19" t="str">
        <f>Def_Sistemas_Conectores_Cabos!$B$8</f>
        <v>SMA-RP 50-ohm</v>
      </c>
      <c r="Q3796" s="231" t="s">
        <v>1358</v>
      </c>
      <c r="R3796" s="45">
        <v>0.5</v>
      </c>
      <c r="S3796" s="45">
        <v>0.5</v>
      </c>
      <c r="T3796" s="19" t="str">
        <f>Def_Sistemas_Conectores_Cabos!$C$8</f>
        <v>Cabo coaxial semi-rígido</v>
      </c>
      <c r="U3796" s="56"/>
      <c r="V3796" s="33"/>
      <c r="W3796" s="33"/>
      <c r="X3796" s="33"/>
    </row>
    <row r="3797" ht="15.75" customHeight="1">
      <c r="A3797" s="19" t="str">
        <f>Def_Sistemas_Conectores_Cabos!$A$22</f>
        <v>BPM de elétrons</v>
      </c>
      <c r="B3797" s="22" t="str">
        <f>Datas_Entregas!$A$3</f>
        <v>BTS/Anel</v>
      </c>
      <c r="C3797" s="25">
        <f t="array" ref="C3797">INDEX(Datas_Entregas!$B$2:$B$100, MATCH(B3797, Datas_Entregas!$A$2:$A$100, 0), 1)</f>
        <v>43296</v>
      </c>
      <c r="D3797" s="22" t="str">
        <f>Def_Status_Montagem!$A$4</f>
        <v>Comprado / Esperando entrega</v>
      </c>
      <c r="E3797" s="35" t="str">
        <f>Def_Status_Montagem!$B$4</f>
        <v>Contratada (inclui etiqueta)</v>
      </c>
      <c r="F3797" s="26"/>
      <c r="G3797" s="27"/>
      <c r="H3797" s="26" t="str">
        <f t="array" ref="H3797">INDEX(Def_Instancias_Equipamentos!$E$2:$E$5135, MATCH(K3797, Def_Instancias_Equipamentos!$D$2:$D$5135, 0), 1)</f>
        <v>SI-04C1</v>
      </c>
      <c r="I3797" s="27" t="str">
        <f t="array" ref="I3797">INDEX(Def_Instancias_Equipamentos!$E$2:$E$5135, MATCH(L3797, Def_Instancias_Equipamentos!$D$2:$D$5135, 0), 1)</f>
        <v>SI-04C1</v>
      </c>
      <c r="J3797" s="27" t="str">
        <f t="shared" si="26"/>
        <v>INTERNO</v>
      </c>
      <c r="K3797" s="28" t="str">
        <f>Def_Instancias_Equipamentos!$D$555</f>
        <v>SI-04C1:DI-BPMPkup-2</v>
      </c>
      <c r="L3797" s="19" t="str">
        <f>Def_Instancias_Equipamentos!$D$1066</f>
        <v>SI-04C1:DI-BPMSigPatch-2</v>
      </c>
      <c r="M3797" s="44" t="s">
        <v>80</v>
      </c>
      <c r="N3797" s="30" t="s">
        <v>50</v>
      </c>
      <c r="O3797" s="28" t="str">
        <f>Def_Sistemas_Conectores_Cabos!$B$8</f>
        <v>SMA-RP 50-ohm</v>
      </c>
      <c r="P3797" s="19" t="str">
        <f>Def_Sistemas_Conectores_Cabos!$B$8</f>
        <v>SMA-RP 50-ohm</v>
      </c>
      <c r="Q3797" s="231" t="s">
        <v>1358</v>
      </c>
      <c r="R3797" s="45">
        <v>0.5</v>
      </c>
      <c r="S3797" s="45">
        <v>0.5</v>
      </c>
      <c r="T3797" s="19" t="str">
        <f>Def_Sistemas_Conectores_Cabos!$C$8</f>
        <v>Cabo coaxial semi-rígido</v>
      </c>
      <c r="U3797" s="56"/>
      <c r="V3797" s="33"/>
      <c r="W3797" s="33"/>
      <c r="X3797" s="33"/>
    </row>
    <row r="3798" ht="15.75" customHeight="1">
      <c r="A3798" s="19" t="str">
        <f>Def_Sistemas_Conectores_Cabos!$A$22</f>
        <v>BPM de elétrons</v>
      </c>
      <c r="B3798" s="22" t="str">
        <f>Datas_Entregas!$A$3</f>
        <v>BTS/Anel</v>
      </c>
      <c r="C3798" s="25">
        <f t="array" ref="C3798">INDEX(Datas_Entregas!$B$2:$B$100, MATCH(B3798, Datas_Entregas!$A$2:$A$100, 0), 1)</f>
        <v>43296</v>
      </c>
      <c r="D3798" s="22" t="str">
        <f>Def_Status_Montagem!$A$4</f>
        <v>Comprado / Esperando entrega</v>
      </c>
      <c r="E3798" s="35" t="str">
        <f>Def_Status_Montagem!$B$4</f>
        <v>Contratada (inclui etiqueta)</v>
      </c>
      <c r="F3798" s="26"/>
      <c r="G3798" s="27"/>
      <c r="H3798" s="26" t="str">
        <f t="array" ref="H3798">INDEX(Def_Instancias_Equipamentos!$E$2:$E$5135, MATCH(K3798, Def_Instancias_Equipamentos!$D$2:$D$5135, 0), 1)</f>
        <v>SI-04C2</v>
      </c>
      <c r="I3798" s="27" t="str">
        <f t="array" ref="I3798">INDEX(Def_Instancias_Equipamentos!$E$2:$E$5135, MATCH(L3798, Def_Instancias_Equipamentos!$D$2:$D$5135, 0), 1)</f>
        <v>SI-04C2</v>
      </c>
      <c r="J3798" s="27" t="str">
        <f t="shared" si="26"/>
        <v>INTERNO</v>
      </c>
      <c r="K3798" s="28" t="str">
        <f>Def_Instancias_Equipamentos!$D$556</f>
        <v>SI-04C2:DI-BPMPkup</v>
      </c>
      <c r="L3798" s="19" t="str">
        <f>Def_Instancias_Equipamentos!$D$1067</f>
        <v>SI-04C2:DI-BPMSigPatch</v>
      </c>
      <c r="M3798" s="44" t="s">
        <v>80</v>
      </c>
      <c r="N3798" s="30" t="s">
        <v>50</v>
      </c>
      <c r="O3798" s="28" t="str">
        <f>Def_Sistemas_Conectores_Cabos!$B$8</f>
        <v>SMA-RP 50-ohm</v>
      </c>
      <c r="P3798" s="19" t="str">
        <f>Def_Sistemas_Conectores_Cabos!$B$8</f>
        <v>SMA-RP 50-ohm</v>
      </c>
      <c r="Q3798" s="231" t="s">
        <v>1358</v>
      </c>
      <c r="R3798" s="45">
        <v>0.5</v>
      </c>
      <c r="S3798" s="45">
        <v>0.5</v>
      </c>
      <c r="T3798" s="19" t="str">
        <f>Def_Sistemas_Conectores_Cabos!$C$8</f>
        <v>Cabo coaxial semi-rígido</v>
      </c>
      <c r="U3798" s="56"/>
      <c r="V3798" s="33"/>
      <c r="W3798" s="33"/>
      <c r="X3798" s="33"/>
    </row>
    <row r="3799" ht="15.75" customHeight="1">
      <c r="A3799" s="19" t="str">
        <f>Def_Sistemas_Conectores_Cabos!$A$22</f>
        <v>BPM de elétrons</v>
      </c>
      <c r="B3799" s="22" t="str">
        <f>Datas_Entregas!$A$3</f>
        <v>BTS/Anel</v>
      </c>
      <c r="C3799" s="25">
        <f t="array" ref="C3799">INDEX(Datas_Entregas!$B$2:$B$100, MATCH(B3799, Datas_Entregas!$A$2:$A$100, 0), 1)</f>
        <v>43296</v>
      </c>
      <c r="D3799" s="22" t="str">
        <f>Def_Status_Montagem!$A$4</f>
        <v>Comprado / Esperando entrega</v>
      </c>
      <c r="E3799" s="35" t="str">
        <f>Def_Status_Montagem!$B$4</f>
        <v>Contratada (inclui etiqueta)</v>
      </c>
      <c r="F3799" s="26"/>
      <c r="G3799" s="27"/>
      <c r="H3799" s="26" t="str">
        <f t="array" ref="H3799">INDEX(Def_Instancias_Equipamentos!$E$2:$E$5135, MATCH(K3799, Def_Instancias_Equipamentos!$D$2:$D$5135, 0), 1)</f>
        <v>SI-04C3</v>
      </c>
      <c r="I3799" s="27" t="str">
        <f t="array" ref="I3799">INDEX(Def_Instancias_Equipamentos!$E$2:$E$5135, MATCH(L3799, Def_Instancias_Equipamentos!$D$2:$D$5135, 0), 1)</f>
        <v>SI-04C3</v>
      </c>
      <c r="J3799" s="27" t="str">
        <f t="shared" si="26"/>
        <v>INTERNO</v>
      </c>
      <c r="K3799" s="28" t="str">
        <f>Def_Instancias_Equipamentos!$D$557</f>
        <v>SI-04C3:DI-BPMPkup-1</v>
      </c>
      <c r="L3799" s="19" t="str">
        <f>Def_Instancias_Equipamentos!$D$1068</f>
        <v>SI-04C3:DI-BPMSigPatch-1</v>
      </c>
      <c r="M3799" s="44" t="s">
        <v>80</v>
      </c>
      <c r="N3799" s="30" t="s">
        <v>50</v>
      </c>
      <c r="O3799" s="28" t="str">
        <f>Def_Sistemas_Conectores_Cabos!$B$8</f>
        <v>SMA-RP 50-ohm</v>
      </c>
      <c r="P3799" s="19" t="str">
        <f>Def_Sistemas_Conectores_Cabos!$B$8</f>
        <v>SMA-RP 50-ohm</v>
      </c>
      <c r="Q3799" s="231" t="s">
        <v>1358</v>
      </c>
      <c r="R3799" s="45">
        <v>0.5</v>
      </c>
      <c r="S3799" s="45">
        <v>0.5</v>
      </c>
      <c r="T3799" s="19" t="str">
        <f>Def_Sistemas_Conectores_Cabos!$C$8</f>
        <v>Cabo coaxial semi-rígido</v>
      </c>
      <c r="U3799" s="56"/>
      <c r="V3799" s="33"/>
      <c r="W3799" s="33"/>
      <c r="X3799" s="33"/>
    </row>
    <row r="3800" ht="15.75" customHeight="1">
      <c r="A3800" s="19" t="str">
        <f>Def_Sistemas_Conectores_Cabos!$A$22</f>
        <v>BPM de elétrons</v>
      </c>
      <c r="B3800" s="22" t="str">
        <f>Datas_Entregas!$A$3</f>
        <v>BTS/Anel</v>
      </c>
      <c r="C3800" s="25">
        <f t="array" ref="C3800">INDEX(Datas_Entregas!$B$2:$B$100, MATCH(B3800, Datas_Entregas!$A$2:$A$100, 0), 1)</f>
        <v>43296</v>
      </c>
      <c r="D3800" s="22" t="str">
        <f>Def_Status_Montagem!$A$4</f>
        <v>Comprado / Esperando entrega</v>
      </c>
      <c r="E3800" s="35" t="str">
        <f>Def_Status_Montagem!$B$4</f>
        <v>Contratada (inclui etiqueta)</v>
      </c>
      <c r="F3800" s="26"/>
      <c r="G3800" s="27"/>
      <c r="H3800" s="26" t="str">
        <f t="array" ref="H3800">INDEX(Def_Instancias_Equipamentos!$E$2:$E$5135, MATCH(K3800, Def_Instancias_Equipamentos!$D$2:$D$5135, 0), 1)</f>
        <v>SI-04C3</v>
      </c>
      <c r="I3800" s="27" t="str">
        <f t="array" ref="I3800">INDEX(Def_Instancias_Equipamentos!$E$2:$E$5135, MATCH(L3800, Def_Instancias_Equipamentos!$D$2:$D$5135, 0), 1)</f>
        <v>SI-04C3</v>
      </c>
      <c r="J3800" s="27" t="str">
        <f t="shared" si="26"/>
        <v>INTERNO</v>
      </c>
      <c r="K3800" s="28" t="str">
        <f>Def_Instancias_Equipamentos!$D$558</f>
        <v>SI-04C3:DI-BPMPkup-2</v>
      </c>
      <c r="L3800" s="19" t="str">
        <f>Def_Instancias_Equipamentos!$D$1069</f>
        <v>SI-04C3:DI-BPMSigPatch-2</v>
      </c>
      <c r="M3800" s="44" t="s">
        <v>80</v>
      </c>
      <c r="N3800" s="30" t="s">
        <v>50</v>
      </c>
      <c r="O3800" s="28" t="str">
        <f>Def_Sistemas_Conectores_Cabos!$B$8</f>
        <v>SMA-RP 50-ohm</v>
      </c>
      <c r="P3800" s="19" t="str">
        <f>Def_Sistemas_Conectores_Cabos!$B$8</f>
        <v>SMA-RP 50-ohm</v>
      </c>
      <c r="Q3800" s="231" t="s">
        <v>1358</v>
      </c>
      <c r="R3800" s="45">
        <v>0.5</v>
      </c>
      <c r="S3800" s="45">
        <v>0.5</v>
      </c>
      <c r="T3800" s="19" t="str">
        <f>Def_Sistemas_Conectores_Cabos!$C$8</f>
        <v>Cabo coaxial semi-rígido</v>
      </c>
      <c r="U3800" s="56"/>
      <c r="V3800" s="33"/>
      <c r="W3800" s="33"/>
      <c r="X3800" s="33"/>
    </row>
    <row r="3801" ht="15.75" customHeight="1">
      <c r="A3801" s="19" t="str">
        <f>Def_Sistemas_Conectores_Cabos!$A$22</f>
        <v>BPM de elétrons</v>
      </c>
      <c r="B3801" s="22" t="str">
        <f>Datas_Entregas!$A$3</f>
        <v>BTS/Anel</v>
      </c>
      <c r="C3801" s="25">
        <f t="array" ref="C3801">INDEX(Datas_Entregas!$B$2:$B$100, MATCH(B3801, Datas_Entregas!$A$2:$A$100, 0), 1)</f>
        <v>43296</v>
      </c>
      <c r="D3801" s="22" t="str">
        <f>Def_Status_Montagem!$A$4</f>
        <v>Comprado / Esperando entrega</v>
      </c>
      <c r="E3801" s="35" t="str">
        <f>Def_Status_Montagem!$B$4</f>
        <v>Contratada (inclui etiqueta)</v>
      </c>
      <c r="F3801" s="26"/>
      <c r="G3801" s="27"/>
      <c r="H3801" s="26" t="str">
        <f t="array" ref="H3801">INDEX(Def_Instancias_Equipamentos!$E$2:$E$5135, MATCH(K3801, Def_Instancias_Equipamentos!$D$2:$D$5135, 0), 1)</f>
        <v>SI-04C4</v>
      </c>
      <c r="I3801" s="27" t="str">
        <f t="array" ref="I3801">INDEX(Def_Instancias_Equipamentos!$E$2:$E$5135, MATCH(L3801, Def_Instancias_Equipamentos!$D$2:$D$5135, 0), 1)</f>
        <v>SI-04C4</v>
      </c>
      <c r="J3801" s="27" t="str">
        <f t="shared" si="26"/>
        <v>INTERNO</v>
      </c>
      <c r="K3801" s="28" t="str">
        <f>Def_Instancias_Equipamentos!$D$559</f>
        <v>SI-04C4:DI-BPMPkup</v>
      </c>
      <c r="L3801" s="19" t="str">
        <f>Def_Instancias_Equipamentos!$D$1070</f>
        <v>SI-04C4:DI-BPMSigPatch</v>
      </c>
      <c r="M3801" s="44" t="s">
        <v>80</v>
      </c>
      <c r="N3801" s="30" t="s">
        <v>50</v>
      </c>
      <c r="O3801" s="28" t="str">
        <f>Def_Sistemas_Conectores_Cabos!$B$8</f>
        <v>SMA-RP 50-ohm</v>
      </c>
      <c r="P3801" s="19" t="str">
        <f>Def_Sistemas_Conectores_Cabos!$B$8</f>
        <v>SMA-RP 50-ohm</v>
      </c>
      <c r="Q3801" s="231" t="s">
        <v>1358</v>
      </c>
      <c r="R3801" s="45">
        <v>0.5</v>
      </c>
      <c r="S3801" s="45">
        <v>0.5</v>
      </c>
      <c r="T3801" s="19" t="str">
        <f>Def_Sistemas_Conectores_Cabos!$C$8</f>
        <v>Cabo coaxial semi-rígido</v>
      </c>
      <c r="U3801" s="56"/>
      <c r="V3801" s="33"/>
      <c r="W3801" s="33"/>
      <c r="X3801" s="33"/>
    </row>
    <row r="3802" ht="15.75" customHeight="1">
      <c r="A3802" s="19" t="str">
        <f>Def_Sistemas_Conectores_Cabos!$A$22</f>
        <v>BPM de elétrons</v>
      </c>
      <c r="B3802" s="22" t="str">
        <f>Datas_Entregas!$A$3</f>
        <v>BTS/Anel</v>
      </c>
      <c r="C3802" s="25">
        <f t="array" ref="C3802">INDEX(Datas_Entregas!$B$2:$B$100, MATCH(B3802, Datas_Entregas!$A$2:$A$100, 0), 1)</f>
        <v>43296</v>
      </c>
      <c r="D3802" s="22" t="str">
        <f>Def_Status_Montagem!$A$4</f>
        <v>Comprado / Esperando entrega</v>
      </c>
      <c r="E3802" s="35" t="str">
        <f>Def_Status_Montagem!$B$4</f>
        <v>Contratada (inclui etiqueta)</v>
      </c>
      <c r="F3802" s="26"/>
      <c r="G3802" s="27"/>
      <c r="H3802" s="26" t="str">
        <f t="array" ref="H3802">INDEX(Def_Instancias_Equipamentos!$E$2:$E$5135, MATCH(K3802, Def_Instancias_Equipamentos!$D$2:$D$5135, 0), 1)</f>
        <v>SI-04M1</v>
      </c>
      <c r="I3802" s="27" t="str">
        <f t="array" ref="I3802">INDEX(Def_Instancias_Equipamentos!$E$2:$E$5135, MATCH(L3802, Def_Instancias_Equipamentos!$D$2:$D$5135, 0), 1)</f>
        <v>SI-04M1</v>
      </c>
      <c r="J3802" s="27" t="str">
        <f t="shared" si="26"/>
        <v>INTERNO</v>
      </c>
      <c r="K3802" s="28" t="str">
        <f>Def_Instancias_Equipamentos!$D$560</f>
        <v>SI-04M1:DI-BPMPkup</v>
      </c>
      <c r="L3802" s="19" t="str">
        <f>Def_Instancias_Equipamentos!$D$1071</f>
        <v>SI-04M1:DI-BPMSigPatch</v>
      </c>
      <c r="M3802" s="44" t="s">
        <v>80</v>
      </c>
      <c r="N3802" s="30" t="s">
        <v>50</v>
      </c>
      <c r="O3802" s="28" t="str">
        <f>Def_Sistemas_Conectores_Cabos!$B$8</f>
        <v>SMA-RP 50-ohm</v>
      </c>
      <c r="P3802" s="19" t="str">
        <f>Def_Sistemas_Conectores_Cabos!$B$8</f>
        <v>SMA-RP 50-ohm</v>
      </c>
      <c r="Q3802" s="231" t="s">
        <v>1358</v>
      </c>
      <c r="R3802" s="45">
        <v>0.5</v>
      </c>
      <c r="S3802" s="45">
        <v>0.5</v>
      </c>
      <c r="T3802" s="19" t="str">
        <f>Def_Sistemas_Conectores_Cabos!$C$8</f>
        <v>Cabo coaxial semi-rígido</v>
      </c>
      <c r="U3802" s="56"/>
      <c r="V3802" s="33"/>
      <c r="W3802" s="33"/>
      <c r="X3802" s="33"/>
    </row>
    <row r="3803" ht="15.75" customHeight="1">
      <c r="A3803" s="19" t="str">
        <f>Def_Sistemas_Conectores_Cabos!$A$22</f>
        <v>BPM de elétrons</v>
      </c>
      <c r="B3803" s="22" t="str">
        <f>Datas_Entregas!$A$3</f>
        <v>BTS/Anel</v>
      </c>
      <c r="C3803" s="25">
        <f t="array" ref="C3803">INDEX(Datas_Entregas!$B$2:$B$100, MATCH(B3803, Datas_Entregas!$A$2:$A$100, 0), 1)</f>
        <v>43296</v>
      </c>
      <c r="D3803" s="22" t="str">
        <f>Def_Status_Montagem!$A$4</f>
        <v>Comprado / Esperando entrega</v>
      </c>
      <c r="E3803" s="35" t="str">
        <f>Def_Status_Montagem!$B$4</f>
        <v>Contratada (inclui etiqueta)</v>
      </c>
      <c r="F3803" s="26"/>
      <c r="G3803" s="27"/>
      <c r="H3803" s="26" t="str">
        <f t="array" ref="H3803">INDEX(Def_Instancias_Equipamentos!$E$2:$E$5135, MATCH(K3803, Def_Instancias_Equipamentos!$D$2:$D$5135, 0), 1)</f>
        <v>SI-04M2</v>
      </c>
      <c r="I3803" s="27" t="str">
        <f t="array" ref="I3803">INDEX(Def_Instancias_Equipamentos!$E$2:$E$5135, MATCH(L3803, Def_Instancias_Equipamentos!$D$2:$D$5135, 0), 1)</f>
        <v>SI-04M2</v>
      </c>
      <c r="J3803" s="27" t="str">
        <f t="shared" si="26"/>
        <v>INTERNO</v>
      </c>
      <c r="K3803" s="28" t="str">
        <f>Def_Instancias_Equipamentos!$D$561</f>
        <v>SI-04M2:DI-BPMPkup</v>
      </c>
      <c r="L3803" s="19" t="str">
        <f>Def_Instancias_Equipamentos!$D$1072</f>
        <v>SI-04M2:DI-BPMSigPatch</v>
      </c>
      <c r="M3803" s="44" t="s">
        <v>80</v>
      </c>
      <c r="N3803" s="30" t="s">
        <v>50</v>
      </c>
      <c r="O3803" s="28" t="str">
        <f>Def_Sistemas_Conectores_Cabos!$B$8</f>
        <v>SMA-RP 50-ohm</v>
      </c>
      <c r="P3803" s="19" t="str">
        <f>Def_Sistemas_Conectores_Cabos!$B$8</f>
        <v>SMA-RP 50-ohm</v>
      </c>
      <c r="Q3803" s="231" t="s">
        <v>1358</v>
      </c>
      <c r="R3803" s="45">
        <v>0.5</v>
      </c>
      <c r="S3803" s="45">
        <v>0.5</v>
      </c>
      <c r="T3803" s="19" t="str">
        <f>Def_Sistemas_Conectores_Cabos!$C$8</f>
        <v>Cabo coaxial semi-rígido</v>
      </c>
      <c r="U3803" s="56"/>
      <c r="V3803" s="33"/>
      <c r="W3803" s="33"/>
      <c r="X3803" s="33"/>
    </row>
    <row r="3804" ht="15.75" customHeight="1">
      <c r="A3804" s="19" t="str">
        <f>Def_Sistemas_Conectores_Cabos!$A$22</f>
        <v>BPM de elétrons</v>
      </c>
      <c r="B3804" s="22" t="str">
        <f>Datas_Entregas!$A$3</f>
        <v>BTS/Anel</v>
      </c>
      <c r="C3804" s="25">
        <f t="array" ref="C3804">INDEX(Datas_Entregas!$B$2:$B$100, MATCH(B3804, Datas_Entregas!$A$2:$A$100, 0), 1)</f>
        <v>43296</v>
      </c>
      <c r="D3804" s="22" t="str">
        <f>Def_Status_Montagem!$A$4</f>
        <v>Comprado / Esperando entrega</v>
      </c>
      <c r="E3804" s="35" t="str">
        <f>Def_Status_Montagem!$B$4</f>
        <v>Contratada (inclui etiqueta)</v>
      </c>
      <c r="F3804" s="26"/>
      <c r="G3804" s="27"/>
      <c r="H3804" s="26" t="str">
        <f t="array" ref="H3804">INDEX(Def_Instancias_Equipamentos!$E$2:$E$5135, MATCH(K3804, Def_Instancias_Equipamentos!$D$2:$D$5135, 0), 1)</f>
        <v>SI-04SB</v>
      </c>
      <c r="I3804" s="27" t="str">
        <f t="array" ref="I3804">INDEX(Def_Instancias_Equipamentos!$E$2:$E$5135, MATCH(L3804, Def_Instancias_Equipamentos!$D$2:$D$5135, 0), 1)</f>
        <v>SI-04SB</v>
      </c>
      <c r="J3804" s="27" t="str">
        <f t="shared" si="26"/>
        <v>INTERNO</v>
      </c>
      <c r="K3804" s="28" t="str">
        <f>Def_Instancias_Equipamentos!$D$696</f>
        <v>SI-04SB:DI-BPMPkup-1</v>
      </c>
      <c r="L3804" s="19" t="str">
        <f>Def_Instancias_Equipamentos!$D$1207</f>
        <v>SI-04SB:DI-BPMSigPatch-1</v>
      </c>
      <c r="M3804" s="44" t="s">
        <v>80</v>
      </c>
      <c r="N3804" s="30" t="s">
        <v>50</v>
      </c>
      <c r="O3804" s="28" t="str">
        <f>Def_Sistemas_Conectores_Cabos!$B$8</f>
        <v>SMA-RP 50-ohm</v>
      </c>
      <c r="P3804" s="19" t="str">
        <f>Def_Sistemas_Conectores_Cabos!$B$8</f>
        <v>SMA-RP 50-ohm</v>
      </c>
      <c r="Q3804" s="231" t="s">
        <v>1358</v>
      </c>
      <c r="R3804" s="45">
        <v>0.5</v>
      </c>
      <c r="S3804" s="45">
        <v>0.5</v>
      </c>
      <c r="T3804" s="19" t="str">
        <f>Def_Sistemas_Conectores_Cabos!$C$8</f>
        <v>Cabo coaxial semi-rígido</v>
      </c>
      <c r="U3804" s="56"/>
      <c r="V3804" s="33"/>
      <c r="W3804" s="33"/>
      <c r="X3804" s="33"/>
    </row>
    <row r="3805" ht="15.75" customHeight="1">
      <c r="A3805" s="19" t="str">
        <f>Def_Sistemas_Conectores_Cabos!$A$22</f>
        <v>BPM de elétrons</v>
      </c>
      <c r="B3805" s="22" t="str">
        <f>Datas_Entregas!$A$3</f>
        <v>BTS/Anel</v>
      </c>
      <c r="C3805" s="25">
        <f t="array" ref="C3805">INDEX(Datas_Entregas!$B$2:$B$100, MATCH(B3805, Datas_Entregas!$A$2:$A$100, 0), 1)</f>
        <v>43296</v>
      </c>
      <c r="D3805" s="22" t="str">
        <f>Def_Status_Montagem!$A$4</f>
        <v>Comprado / Esperando entrega</v>
      </c>
      <c r="E3805" s="35" t="str">
        <f>Def_Status_Montagem!$B$4</f>
        <v>Contratada (inclui etiqueta)</v>
      </c>
      <c r="F3805" s="26"/>
      <c r="G3805" s="27"/>
      <c r="H3805" s="26" t="str">
        <f t="array" ref="H3805">INDEX(Def_Instancias_Equipamentos!$E$2:$E$5135, MATCH(K3805, Def_Instancias_Equipamentos!$D$2:$D$5135, 0), 1)</f>
        <v>SI-04SB</v>
      </c>
      <c r="I3805" s="27" t="str">
        <f t="array" ref="I3805">INDEX(Def_Instancias_Equipamentos!$E$2:$E$5135, MATCH(L3805, Def_Instancias_Equipamentos!$D$2:$D$5135, 0), 1)</f>
        <v>SI-04SB</v>
      </c>
      <c r="J3805" s="27" t="str">
        <f t="shared" si="26"/>
        <v>INTERNO</v>
      </c>
      <c r="K3805" s="28" t="str">
        <f>Def_Instancias_Equipamentos!$D$697</f>
        <v>SI-04SB:DI-BPMPkup-2</v>
      </c>
      <c r="L3805" s="19" t="str">
        <f>Def_Instancias_Equipamentos!$D$1208</f>
        <v>SI-04SB:DI-BPMSigPatch-2</v>
      </c>
      <c r="M3805" s="44" t="s">
        <v>80</v>
      </c>
      <c r="N3805" s="30" t="s">
        <v>50</v>
      </c>
      <c r="O3805" s="28" t="str">
        <f>Def_Sistemas_Conectores_Cabos!$B$8</f>
        <v>SMA-RP 50-ohm</v>
      </c>
      <c r="P3805" s="19" t="str">
        <f>Def_Sistemas_Conectores_Cabos!$B$8</f>
        <v>SMA-RP 50-ohm</v>
      </c>
      <c r="Q3805" s="231" t="s">
        <v>1358</v>
      </c>
      <c r="R3805" s="45">
        <v>0.5</v>
      </c>
      <c r="S3805" s="45">
        <v>0.5</v>
      </c>
      <c r="T3805" s="19" t="str">
        <f>Def_Sistemas_Conectores_Cabos!$C$8</f>
        <v>Cabo coaxial semi-rígido</v>
      </c>
      <c r="U3805" s="56"/>
      <c r="V3805" s="33"/>
      <c r="W3805" s="33"/>
      <c r="X3805" s="33"/>
    </row>
    <row r="3806" ht="15.75" customHeight="1">
      <c r="A3806" s="19" t="str">
        <f>Def_Sistemas_Conectores_Cabos!$A$22</f>
        <v>BPM de elétrons</v>
      </c>
      <c r="B3806" s="22" t="str">
        <f>Datas_Entregas!$A$3</f>
        <v>BTS/Anel</v>
      </c>
      <c r="C3806" s="25">
        <f t="array" ref="C3806">INDEX(Datas_Entregas!$B$2:$B$100, MATCH(B3806, Datas_Entregas!$A$2:$A$100, 0), 1)</f>
        <v>43296</v>
      </c>
      <c r="D3806" s="22" t="str">
        <f>Def_Status_Montagem!$A$4</f>
        <v>Comprado / Esperando entrega</v>
      </c>
      <c r="E3806" s="35" t="str">
        <f>Def_Status_Montagem!$B$4</f>
        <v>Contratada (inclui etiqueta)</v>
      </c>
      <c r="F3806" s="26"/>
      <c r="G3806" s="27"/>
      <c r="H3806" s="26" t="str">
        <f t="array" ref="H3806">INDEX(Def_Instancias_Equipamentos!$E$2:$E$5135, MATCH(K3806, Def_Instancias_Equipamentos!$D$2:$D$5135, 0), 1)</f>
        <v>SI-05C1</v>
      </c>
      <c r="I3806" s="27" t="str">
        <f t="array" ref="I3806">INDEX(Def_Instancias_Equipamentos!$E$2:$E$5135, MATCH(L3806, Def_Instancias_Equipamentos!$D$2:$D$5135, 0), 1)</f>
        <v>SI-05C1</v>
      </c>
      <c r="J3806" s="27" t="str">
        <f t="shared" si="26"/>
        <v>INTERNO</v>
      </c>
      <c r="K3806" s="28" t="str">
        <f>Def_Instancias_Equipamentos!$D$562</f>
        <v>SI-05C1:DI-BPMPkup-1</v>
      </c>
      <c r="L3806" s="19" t="str">
        <f>Def_Instancias_Equipamentos!$D$1073</f>
        <v>SI-05C1:DI-BPMSigPatch-1</v>
      </c>
      <c r="M3806" s="44" t="s">
        <v>80</v>
      </c>
      <c r="N3806" s="30" t="s">
        <v>50</v>
      </c>
      <c r="O3806" s="28" t="str">
        <f>Def_Sistemas_Conectores_Cabos!$B$8</f>
        <v>SMA-RP 50-ohm</v>
      </c>
      <c r="P3806" s="19" t="str">
        <f>Def_Sistemas_Conectores_Cabos!$B$8</f>
        <v>SMA-RP 50-ohm</v>
      </c>
      <c r="Q3806" s="231" t="s">
        <v>1358</v>
      </c>
      <c r="R3806" s="45">
        <v>0.5</v>
      </c>
      <c r="S3806" s="45">
        <v>0.5</v>
      </c>
      <c r="T3806" s="19" t="str">
        <f>Def_Sistemas_Conectores_Cabos!$C$8</f>
        <v>Cabo coaxial semi-rígido</v>
      </c>
      <c r="U3806" s="56"/>
      <c r="V3806" s="33"/>
      <c r="W3806" s="33"/>
      <c r="X3806" s="33"/>
    </row>
    <row r="3807" ht="15.75" customHeight="1">
      <c r="A3807" s="19" t="str">
        <f>Def_Sistemas_Conectores_Cabos!$A$22</f>
        <v>BPM de elétrons</v>
      </c>
      <c r="B3807" s="22" t="str">
        <f>Datas_Entregas!$A$3</f>
        <v>BTS/Anel</v>
      </c>
      <c r="C3807" s="25">
        <f t="array" ref="C3807">INDEX(Datas_Entregas!$B$2:$B$100, MATCH(B3807, Datas_Entregas!$A$2:$A$100, 0), 1)</f>
        <v>43296</v>
      </c>
      <c r="D3807" s="22" t="str">
        <f>Def_Status_Montagem!$A$4</f>
        <v>Comprado / Esperando entrega</v>
      </c>
      <c r="E3807" s="35" t="str">
        <f>Def_Status_Montagem!$B$4</f>
        <v>Contratada (inclui etiqueta)</v>
      </c>
      <c r="F3807" s="26"/>
      <c r="G3807" s="27"/>
      <c r="H3807" s="26" t="str">
        <f t="array" ref="H3807">INDEX(Def_Instancias_Equipamentos!$E$2:$E$5135, MATCH(K3807, Def_Instancias_Equipamentos!$D$2:$D$5135, 0), 1)</f>
        <v>SI-05C1</v>
      </c>
      <c r="I3807" s="27" t="str">
        <f t="array" ref="I3807">INDEX(Def_Instancias_Equipamentos!$E$2:$E$5135, MATCH(L3807, Def_Instancias_Equipamentos!$D$2:$D$5135, 0), 1)</f>
        <v>SI-05C1</v>
      </c>
      <c r="J3807" s="27" t="str">
        <f t="shared" si="26"/>
        <v>INTERNO</v>
      </c>
      <c r="K3807" s="28" t="str">
        <f>Def_Instancias_Equipamentos!$D$563</f>
        <v>SI-05C1:DI-BPMPkup-2</v>
      </c>
      <c r="L3807" s="19" t="str">
        <f>Def_Instancias_Equipamentos!$D$1074</f>
        <v>SI-05C1:DI-BPMSigPatch-2</v>
      </c>
      <c r="M3807" s="44" t="s">
        <v>80</v>
      </c>
      <c r="N3807" s="30" t="s">
        <v>50</v>
      </c>
      <c r="O3807" s="28" t="str">
        <f>Def_Sistemas_Conectores_Cabos!$B$8</f>
        <v>SMA-RP 50-ohm</v>
      </c>
      <c r="P3807" s="19" t="str">
        <f>Def_Sistemas_Conectores_Cabos!$B$8</f>
        <v>SMA-RP 50-ohm</v>
      </c>
      <c r="Q3807" s="231" t="s">
        <v>1358</v>
      </c>
      <c r="R3807" s="45">
        <v>0.5</v>
      </c>
      <c r="S3807" s="45">
        <v>0.5</v>
      </c>
      <c r="T3807" s="19" t="str">
        <f>Def_Sistemas_Conectores_Cabos!$C$8</f>
        <v>Cabo coaxial semi-rígido</v>
      </c>
      <c r="U3807" s="56"/>
      <c r="V3807" s="33"/>
      <c r="W3807" s="33"/>
      <c r="X3807" s="33"/>
    </row>
    <row r="3808" ht="15.75" customHeight="1">
      <c r="A3808" s="19" t="str">
        <f>Def_Sistemas_Conectores_Cabos!$A$22</f>
        <v>BPM de elétrons</v>
      </c>
      <c r="B3808" s="22" t="str">
        <f>Datas_Entregas!$A$3</f>
        <v>BTS/Anel</v>
      </c>
      <c r="C3808" s="25">
        <f t="array" ref="C3808">INDEX(Datas_Entregas!$B$2:$B$100, MATCH(B3808, Datas_Entregas!$A$2:$A$100, 0), 1)</f>
        <v>43296</v>
      </c>
      <c r="D3808" s="22" t="str">
        <f>Def_Status_Montagem!$A$4</f>
        <v>Comprado / Esperando entrega</v>
      </c>
      <c r="E3808" s="35" t="str">
        <f>Def_Status_Montagem!$B$4</f>
        <v>Contratada (inclui etiqueta)</v>
      </c>
      <c r="F3808" s="26"/>
      <c r="G3808" s="27"/>
      <c r="H3808" s="26" t="str">
        <f t="array" ref="H3808">INDEX(Def_Instancias_Equipamentos!$E$2:$E$5135, MATCH(K3808, Def_Instancias_Equipamentos!$D$2:$D$5135, 0), 1)</f>
        <v>SI-05C2</v>
      </c>
      <c r="I3808" s="27" t="str">
        <f t="array" ref="I3808">INDEX(Def_Instancias_Equipamentos!$E$2:$E$5135, MATCH(L3808, Def_Instancias_Equipamentos!$D$2:$D$5135, 0), 1)</f>
        <v>SI-05C2</v>
      </c>
      <c r="J3808" s="27" t="str">
        <f t="shared" si="26"/>
        <v>INTERNO</v>
      </c>
      <c r="K3808" s="28" t="str">
        <f>Def_Instancias_Equipamentos!$D$564</f>
        <v>SI-05C2:DI-BPMPkup</v>
      </c>
      <c r="L3808" s="19" t="str">
        <f>Def_Instancias_Equipamentos!$D$1075</f>
        <v>SI-05C2:DI-BPMSigPatch</v>
      </c>
      <c r="M3808" s="44" t="s">
        <v>80</v>
      </c>
      <c r="N3808" s="30" t="s">
        <v>50</v>
      </c>
      <c r="O3808" s="28" t="str">
        <f>Def_Sistemas_Conectores_Cabos!$B$8</f>
        <v>SMA-RP 50-ohm</v>
      </c>
      <c r="P3808" s="19" t="str">
        <f>Def_Sistemas_Conectores_Cabos!$B$8</f>
        <v>SMA-RP 50-ohm</v>
      </c>
      <c r="Q3808" s="231" t="s">
        <v>1358</v>
      </c>
      <c r="R3808" s="45">
        <v>0.5</v>
      </c>
      <c r="S3808" s="45">
        <v>0.5</v>
      </c>
      <c r="T3808" s="19" t="str">
        <f>Def_Sistemas_Conectores_Cabos!$C$8</f>
        <v>Cabo coaxial semi-rígido</v>
      </c>
      <c r="U3808" s="56"/>
      <c r="V3808" s="33"/>
      <c r="W3808" s="33"/>
      <c r="X3808" s="33"/>
    </row>
    <row r="3809" ht="15.75" customHeight="1">
      <c r="A3809" s="19" t="str">
        <f>Def_Sistemas_Conectores_Cabos!$A$22</f>
        <v>BPM de elétrons</v>
      </c>
      <c r="B3809" s="22" t="str">
        <f>Datas_Entregas!$A$3</f>
        <v>BTS/Anel</v>
      </c>
      <c r="C3809" s="25">
        <f t="array" ref="C3809">INDEX(Datas_Entregas!$B$2:$B$100, MATCH(B3809, Datas_Entregas!$A$2:$A$100, 0), 1)</f>
        <v>43296</v>
      </c>
      <c r="D3809" s="22" t="str">
        <f>Def_Status_Montagem!$A$4</f>
        <v>Comprado / Esperando entrega</v>
      </c>
      <c r="E3809" s="35" t="str">
        <f>Def_Status_Montagem!$B$4</f>
        <v>Contratada (inclui etiqueta)</v>
      </c>
      <c r="F3809" s="26"/>
      <c r="G3809" s="27"/>
      <c r="H3809" s="26" t="str">
        <f t="array" ref="H3809">INDEX(Def_Instancias_Equipamentos!$E$2:$E$5135, MATCH(K3809, Def_Instancias_Equipamentos!$D$2:$D$5135, 0), 1)</f>
        <v>SI-05C3</v>
      </c>
      <c r="I3809" s="27" t="str">
        <f t="array" ref="I3809">INDEX(Def_Instancias_Equipamentos!$E$2:$E$5135, MATCH(L3809, Def_Instancias_Equipamentos!$D$2:$D$5135, 0), 1)</f>
        <v>SI-05C3</v>
      </c>
      <c r="J3809" s="27" t="str">
        <f t="shared" si="26"/>
        <v>INTERNO</v>
      </c>
      <c r="K3809" s="28" t="str">
        <f>Def_Instancias_Equipamentos!$D$565</f>
        <v>SI-05C3:DI-BPMPkup-1</v>
      </c>
      <c r="L3809" s="19" t="str">
        <f>Def_Instancias_Equipamentos!$D$1076</f>
        <v>SI-05C3:DI-BPMSigPatch-1</v>
      </c>
      <c r="M3809" s="44" t="s">
        <v>80</v>
      </c>
      <c r="N3809" s="30" t="s">
        <v>50</v>
      </c>
      <c r="O3809" s="28" t="str">
        <f>Def_Sistemas_Conectores_Cabos!$B$8</f>
        <v>SMA-RP 50-ohm</v>
      </c>
      <c r="P3809" s="19" t="str">
        <f>Def_Sistemas_Conectores_Cabos!$B$8</f>
        <v>SMA-RP 50-ohm</v>
      </c>
      <c r="Q3809" s="231" t="s">
        <v>1358</v>
      </c>
      <c r="R3809" s="45">
        <v>0.5</v>
      </c>
      <c r="S3809" s="45">
        <v>0.5</v>
      </c>
      <c r="T3809" s="19" t="str">
        <f>Def_Sistemas_Conectores_Cabos!$C$8</f>
        <v>Cabo coaxial semi-rígido</v>
      </c>
      <c r="U3809" s="56"/>
      <c r="V3809" s="33"/>
      <c r="W3809" s="33"/>
      <c r="X3809" s="33"/>
    </row>
    <row r="3810" ht="15.75" customHeight="1">
      <c r="A3810" s="19" t="str">
        <f>Def_Sistemas_Conectores_Cabos!$A$22</f>
        <v>BPM de elétrons</v>
      </c>
      <c r="B3810" s="22" t="str">
        <f>Datas_Entregas!$A$3</f>
        <v>BTS/Anel</v>
      </c>
      <c r="C3810" s="25">
        <f t="array" ref="C3810">INDEX(Datas_Entregas!$B$2:$B$100, MATCH(B3810, Datas_Entregas!$A$2:$A$100, 0), 1)</f>
        <v>43296</v>
      </c>
      <c r="D3810" s="22" t="str">
        <f>Def_Status_Montagem!$A$4</f>
        <v>Comprado / Esperando entrega</v>
      </c>
      <c r="E3810" s="35" t="str">
        <f>Def_Status_Montagem!$B$4</f>
        <v>Contratada (inclui etiqueta)</v>
      </c>
      <c r="F3810" s="26"/>
      <c r="G3810" s="27"/>
      <c r="H3810" s="26" t="str">
        <f t="array" ref="H3810">INDEX(Def_Instancias_Equipamentos!$E$2:$E$5135, MATCH(K3810, Def_Instancias_Equipamentos!$D$2:$D$5135, 0), 1)</f>
        <v>SI-05C3</v>
      </c>
      <c r="I3810" s="27" t="str">
        <f t="array" ref="I3810">INDEX(Def_Instancias_Equipamentos!$E$2:$E$5135, MATCH(L3810, Def_Instancias_Equipamentos!$D$2:$D$5135, 0), 1)</f>
        <v>SI-05C3</v>
      </c>
      <c r="J3810" s="27" t="str">
        <f t="shared" si="26"/>
        <v>INTERNO</v>
      </c>
      <c r="K3810" s="28" t="str">
        <f>Def_Instancias_Equipamentos!$D$566</f>
        <v>SI-05C3:DI-BPMPkup-2</v>
      </c>
      <c r="L3810" s="19" t="str">
        <f>Def_Instancias_Equipamentos!$D$1077</f>
        <v>SI-05C3:DI-BPMSigPatch-2</v>
      </c>
      <c r="M3810" s="44" t="s">
        <v>80</v>
      </c>
      <c r="N3810" s="30" t="s">
        <v>50</v>
      </c>
      <c r="O3810" s="28" t="str">
        <f>Def_Sistemas_Conectores_Cabos!$B$8</f>
        <v>SMA-RP 50-ohm</v>
      </c>
      <c r="P3810" s="19" t="str">
        <f>Def_Sistemas_Conectores_Cabos!$B$8</f>
        <v>SMA-RP 50-ohm</v>
      </c>
      <c r="Q3810" s="231" t="s">
        <v>1358</v>
      </c>
      <c r="R3810" s="45">
        <v>0.5</v>
      </c>
      <c r="S3810" s="45">
        <v>0.5</v>
      </c>
      <c r="T3810" s="19" t="str">
        <f>Def_Sistemas_Conectores_Cabos!$C$8</f>
        <v>Cabo coaxial semi-rígido</v>
      </c>
      <c r="U3810" s="56"/>
      <c r="V3810" s="33"/>
      <c r="W3810" s="33"/>
      <c r="X3810" s="33"/>
    </row>
    <row r="3811" ht="15.75" customHeight="1">
      <c r="A3811" s="19" t="str">
        <f>Def_Sistemas_Conectores_Cabos!$A$22</f>
        <v>BPM de elétrons</v>
      </c>
      <c r="B3811" s="22" t="str">
        <f>Datas_Entregas!$A$3</f>
        <v>BTS/Anel</v>
      </c>
      <c r="C3811" s="25">
        <f t="array" ref="C3811">INDEX(Datas_Entregas!$B$2:$B$100, MATCH(B3811, Datas_Entregas!$A$2:$A$100, 0), 1)</f>
        <v>43296</v>
      </c>
      <c r="D3811" s="22" t="str">
        <f>Def_Status_Montagem!$A$4</f>
        <v>Comprado / Esperando entrega</v>
      </c>
      <c r="E3811" s="35" t="str">
        <f>Def_Status_Montagem!$B$4</f>
        <v>Contratada (inclui etiqueta)</v>
      </c>
      <c r="F3811" s="26"/>
      <c r="G3811" s="27"/>
      <c r="H3811" s="26" t="str">
        <f t="array" ref="H3811">INDEX(Def_Instancias_Equipamentos!$E$2:$E$5135, MATCH(K3811, Def_Instancias_Equipamentos!$D$2:$D$5135, 0), 1)</f>
        <v>SI-05C4</v>
      </c>
      <c r="I3811" s="27" t="str">
        <f t="array" ref="I3811">INDEX(Def_Instancias_Equipamentos!$E$2:$E$5135, MATCH(L3811, Def_Instancias_Equipamentos!$D$2:$D$5135, 0), 1)</f>
        <v>SI-05C4</v>
      </c>
      <c r="J3811" s="27" t="str">
        <f t="shared" si="26"/>
        <v>INTERNO</v>
      </c>
      <c r="K3811" s="28" t="str">
        <f>Def_Instancias_Equipamentos!$D$567</f>
        <v>SI-05C4:DI-BPMPkup</v>
      </c>
      <c r="L3811" s="19" t="str">
        <f>Def_Instancias_Equipamentos!$D$1078</f>
        <v>SI-05C4:DI-BPMSigPatch</v>
      </c>
      <c r="M3811" s="44" t="s">
        <v>80</v>
      </c>
      <c r="N3811" s="30" t="s">
        <v>50</v>
      </c>
      <c r="O3811" s="28" t="str">
        <f>Def_Sistemas_Conectores_Cabos!$B$8</f>
        <v>SMA-RP 50-ohm</v>
      </c>
      <c r="P3811" s="19" t="str">
        <f>Def_Sistemas_Conectores_Cabos!$B$8</f>
        <v>SMA-RP 50-ohm</v>
      </c>
      <c r="Q3811" s="231" t="s">
        <v>1358</v>
      </c>
      <c r="R3811" s="45">
        <v>0.5</v>
      </c>
      <c r="S3811" s="45">
        <v>0.5</v>
      </c>
      <c r="T3811" s="19" t="str">
        <f>Def_Sistemas_Conectores_Cabos!$C$8</f>
        <v>Cabo coaxial semi-rígido</v>
      </c>
      <c r="U3811" s="56"/>
      <c r="V3811" s="33"/>
      <c r="W3811" s="33"/>
      <c r="X3811" s="33"/>
    </row>
    <row r="3812" ht="15.75" customHeight="1">
      <c r="A3812" s="19" t="str">
        <f>Def_Sistemas_Conectores_Cabos!$A$22</f>
        <v>BPM de elétrons</v>
      </c>
      <c r="B3812" s="22" t="str">
        <f>Datas_Entregas!$A$3</f>
        <v>BTS/Anel</v>
      </c>
      <c r="C3812" s="25">
        <f t="array" ref="C3812">INDEX(Datas_Entregas!$B$2:$B$100, MATCH(B3812, Datas_Entregas!$A$2:$A$100, 0), 1)</f>
        <v>43296</v>
      </c>
      <c r="D3812" s="22" t="str">
        <f>Def_Status_Montagem!$A$4</f>
        <v>Comprado / Esperando entrega</v>
      </c>
      <c r="E3812" s="35" t="str">
        <f>Def_Status_Montagem!$B$4</f>
        <v>Contratada (inclui etiqueta)</v>
      </c>
      <c r="F3812" s="26"/>
      <c r="G3812" s="27"/>
      <c r="H3812" s="26" t="str">
        <f t="array" ref="H3812">INDEX(Def_Instancias_Equipamentos!$E$2:$E$5135, MATCH(K3812, Def_Instancias_Equipamentos!$D$2:$D$5135, 0), 1)</f>
        <v>SI-05M1</v>
      </c>
      <c r="I3812" s="27" t="str">
        <f t="array" ref="I3812">INDEX(Def_Instancias_Equipamentos!$E$2:$E$5135, MATCH(L3812, Def_Instancias_Equipamentos!$D$2:$D$5135, 0), 1)</f>
        <v>SI-05M1</v>
      </c>
      <c r="J3812" s="27" t="str">
        <f t="shared" si="26"/>
        <v>INTERNO</v>
      </c>
      <c r="K3812" s="28" t="str">
        <f>Def_Instancias_Equipamentos!$D$568</f>
        <v>SI-05M1:DI-BPMPkup</v>
      </c>
      <c r="L3812" s="19" t="str">
        <f>Def_Instancias_Equipamentos!$D$1079</f>
        <v>SI-05M1:DI-BPMSigPatch</v>
      </c>
      <c r="M3812" s="44" t="s">
        <v>80</v>
      </c>
      <c r="N3812" s="30" t="s">
        <v>50</v>
      </c>
      <c r="O3812" s="28" t="str">
        <f>Def_Sistemas_Conectores_Cabos!$B$8</f>
        <v>SMA-RP 50-ohm</v>
      </c>
      <c r="P3812" s="19" t="str">
        <f>Def_Sistemas_Conectores_Cabos!$B$8</f>
        <v>SMA-RP 50-ohm</v>
      </c>
      <c r="Q3812" s="231" t="s">
        <v>1358</v>
      </c>
      <c r="R3812" s="45">
        <v>0.5</v>
      </c>
      <c r="S3812" s="45">
        <v>0.5</v>
      </c>
      <c r="T3812" s="19" t="str">
        <f>Def_Sistemas_Conectores_Cabos!$C$8</f>
        <v>Cabo coaxial semi-rígido</v>
      </c>
      <c r="U3812" s="56"/>
      <c r="V3812" s="33"/>
      <c r="W3812" s="33"/>
      <c r="X3812" s="33"/>
    </row>
    <row r="3813" ht="15.75" customHeight="1">
      <c r="A3813" s="19" t="str">
        <f>Def_Sistemas_Conectores_Cabos!$A$22</f>
        <v>BPM de elétrons</v>
      </c>
      <c r="B3813" s="22" t="str">
        <f>Datas_Entregas!$A$3</f>
        <v>BTS/Anel</v>
      </c>
      <c r="C3813" s="25">
        <f t="array" ref="C3813">INDEX(Datas_Entregas!$B$2:$B$100, MATCH(B3813, Datas_Entregas!$A$2:$A$100, 0), 1)</f>
        <v>43296</v>
      </c>
      <c r="D3813" s="22" t="str">
        <f>Def_Status_Montagem!$A$4</f>
        <v>Comprado / Esperando entrega</v>
      </c>
      <c r="E3813" s="35" t="str">
        <f>Def_Status_Montagem!$B$4</f>
        <v>Contratada (inclui etiqueta)</v>
      </c>
      <c r="F3813" s="26"/>
      <c r="G3813" s="27"/>
      <c r="H3813" s="26" t="str">
        <f t="array" ref="H3813">INDEX(Def_Instancias_Equipamentos!$E$2:$E$5135, MATCH(K3813, Def_Instancias_Equipamentos!$D$2:$D$5135, 0), 1)</f>
        <v>SI-05M2</v>
      </c>
      <c r="I3813" s="27" t="str">
        <f t="array" ref="I3813">INDEX(Def_Instancias_Equipamentos!$E$2:$E$5135, MATCH(L3813, Def_Instancias_Equipamentos!$D$2:$D$5135, 0), 1)</f>
        <v>SI-05M2</v>
      </c>
      <c r="J3813" s="27" t="str">
        <f t="shared" si="26"/>
        <v>INTERNO</v>
      </c>
      <c r="K3813" s="28" t="str">
        <f>Def_Instancias_Equipamentos!$D$569</f>
        <v>SI-05M2:DI-BPMPkup</v>
      </c>
      <c r="L3813" s="19" t="str">
        <f>Def_Instancias_Equipamentos!$D$1080</f>
        <v>SI-05M2:DI-BPMSigPatch</v>
      </c>
      <c r="M3813" s="44" t="s">
        <v>80</v>
      </c>
      <c r="N3813" s="30" t="s">
        <v>50</v>
      </c>
      <c r="O3813" s="28" t="str">
        <f>Def_Sistemas_Conectores_Cabos!$B$8</f>
        <v>SMA-RP 50-ohm</v>
      </c>
      <c r="P3813" s="19" t="str">
        <f>Def_Sistemas_Conectores_Cabos!$B$8</f>
        <v>SMA-RP 50-ohm</v>
      </c>
      <c r="Q3813" s="231" t="s">
        <v>1358</v>
      </c>
      <c r="R3813" s="45">
        <v>0.5</v>
      </c>
      <c r="S3813" s="45">
        <v>0.5</v>
      </c>
      <c r="T3813" s="19" t="str">
        <f>Def_Sistemas_Conectores_Cabos!$C$8</f>
        <v>Cabo coaxial semi-rígido</v>
      </c>
      <c r="U3813" s="56"/>
      <c r="V3813" s="33"/>
      <c r="W3813" s="33"/>
      <c r="X3813" s="33"/>
    </row>
    <row r="3814" ht="15.75" customHeight="1">
      <c r="A3814" s="19" t="str">
        <f>Def_Sistemas_Conectores_Cabos!$A$22</f>
        <v>BPM de elétrons</v>
      </c>
      <c r="B3814" s="22" t="str">
        <f>Datas_Entregas!$A$3</f>
        <v>BTS/Anel</v>
      </c>
      <c r="C3814" s="25">
        <f t="array" ref="C3814">INDEX(Datas_Entregas!$B$2:$B$100, MATCH(B3814, Datas_Entregas!$A$2:$A$100, 0), 1)</f>
        <v>43296</v>
      </c>
      <c r="D3814" s="22" t="str">
        <f>Def_Status_Montagem!$A$4</f>
        <v>Comprado / Esperando entrega</v>
      </c>
      <c r="E3814" s="35" t="str">
        <f>Def_Status_Montagem!$B$4</f>
        <v>Contratada (inclui etiqueta)</v>
      </c>
      <c r="F3814" s="26"/>
      <c r="G3814" s="27"/>
      <c r="H3814" s="26" t="str">
        <f t="array" ref="H3814">INDEX(Def_Instancias_Equipamentos!$E$2:$E$5135, MATCH(K3814, Def_Instancias_Equipamentos!$D$2:$D$5135, 0), 1)</f>
        <v>SI-05SA</v>
      </c>
      <c r="I3814" s="27" t="str">
        <f t="array" ref="I3814">INDEX(Def_Instancias_Equipamentos!$E$2:$E$5135, MATCH(L3814, Def_Instancias_Equipamentos!$D$2:$D$5135, 0), 1)</f>
        <v>SI-05SA</v>
      </c>
      <c r="J3814" s="27" t="str">
        <f t="shared" si="26"/>
        <v>INTERNO</v>
      </c>
      <c r="K3814" s="28" t="str">
        <f>Def_Instancias_Equipamentos!$D$698</f>
        <v>SI-05SA:DI-BPMPkup-1</v>
      </c>
      <c r="L3814" s="19" t="str">
        <f>Def_Instancias_Equipamentos!$D$1209</f>
        <v>SI-05SA:DI-BPMSigPatch-1</v>
      </c>
      <c r="M3814" s="44" t="s">
        <v>80</v>
      </c>
      <c r="N3814" s="30" t="s">
        <v>50</v>
      </c>
      <c r="O3814" s="28" t="str">
        <f>Def_Sistemas_Conectores_Cabos!$B$8</f>
        <v>SMA-RP 50-ohm</v>
      </c>
      <c r="P3814" s="19" t="str">
        <f>Def_Sistemas_Conectores_Cabos!$B$8</f>
        <v>SMA-RP 50-ohm</v>
      </c>
      <c r="Q3814" s="231" t="s">
        <v>1358</v>
      </c>
      <c r="R3814" s="45">
        <v>0.5</v>
      </c>
      <c r="S3814" s="45">
        <v>0.5</v>
      </c>
      <c r="T3814" s="19" t="str">
        <f>Def_Sistemas_Conectores_Cabos!$C$8</f>
        <v>Cabo coaxial semi-rígido</v>
      </c>
      <c r="U3814" s="56"/>
      <c r="V3814" s="33"/>
      <c r="W3814" s="33"/>
      <c r="X3814" s="33"/>
    </row>
    <row r="3815" ht="15.75" customHeight="1">
      <c r="A3815" s="19" t="str">
        <f>Def_Sistemas_Conectores_Cabos!$A$22</f>
        <v>BPM de elétrons</v>
      </c>
      <c r="B3815" s="22" t="str">
        <f>Datas_Entregas!$A$3</f>
        <v>BTS/Anel</v>
      </c>
      <c r="C3815" s="25">
        <f t="array" ref="C3815">INDEX(Datas_Entregas!$B$2:$B$100, MATCH(B3815, Datas_Entregas!$A$2:$A$100, 0), 1)</f>
        <v>43296</v>
      </c>
      <c r="D3815" s="22" t="str">
        <f>Def_Status_Montagem!$A$4</f>
        <v>Comprado / Esperando entrega</v>
      </c>
      <c r="E3815" s="35" t="str">
        <f>Def_Status_Montagem!$B$4</f>
        <v>Contratada (inclui etiqueta)</v>
      </c>
      <c r="F3815" s="26"/>
      <c r="G3815" s="27"/>
      <c r="H3815" s="26" t="str">
        <f t="array" ref="H3815">INDEX(Def_Instancias_Equipamentos!$E$2:$E$5135, MATCH(K3815, Def_Instancias_Equipamentos!$D$2:$D$5135, 0), 1)</f>
        <v>SI-05SA</v>
      </c>
      <c r="I3815" s="27" t="str">
        <f t="array" ref="I3815">INDEX(Def_Instancias_Equipamentos!$E$2:$E$5135, MATCH(L3815, Def_Instancias_Equipamentos!$D$2:$D$5135, 0), 1)</f>
        <v>SI-05SA</v>
      </c>
      <c r="J3815" s="27" t="str">
        <f t="shared" si="26"/>
        <v>INTERNO</v>
      </c>
      <c r="K3815" s="28" t="str">
        <f>Def_Instancias_Equipamentos!$D$699</f>
        <v>SI-05SA:DI-BPMPkup-2</v>
      </c>
      <c r="L3815" s="19" t="str">
        <f>Def_Instancias_Equipamentos!$D$1210</f>
        <v>SI-05SA:DI-BPMSigPatch-2</v>
      </c>
      <c r="M3815" s="44" t="s">
        <v>80</v>
      </c>
      <c r="N3815" s="30" t="s">
        <v>50</v>
      </c>
      <c r="O3815" s="28" t="str">
        <f>Def_Sistemas_Conectores_Cabos!$B$8</f>
        <v>SMA-RP 50-ohm</v>
      </c>
      <c r="P3815" s="19" t="str">
        <f>Def_Sistemas_Conectores_Cabos!$B$8</f>
        <v>SMA-RP 50-ohm</v>
      </c>
      <c r="Q3815" s="231" t="s">
        <v>1358</v>
      </c>
      <c r="R3815" s="45">
        <v>0.5</v>
      </c>
      <c r="S3815" s="45">
        <v>0.5</v>
      </c>
      <c r="T3815" s="19" t="str">
        <f>Def_Sistemas_Conectores_Cabos!$C$8</f>
        <v>Cabo coaxial semi-rígido</v>
      </c>
      <c r="U3815" s="56"/>
      <c r="V3815" s="33"/>
      <c r="W3815" s="33"/>
      <c r="X3815" s="33"/>
    </row>
    <row r="3816" ht="15.75" customHeight="1">
      <c r="A3816" s="19" t="str">
        <f>Def_Sistemas_Conectores_Cabos!$A$22</f>
        <v>BPM de elétrons</v>
      </c>
      <c r="B3816" s="22" t="str">
        <f>Datas_Entregas!$A$3</f>
        <v>BTS/Anel</v>
      </c>
      <c r="C3816" s="25">
        <f t="array" ref="C3816">INDEX(Datas_Entregas!$B$2:$B$100, MATCH(B3816, Datas_Entregas!$A$2:$A$100, 0), 1)</f>
        <v>43296</v>
      </c>
      <c r="D3816" s="22" t="str">
        <f>Def_Status_Montagem!$A$4</f>
        <v>Comprado / Esperando entrega</v>
      </c>
      <c r="E3816" s="35" t="str">
        <f>Def_Status_Montagem!$B$4</f>
        <v>Contratada (inclui etiqueta)</v>
      </c>
      <c r="F3816" s="26"/>
      <c r="G3816" s="27"/>
      <c r="H3816" s="26" t="str">
        <f t="array" ref="H3816">INDEX(Def_Instancias_Equipamentos!$E$2:$E$5135, MATCH(K3816, Def_Instancias_Equipamentos!$D$2:$D$5135, 0), 1)</f>
        <v>SI-06C1</v>
      </c>
      <c r="I3816" s="27" t="str">
        <f t="array" ref="I3816">INDEX(Def_Instancias_Equipamentos!$E$2:$E$5135, MATCH(L3816, Def_Instancias_Equipamentos!$D$2:$D$5135, 0), 1)</f>
        <v>SI-06C1</v>
      </c>
      <c r="J3816" s="27" t="str">
        <f t="shared" si="26"/>
        <v>INTERNO</v>
      </c>
      <c r="K3816" s="28" t="str">
        <f>Def_Instancias_Equipamentos!$D$570</f>
        <v>SI-06C1:DI-BPMPkup-1</v>
      </c>
      <c r="L3816" s="19" t="str">
        <f>Def_Instancias_Equipamentos!$D$1081</f>
        <v>SI-06C1:DI-BPMSigPatch-1</v>
      </c>
      <c r="M3816" s="44" t="s">
        <v>80</v>
      </c>
      <c r="N3816" s="30" t="s">
        <v>50</v>
      </c>
      <c r="O3816" s="28" t="str">
        <f>Def_Sistemas_Conectores_Cabos!$B$8</f>
        <v>SMA-RP 50-ohm</v>
      </c>
      <c r="P3816" s="19" t="str">
        <f>Def_Sistemas_Conectores_Cabos!$B$8</f>
        <v>SMA-RP 50-ohm</v>
      </c>
      <c r="Q3816" s="231" t="s">
        <v>1358</v>
      </c>
      <c r="R3816" s="45">
        <v>0.5</v>
      </c>
      <c r="S3816" s="45">
        <v>0.5</v>
      </c>
      <c r="T3816" s="19" t="str">
        <f>Def_Sistemas_Conectores_Cabos!$C$8</f>
        <v>Cabo coaxial semi-rígido</v>
      </c>
      <c r="U3816" s="56"/>
      <c r="V3816" s="33"/>
      <c r="W3816" s="33"/>
      <c r="X3816" s="33"/>
    </row>
    <row r="3817" ht="15.75" customHeight="1">
      <c r="A3817" s="19" t="str">
        <f>Def_Sistemas_Conectores_Cabos!$A$22</f>
        <v>BPM de elétrons</v>
      </c>
      <c r="B3817" s="22" t="str">
        <f>Datas_Entregas!$A$3</f>
        <v>BTS/Anel</v>
      </c>
      <c r="C3817" s="25">
        <f t="array" ref="C3817">INDEX(Datas_Entregas!$B$2:$B$100, MATCH(B3817, Datas_Entregas!$A$2:$A$100, 0), 1)</f>
        <v>43296</v>
      </c>
      <c r="D3817" s="22" t="str">
        <f>Def_Status_Montagem!$A$4</f>
        <v>Comprado / Esperando entrega</v>
      </c>
      <c r="E3817" s="35" t="str">
        <f>Def_Status_Montagem!$B$4</f>
        <v>Contratada (inclui etiqueta)</v>
      </c>
      <c r="F3817" s="26"/>
      <c r="G3817" s="27"/>
      <c r="H3817" s="26" t="str">
        <f t="array" ref="H3817">INDEX(Def_Instancias_Equipamentos!$E$2:$E$5135, MATCH(K3817, Def_Instancias_Equipamentos!$D$2:$D$5135, 0), 1)</f>
        <v>SI-06C1</v>
      </c>
      <c r="I3817" s="27" t="str">
        <f t="array" ref="I3817">INDEX(Def_Instancias_Equipamentos!$E$2:$E$5135, MATCH(L3817, Def_Instancias_Equipamentos!$D$2:$D$5135, 0), 1)</f>
        <v>SI-06C1</v>
      </c>
      <c r="J3817" s="27" t="str">
        <f t="shared" si="26"/>
        <v>INTERNO</v>
      </c>
      <c r="K3817" s="28" t="str">
        <f>Def_Instancias_Equipamentos!$D$571</f>
        <v>SI-06C1:DI-BPMPkup-2</v>
      </c>
      <c r="L3817" s="19" t="str">
        <f>Def_Instancias_Equipamentos!$D$1082</f>
        <v>SI-06C1:DI-BPMSigPatch-2</v>
      </c>
      <c r="M3817" s="44" t="s">
        <v>80</v>
      </c>
      <c r="N3817" s="30" t="s">
        <v>50</v>
      </c>
      <c r="O3817" s="28" t="str">
        <f>Def_Sistemas_Conectores_Cabos!$B$8</f>
        <v>SMA-RP 50-ohm</v>
      </c>
      <c r="P3817" s="19" t="str">
        <f>Def_Sistemas_Conectores_Cabos!$B$8</f>
        <v>SMA-RP 50-ohm</v>
      </c>
      <c r="Q3817" s="231" t="s">
        <v>1358</v>
      </c>
      <c r="R3817" s="45">
        <v>0.5</v>
      </c>
      <c r="S3817" s="45">
        <v>0.5</v>
      </c>
      <c r="T3817" s="19" t="str">
        <f>Def_Sistemas_Conectores_Cabos!$C$8</f>
        <v>Cabo coaxial semi-rígido</v>
      </c>
      <c r="U3817" s="56"/>
      <c r="V3817" s="33"/>
      <c r="W3817" s="33"/>
      <c r="X3817" s="33"/>
    </row>
    <row r="3818" ht="15.75" customHeight="1">
      <c r="A3818" s="19" t="str">
        <f>Def_Sistemas_Conectores_Cabos!$A$22</f>
        <v>BPM de elétrons</v>
      </c>
      <c r="B3818" s="22" t="str">
        <f>Datas_Entregas!$A$3</f>
        <v>BTS/Anel</v>
      </c>
      <c r="C3818" s="25">
        <f t="array" ref="C3818">INDEX(Datas_Entregas!$B$2:$B$100, MATCH(B3818, Datas_Entregas!$A$2:$A$100, 0), 1)</f>
        <v>43296</v>
      </c>
      <c r="D3818" s="22" t="str">
        <f>Def_Status_Montagem!$A$4</f>
        <v>Comprado / Esperando entrega</v>
      </c>
      <c r="E3818" s="35" t="str">
        <f>Def_Status_Montagem!$B$4</f>
        <v>Contratada (inclui etiqueta)</v>
      </c>
      <c r="F3818" s="26"/>
      <c r="G3818" s="27"/>
      <c r="H3818" s="26" t="str">
        <f t="array" ref="H3818">INDEX(Def_Instancias_Equipamentos!$E$2:$E$5135, MATCH(K3818, Def_Instancias_Equipamentos!$D$2:$D$5135, 0), 1)</f>
        <v>SI-06C2</v>
      </c>
      <c r="I3818" s="27" t="str">
        <f t="array" ref="I3818">INDEX(Def_Instancias_Equipamentos!$E$2:$E$5135, MATCH(L3818, Def_Instancias_Equipamentos!$D$2:$D$5135, 0), 1)</f>
        <v>SI-06C2</v>
      </c>
      <c r="J3818" s="27" t="str">
        <f t="shared" si="26"/>
        <v>INTERNO</v>
      </c>
      <c r="K3818" s="28" t="str">
        <f>Def_Instancias_Equipamentos!$D$572</f>
        <v>SI-06C2:DI-BPMPkup</v>
      </c>
      <c r="L3818" s="19" t="str">
        <f>Def_Instancias_Equipamentos!$D$1083</f>
        <v>SI-06C2:DI-BPMSigPatch</v>
      </c>
      <c r="M3818" s="44" t="s">
        <v>80</v>
      </c>
      <c r="N3818" s="30" t="s">
        <v>50</v>
      </c>
      <c r="O3818" s="28" t="str">
        <f>Def_Sistemas_Conectores_Cabos!$B$8</f>
        <v>SMA-RP 50-ohm</v>
      </c>
      <c r="P3818" s="19" t="str">
        <f>Def_Sistemas_Conectores_Cabos!$B$8</f>
        <v>SMA-RP 50-ohm</v>
      </c>
      <c r="Q3818" s="231" t="s">
        <v>1358</v>
      </c>
      <c r="R3818" s="45">
        <v>0.5</v>
      </c>
      <c r="S3818" s="45">
        <v>0.5</v>
      </c>
      <c r="T3818" s="19" t="str">
        <f>Def_Sistemas_Conectores_Cabos!$C$8</f>
        <v>Cabo coaxial semi-rígido</v>
      </c>
      <c r="U3818" s="56"/>
      <c r="V3818" s="33"/>
      <c r="W3818" s="33"/>
      <c r="X3818" s="33"/>
    </row>
    <row r="3819" ht="15.75" customHeight="1">
      <c r="A3819" s="19" t="str">
        <f>Def_Sistemas_Conectores_Cabos!$A$22</f>
        <v>BPM de elétrons</v>
      </c>
      <c r="B3819" s="22" t="str">
        <f>Datas_Entregas!$A$3</f>
        <v>BTS/Anel</v>
      </c>
      <c r="C3819" s="25">
        <f t="array" ref="C3819">INDEX(Datas_Entregas!$B$2:$B$100, MATCH(B3819, Datas_Entregas!$A$2:$A$100, 0), 1)</f>
        <v>43296</v>
      </c>
      <c r="D3819" s="22" t="str">
        <f>Def_Status_Montagem!$A$4</f>
        <v>Comprado / Esperando entrega</v>
      </c>
      <c r="E3819" s="35" t="str">
        <f>Def_Status_Montagem!$B$4</f>
        <v>Contratada (inclui etiqueta)</v>
      </c>
      <c r="F3819" s="26"/>
      <c r="G3819" s="27"/>
      <c r="H3819" s="26" t="str">
        <f t="array" ref="H3819">INDEX(Def_Instancias_Equipamentos!$E$2:$E$5135, MATCH(K3819, Def_Instancias_Equipamentos!$D$2:$D$5135, 0), 1)</f>
        <v>SI-06C3</v>
      </c>
      <c r="I3819" s="27" t="str">
        <f t="array" ref="I3819">INDEX(Def_Instancias_Equipamentos!$E$2:$E$5135, MATCH(L3819, Def_Instancias_Equipamentos!$D$2:$D$5135, 0), 1)</f>
        <v>SI-06C3</v>
      </c>
      <c r="J3819" s="27" t="str">
        <f t="shared" si="26"/>
        <v>INTERNO</v>
      </c>
      <c r="K3819" s="28" t="str">
        <f>Def_Instancias_Equipamentos!$D$573</f>
        <v>SI-06C3:DI-BPMPkup-1</v>
      </c>
      <c r="L3819" s="19" t="str">
        <f>Def_Instancias_Equipamentos!$D$1084</f>
        <v>SI-06C3:DI-BPMSigPatch-1</v>
      </c>
      <c r="M3819" s="44" t="s">
        <v>80</v>
      </c>
      <c r="N3819" s="30" t="s">
        <v>50</v>
      </c>
      <c r="O3819" s="28" t="str">
        <f>Def_Sistemas_Conectores_Cabos!$B$8</f>
        <v>SMA-RP 50-ohm</v>
      </c>
      <c r="P3819" s="19" t="str">
        <f>Def_Sistemas_Conectores_Cabos!$B$8</f>
        <v>SMA-RP 50-ohm</v>
      </c>
      <c r="Q3819" s="231" t="s">
        <v>1358</v>
      </c>
      <c r="R3819" s="45">
        <v>0.5</v>
      </c>
      <c r="S3819" s="45">
        <v>0.5</v>
      </c>
      <c r="T3819" s="19" t="str">
        <f>Def_Sistemas_Conectores_Cabos!$C$8</f>
        <v>Cabo coaxial semi-rígido</v>
      </c>
      <c r="U3819" s="56"/>
      <c r="V3819" s="33"/>
      <c r="W3819" s="33"/>
      <c r="X3819" s="33"/>
    </row>
    <row r="3820" ht="15.75" customHeight="1">
      <c r="A3820" s="19" t="str">
        <f>Def_Sistemas_Conectores_Cabos!$A$22</f>
        <v>BPM de elétrons</v>
      </c>
      <c r="B3820" s="22" t="str">
        <f>Datas_Entregas!$A$3</f>
        <v>BTS/Anel</v>
      </c>
      <c r="C3820" s="25">
        <f t="array" ref="C3820">INDEX(Datas_Entregas!$B$2:$B$100, MATCH(B3820, Datas_Entregas!$A$2:$A$100, 0), 1)</f>
        <v>43296</v>
      </c>
      <c r="D3820" s="22" t="str">
        <f>Def_Status_Montagem!$A$4</f>
        <v>Comprado / Esperando entrega</v>
      </c>
      <c r="E3820" s="35" t="str">
        <f>Def_Status_Montagem!$B$4</f>
        <v>Contratada (inclui etiqueta)</v>
      </c>
      <c r="F3820" s="26"/>
      <c r="G3820" s="27"/>
      <c r="H3820" s="26" t="str">
        <f t="array" ref="H3820">INDEX(Def_Instancias_Equipamentos!$E$2:$E$5135, MATCH(K3820, Def_Instancias_Equipamentos!$D$2:$D$5135, 0), 1)</f>
        <v>SI-06C3</v>
      </c>
      <c r="I3820" s="27" t="str">
        <f t="array" ref="I3820">INDEX(Def_Instancias_Equipamentos!$E$2:$E$5135, MATCH(L3820, Def_Instancias_Equipamentos!$D$2:$D$5135, 0), 1)</f>
        <v>SI-06C3</v>
      </c>
      <c r="J3820" s="27" t="str">
        <f t="shared" si="26"/>
        <v>INTERNO</v>
      </c>
      <c r="K3820" s="28" t="str">
        <f>Def_Instancias_Equipamentos!$D$574</f>
        <v>SI-06C3:DI-BPMPkup-2</v>
      </c>
      <c r="L3820" s="19" t="str">
        <f>Def_Instancias_Equipamentos!$D$1085</f>
        <v>SI-06C3:DI-BPMSigPatch-2</v>
      </c>
      <c r="M3820" s="44" t="s">
        <v>80</v>
      </c>
      <c r="N3820" s="30" t="s">
        <v>50</v>
      </c>
      <c r="O3820" s="28" t="str">
        <f>Def_Sistemas_Conectores_Cabos!$B$8</f>
        <v>SMA-RP 50-ohm</v>
      </c>
      <c r="P3820" s="19" t="str">
        <f>Def_Sistemas_Conectores_Cabos!$B$8</f>
        <v>SMA-RP 50-ohm</v>
      </c>
      <c r="Q3820" s="231" t="s">
        <v>1358</v>
      </c>
      <c r="R3820" s="45">
        <v>0.5</v>
      </c>
      <c r="S3820" s="45">
        <v>0.5</v>
      </c>
      <c r="T3820" s="19" t="str">
        <f>Def_Sistemas_Conectores_Cabos!$C$8</f>
        <v>Cabo coaxial semi-rígido</v>
      </c>
      <c r="U3820" s="56"/>
      <c r="V3820" s="33"/>
      <c r="W3820" s="33"/>
      <c r="X3820" s="33"/>
    </row>
    <row r="3821" ht="15.75" customHeight="1">
      <c r="A3821" s="19" t="str">
        <f>Def_Sistemas_Conectores_Cabos!$A$22</f>
        <v>BPM de elétrons</v>
      </c>
      <c r="B3821" s="22" t="str">
        <f>Datas_Entregas!$A$3</f>
        <v>BTS/Anel</v>
      </c>
      <c r="C3821" s="25">
        <f t="array" ref="C3821">INDEX(Datas_Entregas!$B$2:$B$100, MATCH(B3821, Datas_Entregas!$A$2:$A$100, 0), 1)</f>
        <v>43296</v>
      </c>
      <c r="D3821" s="22" t="str">
        <f>Def_Status_Montagem!$A$4</f>
        <v>Comprado / Esperando entrega</v>
      </c>
      <c r="E3821" s="35" t="str">
        <f>Def_Status_Montagem!$B$4</f>
        <v>Contratada (inclui etiqueta)</v>
      </c>
      <c r="F3821" s="26"/>
      <c r="G3821" s="27"/>
      <c r="H3821" s="26" t="str">
        <f t="array" ref="H3821">INDEX(Def_Instancias_Equipamentos!$E$2:$E$5135, MATCH(K3821, Def_Instancias_Equipamentos!$D$2:$D$5135, 0), 1)</f>
        <v>SI-06C4</v>
      </c>
      <c r="I3821" s="27" t="str">
        <f t="array" ref="I3821">INDEX(Def_Instancias_Equipamentos!$E$2:$E$5135, MATCH(L3821, Def_Instancias_Equipamentos!$D$2:$D$5135, 0), 1)</f>
        <v>SI-06C4</v>
      </c>
      <c r="J3821" s="27" t="str">
        <f t="shared" si="26"/>
        <v>INTERNO</v>
      </c>
      <c r="K3821" s="28" t="str">
        <f>Def_Instancias_Equipamentos!$D$575</f>
        <v>SI-06C4:DI-BPMPkup</v>
      </c>
      <c r="L3821" s="19" t="str">
        <f>Def_Instancias_Equipamentos!$D$1086</f>
        <v>SI-06C4:DI-BPMSigPatch</v>
      </c>
      <c r="M3821" s="44" t="s">
        <v>80</v>
      </c>
      <c r="N3821" s="30" t="s">
        <v>50</v>
      </c>
      <c r="O3821" s="28" t="str">
        <f>Def_Sistemas_Conectores_Cabos!$B$8</f>
        <v>SMA-RP 50-ohm</v>
      </c>
      <c r="P3821" s="19" t="str">
        <f>Def_Sistemas_Conectores_Cabos!$B$8</f>
        <v>SMA-RP 50-ohm</v>
      </c>
      <c r="Q3821" s="231" t="s">
        <v>1358</v>
      </c>
      <c r="R3821" s="45">
        <v>0.5</v>
      </c>
      <c r="S3821" s="45">
        <v>0.5</v>
      </c>
      <c r="T3821" s="19" t="str">
        <f>Def_Sistemas_Conectores_Cabos!$C$8</f>
        <v>Cabo coaxial semi-rígido</v>
      </c>
      <c r="U3821" s="56"/>
      <c r="V3821" s="33"/>
      <c r="W3821" s="33"/>
      <c r="X3821" s="33"/>
    </row>
    <row r="3822" ht="15.75" customHeight="1">
      <c r="A3822" s="19" t="str">
        <f>Def_Sistemas_Conectores_Cabos!$A$22</f>
        <v>BPM de elétrons</v>
      </c>
      <c r="B3822" s="22" t="str">
        <f>Datas_Entregas!$A$3</f>
        <v>BTS/Anel</v>
      </c>
      <c r="C3822" s="25">
        <f t="array" ref="C3822">INDEX(Datas_Entregas!$B$2:$B$100, MATCH(B3822, Datas_Entregas!$A$2:$A$100, 0), 1)</f>
        <v>43296</v>
      </c>
      <c r="D3822" s="22" t="str">
        <f>Def_Status_Montagem!$A$4</f>
        <v>Comprado / Esperando entrega</v>
      </c>
      <c r="E3822" s="35" t="str">
        <f>Def_Status_Montagem!$B$4</f>
        <v>Contratada (inclui etiqueta)</v>
      </c>
      <c r="F3822" s="26"/>
      <c r="G3822" s="27"/>
      <c r="H3822" s="26" t="str">
        <f t="array" ref="H3822">INDEX(Def_Instancias_Equipamentos!$E$2:$E$5135, MATCH(K3822, Def_Instancias_Equipamentos!$D$2:$D$5135, 0), 1)</f>
        <v>SI-06M1</v>
      </c>
      <c r="I3822" s="27" t="str">
        <f t="array" ref="I3822">INDEX(Def_Instancias_Equipamentos!$E$2:$E$5135, MATCH(L3822, Def_Instancias_Equipamentos!$D$2:$D$5135, 0), 1)</f>
        <v>SI-06M1</v>
      </c>
      <c r="J3822" s="27" t="str">
        <f t="shared" si="26"/>
        <v>INTERNO</v>
      </c>
      <c r="K3822" s="28" t="str">
        <f>Def_Instancias_Equipamentos!$D$576</f>
        <v>SI-06M1:DI-BPMPkup</v>
      </c>
      <c r="L3822" s="19" t="str">
        <f>Def_Instancias_Equipamentos!$D$1087</f>
        <v>SI-06M1:DI-BPMSigPatch</v>
      </c>
      <c r="M3822" s="44" t="s">
        <v>80</v>
      </c>
      <c r="N3822" s="30" t="s">
        <v>50</v>
      </c>
      <c r="O3822" s="28" t="str">
        <f>Def_Sistemas_Conectores_Cabos!$B$8</f>
        <v>SMA-RP 50-ohm</v>
      </c>
      <c r="P3822" s="19" t="str">
        <f>Def_Sistemas_Conectores_Cabos!$B$8</f>
        <v>SMA-RP 50-ohm</v>
      </c>
      <c r="Q3822" s="231" t="s">
        <v>1358</v>
      </c>
      <c r="R3822" s="45">
        <v>0.5</v>
      </c>
      <c r="S3822" s="45">
        <v>0.5</v>
      </c>
      <c r="T3822" s="19" t="str">
        <f>Def_Sistemas_Conectores_Cabos!$C$8</f>
        <v>Cabo coaxial semi-rígido</v>
      </c>
      <c r="U3822" s="56"/>
      <c r="V3822" s="33"/>
      <c r="W3822" s="33"/>
      <c r="X3822" s="33"/>
    </row>
    <row r="3823" ht="15.75" customHeight="1">
      <c r="A3823" s="19" t="str">
        <f>Def_Sistemas_Conectores_Cabos!$A$22</f>
        <v>BPM de elétrons</v>
      </c>
      <c r="B3823" s="22" t="str">
        <f>Datas_Entregas!$A$3</f>
        <v>BTS/Anel</v>
      </c>
      <c r="C3823" s="25">
        <f t="array" ref="C3823">INDEX(Datas_Entregas!$B$2:$B$100, MATCH(B3823, Datas_Entregas!$A$2:$A$100, 0), 1)</f>
        <v>43296</v>
      </c>
      <c r="D3823" s="22" t="str">
        <f>Def_Status_Montagem!$A$4</f>
        <v>Comprado / Esperando entrega</v>
      </c>
      <c r="E3823" s="35" t="str">
        <f>Def_Status_Montagem!$B$4</f>
        <v>Contratada (inclui etiqueta)</v>
      </c>
      <c r="F3823" s="26"/>
      <c r="G3823" s="27"/>
      <c r="H3823" s="26" t="str">
        <f t="array" ref="H3823">INDEX(Def_Instancias_Equipamentos!$E$2:$E$5135, MATCH(K3823, Def_Instancias_Equipamentos!$D$2:$D$5135, 0), 1)</f>
        <v>SI-06M2</v>
      </c>
      <c r="I3823" s="27" t="str">
        <f t="array" ref="I3823">INDEX(Def_Instancias_Equipamentos!$E$2:$E$5135, MATCH(L3823, Def_Instancias_Equipamentos!$D$2:$D$5135, 0), 1)</f>
        <v>SI-06M2</v>
      </c>
      <c r="J3823" s="27" t="str">
        <f t="shared" si="26"/>
        <v>INTERNO</v>
      </c>
      <c r="K3823" s="28" t="str">
        <f>Def_Instancias_Equipamentos!$D$577</f>
        <v>SI-06M2:DI-BPMPkup</v>
      </c>
      <c r="L3823" s="19" t="str">
        <f>Def_Instancias_Equipamentos!$D$1088</f>
        <v>SI-06M2:DI-BPMSigPatch</v>
      </c>
      <c r="M3823" s="44" t="s">
        <v>80</v>
      </c>
      <c r="N3823" s="30" t="s">
        <v>50</v>
      </c>
      <c r="O3823" s="28" t="str">
        <f>Def_Sistemas_Conectores_Cabos!$B$8</f>
        <v>SMA-RP 50-ohm</v>
      </c>
      <c r="P3823" s="19" t="str">
        <f>Def_Sistemas_Conectores_Cabos!$B$8</f>
        <v>SMA-RP 50-ohm</v>
      </c>
      <c r="Q3823" s="231" t="s">
        <v>1358</v>
      </c>
      <c r="R3823" s="45">
        <v>0.5</v>
      </c>
      <c r="S3823" s="45">
        <v>0.5</v>
      </c>
      <c r="T3823" s="19" t="str">
        <f>Def_Sistemas_Conectores_Cabos!$C$8</f>
        <v>Cabo coaxial semi-rígido</v>
      </c>
      <c r="U3823" s="56"/>
      <c r="V3823" s="33"/>
      <c r="W3823" s="33"/>
      <c r="X3823" s="33"/>
    </row>
    <row r="3824" ht="15.75" customHeight="1">
      <c r="A3824" s="19" t="str">
        <f>Def_Sistemas_Conectores_Cabos!$A$22</f>
        <v>BPM de elétrons</v>
      </c>
      <c r="B3824" s="22" t="str">
        <f>Datas_Entregas!$A$3</f>
        <v>BTS/Anel</v>
      </c>
      <c r="C3824" s="25">
        <f t="array" ref="C3824">INDEX(Datas_Entregas!$B$2:$B$100, MATCH(B3824, Datas_Entregas!$A$2:$A$100, 0), 1)</f>
        <v>43296</v>
      </c>
      <c r="D3824" s="22" t="str">
        <f>Def_Status_Montagem!$A$4</f>
        <v>Comprado / Esperando entrega</v>
      </c>
      <c r="E3824" s="35" t="str">
        <f>Def_Status_Montagem!$B$4</f>
        <v>Contratada (inclui etiqueta)</v>
      </c>
      <c r="F3824" s="26"/>
      <c r="G3824" s="27"/>
      <c r="H3824" s="26" t="str">
        <f t="array" ref="H3824">INDEX(Def_Instancias_Equipamentos!$E$2:$E$5135, MATCH(K3824, Def_Instancias_Equipamentos!$D$2:$D$5135, 0), 1)</f>
        <v>SI-06SB</v>
      </c>
      <c r="I3824" s="27" t="str">
        <f t="array" ref="I3824">INDEX(Def_Instancias_Equipamentos!$E$2:$E$5135, MATCH(L3824, Def_Instancias_Equipamentos!$D$2:$D$5135, 0), 1)</f>
        <v>SI-06SB</v>
      </c>
      <c r="J3824" s="27" t="str">
        <f t="shared" si="26"/>
        <v>INTERNO</v>
      </c>
      <c r="K3824" s="28" t="str">
        <f>Def_Instancias_Equipamentos!$D$700</f>
        <v>SI-06SB:DI-BPMPkup-1</v>
      </c>
      <c r="L3824" s="19" t="str">
        <f>Def_Instancias_Equipamentos!$D$1211</f>
        <v>SI-06SB:DI-BPMSigPatch-1</v>
      </c>
      <c r="M3824" s="44" t="s">
        <v>80</v>
      </c>
      <c r="N3824" s="30" t="s">
        <v>50</v>
      </c>
      <c r="O3824" s="28" t="str">
        <f>Def_Sistemas_Conectores_Cabos!$B$8</f>
        <v>SMA-RP 50-ohm</v>
      </c>
      <c r="P3824" s="19" t="str">
        <f>Def_Sistemas_Conectores_Cabos!$B$8</f>
        <v>SMA-RP 50-ohm</v>
      </c>
      <c r="Q3824" s="231" t="s">
        <v>1358</v>
      </c>
      <c r="R3824" s="45">
        <v>0.5</v>
      </c>
      <c r="S3824" s="45">
        <v>0.5</v>
      </c>
      <c r="T3824" s="19" t="str">
        <f>Def_Sistemas_Conectores_Cabos!$C$8</f>
        <v>Cabo coaxial semi-rígido</v>
      </c>
      <c r="U3824" s="56"/>
      <c r="V3824" s="33"/>
      <c r="W3824" s="33"/>
      <c r="X3824" s="33"/>
    </row>
    <row r="3825" ht="15.75" customHeight="1">
      <c r="A3825" s="19" t="str">
        <f>Def_Sistemas_Conectores_Cabos!$A$22</f>
        <v>BPM de elétrons</v>
      </c>
      <c r="B3825" s="22" t="str">
        <f>Datas_Entregas!$A$3</f>
        <v>BTS/Anel</v>
      </c>
      <c r="C3825" s="25">
        <f t="array" ref="C3825">INDEX(Datas_Entregas!$B$2:$B$100, MATCH(B3825, Datas_Entregas!$A$2:$A$100, 0), 1)</f>
        <v>43296</v>
      </c>
      <c r="D3825" s="22" t="str">
        <f>Def_Status_Montagem!$A$4</f>
        <v>Comprado / Esperando entrega</v>
      </c>
      <c r="E3825" s="35" t="str">
        <f>Def_Status_Montagem!$B$4</f>
        <v>Contratada (inclui etiqueta)</v>
      </c>
      <c r="F3825" s="26"/>
      <c r="G3825" s="27"/>
      <c r="H3825" s="26" t="str">
        <f t="array" ref="H3825">INDEX(Def_Instancias_Equipamentos!$E$2:$E$5135, MATCH(K3825, Def_Instancias_Equipamentos!$D$2:$D$5135, 0), 1)</f>
        <v>SI-06SB</v>
      </c>
      <c r="I3825" s="27" t="str">
        <f t="array" ref="I3825">INDEX(Def_Instancias_Equipamentos!$E$2:$E$5135, MATCH(L3825, Def_Instancias_Equipamentos!$D$2:$D$5135, 0), 1)</f>
        <v>SI-06SB</v>
      </c>
      <c r="J3825" s="27" t="str">
        <f t="shared" si="26"/>
        <v>INTERNO</v>
      </c>
      <c r="K3825" s="28" t="str">
        <f>Def_Instancias_Equipamentos!$D$701</f>
        <v>SI-06SB:DI-BPMPkup-2</v>
      </c>
      <c r="L3825" s="19" t="str">
        <f>Def_Instancias_Equipamentos!$D$1212</f>
        <v>SI-06SB:DI-BPMSigPatch-2</v>
      </c>
      <c r="M3825" s="44" t="s">
        <v>80</v>
      </c>
      <c r="N3825" s="30" t="s">
        <v>50</v>
      </c>
      <c r="O3825" s="28" t="str">
        <f>Def_Sistemas_Conectores_Cabos!$B$8</f>
        <v>SMA-RP 50-ohm</v>
      </c>
      <c r="P3825" s="19" t="str">
        <f>Def_Sistemas_Conectores_Cabos!$B$8</f>
        <v>SMA-RP 50-ohm</v>
      </c>
      <c r="Q3825" s="231" t="s">
        <v>1358</v>
      </c>
      <c r="R3825" s="45">
        <v>0.5</v>
      </c>
      <c r="S3825" s="45">
        <v>0.5</v>
      </c>
      <c r="T3825" s="19" t="str">
        <f>Def_Sistemas_Conectores_Cabos!$C$8</f>
        <v>Cabo coaxial semi-rígido</v>
      </c>
      <c r="U3825" s="56"/>
      <c r="V3825" s="33"/>
      <c r="W3825" s="33"/>
      <c r="X3825" s="33"/>
    </row>
    <row r="3826" ht="15.75" customHeight="1">
      <c r="A3826" s="19" t="str">
        <f>Def_Sistemas_Conectores_Cabos!$A$22</f>
        <v>BPM de elétrons</v>
      </c>
      <c r="B3826" s="22" t="str">
        <f>Datas_Entregas!$A$3</f>
        <v>BTS/Anel</v>
      </c>
      <c r="C3826" s="25">
        <f t="array" ref="C3826">INDEX(Datas_Entregas!$B$2:$B$100, MATCH(B3826, Datas_Entregas!$A$2:$A$100, 0), 1)</f>
        <v>43296</v>
      </c>
      <c r="D3826" s="22" t="str">
        <f>Def_Status_Montagem!$A$4</f>
        <v>Comprado / Esperando entrega</v>
      </c>
      <c r="E3826" s="35" t="str">
        <f>Def_Status_Montagem!$B$4</f>
        <v>Contratada (inclui etiqueta)</v>
      </c>
      <c r="F3826" s="26"/>
      <c r="G3826" s="27"/>
      <c r="H3826" s="26" t="str">
        <f t="array" ref="H3826">INDEX(Def_Instancias_Equipamentos!$E$2:$E$5135, MATCH(K3826, Def_Instancias_Equipamentos!$D$2:$D$5135, 0), 1)</f>
        <v>SI-07C1</v>
      </c>
      <c r="I3826" s="27" t="str">
        <f t="array" ref="I3826">INDEX(Def_Instancias_Equipamentos!$E$2:$E$5135, MATCH(L3826, Def_Instancias_Equipamentos!$D$2:$D$5135, 0), 1)</f>
        <v>SI-07C1</v>
      </c>
      <c r="J3826" s="27" t="str">
        <f t="shared" si="26"/>
        <v>INTERNO</v>
      </c>
      <c r="K3826" s="28" t="str">
        <f>Def_Instancias_Equipamentos!$D$578</f>
        <v>SI-07C1:DI-BPMPkup-1</v>
      </c>
      <c r="L3826" s="19" t="str">
        <f>Def_Instancias_Equipamentos!$D$1089</f>
        <v>SI-07C1:DI-BPMSigPatch-1</v>
      </c>
      <c r="M3826" s="44" t="s">
        <v>80</v>
      </c>
      <c r="N3826" s="30" t="s">
        <v>50</v>
      </c>
      <c r="O3826" s="28" t="str">
        <f>Def_Sistemas_Conectores_Cabos!$B$8</f>
        <v>SMA-RP 50-ohm</v>
      </c>
      <c r="P3826" s="19" t="str">
        <f>Def_Sistemas_Conectores_Cabos!$B$8</f>
        <v>SMA-RP 50-ohm</v>
      </c>
      <c r="Q3826" s="231" t="s">
        <v>1358</v>
      </c>
      <c r="R3826" s="45">
        <v>0.5</v>
      </c>
      <c r="S3826" s="45">
        <v>0.5</v>
      </c>
      <c r="T3826" s="19" t="str">
        <f>Def_Sistemas_Conectores_Cabos!$C$8</f>
        <v>Cabo coaxial semi-rígido</v>
      </c>
      <c r="U3826" s="56"/>
      <c r="V3826" s="33"/>
      <c r="W3826" s="33"/>
      <c r="X3826" s="33"/>
    </row>
    <row r="3827" ht="15.75" customHeight="1">
      <c r="A3827" s="19" t="str">
        <f>Def_Sistemas_Conectores_Cabos!$A$22</f>
        <v>BPM de elétrons</v>
      </c>
      <c r="B3827" s="22" t="str">
        <f>Datas_Entregas!$A$3</f>
        <v>BTS/Anel</v>
      </c>
      <c r="C3827" s="25">
        <f t="array" ref="C3827">INDEX(Datas_Entregas!$B$2:$B$100, MATCH(B3827, Datas_Entregas!$A$2:$A$100, 0), 1)</f>
        <v>43296</v>
      </c>
      <c r="D3827" s="22" t="str">
        <f>Def_Status_Montagem!$A$4</f>
        <v>Comprado / Esperando entrega</v>
      </c>
      <c r="E3827" s="35" t="str">
        <f>Def_Status_Montagem!$B$4</f>
        <v>Contratada (inclui etiqueta)</v>
      </c>
      <c r="F3827" s="26"/>
      <c r="G3827" s="27"/>
      <c r="H3827" s="26" t="str">
        <f t="array" ref="H3827">INDEX(Def_Instancias_Equipamentos!$E$2:$E$5135, MATCH(K3827, Def_Instancias_Equipamentos!$D$2:$D$5135, 0), 1)</f>
        <v>SI-07C1</v>
      </c>
      <c r="I3827" s="27" t="str">
        <f t="array" ref="I3827">INDEX(Def_Instancias_Equipamentos!$E$2:$E$5135, MATCH(L3827, Def_Instancias_Equipamentos!$D$2:$D$5135, 0), 1)</f>
        <v>SI-07C1</v>
      </c>
      <c r="J3827" s="27" t="str">
        <f t="shared" si="26"/>
        <v>INTERNO</v>
      </c>
      <c r="K3827" s="28" t="str">
        <f>Def_Instancias_Equipamentos!$D$579</f>
        <v>SI-07C1:DI-BPMPkup-2</v>
      </c>
      <c r="L3827" s="19" t="str">
        <f>Def_Instancias_Equipamentos!$D$1090</f>
        <v>SI-07C1:DI-BPMSigPatch-2</v>
      </c>
      <c r="M3827" s="44" t="s">
        <v>80</v>
      </c>
      <c r="N3827" s="30" t="s">
        <v>50</v>
      </c>
      <c r="O3827" s="28" t="str">
        <f>Def_Sistemas_Conectores_Cabos!$B$8</f>
        <v>SMA-RP 50-ohm</v>
      </c>
      <c r="P3827" s="19" t="str">
        <f>Def_Sistemas_Conectores_Cabos!$B$8</f>
        <v>SMA-RP 50-ohm</v>
      </c>
      <c r="Q3827" s="231" t="s">
        <v>1358</v>
      </c>
      <c r="R3827" s="45">
        <v>0.5</v>
      </c>
      <c r="S3827" s="45">
        <v>0.5</v>
      </c>
      <c r="T3827" s="19" t="str">
        <f>Def_Sistemas_Conectores_Cabos!$C$8</f>
        <v>Cabo coaxial semi-rígido</v>
      </c>
      <c r="U3827" s="56"/>
      <c r="V3827" s="33"/>
      <c r="W3827" s="33"/>
      <c r="X3827" s="33"/>
    </row>
    <row r="3828" ht="15.75" customHeight="1">
      <c r="A3828" s="19" t="str">
        <f>Def_Sistemas_Conectores_Cabos!$A$22</f>
        <v>BPM de elétrons</v>
      </c>
      <c r="B3828" s="22" t="str">
        <f>Datas_Entregas!$A$3</f>
        <v>BTS/Anel</v>
      </c>
      <c r="C3828" s="25">
        <f t="array" ref="C3828">INDEX(Datas_Entregas!$B$2:$B$100, MATCH(B3828, Datas_Entregas!$A$2:$A$100, 0), 1)</f>
        <v>43296</v>
      </c>
      <c r="D3828" s="22" t="str">
        <f>Def_Status_Montagem!$A$4</f>
        <v>Comprado / Esperando entrega</v>
      </c>
      <c r="E3828" s="35" t="str">
        <f>Def_Status_Montagem!$B$4</f>
        <v>Contratada (inclui etiqueta)</v>
      </c>
      <c r="F3828" s="26"/>
      <c r="G3828" s="27"/>
      <c r="H3828" s="26" t="str">
        <f t="array" ref="H3828">INDEX(Def_Instancias_Equipamentos!$E$2:$E$5135, MATCH(K3828, Def_Instancias_Equipamentos!$D$2:$D$5135, 0), 1)</f>
        <v>SI-07C2</v>
      </c>
      <c r="I3828" s="27" t="str">
        <f t="array" ref="I3828">INDEX(Def_Instancias_Equipamentos!$E$2:$E$5135, MATCH(L3828, Def_Instancias_Equipamentos!$D$2:$D$5135, 0), 1)</f>
        <v>SI-07C2</v>
      </c>
      <c r="J3828" s="27" t="str">
        <f t="shared" si="26"/>
        <v>INTERNO</v>
      </c>
      <c r="K3828" s="28" t="str">
        <f>Def_Instancias_Equipamentos!$D$580</f>
        <v>SI-07C2:DI-BPMPkup</v>
      </c>
      <c r="L3828" s="19" t="str">
        <f>Def_Instancias_Equipamentos!$D$1091</f>
        <v>SI-07C2:DI-BPMSigPatch</v>
      </c>
      <c r="M3828" s="44" t="s">
        <v>80</v>
      </c>
      <c r="N3828" s="30" t="s">
        <v>50</v>
      </c>
      <c r="O3828" s="28" t="str">
        <f>Def_Sistemas_Conectores_Cabos!$B$8</f>
        <v>SMA-RP 50-ohm</v>
      </c>
      <c r="P3828" s="19" t="str">
        <f>Def_Sistemas_Conectores_Cabos!$B$8</f>
        <v>SMA-RP 50-ohm</v>
      </c>
      <c r="Q3828" s="231" t="s">
        <v>1358</v>
      </c>
      <c r="R3828" s="45">
        <v>0.5</v>
      </c>
      <c r="S3828" s="45">
        <v>0.5</v>
      </c>
      <c r="T3828" s="19" t="str">
        <f>Def_Sistemas_Conectores_Cabos!$C$8</f>
        <v>Cabo coaxial semi-rígido</v>
      </c>
      <c r="U3828" s="56"/>
      <c r="V3828" s="33"/>
      <c r="W3828" s="33"/>
      <c r="X3828" s="33"/>
    </row>
    <row r="3829" ht="15.75" customHeight="1">
      <c r="A3829" s="19" t="str">
        <f>Def_Sistemas_Conectores_Cabos!$A$22</f>
        <v>BPM de elétrons</v>
      </c>
      <c r="B3829" s="22" t="str">
        <f>Datas_Entregas!$A$3</f>
        <v>BTS/Anel</v>
      </c>
      <c r="C3829" s="25">
        <f t="array" ref="C3829">INDEX(Datas_Entregas!$B$2:$B$100, MATCH(B3829, Datas_Entregas!$A$2:$A$100, 0), 1)</f>
        <v>43296</v>
      </c>
      <c r="D3829" s="22" t="str">
        <f>Def_Status_Montagem!$A$4</f>
        <v>Comprado / Esperando entrega</v>
      </c>
      <c r="E3829" s="35" t="str">
        <f>Def_Status_Montagem!$B$4</f>
        <v>Contratada (inclui etiqueta)</v>
      </c>
      <c r="F3829" s="26"/>
      <c r="G3829" s="27"/>
      <c r="H3829" s="26" t="str">
        <f t="array" ref="H3829">INDEX(Def_Instancias_Equipamentos!$E$2:$E$5135, MATCH(K3829, Def_Instancias_Equipamentos!$D$2:$D$5135, 0), 1)</f>
        <v>SI-07C3</v>
      </c>
      <c r="I3829" s="27" t="str">
        <f t="array" ref="I3829">INDEX(Def_Instancias_Equipamentos!$E$2:$E$5135, MATCH(L3829, Def_Instancias_Equipamentos!$D$2:$D$5135, 0), 1)</f>
        <v>SI-07C3</v>
      </c>
      <c r="J3829" s="27" t="str">
        <f t="shared" si="26"/>
        <v>INTERNO</v>
      </c>
      <c r="K3829" s="28" t="str">
        <f>Def_Instancias_Equipamentos!$D$581</f>
        <v>SI-07C3:DI-BPMPkup-1</v>
      </c>
      <c r="L3829" s="19" t="str">
        <f>Def_Instancias_Equipamentos!$D$1092</f>
        <v>SI-07C3:DI-BPMSigPatch-1</v>
      </c>
      <c r="M3829" s="44" t="s">
        <v>80</v>
      </c>
      <c r="N3829" s="30" t="s">
        <v>50</v>
      </c>
      <c r="O3829" s="28" t="str">
        <f>Def_Sistemas_Conectores_Cabos!$B$8</f>
        <v>SMA-RP 50-ohm</v>
      </c>
      <c r="P3829" s="19" t="str">
        <f>Def_Sistemas_Conectores_Cabos!$B$8</f>
        <v>SMA-RP 50-ohm</v>
      </c>
      <c r="Q3829" s="231" t="s">
        <v>1358</v>
      </c>
      <c r="R3829" s="45">
        <v>0.5</v>
      </c>
      <c r="S3829" s="45">
        <v>0.5</v>
      </c>
      <c r="T3829" s="19" t="str">
        <f>Def_Sistemas_Conectores_Cabos!$C$8</f>
        <v>Cabo coaxial semi-rígido</v>
      </c>
      <c r="U3829" s="56"/>
      <c r="V3829" s="33"/>
      <c r="W3829" s="33"/>
      <c r="X3829" s="33"/>
    </row>
    <row r="3830" ht="15.75" customHeight="1">
      <c r="A3830" s="19" t="str">
        <f>Def_Sistemas_Conectores_Cabos!$A$22</f>
        <v>BPM de elétrons</v>
      </c>
      <c r="B3830" s="22" t="str">
        <f>Datas_Entregas!$A$3</f>
        <v>BTS/Anel</v>
      </c>
      <c r="C3830" s="25">
        <f t="array" ref="C3830">INDEX(Datas_Entregas!$B$2:$B$100, MATCH(B3830, Datas_Entregas!$A$2:$A$100, 0), 1)</f>
        <v>43296</v>
      </c>
      <c r="D3830" s="22" t="str">
        <f>Def_Status_Montagem!$A$4</f>
        <v>Comprado / Esperando entrega</v>
      </c>
      <c r="E3830" s="35" t="str">
        <f>Def_Status_Montagem!$B$4</f>
        <v>Contratada (inclui etiqueta)</v>
      </c>
      <c r="F3830" s="26"/>
      <c r="G3830" s="27"/>
      <c r="H3830" s="26" t="str">
        <f t="array" ref="H3830">INDEX(Def_Instancias_Equipamentos!$E$2:$E$5135, MATCH(K3830, Def_Instancias_Equipamentos!$D$2:$D$5135, 0), 1)</f>
        <v>SI-07C3</v>
      </c>
      <c r="I3830" s="27" t="str">
        <f t="array" ref="I3830">INDEX(Def_Instancias_Equipamentos!$E$2:$E$5135, MATCH(L3830, Def_Instancias_Equipamentos!$D$2:$D$5135, 0), 1)</f>
        <v>SI-07C3</v>
      </c>
      <c r="J3830" s="27" t="str">
        <f t="shared" si="26"/>
        <v>INTERNO</v>
      </c>
      <c r="K3830" s="28" t="str">
        <f>Def_Instancias_Equipamentos!$D$582</f>
        <v>SI-07C3:DI-BPMPkup-2</v>
      </c>
      <c r="L3830" s="19" t="str">
        <f>Def_Instancias_Equipamentos!$D$1093</f>
        <v>SI-07C3:DI-BPMSigPatch-2</v>
      </c>
      <c r="M3830" s="44" t="s">
        <v>80</v>
      </c>
      <c r="N3830" s="30" t="s">
        <v>50</v>
      </c>
      <c r="O3830" s="28" t="str">
        <f>Def_Sistemas_Conectores_Cabos!$B$8</f>
        <v>SMA-RP 50-ohm</v>
      </c>
      <c r="P3830" s="19" t="str">
        <f>Def_Sistemas_Conectores_Cabos!$B$8</f>
        <v>SMA-RP 50-ohm</v>
      </c>
      <c r="Q3830" s="231" t="s">
        <v>1358</v>
      </c>
      <c r="R3830" s="45">
        <v>0.5</v>
      </c>
      <c r="S3830" s="45">
        <v>0.5</v>
      </c>
      <c r="T3830" s="19" t="str">
        <f>Def_Sistemas_Conectores_Cabos!$C$8</f>
        <v>Cabo coaxial semi-rígido</v>
      </c>
      <c r="U3830" s="56"/>
      <c r="V3830" s="33"/>
      <c r="W3830" s="33"/>
      <c r="X3830" s="33"/>
    </row>
    <row r="3831" ht="15.75" customHeight="1">
      <c r="A3831" s="19" t="str">
        <f>Def_Sistemas_Conectores_Cabos!$A$22</f>
        <v>BPM de elétrons</v>
      </c>
      <c r="B3831" s="22" t="str">
        <f>Datas_Entregas!$A$3</f>
        <v>BTS/Anel</v>
      </c>
      <c r="C3831" s="25">
        <f t="array" ref="C3831">INDEX(Datas_Entregas!$B$2:$B$100, MATCH(B3831, Datas_Entregas!$A$2:$A$100, 0), 1)</f>
        <v>43296</v>
      </c>
      <c r="D3831" s="22" t="str">
        <f>Def_Status_Montagem!$A$4</f>
        <v>Comprado / Esperando entrega</v>
      </c>
      <c r="E3831" s="35" t="str">
        <f>Def_Status_Montagem!$B$4</f>
        <v>Contratada (inclui etiqueta)</v>
      </c>
      <c r="F3831" s="26"/>
      <c r="G3831" s="27"/>
      <c r="H3831" s="26" t="str">
        <f t="array" ref="H3831">INDEX(Def_Instancias_Equipamentos!$E$2:$E$5135, MATCH(K3831, Def_Instancias_Equipamentos!$D$2:$D$5135, 0), 1)</f>
        <v>SI-07C4</v>
      </c>
      <c r="I3831" s="27" t="str">
        <f t="array" ref="I3831">INDEX(Def_Instancias_Equipamentos!$E$2:$E$5135, MATCH(L3831, Def_Instancias_Equipamentos!$D$2:$D$5135, 0), 1)</f>
        <v>SI-07C4</v>
      </c>
      <c r="J3831" s="27" t="str">
        <f t="shared" si="26"/>
        <v>INTERNO</v>
      </c>
      <c r="K3831" s="28" t="str">
        <f>Def_Instancias_Equipamentos!$D$583</f>
        <v>SI-07C4:DI-BPMPkup</v>
      </c>
      <c r="L3831" s="19" t="str">
        <f>Def_Instancias_Equipamentos!$D$1094</f>
        <v>SI-07C4:DI-BPMSigPatch</v>
      </c>
      <c r="M3831" s="44" t="s">
        <v>80</v>
      </c>
      <c r="N3831" s="30" t="s">
        <v>50</v>
      </c>
      <c r="O3831" s="28" t="str">
        <f>Def_Sistemas_Conectores_Cabos!$B$8</f>
        <v>SMA-RP 50-ohm</v>
      </c>
      <c r="P3831" s="19" t="str">
        <f>Def_Sistemas_Conectores_Cabos!$B$8</f>
        <v>SMA-RP 50-ohm</v>
      </c>
      <c r="Q3831" s="231" t="s">
        <v>1358</v>
      </c>
      <c r="R3831" s="45">
        <v>0.5</v>
      </c>
      <c r="S3831" s="45">
        <v>0.5</v>
      </c>
      <c r="T3831" s="19" t="str">
        <f>Def_Sistemas_Conectores_Cabos!$C$8</f>
        <v>Cabo coaxial semi-rígido</v>
      </c>
      <c r="U3831" s="56"/>
      <c r="V3831" s="33"/>
      <c r="W3831" s="33"/>
      <c r="X3831" s="33"/>
    </row>
    <row r="3832" ht="15.75" customHeight="1">
      <c r="A3832" s="19" t="str">
        <f>Def_Sistemas_Conectores_Cabos!$A$22</f>
        <v>BPM de elétrons</v>
      </c>
      <c r="B3832" s="22" t="str">
        <f>Datas_Entregas!$A$3</f>
        <v>BTS/Anel</v>
      </c>
      <c r="C3832" s="25">
        <f t="array" ref="C3832">INDEX(Datas_Entregas!$B$2:$B$100, MATCH(B3832, Datas_Entregas!$A$2:$A$100, 0), 1)</f>
        <v>43296</v>
      </c>
      <c r="D3832" s="22" t="str">
        <f>Def_Status_Montagem!$A$4</f>
        <v>Comprado / Esperando entrega</v>
      </c>
      <c r="E3832" s="35" t="str">
        <f>Def_Status_Montagem!$B$4</f>
        <v>Contratada (inclui etiqueta)</v>
      </c>
      <c r="F3832" s="26"/>
      <c r="G3832" s="27"/>
      <c r="H3832" s="26" t="str">
        <f t="array" ref="H3832">INDEX(Def_Instancias_Equipamentos!$E$2:$E$5135, MATCH(K3832, Def_Instancias_Equipamentos!$D$2:$D$5135, 0), 1)</f>
        <v>SI-07M1</v>
      </c>
      <c r="I3832" s="27" t="str">
        <f t="array" ref="I3832">INDEX(Def_Instancias_Equipamentos!$E$2:$E$5135, MATCH(L3832, Def_Instancias_Equipamentos!$D$2:$D$5135, 0), 1)</f>
        <v>SI-07M1</v>
      </c>
      <c r="J3832" s="27" t="str">
        <f t="shared" si="26"/>
        <v>INTERNO</v>
      </c>
      <c r="K3832" s="28" t="str">
        <f>Def_Instancias_Equipamentos!$D$584</f>
        <v>SI-07M1:DI-BPMPkup</v>
      </c>
      <c r="L3832" s="19" t="str">
        <f>Def_Instancias_Equipamentos!$D$1095</f>
        <v>SI-07M1:DI-BPMSigPatch</v>
      </c>
      <c r="M3832" s="44" t="s">
        <v>80</v>
      </c>
      <c r="N3832" s="30" t="s">
        <v>50</v>
      </c>
      <c r="O3832" s="28" t="str">
        <f>Def_Sistemas_Conectores_Cabos!$B$8</f>
        <v>SMA-RP 50-ohm</v>
      </c>
      <c r="P3832" s="19" t="str">
        <f>Def_Sistemas_Conectores_Cabos!$B$8</f>
        <v>SMA-RP 50-ohm</v>
      </c>
      <c r="Q3832" s="231" t="s">
        <v>1358</v>
      </c>
      <c r="R3832" s="45">
        <v>0.5</v>
      </c>
      <c r="S3832" s="45">
        <v>0.5</v>
      </c>
      <c r="T3832" s="19" t="str">
        <f>Def_Sistemas_Conectores_Cabos!$C$8</f>
        <v>Cabo coaxial semi-rígido</v>
      </c>
      <c r="U3832" s="56"/>
      <c r="V3832" s="33"/>
      <c r="W3832" s="33"/>
      <c r="X3832" s="33"/>
    </row>
    <row r="3833" ht="15.75" customHeight="1">
      <c r="A3833" s="19" t="str">
        <f>Def_Sistemas_Conectores_Cabos!$A$22</f>
        <v>BPM de elétrons</v>
      </c>
      <c r="B3833" s="22" t="str">
        <f>Datas_Entregas!$A$3</f>
        <v>BTS/Anel</v>
      </c>
      <c r="C3833" s="25">
        <f t="array" ref="C3833">INDEX(Datas_Entregas!$B$2:$B$100, MATCH(B3833, Datas_Entregas!$A$2:$A$100, 0), 1)</f>
        <v>43296</v>
      </c>
      <c r="D3833" s="22" t="str">
        <f>Def_Status_Montagem!$A$4</f>
        <v>Comprado / Esperando entrega</v>
      </c>
      <c r="E3833" s="35" t="str">
        <f>Def_Status_Montagem!$B$4</f>
        <v>Contratada (inclui etiqueta)</v>
      </c>
      <c r="F3833" s="26"/>
      <c r="G3833" s="27"/>
      <c r="H3833" s="26" t="str">
        <f t="array" ref="H3833">INDEX(Def_Instancias_Equipamentos!$E$2:$E$5135, MATCH(K3833, Def_Instancias_Equipamentos!$D$2:$D$5135, 0), 1)</f>
        <v>SI-07M2</v>
      </c>
      <c r="I3833" s="27" t="str">
        <f t="array" ref="I3833">INDEX(Def_Instancias_Equipamentos!$E$2:$E$5135, MATCH(L3833, Def_Instancias_Equipamentos!$D$2:$D$5135, 0), 1)</f>
        <v>SI-07M2</v>
      </c>
      <c r="J3833" s="27" t="str">
        <f t="shared" si="26"/>
        <v>INTERNO</v>
      </c>
      <c r="K3833" s="28" t="str">
        <f>Def_Instancias_Equipamentos!$D$585</f>
        <v>SI-07M2:DI-BPMPkup</v>
      </c>
      <c r="L3833" s="19" t="str">
        <f>Def_Instancias_Equipamentos!$D$1096</f>
        <v>SI-07M2:DI-BPMSigPatch</v>
      </c>
      <c r="M3833" s="44" t="s">
        <v>80</v>
      </c>
      <c r="N3833" s="30" t="s">
        <v>50</v>
      </c>
      <c r="O3833" s="28" t="str">
        <f>Def_Sistemas_Conectores_Cabos!$B$8</f>
        <v>SMA-RP 50-ohm</v>
      </c>
      <c r="P3833" s="19" t="str">
        <f>Def_Sistemas_Conectores_Cabos!$B$8</f>
        <v>SMA-RP 50-ohm</v>
      </c>
      <c r="Q3833" s="231" t="s">
        <v>1358</v>
      </c>
      <c r="R3833" s="45">
        <v>0.5</v>
      </c>
      <c r="S3833" s="45">
        <v>0.5</v>
      </c>
      <c r="T3833" s="19" t="str">
        <f>Def_Sistemas_Conectores_Cabos!$C$8</f>
        <v>Cabo coaxial semi-rígido</v>
      </c>
      <c r="U3833" s="56"/>
      <c r="V3833" s="33"/>
      <c r="W3833" s="33"/>
      <c r="X3833" s="33"/>
    </row>
    <row r="3834" ht="15.75" customHeight="1">
      <c r="A3834" s="19" t="str">
        <f>Def_Sistemas_Conectores_Cabos!$A$22</f>
        <v>BPM de elétrons</v>
      </c>
      <c r="B3834" s="22" t="str">
        <f>Datas_Entregas!$A$3</f>
        <v>BTS/Anel</v>
      </c>
      <c r="C3834" s="25">
        <f t="array" ref="C3834">INDEX(Datas_Entregas!$B$2:$B$100, MATCH(B3834, Datas_Entregas!$A$2:$A$100, 0), 1)</f>
        <v>43296</v>
      </c>
      <c r="D3834" s="22" t="str">
        <f>Def_Status_Montagem!$A$4</f>
        <v>Comprado / Esperando entrega</v>
      </c>
      <c r="E3834" s="35" t="str">
        <f>Def_Status_Montagem!$B$4</f>
        <v>Contratada (inclui etiqueta)</v>
      </c>
      <c r="F3834" s="26"/>
      <c r="G3834" s="27"/>
      <c r="H3834" s="26" t="str">
        <f t="array" ref="H3834">INDEX(Def_Instancias_Equipamentos!$E$2:$E$5135, MATCH(K3834, Def_Instancias_Equipamentos!$D$2:$D$5135, 0), 1)</f>
        <v>SI-07SP</v>
      </c>
      <c r="I3834" s="27" t="str">
        <f t="array" ref="I3834">INDEX(Def_Instancias_Equipamentos!$E$2:$E$5135, MATCH(L3834, Def_Instancias_Equipamentos!$D$2:$D$5135, 0), 1)</f>
        <v>SI-07SP</v>
      </c>
      <c r="J3834" s="27" t="str">
        <f t="shared" si="26"/>
        <v>INTERNO</v>
      </c>
      <c r="K3834" s="28" t="str">
        <f>Def_Instancias_Equipamentos!$D$702</f>
        <v>SI-07SP:DI-BPMPkup-1</v>
      </c>
      <c r="L3834" s="19" t="str">
        <f>Def_Instancias_Equipamentos!$D$1213</f>
        <v>SI-07SP:DI-BPMSigPatch-1</v>
      </c>
      <c r="M3834" s="44" t="s">
        <v>80</v>
      </c>
      <c r="N3834" s="30" t="s">
        <v>50</v>
      </c>
      <c r="O3834" s="28" t="str">
        <f>Def_Sistemas_Conectores_Cabos!$B$8</f>
        <v>SMA-RP 50-ohm</v>
      </c>
      <c r="P3834" s="19" t="str">
        <f>Def_Sistemas_Conectores_Cabos!$B$8</f>
        <v>SMA-RP 50-ohm</v>
      </c>
      <c r="Q3834" s="231" t="s">
        <v>1358</v>
      </c>
      <c r="R3834" s="45">
        <v>0.5</v>
      </c>
      <c r="S3834" s="45">
        <v>0.5</v>
      </c>
      <c r="T3834" s="19" t="str">
        <f>Def_Sistemas_Conectores_Cabos!$C$8</f>
        <v>Cabo coaxial semi-rígido</v>
      </c>
      <c r="U3834" s="56"/>
      <c r="V3834" s="33"/>
      <c r="W3834" s="33"/>
      <c r="X3834" s="33"/>
    </row>
    <row r="3835" ht="15.75" customHeight="1">
      <c r="A3835" s="19" t="str">
        <f>Def_Sistemas_Conectores_Cabos!$A$22</f>
        <v>BPM de elétrons</v>
      </c>
      <c r="B3835" s="22" t="str">
        <f>Datas_Entregas!$A$3</f>
        <v>BTS/Anel</v>
      </c>
      <c r="C3835" s="25">
        <f t="array" ref="C3835">INDEX(Datas_Entregas!$B$2:$B$100, MATCH(B3835, Datas_Entregas!$A$2:$A$100, 0), 1)</f>
        <v>43296</v>
      </c>
      <c r="D3835" s="22" t="str">
        <f>Def_Status_Montagem!$A$4</f>
        <v>Comprado / Esperando entrega</v>
      </c>
      <c r="E3835" s="35" t="str">
        <f>Def_Status_Montagem!$B$4</f>
        <v>Contratada (inclui etiqueta)</v>
      </c>
      <c r="F3835" s="26"/>
      <c r="G3835" s="27"/>
      <c r="H3835" s="26" t="str">
        <f t="array" ref="H3835">INDEX(Def_Instancias_Equipamentos!$E$2:$E$5135, MATCH(K3835, Def_Instancias_Equipamentos!$D$2:$D$5135, 0), 1)</f>
        <v>SI-07SP</v>
      </c>
      <c r="I3835" s="27" t="str">
        <f t="array" ref="I3835">INDEX(Def_Instancias_Equipamentos!$E$2:$E$5135, MATCH(L3835, Def_Instancias_Equipamentos!$D$2:$D$5135, 0), 1)</f>
        <v>SI-07SP</v>
      </c>
      <c r="J3835" s="27" t="str">
        <f t="shared" si="26"/>
        <v>INTERNO</v>
      </c>
      <c r="K3835" s="28" t="str">
        <f>Def_Instancias_Equipamentos!$D$703</f>
        <v>SI-07SP:DI-BPMPkup-2</v>
      </c>
      <c r="L3835" s="19" t="str">
        <f>Def_Instancias_Equipamentos!$D$1214</f>
        <v>SI-07SP:DI-BPMSigPatch-2</v>
      </c>
      <c r="M3835" s="44" t="s">
        <v>80</v>
      </c>
      <c r="N3835" s="30" t="s">
        <v>50</v>
      </c>
      <c r="O3835" s="28" t="str">
        <f>Def_Sistemas_Conectores_Cabos!$B$8</f>
        <v>SMA-RP 50-ohm</v>
      </c>
      <c r="P3835" s="19" t="str">
        <f>Def_Sistemas_Conectores_Cabos!$B$8</f>
        <v>SMA-RP 50-ohm</v>
      </c>
      <c r="Q3835" s="231" t="s">
        <v>1358</v>
      </c>
      <c r="R3835" s="45">
        <v>0.5</v>
      </c>
      <c r="S3835" s="45">
        <v>0.5</v>
      </c>
      <c r="T3835" s="19" t="str">
        <f>Def_Sistemas_Conectores_Cabos!$C$8</f>
        <v>Cabo coaxial semi-rígido</v>
      </c>
      <c r="U3835" s="56"/>
      <c r="V3835" s="33"/>
      <c r="W3835" s="33"/>
      <c r="X3835" s="33"/>
    </row>
    <row r="3836" ht="15.75" customHeight="1">
      <c r="A3836" s="19" t="str">
        <f>Def_Sistemas_Conectores_Cabos!$A$22</f>
        <v>BPM de elétrons</v>
      </c>
      <c r="B3836" s="22" t="str">
        <f>Datas_Entregas!$A$3</f>
        <v>BTS/Anel</v>
      </c>
      <c r="C3836" s="25">
        <f t="array" ref="C3836">INDEX(Datas_Entregas!$B$2:$B$100, MATCH(B3836, Datas_Entregas!$A$2:$A$100, 0), 1)</f>
        <v>43296</v>
      </c>
      <c r="D3836" s="22" t="str">
        <f>Def_Status_Montagem!$A$4</f>
        <v>Comprado / Esperando entrega</v>
      </c>
      <c r="E3836" s="35" t="str">
        <f>Def_Status_Montagem!$B$4</f>
        <v>Contratada (inclui etiqueta)</v>
      </c>
      <c r="F3836" s="26"/>
      <c r="G3836" s="27"/>
      <c r="H3836" s="26" t="str">
        <f t="array" ref="H3836">INDEX(Def_Instancias_Equipamentos!$E$2:$E$5135, MATCH(K3836, Def_Instancias_Equipamentos!$D$2:$D$5135, 0), 1)</f>
        <v>SI-08C1</v>
      </c>
      <c r="I3836" s="27" t="str">
        <f t="array" ref="I3836">INDEX(Def_Instancias_Equipamentos!$E$2:$E$5135, MATCH(L3836, Def_Instancias_Equipamentos!$D$2:$D$5135, 0), 1)</f>
        <v>SI-08C1</v>
      </c>
      <c r="J3836" s="27" t="str">
        <f t="shared" si="26"/>
        <v>INTERNO</v>
      </c>
      <c r="K3836" s="28" t="str">
        <f>Def_Instancias_Equipamentos!$D$586</f>
        <v>SI-08C1:DI-BPMPkup-1</v>
      </c>
      <c r="L3836" s="19" t="str">
        <f>Def_Instancias_Equipamentos!$D$1097</f>
        <v>SI-08C1:DI-BPMSigPatch-1</v>
      </c>
      <c r="M3836" s="44" t="s">
        <v>80</v>
      </c>
      <c r="N3836" s="30" t="s">
        <v>50</v>
      </c>
      <c r="O3836" s="28" t="str">
        <f>Def_Sistemas_Conectores_Cabos!$B$8</f>
        <v>SMA-RP 50-ohm</v>
      </c>
      <c r="P3836" s="19" t="str">
        <f>Def_Sistemas_Conectores_Cabos!$B$8</f>
        <v>SMA-RP 50-ohm</v>
      </c>
      <c r="Q3836" s="231" t="s">
        <v>1358</v>
      </c>
      <c r="R3836" s="45">
        <v>0.5</v>
      </c>
      <c r="S3836" s="45">
        <v>0.5</v>
      </c>
      <c r="T3836" s="19" t="str">
        <f>Def_Sistemas_Conectores_Cabos!$C$8</f>
        <v>Cabo coaxial semi-rígido</v>
      </c>
      <c r="U3836" s="56"/>
      <c r="V3836" s="33"/>
      <c r="W3836" s="33"/>
      <c r="X3836" s="33"/>
    </row>
    <row r="3837" ht="15.75" customHeight="1">
      <c r="A3837" s="19" t="str">
        <f>Def_Sistemas_Conectores_Cabos!$A$22</f>
        <v>BPM de elétrons</v>
      </c>
      <c r="B3837" s="22" t="str">
        <f>Datas_Entregas!$A$3</f>
        <v>BTS/Anel</v>
      </c>
      <c r="C3837" s="25">
        <f t="array" ref="C3837">INDEX(Datas_Entregas!$B$2:$B$100, MATCH(B3837, Datas_Entregas!$A$2:$A$100, 0), 1)</f>
        <v>43296</v>
      </c>
      <c r="D3837" s="22" t="str">
        <f>Def_Status_Montagem!$A$4</f>
        <v>Comprado / Esperando entrega</v>
      </c>
      <c r="E3837" s="35" t="str">
        <f>Def_Status_Montagem!$B$4</f>
        <v>Contratada (inclui etiqueta)</v>
      </c>
      <c r="F3837" s="26"/>
      <c r="G3837" s="27"/>
      <c r="H3837" s="26" t="str">
        <f t="array" ref="H3837">INDEX(Def_Instancias_Equipamentos!$E$2:$E$5135, MATCH(K3837, Def_Instancias_Equipamentos!$D$2:$D$5135, 0), 1)</f>
        <v>SI-08C1</v>
      </c>
      <c r="I3837" s="27" t="str">
        <f t="array" ref="I3837">INDEX(Def_Instancias_Equipamentos!$E$2:$E$5135, MATCH(L3837, Def_Instancias_Equipamentos!$D$2:$D$5135, 0), 1)</f>
        <v>SI-08C1</v>
      </c>
      <c r="J3837" s="27" t="str">
        <f t="shared" si="26"/>
        <v>INTERNO</v>
      </c>
      <c r="K3837" s="28" t="str">
        <f>Def_Instancias_Equipamentos!$D$587</f>
        <v>SI-08C1:DI-BPMPkup-2</v>
      </c>
      <c r="L3837" s="19" t="str">
        <f>Def_Instancias_Equipamentos!$D$1098</f>
        <v>SI-08C1:DI-BPMSigPatch-2</v>
      </c>
      <c r="M3837" s="44" t="s">
        <v>80</v>
      </c>
      <c r="N3837" s="30" t="s">
        <v>50</v>
      </c>
      <c r="O3837" s="28" t="str">
        <f>Def_Sistemas_Conectores_Cabos!$B$8</f>
        <v>SMA-RP 50-ohm</v>
      </c>
      <c r="P3837" s="19" t="str">
        <f>Def_Sistemas_Conectores_Cabos!$B$8</f>
        <v>SMA-RP 50-ohm</v>
      </c>
      <c r="Q3837" s="231" t="s">
        <v>1358</v>
      </c>
      <c r="R3837" s="45">
        <v>0.5</v>
      </c>
      <c r="S3837" s="45">
        <v>0.5</v>
      </c>
      <c r="T3837" s="19" t="str">
        <f>Def_Sistemas_Conectores_Cabos!$C$8</f>
        <v>Cabo coaxial semi-rígido</v>
      </c>
      <c r="U3837" s="56"/>
      <c r="V3837" s="33"/>
      <c r="W3837" s="33"/>
      <c r="X3837" s="33"/>
    </row>
    <row r="3838" ht="15.75" customHeight="1">
      <c r="A3838" s="19" t="str">
        <f>Def_Sistemas_Conectores_Cabos!$A$22</f>
        <v>BPM de elétrons</v>
      </c>
      <c r="B3838" s="22" t="str">
        <f>Datas_Entregas!$A$3</f>
        <v>BTS/Anel</v>
      </c>
      <c r="C3838" s="25">
        <f t="array" ref="C3838">INDEX(Datas_Entregas!$B$2:$B$100, MATCH(B3838, Datas_Entregas!$A$2:$A$100, 0), 1)</f>
        <v>43296</v>
      </c>
      <c r="D3838" s="22" t="str">
        <f>Def_Status_Montagem!$A$4</f>
        <v>Comprado / Esperando entrega</v>
      </c>
      <c r="E3838" s="35" t="str">
        <f>Def_Status_Montagem!$B$4</f>
        <v>Contratada (inclui etiqueta)</v>
      </c>
      <c r="F3838" s="26"/>
      <c r="G3838" s="27"/>
      <c r="H3838" s="26" t="str">
        <f t="array" ref="H3838">INDEX(Def_Instancias_Equipamentos!$E$2:$E$5135, MATCH(K3838, Def_Instancias_Equipamentos!$D$2:$D$5135, 0), 1)</f>
        <v>SI-08C2</v>
      </c>
      <c r="I3838" s="27" t="str">
        <f t="array" ref="I3838">INDEX(Def_Instancias_Equipamentos!$E$2:$E$5135, MATCH(L3838, Def_Instancias_Equipamentos!$D$2:$D$5135, 0), 1)</f>
        <v>SI-08C2</v>
      </c>
      <c r="J3838" s="27" t="str">
        <f t="shared" si="26"/>
        <v>INTERNO</v>
      </c>
      <c r="K3838" s="28" t="str">
        <f>Def_Instancias_Equipamentos!$D$588</f>
        <v>SI-08C2:DI-BPMPkup</v>
      </c>
      <c r="L3838" s="19" t="str">
        <f>Def_Instancias_Equipamentos!$D$1099</f>
        <v>SI-08C2:DI-BPMSigPatch</v>
      </c>
      <c r="M3838" s="44" t="s">
        <v>80</v>
      </c>
      <c r="N3838" s="30" t="s">
        <v>50</v>
      </c>
      <c r="O3838" s="28" t="str">
        <f>Def_Sistemas_Conectores_Cabos!$B$8</f>
        <v>SMA-RP 50-ohm</v>
      </c>
      <c r="P3838" s="19" t="str">
        <f>Def_Sistemas_Conectores_Cabos!$B$8</f>
        <v>SMA-RP 50-ohm</v>
      </c>
      <c r="Q3838" s="231" t="s">
        <v>1358</v>
      </c>
      <c r="R3838" s="45">
        <v>0.5</v>
      </c>
      <c r="S3838" s="45">
        <v>0.5</v>
      </c>
      <c r="T3838" s="19" t="str">
        <f>Def_Sistemas_Conectores_Cabos!$C$8</f>
        <v>Cabo coaxial semi-rígido</v>
      </c>
      <c r="U3838" s="56"/>
      <c r="V3838" s="33"/>
      <c r="W3838" s="33"/>
      <c r="X3838" s="33"/>
    </row>
    <row r="3839" ht="15.75" customHeight="1">
      <c r="A3839" s="19" t="str">
        <f>Def_Sistemas_Conectores_Cabos!$A$22</f>
        <v>BPM de elétrons</v>
      </c>
      <c r="B3839" s="22" t="str">
        <f>Datas_Entregas!$A$3</f>
        <v>BTS/Anel</v>
      </c>
      <c r="C3839" s="25">
        <f t="array" ref="C3839">INDEX(Datas_Entregas!$B$2:$B$100, MATCH(B3839, Datas_Entregas!$A$2:$A$100, 0), 1)</f>
        <v>43296</v>
      </c>
      <c r="D3839" s="22" t="str">
        <f>Def_Status_Montagem!$A$4</f>
        <v>Comprado / Esperando entrega</v>
      </c>
      <c r="E3839" s="35" t="str">
        <f>Def_Status_Montagem!$B$4</f>
        <v>Contratada (inclui etiqueta)</v>
      </c>
      <c r="F3839" s="26"/>
      <c r="G3839" s="27"/>
      <c r="H3839" s="26" t="str">
        <f t="array" ref="H3839">INDEX(Def_Instancias_Equipamentos!$E$2:$E$5135, MATCH(K3839, Def_Instancias_Equipamentos!$D$2:$D$5135, 0), 1)</f>
        <v>SI-08C3</v>
      </c>
      <c r="I3839" s="27" t="str">
        <f t="array" ref="I3839">INDEX(Def_Instancias_Equipamentos!$E$2:$E$5135, MATCH(L3839, Def_Instancias_Equipamentos!$D$2:$D$5135, 0), 1)</f>
        <v>SI-08C3</v>
      </c>
      <c r="J3839" s="27" t="str">
        <f t="shared" si="26"/>
        <v>INTERNO</v>
      </c>
      <c r="K3839" s="28" t="str">
        <f>Def_Instancias_Equipamentos!$D$589</f>
        <v>SI-08C3:DI-BPMPkup-1</v>
      </c>
      <c r="L3839" s="19" t="str">
        <f>Def_Instancias_Equipamentos!$D$1100</f>
        <v>SI-08C3:DI-BPMSigPatch-1</v>
      </c>
      <c r="M3839" s="44" t="s">
        <v>80</v>
      </c>
      <c r="N3839" s="30" t="s">
        <v>50</v>
      </c>
      <c r="O3839" s="28" t="str">
        <f>Def_Sistemas_Conectores_Cabos!$B$8</f>
        <v>SMA-RP 50-ohm</v>
      </c>
      <c r="P3839" s="19" t="str">
        <f>Def_Sistemas_Conectores_Cabos!$B$8</f>
        <v>SMA-RP 50-ohm</v>
      </c>
      <c r="Q3839" s="231" t="s">
        <v>1358</v>
      </c>
      <c r="R3839" s="45">
        <v>0.5</v>
      </c>
      <c r="S3839" s="45">
        <v>0.5</v>
      </c>
      <c r="T3839" s="19" t="str">
        <f>Def_Sistemas_Conectores_Cabos!$C$8</f>
        <v>Cabo coaxial semi-rígido</v>
      </c>
      <c r="U3839" s="56"/>
      <c r="V3839" s="33"/>
      <c r="W3839" s="33"/>
      <c r="X3839" s="33"/>
    </row>
    <row r="3840" ht="15.75" customHeight="1">
      <c r="A3840" s="19" t="str">
        <f>Def_Sistemas_Conectores_Cabos!$A$22</f>
        <v>BPM de elétrons</v>
      </c>
      <c r="B3840" s="22" t="str">
        <f>Datas_Entregas!$A$3</f>
        <v>BTS/Anel</v>
      </c>
      <c r="C3840" s="25">
        <f t="array" ref="C3840">INDEX(Datas_Entregas!$B$2:$B$100, MATCH(B3840, Datas_Entregas!$A$2:$A$100, 0), 1)</f>
        <v>43296</v>
      </c>
      <c r="D3840" s="22" t="str">
        <f>Def_Status_Montagem!$A$4</f>
        <v>Comprado / Esperando entrega</v>
      </c>
      <c r="E3840" s="35" t="str">
        <f>Def_Status_Montagem!$B$4</f>
        <v>Contratada (inclui etiqueta)</v>
      </c>
      <c r="F3840" s="26"/>
      <c r="G3840" s="27"/>
      <c r="H3840" s="26" t="str">
        <f t="array" ref="H3840">INDEX(Def_Instancias_Equipamentos!$E$2:$E$5135, MATCH(K3840, Def_Instancias_Equipamentos!$D$2:$D$5135, 0), 1)</f>
        <v>SI-08C3</v>
      </c>
      <c r="I3840" s="27" t="str">
        <f t="array" ref="I3840">INDEX(Def_Instancias_Equipamentos!$E$2:$E$5135, MATCH(L3840, Def_Instancias_Equipamentos!$D$2:$D$5135, 0), 1)</f>
        <v>SI-08C3</v>
      </c>
      <c r="J3840" s="27" t="str">
        <f t="shared" si="26"/>
        <v>INTERNO</v>
      </c>
      <c r="K3840" s="28" t="str">
        <f>Def_Instancias_Equipamentos!$D$590</f>
        <v>SI-08C3:DI-BPMPkup-2</v>
      </c>
      <c r="L3840" s="19" t="str">
        <f>Def_Instancias_Equipamentos!$D$1101</f>
        <v>SI-08C3:DI-BPMSigPatch-2</v>
      </c>
      <c r="M3840" s="44" t="s">
        <v>80</v>
      </c>
      <c r="N3840" s="30" t="s">
        <v>50</v>
      </c>
      <c r="O3840" s="28" t="str">
        <f>Def_Sistemas_Conectores_Cabos!$B$8</f>
        <v>SMA-RP 50-ohm</v>
      </c>
      <c r="P3840" s="19" t="str">
        <f>Def_Sistemas_Conectores_Cabos!$B$8</f>
        <v>SMA-RP 50-ohm</v>
      </c>
      <c r="Q3840" s="231" t="s">
        <v>1358</v>
      </c>
      <c r="R3840" s="45">
        <v>0.5</v>
      </c>
      <c r="S3840" s="45">
        <v>0.5</v>
      </c>
      <c r="T3840" s="19" t="str">
        <f>Def_Sistemas_Conectores_Cabos!$C$8</f>
        <v>Cabo coaxial semi-rígido</v>
      </c>
      <c r="U3840" s="56"/>
      <c r="V3840" s="33"/>
      <c r="W3840" s="33"/>
      <c r="X3840" s="33"/>
    </row>
    <row r="3841" ht="15.75" customHeight="1">
      <c r="A3841" s="19" t="str">
        <f>Def_Sistemas_Conectores_Cabos!$A$22</f>
        <v>BPM de elétrons</v>
      </c>
      <c r="B3841" s="22" t="str">
        <f>Datas_Entregas!$A$3</f>
        <v>BTS/Anel</v>
      </c>
      <c r="C3841" s="25">
        <f t="array" ref="C3841">INDEX(Datas_Entregas!$B$2:$B$100, MATCH(B3841, Datas_Entregas!$A$2:$A$100, 0), 1)</f>
        <v>43296</v>
      </c>
      <c r="D3841" s="22" t="str">
        <f>Def_Status_Montagem!$A$4</f>
        <v>Comprado / Esperando entrega</v>
      </c>
      <c r="E3841" s="35" t="str">
        <f>Def_Status_Montagem!$B$4</f>
        <v>Contratada (inclui etiqueta)</v>
      </c>
      <c r="F3841" s="26"/>
      <c r="G3841" s="27"/>
      <c r="H3841" s="26" t="str">
        <f t="array" ref="H3841">INDEX(Def_Instancias_Equipamentos!$E$2:$E$5135, MATCH(K3841, Def_Instancias_Equipamentos!$D$2:$D$5135, 0), 1)</f>
        <v>SI-08C4</v>
      </c>
      <c r="I3841" s="27" t="str">
        <f t="array" ref="I3841">INDEX(Def_Instancias_Equipamentos!$E$2:$E$5135, MATCH(L3841, Def_Instancias_Equipamentos!$D$2:$D$5135, 0), 1)</f>
        <v>SI-08C4</v>
      </c>
      <c r="J3841" s="27" t="str">
        <f t="shared" si="26"/>
        <v>INTERNO</v>
      </c>
      <c r="K3841" s="28" t="str">
        <f>Def_Instancias_Equipamentos!$D$591</f>
        <v>SI-08C4:DI-BPMPkup</v>
      </c>
      <c r="L3841" s="19" t="str">
        <f>Def_Instancias_Equipamentos!$D$1102</f>
        <v>SI-08C4:DI-BPMSigPatch</v>
      </c>
      <c r="M3841" s="44" t="s">
        <v>80</v>
      </c>
      <c r="N3841" s="30" t="s">
        <v>50</v>
      </c>
      <c r="O3841" s="28" t="str">
        <f>Def_Sistemas_Conectores_Cabos!$B$8</f>
        <v>SMA-RP 50-ohm</v>
      </c>
      <c r="P3841" s="19" t="str">
        <f>Def_Sistemas_Conectores_Cabos!$B$8</f>
        <v>SMA-RP 50-ohm</v>
      </c>
      <c r="Q3841" s="231" t="s">
        <v>1358</v>
      </c>
      <c r="R3841" s="45">
        <v>0.5</v>
      </c>
      <c r="S3841" s="45">
        <v>0.5</v>
      </c>
      <c r="T3841" s="19" t="str">
        <f>Def_Sistemas_Conectores_Cabos!$C$8</f>
        <v>Cabo coaxial semi-rígido</v>
      </c>
      <c r="U3841" s="56"/>
      <c r="V3841" s="33"/>
      <c r="W3841" s="33"/>
      <c r="X3841" s="33"/>
    </row>
    <row r="3842" ht="15.75" customHeight="1">
      <c r="A3842" s="19" t="str">
        <f>Def_Sistemas_Conectores_Cabos!$A$22</f>
        <v>BPM de elétrons</v>
      </c>
      <c r="B3842" s="22" t="str">
        <f>Datas_Entregas!$A$3</f>
        <v>BTS/Anel</v>
      </c>
      <c r="C3842" s="25">
        <f t="array" ref="C3842">INDEX(Datas_Entregas!$B$2:$B$100, MATCH(B3842, Datas_Entregas!$A$2:$A$100, 0), 1)</f>
        <v>43296</v>
      </c>
      <c r="D3842" s="22" t="str">
        <f>Def_Status_Montagem!$A$4</f>
        <v>Comprado / Esperando entrega</v>
      </c>
      <c r="E3842" s="35" t="str">
        <f>Def_Status_Montagem!$B$4</f>
        <v>Contratada (inclui etiqueta)</v>
      </c>
      <c r="F3842" s="26"/>
      <c r="G3842" s="27"/>
      <c r="H3842" s="26" t="str">
        <f t="array" ref="H3842">INDEX(Def_Instancias_Equipamentos!$E$2:$E$5135, MATCH(K3842, Def_Instancias_Equipamentos!$D$2:$D$5135, 0), 1)</f>
        <v>SI-08M1</v>
      </c>
      <c r="I3842" s="27" t="str">
        <f t="array" ref="I3842">INDEX(Def_Instancias_Equipamentos!$E$2:$E$5135, MATCH(L3842, Def_Instancias_Equipamentos!$D$2:$D$5135, 0), 1)</f>
        <v>SI-08M1</v>
      </c>
      <c r="J3842" s="27" t="str">
        <f t="shared" si="26"/>
        <v>INTERNO</v>
      </c>
      <c r="K3842" s="28" t="str">
        <f>Def_Instancias_Equipamentos!$D$592</f>
        <v>SI-08M1:DI-BPMPkup</v>
      </c>
      <c r="L3842" s="19" t="str">
        <f>Def_Instancias_Equipamentos!$D$1103</f>
        <v>SI-08M1:DI-BPMSigPatch</v>
      </c>
      <c r="M3842" s="44" t="s">
        <v>80</v>
      </c>
      <c r="N3842" s="30" t="s">
        <v>50</v>
      </c>
      <c r="O3842" s="28" t="str">
        <f>Def_Sistemas_Conectores_Cabos!$B$8</f>
        <v>SMA-RP 50-ohm</v>
      </c>
      <c r="P3842" s="19" t="str">
        <f>Def_Sistemas_Conectores_Cabos!$B$8</f>
        <v>SMA-RP 50-ohm</v>
      </c>
      <c r="Q3842" s="231" t="s">
        <v>1358</v>
      </c>
      <c r="R3842" s="45">
        <v>0.5</v>
      </c>
      <c r="S3842" s="45">
        <v>0.5</v>
      </c>
      <c r="T3842" s="19" t="str">
        <f>Def_Sistemas_Conectores_Cabos!$C$8</f>
        <v>Cabo coaxial semi-rígido</v>
      </c>
      <c r="U3842" s="56"/>
      <c r="V3842" s="33"/>
      <c r="W3842" s="33"/>
      <c r="X3842" s="33"/>
    </row>
    <row r="3843" ht="15.75" customHeight="1">
      <c r="A3843" s="19" t="str">
        <f>Def_Sistemas_Conectores_Cabos!$A$22</f>
        <v>BPM de elétrons</v>
      </c>
      <c r="B3843" s="22" t="str">
        <f>Datas_Entregas!$A$3</f>
        <v>BTS/Anel</v>
      </c>
      <c r="C3843" s="25">
        <f t="array" ref="C3843">INDEX(Datas_Entregas!$B$2:$B$100, MATCH(B3843, Datas_Entregas!$A$2:$A$100, 0), 1)</f>
        <v>43296</v>
      </c>
      <c r="D3843" s="22" t="str">
        <f>Def_Status_Montagem!$A$4</f>
        <v>Comprado / Esperando entrega</v>
      </c>
      <c r="E3843" s="35" t="str">
        <f>Def_Status_Montagem!$B$4</f>
        <v>Contratada (inclui etiqueta)</v>
      </c>
      <c r="F3843" s="26"/>
      <c r="G3843" s="27"/>
      <c r="H3843" s="26" t="str">
        <f t="array" ref="H3843">INDEX(Def_Instancias_Equipamentos!$E$2:$E$5135, MATCH(K3843, Def_Instancias_Equipamentos!$D$2:$D$5135, 0), 1)</f>
        <v>SI-08M2</v>
      </c>
      <c r="I3843" s="27" t="str">
        <f t="array" ref="I3843">INDEX(Def_Instancias_Equipamentos!$E$2:$E$5135, MATCH(L3843, Def_Instancias_Equipamentos!$D$2:$D$5135, 0), 1)</f>
        <v>SI-08M2</v>
      </c>
      <c r="J3843" s="27" t="str">
        <f t="shared" si="26"/>
        <v>INTERNO</v>
      </c>
      <c r="K3843" s="28" t="str">
        <f>Def_Instancias_Equipamentos!$D$593</f>
        <v>SI-08M2:DI-BPMPkup</v>
      </c>
      <c r="L3843" s="19" t="str">
        <f>Def_Instancias_Equipamentos!$D$1104</f>
        <v>SI-08M2:DI-BPMSigPatch</v>
      </c>
      <c r="M3843" s="44" t="s">
        <v>80</v>
      </c>
      <c r="N3843" s="30" t="s">
        <v>50</v>
      </c>
      <c r="O3843" s="28" t="str">
        <f>Def_Sistemas_Conectores_Cabos!$B$8</f>
        <v>SMA-RP 50-ohm</v>
      </c>
      <c r="P3843" s="19" t="str">
        <f>Def_Sistemas_Conectores_Cabos!$B$8</f>
        <v>SMA-RP 50-ohm</v>
      </c>
      <c r="Q3843" s="231" t="s">
        <v>1358</v>
      </c>
      <c r="R3843" s="45">
        <v>0.5</v>
      </c>
      <c r="S3843" s="45">
        <v>0.5</v>
      </c>
      <c r="T3843" s="19" t="str">
        <f>Def_Sistemas_Conectores_Cabos!$C$8</f>
        <v>Cabo coaxial semi-rígido</v>
      </c>
      <c r="U3843" s="56"/>
      <c r="V3843" s="33"/>
      <c r="W3843" s="33"/>
      <c r="X3843" s="33"/>
    </row>
    <row r="3844" ht="15.75" customHeight="1">
      <c r="A3844" s="19" t="str">
        <f>Def_Sistemas_Conectores_Cabos!$A$22</f>
        <v>BPM de elétrons</v>
      </c>
      <c r="B3844" s="22" t="str">
        <f>Datas_Entregas!$A$3</f>
        <v>BTS/Anel</v>
      </c>
      <c r="C3844" s="25">
        <f t="array" ref="C3844">INDEX(Datas_Entregas!$B$2:$B$100, MATCH(B3844, Datas_Entregas!$A$2:$A$100, 0), 1)</f>
        <v>43296</v>
      </c>
      <c r="D3844" s="22" t="str">
        <f>Def_Status_Montagem!$A$4</f>
        <v>Comprado / Esperando entrega</v>
      </c>
      <c r="E3844" s="35" t="str">
        <f>Def_Status_Montagem!$B$4</f>
        <v>Contratada (inclui etiqueta)</v>
      </c>
      <c r="F3844" s="26"/>
      <c r="G3844" s="27"/>
      <c r="H3844" s="26" t="str">
        <f t="array" ref="H3844">INDEX(Def_Instancias_Equipamentos!$E$2:$E$5135, MATCH(K3844, Def_Instancias_Equipamentos!$D$2:$D$5135, 0), 1)</f>
        <v>SI-08SB</v>
      </c>
      <c r="I3844" s="27" t="str">
        <f t="array" ref="I3844">INDEX(Def_Instancias_Equipamentos!$E$2:$E$5135, MATCH(L3844, Def_Instancias_Equipamentos!$D$2:$D$5135, 0), 1)</f>
        <v>SI-08SB</v>
      </c>
      <c r="J3844" s="27" t="str">
        <f t="shared" si="26"/>
        <v>INTERNO</v>
      </c>
      <c r="K3844" s="28" t="str">
        <f>Def_Instancias_Equipamentos!$D$704</f>
        <v>SI-08SB:DI-BPMPkup-1</v>
      </c>
      <c r="L3844" s="19" t="str">
        <f>Def_Instancias_Equipamentos!$D$1215</f>
        <v>SI-08SB:DI-BPMSigPatch-1</v>
      </c>
      <c r="M3844" s="44" t="s">
        <v>80</v>
      </c>
      <c r="N3844" s="30" t="s">
        <v>50</v>
      </c>
      <c r="O3844" s="28" t="str">
        <f>Def_Sistemas_Conectores_Cabos!$B$8</f>
        <v>SMA-RP 50-ohm</v>
      </c>
      <c r="P3844" s="19" t="str">
        <f>Def_Sistemas_Conectores_Cabos!$B$8</f>
        <v>SMA-RP 50-ohm</v>
      </c>
      <c r="Q3844" s="231" t="s">
        <v>1358</v>
      </c>
      <c r="R3844" s="45">
        <v>0.5</v>
      </c>
      <c r="S3844" s="45">
        <v>0.5</v>
      </c>
      <c r="T3844" s="19" t="str">
        <f>Def_Sistemas_Conectores_Cabos!$C$8</f>
        <v>Cabo coaxial semi-rígido</v>
      </c>
      <c r="U3844" s="56"/>
      <c r="V3844" s="33"/>
      <c r="W3844" s="33"/>
      <c r="X3844" s="33"/>
    </row>
    <row r="3845" ht="15.75" customHeight="1">
      <c r="A3845" s="19" t="str">
        <f>Def_Sistemas_Conectores_Cabos!$A$22</f>
        <v>BPM de elétrons</v>
      </c>
      <c r="B3845" s="22" t="str">
        <f>Datas_Entregas!$A$3</f>
        <v>BTS/Anel</v>
      </c>
      <c r="C3845" s="25">
        <f t="array" ref="C3845">INDEX(Datas_Entregas!$B$2:$B$100, MATCH(B3845, Datas_Entregas!$A$2:$A$100, 0), 1)</f>
        <v>43296</v>
      </c>
      <c r="D3845" s="22" t="str">
        <f>Def_Status_Montagem!$A$4</f>
        <v>Comprado / Esperando entrega</v>
      </c>
      <c r="E3845" s="35" t="str">
        <f>Def_Status_Montagem!$B$4</f>
        <v>Contratada (inclui etiqueta)</v>
      </c>
      <c r="F3845" s="26"/>
      <c r="G3845" s="27"/>
      <c r="H3845" s="26" t="str">
        <f t="array" ref="H3845">INDEX(Def_Instancias_Equipamentos!$E$2:$E$5135, MATCH(K3845, Def_Instancias_Equipamentos!$D$2:$D$5135, 0), 1)</f>
        <v>SI-08SB</v>
      </c>
      <c r="I3845" s="27" t="str">
        <f t="array" ref="I3845">INDEX(Def_Instancias_Equipamentos!$E$2:$E$5135, MATCH(L3845, Def_Instancias_Equipamentos!$D$2:$D$5135, 0), 1)</f>
        <v>SI-08SB</v>
      </c>
      <c r="J3845" s="27" t="str">
        <f t="shared" si="26"/>
        <v>INTERNO</v>
      </c>
      <c r="K3845" s="28" t="str">
        <f>Def_Instancias_Equipamentos!$D$705</f>
        <v>SI-08SB:DI-BPMPkup-2</v>
      </c>
      <c r="L3845" s="19" t="str">
        <f>Def_Instancias_Equipamentos!$D$1216</f>
        <v>SI-08SB:DI-BPMSigPatch-2</v>
      </c>
      <c r="M3845" s="44" t="s">
        <v>80</v>
      </c>
      <c r="N3845" s="30" t="s">
        <v>50</v>
      </c>
      <c r="O3845" s="28" t="str">
        <f>Def_Sistemas_Conectores_Cabos!$B$8</f>
        <v>SMA-RP 50-ohm</v>
      </c>
      <c r="P3845" s="19" t="str">
        <f>Def_Sistemas_Conectores_Cabos!$B$8</f>
        <v>SMA-RP 50-ohm</v>
      </c>
      <c r="Q3845" s="231" t="s">
        <v>1358</v>
      </c>
      <c r="R3845" s="45">
        <v>0.5</v>
      </c>
      <c r="S3845" s="45">
        <v>0.5</v>
      </c>
      <c r="T3845" s="19" t="str">
        <f>Def_Sistemas_Conectores_Cabos!$C$8</f>
        <v>Cabo coaxial semi-rígido</v>
      </c>
      <c r="U3845" s="56"/>
      <c r="V3845" s="33"/>
      <c r="W3845" s="33"/>
      <c r="X3845" s="33"/>
    </row>
    <row r="3846" ht="15.75" customHeight="1">
      <c r="A3846" s="19" t="str">
        <f>Def_Sistemas_Conectores_Cabos!$A$22</f>
        <v>BPM de elétrons</v>
      </c>
      <c r="B3846" s="22" t="str">
        <f>Datas_Entregas!$A$3</f>
        <v>BTS/Anel</v>
      </c>
      <c r="C3846" s="25">
        <f t="array" ref="C3846">INDEX(Datas_Entregas!$B$2:$B$100, MATCH(B3846, Datas_Entregas!$A$2:$A$100, 0), 1)</f>
        <v>43296</v>
      </c>
      <c r="D3846" s="22" t="str">
        <f>Def_Status_Montagem!$A$4</f>
        <v>Comprado / Esperando entrega</v>
      </c>
      <c r="E3846" s="35" t="str">
        <f>Def_Status_Montagem!$B$4</f>
        <v>Contratada (inclui etiqueta)</v>
      </c>
      <c r="F3846" s="26"/>
      <c r="G3846" s="27"/>
      <c r="H3846" s="26" t="str">
        <f t="array" ref="H3846">INDEX(Def_Instancias_Equipamentos!$E$2:$E$5135, MATCH(K3846, Def_Instancias_Equipamentos!$D$2:$D$5135, 0), 1)</f>
        <v>SI-09C1</v>
      </c>
      <c r="I3846" s="27" t="str">
        <f t="array" ref="I3846">INDEX(Def_Instancias_Equipamentos!$E$2:$E$5135, MATCH(L3846, Def_Instancias_Equipamentos!$D$2:$D$5135, 0), 1)</f>
        <v>SI-09C1</v>
      </c>
      <c r="J3846" s="27" t="str">
        <f t="shared" si="26"/>
        <v>INTERNO</v>
      </c>
      <c r="K3846" s="28" t="str">
        <f>Def_Instancias_Equipamentos!$D$594</f>
        <v>SI-09C1:DI-BPMPkup-1</v>
      </c>
      <c r="L3846" s="19" t="str">
        <f>Def_Instancias_Equipamentos!$D$1105</f>
        <v>SI-09C1:DI-BPMSigPatch-1</v>
      </c>
      <c r="M3846" s="44" t="s">
        <v>80</v>
      </c>
      <c r="N3846" s="30" t="s">
        <v>50</v>
      </c>
      <c r="O3846" s="28" t="str">
        <f>Def_Sistemas_Conectores_Cabos!$B$8</f>
        <v>SMA-RP 50-ohm</v>
      </c>
      <c r="P3846" s="19" t="str">
        <f>Def_Sistemas_Conectores_Cabos!$B$8</f>
        <v>SMA-RP 50-ohm</v>
      </c>
      <c r="Q3846" s="231" t="s">
        <v>1358</v>
      </c>
      <c r="R3846" s="45">
        <v>0.5</v>
      </c>
      <c r="S3846" s="45">
        <v>0.5</v>
      </c>
      <c r="T3846" s="19" t="str">
        <f>Def_Sistemas_Conectores_Cabos!$C$8</f>
        <v>Cabo coaxial semi-rígido</v>
      </c>
      <c r="U3846" s="56"/>
      <c r="V3846" s="33"/>
      <c r="W3846" s="33"/>
      <c r="X3846" s="33"/>
    </row>
    <row r="3847" ht="15.75" customHeight="1">
      <c r="A3847" s="19" t="str">
        <f>Def_Sistemas_Conectores_Cabos!$A$22</f>
        <v>BPM de elétrons</v>
      </c>
      <c r="B3847" s="22" t="str">
        <f>Datas_Entregas!$A$3</f>
        <v>BTS/Anel</v>
      </c>
      <c r="C3847" s="25">
        <f t="array" ref="C3847">INDEX(Datas_Entregas!$B$2:$B$100, MATCH(B3847, Datas_Entregas!$A$2:$A$100, 0), 1)</f>
        <v>43296</v>
      </c>
      <c r="D3847" s="22" t="str">
        <f>Def_Status_Montagem!$A$4</f>
        <v>Comprado / Esperando entrega</v>
      </c>
      <c r="E3847" s="35" t="str">
        <f>Def_Status_Montagem!$B$4</f>
        <v>Contratada (inclui etiqueta)</v>
      </c>
      <c r="F3847" s="26"/>
      <c r="G3847" s="27"/>
      <c r="H3847" s="26" t="str">
        <f t="array" ref="H3847">INDEX(Def_Instancias_Equipamentos!$E$2:$E$5135, MATCH(K3847, Def_Instancias_Equipamentos!$D$2:$D$5135, 0), 1)</f>
        <v>SI-09C1</v>
      </c>
      <c r="I3847" s="27" t="str">
        <f t="array" ref="I3847">INDEX(Def_Instancias_Equipamentos!$E$2:$E$5135, MATCH(L3847, Def_Instancias_Equipamentos!$D$2:$D$5135, 0), 1)</f>
        <v>SI-09C1</v>
      </c>
      <c r="J3847" s="27" t="str">
        <f t="shared" si="26"/>
        <v>INTERNO</v>
      </c>
      <c r="K3847" s="28" t="str">
        <f>Def_Instancias_Equipamentos!$D$595</f>
        <v>SI-09C1:DI-BPMPkup-2</v>
      </c>
      <c r="L3847" s="19" t="str">
        <f>Def_Instancias_Equipamentos!$D$1106</f>
        <v>SI-09C1:DI-BPMSigPatch-2</v>
      </c>
      <c r="M3847" s="44" t="s">
        <v>80</v>
      </c>
      <c r="N3847" s="30" t="s">
        <v>50</v>
      </c>
      <c r="O3847" s="28" t="str">
        <f>Def_Sistemas_Conectores_Cabos!$B$8</f>
        <v>SMA-RP 50-ohm</v>
      </c>
      <c r="P3847" s="19" t="str">
        <f>Def_Sistemas_Conectores_Cabos!$B$8</f>
        <v>SMA-RP 50-ohm</v>
      </c>
      <c r="Q3847" s="231" t="s">
        <v>1358</v>
      </c>
      <c r="R3847" s="45">
        <v>0.5</v>
      </c>
      <c r="S3847" s="45">
        <v>0.5</v>
      </c>
      <c r="T3847" s="19" t="str">
        <f>Def_Sistemas_Conectores_Cabos!$C$8</f>
        <v>Cabo coaxial semi-rígido</v>
      </c>
      <c r="U3847" s="56"/>
      <c r="V3847" s="33"/>
      <c r="W3847" s="33"/>
      <c r="X3847" s="33"/>
    </row>
    <row r="3848" ht="15.75" customHeight="1">
      <c r="A3848" s="19" t="str">
        <f>Def_Sistemas_Conectores_Cabos!$A$22</f>
        <v>BPM de elétrons</v>
      </c>
      <c r="B3848" s="22" t="str">
        <f>Datas_Entregas!$A$3</f>
        <v>BTS/Anel</v>
      </c>
      <c r="C3848" s="25">
        <f t="array" ref="C3848">INDEX(Datas_Entregas!$B$2:$B$100, MATCH(B3848, Datas_Entregas!$A$2:$A$100, 0), 1)</f>
        <v>43296</v>
      </c>
      <c r="D3848" s="22" t="str">
        <f>Def_Status_Montagem!$A$4</f>
        <v>Comprado / Esperando entrega</v>
      </c>
      <c r="E3848" s="35" t="str">
        <f>Def_Status_Montagem!$B$4</f>
        <v>Contratada (inclui etiqueta)</v>
      </c>
      <c r="F3848" s="26"/>
      <c r="G3848" s="27"/>
      <c r="H3848" s="26" t="str">
        <f t="array" ref="H3848">INDEX(Def_Instancias_Equipamentos!$E$2:$E$5135, MATCH(K3848, Def_Instancias_Equipamentos!$D$2:$D$5135, 0), 1)</f>
        <v>SI-09C2</v>
      </c>
      <c r="I3848" s="27" t="str">
        <f t="array" ref="I3848">INDEX(Def_Instancias_Equipamentos!$E$2:$E$5135, MATCH(L3848, Def_Instancias_Equipamentos!$D$2:$D$5135, 0), 1)</f>
        <v>SI-09C2</v>
      </c>
      <c r="J3848" s="27" t="str">
        <f t="shared" si="26"/>
        <v>INTERNO</v>
      </c>
      <c r="K3848" s="28" t="str">
        <f>Def_Instancias_Equipamentos!$D$596</f>
        <v>SI-09C2:DI-BPMPkup</v>
      </c>
      <c r="L3848" s="19" t="str">
        <f>Def_Instancias_Equipamentos!$D$1107</f>
        <v>SI-09C2:DI-BPMSigPatch</v>
      </c>
      <c r="M3848" s="44" t="s">
        <v>80</v>
      </c>
      <c r="N3848" s="30" t="s">
        <v>50</v>
      </c>
      <c r="O3848" s="28" t="str">
        <f>Def_Sistemas_Conectores_Cabos!$B$8</f>
        <v>SMA-RP 50-ohm</v>
      </c>
      <c r="P3848" s="19" t="str">
        <f>Def_Sistemas_Conectores_Cabos!$B$8</f>
        <v>SMA-RP 50-ohm</v>
      </c>
      <c r="Q3848" s="231" t="s">
        <v>1358</v>
      </c>
      <c r="R3848" s="45">
        <v>0.5</v>
      </c>
      <c r="S3848" s="45">
        <v>0.5</v>
      </c>
      <c r="T3848" s="19" t="str">
        <f>Def_Sistemas_Conectores_Cabos!$C$8</f>
        <v>Cabo coaxial semi-rígido</v>
      </c>
      <c r="U3848" s="56"/>
      <c r="V3848" s="33"/>
      <c r="W3848" s="33"/>
      <c r="X3848" s="33"/>
    </row>
    <row r="3849" ht="15.75" customHeight="1">
      <c r="A3849" s="19" t="str">
        <f>Def_Sistemas_Conectores_Cabos!$A$22</f>
        <v>BPM de elétrons</v>
      </c>
      <c r="B3849" s="22" t="str">
        <f>Datas_Entregas!$A$3</f>
        <v>BTS/Anel</v>
      </c>
      <c r="C3849" s="25">
        <f t="array" ref="C3849">INDEX(Datas_Entregas!$B$2:$B$100, MATCH(B3849, Datas_Entregas!$A$2:$A$100, 0), 1)</f>
        <v>43296</v>
      </c>
      <c r="D3849" s="22" t="str">
        <f>Def_Status_Montagem!$A$4</f>
        <v>Comprado / Esperando entrega</v>
      </c>
      <c r="E3849" s="35" t="str">
        <f>Def_Status_Montagem!$B$4</f>
        <v>Contratada (inclui etiqueta)</v>
      </c>
      <c r="F3849" s="26"/>
      <c r="G3849" s="27"/>
      <c r="H3849" s="26" t="str">
        <f t="array" ref="H3849">INDEX(Def_Instancias_Equipamentos!$E$2:$E$5135, MATCH(K3849, Def_Instancias_Equipamentos!$D$2:$D$5135, 0), 1)</f>
        <v>SI-09C3</v>
      </c>
      <c r="I3849" s="27" t="str">
        <f t="array" ref="I3849">INDEX(Def_Instancias_Equipamentos!$E$2:$E$5135, MATCH(L3849, Def_Instancias_Equipamentos!$D$2:$D$5135, 0), 1)</f>
        <v>SI-09C3</v>
      </c>
      <c r="J3849" s="27" t="str">
        <f t="shared" si="26"/>
        <v>INTERNO</v>
      </c>
      <c r="K3849" s="28" t="str">
        <f>Def_Instancias_Equipamentos!$D$597</f>
        <v>SI-09C3:DI-BPMPkup-1</v>
      </c>
      <c r="L3849" s="19" t="str">
        <f>Def_Instancias_Equipamentos!$D$1108</f>
        <v>SI-09C3:DI-BPMSigPatch-1</v>
      </c>
      <c r="M3849" s="44" t="s">
        <v>80</v>
      </c>
      <c r="N3849" s="30" t="s">
        <v>50</v>
      </c>
      <c r="O3849" s="28" t="str">
        <f>Def_Sistemas_Conectores_Cabos!$B$8</f>
        <v>SMA-RP 50-ohm</v>
      </c>
      <c r="P3849" s="19" t="str">
        <f>Def_Sistemas_Conectores_Cabos!$B$8</f>
        <v>SMA-RP 50-ohm</v>
      </c>
      <c r="Q3849" s="231" t="s">
        <v>1358</v>
      </c>
      <c r="R3849" s="45">
        <v>0.5</v>
      </c>
      <c r="S3849" s="45">
        <v>0.5</v>
      </c>
      <c r="T3849" s="19" t="str">
        <f>Def_Sistemas_Conectores_Cabos!$C$8</f>
        <v>Cabo coaxial semi-rígido</v>
      </c>
      <c r="U3849" s="56"/>
      <c r="V3849" s="33"/>
      <c r="W3849" s="33"/>
      <c r="X3849" s="33"/>
    </row>
    <row r="3850" ht="15.75" customHeight="1">
      <c r="A3850" s="19" t="str">
        <f>Def_Sistemas_Conectores_Cabos!$A$22</f>
        <v>BPM de elétrons</v>
      </c>
      <c r="B3850" s="22" t="str">
        <f>Datas_Entregas!$A$3</f>
        <v>BTS/Anel</v>
      </c>
      <c r="C3850" s="25">
        <f t="array" ref="C3850">INDEX(Datas_Entregas!$B$2:$B$100, MATCH(B3850, Datas_Entregas!$A$2:$A$100, 0), 1)</f>
        <v>43296</v>
      </c>
      <c r="D3850" s="22" t="str">
        <f>Def_Status_Montagem!$A$4</f>
        <v>Comprado / Esperando entrega</v>
      </c>
      <c r="E3850" s="35" t="str">
        <f>Def_Status_Montagem!$B$4</f>
        <v>Contratada (inclui etiqueta)</v>
      </c>
      <c r="F3850" s="26"/>
      <c r="G3850" s="27"/>
      <c r="H3850" s="26" t="str">
        <f t="array" ref="H3850">INDEX(Def_Instancias_Equipamentos!$E$2:$E$5135, MATCH(K3850, Def_Instancias_Equipamentos!$D$2:$D$5135, 0), 1)</f>
        <v>SI-09C3</v>
      </c>
      <c r="I3850" s="27" t="str">
        <f t="array" ref="I3850">INDEX(Def_Instancias_Equipamentos!$E$2:$E$5135, MATCH(L3850, Def_Instancias_Equipamentos!$D$2:$D$5135, 0), 1)</f>
        <v>SI-09C3</v>
      </c>
      <c r="J3850" s="27" t="str">
        <f t="shared" si="26"/>
        <v>INTERNO</v>
      </c>
      <c r="K3850" s="28" t="str">
        <f>Def_Instancias_Equipamentos!$D$598</f>
        <v>SI-09C3:DI-BPMPkup-2</v>
      </c>
      <c r="L3850" s="19" t="str">
        <f>Def_Instancias_Equipamentos!$D$1109</f>
        <v>SI-09C3:DI-BPMSigPatch-2</v>
      </c>
      <c r="M3850" s="44" t="s">
        <v>80</v>
      </c>
      <c r="N3850" s="30" t="s">
        <v>50</v>
      </c>
      <c r="O3850" s="28" t="str">
        <f>Def_Sistemas_Conectores_Cabos!$B$8</f>
        <v>SMA-RP 50-ohm</v>
      </c>
      <c r="P3850" s="19" t="str">
        <f>Def_Sistemas_Conectores_Cabos!$B$8</f>
        <v>SMA-RP 50-ohm</v>
      </c>
      <c r="Q3850" s="231" t="s">
        <v>1358</v>
      </c>
      <c r="R3850" s="45">
        <v>0.5</v>
      </c>
      <c r="S3850" s="45">
        <v>0.5</v>
      </c>
      <c r="T3850" s="19" t="str">
        <f>Def_Sistemas_Conectores_Cabos!$C$8</f>
        <v>Cabo coaxial semi-rígido</v>
      </c>
      <c r="U3850" s="56"/>
      <c r="V3850" s="33"/>
      <c r="W3850" s="33"/>
      <c r="X3850" s="33"/>
    </row>
    <row r="3851" ht="15.75" customHeight="1">
      <c r="A3851" s="19" t="str">
        <f>Def_Sistemas_Conectores_Cabos!$A$22</f>
        <v>BPM de elétrons</v>
      </c>
      <c r="B3851" s="22" t="str">
        <f>Datas_Entregas!$A$3</f>
        <v>BTS/Anel</v>
      </c>
      <c r="C3851" s="25">
        <f t="array" ref="C3851">INDEX(Datas_Entregas!$B$2:$B$100, MATCH(B3851, Datas_Entregas!$A$2:$A$100, 0), 1)</f>
        <v>43296</v>
      </c>
      <c r="D3851" s="22" t="str">
        <f>Def_Status_Montagem!$A$4</f>
        <v>Comprado / Esperando entrega</v>
      </c>
      <c r="E3851" s="35" t="str">
        <f>Def_Status_Montagem!$B$4</f>
        <v>Contratada (inclui etiqueta)</v>
      </c>
      <c r="F3851" s="26"/>
      <c r="G3851" s="27"/>
      <c r="H3851" s="26" t="str">
        <f t="array" ref="H3851">INDEX(Def_Instancias_Equipamentos!$E$2:$E$5135, MATCH(K3851, Def_Instancias_Equipamentos!$D$2:$D$5135, 0), 1)</f>
        <v>SI-09C4</v>
      </c>
      <c r="I3851" s="27" t="str">
        <f t="array" ref="I3851">INDEX(Def_Instancias_Equipamentos!$E$2:$E$5135, MATCH(L3851, Def_Instancias_Equipamentos!$D$2:$D$5135, 0), 1)</f>
        <v>SI-09C4</v>
      </c>
      <c r="J3851" s="27" t="str">
        <f t="shared" si="26"/>
        <v>INTERNO</v>
      </c>
      <c r="K3851" s="28" t="str">
        <f>Def_Instancias_Equipamentos!$D$599</f>
        <v>SI-09C4:DI-BPMPkup</v>
      </c>
      <c r="L3851" s="19" t="str">
        <f>Def_Instancias_Equipamentos!$D$1110</f>
        <v>SI-09C4:DI-BPMSigPatch</v>
      </c>
      <c r="M3851" s="44" t="s">
        <v>80</v>
      </c>
      <c r="N3851" s="30" t="s">
        <v>50</v>
      </c>
      <c r="O3851" s="28" t="str">
        <f>Def_Sistemas_Conectores_Cabos!$B$8</f>
        <v>SMA-RP 50-ohm</v>
      </c>
      <c r="P3851" s="19" t="str">
        <f>Def_Sistemas_Conectores_Cabos!$B$8</f>
        <v>SMA-RP 50-ohm</v>
      </c>
      <c r="Q3851" s="231" t="s">
        <v>1358</v>
      </c>
      <c r="R3851" s="45">
        <v>0.5</v>
      </c>
      <c r="S3851" s="45">
        <v>0.5</v>
      </c>
      <c r="T3851" s="19" t="str">
        <f>Def_Sistemas_Conectores_Cabos!$C$8</f>
        <v>Cabo coaxial semi-rígido</v>
      </c>
      <c r="U3851" s="56"/>
      <c r="V3851" s="33"/>
      <c r="W3851" s="33"/>
      <c r="X3851" s="33"/>
    </row>
    <row r="3852" ht="15.75" customHeight="1">
      <c r="A3852" s="19" t="str">
        <f>Def_Sistemas_Conectores_Cabos!$A$22</f>
        <v>BPM de elétrons</v>
      </c>
      <c r="B3852" s="22" t="str">
        <f>Datas_Entregas!$A$3</f>
        <v>BTS/Anel</v>
      </c>
      <c r="C3852" s="25">
        <f t="array" ref="C3852">INDEX(Datas_Entregas!$B$2:$B$100, MATCH(B3852, Datas_Entregas!$A$2:$A$100, 0), 1)</f>
        <v>43296</v>
      </c>
      <c r="D3852" s="22" t="str">
        <f>Def_Status_Montagem!$A$4</f>
        <v>Comprado / Esperando entrega</v>
      </c>
      <c r="E3852" s="35" t="str">
        <f>Def_Status_Montagem!$B$4</f>
        <v>Contratada (inclui etiqueta)</v>
      </c>
      <c r="F3852" s="26"/>
      <c r="G3852" s="27"/>
      <c r="H3852" s="26" t="str">
        <f t="array" ref="H3852">INDEX(Def_Instancias_Equipamentos!$E$2:$E$5135, MATCH(K3852, Def_Instancias_Equipamentos!$D$2:$D$5135, 0), 1)</f>
        <v>SI-09M1</v>
      </c>
      <c r="I3852" s="27" t="str">
        <f t="array" ref="I3852">INDEX(Def_Instancias_Equipamentos!$E$2:$E$5135, MATCH(L3852, Def_Instancias_Equipamentos!$D$2:$D$5135, 0), 1)</f>
        <v>SI-09M1</v>
      </c>
      <c r="J3852" s="27" t="str">
        <f t="shared" si="26"/>
        <v>INTERNO</v>
      </c>
      <c r="K3852" s="28" t="str">
        <f>Def_Instancias_Equipamentos!$D$600</f>
        <v>SI-09M1:DI-BPMPkup</v>
      </c>
      <c r="L3852" s="19" t="str">
        <f>Def_Instancias_Equipamentos!$D$1111</f>
        <v>SI-09M1:DI-BPMSigPatch</v>
      </c>
      <c r="M3852" s="44" t="s">
        <v>80</v>
      </c>
      <c r="N3852" s="30" t="s">
        <v>50</v>
      </c>
      <c r="O3852" s="28" t="str">
        <f>Def_Sistemas_Conectores_Cabos!$B$8</f>
        <v>SMA-RP 50-ohm</v>
      </c>
      <c r="P3852" s="19" t="str">
        <f>Def_Sistemas_Conectores_Cabos!$B$8</f>
        <v>SMA-RP 50-ohm</v>
      </c>
      <c r="Q3852" s="231" t="s">
        <v>1358</v>
      </c>
      <c r="R3852" s="45">
        <v>0.5</v>
      </c>
      <c r="S3852" s="45">
        <v>0.5</v>
      </c>
      <c r="T3852" s="19" t="str">
        <f>Def_Sistemas_Conectores_Cabos!$C$8</f>
        <v>Cabo coaxial semi-rígido</v>
      </c>
      <c r="U3852" s="56"/>
      <c r="V3852" s="33"/>
      <c r="W3852" s="33"/>
      <c r="X3852" s="33"/>
    </row>
    <row r="3853" ht="15.75" customHeight="1">
      <c r="A3853" s="19" t="str">
        <f>Def_Sistemas_Conectores_Cabos!$A$22</f>
        <v>BPM de elétrons</v>
      </c>
      <c r="B3853" s="22" t="str">
        <f>Datas_Entregas!$A$3</f>
        <v>BTS/Anel</v>
      </c>
      <c r="C3853" s="25">
        <f t="array" ref="C3853">INDEX(Datas_Entregas!$B$2:$B$100, MATCH(B3853, Datas_Entregas!$A$2:$A$100, 0), 1)</f>
        <v>43296</v>
      </c>
      <c r="D3853" s="22" t="str">
        <f>Def_Status_Montagem!$A$4</f>
        <v>Comprado / Esperando entrega</v>
      </c>
      <c r="E3853" s="35" t="str">
        <f>Def_Status_Montagem!$B$4</f>
        <v>Contratada (inclui etiqueta)</v>
      </c>
      <c r="F3853" s="26"/>
      <c r="G3853" s="27"/>
      <c r="H3853" s="26" t="str">
        <f t="array" ref="H3853">INDEX(Def_Instancias_Equipamentos!$E$2:$E$5135, MATCH(K3853, Def_Instancias_Equipamentos!$D$2:$D$5135, 0), 1)</f>
        <v>SI-09M2</v>
      </c>
      <c r="I3853" s="27" t="str">
        <f t="array" ref="I3853">INDEX(Def_Instancias_Equipamentos!$E$2:$E$5135, MATCH(L3853, Def_Instancias_Equipamentos!$D$2:$D$5135, 0), 1)</f>
        <v>SI-09M2</v>
      </c>
      <c r="J3853" s="27" t="str">
        <f t="shared" si="26"/>
        <v>INTERNO</v>
      </c>
      <c r="K3853" s="28" t="str">
        <f>Def_Instancias_Equipamentos!$D$601</f>
        <v>SI-09M2:DI-BPMPkup</v>
      </c>
      <c r="L3853" s="19" t="str">
        <f>Def_Instancias_Equipamentos!$D$1112</f>
        <v>SI-09M2:DI-BPMSigPatch</v>
      </c>
      <c r="M3853" s="44" t="s">
        <v>80</v>
      </c>
      <c r="N3853" s="30" t="s">
        <v>50</v>
      </c>
      <c r="O3853" s="28" t="str">
        <f>Def_Sistemas_Conectores_Cabos!$B$8</f>
        <v>SMA-RP 50-ohm</v>
      </c>
      <c r="P3853" s="19" t="str">
        <f>Def_Sistemas_Conectores_Cabos!$B$8</f>
        <v>SMA-RP 50-ohm</v>
      </c>
      <c r="Q3853" s="231" t="s">
        <v>1358</v>
      </c>
      <c r="R3853" s="45">
        <v>0.5</v>
      </c>
      <c r="S3853" s="45">
        <v>0.5</v>
      </c>
      <c r="T3853" s="19" t="str">
        <f>Def_Sistemas_Conectores_Cabos!$C$8</f>
        <v>Cabo coaxial semi-rígido</v>
      </c>
      <c r="U3853" s="56"/>
      <c r="V3853" s="33"/>
      <c r="W3853" s="33"/>
      <c r="X3853" s="33"/>
    </row>
    <row r="3854" ht="15.75" customHeight="1">
      <c r="A3854" s="19" t="str">
        <f>Def_Sistemas_Conectores_Cabos!$A$22</f>
        <v>BPM de elétrons</v>
      </c>
      <c r="B3854" s="22" t="str">
        <f>Datas_Entregas!$A$3</f>
        <v>BTS/Anel</v>
      </c>
      <c r="C3854" s="25">
        <f t="array" ref="C3854">INDEX(Datas_Entregas!$B$2:$B$100, MATCH(B3854, Datas_Entregas!$A$2:$A$100, 0), 1)</f>
        <v>43296</v>
      </c>
      <c r="D3854" s="22" t="str">
        <f>Def_Status_Montagem!$A$4</f>
        <v>Comprado / Esperando entrega</v>
      </c>
      <c r="E3854" s="35" t="str">
        <f>Def_Status_Montagem!$B$4</f>
        <v>Contratada (inclui etiqueta)</v>
      </c>
      <c r="F3854" s="26"/>
      <c r="G3854" s="27"/>
      <c r="H3854" s="26" t="str">
        <f t="array" ref="H3854">INDEX(Def_Instancias_Equipamentos!$E$2:$E$5135, MATCH(K3854, Def_Instancias_Equipamentos!$D$2:$D$5135, 0), 1)</f>
        <v>SI-09SA</v>
      </c>
      <c r="I3854" s="27" t="str">
        <f t="array" ref="I3854">INDEX(Def_Instancias_Equipamentos!$E$2:$E$5135, MATCH(L3854, Def_Instancias_Equipamentos!$D$2:$D$5135, 0), 1)</f>
        <v>SI-09SA</v>
      </c>
      <c r="J3854" s="27" t="str">
        <f t="shared" si="26"/>
        <v>INTERNO</v>
      </c>
      <c r="K3854" s="28" t="str">
        <f>Def_Instancias_Equipamentos!$D$706</f>
        <v>SI-09SA:DI-BPMPkup-1</v>
      </c>
      <c r="L3854" s="19" t="str">
        <f>Def_Instancias_Equipamentos!$D$1217</f>
        <v>SI-09SA:DI-BPMSigPatch-1</v>
      </c>
      <c r="M3854" s="44" t="s">
        <v>80</v>
      </c>
      <c r="N3854" s="30" t="s">
        <v>50</v>
      </c>
      <c r="O3854" s="28" t="str">
        <f>Def_Sistemas_Conectores_Cabos!$B$8</f>
        <v>SMA-RP 50-ohm</v>
      </c>
      <c r="P3854" s="19" t="str">
        <f>Def_Sistemas_Conectores_Cabos!$B$8</f>
        <v>SMA-RP 50-ohm</v>
      </c>
      <c r="Q3854" s="231" t="s">
        <v>1358</v>
      </c>
      <c r="R3854" s="45">
        <v>0.5</v>
      </c>
      <c r="S3854" s="45">
        <v>0.5</v>
      </c>
      <c r="T3854" s="19" t="str">
        <f>Def_Sistemas_Conectores_Cabos!$C$8</f>
        <v>Cabo coaxial semi-rígido</v>
      </c>
      <c r="U3854" s="56"/>
      <c r="V3854" s="33"/>
      <c r="W3854" s="33"/>
      <c r="X3854" s="33"/>
    </row>
    <row r="3855" ht="15.75" customHeight="1">
      <c r="A3855" s="19" t="str">
        <f>Def_Sistemas_Conectores_Cabos!$A$22</f>
        <v>BPM de elétrons</v>
      </c>
      <c r="B3855" s="22" t="str">
        <f>Datas_Entregas!$A$3</f>
        <v>BTS/Anel</v>
      </c>
      <c r="C3855" s="25">
        <f t="array" ref="C3855">INDEX(Datas_Entregas!$B$2:$B$100, MATCH(B3855, Datas_Entregas!$A$2:$A$100, 0), 1)</f>
        <v>43296</v>
      </c>
      <c r="D3855" s="22" t="str">
        <f>Def_Status_Montagem!$A$4</f>
        <v>Comprado / Esperando entrega</v>
      </c>
      <c r="E3855" s="35" t="str">
        <f>Def_Status_Montagem!$B$4</f>
        <v>Contratada (inclui etiqueta)</v>
      </c>
      <c r="F3855" s="26"/>
      <c r="G3855" s="27"/>
      <c r="H3855" s="26" t="str">
        <f t="array" ref="H3855">INDEX(Def_Instancias_Equipamentos!$E$2:$E$5135, MATCH(K3855, Def_Instancias_Equipamentos!$D$2:$D$5135, 0), 1)</f>
        <v>SI-09SA</v>
      </c>
      <c r="I3855" s="27" t="str">
        <f t="array" ref="I3855">INDEX(Def_Instancias_Equipamentos!$E$2:$E$5135, MATCH(L3855, Def_Instancias_Equipamentos!$D$2:$D$5135, 0), 1)</f>
        <v>SI-09SA</v>
      </c>
      <c r="J3855" s="27" t="str">
        <f t="shared" si="26"/>
        <v>INTERNO</v>
      </c>
      <c r="K3855" s="28" t="str">
        <f>Def_Instancias_Equipamentos!$D$707</f>
        <v>SI-09SA:DI-BPMPkup-2</v>
      </c>
      <c r="L3855" s="19" t="str">
        <f>Def_Instancias_Equipamentos!$D$1218</f>
        <v>SI-09SA:DI-BPMSigPatch-2</v>
      </c>
      <c r="M3855" s="44" t="s">
        <v>80</v>
      </c>
      <c r="N3855" s="30" t="s">
        <v>50</v>
      </c>
      <c r="O3855" s="28" t="str">
        <f>Def_Sistemas_Conectores_Cabos!$B$8</f>
        <v>SMA-RP 50-ohm</v>
      </c>
      <c r="P3855" s="19" t="str">
        <f>Def_Sistemas_Conectores_Cabos!$B$8</f>
        <v>SMA-RP 50-ohm</v>
      </c>
      <c r="Q3855" s="231" t="s">
        <v>1358</v>
      </c>
      <c r="R3855" s="45">
        <v>0.5</v>
      </c>
      <c r="S3855" s="45">
        <v>0.5</v>
      </c>
      <c r="T3855" s="19" t="str">
        <f>Def_Sistemas_Conectores_Cabos!$C$8</f>
        <v>Cabo coaxial semi-rígido</v>
      </c>
      <c r="U3855" s="56"/>
      <c r="V3855" s="33"/>
      <c r="W3855" s="33"/>
      <c r="X3855" s="33"/>
    </row>
    <row r="3856" ht="15.75" customHeight="1">
      <c r="A3856" s="19" t="str">
        <f>Def_Sistemas_Conectores_Cabos!$A$22</f>
        <v>BPM de elétrons</v>
      </c>
      <c r="B3856" s="22" t="str">
        <f>Datas_Entregas!$A$3</f>
        <v>BTS/Anel</v>
      </c>
      <c r="C3856" s="25">
        <f t="array" ref="C3856">INDEX(Datas_Entregas!$B$2:$B$100, MATCH(B3856, Datas_Entregas!$A$2:$A$100, 0), 1)</f>
        <v>43296</v>
      </c>
      <c r="D3856" s="22" t="str">
        <f>Def_Status_Montagem!$A$4</f>
        <v>Comprado / Esperando entrega</v>
      </c>
      <c r="E3856" s="35" t="str">
        <f>Def_Status_Montagem!$B$4</f>
        <v>Contratada (inclui etiqueta)</v>
      </c>
      <c r="F3856" s="26"/>
      <c r="G3856" s="27"/>
      <c r="H3856" s="26" t="str">
        <f t="array" ref="H3856">INDEX(Def_Instancias_Equipamentos!$E$2:$E$5135, MATCH(K3856, Def_Instancias_Equipamentos!$D$2:$D$5135, 0), 1)</f>
        <v>SI-10C1</v>
      </c>
      <c r="I3856" s="27" t="str">
        <f t="array" ref="I3856">INDEX(Def_Instancias_Equipamentos!$E$2:$E$5135, MATCH(L3856, Def_Instancias_Equipamentos!$D$2:$D$5135, 0), 1)</f>
        <v>SI-10C1</v>
      </c>
      <c r="J3856" s="27" t="str">
        <f t="shared" si="26"/>
        <v>INTERNO</v>
      </c>
      <c r="K3856" s="28" t="str">
        <f>Def_Instancias_Equipamentos!$D$602</f>
        <v>SI-10C1:DI-BPMPkup-1</v>
      </c>
      <c r="L3856" s="19" t="str">
        <f>Def_Instancias_Equipamentos!$D$1113</f>
        <v>SI-10C1:DI-BPMSigPatch-1</v>
      </c>
      <c r="M3856" s="44" t="s">
        <v>80</v>
      </c>
      <c r="N3856" s="30" t="s">
        <v>50</v>
      </c>
      <c r="O3856" s="28" t="str">
        <f>Def_Sistemas_Conectores_Cabos!$B$8</f>
        <v>SMA-RP 50-ohm</v>
      </c>
      <c r="P3856" s="19" t="str">
        <f>Def_Sistemas_Conectores_Cabos!$B$8</f>
        <v>SMA-RP 50-ohm</v>
      </c>
      <c r="Q3856" s="231" t="s">
        <v>1358</v>
      </c>
      <c r="R3856" s="45">
        <v>0.5</v>
      </c>
      <c r="S3856" s="45">
        <v>0.5</v>
      </c>
      <c r="T3856" s="19" t="str">
        <f>Def_Sistemas_Conectores_Cabos!$C$8</f>
        <v>Cabo coaxial semi-rígido</v>
      </c>
      <c r="U3856" s="56"/>
      <c r="V3856" s="33"/>
      <c r="W3856" s="33"/>
      <c r="X3856" s="33"/>
    </row>
    <row r="3857" ht="15.75" customHeight="1">
      <c r="A3857" s="19" t="str">
        <f>Def_Sistemas_Conectores_Cabos!$A$22</f>
        <v>BPM de elétrons</v>
      </c>
      <c r="B3857" s="22" t="str">
        <f>Datas_Entregas!$A$3</f>
        <v>BTS/Anel</v>
      </c>
      <c r="C3857" s="25">
        <f t="array" ref="C3857">INDEX(Datas_Entregas!$B$2:$B$100, MATCH(B3857, Datas_Entregas!$A$2:$A$100, 0), 1)</f>
        <v>43296</v>
      </c>
      <c r="D3857" s="22" t="str">
        <f>Def_Status_Montagem!$A$4</f>
        <v>Comprado / Esperando entrega</v>
      </c>
      <c r="E3857" s="35" t="str">
        <f>Def_Status_Montagem!$B$4</f>
        <v>Contratada (inclui etiqueta)</v>
      </c>
      <c r="F3857" s="26"/>
      <c r="G3857" s="27"/>
      <c r="H3857" s="26" t="str">
        <f t="array" ref="H3857">INDEX(Def_Instancias_Equipamentos!$E$2:$E$5135, MATCH(K3857, Def_Instancias_Equipamentos!$D$2:$D$5135, 0), 1)</f>
        <v>SI-10C1</v>
      </c>
      <c r="I3857" s="27" t="str">
        <f t="array" ref="I3857">INDEX(Def_Instancias_Equipamentos!$E$2:$E$5135, MATCH(L3857, Def_Instancias_Equipamentos!$D$2:$D$5135, 0), 1)</f>
        <v>SI-10C1</v>
      </c>
      <c r="J3857" s="27" t="str">
        <f t="shared" si="26"/>
        <v>INTERNO</v>
      </c>
      <c r="K3857" s="28" t="str">
        <f>Def_Instancias_Equipamentos!$D$603</f>
        <v>SI-10C1:DI-BPMPkup-2</v>
      </c>
      <c r="L3857" s="19" t="str">
        <f>Def_Instancias_Equipamentos!$D$1114</f>
        <v>SI-10C1:DI-BPMSigPatch-2</v>
      </c>
      <c r="M3857" s="44" t="s">
        <v>80</v>
      </c>
      <c r="N3857" s="30" t="s">
        <v>50</v>
      </c>
      <c r="O3857" s="28" t="str">
        <f>Def_Sistemas_Conectores_Cabos!$B$8</f>
        <v>SMA-RP 50-ohm</v>
      </c>
      <c r="P3857" s="19" t="str">
        <f>Def_Sistemas_Conectores_Cabos!$B$8</f>
        <v>SMA-RP 50-ohm</v>
      </c>
      <c r="Q3857" s="231" t="s">
        <v>1358</v>
      </c>
      <c r="R3857" s="45">
        <v>0.5</v>
      </c>
      <c r="S3857" s="45">
        <v>0.5</v>
      </c>
      <c r="T3857" s="19" t="str">
        <f>Def_Sistemas_Conectores_Cabos!$C$8</f>
        <v>Cabo coaxial semi-rígido</v>
      </c>
      <c r="U3857" s="56"/>
      <c r="V3857" s="33"/>
      <c r="W3857" s="33"/>
      <c r="X3857" s="33"/>
    </row>
    <row r="3858" ht="15.75" customHeight="1">
      <c r="A3858" s="19" t="str">
        <f>Def_Sistemas_Conectores_Cabos!$A$22</f>
        <v>BPM de elétrons</v>
      </c>
      <c r="B3858" s="22" t="str">
        <f>Datas_Entregas!$A$3</f>
        <v>BTS/Anel</v>
      </c>
      <c r="C3858" s="25">
        <f t="array" ref="C3858">INDEX(Datas_Entregas!$B$2:$B$100, MATCH(B3858, Datas_Entregas!$A$2:$A$100, 0), 1)</f>
        <v>43296</v>
      </c>
      <c r="D3858" s="22" t="str">
        <f>Def_Status_Montagem!$A$4</f>
        <v>Comprado / Esperando entrega</v>
      </c>
      <c r="E3858" s="35" t="str">
        <f>Def_Status_Montagem!$B$4</f>
        <v>Contratada (inclui etiqueta)</v>
      </c>
      <c r="F3858" s="26"/>
      <c r="G3858" s="27"/>
      <c r="H3858" s="26" t="str">
        <f t="array" ref="H3858">INDEX(Def_Instancias_Equipamentos!$E$2:$E$5135, MATCH(K3858, Def_Instancias_Equipamentos!$D$2:$D$5135, 0), 1)</f>
        <v>SI-10C2</v>
      </c>
      <c r="I3858" s="27" t="str">
        <f t="array" ref="I3858">INDEX(Def_Instancias_Equipamentos!$E$2:$E$5135, MATCH(L3858, Def_Instancias_Equipamentos!$D$2:$D$5135, 0), 1)</f>
        <v>SI-10C2</v>
      </c>
      <c r="J3858" s="27" t="str">
        <f t="shared" si="26"/>
        <v>INTERNO</v>
      </c>
      <c r="K3858" s="28" t="str">
        <f>Def_Instancias_Equipamentos!$D$604</f>
        <v>SI-10C2:DI-BPMPkup</v>
      </c>
      <c r="L3858" s="19" t="str">
        <f>Def_Instancias_Equipamentos!$D$1115</f>
        <v>SI-10C2:DI-BPMSigPatch</v>
      </c>
      <c r="M3858" s="44" t="s">
        <v>80</v>
      </c>
      <c r="N3858" s="30" t="s">
        <v>50</v>
      </c>
      <c r="O3858" s="28" t="str">
        <f>Def_Sistemas_Conectores_Cabos!$B$8</f>
        <v>SMA-RP 50-ohm</v>
      </c>
      <c r="P3858" s="19" t="str">
        <f>Def_Sistemas_Conectores_Cabos!$B$8</f>
        <v>SMA-RP 50-ohm</v>
      </c>
      <c r="Q3858" s="231" t="s">
        <v>1358</v>
      </c>
      <c r="R3858" s="45">
        <v>0.5</v>
      </c>
      <c r="S3858" s="45">
        <v>0.5</v>
      </c>
      <c r="T3858" s="19" t="str">
        <f>Def_Sistemas_Conectores_Cabos!$C$8</f>
        <v>Cabo coaxial semi-rígido</v>
      </c>
      <c r="U3858" s="56"/>
      <c r="V3858" s="33"/>
      <c r="W3858" s="33"/>
      <c r="X3858" s="33"/>
    </row>
    <row r="3859" ht="15.75" customHeight="1">
      <c r="A3859" s="19" t="str">
        <f>Def_Sistemas_Conectores_Cabos!$A$22</f>
        <v>BPM de elétrons</v>
      </c>
      <c r="B3859" s="22" t="str">
        <f>Datas_Entregas!$A$3</f>
        <v>BTS/Anel</v>
      </c>
      <c r="C3859" s="25">
        <f t="array" ref="C3859">INDEX(Datas_Entregas!$B$2:$B$100, MATCH(B3859, Datas_Entregas!$A$2:$A$100, 0), 1)</f>
        <v>43296</v>
      </c>
      <c r="D3859" s="22" t="str">
        <f>Def_Status_Montagem!$A$4</f>
        <v>Comprado / Esperando entrega</v>
      </c>
      <c r="E3859" s="35" t="str">
        <f>Def_Status_Montagem!$B$4</f>
        <v>Contratada (inclui etiqueta)</v>
      </c>
      <c r="F3859" s="26"/>
      <c r="G3859" s="27"/>
      <c r="H3859" s="26" t="str">
        <f t="array" ref="H3859">INDEX(Def_Instancias_Equipamentos!$E$2:$E$5135, MATCH(K3859, Def_Instancias_Equipamentos!$D$2:$D$5135, 0), 1)</f>
        <v>SI-10C3</v>
      </c>
      <c r="I3859" s="27" t="str">
        <f t="array" ref="I3859">INDEX(Def_Instancias_Equipamentos!$E$2:$E$5135, MATCH(L3859, Def_Instancias_Equipamentos!$D$2:$D$5135, 0), 1)</f>
        <v>SI-10C3</v>
      </c>
      <c r="J3859" s="27" t="str">
        <f t="shared" si="26"/>
        <v>INTERNO</v>
      </c>
      <c r="K3859" s="28" t="str">
        <f>Def_Instancias_Equipamentos!$D$605</f>
        <v>SI-10C3:DI-BPMPkup-1</v>
      </c>
      <c r="L3859" s="19" t="str">
        <f>Def_Instancias_Equipamentos!$D$1116</f>
        <v>SI-10C3:DI-BPMSigPatch-1</v>
      </c>
      <c r="M3859" s="44" t="s">
        <v>80</v>
      </c>
      <c r="N3859" s="30" t="s">
        <v>50</v>
      </c>
      <c r="O3859" s="28" t="str">
        <f>Def_Sistemas_Conectores_Cabos!$B$8</f>
        <v>SMA-RP 50-ohm</v>
      </c>
      <c r="P3859" s="19" t="str">
        <f>Def_Sistemas_Conectores_Cabos!$B$8</f>
        <v>SMA-RP 50-ohm</v>
      </c>
      <c r="Q3859" s="231" t="s">
        <v>1358</v>
      </c>
      <c r="R3859" s="45">
        <v>0.5</v>
      </c>
      <c r="S3859" s="45">
        <v>0.5</v>
      </c>
      <c r="T3859" s="19" t="str">
        <f>Def_Sistemas_Conectores_Cabos!$C$8</f>
        <v>Cabo coaxial semi-rígido</v>
      </c>
      <c r="U3859" s="56"/>
      <c r="V3859" s="33"/>
      <c r="W3859" s="33"/>
      <c r="X3859" s="33"/>
    </row>
    <row r="3860" ht="15.75" customHeight="1">
      <c r="A3860" s="19" t="str">
        <f>Def_Sistemas_Conectores_Cabos!$A$22</f>
        <v>BPM de elétrons</v>
      </c>
      <c r="B3860" s="22" t="str">
        <f>Datas_Entregas!$A$3</f>
        <v>BTS/Anel</v>
      </c>
      <c r="C3860" s="25">
        <f t="array" ref="C3860">INDEX(Datas_Entregas!$B$2:$B$100, MATCH(B3860, Datas_Entregas!$A$2:$A$100, 0), 1)</f>
        <v>43296</v>
      </c>
      <c r="D3860" s="22" t="str">
        <f>Def_Status_Montagem!$A$4</f>
        <v>Comprado / Esperando entrega</v>
      </c>
      <c r="E3860" s="35" t="str">
        <f>Def_Status_Montagem!$B$4</f>
        <v>Contratada (inclui etiqueta)</v>
      </c>
      <c r="F3860" s="26"/>
      <c r="G3860" s="27"/>
      <c r="H3860" s="26" t="str">
        <f t="array" ref="H3860">INDEX(Def_Instancias_Equipamentos!$E$2:$E$5135, MATCH(K3860, Def_Instancias_Equipamentos!$D$2:$D$5135, 0), 1)</f>
        <v>SI-10C3</v>
      </c>
      <c r="I3860" s="27" t="str">
        <f t="array" ref="I3860">INDEX(Def_Instancias_Equipamentos!$E$2:$E$5135, MATCH(L3860, Def_Instancias_Equipamentos!$D$2:$D$5135, 0), 1)</f>
        <v>SI-10C3</v>
      </c>
      <c r="J3860" s="27" t="str">
        <f t="shared" si="26"/>
        <v>INTERNO</v>
      </c>
      <c r="K3860" s="28" t="str">
        <f>Def_Instancias_Equipamentos!$D$606</f>
        <v>SI-10C3:DI-BPMPkup-2</v>
      </c>
      <c r="L3860" s="19" t="str">
        <f>Def_Instancias_Equipamentos!$D$1117</f>
        <v>SI-10C3:DI-BPMSigPatch-2</v>
      </c>
      <c r="M3860" s="44" t="s">
        <v>80</v>
      </c>
      <c r="N3860" s="30" t="s">
        <v>50</v>
      </c>
      <c r="O3860" s="28" t="str">
        <f>Def_Sistemas_Conectores_Cabos!$B$8</f>
        <v>SMA-RP 50-ohm</v>
      </c>
      <c r="P3860" s="19" t="str">
        <f>Def_Sistemas_Conectores_Cabos!$B$8</f>
        <v>SMA-RP 50-ohm</v>
      </c>
      <c r="Q3860" s="231" t="s">
        <v>1358</v>
      </c>
      <c r="R3860" s="45">
        <v>0.5</v>
      </c>
      <c r="S3860" s="45">
        <v>0.5</v>
      </c>
      <c r="T3860" s="19" t="str">
        <f>Def_Sistemas_Conectores_Cabos!$C$8</f>
        <v>Cabo coaxial semi-rígido</v>
      </c>
      <c r="U3860" s="56"/>
      <c r="V3860" s="33"/>
      <c r="W3860" s="33"/>
      <c r="X3860" s="33"/>
    </row>
    <row r="3861" ht="15.75" customHeight="1">
      <c r="A3861" s="19" t="str">
        <f>Def_Sistemas_Conectores_Cabos!$A$22</f>
        <v>BPM de elétrons</v>
      </c>
      <c r="B3861" s="22" t="str">
        <f>Datas_Entregas!$A$3</f>
        <v>BTS/Anel</v>
      </c>
      <c r="C3861" s="25">
        <f t="array" ref="C3861">INDEX(Datas_Entregas!$B$2:$B$100, MATCH(B3861, Datas_Entregas!$A$2:$A$100, 0), 1)</f>
        <v>43296</v>
      </c>
      <c r="D3861" s="22" t="str">
        <f>Def_Status_Montagem!$A$4</f>
        <v>Comprado / Esperando entrega</v>
      </c>
      <c r="E3861" s="35" t="str">
        <f>Def_Status_Montagem!$B$4</f>
        <v>Contratada (inclui etiqueta)</v>
      </c>
      <c r="F3861" s="26"/>
      <c r="G3861" s="27"/>
      <c r="H3861" s="26" t="str">
        <f t="array" ref="H3861">INDEX(Def_Instancias_Equipamentos!$E$2:$E$5135, MATCH(K3861, Def_Instancias_Equipamentos!$D$2:$D$5135, 0), 1)</f>
        <v>SI-10C4</v>
      </c>
      <c r="I3861" s="27" t="str">
        <f t="array" ref="I3861">INDEX(Def_Instancias_Equipamentos!$E$2:$E$5135, MATCH(L3861, Def_Instancias_Equipamentos!$D$2:$D$5135, 0), 1)</f>
        <v>SI-10C4</v>
      </c>
      <c r="J3861" s="27" t="str">
        <f t="shared" si="26"/>
        <v>INTERNO</v>
      </c>
      <c r="K3861" s="28" t="str">
        <f>Def_Instancias_Equipamentos!$D$607</f>
        <v>SI-10C4:DI-BPMPkup</v>
      </c>
      <c r="L3861" s="19" t="str">
        <f>Def_Instancias_Equipamentos!$D$1118</f>
        <v>SI-10C4:DI-BPMSigPatch</v>
      </c>
      <c r="M3861" s="44" t="s">
        <v>80</v>
      </c>
      <c r="N3861" s="30" t="s">
        <v>50</v>
      </c>
      <c r="O3861" s="28" t="str">
        <f>Def_Sistemas_Conectores_Cabos!$B$8</f>
        <v>SMA-RP 50-ohm</v>
      </c>
      <c r="P3861" s="19" t="str">
        <f>Def_Sistemas_Conectores_Cabos!$B$8</f>
        <v>SMA-RP 50-ohm</v>
      </c>
      <c r="Q3861" s="231" t="s">
        <v>1358</v>
      </c>
      <c r="R3861" s="45">
        <v>0.5</v>
      </c>
      <c r="S3861" s="45">
        <v>0.5</v>
      </c>
      <c r="T3861" s="19" t="str">
        <f>Def_Sistemas_Conectores_Cabos!$C$8</f>
        <v>Cabo coaxial semi-rígido</v>
      </c>
      <c r="U3861" s="56"/>
      <c r="V3861" s="33"/>
      <c r="W3861" s="33"/>
      <c r="X3861" s="33"/>
    </row>
    <row r="3862" ht="15.75" customHeight="1">
      <c r="A3862" s="19" t="str">
        <f>Def_Sistemas_Conectores_Cabos!$A$22</f>
        <v>BPM de elétrons</v>
      </c>
      <c r="B3862" s="22" t="str">
        <f>Datas_Entregas!$A$3</f>
        <v>BTS/Anel</v>
      </c>
      <c r="C3862" s="25">
        <f t="array" ref="C3862">INDEX(Datas_Entregas!$B$2:$B$100, MATCH(B3862, Datas_Entregas!$A$2:$A$100, 0), 1)</f>
        <v>43296</v>
      </c>
      <c r="D3862" s="22" t="str">
        <f>Def_Status_Montagem!$A$4</f>
        <v>Comprado / Esperando entrega</v>
      </c>
      <c r="E3862" s="35" t="str">
        <f>Def_Status_Montagem!$B$4</f>
        <v>Contratada (inclui etiqueta)</v>
      </c>
      <c r="F3862" s="26"/>
      <c r="G3862" s="27"/>
      <c r="H3862" s="26" t="str">
        <f t="array" ref="H3862">INDEX(Def_Instancias_Equipamentos!$E$2:$E$5135, MATCH(K3862, Def_Instancias_Equipamentos!$D$2:$D$5135, 0), 1)</f>
        <v>SI-10M1</v>
      </c>
      <c r="I3862" s="27" t="str">
        <f t="array" ref="I3862">INDEX(Def_Instancias_Equipamentos!$E$2:$E$5135, MATCH(L3862, Def_Instancias_Equipamentos!$D$2:$D$5135, 0), 1)</f>
        <v>SI-10M1</v>
      </c>
      <c r="J3862" s="27" t="str">
        <f t="shared" si="26"/>
        <v>INTERNO</v>
      </c>
      <c r="K3862" s="28" t="str">
        <f>Def_Instancias_Equipamentos!$D$608</f>
        <v>SI-10M1:DI-BPMPkup</v>
      </c>
      <c r="L3862" s="19" t="str">
        <f>Def_Instancias_Equipamentos!$D$1119</f>
        <v>SI-10M1:DI-BPMSigPatch</v>
      </c>
      <c r="M3862" s="44" t="s">
        <v>80</v>
      </c>
      <c r="N3862" s="30" t="s">
        <v>50</v>
      </c>
      <c r="O3862" s="28" t="str">
        <f>Def_Sistemas_Conectores_Cabos!$B$8</f>
        <v>SMA-RP 50-ohm</v>
      </c>
      <c r="P3862" s="19" t="str">
        <f>Def_Sistemas_Conectores_Cabos!$B$8</f>
        <v>SMA-RP 50-ohm</v>
      </c>
      <c r="Q3862" s="231" t="s">
        <v>1358</v>
      </c>
      <c r="R3862" s="45">
        <v>0.5</v>
      </c>
      <c r="S3862" s="45">
        <v>0.5</v>
      </c>
      <c r="T3862" s="19" t="str">
        <f>Def_Sistemas_Conectores_Cabos!$C$8</f>
        <v>Cabo coaxial semi-rígido</v>
      </c>
      <c r="U3862" s="56"/>
      <c r="V3862" s="33"/>
      <c r="W3862" s="33"/>
      <c r="X3862" s="33"/>
    </row>
    <row r="3863" ht="15.75" customHeight="1">
      <c r="A3863" s="19" t="str">
        <f>Def_Sistemas_Conectores_Cabos!$A$22</f>
        <v>BPM de elétrons</v>
      </c>
      <c r="B3863" s="22" t="str">
        <f>Datas_Entregas!$A$3</f>
        <v>BTS/Anel</v>
      </c>
      <c r="C3863" s="25">
        <f t="array" ref="C3863">INDEX(Datas_Entregas!$B$2:$B$100, MATCH(B3863, Datas_Entregas!$A$2:$A$100, 0), 1)</f>
        <v>43296</v>
      </c>
      <c r="D3863" s="22" t="str">
        <f>Def_Status_Montagem!$A$4</f>
        <v>Comprado / Esperando entrega</v>
      </c>
      <c r="E3863" s="35" t="str">
        <f>Def_Status_Montagem!$B$4</f>
        <v>Contratada (inclui etiqueta)</v>
      </c>
      <c r="F3863" s="26"/>
      <c r="G3863" s="27"/>
      <c r="H3863" s="26" t="str">
        <f t="array" ref="H3863">INDEX(Def_Instancias_Equipamentos!$E$2:$E$5135, MATCH(K3863, Def_Instancias_Equipamentos!$D$2:$D$5135, 0), 1)</f>
        <v>SI-10M2</v>
      </c>
      <c r="I3863" s="27" t="str">
        <f t="array" ref="I3863">INDEX(Def_Instancias_Equipamentos!$E$2:$E$5135, MATCH(L3863, Def_Instancias_Equipamentos!$D$2:$D$5135, 0), 1)</f>
        <v>SI-10M2</v>
      </c>
      <c r="J3863" s="27" t="str">
        <f t="shared" si="26"/>
        <v>INTERNO</v>
      </c>
      <c r="K3863" s="28" t="str">
        <f>Def_Instancias_Equipamentos!$D$609</f>
        <v>SI-10M2:DI-BPMPkup</v>
      </c>
      <c r="L3863" s="19" t="str">
        <f>Def_Instancias_Equipamentos!$D$1120</f>
        <v>SI-10M2:DI-BPMSigPatch</v>
      </c>
      <c r="M3863" s="44" t="s">
        <v>80</v>
      </c>
      <c r="N3863" s="30" t="s">
        <v>50</v>
      </c>
      <c r="O3863" s="28" t="str">
        <f>Def_Sistemas_Conectores_Cabos!$B$8</f>
        <v>SMA-RP 50-ohm</v>
      </c>
      <c r="P3863" s="19" t="str">
        <f>Def_Sistemas_Conectores_Cabos!$B$8</f>
        <v>SMA-RP 50-ohm</v>
      </c>
      <c r="Q3863" s="231" t="s">
        <v>1358</v>
      </c>
      <c r="R3863" s="45">
        <v>0.5</v>
      </c>
      <c r="S3863" s="45">
        <v>0.5</v>
      </c>
      <c r="T3863" s="19" t="str">
        <f>Def_Sistemas_Conectores_Cabos!$C$8</f>
        <v>Cabo coaxial semi-rígido</v>
      </c>
      <c r="U3863" s="56"/>
      <c r="V3863" s="33"/>
      <c r="W3863" s="33"/>
      <c r="X3863" s="33"/>
    </row>
    <row r="3864" ht="15.75" customHeight="1">
      <c r="A3864" s="19" t="str">
        <f>Def_Sistemas_Conectores_Cabos!$A$22</f>
        <v>BPM de elétrons</v>
      </c>
      <c r="B3864" s="22" t="str">
        <f>Datas_Entregas!$A$3</f>
        <v>BTS/Anel</v>
      </c>
      <c r="C3864" s="25">
        <f t="array" ref="C3864">INDEX(Datas_Entregas!$B$2:$B$100, MATCH(B3864, Datas_Entregas!$A$2:$A$100, 0), 1)</f>
        <v>43296</v>
      </c>
      <c r="D3864" s="22" t="str">
        <f>Def_Status_Montagem!$A$4</f>
        <v>Comprado / Esperando entrega</v>
      </c>
      <c r="E3864" s="35" t="str">
        <f>Def_Status_Montagem!$B$4</f>
        <v>Contratada (inclui etiqueta)</v>
      </c>
      <c r="F3864" s="26"/>
      <c r="G3864" s="27"/>
      <c r="H3864" s="26" t="str">
        <f t="array" ref="H3864">INDEX(Def_Instancias_Equipamentos!$E$2:$E$5135, MATCH(K3864, Def_Instancias_Equipamentos!$D$2:$D$5135, 0), 1)</f>
        <v>SI-10SB</v>
      </c>
      <c r="I3864" s="27" t="str">
        <f t="array" ref="I3864">INDEX(Def_Instancias_Equipamentos!$E$2:$E$5135, MATCH(L3864, Def_Instancias_Equipamentos!$D$2:$D$5135, 0), 1)</f>
        <v>SI-10SB</v>
      </c>
      <c r="J3864" s="27" t="str">
        <f t="shared" si="26"/>
        <v>INTERNO</v>
      </c>
      <c r="K3864" s="28" t="str">
        <f>Def_Instancias_Equipamentos!$D$708</f>
        <v>SI-10SB:DI-BPMPkup-1</v>
      </c>
      <c r="L3864" s="19" t="str">
        <f>Def_Instancias_Equipamentos!$D$1219</f>
        <v>SI-10SB:DI-BPMSigPatch-1</v>
      </c>
      <c r="M3864" s="44" t="s">
        <v>80</v>
      </c>
      <c r="N3864" s="30" t="s">
        <v>50</v>
      </c>
      <c r="O3864" s="28" t="str">
        <f>Def_Sistemas_Conectores_Cabos!$B$8</f>
        <v>SMA-RP 50-ohm</v>
      </c>
      <c r="P3864" s="19" t="str">
        <f>Def_Sistemas_Conectores_Cabos!$B$8</f>
        <v>SMA-RP 50-ohm</v>
      </c>
      <c r="Q3864" s="231" t="s">
        <v>1358</v>
      </c>
      <c r="R3864" s="45">
        <v>0.5</v>
      </c>
      <c r="S3864" s="45">
        <v>0.5</v>
      </c>
      <c r="T3864" s="19" t="str">
        <f>Def_Sistemas_Conectores_Cabos!$C$8</f>
        <v>Cabo coaxial semi-rígido</v>
      </c>
      <c r="U3864" s="56"/>
      <c r="V3864" s="33"/>
      <c r="W3864" s="33"/>
      <c r="X3864" s="33"/>
    </row>
    <row r="3865" ht="15.75" customHeight="1">
      <c r="A3865" s="19" t="str">
        <f>Def_Sistemas_Conectores_Cabos!$A$22</f>
        <v>BPM de elétrons</v>
      </c>
      <c r="B3865" s="22" t="str">
        <f>Datas_Entregas!$A$3</f>
        <v>BTS/Anel</v>
      </c>
      <c r="C3865" s="25">
        <f t="array" ref="C3865">INDEX(Datas_Entregas!$B$2:$B$100, MATCH(B3865, Datas_Entregas!$A$2:$A$100, 0), 1)</f>
        <v>43296</v>
      </c>
      <c r="D3865" s="22" t="str">
        <f>Def_Status_Montagem!$A$4</f>
        <v>Comprado / Esperando entrega</v>
      </c>
      <c r="E3865" s="35" t="str">
        <f>Def_Status_Montagem!$B$4</f>
        <v>Contratada (inclui etiqueta)</v>
      </c>
      <c r="F3865" s="26"/>
      <c r="G3865" s="27"/>
      <c r="H3865" s="26" t="str">
        <f t="array" ref="H3865">INDEX(Def_Instancias_Equipamentos!$E$2:$E$5135, MATCH(K3865, Def_Instancias_Equipamentos!$D$2:$D$5135, 0), 1)</f>
        <v>SI-10SB</v>
      </c>
      <c r="I3865" s="27" t="str">
        <f t="array" ref="I3865">INDEX(Def_Instancias_Equipamentos!$E$2:$E$5135, MATCH(L3865, Def_Instancias_Equipamentos!$D$2:$D$5135, 0), 1)</f>
        <v>SI-10SB</v>
      </c>
      <c r="J3865" s="27" t="str">
        <f t="shared" si="26"/>
        <v>INTERNO</v>
      </c>
      <c r="K3865" s="28" t="str">
        <f>Def_Instancias_Equipamentos!$D$709</f>
        <v>SI-10SB:DI-BPMPkup-2</v>
      </c>
      <c r="L3865" s="19" t="str">
        <f>Def_Instancias_Equipamentos!$D$1220</f>
        <v>SI-10SB:DI-BPMSigPatch-2</v>
      </c>
      <c r="M3865" s="44" t="s">
        <v>80</v>
      </c>
      <c r="N3865" s="30" t="s">
        <v>50</v>
      </c>
      <c r="O3865" s="28" t="str">
        <f>Def_Sistemas_Conectores_Cabos!$B$8</f>
        <v>SMA-RP 50-ohm</v>
      </c>
      <c r="P3865" s="19" t="str">
        <f>Def_Sistemas_Conectores_Cabos!$B$8</f>
        <v>SMA-RP 50-ohm</v>
      </c>
      <c r="Q3865" s="231" t="s">
        <v>1358</v>
      </c>
      <c r="R3865" s="45">
        <v>0.5</v>
      </c>
      <c r="S3865" s="45">
        <v>0.5</v>
      </c>
      <c r="T3865" s="19" t="str">
        <f>Def_Sistemas_Conectores_Cabos!$C$8</f>
        <v>Cabo coaxial semi-rígido</v>
      </c>
      <c r="U3865" s="56"/>
      <c r="V3865" s="33"/>
      <c r="W3865" s="33"/>
      <c r="X3865" s="33"/>
    </row>
    <row r="3866" ht="15.75" customHeight="1">
      <c r="A3866" s="19" t="str">
        <f>Def_Sistemas_Conectores_Cabos!$A$22</f>
        <v>BPM de elétrons</v>
      </c>
      <c r="B3866" s="22" t="str">
        <f>Datas_Entregas!$A$3</f>
        <v>BTS/Anel</v>
      </c>
      <c r="C3866" s="25">
        <f t="array" ref="C3866">INDEX(Datas_Entregas!$B$2:$B$100, MATCH(B3866, Datas_Entregas!$A$2:$A$100, 0), 1)</f>
        <v>43296</v>
      </c>
      <c r="D3866" s="22" t="str">
        <f>Def_Status_Montagem!$A$4</f>
        <v>Comprado / Esperando entrega</v>
      </c>
      <c r="E3866" s="35" t="str">
        <f>Def_Status_Montagem!$B$4</f>
        <v>Contratada (inclui etiqueta)</v>
      </c>
      <c r="F3866" s="26"/>
      <c r="G3866" s="27"/>
      <c r="H3866" s="26" t="str">
        <f t="array" ref="H3866">INDEX(Def_Instancias_Equipamentos!$E$2:$E$5135, MATCH(K3866, Def_Instancias_Equipamentos!$D$2:$D$5135, 0), 1)</f>
        <v>SI-11C1</v>
      </c>
      <c r="I3866" s="27" t="str">
        <f t="array" ref="I3866">INDEX(Def_Instancias_Equipamentos!$E$2:$E$5135, MATCH(L3866, Def_Instancias_Equipamentos!$D$2:$D$5135, 0), 1)</f>
        <v>SI-11C1</v>
      </c>
      <c r="J3866" s="27" t="str">
        <f t="shared" si="26"/>
        <v>INTERNO</v>
      </c>
      <c r="K3866" s="28" t="str">
        <f>Def_Instancias_Equipamentos!$D$610</f>
        <v>SI-11C1:DI-BPMPkup-1</v>
      </c>
      <c r="L3866" s="19" t="str">
        <f>Def_Instancias_Equipamentos!$D$1121</f>
        <v>SI-11C1:DI-BPMSigPatch-1</v>
      </c>
      <c r="M3866" s="44" t="s">
        <v>80</v>
      </c>
      <c r="N3866" s="30" t="s">
        <v>50</v>
      </c>
      <c r="O3866" s="28" t="str">
        <f>Def_Sistemas_Conectores_Cabos!$B$8</f>
        <v>SMA-RP 50-ohm</v>
      </c>
      <c r="P3866" s="19" t="str">
        <f>Def_Sistemas_Conectores_Cabos!$B$8</f>
        <v>SMA-RP 50-ohm</v>
      </c>
      <c r="Q3866" s="231" t="s">
        <v>1358</v>
      </c>
      <c r="R3866" s="45">
        <v>0.5</v>
      </c>
      <c r="S3866" s="45">
        <v>0.5</v>
      </c>
      <c r="T3866" s="19" t="str">
        <f>Def_Sistemas_Conectores_Cabos!$C$8</f>
        <v>Cabo coaxial semi-rígido</v>
      </c>
      <c r="U3866" s="56"/>
      <c r="V3866" s="33"/>
      <c r="W3866" s="33"/>
      <c r="X3866" s="33"/>
    </row>
    <row r="3867" ht="15.75" customHeight="1">
      <c r="A3867" s="19" t="str">
        <f>Def_Sistemas_Conectores_Cabos!$A$22</f>
        <v>BPM de elétrons</v>
      </c>
      <c r="B3867" s="22" t="str">
        <f>Datas_Entregas!$A$3</f>
        <v>BTS/Anel</v>
      </c>
      <c r="C3867" s="25">
        <f t="array" ref="C3867">INDEX(Datas_Entregas!$B$2:$B$100, MATCH(B3867, Datas_Entregas!$A$2:$A$100, 0), 1)</f>
        <v>43296</v>
      </c>
      <c r="D3867" s="22" t="str">
        <f>Def_Status_Montagem!$A$4</f>
        <v>Comprado / Esperando entrega</v>
      </c>
      <c r="E3867" s="35" t="str">
        <f>Def_Status_Montagem!$B$4</f>
        <v>Contratada (inclui etiqueta)</v>
      </c>
      <c r="F3867" s="26"/>
      <c r="G3867" s="27"/>
      <c r="H3867" s="26" t="str">
        <f t="array" ref="H3867">INDEX(Def_Instancias_Equipamentos!$E$2:$E$5135, MATCH(K3867, Def_Instancias_Equipamentos!$D$2:$D$5135, 0), 1)</f>
        <v>SI-11C1</v>
      </c>
      <c r="I3867" s="27" t="str">
        <f t="array" ref="I3867">INDEX(Def_Instancias_Equipamentos!$E$2:$E$5135, MATCH(L3867, Def_Instancias_Equipamentos!$D$2:$D$5135, 0), 1)</f>
        <v>SI-11C1</v>
      </c>
      <c r="J3867" s="27" t="str">
        <f t="shared" si="26"/>
        <v>INTERNO</v>
      </c>
      <c r="K3867" s="28" t="str">
        <f>Def_Instancias_Equipamentos!$D$611</f>
        <v>SI-11C1:DI-BPMPkup-2</v>
      </c>
      <c r="L3867" s="19" t="str">
        <f>Def_Instancias_Equipamentos!$D$1122</f>
        <v>SI-11C1:DI-BPMSigPatch-2</v>
      </c>
      <c r="M3867" s="44" t="s">
        <v>80</v>
      </c>
      <c r="N3867" s="30" t="s">
        <v>50</v>
      </c>
      <c r="O3867" s="28" t="str">
        <f>Def_Sistemas_Conectores_Cabos!$B$8</f>
        <v>SMA-RP 50-ohm</v>
      </c>
      <c r="P3867" s="19" t="str">
        <f>Def_Sistemas_Conectores_Cabos!$B$8</f>
        <v>SMA-RP 50-ohm</v>
      </c>
      <c r="Q3867" s="231" t="s">
        <v>1358</v>
      </c>
      <c r="R3867" s="45">
        <v>0.5</v>
      </c>
      <c r="S3867" s="45">
        <v>0.5</v>
      </c>
      <c r="T3867" s="19" t="str">
        <f>Def_Sistemas_Conectores_Cabos!$C$8</f>
        <v>Cabo coaxial semi-rígido</v>
      </c>
      <c r="U3867" s="56"/>
      <c r="V3867" s="33"/>
      <c r="W3867" s="33"/>
      <c r="X3867" s="33"/>
    </row>
    <row r="3868" ht="15.75" customHeight="1">
      <c r="A3868" s="19" t="str">
        <f>Def_Sistemas_Conectores_Cabos!$A$22</f>
        <v>BPM de elétrons</v>
      </c>
      <c r="B3868" s="22" t="str">
        <f>Datas_Entregas!$A$3</f>
        <v>BTS/Anel</v>
      </c>
      <c r="C3868" s="25">
        <f t="array" ref="C3868">INDEX(Datas_Entregas!$B$2:$B$100, MATCH(B3868, Datas_Entregas!$A$2:$A$100, 0), 1)</f>
        <v>43296</v>
      </c>
      <c r="D3868" s="22" t="str">
        <f>Def_Status_Montagem!$A$4</f>
        <v>Comprado / Esperando entrega</v>
      </c>
      <c r="E3868" s="35" t="str">
        <f>Def_Status_Montagem!$B$4</f>
        <v>Contratada (inclui etiqueta)</v>
      </c>
      <c r="F3868" s="26"/>
      <c r="G3868" s="27"/>
      <c r="H3868" s="26" t="str">
        <f t="array" ref="H3868">INDEX(Def_Instancias_Equipamentos!$E$2:$E$5135, MATCH(K3868, Def_Instancias_Equipamentos!$D$2:$D$5135, 0), 1)</f>
        <v>SI-11C2</v>
      </c>
      <c r="I3868" s="27" t="str">
        <f t="array" ref="I3868">INDEX(Def_Instancias_Equipamentos!$E$2:$E$5135, MATCH(L3868, Def_Instancias_Equipamentos!$D$2:$D$5135, 0), 1)</f>
        <v>SI-11C2</v>
      </c>
      <c r="J3868" s="27" t="str">
        <f t="shared" si="26"/>
        <v>INTERNO</v>
      </c>
      <c r="K3868" s="28" t="str">
        <f>Def_Instancias_Equipamentos!$D$612</f>
        <v>SI-11C2:DI-BPMPkup</v>
      </c>
      <c r="L3868" s="19" t="str">
        <f>Def_Instancias_Equipamentos!$D$1123</f>
        <v>SI-11C2:DI-BPMSigPatch</v>
      </c>
      <c r="M3868" s="44" t="s">
        <v>80</v>
      </c>
      <c r="N3868" s="30" t="s">
        <v>50</v>
      </c>
      <c r="O3868" s="28" t="str">
        <f>Def_Sistemas_Conectores_Cabos!$B$8</f>
        <v>SMA-RP 50-ohm</v>
      </c>
      <c r="P3868" s="19" t="str">
        <f>Def_Sistemas_Conectores_Cabos!$B$8</f>
        <v>SMA-RP 50-ohm</v>
      </c>
      <c r="Q3868" s="231" t="s">
        <v>1358</v>
      </c>
      <c r="R3868" s="45">
        <v>0.5</v>
      </c>
      <c r="S3868" s="45">
        <v>0.5</v>
      </c>
      <c r="T3868" s="19" t="str">
        <f>Def_Sistemas_Conectores_Cabos!$C$8</f>
        <v>Cabo coaxial semi-rígido</v>
      </c>
      <c r="U3868" s="56"/>
      <c r="V3868" s="33"/>
      <c r="W3868" s="33"/>
      <c r="X3868" s="33"/>
    </row>
    <row r="3869" ht="15.75" customHeight="1">
      <c r="A3869" s="19" t="str">
        <f>Def_Sistemas_Conectores_Cabos!$A$22</f>
        <v>BPM de elétrons</v>
      </c>
      <c r="B3869" s="22" t="str">
        <f>Datas_Entregas!$A$3</f>
        <v>BTS/Anel</v>
      </c>
      <c r="C3869" s="25">
        <f t="array" ref="C3869">INDEX(Datas_Entregas!$B$2:$B$100, MATCH(B3869, Datas_Entregas!$A$2:$A$100, 0), 1)</f>
        <v>43296</v>
      </c>
      <c r="D3869" s="22" t="str">
        <f>Def_Status_Montagem!$A$4</f>
        <v>Comprado / Esperando entrega</v>
      </c>
      <c r="E3869" s="35" t="str">
        <f>Def_Status_Montagem!$B$4</f>
        <v>Contratada (inclui etiqueta)</v>
      </c>
      <c r="F3869" s="26"/>
      <c r="G3869" s="27"/>
      <c r="H3869" s="26" t="str">
        <f t="array" ref="H3869">INDEX(Def_Instancias_Equipamentos!$E$2:$E$5135, MATCH(K3869, Def_Instancias_Equipamentos!$D$2:$D$5135, 0), 1)</f>
        <v>SI-11C3</v>
      </c>
      <c r="I3869" s="27" t="str">
        <f t="array" ref="I3869">INDEX(Def_Instancias_Equipamentos!$E$2:$E$5135, MATCH(L3869, Def_Instancias_Equipamentos!$D$2:$D$5135, 0), 1)</f>
        <v>SI-11C3</v>
      </c>
      <c r="J3869" s="27" t="str">
        <f t="shared" si="26"/>
        <v>INTERNO</v>
      </c>
      <c r="K3869" s="28" t="str">
        <f>Def_Instancias_Equipamentos!$D$613</f>
        <v>SI-11C3:DI-BPMPkup-1</v>
      </c>
      <c r="L3869" s="19" t="str">
        <f>Def_Instancias_Equipamentos!$D$1124</f>
        <v>SI-11C3:DI-BPMSigPatch-1</v>
      </c>
      <c r="M3869" s="44" t="s">
        <v>80</v>
      </c>
      <c r="N3869" s="30" t="s">
        <v>50</v>
      </c>
      <c r="O3869" s="28" t="str">
        <f>Def_Sistemas_Conectores_Cabos!$B$8</f>
        <v>SMA-RP 50-ohm</v>
      </c>
      <c r="P3869" s="19" t="str">
        <f>Def_Sistemas_Conectores_Cabos!$B$8</f>
        <v>SMA-RP 50-ohm</v>
      </c>
      <c r="Q3869" s="231" t="s">
        <v>1358</v>
      </c>
      <c r="R3869" s="45">
        <v>0.5</v>
      </c>
      <c r="S3869" s="45">
        <v>0.5</v>
      </c>
      <c r="T3869" s="19" t="str">
        <f>Def_Sistemas_Conectores_Cabos!$C$8</f>
        <v>Cabo coaxial semi-rígido</v>
      </c>
      <c r="U3869" s="56"/>
      <c r="V3869" s="33"/>
      <c r="W3869" s="33"/>
      <c r="X3869" s="33"/>
    </row>
    <row r="3870" ht="15.75" customHeight="1">
      <c r="A3870" s="19" t="str">
        <f>Def_Sistemas_Conectores_Cabos!$A$22</f>
        <v>BPM de elétrons</v>
      </c>
      <c r="B3870" s="22" t="str">
        <f>Datas_Entregas!$A$3</f>
        <v>BTS/Anel</v>
      </c>
      <c r="C3870" s="25">
        <f t="array" ref="C3870">INDEX(Datas_Entregas!$B$2:$B$100, MATCH(B3870, Datas_Entregas!$A$2:$A$100, 0), 1)</f>
        <v>43296</v>
      </c>
      <c r="D3870" s="22" t="str">
        <f>Def_Status_Montagem!$A$4</f>
        <v>Comprado / Esperando entrega</v>
      </c>
      <c r="E3870" s="35" t="str">
        <f>Def_Status_Montagem!$B$4</f>
        <v>Contratada (inclui etiqueta)</v>
      </c>
      <c r="F3870" s="26"/>
      <c r="G3870" s="27"/>
      <c r="H3870" s="26" t="str">
        <f t="array" ref="H3870">INDEX(Def_Instancias_Equipamentos!$E$2:$E$5135, MATCH(K3870, Def_Instancias_Equipamentos!$D$2:$D$5135, 0), 1)</f>
        <v>SI-11C3</v>
      </c>
      <c r="I3870" s="27" t="str">
        <f t="array" ref="I3870">INDEX(Def_Instancias_Equipamentos!$E$2:$E$5135, MATCH(L3870, Def_Instancias_Equipamentos!$D$2:$D$5135, 0), 1)</f>
        <v>SI-11C3</v>
      </c>
      <c r="J3870" s="27" t="str">
        <f t="shared" si="26"/>
        <v>INTERNO</v>
      </c>
      <c r="K3870" s="28" t="str">
        <f>Def_Instancias_Equipamentos!$D$614</f>
        <v>SI-11C3:DI-BPMPkup-2</v>
      </c>
      <c r="L3870" s="19" t="str">
        <f>Def_Instancias_Equipamentos!$D$1125</f>
        <v>SI-11C3:DI-BPMSigPatch-2</v>
      </c>
      <c r="M3870" s="44" t="s">
        <v>80</v>
      </c>
      <c r="N3870" s="30" t="s">
        <v>50</v>
      </c>
      <c r="O3870" s="28" t="str">
        <f>Def_Sistemas_Conectores_Cabos!$B$8</f>
        <v>SMA-RP 50-ohm</v>
      </c>
      <c r="P3870" s="19" t="str">
        <f>Def_Sistemas_Conectores_Cabos!$B$8</f>
        <v>SMA-RP 50-ohm</v>
      </c>
      <c r="Q3870" s="231" t="s">
        <v>1358</v>
      </c>
      <c r="R3870" s="45">
        <v>0.5</v>
      </c>
      <c r="S3870" s="45">
        <v>0.5</v>
      </c>
      <c r="T3870" s="19" t="str">
        <f>Def_Sistemas_Conectores_Cabos!$C$8</f>
        <v>Cabo coaxial semi-rígido</v>
      </c>
      <c r="U3870" s="56"/>
      <c r="V3870" s="33"/>
      <c r="W3870" s="33"/>
      <c r="X3870" s="33"/>
    </row>
    <row r="3871" ht="15.75" customHeight="1">
      <c r="A3871" s="19" t="str">
        <f>Def_Sistemas_Conectores_Cabos!$A$22</f>
        <v>BPM de elétrons</v>
      </c>
      <c r="B3871" s="22" t="str">
        <f>Datas_Entregas!$A$3</f>
        <v>BTS/Anel</v>
      </c>
      <c r="C3871" s="25">
        <f t="array" ref="C3871">INDEX(Datas_Entregas!$B$2:$B$100, MATCH(B3871, Datas_Entregas!$A$2:$A$100, 0), 1)</f>
        <v>43296</v>
      </c>
      <c r="D3871" s="22" t="str">
        <f>Def_Status_Montagem!$A$4</f>
        <v>Comprado / Esperando entrega</v>
      </c>
      <c r="E3871" s="35" t="str">
        <f>Def_Status_Montagem!$B$4</f>
        <v>Contratada (inclui etiqueta)</v>
      </c>
      <c r="F3871" s="26"/>
      <c r="G3871" s="27"/>
      <c r="H3871" s="26" t="str">
        <f t="array" ref="H3871">INDEX(Def_Instancias_Equipamentos!$E$2:$E$5135, MATCH(K3871, Def_Instancias_Equipamentos!$D$2:$D$5135, 0), 1)</f>
        <v>SI-11C4</v>
      </c>
      <c r="I3871" s="27" t="str">
        <f t="array" ref="I3871">INDEX(Def_Instancias_Equipamentos!$E$2:$E$5135, MATCH(L3871, Def_Instancias_Equipamentos!$D$2:$D$5135, 0), 1)</f>
        <v>SI-11C4</v>
      </c>
      <c r="J3871" s="27" t="str">
        <f t="shared" si="26"/>
        <v>INTERNO</v>
      </c>
      <c r="K3871" s="28" t="str">
        <f>Def_Instancias_Equipamentos!$D$615</f>
        <v>SI-11C4:DI-BPMPkup</v>
      </c>
      <c r="L3871" s="19" t="str">
        <f>Def_Instancias_Equipamentos!$D$1126</f>
        <v>SI-11C4:DI-BPMSigPatch</v>
      </c>
      <c r="M3871" s="44" t="s">
        <v>80</v>
      </c>
      <c r="N3871" s="30" t="s">
        <v>50</v>
      </c>
      <c r="O3871" s="28" t="str">
        <f>Def_Sistemas_Conectores_Cabos!$B$8</f>
        <v>SMA-RP 50-ohm</v>
      </c>
      <c r="P3871" s="19" t="str">
        <f>Def_Sistemas_Conectores_Cabos!$B$8</f>
        <v>SMA-RP 50-ohm</v>
      </c>
      <c r="Q3871" s="231" t="s">
        <v>1358</v>
      </c>
      <c r="R3871" s="45">
        <v>0.5</v>
      </c>
      <c r="S3871" s="45">
        <v>0.5</v>
      </c>
      <c r="T3871" s="19" t="str">
        <f>Def_Sistemas_Conectores_Cabos!$C$8</f>
        <v>Cabo coaxial semi-rígido</v>
      </c>
      <c r="U3871" s="56"/>
      <c r="V3871" s="33"/>
      <c r="W3871" s="33"/>
      <c r="X3871" s="33"/>
    </row>
    <row r="3872" ht="15.75" customHeight="1">
      <c r="A3872" s="19" t="str">
        <f>Def_Sistemas_Conectores_Cabos!$A$22</f>
        <v>BPM de elétrons</v>
      </c>
      <c r="B3872" s="22" t="str">
        <f>Datas_Entregas!$A$3</f>
        <v>BTS/Anel</v>
      </c>
      <c r="C3872" s="25">
        <f t="array" ref="C3872">INDEX(Datas_Entregas!$B$2:$B$100, MATCH(B3872, Datas_Entregas!$A$2:$A$100, 0), 1)</f>
        <v>43296</v>
      </c>
      <c r="D3872" s="22" t="str">
        <f>Def_Status_Montagem!$A$4</f>
        <v>Comprado / Esperando entrega</v>
      </c>
      <c r="E3872" s="35" t="str">
        <f>Def_Status_Montagem!$B$4</f>
        <v>Contratada (inclui etiqueta)</v>
      </c>
      <c r="F3872" s="26"/>
      <c r="G3872" s="27"/>
      <c r="H3872" s="26" t="str">
        <f t="array" ref="H3872">INDEX(Def_Instancias_Equipamentos!$E$2:$E$5135, MATCH(K3872, Def_Instancias_Equipamentos!$D$2:$D$5135, 0), 1)</f>
        <v>SI-11M1</v>
      </c>
      <c r="I3872" s="27" t="str">
        <f t="array" ref="I3872">INDEX(Def_Instancias_Equipamentos!$E$2:$E$5135, MATCH(L3872, Def_Instancias_Equipamentos!$D$2:$D$5135, 0), 1)</f>
        <v>SI-11M1</v>
      </c>
      <c r="J3872" s="27" t="str">
        <f t="shared" si="26"/>
        <v>INTERNO</v>
      </c>
      <c r="K3872" s="28" t="str">
        <f>Def_Instancias_Equipamentos!$D$616</f>
        <v>SI-11M1:DI-BPMPkup</v>
      </c>
      <c r="L3872" s="19" t="str">
        <f>Def_Instancias_Equipamentos!$D$1127</f>
        <v>SI-11M1:DI-BPMSigPatch</v>
      </c>
      <c r="M3872" s="44" t="s">
        <v>80</v>
      </c>
      <c r="N3872" s="30" t="s">
        <v>50</v>
      </c>
      <c r="O3872" s="28" t="str">
        <f>Def_Sistemas_Conectores_Cabos!$B$8</f>
        <v>SMA-RP 50-ohm</v>
      </c>
      <c r="P3872" s="19" t="str">
        <f>Def_Sistemas_Conectores_Cabos!$B$8</f>
        <v>SMA-RP 50-ohm</v>
      </c>
      <c r="Q3872" s="231" t="s">
        <v>1358</v>
      </c>
      <c r="R3872" s="45">
        <v>0.5</v>
      </c>
      <c r="S3872" s="45">
        <v>0.5</v>
      </c>
      <c r="T3872" s="19" t="str">
        <f>Def_Sistemas_Conectores_Cabos!$C$8</f>
        <v>Cabo coaxial semi-rígido</v>
      </c>
      <c r="U3872" s="56"/>
      <c r="V3872" s="33"/>
      <c r="W3872" s="33"/>
      <c r="X3872" s="33"/>
    </row>
    <row r="3873" ht="15.75" customHeight="1">
      <c r="A3873" s="19" t="str">
        <f>Def_Sistemas_Conectores_Cabos!$A$22</f>
        <v>BPM de elétrons</v>
      </c>
      <c r="B3873" s="22" t="str">
        <f>Datas_Entregas!$A$3</f>
        <v>BTS/Anel</v>
      </c>
      <c r="C3873" s="25">
        <f t="array" ref="C3873">INDEX(Datas_Entregas!$B$2:$B$100, MATCH(B3873, Datas_Entregas!$A$2:$A$100, 0), 1)</f>
        <v>43296</v>
      </c>
      <c r="D3873" s="22" t="str">
        <f>Def_Status_Montagem!$A$4</f>
        <v>Comprado / Esperando entrega</v>
      </c>
      <c r="E3873" s="35" t="str">
        <f>Def_Status_Montagem!$B$4</f>
        <v>Contratada (inclui etiqueta)</v>
      </c>
      <c r="F3873" s="26"/>
      <c r="G3873" s="27"/>
      <c r="H3873" s="26" t="str">
        <f t="array" ref="H3873">INDEX(Def_Instancias_Equipamentos!$E$2:$E$5135, MATCH(K3873, Def_Instancias_Equipamentos!$D$2:$D$5135, 0), 1)</f>
        <v>SI-11M2</v>
      </c>
      <c r="I3873" s="27" t="str">
        <f t="array" ref="I3873">INDEX(Def_Instancias_Equipamentos!$E$2:$E$5135, MATCH(L3873, Def_Instancias_Equipamentos!$D$2:$D$5135, 0), 1)</f>
        <v>SI-11M2</v>
      </c>
      <c r="J3873" s="27" t="str">
        <f t="shared" si="26"/>
        <v>INTERNO</v>
      </c>
      <c r="K3873" s="28" t="str">
        <f>Def_Instancias_Equipamentos!$D$617</f>
        <v>SI-11M2:DI-BPMPkup</v>
      </c>
      <c r="L3873" s="19" t="str">
        <f>Def_Instancias_Equipamentos!$D$1128</f>
        <v>SI-11M2:DI-BPMSigPatch</v>
      </c>
      <c r="M3873" s="44" t="s">
        <v>80</v>
      </c>
      <c r="N3873" s="30" t="s">
        <v>50</v>
      </c>
      <c r="O3873" s="28" t="str">
        <f>Def_Sistemas_Conectores_Cabos!$B$8</f>
        <v>SMA-RP 50-ohm</v>
      </c>
      <c r="P3873" s="19" t="str">
        <f>Def_Sistemas_Conectores_Cabos!$B$8</f>
        <v>SMA-RP 50-ohm</v>
      </c>
      <c r="Q3873" s="231" t="s">
        <v>1358</v>
      </c>
      <c r="R3873" s="45">
        <v>0.5</v>
      </c>
      <c r="S3873" s="45">
        <v>0.5</v>
      </c>
      <c r="T3873" s="19" t="str">
        <f>Def_Sistemas_Conectores_Cabos!$C$8</f>
        <v>Cabo coaxial semi-rígido</v>
      </c>
      <c r="U3873" s="56"/>
      <c r="V3873" s="33"/>
      <c r="W3873" s="33"/>
      <c r="X3873" s="33"/>
    </row>
    <row r="3874" ht="15.75" customHeight="1">
      <c r="A3874" s="19" t="str">
        <f>Def_Sistemas_Conectores_Cabos!$A$22</f>
        <v>BPM de elétrons</v>
      </c>
      <c r="B3874" s="22" t="str">
        <f>Datas_Entregas!$A$3</f>
        <v>BTS/Anel</v>
      </c>
      <c r="C3874" s="25">
        <f t="array" ref="C3874">INDEX(Datas_Entregas!$B$2:$B$100, MATCH(B3874, Datas_Entregas!$A$2:$A$100, 0), 1)</f>
        <v>43296</v>
      </c>
      <c r="D3874" s="22" t="str">
        <f>Def_Status_Montagem!$A$4</f>
        <v>Comprado / Esperando entrega</v>
      </c>
      <c r="E3874" s="35" t="str">
        <f>Def_Status_Montagem!$B$4</f>
        <v>Contratada (inclui etiqueta)</v>
      </c>
      <c r="F3874" s="26"/>
      <c r="G3874" s="27"/>
      <c r="H3874" s="26" t="str">
        <f t="array" ref="H3874">INDEX(Def_Instancias_Equipamentos!$E$2:$E$5135, MATCH(K3874, Def_Instancias_Equipamentos!$D$2:$D$5135, 0), 1)</f>
        <v>SI-11SP</v>
      </c>
      <c r="I3874" s="27" t="str">
        <f t="array" ref="I3874">INDEX(Def_Instancias_Equipamentos!$E$2:$E$5135, MATCH(L3874, Def_Instancias_Equipamentos!$D$2:$D$5135, 0), 1)</f>
        <v>SI-11SP</v>
      </c>
      <c r="J3874" s="27" t="str">
        <f t="shared" si="26"/>
        <v>INTERNO</v>
      </c>
      <c r="K3874" s="28" t="str">
        <f>Def_Instancias_Equipamentos!$D$710</f>
        <v>SI-11SP:DI-BPMPkup-1</v>
      </c>
      <c r="L3874" s="19" t="str">
        <f>Def_Instancias_Equipamentos!$D$1221</f>
        <v>SI-11SP:DI-BPMSigPatch-1</v>
      </c>
      <c r="M3874" s="44" t="s">
        <v>80</v>
      </c>
      <c r="N3874" s="30" t="s">
        <v>50</v>
      </c>
      <c r="O3874" s="28" t="str">
        <f>Def_Sistemas_Conectores_Cabos!$B$8</f>
        <v>SMA-RP 50-ohm</v>
      </c>
      <c r="P3874" s="19" t="str">
        <f>Def_Sistemas_Conectores_Cabos!$B$8</f>
        <v>SMA-RP 50-ohm</v>
      </c>
      <c r="Q3874" s="231" t="s">
        <v>1358</v>
      </c>
      <c r="R3874" s="45">
        <v>0.5</v>
      </c>
      <c r="S3874" s="45">
        <v>0.5</v>
      </c>
      <c r="T3874" s="19" t="str">
        <f>Def_Sistemas_Conectores_Cabos!$C$8</f>
        <v>Cabo coaxial semi-rígido</v>
      </c>
      <c r="U3874" s="56"/>
      <c r="V3874" s="33"/>
      <c r="W3874" s="33"/>
      <c r="X3874" s="33"/>
    </row>
    <row r="3875" ht="15.75" customHeight="1">
      <c r="A3875" s="19" t="str">
        <f>Def_Sistemas_Conectores_Cabos!$A$22</f>
        <v>BPM de elétrons</v>
      </c>
      <c r="B3875" s="22" t="str">
        <f>Datas_Entregas!$A$3</f>
        <v>BTS/Anel</v>
      </c>
      <c r="C3875" s="25">
        <f t="array" ref="C3875">INDEX(Datas_Entregas!$B$2:$B$100, MATCH(B3875, Datas_Entregas!$A$2:$A$100, 0), 1)</f>
        <v>43296</v>
      </c>
      <c r="D3875" s="22" t="str">
        <f>Def_Status_Montagem!$A$4</f>
        <v>Comprado / Esperando entrega</v>
      </c>
      <c r="E3875" s="35" t="str">
        <f>Def_Status_Montagem!$B$4</f>
        <v>Contratada (inclui etiqueta)</v>
      </c>
      <c r="F3875" s="26"/>
      <c r="G3875" s="27"/>
      <c r="H3875" s="26" t="str">
        <f t="array" ref="H3875">INDEX(Def_Instancias_Equipamentos!$E$2:$E$5135, MATCH(K3875, Def_Instancias_Equipamentos!$D$2:$D$5135, 0), 1)</f>
        <v>SI-11SP</v>
      </c>
      <c r="I3875" s="27" t="str">
        <f t="array" ref="I3875">INDEX(Def_Instancias_Equipamentos!$E$2:$E$5135, MATCH(L3875, Def_Instancias_Equipamentos!$D$2:$D$5135, 0), 1)</f>
        <v>SI-11SP</v>
      </c>
      <c r="J3875" s="27" t="str">
        <f t="shared" si="26"/>
        <v>INTERNO</v>
      </c>
      <c r="K3875" s="28" t="str">
        <f>Def_Instancias_Equipamentos!$D$711</f>
        <v>SI-11SP:DI-BPMPkup-2</v>
      </c>
      <c r="L3875" s="19" t="str">
        <f>Def_Instancias_Equipamentos!$D$1222</f>
        <v>SI-11SP:DI-BPMSigPatch-2</v>
      </c>
      <c r="M3875" s="44" t="s">
        <v>80</v>
      </c>
      <c r="N3875" s="30" t="s">
        <v>50</v>
      </c>
      <c r="O3875" s="28" t="str">
        <f>Def_Sistemas_Conectores_Cabos!$B$8</f>
        <v>SMA-RP 50-ohm</v>
      </c>
      <c r="P3875" s="19" t="str">
        <f>Def_Sistemas_Conectores_Cabos!$B$8</f>
        <v>SMA-RP 50-ohm</v>
      </c>
      <c r="Q3875" s="231" t="s">
        <v>1358</v>
      </c>
      <c r="R3875" s="45">
        <v>0.5</v>
      </c>
      <c r="S3875" s="45">
        <v>0.5</v>
      </c>
      <c r="T3875" s="19" t="str">
        <f>Def_Sistemas_Conectores_Cabos!$C$8</f>
        <v>Cabo coaxial semi-rígido</v>
      </c>
      <c r="U3875" s="56"/>
      <c r="V3875" s="33"/>
      <c r="W3875" s="33"/>
      <c r="X3875" s="33"/>
    </row>
    <row r="3876" ht="15.75" customHeight="1">
      <c r="A3876" s="19" t="str">
        <f>Def_Sistemas_Conectores_Cabos!$A$22</f>
        <v>BPM de elétrons</v>
      </c>
      <c r="B3876" s="22" t="str">
        <f>Datas_Entregas!$A$3</f>
        <v>BTS/Anel</v>
      </c>
      <c r="C3876" s="25">
        <f t="array" ref="C3876">INDEX(Datas_Entregas!$B$2:$B$100, MATCH(B3876, Datas_Entregas!$A$2:$A$100, 0), 1)</f>
        <v>43296</v>
      </c>
      <c r="D3876" s="22" t="str">
        <f>Def_Status_Montagem!$A$4</f>
        <v>Comprado / Esperando entrega</v>
      </c>
      <c r="E3876" s="35" t="str">
        <f>Def_Status_Montagem!$B$4</f>
        <v>Contratada (inclui etiqueta)</v>
      </c>
      <c r="F3876" s="26"/>
      <c r="G3876" s="27"/>
      <c r="H3876" s="26" t="str">
        <f t="array" ref="H3876">INDEX(Def_Instancias_Equipamentos!$E$2:$E$5135, MATCH(K3876, Def_Instancias_Equipamentos!$D$2:$D$5135, 0), 1)</f>
        <v>SI-12C1</v>
      </c>
      <c r="I3876" s="27" t="str">
        <f t="array" ref="I3876">INDEX(Def_Instancias_Equipamentos!$E$2:$E$5135, MATCH(L3876, Def_Instancias_Equipamentos!$D$2:$D$5135, 0), 1)</f>
        <v>SI-12C1</v>
      </c>
      <c r="J3876" s="27" t="str">
        <f t="shared" si="26"/>
        <v>INTERNO</v>
      </c>
      <c r="K3876" s="28" t="str">
        <f>Def_Instancias_Equipamentos!$D$618</f>
        <v>SI-12C1:DI-BPMPkup-1</v>
      </c>
      <c r="L3876" s="19" t="str">
        <f>Def_Instancias_Equipamentos!$D$1129</f>
        <v>SI-12C1:DI-BPMSigPatch-1</v>
      </c>
      <c r="M3876" s="44" t="s">
        <v>80</v>
      </c>
      <c r="N3876" s="30" t="s">
        <v>50</v>
      </c>
      <c r="O3876" s="28" t="str">
        <f>Def_Sistemas_Conectores_Cabos!$B$8</f>
        <v>SMA-RP 50-ohm</v>
      </c>
      <c r="P3876" s="19" t="str">
        <f>Def_Sistemas_Conectores_Cabos!$B$8</f>
        <v>SMA-RP 50-ohm</v>
      </c>
      <c r="Q3876" s="231" t="s">
        <v>1358</v>
      </c>
      <c r="R3876" s="45">
        <v>0.5</v>
      </c>
      <c r="S3876" s="45">
        <v>0.5</v>
      </c>
      <c r="T3876" s="19" t="str">
        <f>Def_Sistemas_Conectores_Cabos!$C$8</f>
        <v>Cabo coaxial semi-rígido</v>
      </c>
      <c r="U3876" s="56"/>
      <c r="V3876" s="33"/>
      <c r="W3876" s="33"/>
      <c r="X3876" s="33"/>
    </row>
    <row r="3877" ht="15.75" customHeight="1">
      <c r="A3877" s="19" t="str">
        <f>Def_Sistemas_Conectores_Cabos!$A$22</f>
        <v>BPM de elétrons</v>
      </c>
      <c r="B3877" s="22" t="str">
        <f>Datas_Entregas!$A$3</f>
        <v>BTS/Anel</v>
      </c>
      <c r="C3877" s="25">
        <f t="array" ref="C3877">INDEX(Datas_Entregas!$B$2:$B$100, MATCH(B3877, Datas_Entregas!$A$2:$A$100, 0), 1)</f>
        <v>43296</v>
      </c>
      <c r="D3877" s="22" t="str">
        <f>Def_Status_Montagem!$A$4</f>
        <v>Comprado / Esperando entrega</v>
      </c>
      <c r="E3877" s="35" t="str">
        <f>Def_Status_Montagem!$B$4</f>
        <v>Contratada (inclui etiqueta)</v>
      </c>
      <c r="F3877" s="26"/>
      <c r="G3877" s="27"/>
      <c r="H3877" s="26" t="str">
        <f t="array" ref="H3877">INDEX(Def_Instancias_Equipamentos!$E$2:$E$5135, MATCH(K3877, Def_Instancias_Equipamentos!$D$2:$D$5135, 0), 1)</f>
        <v>SI-12C1</v>
      </c>
      <c r="I3877" s="27" t="str">
        <f t="array" ref="I3877">INDEX(Def_Instancias_Equipamentos!$E$2:$E$5135, MATCH(L3877, Def_Instancias_Equipamentos!$D$2:$D$5135, 0), 1)</f>
        <v>SI-12C1</v>
      </c>
      <c r="J3877" s="27" t="str">
        <f t="shared" si="26"/>
        <v>INTERNO</v>
      </c>
      <c r="K3877" s="28" t="str">
        <f>Def_Instancias_Equipamentos!$D$619</f>
        <v>SI-12C1:DI-BPMPkup-2</v>
      </c>
      <c r="L3877" s="19" t="str">
        <f>Def_Instancias_Equipamentos!$D$1130</f>
        <v>SI-12C1:DI-BPMSigPatch-2</v>
      </c>
      <c r="M3877" s="44" t="s">
        <v>80</v>
      </c>
      <c r="N3877" s="30" t="s">
        <v>50</v>
      </c>
      <c r="O3877" s="28" t="str">
        <f>Def_Sistemas_Conectores_Cabos!$B$8</f>
        <v>SMA-RP 50-ohm</v>
      </c>
      <c r="P3877" s="19" t="str">
        <f>Def_Sistemas_Conectores_Cabos!$B$8</f>
        <v>SMA-RP 50-ohm</v>
      </c>
      <c r="Q3877" s="231" t="s">
        <v>1358</v>
      </c>
      <c r="R3877" s="45">
        <v>0.5</v>
      </c>
      <c r="S3877" s="45">
        <v>0.5</v>
      </c>
      <c r="T3877" s="19" t="str">
        <f>Def_Sistemas_Conectores_Cabos!$C$8</f>
        <v>Cabo coaxial semi-rígido</v>
      </c>
      <c r="U3877" s="56"/>
      <c r="V3877" s="33"/>
      <c r="W3877" s="33"/>
      <c r="X3877" s="33"/>
    </row>
    <row r="3878" ht="15.75" customHeight="1">
      <c r="A3878" s="19" t="str">
        <f>Def_Sistemas_Conectores_Cabos!$A$22</f>
        <v>BPM de elétrons</v>
      </c>
      <c r="B3878" s="22" t="str">
        <f>Datas_Entregas!$A$3</f>
        <v>BTS/Anel</v>
      </c>
      <c r="C3878" s="25">
        <f t="array" ref="C3878">INDEX(Datas_Entregas!$B$2:$B$100, MATCH(B3878, Datas_Entregas!$A$2:$A$100, 0), 1)</f>
        <v>43296</v>
      </c>
      <c r="D3878" s="22" t="str">
        <f>Def_Status_Montagem!$A$4</f>
        <v>Comprado / Esperando entrega</v>
      </c>
      <c r="E3878" s="35" t="str">
        <f>Def_Status_Montagem!$B$4</f>
        <v>Contratada (inclui etiqueta)</v>
      </c>
      <c r="F3878" s="26"/>
      <c r="G3878" s="27"/>
      <c r="H3878" s="26" t="str">
        <f t="array" ref="H3878">INDEX(Def_Instancias_Equipamentos!$E$2:$E$5135, MATCH(K3878, Def_Instancias_Equipamentos!$D$2:$D$5135, 0), 1)</f>
        <v>SI-12C2</v>
      </c>
      <c r="I3878" s="27" t="str">
        <f t="array" ref="I3878">INDEX(Def_Instancias_Equipamentos!$E$2:$E$5135, MATCH(L3878, Def_Instancias_Equipamentos!$D$2:$D$5135, 0), 1)</f>
        <v>SI-12C2</v>
      </c>
      <c r="J3878" s="27" t="str">
        <f t="shared" si="26"/>
        <v>INTERNO</v>
      </c>
      <c r="K3878" s="28" t="str">
        <f>Def_Instancias_Equipamentos!$D$620</f>
        <v>SI-12C2:DI-BPMPkup</v>
      </c>
      <c r="L3878" s="19" t="str">
        <f>Def_Instancias_Equipamentos!$D$1131</f>
        <v>SI-12C2:DI-BPMSigPatch</v>
      </c>
      <c r="M3878" s="44" t="s">
        <v>80</v>
      </c>
      <c r="N3878" s="30" t="s">
        <v>50</v>
      </c>
      <c r="O3878" s="28" t="str">
        <f>Def_Sistemas_Conectores_Cabos!$B$8</f>
        <v>SMA-RP 50-ohm</v>
      </c>
      <c r="P3878" s="19" t="str">
        <f>Def_Sistemas_Conectores_Cabos!$B$8</f>
        <v>SMA-RP 50-ohm</v>
      </c>
      <c r="Q3878" s="231" t="s">
        <v>1358</v>
      </c>
      <c r="R3878" s="45">
        <v>0.5</v>
      </c>
      <c r="S3878" s="45">
        <v>0.5</v>
      </c>
      <c r="T3878" s="19" t="str">
        <f>Def_Sistemas_Conectores_Cabos!$C$8</f>
        <v>Cabo coaxial semi-rígido</v>
      </c>
      <c r="U3878" s="56"/>
      <c r="V3878" s="33"/>
      <c r="W3878" s="33"/>
      <c r="X3878" s="33"/>
    </row>
    <row r="3879" ht="15.75" customHeight="1">
      <c r="A3879" s="19" t="str">
        <f>Def_Sistemas_Conectores_Cabos!$A$22</f>
        <v>BPM de elétrons</v>
      </c>
      <c r="B3879" s="22" t="str">
        <f>Datas_Entregas!$A$3</f>
        <v>BTS/Anel</v>
      </c>
      <c r="C3879" s="25">
        <f t="array" ref="C3879">INDEX(Datas_Entregas!$B$2:$B$100, MATCH(B3879, Datas_Entregas!$A$2:$A$100, 0), 1)</f>
        <v>43296</v>
      </c>
      <c r="D3879" s="22" t="str">
        <f>Def_Status_Montagem!$A$4</f>
        <v>Comprado / Esperando entrega</v>
      </c>
      <c r="E3879" s="35" t="str">
        <f>Def_Status_Montagem!$B$4</f>
        <v>Contratada (inclui etiqueta)</v>
      </c>
      <c r="F3879" s="26"/>
      <c r="G3879" s="27"/>
      <c r="H3879" s="26" t="str">
        <f t="array" ref="H3879">INDEX(Def_Instancias_Equipamentos!$E$2:$E$5135, MATCH(K3879, Def_Instancias_Equipamentos!$D$2:$D$5135, 0), 1)</f>
        <v>SI-12C3</v>
      </c>
      <c r="I3879" s="27" t="str">
        <f t="array" ref="I3879">INDEX(Def_Instancias_Equipamentos!$E$2:$E$5135, MATCH(L3879, Def_Instancias_Equipamentos!$D$2:$D$5135, 0), 1)</f>
        <v>SI-12C3</v>
      </c>
      <c r="J3879" s="27" t="str">
        <f t="shared" si="26"/>
        <v>INTERNO</v>
      </c>
      <c r="K3879" s="28" t="str">
        <f>Def_Instancias_Equipamentos!$D$621</f>
        <v>SI-12C3:DI-BPMPkup-1</v>
      </c>
      <c r="L3879" s="19" t="str">
        <f>Def_Instancias_Equipamentos!$D$1132</f>
        <v>SI-12C3:DI-BPMSigPatch-1</v>
      </c>
      <c r="M3879" s="44" t="s">
        <v>80</v>
      </c>
      <c r="N3879" s="30" t="s">
        <v>50</v>
      </c>
      <c r="O3879" s="28" t="str">
        <f>Def_Sistemas_Conectores_Cabos!$B$8</f>
        <v>SMA-RP 50-ohm</v>
      </c>
      <c r="P3879" s="19" t="str">
        <f>Def_Sistemas_Conectores_Cabos!$B$8</f>
        <v>SMA-RP 50-ohm</v>
      </c>
      <c r="Q3879" s="231" t="s">
        <v>1358</v>
      </c>
      <c r="R3879" s="45">
        <v>0.5</v>
      </c>
      <c r="S3879" s="45">
        <v>0.5</v>
      </c>
      <c r="T3879" s="19" t="str">
        <f>Def_Sistemas_Conectores_Cabos!$C$8</f>
        <v>Cabo coaxial semi-rígido</v>
      </c>
      <c r="U3879" s="56"/>
      <c r="V3879" s="33"/>
      <c r="W3879" s="33"/>
      <c r="X3879" s="33"/>
    </row>
    <row r="3880" ht="15.75" customHeight="1">
      <c r="A3880" s="19" t="str">
        <f>Def_Sistemas_Conectores_Cabos!$A$22</f>
        <v>BPM de elétrons</v>
      </c>
      <c r="B3880" s="22" t="str">
        <f>Datas_Entregas!$A$3</f>
        <v>BTS/Anel</v>
      </c>
      <c r="C3880" s="25">
        <f t="array" ref="C3880">INDEX(Datas_Entregas!$B$2:$B$100, MATCH(B3880, Datas_Entregas!$A$2:$A$100, 0), 1)</f>
        <v>43296</v>
      </c>
      <c r="D3880" s="22" t="str">
        <f>Def_Status_Montagem!$A$4</f>
        <v>Comprado / Esperando entrega</v>
      </c>
      <c r="E3880" s="35" t="str">
        <f>Def_Status_Montagem!$B$4</f>
        <v>Contratada (inclui etiqueta)</v>
      </c>
      <c r="F3880" s="26"/>
      <c r="G3880" s="27"/>
      <c r="H3880" s="26" t="str">
        <f t="array" ref="H3880">INDEX(Def_Instancias_Equipamentos!$E$2:$E$5135, MATCH(K3880, Def_Instancias_Equipamentos!$D$2:$D$5135, 0), 1)</f>
        <v>SI-12C3</v>
      </c>
      <c r="I3880" s="27" t="str">
        <f t="array" ref="I3880">INDEX(Def_Instancias_Equipamentos!$E$2:$E$5135, MATCH(L3880, Def_Instancias_Equipamentos!$D$2:$D$5135, 0), 1)</f>
        <v>SI-12C3</v>
      </c>
      <c r="J3880" s="27" t="str">
        <f t="shared" si="26"/>
        <v>INTERNO</v>
      </c>
      <c r="K3880" s="28" t="str">
        <f>Def_Instancias_Equipamentos!$D$622</f>
        <v>SI-12C3:DI-BPMPkup-2</v>
      </c>
      <c r="L3880" s="19" t="str">
        <f>Def_Instancias_Equipamentos!$D$1133</f>
        <v>SI-12C3:DI-BPMSigPatch-2</v>
      </c>
      <c r="M3880" s="44" t="s">
        <v>80</v>
      </c>
      <c r="N3880" s="30" t="s">
        <v>50</v>
      </c>
      <c r="O3880" s="28" t="str">
        <f>Def_Sistemas_Conectores_Cabos!$B$8</f>
        <v>SMA-RP 50-ohm</v>
      </c>
      <c r="P3880" s="19" t="str">
        <f>Def_Sistemas_Conectores_Cabos!$B$8</f>
        <v>SMA-RP 50-ohm</v>
      </c>
      <c r="Q3880" s="231" t="s">
        <v>1358</v>
      </c>
      <c r="R3880" s="45">
        <v>0.5</v>
      </c>
      <c r="S3880" s="45">
        <v>0.5</v>
      </c>
      <c r="T3880" s="19" t="str">
        <f>Def_Sistemas_Conectores_Cabos!$C$8</f>
        <v>Cabo coaxial semi-rígido</v>
      </c>
      <c r="U3880" s="56"/>
      <c r="V3880" s="33"/>
      <c r="W3880" s="33"/>
      <c r="X3880" s="33"/>
    </row>
    <row r="3881" ht="15.75" customHeight="1">
      <c r="A3881" s="19" t="str">
        <f>Def_Sistemas_Conectores_Cabos!$A$22</f>
        <v>BPM de elétrons</v>
      </c>
      <c r="B3881" s="22" t="str">
        <f>Datas_Entregas!$A$3</f>
        <v>BTS/Anel</v>
      </c>
      <c r="C3881" s="25">
        <f t="array" ref="C3881">INDEX(Datas_Entregas!$B$2:$B$100, MATCH(B3881, Datas_Entregas!$A$2:$A$100, 0), 1)</f>
        <v>43296</v>
      </c>
      <c r="D3881" s="22" t="str">
        <f>Def_Status_Montagem!$A$4</f>
        <v>Comprado / Esperando entrega</v>
      </c>
      <c r="E3881" s="35" t="str">
        <f>Def_Status_Montagem!$B$4</f>
        <v>Contratada (inclui etiqueta)</v>
      </c>
      <c r="F3881" s="26"/>
      <c r="G3881" s="27"/>
      <c r="H3881" s="26" t="str">
        <f t="array" ref="H3881">INDEX(Def_Instancias_Equipamentos!$E$2:$E$5135, MATCH(K3881, Def_Instancias_Equipamentos!$D$2:$D$5135, 0), 1)</f>
        <v>SI-12C4</v>
      </c>
      <c r="I3881" s="27" t="str">
        <f t="array" ref="I3881">INDEX(Def_Instancias_Equipamentos!$E$2:$E$5135, MATCH(L3881, Def_Instancias_Equipamentos!$D$2:$D$5135, 0), 1)</f>
        <v>SI-12C4</v>
      </c>
      <c r="J3881" s="27" t="str">
        <f t="shared" si="26"/>
        <v>INTERNO</v>
      </c>
      <c r="K3881" s="28" t="str">
        <f>Def_Instancias_Equipamentos!$D$623</f>
        <v>SI-12C4:DI-BPMPkup</v>
      </c>
      <c r="L3881" s="19" t="str">
        <f>Def_Instancias_Equipamentos!$D$1134</f>
        <v>SI-12C4:DI-BPMSigPatch</v>
      </c>
      <c r="M3881" s="44" t="s">
        <v>80</v>
      </c>
      <c r="N3881" s="30" t="s">
        <v>50</v>
      </c>
      <c r="O3881" s="28" t="str">
        <f>Def_Sistemas_Conectores_Cabos!$B$8</f>
        <v>SMA-RP 50-ohm</v>
      </c>
      <c r="P3881" s="19" t="str">
        <f>Def_Sistemas_Conectores_Cabos!$B$8</f>
        <v>SMA-RP 50-ohm</v>
      </c>
      <c r="Q3881" s="231" t="s">
        <v>1358</v>
      </c>
      <c r="R3881" s="45">
        <v>0.5</v>
      </c>
      <c r="S3881" s="45">
        <v>0.5</v>
      </c>
      <c r="T3881" s="19" t="str">
        <f>Def_Sistemas_Conectores_Cabos!$C$8</f>
        <v>Cabo coaxial semi-rígido</v>
      </c>
      <c r="U3881" s="56"/>
      <c r="V3881" s="33"/>
      <c r="W3881" s="33"/>
      <c r="X3881" s="33"/>
    </row>
    <row r="3882" ht="15.75" customHeight="1">
      <c r="A3882" s="19" t="str">
        <f>Def_Sistemas_Conectores_Cabos!$A$22</f>
        <v>BPM de elétrons</v>
      </c>
      <c r="B3882" s="22" t="str">
        <f>Datas_Entregas!$A$3</f>
        <v>BTS/Anel</v>
      </c>
      <c r="C3882" s="25">
        <f t="array" ref="C3882">INDEX(Datas_Entregas!$B$2:$B$100, MATCH(B3882, Datas_Entregas!$A$2:$A$100, 0), 1)</f>
        <v>43296</v>
      </c>
      <c r="D3882" s="22" t="str">
        <f>Def_Status_Montagem!$A$4</f>
        <v>Comprado / Esperando entrega</v>
      </c>
      <c r="E3882" s="35" t="str">
        <f>Def_Status_Montagem!$B$4</f>
        <v>Contratada (inclui etiqueta)</v>
      </c>
      <c r="F3882" s="26"/>
      <c r="G3882" s="27"/>
      <c r="H3882" s="26" t="str">
        <f t="array" ref="H3882">INDEX(Def_Instancias_Equipamentos!$E$2:$E$5135, MATCH(K3882, Def_Instancias_Equipamentos!$D$2:$D$5135, 0), 1)</f>
        <v>SI-12M1</v>
      </c>
      <c r="I3882" s="27" t="str">
        <f t="array" ref="I3882">INDEX(Def_Instancias_Equipamentos!$E$2:$E$5135, MATCH(L3882, Def_Instancias_Equipamentos!$D$2:$D$5135, 0), 1)</f>
        <v>SI-12M1</v>
      </c>
      <c r="J3882" s="27" t="str">
        <f t="shared" si="26"/>
        <v>INTERNO</v>
      </c>
      <c r="K3882" s="28" t="str">
        <f>Def_Instancias_Equipamentos!$D$624</f>
        <v>SI-12M1:DI-BPMPkup</v>
      </c>
      <c r="L3882" s="19" t="str">
        <f>Def_Instancias_Equipamentos!$D$1135</f>
        <v>SI-12M1:DI-BPMSigPatch</v>
      </c>
      <c r="M3882" s="44" t="s">
        <v>80</v>
      </c>
      <c r="N3882" s="30" t="s">
        <v>50</v>
      </c>
      <c r="O3882" s="28" t="str">
        <f>Def_Sistemas_Conectores_Cabos!$B$8</f>
        <v>SMA-RP 50-ohm</v>
      </c>
      <c r="P3882" s="19" t="str">
        <f>Def_Sistemas_Conectores_Cabos!$B$8</f>
        <v>SMA-RP 50-ohm</v>
      </c>
      <c r="Q3882" s="231" t="s">
        <v>1358</v>
      </c>
      <c r="R3882" s="45">
        <v>0.5</v>
      </c>
      <c r="S3882" s="45">
        <v>0.5</v>
      </c>
      <c r="T3882" s="19" t="str">
        <f>Def_Sistemas_Conectores_Cabos!$C$8</f>
        <v>Cabo coaxial semi-rígido</v>
      </c>
      <c r="U3882" s="56"/>
      <c r="V3882" s="33"/>
      <c r="W3882" s="33"/>
      <c r="X3882" s="33"/>
    </row>
    <row r="3883" ht="15.75" customHeight="1">
      <c r="A3883" s="19" t="str">
        <f>Def_Sistemas_Conectores_Cabos!$A$22</f>
        <v>BPM de elétrons</v>
      </c>
      <c r="B3883" s="22" t="str">
        <f>Datas_Entregas!$A$3</f>
        <v>BTS/Anel</v>
      </c>
      <c r="C3883" s="25">
        <f t="array" ref="C3883">INDEX(Datas_Entregas!$B$2:$B$100, MATCH(B3883, Datas_Entregas!$A$2:$A$100, 0), 1)</f>
        <v>43296</v>
      </c>
      <c r="D3883" s="22" t="str">
        <f>Def_Status_Montagem!$A$4</f>
        <v>Comprado / Esperando entrega</v>
      </c>
      <c r="E3883" s="35" t="str">
        <f>Def_Status_Montagem!$B$4</f>
        <v>Contratada (inclui etiqueta)</v>
      </c>
      <c r="F3883" s="26"/>
      <c r="G3883" s="27"/>
      <c r="H3883" s="26" t="str">
        <f t="array" ref="H3883">INDEX(Def_Instancias_Equipamentos!$E$2:$E$5135, MATCH(K3883, Def_Instancias_Equipamentos!$D$2:$D$5135, 0), 1)</f>
        <v>SI-12M2</v>
      </c>
      <c r="I3883" s="27" t="str">
        <f t="array" ref="I3883">INDEX(Def_Instancias_Equipamentos!$E$2:$E$5135, MATCH(L3883, Def_Instancias_Equipamentos!$D$2:$D$5135, 0), 1)</f>
        <v>SI-12M2</v>
      </c>
      <c r="J3883" s="27" t="str">
        <f t="shared" si="26"/>
        <v>INTERNO</v>
      </c>
      <c r="K3883" s="28" t="str">
        <f>Def_Instancias_Equipamentos!$D$625</f>
        <v>SI-12M2:DI-BPMPkup</v>
      </c>
      <c r="L3883" s="19" t="str">
        <f>Def_Instancias_Equipamentos!$D$1136</f>
        <v>SI-12M2:DI-BPMSigPatch</v>
      </c>
      <c r="M3883" s="44" t="s">
        <v>80</v>
      </c>
      <c r="N3883" s="30" t="s">
        <v>50</v>
      </c>
      <c r="O3883" s="28" t="str">
        <f>Def_Sistemas_Conectores_Cabos!$B$8</f>
        <v>SMA-RP 50-ohm</v>
      </c>
      <c r="P3883" s="19" t="str">
        <f>Def_Sistemas_Conectores_Cabos!$B$8</f>
        <v>SMA-RP 50-ohm</v>
      </c>
      <c r="Q3883" s="231" t="s">
        <v>1358</v>
      </c>
      <c r="R3883" s="45">
        <v>0.5</v>
      </c>
      <c r="S3883" s="45">
        <v>0.5</v>
      </c>
      <c r="T3883" s="19" t="str">
        <f>Def_Sistemas_Conectores_Cabos!$C$8</f>
        <v>Cabo coaxial semi-rígido</v>
      </c>
      <c r="U3883" s="56"/>
      <c r="V3883" s="33"/>
      <c r="W3883" s="33"/>
      <c r="X3883" s="33"/>
    </row>
    <row r="3884" ht="15.75" customHeight="1">
      <c r="A3884" s="19" t="str">
        <f>Def_Sistemas_Conectores_Cabos!$A$22</f>
        <v>BPM de elétrons</v>
      </c>
      <c r="B3884" s="22" t="str">
        <f>Datas_Entregas!$A$3</f>
        <v>BTS/Anel</v>
      </c>
      <c r="C3884" s="25">
        <f t="array" ref="C3884">INDEX(Datas_Entregas!$B$2:$B$100, MATCH(B3884, Datas_Entregas!$A$2:$A$100, 0), 1)</f>
        <v>43296</v>
      </c>
      <c r="D3884" s="22" t="str">
        <f>Def_Status_Montagem!$A$4</f>
        <v>Comprado / Esperando entrega</v>
      </c>
      <c r="E3884" s="35" t="str">
        <f>Def_Status_Montagem!$B$4</f>
        <v>Contratada (inclui etiqueta)</v>
      </c>
      <c r="F3884" s="26"/>
      <c r="G3884" s="27"/>
      <c r="H3884" s="26" t="str">
        <f t="array" ref="H3884">INDEX(Def_Instancias_Equipamentos!$E$2:$E$5135, MATCH(K3884, Def_Instancias_Equipamentos!$D$2:$D$5135, 0), 1)</f>
        <v>SI-12SB</v>
      </c>
      <c r="I3884" s="27" t="str">
        <f t="array" ref="I3884">INDEX(Def_Instancias_Equipamentos!$E$2:$E$5135, MATCH(L3884, Def_Instancias_Equipamentos!$D$2:$D$5135, 0), 1)</f>
        <v>SI-12SB</v>
      </c>
      <c r="J3884" s="27" t="str">
        <f t="shared" si="26"/>
        <v>INTERNO</v>
      </c>
      <c r="K3884" s="28" t="str">
        <f>Def_Instancias_Equipamentos!$D$712</f>
        <v>SI-12SB:DI-BPMPkup-1</v>
      </c>
      <c r="L3884" s="19" t="str">
        <f>Def_Instancias_Equipamentos!$D$1223</f>
        <v>SI-12SB:DI-BPMSigPatch-1</v>
      </c>
      <c r="M3884" s="44" t="s">
        <v>80</v>
      </c>
      <c r="N3884" s="30" t="s">
        <v>50</v>
      </c>
      <c r="O3884" s="28" t="str">
        <f>Def_Sistemas_Conectores_Cabos!$B$8</f>
        <v>SMA-RP 50-ohm</v>
      </c>
      <c r="P3884" s="19" t="str">
        <f>Def_Sistemas_Conectores_Cabos!$B$8</f>
        <v>SMA-RP 50-ohm</v>
      </c>
      <c r="Q3884" s="231" t="s">
        <v>1358</v>
      </c>
      <c r="R3884" s="45">
        <v>0.5</v>
      </c>
      <c r="S3884" s="45">
        <v>0.5</v>
      </c>
      <c r="T3884" s="19" t="str">
        <f>Def_Sistemas_Conectores_Cabos!$C$8</f>
        <v>Cabo coaxial semi-rígido</v>
      </c>
      <c r="U3884" s="56"/>
      <c r="V3884" s="33"/>
      <c r="W3884" s="33"/>
      <c r="X3884" s="33"/>
    </row>
    <row r="3885" ht="15.75" customHeight="1">
      <c r="A3885" s="19" t="str">
        <f>Def_Sistemas_Conectores_Cabos!$A$22</f>
        <v>BPM de elétrons</v>
      </c>
      <c r="B3885" s="22" t="str">
        <f>Datas_Entregas!$A$3</f>
        <v>BTS/Anel</v>
      </c>
      <c r="C3885" s="25">
        <f t="array" ref="C3885">INDEX(Datas_Entregas!$B$2:$B$100, MATCH(B3885, Datas_Entregas!$A$2:$A$100, 0), 1)</f>
        <v>43296</v>
      </c>
      <c r="D3885" s="22" t="str">
        <f>Def_Status_Montagem!$A$4</f>
        <v>Comprado / Esperando entrega</v>
      </c>
      <c r="E3885" s="35" t="str">
        <f>Def_Status_Montagem!$B$4</f>
        <v>Contratada (inclui etiqueta)</v>
      </c>
      <c r="F3885" s="26"/>
      <c r="G3885" s="27"/>
      <c r="H3885" s="26" t="str">
        <f t="array" ref="H3885">INDEX(Def_Instancias_Equipamentos!$E$2:$E$5135, MATCH(K3885, Def_Instancias_Equipamentos!$D$2:$D$5135, 0), 1)</f>
        <v>SI-12SB</v>
      </c>
      <c r="I3885" s="27" t="str">
        <f t="array" ref="I3885">INDEX(Def_Instancias_Equipamentos!$E$2:$E$5135, MATCH(L3885, Def_Instancias_Equipamentos!$D$2:$D$5135, 0), 1)</f>
        <v>SI-12SB</v>
      </c>
      <c r="J3885" s="27" t="str">
        <f t="shared" si="26"/>
        <v>INTERNO</v>
      </c>
      <c r="K3885" s="28" t="str">
        <f>Def_Instancias_Equipamentos!$D$713</f>
        <v>SI-12SB:DI-BPMPkup-2</v>
      </c>
      <c r="L3885" s="19" t="str">
        <f>Def_Instancias_Equipamentos!$D$1224</f>
        <v>SI-12SB:DI-BPMSigPatch-2</v>
      </c>
      <c r="M3885" s="44" t="s">
        <v>80</v>
      </c>
      <c r="N3885" s="30" t="s">
        <v>50</v>
      </c>
      <c r="O3885" s="28" t="str">
        <f>Def_Sistemas_Conectores_Cabos!$B$8</f>
        <v>SMA-RP 50-ohm</v>
      </c>
      <c r="P3885" s="19" t="str">
        <f>Def_Sistemas_Conectores_Cabos!$B$8</f>
        <v>SMA-RP 50-ohm</v>
      </c>
      <c r="Q3885" s="231" t="s">
        <v>1358</v>
      </c>
      <c r="R3885" s="45">
        <v>0.5</v>
      </c>
      <c r="S3885" s="45">
        <v>0.5</v>
      </c>
      <c r="T3885" s="19" t="str">
        <f>Def_Sistemas_Conectores_Cabos!$C$8</f>
        <v>Cabo coaxial semi-rígido</v>
      </c>
      <c r="U3885" s="56"/>
      <c r="V3885" s="33"/>
      <c r="W3885" s="33"/>
      <c r="X3885" s="33"/>
    </row>
    <row r="3886" ht="15.75" customHeight="1">
      <c r="A3886" s="19" t="str">
        <f>Def_Sistemas_Conectores_Cabos!$A$22</f>
        <v>BPM de elétrons</v>
      </c>
      <c r="B3886" s="22" t="str">
        <f>Datas_Entregas!$A$3</f>
        <v>BTS/Anel</v>
      </c>
      <c r="C3886" s="25">
        <f t="array" ref="C3886">INDEX(Datas_Entregas!$B$2:$B$100, MATCH(B3886, Datas_Entregas!$A$2:$A$100, 0), 1)</f>
        <v>43296</v>
      </c>
      <c r="D3886" s="22" t="str">
        <f>Def_Status_Montagem!$A$4</f>
        <v>Comprado / Esperando entrega</v>
      </c>
      <c r="E3886" s="35" t="str">
        <f>Def_Status_Montagem!$B$4</f>
        <v>Contratada (inclui etiqueta)</v>
      </c>
      <c r="F3886" s="26"/>
      <c r="G3886" s="27"/>
      <c r="H3886" s="26" t="str">
        <f t="array" ref="H3886">INDEX(Def_Instancias_Equipamentos!$E$2:$E$5135, MATCH(K3886, Def_Instancias_Equipamentos!$D$2:$D$5135, 0), 1)</f>
        <v>SI-13C1</v>
      </c>
      <c r="I3886" s="27" t="str">
        <f t="array" ref="I3886">INDEX(Def_Instancias_Equipamentos!$E$2:$E$5135, MATCH(L3886, Def_Instancias_Equipamentos!$D$2:$D$5135, 0), 1)</f>
        <v>SI-13C1</v>
      </c>
      <c r="J3886" s="27" t="str">
        <f t="shared" si="26"/>
        <v>INTERNO</v>
      </c>
      <c r="K3886" s="28" t="str">
        <f>Def_Instancias_Equipamentos!$D$626</f>
        <v>SI-13C1:DI-BPMPkup-1</v>
      </c>
      <c r="L3886" s="19" t="str">
        <f>Def_Instancias_Equipamentos!$D$1137</f>
        <v>SI-13C1:DI-BPMSigPatch-1</v>
      </c>
      <c r="M3886" s="44" t="s">
        <v>80</v>
      </c>
      <c r="N3886" s="30" t="s">
        <v>50</v>
      </c>
      <c r="O3886" s="28" t="str">
        <f>Def_Sistemas_Conectores_Cabos!$B$8</f>
        <v>SMA-RP 50-ohm</v>
      </c>
      <c r="P3886" s="19" t="str">
        <f>Def_Sistemas_Conectores_Cabos!$B$8</f>
        <v>SMA-RP 50-ohm</v>
      </c>
      <c r="Q3886" s="231" t="s">
        <v>1358</v>
      </c>
      <c r="R3886" s="45">
        <v>0.5</v>
      </c>
      <c r="S3886" s="45">
        <v>0.5</v>
      </c>
      <c r="T3886" s="19" t="str">
        <f>Def_Sistemas_Conectores_Cabos!$C$8</f>
        <v>Cabo coaxial semi-rígido</v>
      </c>
      <c r="U3886" s="56"/>
      <c r="V3886" s="33"/>
      <c r="W3886" s="33"/>
      <c r="X3886" s="33"/>
    </row>
    <row r="3887" ht="15.75" customHeight="1">
      <c r="A3887" s="19" t="str">
        <f>Def_Sistemas_Conectores_Cabos!$A$22</f>
        <v>BPM de elétrons</v>
      </c>
      <c r="B3887" s="22" t="str">
        <f>Datas_Entregas!$A$3</f>
        <v>BTS/Anel</v>
      </c>
      <c r="C3887" s="25">
        <f t="array" ref="C3887">INDEX(Datas_Entregas!$B$2:$B$100, MATCH(B3887, Datas_Entregas!$A$2:$A$100, 0), 1)</f>
        <v>43296</v>
      </c>
      <c r="D3887" s="22" t="str">
        <f>Def_Status_Montagem!$A$4</f>
        <v>Comprado / Esperando entrega</v>
      </c>
      <c r="E3887" s="35" t="str">
        <f>Def_Status_Montagem!$B$4</f>
        <v>Contratada (inclui etiqueta)</v>
      </c>
      <c r="F3887" s="26"/>
      <c r="G3887" s="27"/>
      <c r="H3887" s="26" t="str">
        <f t="array" ref="H3887">INDEX(Def_Instancias_Equipamentos!$E$2:$E$5135, MATCH(K3887, Def_Instancias_Equipamentos!$D$2:$D$5135, 0), 1)</f>
        <v>SI-13C1</v>
      </c>
      <c r="I3887" s="27" t="str">
        <f t="array" ref="I3887">INDEX(Def_Instancias_Equipamentos!$E$2:$E$5135, MATCH(L3887, Def_Instancias_Equipamentos!$D$2:$D$5135, 0), 1)</f>
        <v>SI-13C1</v>
      </c>
      <c r="J3887" s="27" t="str">
        <f t="shared" si="26"/>
        <v>INTERNO</v>
      </c>
      <c r="K3887" s="28" t="str">
        <f>Def_Instancias_Equipamentos!$D$627</f>
        <v>SI-13C1:DI-BPMPkup-2</v>
      </c>
      <c r="L3887" s="19" t="str">
        <f>Def_Instancias_Equipamentos!$D$1138</f>
        <v>SI-13C1:DI-BPMSigPatch-2</v>
      </c>
      <c r="M3887" s="44" t="s">
        <v>80</v>
      </c>
      <c r="N3887" s="30" t="s">
        <v>50</v>
      </c>
      <c r="O3887" s="28" t="str">
        <f>Def_Sistemas_Conectores_Cabos!$B$8</f>
        <v>SMA-RP 50-ohm</v>
      </c>
      <c r="P3887" s="19" t="str">
        <f>Def_Sistemas_Conectores_Cabos!$B$8</f>
        <v>SMA-RP 50-ohm</v>
      </c>
      <c r="Q3887" s="231" t="s">
        <v>1358</v>
      </c>
      <c r="R3887" s="45">
        <v>0.5</v>
      </c>
      <c r="S3887" s="45">
        <v>0.5</v>
      </c>
      <c r="T3887" s="19" t="str">
        <f>Def_Sistemas_Conectores_Cabos!$C$8</f>
        <v>Cabo coaxial semi-rígido</v>
      </c>
      <c r="U3887" s="56"/>
      <c r="V3887" s="33"/>
      <c r="W3887" s="33"/>
      <c r="X3887" s="33"/>
    </row>
    <row r="3888" ht="15.75" customHeight="1">
      <c r="A3888" s="19" t="str">
        <f>Def_Sistemas_Conectores_Cabos!$A$22</f>
        <v>BPM de elétrons</v>
      </c>
      <c r="B3888" s="22" t="str">
        <f>Datas_Entregas!$A$3</f>
        <v>BTS/Anel</v>
      </c>
      <c r="C3888" s="25">
        <f t="array" ref="C3888">INDEX(Datas_Entregas!$B$2:$B$100, MATCH(B3888, Datas_Entregas!$A$2:$A$100, 0), 1)</f>
        <v>43296</v>
      </c>
      <c r="D3888" s="22" t="str">
        <f>Def_Status_Montagem!$A$4</f>
        <v>Comprado / Esperando entrega</v>
      </c>
      <c r="E3888" s="35" t="str">
        <f>Def_Status_Montagem!$B$4</f>
        <v>Contratada (inclui etiqueta)</v>
      </c>
      <c r="F3888" s="26"/>
      <c r="G3888" s="27"/>
      <c r="H3888" s="26" t="str">
        <f t="array" ref="H3888">INDEX(Def_Instancias_Equipamentos!$E$2:$E$5135, MATCH(K3888, Def_Instancias_Equipamentos!$D$2:$D$5135, 0), 1)</f>
        <v>SI-13C2</v>
      </c>
      <c r="I3888" s="27" t="str">
        <f t="array" ref="I3888">INDEX(Def_Instancias_Equipamentos!$E$2:$E$5135, MATCH(L3888, Def_Instancias_Equipamentos!$D$2:$D$5135, 0), 1)</f>
        <v>SI-13C2</v>
      </c>
      <c r="J3888" s="27" t="str">
        <f t="shared" si="26"/>
        <v>INTERNO</v>
      </c>
      <c r="K3888" s="28" t="str">
        <f>Def_Instancias_Equipamentos!$D$628</f>
        <v>SI-13C2:DI-BPMPkup</v>
      </c>
      <c r="L3888" s="19" t="str">
        <f>Def_Instancias_Equipamentos!$D$1139</f>
        <v>SI-13C2:DI-BPMSigPatch</v>
      </c>
      <c r="M3888" s="44" t="s">
        <v>80</v>
      </c>
      <c r="N3888" s="30" t="s">
        <v>50</v>
      </c>
      <c r="O3888" s="28" t="str">
        <f>Def_Sistemas_Conectores_Cabos!$B$8</f>
        <v>SMA-RP 50-ohm</v>
      </c>
      <c r="P3888" s="19" t="str">
        <f>Def_Sistemas_Conectores_Cabos!$B$8</f>
        <v>SMA-RP 50-ohm</v>
      </c>
      <c r="Q3888" s="231" t="s">
        <v>1358</v>
      </c>
      <c r="R3888" s="45">
        <v>0.5</v>
      </c>
      <c r="S3888" s="45">
        <v>0.5</v>
      </c>
      <c r="T3888" s="19" t="str">
        <f>Def_Sistemas_Conectores_Cabos!$C$8</f>
        <v>Cabo coaxial semi-rígido</v>
      </c>
      <c r="U3888" s="56"/>
      <c r="V3888" s="33"/>
      <c r="W3888" s="33"/>
      <c r="X3888" s="33"/>
    </row>
    <row r="3889" ht="15.75" customHeight="1">
      <c r="A3889" s="19" t="str">
        <f>Def_Sistemas_Conectores_Cabos!$A$22</f>
        <v>BPM de elétrons</v>
      </c>
      <c r="B3889" s="22" t="str">
        <f>Datas_Entregas!$A$3</f>
        <v>BTS/Anel</v>
      </c>
      <c r="C3889" s="25">
        <f t="array" ref="C3889">INDEX(Datas_Entregas!$B$2:$B$100, MATCH(B3889, Datas_Entregas!$A$2:$A$100, 0), 1)</f>
        <v>43296</v>
      </c>
      <c r="D3889" s="22" t="str">
        <f>Def_Status_Montagem!$A$4</f>
        <v>Comprado / Esperando entrega</v>
      </c>
      <c r="E3889" s="35" t="str">
        <f>Def_Status_Montagem!$B$4</f>
        <v>Contratada (inclui etiqueta)</v>
      </c>
      <c r="F3889" s="26"/>
      <c r="G3889" s="27"/>
      <c r="H3889" s="26" t="str">
        <f t="array" ref="H3889">INDEX(Def_Instancias_Equipamentos!$E$2:$E$5135, MATCH(K3889, Def_Instancias_Equipamentos!$D$2:$D$5135, 0), 1)</f>
        <v>SI-13C3</v>
      </c>
      <c r="I3889" s="27" t="str">
        <f t="array" ref="I3889">INDEX(Def_Instancias_Equipamentos!$E$2:$E$5135, MATCH(L3889, Def_Instancias_Equipamentos!$D$2:$D$5135, 0), 1)</f>
        <v>SI-13C3</v>
      </c>
      <c r="J3889" s="27" t="str">
        <f t="shared" si="26"/>
        <v>INTERNO</v>
      </c>
      <c r="K3889" s="28" t="str">
        <f>Def_Instancias_Equipamentos!$D$629</f>
        <v>SI-13C3:DI-BPMPkup-1</v>
      </c>
      <c r="L3889" s="19" t="str">
        <f>Def_Instancias_Equipamentos!$D$1140</f>
        <v>SI-13C3:DI-BPMSigPatch-1</v>
      </c>
      <c r="M3889" s="44" t="s">
        <v>80</v>
      </c>
      <c r="N3889" s="30" t="s">
        <v>50</v>
      </c>
      <c r="O3889" s="28" t="str">
        <f>Def_Sistemas_Conectores_Cabos!$B$8</f>
        <v>SMA-RP 50-ohm</v>
      </c>
      <c r="P3889" s="19" t="str">
        <f>Def_Sistemas_Conectores_Cabos!$B$8</f>
        <v>SMA-RP 50-ohm</v>
      </c>
      <c r="Q3889" s="231" t="s">
        <v>1358</v>
      </c>
      <c r="R3889" s="45">
        <v>0.5</v>
      </c>
      <c r="S3889" s="45">
        <v>0.5</v>
      </c>
      <c r="T3889" s="19" t="str">
        <f>Def_Sistemas_Conectores_Cabos!$C$8</f>
        <v>Cabo coaxial semi-rígido</v>
      </c>
      <c r="U3889" s="56"/>
      <c r="V3889" s="33"/>
      <c r="W3889" s="33"/>
      <c r="X3889" s="33"/>
    </row>
    <row r="3890" ht="15.75" customHeight="1">
      <c r="A3890" s="19" t="str">
        <f>Def_Sistemas_Conectores_Cabos!$A$22</f>
        <v>BPM de elétrons</v>
      </c>
      <c r="B3890" s="22" t="str">
        <f>Datas_Entregas!$A$3</f>
        <v>BTS/Anel</v>
      </c>
      <c r="C3890" s="25">
        <f t="array" ref="C3890">INDEX(Datas_Entregas!$B$2:$B$100, MATCH(B3890, Datas_Entregas!$A$2:$A$100, 0), 1)</f>
        <v>43296</v>
      </c>
      <c r="D3890" s="22" t="str">
        <f>Def_Status_Montagem!$A$4</f>
        <v>Comprado / Esperando entrega</v>
      </c>
      <c r="E3890" s="35" t="str">
        <f>Def_Status_Montagem!$B$4</f>
        <v>Contratada (inclui etiqueta)</v>
      </c>
      <c r="F3890" s="26"/>
      <c r="G3890" s="27"/>
      <c r="H3890" s="26" t="str">
        <f t="array" ref="H3890">INDEX(Def_Instancias_Equipamentos!$E$2:$E$5135, MATCH(K3890, Def_Instancias_Equipamentos!$D$2:$D$5135, 0), 1)</f>
        <v>SI-13C3</v>
      </c>
      <c r="I3890" s="27" t="str">
        <f t="array" ref="I3890">INDEX(Def_Instancias_Equipamentos!$E$2:$E$5135, MATCH(L3890, Def_Instancias_Equipamentos!$D$2:$D$5135, 0), 1)</f>
        <v>SI-13C3</v>
      </c>
      <c r="J3890" s="27" t="str">
        <f t="shared" si="26"/>
        <v>INTERNO</v>
      </c>
      <c r="K3890" s="28" t="str">
        <f>Def_Instancias_Equipamentos!$D$630</f>
        <v>SI-13C3:DI-BPMPkup-2</v>
      </c>
      <c r="L3890" s="19" t="str">
        <f>Def_Instancias_Equipamentos!$D$1141</f>
        <v>SI-13C3:DI-BPMSigPatch-2</v>
      </c>
      <c r="M3890" s="44" t="s">
        <v>80</v>
      </c>
      <c r="N3890" s="30" t="s">
        <v>50</v>
      </c>
      <c r="O3890" s="28" t="str">
        <f>Def_Sistemas_Conectores_Cabos!$B$8</f>
        <v>SMA-RP 50-ohm</v>
      </c>
      <c r="P3890" s="19" t="str">
        <f>Def_Sistemas_Conectores_Cabos!$B$8</f>
        <v>SMA-RP 50-ohm</v>
      </c>
      <c r="Q3890" s="231" t="s">
        <v>1358</v>
      </c>
      <c r="R3890" s="45">
        <v>0.5</v>
      </c>
      <c r="S3890" s="45">
        <v>0.5</v>
      </c>
      <c r="T3890" s="19" t="str">
        <f>Def_Sistemas_Conectores_Cabos!$C$8</f>
        <v>Cabo coaxial semi-rígido</v>
      </c>
      <c r="U3890" s="56"/>
      <c r="V3890" s="33"/>
      <c r="W3890" s="33"/>
      <c r="X3890" s="33"/>
    </row>
    <row r="3891" ht="15.75" customHeight="1">
      <c r="A3891" s="19" t="str">
        <f>Def_Sistemas_Conectores_Cabos!$A$22</f>
        <v>BPM de elétrons</v>
      </c>
      <c r="B3891" s="22" t="str">
        <f>Datas_Entregas!$A$3</f>
        <v>BTS/Anel</v>
      </c>
      <c r="C3891" s="25">
        <f t="array" ref="C3891">INDEX(Datas_Entregas!$B$2:$B$100, MATCH(B3891, Datas_Entregas!$A$2:$A$100, 0), 1)</f>
        <v>43296</v>
      </c>
      <c r="D3891" s="22" t="str">
        <f>Def_Status_Montagem!$A$4</f>
        <v>Comprado / Esperando entrega</v>
      </c>
      <c r="E3891" s="35" t="str">
        <f>Def_Status_Montagem!$B$4</f>
        <v>Contratada (inclui etiqueta)</v>
      </c>
      <c r="F3891" s="26"/>
      <c r="G3891" s="27"/>
      <c r="H3891" s="26" t="str">
        <f t="array" ref="H3891">INDEX(Def_Instancias_Equipamentos!$E$2:$E$5135, MATCH(K3891, Def_Instancias_Equipamentos!$D$2:$D$5135, 0), 1)</f>
        <v>SI-13C4</v>
      </c>
      <c r="I3891" s="27" t="str">
        <f t="array" ref="I3891">INDEX(Def_Instancias_Equipamentos!$E$2:$E$5135, MATCH(L3891, Def_Instancias_Equipamentos!$D$2:$D$5135, 0), 1)</f>
        <v>SI-13C4</v>
      </c>
      <c r="J3891" s="27" t="str">
        <f t="shared" si="26"/>
        <v>INTERNO</v>
      </c>
      <c r="K3891" s="28" t="str">
        <f>Def_Instancias_Equipamentos!$D$631</f>
        <v>SI-13C4:DI-BPMPkup</v>
      </c>
      <c r="L3891" s="19" t="str">
        <f>Def_Instancias_Equipamentos!$D$1142</f>
        <v>SI-13C4:DI-BPMSigPatch</v>
      </c>
      <c r="M3891" s="44" t="s">
        <v>80</v>
      </c>
      <c r="N3891" s="30" t="s">
        <v>50</v>
      </c>
      <c r="O3891" s="28" t="str">
        <f>Def_Sistemas_Conectores_Cabos!$B$8</f>
        <v>SMA-RP 50-ohm</v>
      </c>
      <c r="P3891" s="19" t="str">
        <f>Def_Sistemas_Conectores_Cabos!$B$8</f>
        <v>SMA-RP 50-ohm</v>
      </c>
      <c r="Q3891" s="231" t="s">
        <v>1358</v>
      </c>
      <c r="R3891" s="45">
        <v>0.5</v>
      </c>
      <c r="S3891" s="45">
        <v>0.5</v>
      </c>
      <c r="T3891" s="19" t="str">
        <f>Def_Sistemas_Conectores_Cabos!$C$8</f>
        <v>Cabo coaxial semi-rígido</v>
      </c>
      <c r="U3891" s="56"/>
      <c r="V3891" s="33"/>
      <c r="W3891" s="33"/>
      <c r="X3891" s="33"/>
    </row>
    <row r="3892" ht="15.75" customHeight="1">
      <c r="A3892" s="19" t="str">
        <f>Def_Sistemas_Conectores_Cabos!$A$22</f>
        <v>BPM de elétrons</v>
      </c>
      <c r="B3892" s="22" t="str">
        <f>Datas_Entregas!$A$3</f>
        <v>BTS/Anel</v>
      </c>
      <c r="C3892" s="25">
        <f t="array" ref="C3892">INDEX(Datas_Entregas!$B$2:$B$100, MATCH(B3892, Datas_Entregas!$A$2:$A$100, 0), 1)</f>
        <v>43296</v>
      </c>
      <c r="D3892" s="22" t="str">
        <f>Def_Status_Montagem!$A$4</f>
        <v>Comprado / Esperando entrega</v>
      </c>
      <c r="E3892" s="35" t="str">
        <f>Def_Status_Montagem!$B$4</f>
        <v>Contratada (inclui etiqueta)</v>
      </c>
      <c r="F3892" s="26"/>
      <c r="G3892" s="27"/>
      <c r="H3892" s="26" t="str">
        <f t="array" ref="H3892">INDEX(Def_Instancias_Equipamentos!$E$2:$E$5135, MATCH(K3892, Def_Instancias_Equipamentos!$D$2:$D$5135, 0), 1)</f>
        <v>SI-13M1</v>
      </c>
      <c r="I3892" s="27" t="str">
        <f t="array" ref="I3892">INDEX(Def_Instancias_Equipamentos!$E$2:$E$5135, MATCH(L3892, Def_Instancias_Equipamentos!$D$2:$D$5135, 0), 1)</f>
        <v>SI-13M1</v>
      </c>
      <c r="J3892" s="27" t="str">
        <f t="shared" si="26"/>
        <v>INTERNO</v>
      </c>
      <c r="K3892" s="28" t="str">
        <f>Def_Instancias_Equipamentos!$D$632</f>
        <v>SI-13M1:DI-BPMPkup</v>
      </c>
      <c r="L3892" s="19" t="str">
        <f>Def_Instancias_Equipamentos!$D$1143</f>
        <v>SI-13M1:DI-BPMSigPatch</v>
      </c>
      <c r="M3892" s="44" t="s">
        <v>80</v>
      </c>
      <c r="N3892" s="30" t="s">
        <v>50</v>
      </c>
      <c r="O3892" s="28" t="str">
        <f>Def_Sistemas_Conectores_Cabos!$B$8</f>
        <v>SMA-RP 50-ohm</v>
      </c>
      <c r="P3892" s="19" t="str">
        <f>Def_Sistemas_Conectores_Cabos!$B$8</f>
        <v>SMA-RP 50-ohm</v>
      </c>
      <c r="Q3892" s="231" t="s">
        <v>1358</v>
      </c>
      <c r="R3892" s="45">
        <v>0.5</v>
      </c>
      <c r="S3892" s="45">
        <v>0.5</v>
      </c>
      <c r="T3892" s="19" t="str">
        <f>Def_Sistemas_Conectores_Cabos!$C$8</f>
        <v>Cabo coaxial semi-rígido</v>
      </c>
      <c r="U3892" s="56"/>
      <c r="V3892" s="33"/>
      <c r="W3892" s="33"/>
      <c r="X3892" s="33"/>
    </row>
    <row r="3893" ht="15.75" customHeight="1">
      <c r="A3893" s="19" t="str">
        <f>Def_Sistemas_Conectores_Cabos!$A$22</f>
        <v>BPM de elétrons</v>
      </c>
      <c r="B3893" s="22" t="str">
        <f>Datas_Entregas!$A$3</f>
        <v>BTS/Anel</v>
      </c>
      <c r="C3893" s="25">
        <f t="array" ref="C3893">INDEX(Datas_Entregas!$B$2:$B$100, MATCH(B3893, Datas_Entregas!$A$2:$A$100, 0), 1)</f>
        <v>43296</v>
      </c>
      <c r="D3893" s="22" t="str">
        <f>Def_Status_Montagem!$A$4</f>
        <v>Comprado / Esperando entrega</v>
      </c>
      <c r="E3893" s="35" t="str">
        <f>Def_Status_Montagem!$B$4</f>
        <v>Contratada (inclui etiqueta)</v>
      </c>
      <c r="F3893" s="26"/>
      <c r="G3893" s="27"/>
      <c r="H3893" s="26" t="str">
        <f t="array" ref="H3893">INDEX(Def_Instancias_Equipamentos!$E$2:$E$5135, MATCH(K3893, Def_Instancias_Equipamentos!$D$2:$D$5135, 0), 1)</f>
        <v>SI-13M2</v>
      </c>
      <c r="I3893" s="27" t="str">
        <f t="array" ref="I3893">INDEX(Def_Instancias_Equipamentos!$E$2:$E$5135, MATCH(L3893, Def_Instancias_Equipamentos!$D$2:$D$5135, 0), 1)</f>
        <v>SI-13M2</v>
      </c>
      <c r="J3893" s="27" t="str">
        <f t="shared" si="26"/>
        <v>INTERNO</v>
      </c>
      <c r="K3893" s="28" t="str">
        <f>Def_Instancias_Equipamentos!$D$633</f>
        <v>SI-13M2:DI-BPMPkup</v>
      </c>
      <c r="L3893" s="19" t="str">
        <f>Def_Instancias_Equipamentos!$D$1144</f>
        <v>SI-13M2:DI-BPMSigPatch</v>
      </c>
      <c r="M3893" s="44" t="s">
        <v>80</v>
      </c>
      <c r="N3893" s="30" t="s">
        <v>50</v>
      </c>
      <c r="O3893" s="28" t="str">
        <f>Def_Sistemas_Conectores_Cabos!$B$8</f>
        <v>SMA-RP 50-ohm</v>
      </c>
      <c r="P3893" s="19" t="str">
        <f>Def_Sistemas_Conectores_Cabos!$B$8</f>
        <v>SMA-RP 50-ohm</v>
      </c>
      <c r="Q3893" s="231" t="s">
        <v>1358</v>
      </c>
      <c r="R3893" s="45">
        <v>0.5</v>
      </c>
      <c r="S3893" s="45">
        <v>0.5</v>
      </c>
      <c r="T3893" s="19" t="str">
        <f>Def_Sistemas_Conectores_Cabos!$C$8</f>
        <v>Cabo coaxial semi-rígido</v>
      </c>
      <c r="U3893" s="56"/>
      <c r="V3893" s="33"/>
      <c r="W3893" s="33"/>
      <c r="X3893" s="33"/>
    </row>
    <row r="3894" ht="15.75" customHeight="1">
      <c r="A3894" s="19" t="str">
        <f>Def_Sistemas_Conectores_Cabos!$A$22</f>
        <v>BPM de elétrons</v>
      </c>
      <c r="B3894" s="22" t="str">
        <f>Datas_Entregas!$A$3</f>
        <v>BTS/Anel</v>
      </c>
      <c r="C3894" s="25">
        <f t="array" ref="C3894">INDEX(Datas_Entregas!$B$2:$B$100, MATCH(B3894, Datas_Entregas!$A$2:$A$100, 0), 1)</f>
        <v>43296</v>
      </c>
      <c r="D3894" s="22" t="str">
        <f>Def_Status_Montagem!$A$4</f>
        <v>Comprado / Esperando entrega</v>
      </c>
      <c r="E3894" s="35" t="str">
        <f>Def_Status_Montagem!$B$4</f>
        <v>Contratada (inclui etiqueta)</v>
      </c>
      <c r="F3894" s="26"/>
      <c r="G3894" s="27"/>
      <c r="H3894" s="26" t="str">
        <f t="array" ref="H3894">INDEX(Def_Instancias_Equipamentos!$E$2:$E$5135, MATCH(K3894, Def_Instancias_Equipamentos!$D$2:$D$5135, 0), 1)</f>
        <v>SI-13SA</v>
      </c>
      <c r="I3894" s="27" t="str">
        <f t="array" ref="I3894">INDEX(Def_Instancias_Equipamentos!$E$2:$E$5135, MATCH(L3894, Def_Instancias_Equipamentos!$D$2:$D$5135, 0), 1)</f>
        <v>SI-13SA</v>
      </c>
      <c r="J3894" s="27" t="str">
        <f t="shared" si="26"/>
        <v>INTERNO</v>
      </c>
      <c r="K3894" s="28" t="str">
        <f>Def_Instancias_Equipamentos!$D$714</f>
        <v>SI-13SA:DI-BPMPkup-1</v>
      </c>
      <c r="L3894" s="19" t="str">
        <f>Def_Instancias_Equipamentos!$D$1225</f>
        <v>SI-13SA:DI-BPMSigPatch-1</v>
      </c>
      <c r="M3894" s="44" t="s">
        <v>80</v>
      </c>
      <c r="N3894" s="30" t="s">
        <v>50</v>
      </c>
      <c r="O3894" s="28" t="str">
        <f>Def_Sistemas_Conectores_Cabos!$B$8</f>
        <v>SMA-RP 50-ohm</v>
      </c>
      <c r="P3894" s="19" t="str">
        <f>Def_Sistemas_Conectores_Cabos!$B$8</f>
        <v>SMA-RP 50-ohm</v>
      </c>
      <c r="Q3894" s="231" t="s">
        <v>1358</v>
      </c>
      <c r="R3894" s="45">
        <v>0.5</v>
      </c>
      <c r="S3894" s="45">
        <v>0.5</v>
      </c>
      <c r="T3894" s="19" t="str">
        <f>Def_Sistemas_Conectores_Cabos!$C$8</f>
        <v>Cabo coaxial semi-rígido</v>
      </c>
      <c r="U3894" s="56"/>
      <c r="V3894" s="33"/>
      <c r="W3894" s="33"/>
      <c r="X3894" s="33"/>
    </row>
    <row r="3895" ht="15.75" customHeight="1">
      <c r="A3895" s="19" t="str">
        <f>Def_Sistemas_Conectores_Cabos!$A$22</f>
        <v>BPM de elétrons</v>
      </c>
      <c r="B3895" s="22" t="str">
        <f>Datas_Entregas!$A$3</f>
        <v>BTS/Anel</v>
      </c>
      <c r="C3895" s="25">
        <f t="array" ref="C3895">INDEX(Datas_Entregas!$B$2:$B$100, MATCH(B3895, Datas_Entregas!$A$2:$A$100, 0), 1)</f>
        <v>43296</v>
      </c>
      <c r="D3895" s="22" t="str">
        <f>Def_Status_Montagem!$A$4</f>
        <v>Comprado / Esperando entrega</v>
      </c>
      <c r="E3895" s="35" t="str">
        <f>Def_Status_Montagem!$B$4</f>
        <v>Contratada (inclui etiqueta)</v>
      </c>
      <c r="F3895" s="26"/>
      <c r="G3895" s="27"/>
      <c r="H3895" s="26" t="str">
        <f t="array" ref="H3895">INDEX(Def_Instancias_Equipamentos!$E$2:$E$5135, MATCH(K3895, Def_Instancias_Equipamentos!$D$2:$D$5135, 0), 1)</f>
        <v>SI-13SA</v>
      </c>
      <c r="I3895" s="27" t="str">
        <f t="array" ref="I3895">INDEX(Def_Instancias_Equipamentos!$E$2:$E$5135, MATCH(L3895, Def_Instancias_Equipamentos!$D$2:$D$5135, 0), 1)</f>
        <v>SI-13SA</v>
      </c>
      <c r="J3895" s="27" t="str">
        <f t="shared" si="26"/>
        <v>INTERNO</v>
      </c>
      <c r="K3895" s="28" t="str">
        <f>Def_Instancias_Equipamentos!$D$715</f>
        <v>SI-13SA:DI-BPMPkup-2</v>
      </c>
      <c r="L3895" s="19" t="str">
        <f>Def_Instancias_Equipamentos!$D$1226</f>
        <v>SI-13SA:DI-BPMSigPatch-2</v>
      </c>
      <c r="M3895" s="44" t="s">
        <v>80</v>
      </c>
      <c r="N3895" s="30" t="s">
        <v>50</v>
      </c>
      <c r="O3895" s="28" t="str">
        <f>Def_Sistemas_Conectores_Cabos!$B$8</f>
        <v>SMA-RP 50-ohm</v>
      </c>
      <c r="P3895" s="19" t="str">
        <f>Def_Sistemas_Conectores_Cabos!$B$8</f>
        <v>SMA-RP 50-ohm</v>
      </c>
      <c r="Q3895" s="231" t="s">
        <v>1358</v>
      </c>
      <c r="R3895" s="45">
        <v>0.5</v>
      </c>
      <c r="S3895" s="45">
        <v>0.5</v>
      </c>
      <c r="T3895" s="19" t="str">
        <f>Def_Sistemas_Conectores_Cabos!$C$8</f>
        <v>Cabo coaxial semi-rígido</v>
      </c>
      <c r="U3895" s="56"/>
      <c r="V3895" s="33"/>
      <c r="W3895" s="33"/>
      <c r="X3895" s="33"/>
    </row>
    <row r="3896" ht="15.75" customHeight="1">
      <c r="A3896" s="19" t="str">
        <f>Def_Sistemas_Conectores_Cabos!$A$22</f>
        <v>BPM de elétrons</v>
      </c>
      <c r="B3896" s="22" t="str">
        <f>Datas_Entregas!$A$3</f>
        <v>BTS/Anel</v>
      </c>
      <c r="C3896" s="25">
        <f t="array" ref="C3896">INDEX(Datas_Entregas!$B$2:$B$100, MATCH(B3896, Datas_Entregas!$A$2:$A$100, 0), 1)</f>
        <v>43296</v>
      </c>
      <c r="D3896" s="22" t="str">
        <f>Def_Status_Montagem!$A$4</f>
        <v>Comprado / Esperando entrega</v>
      </c>
      <c r="E3896" s="35" t="str">
        <f>Def_Status_Montagem!$B$4</f>
        <v>Contratada (inclui etiqueta)</v>
      </c>
      <c r="F3896" s="26"/>
      <c r="G3896" s="27"/>
      <c r="H3896" s="26" t="str">
        <f t="array" ref="H3896">INDEX(Def_Instancias_Equipamentos!$E$2:$E$5135, MATCH(K3896, Def_Instancias_Equipamentos!$D$2:$D$5135, 0), 1)</f>
        <v>SI-14C1</v>
      </c>
      <c r="I3896" s="27" t="str">
        <f t="array" ref="I3896">INDEX(Def_Instancias_Equipamentos!$E$2:$E$5135, MATCH(L3896, Def_Instancias_Equipamentos!$D$2:$D$5135, 0), 1)</f>
        <v>SI-14C1</v>
      </c>
      <c r="J3896" s="27" t="str">
        <f t="shared" si="26"/>
        <v>INTERNO</v>
      </c>
      <c r="K3896" s="28" t="str">
        <f>Def_Instancias_Equipamentos!$D$634</f>
        <v>SI-14C1:DI-BPMPkup-1</v>
      </c>
      <c r="L3896" s="19" t="str">
        <f>Def_Instancias_Equipamentos!$D$1145</f>
        <v>SI-14C1:DI-BPMSigPatch-1</v>
      </c>
      <c r="M3896" s="44" t="s">
        <v>80</v>
      </c>
      <c r="N3896" s="30" t="s">
        <v>50</v>
      </c>
      <c r="O3896" s="28" t="str">
        <f>Def_Sistemas_Conectores_Cabos!$B$8</f>
        <v>SMA-RP 50-ohm</v>
      </c>
      <c r="P3896" s="19" t="str">
        <f>Def_Sistemas_Conectores_Cabos!$B$8</f>
        <v>SMA-RP 50-ohm</v>
      </c>
      <c r="Q3896" s="231" t="s">
        <v>1358</v>
      </c>
      <c r="R3896" s="45">
        <v>0.5</v>
      </c>
      <c r="S3896" s="45">
        <v>0.5</v>
      </c>
      <c r="T3896" s="19" t="str">
        <f>Def_Sistemas_Conectores_Cabos!$C$8</f>
        <v>Cabo coaxial semi-rígido</v>
      </c>
      <c r="U3896" s="56"/>
      <c r="V3896" s="33"/>
      <c r="W3896" s="33"/>
      <c r="X3896" s="33"/>
    </row>
    <row r="3897" ht="15.75" customHeight="1">
      <c r="A3897" s="19" t="str">
        <f>Def_Sistemas_Conectores_Cabos!$A$22</f>
        <v>BPM de elétrons</v>
      </c>
      <c r="B3897" s="22" t="str">
        <f>Datas_Entregas!$A$3</f>
        <v>BTS/Anel</v>
      </c>
      <c r="C3897" s="25">
        <f t="array" ref="C3897">INDEX(Datas_Entregas!$B$2:$B$100, MATCH(B3897, Datas_Entregas!$A$2:$A$100, 0), 1)</f>
        <v>43296</v>
      </c>
      <c r="D3897" s="22" t="str">
        <f>Def_Status_Montagem!$A$4</f>
        <v>Comprado / Esperando entrega</v>
      </c>
      <c r="E3897" s="35" t="str">
        <f>Def_Status_Montagem!$B$4</f>
        <v>Contratada (inclui etiqueta)</v>
      </c>
      <c r="F3897" s="26"/>
      <c r="G3897" s="27"/>
      <c r="H3897" s="26" t="str">
        <f t="array" ref="H3897">INDEX(Def_Instancias_Equipamentos!$E$2:$E$5135, MATCH(K3897, Def_Instancias_Equipamentos!$D$2:$D$5135, 0), 1)</f>
        <v>SI-14C1</v>
      </c>
      <c r="I3897" s="27" t="str">
        <f t="array" ref="I3897">INDEX(Def_Instancias_Equipamentos!$E$2:$E$5135, MATCH(L3897, Def_Instancias_Equipamentos!$D$2:$D$5135, 0), 1)</f>
        <v>SI-14C1</v>
      </c>
      <c r="J3897" s="27" t="str">
        <f t="shared" si="26"/>
        <v>INTERNO</v>
      </c>
      <c r="K3897" s="28" t="str">
        <f>Def_Instancias_Equipamentos!$D$635</f>
        <v>SI-14C1:DI-BPMPkup-2</v>
      </c>
      <c r="L3897" s="19" t="str">
        <f>Def_Instancias_Equipamentos!$D$1146</f>
        <v>SI-14C1:DI-BPMSigPatch-2</v>
      </c>
      <c r="M3897" s="44" t="s">
        <v>80</v>
      </c>
      <c r="N3897" s="30" t="s">
        <v>50</v>
      </c>
      <c r="O3897" s="28" t="str">
        <f>Def_Sistemas_Conectores_Cabos!$B$8</f>
        <v>SMA-RP 50-ohm</v>
      </c>
      <c r="P3897" s="19" t="str">
        <f>Def_Sistemas_Conectores_Cabos!$B$8</f>
        <v>SMA-RP 50-ohm</v>
      </c>
      <c r="Q3897" s="231" t="s">
        <v>1358</v>
      </c>
      <c r="R3897" s="45">
        <v>0.5</v>
      </c>
      <c r="S3897" s="45">
        <v>0.5</v>
      </c>
      <c r="T3897" s="19" t="str">
        <f>Def_Sistemas_Conectores_Cabos!$C$8</f>
        <v>Cabo coaxial semi-rígido</v>
      </c>
      <c r="U3897" s="56"/>
      <c r="V3897" s="33"/>
      <c r="W3897" s="33"/>
      <c r="X3897" s="33"/>
    </row>
    <row r="3898" ht="15.75" customHeight="1">
      <c r="A3898" s="19" t="str">
        <f>Def_Sistemas_Conectores_Cabos!$A$22</f>
        <v>BPM de elétrons</v>
      </c>
      <c r="B3898" s="22" t="str">
        <f>Datas_Entregas!$A$3</f>
        <v>BTS/Anel</v>
      </c>
      <c r="C3898" s="25">
        <f t="array" ref="C3898">INDEX(Datas_Entregas!$B$2:$B$100, MATCH(B3898, Datas_Entregas!$A$2:$A$100, 0), 1)</f>
        <v>43296</v>
      </c>
      <c r="D3898" s="22" t="str">
        <f>Def_Status_Montagem!$A$4</f>
        <v>Comprado / Esperando entrega</v>
      </c>
      <c r="E3898" s="35" t="str">
        <f>Def_Status_Montagem!$B$4</f>
        <v>Contratada (inclui etiqueta)</v>
      </c>
      <c r="F3898" s="26"/>
      <c r="G3898" s="27"/>
      <c r="H3898" s="26" t="str">
        <f t="array" ref="H3898">INDEX(Def_Instancias_Equipamentos!$E$2:$E$5135, MATCH(K3898, Def_Instancias_Equipamentos!$D$2:$D$5135, 0), 1)</f>
        <v>SI-14C2</v>
      </c>
      <c r="I3898" s="27" t="str">
        <f t="array" ref="I3898">INDEX(Def_Instancias_Equipamentos!$E$2:$E$5135, MATCH(L3898, Def_Instancias_Equipamentos!$D$2:$D$5135, 0), 1)</f>
        <v>SI-14C2</v>
      </c>
      <c r="J3898" s="27" t="str">
        <f t="shared" si="26"/>
        <v>INTERNO</v>
      </c>
      <c r="K3898" s="28" t="str">
        <f>Def_Instancias_Equipamentos!$D$636</f>
        <v>SI-14C2:DI-BPMPkup</v>
      </c>
      <c r="L3898" s="19" t="str">
        <f>Def_Instancias_Equipamentos!$D$1147</f>
        <v>SI-14C2:DI-BPMSigPatch</v>
      </c>
      <c r="M3898" s="44" t="s">
        <v>80</v>
      </c>
      <c r="N3898" s="30" t="s">
        <v>50</v>
      </c>
      <c r="O3898" s="28" t="str">
        <f>Def_Sistemas_Conectores_Cabos!$B$8</f>
        <v>SMA-RP 50-ohm</v>
      </c>
      <c r="P3898" s="19" t="str">
        <f>Def_Sistemas_Conectores_Cabos!$B$8</f>
        <v>SMA-RP 50-ohm</v>
      </c>
      <c r="Q3898" s="231" t="s">
        <v>1358</v>
      </c>
      <c r="R3898" s="45">
        <v>0.5</v>
      </c>
      <c r="S3898" s="45">
        <v>0.5</v>
      </c>
      <c r="T3898" s="19" t="str">
        <f>Def_Sistemas_Conectores_Cabos!$C$8</f>
        <v>Cabo coaxial semi-rígido</v>
      </c>
      <c r="U3898" s="56"/>
      <c r="V3898" s="33"/>
      <c r="W3898" s="33"/>
      <c r="X3898" s="33"/>
    </row>
    <row r="3899" ht="15.75" customHeight="1">
      <c r="A3899" s="19" t="str">
        <f>Def_Sistemas_Conectores_Cabos!$A$22</f>
        <v>BPM de elétrons</v>
      </c>
      <c r="B3899" s="22" t="str">
        <f>Datas_Entregas!$A$3</f>
        <v>BTS/Anel</v>
      </c>
      <c r="C3899" s="25">
        <f t="array" ref="C3899">INDEX(Datas_Entregas!$B$2:$B$100, MATCH(B3899, Datas_Entregas!$A$2:$A$100, 0), 1)</f>
        <v>43296</v>
      </c>
      <c r="D3899" s="22" t="str">
        <f>Def_Status_Montagem!$A$4</f>
        <v>Comprado / Esperando entrega</v>
      </c>
      <c r="E3899" s="35" t="str">
        <f>Def_Status_Montagem!$B$4</f>
        <v>Contratada (inclui etiqueta)</v>
      </c>
      <c r="F3899" s="26"/>
      <c r="G3899" s="27"/>
      <c r="H3899" s="26" t="str">
        <f t="array" ref="H3899">INDEX(Def_Instancias_Equipamentos!$E$2:$E$5135, MATCH(K3899, Def_Instancias_Equipamentos!$D$2:$D$5135, 0), 1)</f>
        <v>SI-14C3</v>
      </c>
      <c r="I3899" s="27" t="str">
        <f t="array" ref="I3899">INDEX(Def_Instancias_Equipamentos!$E$2:$E$5135, MATCH(L3899, Def_Instancias_Equipamentos!$D$2:$D$5135, 0), 1)</f>
        <v>SI-14C3</v>
      </c>
      <c r="J3899" s="27" t="str">
        <f t="shared" si="26"/>
        <v>INTERNO</v>
      </c>
      <c r="K3899" s="28" t="str">
        <f>Def_Instancias_Equipamentos!$D$637</f>
        <v>SI-14C3:DI-BPMPkup-1</v>
      </c>
      <c r="L3899" s="19" t="str">
        <f>Def_Instancias_Equipamentos!$D$1148</f>
        <v>SI-14C3:DI-BPMSigPatch-1</v>
      </c>
      <c r="M3899" s="44" t="s">
        <v>80</v>
      </c>
      <c r="N3899" s="30" t="s">
        <v>50</v>
      </c>
      <c r="O3899" s="28" t="str">
        <f>Def_Sistemas_Conectores_Cabos!$B$8</f>
        <v>SMA-RP 50-ohm</v>
      </c>
      <c r="P3899" s="19" t="str">
        <f>Def_Sistemas_Conectores_Cabos!$B$8</f>
        <v>SMA-RP 50-ohm</v>
      </c>
      <c r="Q3899" s="231" t="s">
        <v>1358</v>
      </c>
      <c r="R3899" s="45">
        <v>0.5</v>
      </c>
      <c r="S3899" s="45">
        <v>0.5</v>
      </c>
      <c r="T3899" s="19" t="str">
        <f>Def_Sistemas_Conectores_Cabos!$C$8</f>
        <v>Cabo coaxial semi-rígido</v>
      </c>
      <c r="U3899" s="56"/>
      <c r="V3899" s="33"/>
      <c r="W3899" s="33"/>
      <c r="X3899" s="33"/>
    </row>
    <row r="3900" ht="15.75" customHeight="1">
      <c r="A3900" s="19" t="str">
        <f>Def_Sistemas_Conectores_Cabos!$A$22</f>
        <v>BPM de elétrons</v>
      </c>
      <c r="B3900" s="22" t="str">
        <f>Datas_Entregas!$A$3</f>
        <v>BTS/Anel</v>
      </c>
      <c r="C3900" s="25">
        <f t="array" ref="C3900">INDEX(Datas_Entregas!$B$2:$B$100, MATCH(B3900, Datas_Entregas!$A$2:$A$100, 0), 1)</f>
        <v>43296</v>
      </c>
      <c r="D3900" s="22" t="str">
        <f>Def_Status_Montagem!$A$4</f>
        <v>Comprado / Esperando entrega</v>
      </c>
      <c r="E3900" s="35" t="str">
        <f>Def_Status_Montagem!$B$4</f>
        <v>Contratada (inclui etiqueta)</v>
      </c>
      <c r="F3900" s="26"/>
      <c r="G3900" s="27"/>
      <c r="H3900" s="26" t="str">
        <f t="array" ref="H3900">INDEX(Def_Instancias_Equipamentos!$E$2:$E$5135, MATCH(K3900, Def_Instancias_Equipamentos!$D$2:$D$5135, 0), 1)</f>
        <v>SI-14C3</v>
      </c>
      <c r="I3900" s="27" t="str">
        <f t="array" ref="I3900">INDEX(Def_Instancias_Equipamentos!$E$2:$E$5135, MATCH(L3900, Def_Instancias_Equipamentos!$D$2:$D$5135, 0), 1)</f>
        <v>SI-14C3</v>
      </c>
      <c r="J3900" s="27" t="str">
        <f t="shared" si="26"/>
        <v>INTERNO</v>
      </c>
      <c r="K3900" s="28" t="str">
        <f>Def_Instancias_Equipamentos!$D$638</f>
        <v>SI-14C3:DI-BPMPkup-2</v>
      </c>
      <c r="L3900" s="19" t="str">
        <f>Def_Instancias_Equipamentos!$D$1149</f>
        <v>SI-14C3:DI-BPMSigPatch-2</v>
      </c>
      <c r="M3900" s="44" t="s">
        <v>80</v>
      </c>
      <c r="N3900" s="30" t="s">
        <v>50</v>
      </c>
      <c r="O3900" s="28" t="str">
        <f>Def_Sistemas_Conectores_Cabos!$B$8</f>
        <v>SMA-RP 50-ohm</v>
      </c>
      <c r="P3900" s="19" t="str">
        <f>Def_Sistemas_Conectores_Cabos!$B$8</f>
        <v>SMA-RP 50-ohm</v>
      </c>
      <c r="Q3900" s="231" t="s">
        <v>1358</v>
      </c>
      <c r="R3900" s="45">
        <v>0.5</v>
      </c>
      <c r="S3900" s="45">
        <v>0.5</v>
      </c>
      <c r="T3900" s="19" t="str">
        <f>Def_Sistemas_Conectores_Cabos!$C$8</f>
        <v>Cabo coaxial semi-rígido</v>
      </c>
      <c r="U3900" s="56"/>
      <c r="V3900" s="33"/>
      <c r="W3900" s="33"/>
      <c r="X3900" s="33"/>
    </row>
    <row r="3901" ht="15.75" customHeight="1">
      <c r="A3901" s="19" t="str">
        <f>Def_Sistemas_Conectores_Cabos!$A$22</f>
        <v>BPM de elétrons</v>
      </c>
      <c r="B3901" s="22" t="str">
        <f>Datas_Entregas!$A$3</f>
        <v>BTS/Anel</v>
      </c>
      <c r="C3901" s="25">
        <f t="array" ref="C3901">INDEX(Datas_Entregas!$B$2:$B$100, MATCH(B3901, Datas_Entregas!$A$2:$A$100, 0), 1)</f>
        <v>43296</v>
      </c>
      <c r="D3901" s="22" t="str">
        <f>Def_Status_Montagem!$A$4</f>
        <v>Comprado / Esperando entrega</v>
      </c>
      <c r="E3901" s="35" t="str">
        <f>Def_Status_Montagem!$B$4</f>
        <v>Contratada (inclui etiqueta)</v>
      </c>
      <c r="F3901" s="26"/>
      <c r="G3901" s="27"/>
      <c r="H3901" s="26" t="str">
        <f t="array" ref="H3901">INDEX(Def_Instancias_Equipamentos!$E$2:$E$5135, MATCH(K3901, Def_Instancias_Equipamentos!$D$2:$D$5135, 0), 1)</f>
        <v>SI-14C4</v>
      </c>
      <c r="I3901" s="27" t="str">
        <f t="array" ref="I3901">INDEX(Def_Instancias_Equipamentos!$E$2:$E$5135, MATCH(L3901, Def_Instancias_Equipamentos!$D$2:$D$5135, 0), 1)</f>
        <v>SI-14C4</v>
      </c>
      <c r="J3901" s="27" t="str">
        <f t="shared" si="26"/>
        <v>INTERNO</v>
      </c>
      <c r="K3901" s="28" t="str">
        <f>Def_Instancias_Equipamentos!$D$639</f>
        <v>SI-14C4:DI-BPMPkup</v>
      </c>
      <c r="L3901" s="19" t="str">
        <f>Def_Instancias_Equipamentos!$D$1150</f>
        <v>SI-14C4:DI-BPMSigPatch</v>
      </c>
      <c r="M3901" s="44" t="s">
        <v>80</v>
      </c>
      <c r="N3901" s="30" t="s">
        <v>50</v>
      </c>
      <c r="O3901" s="28" t="str">
        <f>Def_Sistemas_Conectores_Cabos!$B$8</f>
        <v>SMA-RP 50-ohm</v>
      </c>
      <c r="P3901" s="19" t="str">
        <f>Def_Sistemas_Conectores_Cabos!$B$8</f>
        <v>SMA-RP 50-ohm</v>
      </c>
      <c r="Q3901" s="231" t="s">
        <v>1358</v>
      </c>
      <c r="R3901" s="45">
        <v>0.5</v>
      </c>
      <c r="S3901" s="45">
        <v>0.5</v>
      </c>
      <c r="T3901" s="19" t="str">
        <f>Def_Sistemas_Conectores_Cabos!$C$8</f>
        <v>Cabo coaxial semi-rígido</v>
      </c>
      <c r="U3901" s="56"/>
      <c r="V3901" s="33"/>
      <c r="W3901" s="33"/>
      <c r="X3901" s="33"/>
    </row>
    <row r="3902" ht="15.75" customHeight="1">
      <c r="A3902" s="19" t="str">
        <f>Def_Sistemas_Conectores_Cabos!$A$22</f>
        <v>BPM de elétrons</v>
      </c>
      <c r="B3902" s="22" t="str">
        <f>Datas_Entregas!$A$3</f>
        <v>BTS/Anel</v>
      </c>
      <c r="C3902" s="25">
        <f t="array" ref="C3902">INDEX(Datas_Entregas!$B$2:$B$100, MATCH(B3902, Datas_Entregas!$A$2:$A$100, 0), 1)</f>
        <v>43296</v>
      </c>
      <c r="D3902" s="22" t="str">
        <f>Def_Status_Montagem!$A$4</f>
        <v>Comprado / Esperando entrega</v>
      </c>
      <c r="E3902" s="35" t="str">
        <f>Def_Status_Montagem!$B$4</f>
        <v>Contratada (inclui etiqueta)</v>
      </c>
      <c r="F3902" s="26"/>
      <c r="G3902" s="27"/>
      <c r="H3902" s="26" t="str">
        <f t="array" ref="H3902">INDEX(Def_Instancias_Equipamentos!$E$2:$E$5135, MATCH(K3902, Def_Instancias_Equipamentos!$D$2:$D$5135, 0), 1)</f>
        <v>SI-14M1</v>
      </c>
      <c r="I3902" s="27" t="str">
        <f t="array" ref="I3902">INDEX(Def_Instancias_Equipamentos!$E$2:$E$5135, MATCH(L3902, Def_Instancias_Equipamentos!$D$2:$D$5135, 0), 1)</f>
        <v>SI-14M1</v>
      </c>
      <c r="J3902" s="27" t="str">
        <f t="shared" si="26"/>
        <v>INTERNO</v>
      </c>
      <c r="K3902" s="28" t="str">
        <f>Def_Instancias_Equipamentos!$D$640</f>
        <v>SI-14M1:DI-BPMPkup</v>
      </c>
      <c r="L3902" s="19" t="str">
        <f>Def_Instancias_Equipamentos!$D$1151</f>
        <v>SI-14M1:DI-BPMSigPatch</v>
      </c>
      <c r="M3902" s="44" t="s">
        <v>80</v>
      </c>
      <c r="N3902" s="30" t="s">
        <v>50</v>
      </c>
      <c r="O3902" s="28" t="str">
        <f>Def_Sistemas_Conectores_Cabos!$B$8</f>
        <v>SMA-RP 50-ohm</v>
      </c>
      <c r="P3902" s="19" t="str">
        <f>Def_Sistemas_Conectores_Cabos!$B$8</f>
        <v>SMA-RP 50-ohm</v>
      </c>
      <c r="Q3902" s="231" t="s">
        <v>1358</v>
      </c>
      <c r="R3902" s="45">
        <v>0.5</v>
      </c>
      <c r="S3902" s="45">
        <v>0.5</v>
      </c>
      <c r="T3902" s="19" t="str">
        <f>Def_Sistemas_Conectores_Cabos!$C$8</f>
        <v>Cabo coaxial semi-rígido</v>
      </c>
      <c r="U3902" s="56"/>
      <c r="V3902" s="33"/>
      <c r="W3902" s="33"/>
      <c r="X3902" s="33"/>
    </row>
    <row r="3903" ht="15.75" customHeight="1">
      <c r="A3903" s="19" t="str">
        <f>Def_Sistemas_Conectores_Cabos!$A$22</f>
        <v>BPM de elétrons</v>
      </c>
      <c r="B3903" s="22" t="str">
        <f>Datas_Entregas!$A$3</f>
        <v>BTS/Anel</v>
      </c>
      <c r="C3903" s="25">
        <f t="array" ref="C3903">INDEX(Datas_Entregas!$B$2:$B$100, MATCH(B3903, Datas_Entregas!$A$2:$A$100, 0), 1)</f>
        <v>43296</v>
      </c>
      <c r="D3903" s="22" t="str">
        <f>Def_Status_Montagem!$A$4</f>
        <v>Comprado / Esperando entrega</v>
      </c>
      <c r="E3903" s="35" t="str">
        <f>Def_Status_Montagem!$B$4</f>
        <v>Contratada (inclui etiqueta)</v>
      </c>
      <c r="F3903" s="26"/>
      <c r="G3903" s="27"/>
      <c r="H3903" s="26" t="str">
        <f t="array" ref="H3903">INDEX(Def_Instancias_Equipamentos!$E$2:$E$5135, MATCH(K3903, Def_Instancias_Equipamentos!$D$2:$D$5135, 0), 1)</f>
        <v>SI-14M2</v>
      </c>
      <c r="I3903" s="27" t="str">
        <f t="array" ref="I3903">INDEX(Def_Instancias_Equipamentos!$E$2:$E$5135, MATCH(L3903, Def_Instancias_Equipamentos!$D$2:$D$5135, 0), 1)</f>
        <v>SI-14M2</v>
      </c>
      <c r="J3903" s="27" t="str">
        <f t="shared" si="26"/>
        <v>INTERNO</v>
      </c>
      <c r="K3903" s="28" t="str">
        <f>Def_Instancias_Equipamentos!$D$641</f>
        <v>SI-14M2:DI-BPMPkup</v>
      </c>
      <c r="L3903" s="19" t="str">
        <f>Def_Instancias_Equipamentos!$D$1152</f>
        <v>SI-14M2:DI-BPMSigPatch</v>
      </c>
      <c r="M3903" s="44" t="s">
        <v>80</v>
      </c>
      <c r="N3903" s="30" t="s">
        <v>50</v>
      </c>
      <c r="O3903" s="28" t="str">
        <f>Def_Sistemas_Conectores_Cabos!$B$8</f>
        <v>SMA-RP 50-ohm</v>
      </c>
      <c r="P3903" s="19" t="str">
        <f>Def_Sistemas_Conectores_Cabos!$B$8</f>
        <v>SMA-RP 50-ohm</v>
      </c>
      <c r="Q3903" s="231" t="s">
        <v>1358</v>
      </c>
      <c r="R3903" s="45">
        <v>0.5</v>
      </c>
      <c r="S3903" s="45">
        <v>0.5</v>
      </c>
      <c r="T3903" s="19" t="str">
        <f>Def_Sistemas_Conectores_Cabos!$C$8</f>
        <v>Cabo coaxial semi-rígido</v>
      </c>
      <c r="U3903" s="56"/>
      <c r="V3903" s="33"/>
      <c r="W3903" s="33"/>
      <c r="X3903" s="33"/>
    </row>
    <row r="3904" ht="15.75" customHeight="1">
      <c r="A3904" s="19" t="str">
        <f>Def_Sistemas_Conectores_Cabos!$A$22</f>
        <v>BPM de elétrons</v>
      </c>
      <c r="B3904" s="22" t="str">
        <f>Datas_Entregas!$A$3</f>
        <v>BTS/Anel</v>
      </c>
      <c r="C3904" s="25">
        <f t="array" ref="C3904">INDEX(Datas_Entregas!$B$2:$B$100, MATCH(B3904, Datas_Entregas!$A$2:$A$100, 0), 1)</f>
        <v>43296</v>
      </c>
      <c r="D3904" s="22" t="str">
        <f>Def_Status_Montagem!$A$4</f>
        <v>Comprado / Esperando entrega</v>
      </c>
      <c r="E3904" s="35" t="str">
        <f>Def_Status_Montagem!$B$4</f>
        <v>Contratada (inclui etiqueta)</v>
      </c>
      <c r="F3904" s="26"/>
      <c r="G3904" s="27"/>
      <c r="H3904" s="26" t="str">
        <f t="array" ref="H3904">INDEX(Def_Instancias_Equipamentos!$E$2:$E$5135, MATCH(K3904, Def_Instancias_Equipamentos!$D$2:$D$5135, 0), 1)</f>
        <v>SI-14SB</v>
      </c>
      <c r="I3904" s="27" t="str">
        <f t="array" ref="I3904">INDEX(Def_Instancias_Equipamentos!$E$2:$E$5135, MATCH(L3904, Def_Instancias_Equipamentos!$D$2:$D$5135, 0), 1)</f>
        <v>SI-14SB</v>
      </c>
      <c r="J3904" s="27" t="str">
        <f t="shared" si="26"/>
        <v>INTERNO</v>
      </c>
      <c r="K3904" s="28" t="str">
        <f>Def_Instancias_Equipamentos!$D$716</f>
        <v>SI-14SB:DI-BPMPkup-1</v>
      </c>
      <c r="L3904" s="19" t="str">
        <f>Def_Instancias_Equipamentos!$D$1227</f>
        <v>SI-14SB:DI-BPMSigPatch-1</v>
      </c>
      <c r="M3904" s="44" t="s">
        <v>80</v>
      </c>
      <c r="N3904" s="30" t="s">
        <v>50</v>
      </c>
      <c r="O3904" s="28" t="str">
        <f>Def_Sistemas_Conectores_Cabos!$B$8</f>
        <v>SMA-RP 50-ohm</v>
      </c>
      <c r="P3904" s="19" t="str">
        <f>Def_Sistemas_Conectores_Cabos!$B$8</f>
        <v>SMA-RP 50-ohm</v>
      </c>
      <c r="Q3904" s="231" t="s">
        <v>1358</v>
      </c>
      <c r="R3904" s="45">
        <v>0.5</v>
      </c>
      <c r="S3904" s="45">
        <v>0.5</v>
      </c>
      <c r="T3904" s="19" t="str">
        <f>Def_Sistemas_Conectores_Cabos!$C$8</f>
        <v>Cabo coaxial semi-rígido</v>
      </c>
      <c r="U3904" s="56"/>
      <c r="V3904" s="33"/>
      <c r="W3904" s="33"/>
      <c r="X3904" s="33"/>
    </row>
    <row r="3905" ht="15.75" customHeight="1">
      <c r="A3905" s="19" t="str">
        <f>Def_Sistemas_Conectores_Cabos!$A$22</f>
        <v>BPM de elétrons</v>
      </c>
      <c r="B3905" s="22" t="str">
        <f>Datas_Entregas!$A$3</f>
        <v>BTS/Anel</v>
      </c>
      <c r="C3905" s="25">
        <f t="array" ref="C3905">INDEX(Datas_Entregas!$B$2:$B$100, MATCH(B3905, Datas_Entregas!$A$2:$A$100, 0), 1)</f>
        <v>43296</v>
      </c>
      <c r="D3905" s="22" t="str">
        <f>Def_Status_Montagem!$A$4</f>
        <v>Comprado / Esperando entrega</v>
      </c>
      <c r="E3905" s="35" t="str">
        <f>Def_Status_Montagem!$B$4</f>
        <v>Contratada (inclui etiqueta)</v>
      </c>
      <c r="F3905" s="26"/>
      <c r="G3905" s="27"/>
      <c r="H3905" s="26" t="str">
        <f t="array" ref="H3905">INDEX(Def_Instancias_Equipamentos!$E$2:$E$5135, MATCH(K3905, Def_Instancias_Equipamentos!$D$2:$D$5135, 0), 1)</f>
        <v>SI-14SB</v>
      </c>
      <c r="I3905" s="27" t="str">
        <f t="array" ref="I3905">INDEX(Def_Instancias_Equipamentos!$E$2:$E$5135, MATCH(L3905, Def_Instancias_Equipamentos!$D$2:$D$5135, 0), 1)</f>
        <v>SI-14SB</v>
      </c>
      <c r="J3905" s="27" t="str">
        <f t="shared" si="26"/>
        <v>INTERNO</v>
      </c>
      <c r="K3905" s="28" t="str">
        <f>Def_Instancias_Equipamentos!$D$717</f>
        <v>SI-14SB:DI-BPMPkup-2</v>
      </c>
      <c r="L3905" s="19" t="str">
        <f>Def_Instancias_Equipamentos!$D$1228</f>
        <v>SI-14SB:DI-BPMSigPatch-2</v>
      </c>
      <c r="M3905" s="44" t="s">
        <v>80</v>
      </c>
      <c r="N3905" s="30" t="s">
        <v>50</v>
      </c>
      <c r="O3905" s="28" t="str">
        <f>Def_Sistemas_Conectores_Cabos!$B$8</f>
        <v>SMA-RP 50-ohm</v>
      </c>
      <c r="P3905" s="19" t="str">
        <f>Def_Sistemas_Conectores_Cabos!$B$8</f>
        <v>SMA-RP 50-ohm</v>
      </c>
      <c r="Q3905" s="231" t="s">
        <v>1358</v>
      </c>
      <c r="R3905" s="45">
        <v>0.5</v>
      </c>
      <c r="S3905" s="45">
        <v>0.5</v>
      </c>
      <c r="T3905" s="19" t="str">
        <f>Def_Sistemas_Conectores_Cabos!$C$8</f>
        <v>Cabo coaxial semi-rígido</v>
      </c>
      <c r="U3905" s="56"/>
      <c r="V3905" s="33"/>
      <c r="W3905" s="33"/>
      <c r="X3905" s="33"/>
    </row>
    <row r="3906" ht="15.75" customHeight="1">
      <c r="A3906" s="19" t="str">
        <f>Def_Sistemas_Conectores_Cabos!$A$22</f>
        <v>BPM de elétrons</v>
      </c>
      <c r="B3906" s="22" t="str">
        <f>Datas_Entregas!$A$3</f>
        <v>BTS/Anel</v>
      </c>
      <c r="C3906" s="25">
        <f t="array" ref="C3906">INDEX(Datas_Entregas!$B$2:$B$100, MATCH(B3906, Datas_Entregas!$A$2:$A$100, 0), 1)</f>
        <v>43296</v>
      </c>
      <c r="D3906" s="22" t="str">
        <f>Def_Status_Montagem!$A$4</f>
        <v>Comprado / Esperando entrega</v>
      </c>
      <c r="E3906" s="35" t="str">
        <f>Def_Status_Montagem!$B$4</f>
        <v>Contratada (inclui etiqueta)</v>
      </c>
      <c r="F3906" s="26"/>
      <c r="G3906" s="27"/>
      <c r="H3906" s="26" t="str">
        <f t="array" ref="H3906">INDEX(Def_Instancias_Equipamentos!$E$2:$E$5135, MATCH(K3906, Def_Instancias_Equipamentos!$D$2:$D$5135, 0), 1)</f>
        <v>SI-15C1</v>
      </c>
      <c r="I3906" s="27" t="str">
        <f t="array" ref="I3906">INDEX(Def_Instancias_Equipamentos!$E$2:$E$5135, MATCH(L3906, Def_Instancias_Equipamentos!$D$2:$D$5135, 0), 1)</f>
        <v>SI-15C1</v>
      </c>
      <c r="J3906" s="27" t="str">
        <f t="shared" si="26"/>
        <v>INTERNO</v>
      </c>
      <c r="K3906" s="28" t="str">
        <f>Def_Instancias_Equipamentos!$D$642</f>
        <v>SI-15C1:DI-BPMPkup-1</v>
      </c>
      <c r="L3906" s="19" t="str">
        <f>Def_Instancias_Equipamentos!$D$1153</f>
        <v>SI-15C1:DI-BPMSigPatch-1</v>
      </c>
      <c r="M3906" s="44" t="s">
        <v>80</v>
      </c>
      <c r="N3906" s="30" t="s">
        <v>50</v>
      </c>
      <c r="O3906" s="28" t="str">
        <f>Def_Sistemas_Conectores_Cabos!$B$8</f>
        <v>SMA-RP 50-ohm</v>
      </c>
      <c r="P3906" s="19" t="str">
        <f>Def_Sistemas_Conectores_Cabos!$B$8</f>
        <v>SMA-RP 50-ohm</v>
      </c>
      <c r="Q3906" s="231" t="s">
        <v>1358</v>
      </c>
      <c r="R3906" s="45">
        <v>0.5</v>
      </c>
      <c r="S3906" s="45">
        <v>0.5</v>
      </c>
      <c r="T3906" s="19" t="str">
        <f>Def_Sistemas_Conectores_Cabos!$C$8</f>
        <v>Cabo coaxial semi-rígido</v>
      </c>
      <c r="U3906" s="56"/>
      <c r="V3906" s="33"/>
      <c r="W3906" s="33"/>
      <c r="X3906" s="33"/>
    </row>
    <row r="3907" ht="15.75" customHeight="1">
      <c r="A3907" s="19" t="str">
        <f>Def_Sistemas_Conectores_Cabos!$A$22</f>
        <v>BPM de elétrons</v>
      </c>
      <c r="B3907" s="22" t="str">
        <f>Datas_Entregas!$A$3</f>
        <v>BTS/Anel</v>
      </c>
      <c r="C3907" s="25">
        <f t="array" ref="C3907">INDEX(Datas_Entregas!$B$2:$B$100, MATCH(B3907, Datas_Entregas!$A$2:$A$100, 0), 1)</f>
        <v>43296</v>
      </c>
      <c r="D3907" s="22" t="str">
        <f>Def_Status_Montagem!$A$4</f>
        <v>Comprado / Esperando entrega</v>
      </c>
      <c r="E3907" s="35" t="str">
        <f>Def_Status_Montagem!$B$4</f>
        <v>Contratada (inclui etiqueta)</v>
      </c>
      <c r="F3907" s="26"/>
      <c r="G3907" s="27"/>
      <c r="H3907" s="26" t="str">
        <f t="array" ref="H3907">INDEX(Def_Instancias_Equipamentos!$E$2:$E$5135, MATCH(K3907, Def_Instancias_Equipamentos!$D$2:$D$5135, 0), 1)</f>
        <v>SI-15C1</v>
      </c>
      <c r="I3907" s="27" t="str">
        <f t="array" ref="I3907">INDEX(Def_Instancias_Equipamentos!$E$2:$E$5135, MATCH(L3907, Def_Instancias_Equipamentos!$D$2:$D$5135, 0), 1)</f>
        <v>SI-15C1</v>
      </c>
      <c r="J3907" s="27" t="str">
        <f t="shared" si="26"/>
        <v>INTERNO</v>
      </c>
      <c r="K3907" s="28" t="str">
        <f>Def_Instancias_Equipamentos!$D$643</f>
        <v>SI-15C1:DI-BPMPkup-2</v>
      </c>
      <c r="L3907" s="19" t="str">
        <f>Def_Instancias_Equipamentos!$D$1154</f>
        <v>SI-15C1:DI-BPMSigPatch-2</v>
      </c>
      <c r="M3907" s="44" t="s">
        <v>80</v>
      </c>
      <c r="N3907" s="30" t="s">
        <v>50</v>
      </c>
      <c r="O3907" s="28" t="str">
        <f>Def_Sistemas_Conectores_Cabos!$B$8</f>
        <v>SMA-RP 50-ohm</v>
      </c>
      <c r="P3907" s="19" t="str">
        <f>Def_Sistemas_Conectores_Cabos!$B$8</f>
        <v>SMA-RP 50-ohm</v>
      </c>
      <c r="Q3907" s="231" t="s">
        <v>1358</v>
      </c>
      <c r="R3907" s="45">
        <v>0.5</v>
      </c>
      <c r="S3907" s="45">
        <v>0.5</v>
      </c>
      <c r="T3907" s="19" t="str">
        <f>Def_Sistemas_Conectores_Cabos!$C$8</f>
        <v>Cabo coaxial semi-rígido</v>
      </c>
      <c r="U3907" s="56"/>
      <c r="V3907" s="33"/>
      <c r="W3907" s="33"/>
      <c r="X3907" s="33"/>
    </row>
    <row r="3908" ht="15.75" customHeight="1">
      <c r="A3908" s="19" t="str">
        <f>Def_Sistemas_Conectores_Cabos!$A$22</f>
        <v>BPM de elétrons</v>
      </c>
      <c r="B3908" s="22" t="str">
        <f>Datas_Entregas!$A$3</f>
        <v>BTS/Anel</v>
      </c>
      <c r="C3908" s="25">
        <f t="array" ref="C3908">INDEX(Datas_Entregas!$B$2:$B$100, MATCH(B3908, Datas_Entregas!$A$2:$A$100, 0), 1)</f>
        <v>43296</v>
      </c>
      <c r="D3908" s="22" t="str">
        <f>Def_Status_Montagem!$A$4</f>
        <v>Comprado / Esperando entrega</v>
      </c>
      <c r="E3908" s="35" t="str">
        <f>Def_Status_Montagem!$B$4</f>
        <v>Contratada (inclui etiqueta)</v>
      </c>
      <c r="F3908" s="26"/>
      <c r="G3908" s="27"/>
      <c r="H3908" s="26" t="str">
        <f t="array" ref="H3908">INDEX(Def_Instancias_Equipamentos!$E$2:$E$5135, MATCH(K3908, Def_Instancias_Equipamentos!$D$2:$D$5135, 0), 1)</f>
        <v>SI-15C2</v>
      </c>
      <c r="I3908" s="27" t="str">
        <f t="array" ref="I3908">INDEX(Def_Instancias_Equipamentos!$E$2:$E$5135, MATCH(L3908, Def_Instancias_Equipamentos!$D$2:$D$5135, 0), 1)</f>
        <v>SI-15C2</v>
      </c>
      <c r="J3908" s="27" t="str">
        <f t="shared" si="26"/>
        <v>INTERNO</v>
      </c>
      <c r="K3908" s="28" t="str">
        <f>Def_Instancias_Equipamentos!$D$644</f>
        <v>SI-15C2:DI-BPMPkup</v>
      </c>
      <c r="L3908" s="19" t="str">
        <f>Def_Instancias_Equipamentos!$D$1155</f>
        <v>SI-15C2:DI-BPMSigPatch</v>
      </c>
      <c r="M3908" s="44" t="s">
        <v>80</v>
      </c>
      <c r="N3908" s="30" t="s">
        <v>50</v>
      </c>
      <c r="O3908" s="28" t="str">
        <f>Def_Sistemas_Conectores_Cabos!$B$8</f>
        <v>SMA-RP 50-ohm</v>
      </c>
      <c r="P3908" s="19" t="str">
        <f>Def_Sistemas_Conectores_Cabos!$B$8</f>
        <v>SMA-RP 50-ohm</v>
      </c>
      <c r="Q3908" s="231" t="s">
        <v>1358</v>
      </c>
      <c r="R3908" s="45">
        <v>0.5</v>
      </c>
      <c r="S3908" s="45">
        <v>0.5</v>
      </c>
      <c r="T3908" s="19" t="str">
        <f>Def_Sistemas_Conectores_Cabos!$C$8</f>
        <v>Cabo coaxial semi-rígido</v>
      </c>
      <c r="U3908" s="56"/>
      <c r="V3908" s="33"/>
      <c r="W3908" s="33"/>
      <c r="X3908" s="33"/>
    </row>
    <row r="3909" ht="15.75" customHeight="1">
      <c r="A3909" s="19" t="str">
        <f>Def_Sistemas_Conectores_Cabos!$A$22</f>
        <v>BPM de elétrons</v>
      </c>
      <c r="B3909" s="22" t="str">
        <f>Datas_Entregas!$A$3</f>
        <v>BTS/Anel</v>
      </c>
      <c r="C3909" s="25">
        <f t="array" ref="C3909">INDEX(Datas_Entregas!$B$2:$B$100, MATCH(B3909, Datas_Entregas!$A$2:$A$100, 0), 1)</f>
        <v>43296</v>
      </c>
      <c r="D3909" s="22" t="str">
        <f>Def_Status_Montagem!$A$4</f>
        <v>Comprado / Esperando entrega</v>
      </c>
      <c r="E3909" s="35" t="str">
        <f>Def_Status_Montagem!$B$4</f>
        <v>Contratada (inclui etiqueta)</v>
      </c>
      <c r="F3909" s="26"/>
      <c r="G3909" s="27"/>
      <c r="H3909" s="26" t="str">
        <f t="array" ref="H3909">INDEX(Def_Instancias_Equipamentos!$E$2:$E$5135, MATCH(K3909, Def_Instancias_Equipamentos!$D$2:$D$5135, 0), 1)</f>
        <v>SI-15C3</v>
      </c>
      <c r="I3909" s="27" t="str">
        <f t="array" ref="I3909">INDEX(Def_Instancias_Equipamentos!$E$2:$E$5135, MATCH(L3909, Def_Instancias_Equipamentos!$D$2:$D$5135, 0), 1)</f>
        <v>SI-15C3</v>
      </c>
      <c r="J3909" s="27" t="str">
        <f t="shared" si="26"/>
        <v>INTERNO</v>
      </c>
      <c r="K3909" s="28" t="str">
        <f>Def_Instancias_Equipamentos!$D$645</f>
        <v>SI-15C3:DI-BPMPkup-1</v>
      </c>
      <c r="L3909" s="19" t="str">
        <f>Def_Instancias_Equipamentos!$D$1156</f>
        <v>SI-15C3:DI-BPMSigPatch-1</v>
      </c>
      <c r="M3909" s="44" t="s">
        <v>80</v>
      </c>
      <c r="N3909" s="30" t="s">
        <v>50</v>
      </c>
      <c r="O3909" s="28" t="str">
        <f>Def_Sistemas_Conectores_Cabos!$B$8</f>
        <v>SMA-RP 50-ohm</v>
      </c>
      <c r="P3909" s="19" t="str">
        <f>Def_Sistemas_Conectores_Cabos!$B$8</f>
        <v>SMA-RP 50-ohm</v>
      </c>
      <c r="Q3909" s="231" t="s">
        <v>1358</v>
      </c>
      <c r="R3909" s="45">
        <v>0.5</v>
      </c>
      <c r="S3909" s="45">
        <v>0.5</v>
      </c>
      <c r="T3909" s="19" t="str">
        <f>Def_Sistemas_Conectores_Cabos!$C$8</f>
        <v>Cabo coaxial semi-rígido</v>
      </c>
      <c r="U3909" s="56"/>
      <c r="V3909" s="33"/>
      <c r="W3909" s="33"/>
      <c r="X3909" s="33"/>
    </row>
    <row r="3910" ht="15.75" customHeight="1">
      <c r="A3910" s="19" t="str">
        <f>Def_Sistemas_Conectores_Cabos!$A$22</f>
        <v>BPM de elétrons</v>
      </c>
      <c r="B3910" s="22" t="str">
        <f>Datas_Entregas!$A$3</f>
        <v>BTS/Anel</v>
      </c>
      <c r="C3910" s="25">
        <f t="array" ref="C3910">INDEX(Datas_Entregas!$B$2:$B$100, MATCH(B3910, Datas_Entregas!$A$2:$A$100, 0), 1)</f>
        <v>43296</v>
      </c>
      <c r="D3910" s="22" t="str">
        <f>Def_Status_Montagem!$A$4</f>
        <v>Comprado / Esperando entrega</v>
      </c>
      <c r="E3910" s="35" t="str">
        <f>Def_Status_Montagem!$B$4</f>
        <v>Contratada (inclui etiqueta)</v>
      </c>
      <c r="F3910" s="26"/>
      <c r="G3910" s="27"/>
      <c r="H3910" s="26" t="str">
        <f t="array" ref="H3910">INDEX(Def_Instancias_Equipamentos!$E$2:$E$5135, MATCH(K3910, Def_Instancias_Equipamentos!$D$2:$D$5135, 0), 1)</f>
        <v>SI-15C3</v>
      </c>
      <c r="I3910" s="27" t="str">
        <f t="array" ref="I3910">INDEX(Def_Instancias_Equipamentos!$E$2:$E$5135, MATCH(L3910, Def_Instancias_Equipamentos!$D$2:$D$5135, 0), 1)</f>
        <v>SI-15C3</v>
      </c>
      <c r="J3910" s="27" t="str">
        <f t="shared" si="26"/>
        <v>INTERNO</v>
      </c>
      <c r="K3910" s="28" t="str">
        <f>Def_Instancias_Equipamentos!$D$646</f>
        <v>SI-15C3:DI-BPMPkup-2</v>
      </c>
      <c r="L3910" s="19" t="str">
        <f>Def_Instancias_Equipamentos!$D$1157</f>
        <v>SI-15C3:DI-BPMSigPatch-2</v>
      </c>
      <c r="M3910" s="44" t="s">
        <v>80</v>
      </c>
      <c r="N3910" s="30" t="s">
        <v>50</v>
      </c>
      <c r="O3910" s="28" t="str">
        <f>Def_Sistemas_Conectores_Cabos!$B$8</f>
        <v>SMA-RP 50-ohm</v>
      </c>
      <c r="P3910" s="19" t="str">
        <f>Def_Sistemas_Conectores_Cabos!$B$8</f>
        <v>SMA-RP 50-ohm</v>
      </c>
      <c r="Q3910" s="231" t="s">
        <v>1358</v>
      </c>
      <c r="R3910" s="45">
        <v>0.5</v>
      </c>
      <c r="S3910" s="45">
        <v>0.5</v>
      </c>
      <c r="T3910" s="19" t="str">
        <f>Def_Sistemas_Conectores_Cabos!$C$8</f>
        <v>Cabo coaxial semi-rígido</v>
      </c>
      <c r="U3910" s="56"/>
      <c r="V3910" s="33"/>
      <c r="W3910" s="33"/>
      <c r="X3910" s="33"/>
    </row>
    <row r="3911" ht="15.75" customHeight="1">
      <c r="A3911" s="19" t="str">
        <f>Def_Sistemas_Conectores_Cabos!$A$22</f>
        <v>BPM de elétrons</v>
      </c>
      <c r="B3911" s="22" t="str">
        <f>Datas_Entregas!$A$3</f>
        <v>BTS/Anel</v>
      </c>
      <c r="C3911" s="25">
        <f t="array" ref="C3911">INDEX(Datas_Entregas!$B$2:$B$100, MATCH(B3911, Datas_Entregas!$A$2:$A$100, 0), 1)</f>
        <v>43296</v>
      </c>
      <c r="D3911" s="22" t="str">
        <f>Def_Status_Montagem!$A$4</f>
        <v>Comprado / Esperando entrega</v>
      </c>
      <c r="E3911" s="35" t="str">
        <f>Def_Status_Montagem!$B$4</f>
        <v>Contratada (inclui etiqueta)</v>
      </c>
      <c r="F3911" s="26"/>
      <c r="G3911" s="27"/>
      <c r="H3911" s="26" t="str">
        <f t="array" ref="H3911">INDEX(Def_Instancias_Equipamentos!$E$2:$E$5135, MATCH(K3911, Def_Instancias_Equipamentos!$D$2:$D$5135, 0), 1)</f>
        <v>SI-15C4</v>
      </c>
      <c r="I3911" s="27" t="str">
        <f t="array" ref="I3911">INDEX(Def_Instancias_Equipamentos!$E$2:$E$5135, MATCH(L3911, Def_Instancias_Equipamentos!$D$2:$D$5135, 0), 1)</f>
        <v>SI-15C4</v>
      </c>
      <c r="J3911" s="27" t="str">
        <f t="shared" si="26"/>
        <v>INTERNO</v>
      </c>
      <c r="K3911" s="28" t="str">
        <f>Def_Instancias_Equipamentos!$D$647</f>
        <v>SI-15C4:DI-BPMPkup</v>
      </c>
      <c r="L3911" s="19" t="str">
        <f>Def_Instancias_Equipamentos!$D$1158</f>
        <v>SI-15C4:DI-BPMSigPatch</v>
      </c>
      <c r="M3911" s="44" t="s">
        <v>80</v>
      </c>
      <c r="N3911" s="30" t="s">
        <v>50</v>
      </c>
      <c r="O3911" s="28" t="str">
        <f>Def_Sistemas_Conectores_Cabos!$B$8</f>
        <v>SMA-RP 50-ohm</v>
      </c>
      <c r="P3911" s="19" t="str">
        <f>Def_Sistemas_Conectores_Cabos!$B$8</f>
        <v>SMA-RP 50-ohm</v>
      </c>
      <c r="Q3911" s="231" t="s">
        <v>1358</v>
      </c>
      <c r="R3911" s="45">
        <v>0.5</v>
      </c>
      <c r="S3911" s="45">
        <v>0.5</v>
      </c>
      <c r="T3911" s="19" t="str">
        <f>Def_Sistemas_Conectores_Cabos!$C$8</f>
        <v>Cabo coaxial semi-rígido</v>
      </c>
      <c r="U3911" s="56"/>
      <c r="V3911" s="33"/>
      <c r="W3911" s="33"/>
      <c r="X3911" s="33"/>
    </row>
    <row r="3912" ht="15.75" customHeight="1">
      <c r="A3912" s="19" t="str">
        <f>Def_Sistemas_Conectores_Cabos!$A$22</f>
        <v>BPM de elétrons</v>
      </c>
      <c r="B3912" s="22" t="str">
        <f>Datas_Entregas!$A$3</f>
        <v>BTS/Anel</v>
      </c>
      <c r="C3912" s="25">
        <f t="array" ref="C3912">INDEX(Datas_Entregas!$B$2:$B$100, MATCH(B3912, Datas_Entregas!$A$2:$A$100, 0), 1)</f>
        <v>43296</v>
      </c>
      <c r="D3912" s="22" t="str">
        <f>Def_Status_Montagem!$A$4</f>
        <v>Comprado / Esperando entrega</v>
      </c>
      <c r="E3912" s="35" t="str">
        <f>Def_Status_Montagem!$B$4</f>
        <v>Contratada (inclui etiqueta)</v>
      </c>
      <c r="F3912" s="26"/>
      <c r="G3912" s="27"/>
      <c r="H3912" s="26" t="str">
        <f t="array" ref="H3912">INDEX(Def_Instancias_Equipamentos!$E$2:$E$5135, MATCH(K3912, Def_Instancias_Equipamentos!$D$2:$D$5135, 0), 1)</f>
        <v>SI-15M1</v>
      </c>
      <c r="I3912" s="27" t="str">
        <f t="array" ref="I3912">INDEX(Def_Instancias_Equipamentos!$E$2:$E$5135, MATCH(L3912, Def_Instancias_Equipamentos!$D$2:$D$5135, 0), 1)</f>
        <v>SI-15M1</v>
      </c>
      <c r="J3912" s="27" t="str">
        <f t="shared" si="26"/>
        <v>INTERNO</v>
      </c>
      <c r="K3912" s="28" t="str">
        <f>Def_Instancias_Equipamentos!$D$648</f>
        <v>SI-15M1:DI-BPMPkup</v>
      </c>
      <c r="L3912" s="19" t="str">
        <f>Def_Instancias_Equipamentos!$D$1159</f>
        <v>SI-15M1:DI-BPMSigPatch</v>
      </c>
      <c r="M3912" s="44" t="s">
        <v>80</v>
      </c>
      <c r="N3912" s="30" t="s">
        <v>50</v>
      </c>
      <c r="O3912" s="28" t="str">
        <f>Def_Sistemas_Conectores_Cabos!$B$8</f>
        <v>SMA-RP 50-ohm</v>
      </c>
      <c r="P3912" s="19" t="str">
        <f>Def_Sistemas_Conectores_Cabos!$B$8</f>
        <v>SMA-RP 50-ohm</v>
      </c>
      <c r="Q3912" s="231" t="s">
        <v>1358</v>
      </c>
      <c r="R3912" s="45">
        <v>0.5</v>
      </c>
      <c r="S3912" s="45">
        <v>0.5</v>
      </c>
      <c r="T3912" s="19" t="str">
        <f>Def_Sistemas_Conectores_Cabos!$C$8</f>
        <v>Cabo coaxial semi-rígido</v>
      </c>
      <c r="U3912" s="56"/>
      <c r="V3912" s="33"/>
      <c r="W3912" s="33"/>
      <c r="X3912" s="33"/>
    </row>
    <row r="3913" ht="15.75" customHeight="1">
      <c r="A3913" s="19" t="str">
        <f>Def_Sistemas_Conectores_Cabos!$A$22</f>
        <v>BPM de elétrons</v>
      </c>
      <c r="B3913" s="22" t="str">
        <f>Datas_Entregas!$A$3</f>
        <v>BTS/Anel</v>
      </c>
      <c r="C3913" s="25">
        <f t="array" ref="C3913">INDEX(Datas_Entregas!$B$2:$B$100, MATCH(B3913, Datas_Entregas!$A$2:$A$100, 0), 1)</f>
        <v>43296</v>
      </c>
      <c r="D3913" s="22" t="str">
        <f>Def_Status_Montagem!$A$4</f>
        <v>Comprado / Esperando entrega</v>
      </c>
      <c r="E3913" s="35" t="str">
        <f>Def_Status_Montagem!$B$4</f>
        <v>Contratada (inclui etiqueta)</v>
      </c>
      <c r="F3913" s="26"/>
      <c r="G3913" s="27"/>
      <c r="H3913" s="26" t="str">
        <f t="array" ref="H3913">INDEX(Def_Instancias_Equipamentos!$E$2:$E$5135, MATCH(K3913, Def_Instancias_Equipamentos!$D$2:$D$5135, 0), 1)</f>
        <v>SI-15M2</v>
      </c>
      <c r="I3913" s="27" t="str">
        <f t="array" ref="I3913">INDEX(Def_Instancias_Equipamentos!$E$2:$E$5135, MATCH(L3913, Def_Instancias_Equipamentos!$D$2:$D$5135, 0), 1)</f>
        <v>SI-15M2</v>
      </c>
      <c r="J3913" s="27" t="str">
        <f t="shared" si="26"/>
        <v>INTERNO</v>
      </c>
      <c r="K3913" s="28" t="str">
        <f>Def_Instancias_Equipamentos!$D$649</f>
        <v>SI-15M2:DI-BPMPkup</v>
      </c>
      <c r="L3913" s="19" t="str">
        <f>Def_Instancias_Equipamentos!$D$1160</f>
        <v>SI-15M2:DI-BPMSigPatch</v>
      </c>
      <c r="M3913" s="44" t="s">
        <v>80</v>
      </c>
      <c r="N3913" s="30" t="s">
        <v>50</v>
      </c>
      <c r="O3913" s="28" t="str">
        <f>Def_Sistemas_Conectores_Cabos!$B$8</f>
        <v>SMA-RP 50-ohm</v>
      </c>
      <c r="P3913" s="19" t="str">
        <f>Def_Sistemas_Conectores_Cabos!$B$8</f>
        <v>SMA-RP 50-ohm</v>
      </c>
      <c r="Q3913" s="231" t="s">
        <v>1358</v>
      </c>
      <c r="R3913" s="45">
        <v>0.5</v>
      </c>
      <c r="S3913" s="45">
        <v>0.5</v>
      </c>
      <c r="T3913" s="19" t="str">
        <f>Def_Sistemas_Conectores_Cabos!$C$8</f>
        <v>Cabo coaxial semi-rígido</v>
      </c>
      <c r="U3913" s="56"/>
      <c r="V3913" s="33"/>
      <c r="W3913" s="33"/>
      <c r="X3913" s="33"/>
    </row>
    <row r="3914" ht="15.75" customHeight="1">
      <c r="A3914" s="19" t="str">
        <f>Def_Sistemas_Conectores_Cabos!$A$22</f>
        <v>BPM de elétrons</v>
      </c>
      <c r="B3914" s="22" t="str">
        <f>Datas_Entregas!$A$3</f>
        <v>BTS/Anel</v>
      </c>
      <c r="C3914" s="25">
        <f t="array" ref="C3914">INDEX(Datas_Entregas!$B$2:$B$100, MATCH(B3914, Datas_Entregas!$A$2:$A$100, 0), 1)</f>
        <v>43296</v>
      </c>
      <c r="D3914" s="22" t="str">
        <f>Def_Status_Montagem!$A$4</f>
        <v>Comprado / Esperando entrega</v>
      </c>
      <c r="E3914" s="35" t="str">
        <f>Def_Status_Montagem!$B$4</f>
        <v>Contratada (inclui etiqueta)</v>
      </c>
      <c r="F3914" s="26"/>
      <c r="G3914" s="27"/>
      <c r="H3914" s="26" t="str">
        <f t="array" ref="H3914">INDEX(Def_Instancias_Equipamentos!$E$2:$E$5135, MATCH(K3914, Def_Instancias_Equipamentos!$D$2:$D$5135, 0), 1)</f>
        <v>SI-15SP</v>
      </c>
      <c r="I3914" s="27" t="str">
        <f t="array" ref="I3914">INDEX(Def_Instancias_Equipamentos!$E$2:$E$5135, MATCH(L3914, Def_Instancias_Equipamentos!$D$2:$D$5135, 0), 1)</f>
        <v>SI-15SP</v>
      </c>
      <c r="J3914" s="27" t="str">
        <f t="shared" si="26"/>
        <v>INTERNO</v>
      </c>
      <c r="K3914" s="28" t="str">
        <f>Def_Instancias_Equipamentos!$D$718</f>
        <v>SI-15SP:DI-BPMPkup-1</v>
      </c>
      <c r="L3914" s="19" t="str">
        <f>Def_Instancias_Equipamentos!$D$1229</f>
        <v>SI-15SP:DI-BPMSigPatch-1</v>
      </c>
      <c r="M3914" s="44" t="s">
        <v>80</v>
      </c>
      <c r="N3914" s="30" t="s">
        <v>50</v>
      </c>
      <c r="O3914" s="28" t="str">
        <f>Def_Sistemas_Conectores_Cabos!$B$8</f>
        <v>SMA-RP 50-ohm</v>
      </c>
      <c r="P3914" s="19" t="str">
        <f>Def_Sistemas_Conectores_Cabos!$B$8</f>
        <v>SMA-RP 50-ohm</v>
      </c>
      <c r="Q3914" s="231" t="s">
        <v>1358</v>
      </c>
      <c r="R3914" s="45">
        <v>0.5</v>
      </c>
      <c r="S3914" s="45">
        <v>0.5</v>
      </c>
      <c r="T3914" s="19" t="str">
        <f>Def_Sistemas_Conectores_Cabos!$C$8</f>
        <v>Cabo coaxial semi-rígido</v>
      </c>
      <c r="U3914" s="56"/>
      <c r="V3914" s="33"/>
      <c r="W3914" s="33"/>
      <c r="X3914" s="33"/>
    </row>
    <row r="3915" ht="15.75" customHeight="1">
      <c r="A3915" s="19" t="str">
        <f>Def_Sistemas_Conectores_Cabos!$A$22</f>
        <v>BPM de elétrons</v>
      </c>
      <c r="B3915" s="22" t="str">
        <f>Datas_Entregas!$A$3</f>
        <v>BTS/Anel</v>
      </c>
      <c r="C3915" s="25">
        <f t="array" ref="C3915">INDEX(Datas_Entregas!$B$2:$B$100, MATCH(B3915, Datas_Entregas!$A$2:$A$100, 0), 1)</f>
        <v>43296</v>
      </c>
      <c r="D3915" s="22" t="str">
        <f>Def_Status_Montagem!$A$4</f>
        <v>Comprado / Esperando entrega</v>
      </c>
      <c r="E3915" s="35" t="str">
        <f>Def_Status_Montagem!$B$4</f>
        <v>Contratada (inclui etiqueta)</v>
      </c>
      <c r="F3915" s="26"/>
      <c r="G3915" s="27"/>
      <c r="H3915" s="26" t="str">
        <f t="array" ref="H3915">INDEX(Def_Instancias_Equipamentos!$E$2:$E$5135, MATCH(K3915, Def_Instancias_Equipamentos!$D$2:$D$5135, 0), 1)</f>
        <v>SI-15SP</v>
      </c>
      <c r="I3915" s="27" t="str">
        <f t="array" ref="I3915">INDEX(Def_Instancias_Equipamentos!$E$2:$E$5135, MATCH(L3915, Def_Instancias_Equipamentos!$D$2:$D$5135, 0), 1)</f>
        <v>SI-15SP</v>
      </c>
      <c r="J3915" s="27" t="str">
        <f t="shared" si="26"/>
        <v>INTERNO</v>
      </c>
      <c r="K3915" s="28" t="str">
        <f>Def_Instancias_Equipamentos!$D$719</f>
        <v>SI-15SP:DI-BPMPkup-2</v>
      </c>
      <c r="L3915" s="19" t="str">
        <f>Def_Instancias_Equipamentos!$D$1230</f>
        <v>SI-15SP:DI-BPMSigPatch-2</v>
      </c>
      <c r="M3915" s="44" t="s">
        <v>80</v>
      </c>
      <c r="N3915" s="30" t="s">
        <v>50</v>
      </c>
      <c r="O3915" s="28" t="str">
        <f>Def_Sistemas_Conectores_Cabos!$B$8</f>
        <v>SMA-RP 50-ohm</v>
      </c>
      <c r="P3915" s="19" t="str">
        <f>Def_Sistemas_Conectores_Cabos!$B$8</f>
        <v>SMA-RP 50-ohm</v>
      </c>
      <c r="Q3915" s="231" t="s">
        <v>1358</v>
      </c>
      <c r="R3915" s="45">
        <v>0.5</v>
      </c>
      <c r="S3915" s="45">
        <v>0.5</v>
      </c>
      <c r="T3915" s="19" t="str">
        <f>Def_Sistemas_Conectores_Cabos!$C$8</f>
        <v>Cabo coaxial semi-rígido</v>
      </c>
      <c r="U3915" s="56"/>
      <c r="V3915" s="33"/>
      <c r="W3915" s="33"/>
      <c r="X3915" s="33"/>
    </row>
    <row r="3916" ht="15.75" customHeight="1">
      <c r="A3916" s="19" t="str">
        <f>Def_Sistemas_Conectores_Cabos!$A$22</f>
        <v>BPM de elétrons</v>
      </c>
      <c r="B3916" s="22" t="str">
        <f>Datas_Entregas!$A$3</f>
        <v>BTS/Anel</v>
      </c>
      <c r="C3916" s="25">
        <f t="array" ref="C3916">INDEX(Datas_Entregas!$B$2:$B$100, MATCH(B3916, Datas_Entregas!$A$2:$A$100, 0), 1)</f>
        <v>43296</v>
      </c>
      <c r="D3916" s="22" t="str">
        <f>Def_Status_Montagem!$A$4</f>
        <v>Comprado / Esperando entrega</v>
      </c>
      <c r="E3916" s="35" t="str">
        <f>Def_Status_Montagem!$B$4</f>
        <v>Contratada (inclui etiqueta)</v>
      </c>
      <c r="F3916" s="26"/>
      <c r="G3916" s="27"/>
      <c r="H3916" s="26" t="str">
        <f t="array" ref="H3916">INDEX(Def_Instancias_Equipamentos!$E$2:$E$5135, MATCH(K3916, Def_Instancias_Equipamentos!$D$2:$D$5135, 0), 1)</f>
        <v>SI-16C1</v>
      </c>
      <c r="I3916" s="27" t="str">
        <f t="array" ref="I3916">INDEX(Def_Instancias_Equipamentos!$E$2:$E$5135, MATCH(L3916, Def_Instancias_Equipamentos!$D$2:$D$5135, 0), 1)</f>
        <v>SI-16C1</v>
      </c>
      <c r="J3916" s="27" t="str">
        <f t="shared" si="26"/>
        <v>INTERNO</v>
      </c>
      <c r="K3916" s="28" t="str">
        <f>Def_Instancias_Equipamentos!$D$650</f>
        <v>SI-16C1:DI-BPMPkup-1</v>
      </c>
      <c r="L3916" s="19" t="str">
        <f>Def_Instancias_Equipamentos!$D$1161</f>
        <v>SI-16C1:DI-BPMSigPatch-1</v>
      </c>
      <c r="M3916" s="44" t="s">
        <v>80</v>
      </c>
      <c r="N3916" s="30" t="s">
        <v>50</v>
      </c>
      <c r="O3916" s="28" t="str">
        <f>Def_Sistemas_Conectores_Cabos!$B$8</f>
        <v>SMA-RP 50-ohm</v>
      </c>
      <c r="P3916" s="19" t="str">
        <f>Def_Sistemas_Conectores_Cabos!$B$8</f>
        <v>SMA-RP 50-ohm</v>
      </c>
      <c r="Q3916" s="231" t="s">
        <v>1358</v>
      </c>
      <c r="R3916" s="45">
        <v>0.5</v>
      </c>
      <c r="S3916" s="45">
        <v>0.5</v>
      </c>
      <c r="T3916" s="19" t="str">
        <f>Def_Sistemas_Conectores_Cabos!$C$8</f>
        <v>Cabo coaxial semi-rígido</v>
      </c>
      <c r="U3916" s="56"/>
      <c r="V3916" s="33"/>
      <c r="W3916" s="33"/>
      <c r="X3916" s="33"/>
    </row>
    <row r="3917" ht="15.75" customHeight="1">
      <c r="A3917" s="19" t="str">
        <f>Def_Sistemas_Conectores_Cabos!$A$22</f>
        <v>BPM de elétrons</v>
      </c>
      <c r="B3917" s="22" t="str">
        <f>Datas_Entregas!$A$3</f>
        <v>BTS/Anel</v>
      </c>
      <c r="C3917" s="25">
        <f t="array" ref="C3917">INDEX(Datas_Entregas!$B$2:$B$100, MATCH(B3917, Datas_Entregas!$A$2:$A$100, 0), 1)</f>
        <v>43296</v>
      </c>
      <c r="D3917" s="22" t="str">
        <f>Def_Status_Montagem!$A$4</f>
        <v>Comprado / Esperando entrega</v>
      </c>
      <c r="E3917" s="35" t="str">
        <f>Def_Status_Montagem!$B$4</f>
        <v>Contratada (inclui etiqueta)</v>
      </c>
      <c r="F3917" s="26"/>
      <c r="G3917" s="27"/>
      <c r="H3917" s="26" t="str">
        <f t="array" ref="H3917">INDEX(Def_Instancias_Equipamentos!$E$2:$E$5135, MATCH(K3917, Def_Instancias_Equipamentos!$D$2:$D$5135, 0), 1)</f>
        <v>SI-16C1</v>
      </c>
      <c r="I3917" s="27" t="str">
        <f t="array" ref="I3917">INDEX(Def_Instancias_Equipamentos!$E$2:$E$5135, MATCH(L3917, Def_Instancias_Equipamentos!$D$2:$D$5135, 0), 1)</f>
        <v>SI-16C1</v>
      </c>
      <c r="J3917" s="27" t="str">
        <f t="shared" si="26"/>
        <v>INTERNO</v>
      </c>
      <c r="K3917" s="28" t="str">
        <f>Def_Instancias_Equipamentos!$D$651</f>
        <v>SI-16C1:DI-BPMPkup-2</v>
      </c>
      <c r="L3917" s="19" t="str">
        <f>Def_Instancias_Equipamentos!$D$1162</f>
        <v>SI-16C1:DI-BPMSigPatch-2</v>
      </c>
      <c r="M3917" s="44" t="s">
        <v>80</v>
      </c>
      <c r="N3917" s="30" t="s">
        <v>50</v>
      </c>
      <c r="O3917" s="28" t="str">
        <f>Def_Sistemas_Conectores_Cabos!$B$8</f>
        <v>SMA-RP 50-ohm</v>
      </c>
      <c r="P3917" s="19" t="str">
        <f>Def_Sistemas_Conectores_Cabos!$B$8</f>
        <v>SMA-RP 50-ohm</v>
      </c>
      <c r="Q3917" s="231" t="s">
        <v>1358</v>
      </c>
      <c r="R3917" s="45">
        <v>0.5</v>
      </c>
      <c r="S3917" s="45">
        <v>0.5</v>
      </c>
      <c r="T3917" s="19" t="str">
        <f>Def_Sistemas_Conectores_Cabos!$C$8</f>
        <v>Cabo coaxial semi-rígido</v>
      </c>
      <c r="U3917" s="56"/>
      <c r="V3917" s="33"/>
      <c r="W3917" s="33"/>
      <c r="X3917" s="33"/>
    </row>
    <row r="3918" ht="15.75" customHeight="1">
      <c r="A3918" s="19" t="str">
        <f>Def_Sistemas_Conectores_Cabos!$A$22</f>
        <v>BPM de elétrons</v>
      </c>
      <c r="B3918" s="22" t="str">
        <f>Datas_Entregas!$A$3</f>
        <v>BTS/Anel</v>
      </c>
      <c r="C3918" s="25">
        <f t="array" ref="C3918">INDEX(Datas_Entregas!$B$2:$B$100, MATCH(B3918, Datas_Entregas!$A$2:$A$100, 0), 1)</f>
        <v>43296</v>
      </c>
      <c r="D3918" s="22" t="str">
        <f>Def_Status_Montagem!$A$4</f>
        <v>Comprado / Esperando entrega</v>
      </c>
      <c r="E3918" s="35" t="str">
        <f>Def_Status_Montagem!$B$4</f>
        <v>Contratada (inclui etiqueta)</v>
      </c>
      <c r="F3918" s="26"/>
      <c r="G3918" s="27"/>
      <c r="H3918" s="26" t="str">
        <f t="array" ref="H3918">INDEX(Def_Instancias_Equipamentos!$E$2:$E$5135, MATCH(K3918, Def_Instancias_Equipamentos!$D$2:$D$5135, 0), 1)</f>
        <v>SI-16C2</v>
      </c>
      <c r="I3918" s="27" t="str">
        <f t="array" ref="I3918">INDEX(Def_Instancias_Equipamentos!$E$2:$E$5135, MATCH(L3918, Def_Instancias_Equipamentos!$D$2:$D$5135, 0), 1)</f>
        <v>SI-16C2</v>
      </c>
      <c r="J3918" s="27" t="str">
        <f t="shared" si="26"/>
        <v>INTERNO</v>
      </c>
      <c r="K3918" s="28" t="str">
        <f>Def_Instancias_Equipamentos!$D$652</f>
        <v>SI-16C2:DI-BPMPkup</v>
      </c>
      <c r="L3918" s="19" t="str">
        <f>Def_Instancias_Equipamentos!$D$1163</f>
        <v>SI-16C2:DI-BPMSigPatch</v>
      </c>
      <c r="M3918" s="44" t="s">
        <v>80</v>
      </c>
      <c r="N3918" s="30" t="s">
        <v>50</v>
      </c>
      <c r="O3918" s="28" t="str">
        <f>Def_Sistemas_Conectores_Cabos!$B$8</f>
        <v>SMA-RP 50-ohm</v>
      </c>
      <c r="P3918" s="19" t="str">
        <f>Def_Sistemas_Conectores_Cabos!$B$8</f>
        <v>SMA-RP 50-ohm</v>
      </c>
      <c r="Q3918" s="231" t="s">
        <v>1358</v>
      </c>
      <c r="R3918" s="45">
        <v>0.5</v>
      </c>
      <c r="S3918" s="45">
        <v>0.5</v>
      </c>
      <c r="T3918" s="19" t="str">
        <f>Def_Sistemas_Conectores_Cabos!$C$8</f>
        <v>Cabo coaxial semi-rígido</v>
      </c>
      <c r="U3918" s="56"/>
      <c r="V3918" s="33"/>
      <c r="W3918" s="33"/>
      <c r="X3918" s="33"/>
    </row>
    <row r="3919" ht="15.75" customHeight="1">
      <c r="A3919" s="19" t="str">
        <f>Def_Sistemas_Conectores_Cabos!$A$22</f>
        <v>BPM de elétrons</v>
      </c>
      <c r="B3919" s="22" t="str">
        <f>Datas_Entregas!$A$3</f>
        <v>BTS/Anel</v>
      </c>
      <c r="C3919" s="25">
        <f t="array" ref="C3919">INDEX(Datas_Entregas!$B$2:$B$100, MATCH(B3919, Datas_Entregas!$A$2:$A$100, 0), 1)</f>
        <v>43296</v>
      </c>
      <c r="D3919" s="22" t="str">
        <f>Def_Status_Montagem!$A$4</f>
        <v>Comprado / Esperando entrega</v>
      </c>
      <c r="E3919" s="35" t="str">
        <f>Def_Status_Montagem!$B$4</f>
        <v>Contratada (inclui etiqueta)</v>
      </c>
      <c r="F3919" s="26"/>
      <c r="G3919" s="27"/>
      <c r="H3919" s="26" t="str">
        <f t="array" ref="H3919">INDEX(Def_Instancias_Equipamentos!$E$2:$E$5135, MATCH(K3919, Def_Instancias_Equipamentos!$D$2:$D$5135, 0), 1)</f>
        <v>SI-16C3</v>
      </c>
      <c r="I3919" s="27" t="str">
        <f t="array" ref="I3919">INDEX(Def_Instancias_Equipamentos!$E$2:$E$5135, MATCH(L3919, Def_Instancias_Equipamentos!$D$2:$D$5135, 0), 1)</f>
        <v>SI-16C3</v>
      </c>
      <c r="J3919" s="27" t="str">
        <f t="shared" si="26"/>
        <v>INTERNO</v>
      </c>
      <c r="K3919" s="28" t="str">
        <f>Def_Instancias_Equipamentos!$D$653</f>
        <v>SI-16C3:DI-BPMPkup-1</v>
      </c>
      <c r="L3919" s="19" t="str">
        <f>Def_Instancias_Equipamentos!$D$1164</f>
        <v>SI-16C3:DI-BPMSigPatch-1</v>
      </c>
      <c r="M3919" s="44" t="s">
        <v>80</v>
      </c>
      <c r="N3919" s="30" t="s">
        <v>50</v>
      </c>
      <c r="O3919" s="28" t="str">
        <f>Def_Sistemas_Conectores_Cabos!$B$8</f>
        <v>SMA-RP 50-ohm</v>
      </c>
      <c r="P3919" s="19" t="str">
        <f>Def_Sistemas_Conectores_Cabos!$B$8</f>
        <v>SMA-RP 50-ohm</v>
      </c>
      <c r="Q3919" s="231" t="s">
        <v>1358</v>
      </c>
      <c r="R3919" s="45">
        <v>0.5</v>
      </c>
      <c r="S3919" s="45">
        <v>0.5</v>
      </c>
      <c r="T3919" s="19" t="str">
        <f>Def_Sistemas_Conectores_Cabos!$C$8</f>
        <v>Cabo coaxial semi-rígido</v>
      </c>
      <c r="U3919" s="56"/>
      <c r="V3919" s="33"/>
      <c r="W3919" s="33"/>
      <c r="X3919" s="33"/>
    </row>
    <row r="3920" ht="15.75" customHeight="1">
      <c r="A3920" s="19" t="str">
        <f>Def_Sistemas_Conectores_Cabos!$A$22</f>
        <v>BPM de elétrons</v>
      </c>
      <c r="B3920" s="22" t="str">
        <f>Datas_Entregas!$A$3</f>
        <v>BTS/Anel</v>
      </c>
      <c r="C3920" s="25">
        <f t="array" ref="C3920">INDEX(Datas_Entregas!$B$2:$B$100, MATCH(B3920, Datas_Entregas!$A$2:$A$100, 0), 1)</f>
        <v>43296</v>
      </c>
      <c r="D3920" s="22" t="str">
        <f>Def_Status_Montagem!$A$4</f>
        <v>Comprado / Esperando entrega</v>
      </c>
      <c r="E3920" s="35" t="str">
        <f>Def_Status_Montagem!$B$4</f>
        <v>Contratada (inclui etiqueta)</v>
      </c>
      <c r="F3920" s="26"/>
      <c r="G3920" s="27"/>
      <c r="H3920" s="26" t="str">
        <f t="array" ref="H3920">INDEX(Def_Instancias_Equipamentos!$E$2:$E$5135, MATCH(K3920, Def_Instancias_Equipamentos!$D$2:$D$5135, 0), 1)</f>
        <v>SI-16C3</v>
      </c>
      <c r="I3920" s="27" t="str">
        <f t="array" ref="I3920">INDEX(Def_Instancias_Equipamentos!$E$2:$E$5135, MATCH(L3920, Def_Instancias_Equipamentos!$D$2:$D$5135, 0), 1)</f>
        <v>SI-16C3</v>
      </c>
      <c r="J3920" s="27" t="str">
        <f t="shared" si="26"/>
        <v>INTERNO</v>
      </c>
      <c r="K3920" s="28" t="str">
        <f>Def_Instancias_Equipamentos!$D$654</f>
        <v>SI-16C3:DI-BPMPkup-2</v>
      </c>
      <c r="L3920" s="19" t="str">
        <f>Def_Instancias_Equipamentos!$D$1165</f>
        <v>SI-16C3:DI-BPMSigPatch-2</v>
      </c>
      <c r="M3920" s="44" t="s">
        <v>80</v>
      </c>
      <c r="N3920" s="30" t="s">
        <v>50</v>
      </c>
      <c r="O3920" s="28" t="str">
        <f>Def_Sistemas_Conectores_Cabos!$B$8</f>
        <v>SMA-RP 50-ohm</v>
      </c>
      <c r="P3920" s="19" t="str">
        <f>Def_Sistemas_Conectores_Cabos!$B$8</f>
        <v>SMA-RP 50-ohm</v>
      </c>
      <c r="Q3920" s="231" t="s">
        <v>1358</v>
      </c>
      <c r="R3920" s="45">
        <v>0.5</v>
      </c>
      <c r="S3920" s="45">
        <v>0.5</v>
      </c>
      <c r="T3920" s="19" t="str">
        <f>Def_Sistemas_Conectores_Cabos!$C$8</f>
        <v>Cabo coaxial semi-rígido</v>
      </c>
      <c r="U3920" s="56"/>
      <c r="V3920" s="33"/>
      <c r="W3920" s="33"/>
      <c r="X3920" s="33"/>
    </row>
    <row r="3921" ht="15.75" customHeight="1">
      <c r="A3921" s="19" t="str">
        <f>Def_Sistemas_Conectores_Cabos!$A$22</f>
        <v>BPM de elétrons</v>
      </c>
      <c r="B3921" s="22" t="str">
        <f>Datas_Entregas!$A$3</f>
        <v>BTS/Anel</v>
      </c>
      <c r="C3921" s="25">
        <f t="array" ref="C3921">INDEX(Datas_Entregas!$B$2:$B$100, MATCH(B3921, Datas_Entregas!$A$2:$A$100, 0), 1)</f>
        <v>43296</v>
      </c>
      <c r="D3921" s="22" t="str">
        <f>Def_Status_Montagem!$A$4</f>
        <v>Comprado / Esperando entrega</v>
      </c>
      <c r="E3921" s="35" t="str">
        <f>Def_Status_Montagem!$B$4</f>
        <v>Contratada (inclui etiqueta)</v>
      </c>
      <c r="F3921" s="26"/>
      <c r="G3921" s="27"/>
      <c r="H3921" s="26" t="str">
        <f t="array" ref="H3921">INDEX(Def_Instancias_Equipamentos!$E$2:$E$5135, MATCH(K3921, Def_Instancias_Equipamentos!$D$2:$D$5135, 0), 1)</f>
        <v>SI-16C4</v>
      </c>
      <c r="I3921" s="27" t="str">
        <f t="array" ref="I3921">INDEX(Def_Instancias_Equipamentos!$E$2:$E$5135, MATCH(L3921, Def_Instancias_Equipamentos!$D$2:$D$5135, 0), 1)</f>
        <v>SI-16C4</v>
      </c>
      <c r="J3921" s="27" t="str">
        <f t="shared" si="26"/>
        <v>INTERNO</v>
      </c>
      <c r="K3921" s="28" t="str">
        <f>Def_Instancias_Equipamentos!$D$655</f>
        <v>SI-16C4:DI-BPMPkup</v>
      </c>
      <c r="L3921" s="19" t="str">
        <f>Def_Instancias_Equipamentos!$D$1166</f>
        <v>SI-16C4:DI-BPMSigPatch</v>
      </c>
      <c r="M3921" s="44" t="s">
        <v>80</v>
      </c>
      <c r="N3921" s="30" t="s">
        <v>50</v>
      </c>
      <c r="O3921" s="28" t="str">
        <f>Def_Sistemas_Conectores_Cabos!$B$8</f>
        <v>SMA-RP 50-ohm</v>
      </c>
      <c r="P3921" s="19" t="str">
        <f>Def_Sistemas_Conectores_Cabos!$B$8</f>
        <v>SMA-RP 50-ohm</v>
      </c>
      <c r="Q3921" s="231" t="s">
        <v>1358</v>
      </c>
      <c r="R3921" s="45">
        <v>0.5</v>
      </c>
      <c r="S3921" s="45">
        <v>0.5</v>
      </c>
      <c r="T3921" s="19" t="str">
        <f>Def_Sistemas_Conectores_Cabos!$C$8</f>
        <v>Cabo coaxial semi-rígido</v>
      </c>
      <c r="U3921" s="56"/>
      <c r="V3921" s="33"/>
      <c r="W3921" s="33"/>
      <c r="X3921" s="33"/>
    </row>
    <row r="3922" ht="15.75" customHeight="1">
      <c r="A3922" s="19" t="str">
        <f>Def_Sistemas_Conectores_Cabos!$A$22</f>
        <v>BPM de elétrons</v>
      </c>
      <c r="B3922" s="22" t="str">
        <f>Datas_Entregas!$A$3</f>
        <v>BTS/Anel</v>
      </c>
      <c r="C3922" s="25">
        <f t="array" ref="C3922">INDEX(Datas_Entregas!$B$2:$B$100, MATCH(B3922, Datas_Entregas!$A$2:$A$100, 0), 1)</f>
        <v>43296</v>
      </c>
      <c r="D3922" s="22" t="str">
        <f>Def_Status_Montagem!$A$4</f>
        <v>Comprado / Esperando entrega</v>
      </c>
      <c r="E3922" s="35" t="str">
        <f>Def_Status_Montagem!$B$4</f>
        <v>Contratada (inclui etiqueta)</v>
      </c>
      <c r="F3922" s="26"/>
      <c r="G3922" s="27"/>
      <c r="H3922" s="26" t="str">
        <f t="array" ref="H3922">INDEX(Def_Instancias_Equipamentos!$E$2:$E$5135, MATCH(K3922, Def_Instancias_Equipamentos!$D$2:$D$5135, 0), 1)</f>
        <v>SI-16M1</v>
      </c>
      <c r="I3922" s="27" t="str">
        <f t="array" ref="I3922">INDEX(Def_Instancias_Equipamentos!$E$2:$E$5135, MATCH(L3922, Def_Instancias_Equipamentos!$D$2:$D$5135, 0), 1)</f>
        <v>SI-16M1</v>
      </c>
      <c r="J3922" s="27" t="str">
        <f t="shared" si="26"/>
        <v>INTERNO</v>
      </c>
      <c r="K3922" s="28" t="str">
        <f>Def_Instancias_Equipamentos!$D$656</f>
        <v>SI-16M1:DI-BPMPkup</v>
      </c>
      <c r="L3922" s="19" t="str">
        <f>Def_Instancias_Equipamentos!$D$1167</f>
        <v>SI-16M1:DI-BPMSigPatch</v>
      </c>
      <c r="M3922" s="44" t="s">
        <v>80</v>
      </c>
      <c r="N3922" s="30" t="s">
        <v>50</v>
      </c>
      <c r="O3922" s="28" t="str">
        <f>Def_Sistemas_Conectores_Cabos!$B$8</f>
        <v>SMA-RP 50-ohm</v>
      </c>
      <c r="P3922" s="19" t="str">
        <f>Def_Sistemas_Conectores_Cabos!$B$8</f>
        <v>SMA-RP 50-ohm</v>
      </c>
      <c r="Q3922" s="231" t="s">
        <v>1358</v>
      </c>
      <c r="R3922" s="45">
        <v>0.5</v>
      </c>
      <c r="S3922" s="45">
        <v>0.5</v>
      </c>
      <c r="T3922" s="19" t="str">
        <f>Def_Sistemas_Conectores_Cabos!$C$8</f>
        <v>Cabo coaxial semi-rígido</v>
      </c>
      <c r="U3922" s="56"/>
      <c r="V3922" s="33"/>
      <c r="W3922" s="33"/>
      <c r="X3922" s="33"/>
    </row>
    <row r="3923" ht="15.75" customHeight="1">
      <c r="A3923" s="19" t="str">
        <f>Def_Sistemas_Conectores_Cabos!$A$22</f>
        <v>BPM de elétrons</v>
      </c>
      <c r="B3923" s="22" t="str">
        <f>Datas_Entregas!$A$3</f>
        <v>BTS/Anel</v>
      </c>
      <c r="C3923" s="25">
        <f t="array" ref="C3923">INDEX(Datas_Entregas!$B$2:$B$100, MATCH(B3923, Datas_Entregas!$A$2:$A$100, 0), 1)</f>
        <v>43296</v>
      </c>
      <c r="D3923" s="22" t="str">
        <f>Def_Status_Montagem!$A$4</f>
        <v>Comprado / Esperando entrega</v>
      </c>
      <c r="E3923" s="35" t="str">
        <f>Def_Status_Montagem!$B$4</f>
        <v>Contratada (inclui etiqueta)</v>
      </c>
      <c r="F3923" s="26"/>
      <c r="G3923" s="27"/>
      <c r="H3923" s="26" t="str">
        <f t="array" ref="H3923">INDEX(Def_Instancias_Equipamentos!$E$2:$E$5135, MATCH(K3923, Def_Instancias_Equipamentos!$D$2:$D$5135, 0), 1)</f>
        <v>SI-16M2</v>
      </c>
      <c r="I3923" s="27" t="str">
        <f t="array" ref="I3923">INDEX(Def_Instancias_Equipamentos!$E$2:$E$5135, MATCH(L3923, Def_Instancias_Equipamentos!$D$2:$D$5135, 0), 1)</f>
        <v>SI-16M2</v>
      </c>
      <c r="J3923" s="27" t="str">
        <f t="shared" si="26"/>
        <v>INTERNO</v>
      </c>
      <c r="K3923" s="28" t="str">
        <f>Def_Instancias_Equipamentos!$D$657</f>
        <v>SI-16M2:DI-BPMPkup</v>
      </c>
      <c r="L3923" s="19" t="str">
        <f>Def_Instancias_Equipamentos!$D$1168</f>
        <v>SI-16M2:DI-BPMSigPatch</v>
      </c>
      <c r="M3923" s="44" t="s">
        <v>80</v>
      </c>
      <c r="N3923" s="30" t="s">
        <v>50</v>
      </c>
      <c r="O3923" s="28" t="str">
        <f>Def_Sistemas_Conectores_Cabos!$B$8</f>
        <v>SMA-RP 50-ohm</v>
      </c>
      <c r="P3923" s="19" t="str">
        <f>Def_Sistemas_Conectores_Cabos!$B$8</f>
        <v>SMA-RP 50-ohm</v>
      </c>
      <c r="Q3923" s="231" t="s">
        <v>1358</v>
      </c>
      <c r="R3923" s="45">
        <v>0.5</v>
      </c>
      <c r="S3923" s="45">
        <v>0.5</v>
      </c>
      <c r="T3923" s="19" t="str">
        <f>Def_Sistemas_Conectores_Cabos!$C$8</f>
        <v>Cabo coaxial semi-rígido</v>
      </c>
      <c r="U3923" s="56"/>
      <c r="V3923" s="33"/>
      <c r="W3923" s="33"/>
      <c r="X3923" s="33"/>
    </row>
    <row r="3924" ht="15.75" customHeight="1">
      <c r="A3924" s="19" t="str">
        <f>Def_Sistemas_Conectores_Cabos!$A$22</f>
        <v>BPM de elétrons</v>
      </c>
      <c r="B3924" s="22" t="str">
        <f>Datas_Entregas!$A$3</f>
        <v>BTS/Anel</v>
      </c>
      <c r="C3924" s="25">
        <f t="array" ref="C3924">INDEX(Datas_Entregas!$B$2:$B$100, MATCH(B3924, Datas_Entregas!$A$2:$A$100, 0), 1)</f>
        <v>43296</v>
      </c>
      <c r="D3924" s="22" t="str">
        <f>Def_Status_Montagem!$A$4</f>
        <v>Comprado / Esperando entrega</v>
      </c>
      <c r="E3924" s="35" t="str">
        <f>Def_Status_Montagem!$B$4</f>
        <v>Contratada (inclui etiqueta)</v>
      </c>
      <c r="F3924" s="26"/>
      <c r="G3924" s="27"/>
      <c r="H3924" s="26" t="str">
        <f t="array" ref="H3924">INDEX(Def_Instancias_Equipamentos!$E$2:$E$5135, MATCH(K3924, Def_Instancias_Equipamentos!$D$2:$D$5135, 0), 1)</f>
        <v>SI-16SB</v>
      </c>
      <c r="I3924" s="27" t="str">
        <f t="array" ref="I3924">INDEX(Def_Instancias_Equipamentos!$E$2:$E$5135, MATCH(L3924, Def_Instancias_Equipamentos!$D$2:$D$5135, 0), 1)</f>
        <v>SI-16SB</v>
      </c>
      <c r="J3924" s="27" t="str">
        <f t="shared" si="26"/>
        <v>INTERNO</v>
      </c>
      <c r="K3924" s="28" t="str">
        <f>Def_Instancias_Equipamentos!$D$720</f>
        <v>SI-16SB:DI-BPMPkup-1</v>
      </c>
      <c r="L3924" s="19" t="str">
        <f>Def_Instancias_Equipamentos!$D$1231</f>
        <v>SI-16SB:DI-BPMSigPatch-1</v>
      </c>
      <c r="M3924" s="44" t="s">
        <v>80</v>
      </c>
      <c r="N3924" s="30" t="s">
        <v>50</v>
      </c>
      <c r="O3924" s="28" t="str">
        <f>Def_Sistemas_Conectores_Cabos!$B$8</f>
        <v>SMA-RP 50-ohm</v>
      </c>
      <c r="P3924" s="19" t="str">
        <f>Def_Sistemas_Conectores_Cabos!$B$8</f>
        <v>SMA-RP 50-ohm</v>
      </c>
      <c r="Q3924" s="231" t="s">
        <v>1358</v>
      </c>
      <c r="R3924" s="45">
        <v>0.5</v>
      </c>
      <c r="S3924" s="45">
        <v>0.5</v>
      </c>
      <c r="T3924" s="19" t="str">
        <f>Def_Sistemas_Conectores_Cabos!$C$8</f>
        <v>Cabo coaxial semi-rígido</v>
      </c>
      <c r="U3924" s="56"/>
      <c r="V3924" s="33"/>
      <c r="W3924" s="33"/>
      <c r="X3924" s="33"/>
    </row>
    <row r="3925" ht="15.75" customHeight="1">
      <c r="A3925" s="19" t="str">
        <f>Def_Sistemas_Conectores_Cabos!$A$22</f>
        <v>BPM de elétrons</v>
      </c>
      <c r="B3925" s="22" t="str">
        <f>Datas_Entregas!$A$3</f>
        <v>BTS/Anel</v>
      </c>
      <c r="C3925" s="25">
        <f t="array" ref="C3925">INDEX(Datas_Entregas!$B$2:$B$100, MATCH(B3925, Datas_Entregas!$A$2:$A$100, 0), 1)</f>
        <v>43296</v>
      </c>
      <c r="D3925" s="22" t="str">
        <f>Def_Status_Montagem!$A$4</f>
        <v>Comprado / Esperando entrega</v>
      </c>
      <c r="E3925" s="35" t="str">
        <f>Def_Status_Montagem!$B$4</f>
        <v>Contratada (inclui etiqueta)</v>
      </c>
      <c r="F3925" s="26"/>
      <c r="G3925" s="27"/>
      <c r="H3925" s="26" t="str">
        <f t="array" ref="H3925">INDEX(Def_Instancias_Equipamentos!$E$2:$E$5135, MATCH(K3925, Def_Instancias_Equipamentos!$D$2:$D$5135, 0), 1)</f>
        <v>SI-16SB</v>
      </c>
      <c r="I3925" s="27" t="str">
        <f t="array" ref="I3925">INDEX(Def_Instancias_Equipamentos!$E$2:$E$5135, MATCH(L3925, Def_Instancias_Equipamentos!$D$2:$D$5135, 0), 1)</f>
        <v>SI-16SB</v>
      </c>
      <c r="J3925" s="27" t="str">
        <f t="shared" si="26"/>
        <v>INTERNO</v>
      </c>
      <c r="K3925" s="28" t="str">
        <f>Def_Instancias_Equipamentos!$D$721</f>
        <v>SI-16SB:DI-BPMPkup-2</v>
      </c>
      <c r="L3925" s="19" t="str">
        <f>Def_Instancias_Equipamentos!$D$1232</f>
        <v>SI-16SB:DI-BPMSigPatch-2</v>
      </c>
      <c r="M3925" s="44" t="s">
        <v>80</v>
      </c>
      <c r="N3925" s="30" t="s">
        <v>50</v>
      </c>
      <c r="O3925" s="28" t="str">
        <f>Def_Sistemas_Conectores_Cabos!$B$8</f>
        <v>SMA-RP 50-ohm</v>
      </c>
      <c r="P3925" s="19" t="str">
        <f>Def_Sistemas_Conectores_Cabos!$B$8</f>
        <v>SMA-RP 50-ohm</v>
      </c>
      <c r="Q3925" s="231" t="s">
        <v>1358</v>
      </c>
      <c r="R3925" s="45">
        <v>0.5</v>
      </c>
      <c r="S3925" s="45">
        <v>0.5</v>
      </c>
      <c r="T3925" s="19" t="str">
        <f>Def_Sistemas_Conectores_Cabos!$C$8</f>
        <v>Cabo coaxial semi-rígido</v>
      </c>
      <c r="U3925" s="56"/>
      <c r="V3925" s="33"/>
      <c r="W3925" s="33"/>
      <c r="X3925" s="33"/>
    </row>
    <row r="3926" ht="15.75" customHeight="1">
      <c r="A3926" s="19" t="str">
        <f>Def_Sistemas_Conectores_Cabos!$A$22</f>
        <v>BPM de elétrons</v>
      </c>
      <c r="B3926" s="22" t="str">
        <f>Datas_Entregas!$A$3</f>
        <v>BTS/Anel</v>
      </c>
      <c r="C3926" s="25">
        <f t="array" ref="C3926">INDEX(Datas_Entregas!$B$2:$B$100, MATCH(B3926, Datas_Entregas!$A$2:$A$100, 0), 1)</f>
        <v>43296</v>
      </c>
      <c r="D3926" s="22" t="str">
        <f>Def_Status_Montagem!$A$4</f>
        <v>Comprado / Esperando entrega</v>
      </c>
      <c r="E3926" s="35" t="str">
        <f>Def_Status_Montagem!$B$4</f>
        <v>Contratada (inclui etiqueta)</v>
      </c>
      <c r="F3926" s="26"/>
      <c r="G3926" s="27"/>
      <c r="H3926" s="26" t="str">
        <f t="array" ref="H3926">INDEX(Def_Instancias_Equipamentos!$E$2:$E$5135, MATCH(K3926, Def_Instancias_Equipamentos!$D$2:$D$5135, 0), 1)</f>
        <v>SI-17C1</v>
      </c>
      <c r="I3926" s="27" t="str">
        <f t="array" ref="I3926">INDEX(Def_Instancias_Equipamentos!$E$2:$E$5135, MATCH(L3926, Def_Instancias_Equipamentos!$D$2:$D$5135, 0), 1)</f>
        <v>SI-17C1</v>
      </c>
      <c r="J3926" s="27" t="str">
        <f t="shared" si="26"/>
        <v>INTERNO</v>
      </c>
      <c r="K3926" s="28" t="str">
        <f>Def_Instancias_Equipamentos!$D$658</f>
        <v>SI-17C1:DI-BPMPkup-1</v>
      </c>
      <c r="L3926" s="19" t="str">
        <f>Def_Instancias_Equipamentos!$D$1169</f>
        <v>SI-17C1:DI-BPMSigPatch-1</v>
      </c>
      <c r="M3926" s="44" t="s">
        <v>80</v>
      </c>
      <c r="N3926" s="30" t="s">
        <v>50</v>
      </c>
      <c r="O3926" s="28" t="str">
        <f>Def_Sistemas_Conectores_Cabos!$B$8</f>
        <v>SMA-RP 50-ohm</v>
      </c>
      <c r="P3926" s="19" t="str">
        <f>Def_Sistemas_Conectores_Cabos!$B$8</f>
        <v>SMA-RP 50-ohm</v>
      </c>
      <c r="Q3926" s="231" t="s">
        <v>1358</v>
      </c>
      <c r="R3926" s="45">
        <v>0.5</v>
      </c>
      <c r="S3926" s="45">
        <v>0.5</v>
      </c>
      <c r="T3926" s="19" t="str">
        <f>Def_Sistemas_Conectores_Cabos!$C$8</f>
        <v>Cabo coaxial semi-rígido</v>
      </c>
      <c r="U3926" s="56"/>
      <c r="V3926" s="33"/>
      <c r="W3926" s="33"/>
      <c r="X3926" s="33"/>
    </row>
    <row r="3927" ht="15.75" customHeight="1">
      <c r="A3927" s="19" t="str">
        <f>Def_Sistemas_Conectores_Cabos!$A$22</f>
        <v>BPM de elétrons</v>
      </c>
      <c r="B3927" s="22" t="str">
        <f>Datas_Entregas!$A$3</f>
        <v>BTS/Anel</v>
      </c>
      <c r="C3927" s="25">
        <f t="array" ref="C3927">INDEX(Datas_Entregas!$B$2:$B$100, MATCH(B3927, Datas_Entregas!$A$2:$A$100, 0), 1)</f>
        <v>43296</v>
      </c>
      <c r="D3927" s="22" t="str">
        <f>Def_Status_Montagem!$A$4</f>
        <v>Comprado / Esperando entrega</v>
      </c>
      <c r="E3927" s="35" t="str">
        <f>Def_Status_Montagem!$B$4</f>
        <v>Contratada (inclui etiqueta)</v>
      </c>
      <c r="F3927" s="26"/>
      <c r="G3927" s="27"/>
      <c r="H3927" s="26" t="str">
        <f t="array" ref="H3927">INDEX(Def_Instancias_Equipamentos!$E$2:$E$5135, MATCH(K3927, Def_Instancias_Equipamentos!$D$2:$D$5135, 0), 1)</f>
        <v>SI-17C1</v>
      </c>
      <c r="I3927" s="27" t="str">
        <f t="array" ref="I3927">INDEX(Def_Instancias_Equipamentos!$E$2:$E$5135, MATCH(L3927, Def_Instancias_Equipamentos!$D$2:$D$5135, 0), 1)</f>
        <v>SI-17C1</v>
      </c>
      <c r="J3927" s="27" t="str">
        <f t="shared" si="26"/>
        <v>INTERNO</v>
      </c>
      <c r="K3927" s="28" t="str">
        <f>Def_Instancias_Equipamentos!$D$659</f>
        <v>SI-17C1:DI-BPMPkup-2</v>
      </c>
      <c r="L3927" s="19" t="str">
        <f>Def_Instancias_Equipamentos!$D$1170</f>
        <v>SI-17C1:DI-BPMSigPatch-2</v>
      </c>
      <c r="M3927" s="44" t="s">
        <v>80</v>
      </c>
      <c r="N3927" s="30" t="s">
        <v>50</v>
      </c>
      <c r="O3927" s="28" t="str">
        <f>Def_Sistemas_Conectores_Cabos!$B$8</f>
        <v>SMA-RP 50-ohm</v>
      </c>
      <c r="P3927" s="19" t="str">
        <f>Def_Sistemas_Conectores_Cabos!$B$8</f>
        <v>SMA-RP 50-ohm</v>
      </c>
      <c r="Q3927" s="231" t="s">
        <v>1358</v>
      </c>
      <c r="R3927" s="45">
        <v>0.5</v>
      </c>
      <c r="S3927" s="45">
        <v>0.5</v>
      </c>
      <c r="T3927" s="19" t="str">
        <f>Def_Sistemas_Conectores_Cabos!$C$8</f>
        <v>Cabo coaxial semi-rígido</v>
      </c>
      <c r="U3927" s="56"/>
      <c r="V3927" s="33"/>
      <c r="W3927" s="33"/>
      <c r="X3927" s="33"/>
    </row>
    <row r="3928" ht="15.75" customHeight="1">
      <c r="A3928" s="19" t="str">
        <f>Def_Sistemas_Conectores_Cabos!$A$22</f>
        <v>BPM de elétrons</v>
      </c>
      <c r="B3928" s="22" t="str">
        <f>Datas_Entregas!$A$3</f>
        <v>BTS/Anel</v>
      </c>
      <c r="C3928" s="25">
        <f t="array" ref="C3928">INDEX(Datas_Entregas!$B$2:$B$100, MATCH(B3928, Datas_Entregas!$A$2:$A$100, 0), 1)</f>
        <v>43296</v>
      </c>
      <c r="D3928" s="22" t="str">
        <f>Def_Status_Montagem!$A$4</f>
        <v>Comprado / Esperando entrega</v>
      </c>
      <c r="E3928" s="35" t="str">
        <f>Def_Status_Montagem!$B$4</f>
        <v>Contratada (inclui etiqueta)</v>
      </c>
      <c r="F3928" s="26"/>
      <c r="G3928" s="27"/>
      <c r="H3928" s="26" t="str">
        <f t="array" ref="H3928">INDEX(Def_Instancias_Equipamentos!$E$2:$E$5135, MATCH(K3928, Def_Instancias_Equipamentos!$D$2:$D$5135, 0), 1)</f>
        <v>SI-17C2</v>
      </c>
      <c r="I3928" s="27" t="str">
        <f t="array" ref="I3928">INDEX(Def_Instancias_Equipamentos!$E$2:$E$5135, MATCH(L3928, Def_Instancias_Equipamentos!$D$2:$D$5135, 0), 1)</f>
        <v>SI-17C2</v>
      </c>
      <c r="J3928" s="27" t="str">
        <f t="shared" si="26"/>
        <v>INTERNO</v>
      </c>
      <c r="K3928" s="28" t="str">
        <f>Def_Instancias_Equipamentos!$D$660</f>
        <v>SI-17C2:DI-BPMPkup</v>
      </c>
      <c r="L3928" s="19" t="str">
        <f>Def_Instancias_Equipamentos!$D$1171</f>
        <v>SI-17C2:DI-BPMSigPatch</v>
      </c>
      <c r="M3928" s="44" t="s">
        <v>80</v>
      </c>
      <c r="N3928" s="30" t="s">
        <v>50</v>
      </c>
      <c r="O3928" s="28" t="str">
        <f>Def_Sistemas_Conectores_Cabos!$B$8</f>
        <v>SMA-RP 50-ohm</v>
      </c>
      <c r="P3928" s="19" t="str">
        <f>Def_Sistemas_Conectores_Cabos!$B$8</f>
        <v>SMA-RP 50-ohm</v>
      </c>
      <c r="Q3928" s="231" t="s">
        <v>1358</v>
      </c>
      <c r="R3928" s="45">
        <v>0.5</v>
      </c>
      <c r="S3928" s="45">
        <v>0.5</v>
      </c>
      <c r="T3928" s="19" t="str">
        <f>Def_Sistemas_Conectores_Cabos!$C$8</f>
        <v>Cabo coaxial semi-rígido</v>
      </c>
      <c r="U3928" s="56"/>
      <c r="V3928" s="33"/>
      <c r="W3928" s="33"/>
      <c r="X3928" s="33"/>
    </row>
    <row r="3929" ht="15.75" customHeight="1">
      <c r="A3929" s="19" t="str">
        <f>Def_Sistemas_Conectores_Cabos!$A$22</f>
        <v>BPM de elétrons</v>
      </c>
      <c r="B3929" s="22" t="str">
        <f>Datas_Entregas!$A$3</f>
        <v>BTS/Anel</v>
      </c>
      <c r="C3929" s="25">
        <f t="array" ref="C3929">INDEX(Datas_Entregas!$B$2:$B$100, MATCH(B3929, Datas_Entregas!$A$2:$A$100, 0), 1)</f>
        <v>43296</v>
      </c>
      <c r="D3929" s="22" t="str">
        <f>Def_Status_Montagem!$A$4</f>
        <v>Comprado / Esperando entrega</v>
      </c>
      <c r="E3929" s="35" t="str">
        <f>Def_Status_Montagem!$B$4</f>
        <v>Contratada (inclui etiqueta)</v>
      </c>
      <c r="F3929" s="26"/>
      <c r="G3929" s="27"/>
      <c r="H3929" s="26" t="str">
        <f t="array" ref="H3929">INDEX(Def_Instancias_Equipamentos!$E$2:$E$5135, MATCH(K3929, Def_Instancias_Equipamentos!$D$2:$D$5135, 0), 1)</f>
        <v>SI-17C3</v>
      </c>
      <c r="I3929" s="27" t="str">
        <f t="array" ref="I3929">INDEX(Def_Instancias_Equipamentos!$E$2:$E$5135, MATCH(L3929, Def_Instancias_Equipamentos!$D$2:$D$5135, 0), 1)</f>
        <v>SI-17C3</v>
      </c>
      <c r="J3929" s="27" t="str">
        <f t="shared" si="26"/>
        <v>INTERNO</v>
      </c>
      <c r="K3929" s="28" t="str">
        <f>Def_Instancias_Equipamentos!$D$661</f>
        <v>SI-17C3:DI-BPMPkup-1</v>
      </c>
      <c r="L3929" s="19" t="str">
        <f>Def_Instancias_Equipamentos!$D$1172</f>
        <v>SI-17C3:DI-BPMSigPatch-1</v>
      </c>
      <c r="M3929" s="44" t="s">
        <v>80</v>
      </c>
      <c r="N3929" s="30" t="s">
        <v>50</v>
      </c>
      <c r="O3929" s="28" t="str">
        <f>Def_Sistemas_Conectores_Cabos!$B$8</f>
        <v>SMA-RP 50-ohm</v>
      </c>
      <c r="P3929" s="19" t="str">
        <f>Def_Sistemas_Conectores_Cabos!$B$8</f>
        <v>SMA-RP 50-ohm</v>
      </c>
      <c r="Q3929" s="231" t="s">
        <v>1358</v>
      </c>
      <c r="R3929" s="45">
        <v>0.5</v>
      </c>
      <c r="S3929" s="45">
        <v>0.5</v>
      </c>
      <c r="T3929" s="19" t="str">
        <f>Def_Sistemas_Conectores_Cabos!$C$8</f>
        <v>Cabo coaxial semi-rígido</v>
      </c>
      <c r="U3929" s="56"/>
      <c r="V3929" s="33"/>
      <c r="W3929" s="33"/>
      <c r="X3929" s="33"/>
    </row>
    <row r="3930" ht="15.75" customHeight="1">
      <c r="A3930" s="19" t="str">
        <f>Def_Sistemas_Conectores_Cabos!$A$22</f>
        <v>BPM de elétrons</v>
      </c>
      <c r="B3930" s="22" t="str">
        <f>Datas_Entregas!$A$3</f>
        <v>BTS/Anel</v>
      </c>
      <c r="C3930" s="25">
        <f t="array" ref="C3930">INDEX(Datas_Entregas!$B$2:$B$100, MATCH(B3930, Datas_Entregas!$A$2:$A$100, 0), 1)</f>
        <v>43296</v>
      </c>
      <c r="D3930" s="22" t="str">
        <f>Def_Status_Montagem!$A$4</f>
        <v>Comprado / Esperando entrega</v>
      </c>
      <c r="E3930" s="35" t="str">
        <f>Def_Status_Montagem!$B$4</f>
        <v>Contratada (inclui etiqueta)</v>
      </c>
      <c r="F3930" s="26"/>
      <c r="G3930" s="27"/>
      <c r="H3930" s="26" t="str">
        <f t="array" ref="H3930">INDEX(Def_Instancias_Equipamentos!$E$2:$E$5135, MATCH(K3930, Def_Instancias_Equipamentos!$D$2:$D$5135, 0), 1)</f>
        <v>SI-17C3</v>
      </c>
      <c r="I3930" s="27" t="str">
        <f t="array" ref="I3930">INDEX(Def_Instancias_Equipamentos!$E$2:$E$5135, MATCH(L3930, Def_Instancias_Equipamentos!$D$2:$D$5135, 0), 1)</f>
        <v>SI-17C3</v>
      </c>
      <c r="J3930" s="27" t="str">
        <f t="shared" si="26"/>
        <v>INTERNO</v>
      </c>
      <c r="K3930" s="28" t="str">
        <f>Def_Instancias_Equipamentos!$D$662</f>
        <v>SI-17C3:DI-BPMPkup-2</v>
      </c>
      <c r="L3930" s="19" t="str">
        <f>Def_Instancias_Equipamentos!$D$1173</f>
        <v>SI-17C3:DI-BPMSigPatch-2</v>
      </c>
      <c r="M3930" s="44" t="s">
        <v>80</v>
      </c>
      <c r="N3930" s="30" t="s">
        <v>50</v>
      </c>
      <c r="O3930" s="28" t="str">
        <f>Def_Sistemas_Conectores_Cabos!$B$8</f>
        <v>SMA-RP 50-ohm</v>
      </c>
      <c r="P3930" s="19" t="str">
        <f>Def_Sistemas_Conectores_Cabos!$B$8</f>
        <v>SMA-RP 50-ohm</v>
      </c>
      <c r="Q3930" s="231" t="s">
        <v>1358</v>
      </c>
      <c r="R3930" s="45">
        <v>0.5</v>
      </c>
      <c r="S3930" s="45">
        <v>0.5</v>
      </c>
      <c r="T3930" s="19" t="str">
        <f>Def_Sistemas_Conectores_Cabos!$C$8</f>
        <v>Cabo coaxial semi-rígido</v>
      </c>
      <c r="U3930" s="56"/>
      <c r="V3930" s="33"/>
      <c r="W3930" s="33"/>
      <c r="X3930" s="33"/>
    </row>
    <row r="3931" ht="15.75" customHeight="1">
      <c r="A3931" s="19" t="str">
        <f>Def_Sistemas_Conectores_Cabos!$A$22</f>
        <v>BPM de elétrons</v>
      </c>
      <c r="B3931" s="22" t="str">
        <f>Datas_Entregas!$A$3</f>
        <v>BTS/Anel</v>
      </c>
      <c r="C3931" s="25">
        <f t="array" ref="C3931">INDEX(Datas_Entregas!$B$2:$B$100, MATCH(B3931, Datas_Entregas!$A$2:$A$100, 0), 1)</f>
        <v>43296</v>
      </c>
      <c r="D3931" s="22" t="str">
        <f>Def_Status_Montagem!$A$4</f>
        <v>Comprado / Esperando entrega</v>
      </c>
      <c r="E3931" s="35" t="str">
        <f>Def_Status_Montagem!$B$4</f>
        <v>Contratada (inclui etiqueta)</v>
      </c>
      <c r="F3931" s="26"/>
      <c r="G3931" s="27"/>
      <c r="H3931" s="26" t="str">
        <f t="array" ref="H3931">INDEX(Def_Instancias_Equipamentos!$E$2:$E$5135, MATCH(K3931, Def_Instancias_Equipamentos!$D$2:$D$5135, 0), 1)</f>
        <v>SI-17C4</v>
      </c>
      <c r="I3931" s="27" t="str">
        <f t="array" ref="I3931">INDEX(Def_Instancias_Equipamentos!$E$2:$E$5135, MATCH(L3931, Def_Instancias_Equipamentos!$D$2:$D$5135, 0), 1)</f>
        <v>SI-17C4</v>
      </c>
      <c r="J3931" s="27" t="str">
        <f t="shared" si="26"/>
        <v>INTERNO</v>
      </c>
      <c r="K3931" s="28" t="str">
        <f>Def_Instancias_Equipamentos!$D$663</f>
        <v>SI-17C4:DI-BPMPkup</v>
      </c>
      <c r="L3931" s="19" t="str">
        <f>Def_Instancias_Equipamentos!$D$1174</f>
        <v>SI-17C4:DI-BPMSigPatch</v>
      </c>
      <c r="M3931" s="44" t="s">
        <v>80</v>
      </c>
      <c r="N3931" s="30" t="s">
        <v>50</v>
      </c>
      <c r="O3931" s="28" t="str">
        <f>Def_Sistemas_Conectores_Cabos!$B$8</f>
        <v>SMA-RP 50-ohm</v>
      </c>
      <c r="P3931" s="19" t="str">
        <f>Def_Sistemas_Conectores_Cabos!$B$8</f>
        <v>SMA-RP 50-ohm</v>
      </c>
      <c r="Q3931" s="231" t="s">
        <v>1358</v>
      </c>
      <c r="R3931" s="45">
        <v>0.5</v>
      </c>
      <c r="S3931" s="45">
        <v>0.5</v>
      </c>
      <c r="T3931" s="19" t="str">
        <f>Def_Sistemas_Conectores_Cabos!$C$8</f>
        <v>Cabo coaxial semi-rígido</v>
      </c>
      <c r="U3931" s="56"/>
      <c r="V3931" s="33"/>
      <c r="W3931" s="33"/>
      <c r="X3931" s="33"/>
    </row>
    <row r="3932" ht="15.75" customHeight="1">
      <c r="A3932" s="19" t="str">
        <f>Def_Sistemas_Conectores_Cabos!$A$22</f>
        <v>BPM de elétrons</v>
      </c>
      <c r="B3932" s="22" t="str">
        <f>Datas_Entregas!$A$3</f>
        <v>BTS/Anel</v>
      </c>
      <c r="C3932" s="25">
        <f t="array" ref="C3932">INDEX(Datas_Entregas!$B$2:$B$100, MATCH(B3932, Datas_Entregas!$A$2:$A$100, 0), 1)</f>
        <v>43296</v>
      </c>
      <c r="D3932" s="22" t="str">
        <f>Def_Status_Montagem!$A$4</f>
        <v>Comprado / Esperando entrega</v>
      </c>
      <c r="E3932" s="35" t="str">
        <f>Def_Status_Montagem!$B$4</f>
        <v>Contratada (inclui etiqueta)</v>
      </c>
      <c r="F3932" s="26"/>
      <c r="G3932" s="27"/>
      <c r="H3932" s="26" t="str">
        <f t="array" ref="H3932">INDEX(Def_Instancias_Equipamentos!$E$2:$E$5135, MATCH(K3932, Def_Instancias_Equipamentos!$D$2:$D$5135, 0), 1)</f>
        <v>SI-17M1</v>
      </c>
      <c r="I3932" s="27" t="str">
        <f t="array" ref="I3932">INDEX(Def_Instancias_Equipamentos!$E$2:$E$5135, MATCH(L3932, Def_Instancias_Equipamentos!$D$2:$D$5135, 0), 1)</f>
        <v>SI-17M1</v>
      </c>
      <c r="J3932" s="27" t="str">
        <f t="shared" si="26"/>
        <v>INTERNO</v>
      </c>
      <c r="K3932" s="28" t="str">
        <f>Def_Instancias_Equipamentos!$D$664</f>
        <v>SI-17M1:DI-BPMPkup</v>
      </c>
      <c r="L3932" s="19" t="str">
        <f>Def_Instancias_Equipamentos!$D$1175</f>
        <v>SI-17M1:DI-BPMSigPatch</v>
      </c>
      <c r="M3932" s="44" t="s">
        <v>80</v>
      </c>
      <c r="N3932" s="30" t="s">
        <v>50</v>
      </c>
      <c r="O3932" s="28" t="str">
        <f>Def_Sistemas_Conectores_Cabos!$B$8</f>
        <v>SMA-RP 50-ohm</v>
      </c>
      <c r="P3932" s="19" t="str">
        <f>Def_Sistemas_Conectores_Cabos!$B$8</f>
        <v>SMA-RP 50-ohm</v>
      </c>
      <c r="Q3932" s="231" t="s">
        <v>1358</v>
      </c>
      <c r="R3932" s="45">
        <v>0.5</v>
      </c>
      <c r="S3932" s="45">
        <v>0.5</v>
      </c>
      <c r="T3932" s="19" t="str">
        <f>Def_Sistemas_Conectores_Cabos!$C$8</f>
        <v>Cabo coaxial semi-rígido</v>
      </c>
      <c r="U3932" s="56"/>
      <c r="V3932" s="33"/>
      <c r="W3932" s="33"/>
      <c r="X3932" s="33"/>
    </row>
    <row r="3933" ht="15.75" customHeight="1">
      <c r="A3933" s="19" t="str">
        <f>Def_Sistemas_Conectores_Cabos!$A$22</f>
        <v>BPM de elétrons</v>
      </c>
      <c r="B3933" s="22" t="str">
        <f>Datas_Entregas!$A$3</f>
        <v>BTS/Anel</v>
      </c>
      <c r="C3933" s="25">
        <f t="array" ref="C3933">INDEX(Datas_Entregas!$B$2:$B$100, MATCH(B3933, Datas_Entregas!$A$2:$A$100, 0), 1)</f>
        <v>43296</v>
      </c>
      <c r="D3933" s="22" t="str">
        <f>Def_Status_Montagem!$A$4</f>
        <v>Comprado / Esperando entrega</v>
      </c>
      <c r="E3933" s="35" t="str">
        <f>Def_Status_Montagem!$B$4</f>
        <v>Contratada (inclui etiqueta)</v>
      </c>
      <c r="F3933" s="26"/>
      <c r="G3933" s="27"/>
      <c r="H3933" s="26" t="str">
        <f t="array" ref="H3933">INDEX(Def_Instancias_Equipamentos!$E$2:$E$5135, MATCH(K3933, Def_Instancias_Equipamentos!$D$2:$D$5135, 0), 1)</f>
        <v>SI-17M2</v>
      </c>
      <c r="I3933" s="27" t="str">
        <f t="array" ref="I3933">INDEX(Def_Instancias_Equipamentos!$E$2:$E$5135, MATCH(L3933, Def_Instancias_Equipamentos!$D$2:$D$5135, 0), 1)</f>
        <v>SI-17M2</v>
      </c>
      <c r="J3933" s="27" t="str">
        <f t="shared" si="26"/>
        <v>INTERNO</v>
      </c>
      <c r="K3933" s="28" t="str">
        <f>Def_Instancias_Equipamentos!$D$665</f>
        <v>SI-17M2:DI-BPMPkup</v>
      </c>
      <c r="L3933" s="19" t="str">
        <f>Def_Instancias_Equipamentos!$D$1176</f>
        <v>SI-17M2:DI-BPMSigPatch</v>
      </c>
      <c r="M3933" s="44" t="s">
        <v>80</v>
      </c>
      <c r="N3933" s="30" t="s">
        <v>50</v>
      </c>
      <c r="O3933" s="28" t="str">
        <f>Def_Sistemas_Conectores_Cabos!$B$8</f>
        <v>SMA-RP 50-ohm</v>
      </c>
      <c r="P3933" s="19" t="str">
        <f>Def_Sistemas_Conectores_Cabos!$B$8</f>
        <v>SMA-RP 50-ohm</v>
      </c>
      <c r="Q3933" s="231" t="s">
        <v>1358</v>
      </c>
      <c r="R3933" s="45">
        <v>0.5</v>
      </c>
      <c r="S3933" s="45">
        <v>0.5</v>
      </c>
      <c r="T3933" s="19" t="str">
        <f>Def_Sistemas_Conectores_Cabos!$C$8</f>
        <v>Cabo coaxial semi-rígido</v>
      </c>
      <c r="U3933" s="56"/>
      <c r="V3933" s="33"/>
      <c r="W3933" s="33"/>
      <c r="X3933" s="33"/>
    </row>
    <row r="3934" ht="15.75" customHeight="1">
      <c r="A3934" s="19" t="str">
        <f>Def_Sistemas_Conectores_Cabos!$A$22</f>
        <v>BPM de elétrons</v>
      </c>
      <c r="B3934" s="22" t="str">
        <f>Datas_Entregas!$A$3</f>
        <v>BTS/Anel</v>
      </c>
      <c r="C3934" s="25">
        <f t="array" ref="C3934">INDEX(Datas_Entregas!$B$2:$B$100, MATCH(B3934, Datas_Entregas!$A$2:$A$100, 0), 1)</f>
        <v>43296</v>
      </c>
      <c r="D3934" s="22" t="str">
        <f>Def_Status_Montagem!$A$4</f>
        <v>Comprado / Esperando entrega</v>
      </c>
      <c r="E3934" s="35" t="str">
        <f>Def_Status_Montagem!$B$4</f>
        <v>Contratada (inclui etiqueta)</v>
      </c>
      <c r="F3934" s="26"/>
      <c r="G3934" s="27"/>
      <c r="H3934" s="26" t="str">
        <f t="array" ref="H3934">INDEX(Def_Instancias_Equipamentos!$E$2:$E$5135, MATCH(K3934, Def_Instancias_Equipamentos!$D$2:$D$5135, 0), 1)</f>
        <v>SI-17SA</v>
      </c>
      <c r="I3934" s="27" t="str">
        <f t="array" ref="I3934">INDEX(Def_Instancias_Equipamentos!$E$2:$E$5135, MATCH(L3934, Def_Instancias_Equipamentos!$D$2:$D$5135, 0), 1)</f>
        <v>SI-17SA</v>
      </c>
      <c r="J3934" s="27" t="str">
        <f t="shared" si="26"/>
        <v>INTERNO</v>
      </c>
      <c r="K3934" s="28" t="str">
        <f>Def_Instancias_Equipamentos!$D$722</f>
        <v>SI-17SA:DI-BPMPkup-1</v>
      </c>
      <c r="L3934" s="19" t="str">
        <f>Def_Instancias_Equipamentos!$D$1233</f>
        <v>SI-17SA:DI-BPMSigPatch-1</v>
      </c>
      <c r="M3934" s="44" t="s">
        <v>80</v>
      </c>
      <c r="N3934" s="30" t="s">
        <v>50</v>
      </c>
      <c r="O3934" s="28" t="str">
        <f>Def_Sistemas_Conectores_Cabos!$B$8</f>
        <v>SMA-RP 50-ohm</v>
      </c>
      <c r="P3934" s="19" t="str">
        <f>Def_Sistemas_Conectores_Cabos!$B$8</f>
        <v>SMA-RP 50-ohm</v>
      </c>
      <c r="Q3934" s="231" t="s">
        <v>1358</v>
      </c>
      <c r="R3934" s="45">
        <v>0.5</v>
      </c>
      <c r="S3934" s="45">
        <v>0.5</v>
      </c>
      <c r="T3934" s="19" t="str">
        <f>Def_Sistemas_Conectores_Cabos!$C$8</f>
        <v>Cabo coaxial semi-rígido</v>
      </c>
      <c r="U3934" s="56"/>
      <c r="V3934" s="33"/>
      <c r="W3934" s="33"/>
      <c r="X3934" s="33"/>
    </row>
    <row r="3935" ht="15.75" customHeight="1">
      <c r="A3935" s="19" t="str">
        <f>Def_Sistemas_Conectores_Cabos!$A$22</f>
        <v>BPM de elétrons</v>
      </c>
      <c r="B3935" s="22" t="str">
        <f>Datas_Entregas!$A$3</f>
        <v>BTS/Anel</v>
      </c>
      <c r="C3935" s="25">
        <f t="array" ref="C3935">INDEX(Datas_Entregas!$B$2:$B$100, MATCH(B3935, Datas_Entregas!$A$2:$A$100, 0), 1)</f>
        <v>43296</v>
      </c>
      <c r="D3935" s="22" t="str">
        <f>Def_Status_Montagem!$A$4</f>
        <v>Comprado / Esperando entrega</v>
      </c>
      <c r="E3935" s="35" t="str">
        <f>Def_Status_Montagem!$B$4</f>
        <v>Contratada (inclui etiqueta)</v>
      </c>
      <c r="F3935" s="26"/>
      <c r="G3935" s="27"/>
      <c r="H3935" s="26" t="str">
        <f t="array" ref="H3935">INDEX(Def_Instancias_Equipamentos!$E$2:$E$5135, MATCH(K3935, Def_Instancias_Equipamentos!$D$2:$D$5135, 0), 1)</f>
        <v>SI-17SA</v>
      </c>
      <c r="I3935" s="27" t="str">
        <f t="array" ref="I3935">INDEX(Def_Instancias_Equipamentos!$E$2:$E$5135, MATCH(L3935, Def_Instancias_Equipamentos!$D$2:$D$5135, 0), 1)</f>
        <v>SI-17SA</v>
      </c>
      <c r="J3935" s="27" t="str">
        <f t="shared" si="26"/>
        <v>INTERNO</v>
      </c>
      <c r="K3935" s="28" t="str">
        <f>Def_Instancias_Equipamentos!$D$723</f>
        <v>SI-17SA:DI-BPMPkup-2</v>
      </c>
      <c r="L3935" s="19" t="str">
        <f>Def_Instancias_Equipamentos!$D$1234</f>
        <v>SI-17SA:DI-BPMSigPatch-2</v>
      </c>
      <c r="M3935" s="44" t="s">
        <v>80</v>
      </c>
      <c r="N3935" s="30" t="s">
        <v>50</v>
      </c>
      <c r="O3935" s="28" t="str">
        <f>Def_Sistemas_Conectores_Cabos!$B$8</f>
        <v>SMA-RP 50-ohm</v>
      </c>
      <c r="P3935" s="19" t="str">
        <f>Def_Sistemas_Conectores_Cabos!$B$8</f>
        <v>SMA-RP 50-ohm</v>
      </c>
      <c r="Q3935" s="231" t="s">
        <v>1358</v>
      </c>
      <c r="R3935" s="45">
        <v>0.5</v>
      </c>
      <c r="S3935" s="45">
        <v>0.5</v>
      </c>
      <c r="T3935" s="19" t="str">
        <f>Def_Sistemas_Conectores_Cabos!$C$8</f>
        <v>Cabo coaxial semi-rígido</v>
      </c>
      <c r="U3935" s="56"/>
      <c r="V3935" s="33"/>
      <c r="W3935" s="33"/>
      <c r="X3935" s="33"/>
    </row>
    <row r="3936" ht="15.75" customHeight="1">
      <c r="A3936" s="19" t="str">
        <f>Def_Sistemas_Conectores_Cabos!$A$22</f>
        <v>BPM de elétrons</v>
      </c>
      <c r="B3936" s="22" t="str">
        <f>Datas_Entregas!$A$3</f>
        <v>BTS/Anel</v>
      </c>
      <c r="C3936" s="25">
        <f t="array" ref="C3936">INDEX(Datas_Entregas!$B$2:$B$100, MATCH(B3936, Datas_Entregas!$A$2:$A$100, 0), 1)</f>
        <v>43296</v>
      </c>
      <c r="D3936" s="22" t="str">
        <f>Def_Status_Montagem!$A$4</f>
        <v>Comprado / Esperando entrega</v>
      </c>
      <c r="E3936" s="35" t="str">
        <f>Def_Status_Montagem!$B$4</f>
        <v>Contratada (inclui etiqueta)</v>
      </c>
      <c r="F3936" s="26"/>
      <c r="G3936" s="27"/>
      <c r="H3936" s="26" t="str">
        <f t="array" ref="H3936">INDEX(Def_Instancias_Equipamentos!$E$2:$E$5135, MATCH(K3936, Def_Instancias_Equipamentos!$D$2:$D$5135, 0), 1)</f>
        <v>SI-18C1</v>
      </c>
      <c r="I3936" s="27" t="str">
        <f t="array" ref="I3936">INDEX(Def_Instancias_Equipamentos!$E$2:$E$5135, MATCH(L3936, Def_Instancias_Equipamentos!$D$2:$D$5135, 0), 1)</f>
        <v>SI-18C1</v>
      </c>
      <c r="J3936" s="27" t="str">
        <f t="shared" si="26"/>
        <v>INTERNO</v>
      </c>
      <c r="K3936" s="28" t="str">
        <f>Def_Instancias_Equipamentos!$D$666</f>
        <v>SI-18C1:DI-BPMPkup-1</v>
      </c>
      <c r="L3936" s="19" t="str">
        <f>Def_Instancias_Equipamentos!$D$1177</f>
        <v>SI-18C1:DI-BPMSigPatch-1</v>
      </c>
      <c r="M3936" s="44" t="s">
        <v>80</v>
      </c>
      <c r="N3936" s="30" t="s">
        <v>50</v>
      </c>
      <c r="O3936" s="28" t="str">
        <f>Def_Sistemas_Conectores_Cabos!$B$8</f>
        <v>SMA-RP 50-ohm</v>
      </c>
      <c r="P3936" s="19" t="str">
        <f>Def_Sistemas_Conectores_Cabos!$B$8</f>
        <v>SMA-RP 50-ohm</v>
      </c>
      <c r="Q3936" s="231" t="s">
        <v>1358</v>
      </c>
      <c r="R3936" s="45">
        <v>0.5</v>
      </c>
      <c r="S3936" s="45">
        <v>0.5</v>
      </c>
      <c r="T3936" s="19" t="str">
        <f>Def_Sistemas_Conectores_Cabos!$C$8</f>
        <v>Cabo coaxial semi-rígido</v>
      </c>
      <c r="U3936" s="56"/>
      <c r="V3936" s="33"/>
      <c r="W3936" s="33"/>
      <c r="X3936" s="33"/>
    </row>
    <row r="3937" ht="15.75" customHeight="1">
      <c r="A3937" s="19" t="str">
        <f>Def_Sistemas_Conectores_Cabos!$A$22</f>
        <v>BPM de elétrons</v>
      </c>
      <c r="B3937" s="22" t="str">
        <f>Datas_Entregas!$A$3</f>
        <v>BTS/Anel</v>
      </c>
      <c r="C3937" s="25">
        <f t="array" ref="C3937">INDEX(Datas_Entregas!$B$2:$B$100, MATCH(B3937, Datas_Entregas!$A$2:$A$100, 0), 1)</f>
        <v>43296</v>
      </c>
      <c r="D3937" s="22" t="str">
        <f>Def_Status_Montagem!$A$4</f>
        <v>Comprado / Esperando entrega</v>
      </c>
      <c r="E3937" s="35" t="str">
        <f>Def_Status_Montagem!$B$4</f>
        <v>Contratada (inclui etiqueta)</v>
      </c>
      <c r="F3937" s="26"/>
      <c r="G3937" s="27"/>
      <c r="H3937" s="26" t="str">
        <f t="array" ref="H3937">INDEX(Def_Instancias_Equipamentos!$E$2:$E$5135, MATCH(K3937, Def_Instancias_Equipamentos!$D$2:$D$5135, 0), 1)</f>
        <v>SI-18C1</v>
      </c>
      <c r="I3937" s="27" t="str">
        <f t="array" ref="I3937">INDEX(Def_Instancias_Equipamentos!$E$2:$E$5135, MATCH(L3937, Def_Instancias_Equipamentos!$D$2:$D$5135, 0), 1)</f>
        <v>SI-18C1</v>
      </c>
      <c r="J3937" s="27" t="str">
        <f t="shared" si="26"/>
        <v>INTERNO</v>
      </c>
      <c r="K3937" s="28" t="str">
        <f>Def_Instancias_Equipamentos!$D$667</f>
        <v>SI-18C1:DI-BPMPkup-2</v>
      </c>
      <c r="L3937" s="19" t="str">
        <f>Def_Instancias_Equipamentos!$D$1178</f>
        <v>SI-18C1:DI-BPMSigPatch-2</v>
      </c>
      <c r="M3937" s="44" t="s">
        <v>80</v>
      </c>
      <c r="N3937" s="30" t="s">
        <v>50</v>
      </c>
      <c r="O3937" s="28" t="str">
        <f>Def_Sistemas_Conectores_Cabos!$B$8</f>
        <v>SMA-RP 50-ohm</v>
      </c>
      <c r="P3937" s="19" t="str">
        <f>Def_Sistemas_Conectores_Cabos!$B$8</f>
        <v>SMA-RP 50-ohm</v>
      </c>
      <c r="Q3937" s="231" t="s">
        <v>1358</v>
      </c>
      <c r="R3937" s="45">
        <v>0.5</v>
      </c>
      <c r="S3937" s="45">
        <v>0.5</v>
      </c>
      <c r="T3937" s="19" t="str">
        <f>Def_Sistemas_Conectores_Cabos!$C$8</f>
        <v>Cabo coaxial semi-rígido</v>
      </c>
      <c r="U3937" s="56"/>
      <c r="V3937" s="33"/>
      <c r="W3937" s="33"/>
      <c r="X3937" s="33"/>
    </row>
    <row r="3938" ht="15.75" customHeight="1">
      <c r="A3938" s="19" t="str">
        <f>Def_Sistemas_Conectores_Cabos!$A$22</f>
        <v>BPM de elétrons</v>
      </c>
      <c r="B3938" s="22" t="str">
        <f>Datas_Entregas!$A$3</f>
        <v>BTS/Anel</v>
      </c>
      <c r="C3938" s="25">
        <f t="array" ref="C3938">INDEX(Datas_Entregas!$B$2:$B$100, MATCH(B3938, Datas_Entregas!$A$2:$A$100, 0), 1)</f>
        <v>43296</v>
      </c>
      <c r="D3938" s="22" t="str">
        <f>Def_Status_Montagem!$A$4</f>
        <v>Comprado / Esperando entrega</v>
      </c>
      <c r="E3938" s="35" t="str">
        <f>Def_Status_Montagem!$B$4</f>
        <v>Contratada (inclui etiqueta)</v>
      </c>
      <c r="F3938" s="26"/>
      <c r="G3938" s="27"/>
      <c r="H3938" s="26" t="str">
        <f t="array" ref="H3938">INDEX(Def_Instancias_Equipamentos!$E$2:$E$5135, MATCH(K3938, Def_Instancias_Equipamentos!$D$2:$D$5135, 0), 1)</f>
        <v>SI-18C2</v>
      </c>
      <c r="I3938" s="27" t="str">
        <f t="array" ref="I3938">INDEX(Def_Instancias_Equipamentos!$E$2:$E$5135, MATCH(L3938, Def_Instancias_Equipamentos!$D$2:$D$5135, 0), 1)</f>
        <v>SI-18C2</v>
      </c>
      <c r="J3938" s="27" t="str">
        <f t="shared" si="26"/>
        <v>INTERNO</v>
      </c>
      <c r="K3938" s="28" t="str">
        <f>Def_Instancias_Equipamentos!$D$668</f>
        <v>SI-18C2:DI-BPMPkup</v>
      </c>
      <c r="L3938" s="19" t="str">
        <f>Def_Instancias_Equipamentos!$D$1179</f>
        <v>SI-18C2:DI-BPMSigPatch</v>
      </c>
      <c r="M3938" s="44" t="s">
        <v>80</v>
      </c>
      <c r="N3938" s="30" t="s">
        <v>50</v>
      </c>
      <c r="O3938" s="28" t="str">
        <f>Def_Sistemas_Conectores_Cabos!$B$8</f>
        <v>SMA-RP 50-ohm</v>
      </c>
      <c r="P3938" s="19" t="str">
        <f>Def_Sistemas_Conectores_Cabos!$B$8</f>
        <v>SMA-RP 50-ohm</v>
      </c>
      <c r="Q3938" s="231" t="s">
        <v>1358</v>
      </c>
      <c r="R3938" s="45">
        <v>0.5</v>
      </c>
      <c r="S3938" s="45">
        <v>0.5</v>
      </c>
      <c r="T3938" s="19" t="str">
        <f>Def_Sistemas_Conectores_Cabos!$C$8</f>
        <v>Cabo coaxial semi-rígido</v>
      </c>
      <c r="U3938" s="56"/>
      <c r="V3938" s="33"/>
      <c r="W3938" s="33"/>
      <c r="X3938" s="33"/>
    </row>
    <row r="3939" ht="15.75" customHeight="1">
      <c r="A3939" s="19" t="str">
        <f>Def_Sistemas_Conectores_Cabos!$A$22</f>
        <v>BPM de elétrons</v>
      </c>
      <c r="B3939" s="22" t="str">
        <f>Datas_Entregas!$A$3</f>
        <v>BTS/Anel</v>
      </c>
      <c r="C3939" s="25">
        <f t="array" ref="C3939">INDEX(Datas_Entregas!$B$2:$B$100, MATCH(B3939, Datas_Entregas!$A$2:$A$100, 0), 1)</f>
        <v>43296</v>
      </c>
      <c r="D3939" s="22" t="str">
        <f>Def_Status_Montagem!$A$4</f>
        <v>Comprado / Esperando entrega</v>
      </c>
      <c r="E3939" s="35" t="str">
        <f>Def_Status_Montagem!$B$4</f>
        <v>Contratada (inclui etiqueta)</v>
      </c>
      <c r="F3939" s="26"/>
      <c r="G3939" s="27"/>
      <c r="H3939" s="26" t="str">
        <f t="array" ref="H3939">INDEX(Def_Instancias_Equipamentos!$E$2:$E$5135, MATCH(K3939, Def_Instancias_Equipamentos!$D$2:$D$5135, 0), 1)</f>
        <v>SI-18C3</v>
      </c>
      <c r="I3939" s="27" t="str">
        <f t="array" ref="I3939">INDEX(Def_Instancias_Equipamentos!$E$2:$E$5135, MATCH(L3939, Def_Instancias_Equipamentos!$D$2:$D$5135, 0), 1)</f>
        <v>SI-18C3</v>
      </c>
      <c r="J3939" s="27" t="str">
        <f t="shared" si="26"/>
        <v>INTERNO</v>
      </c>
      <c r="K3939" s="28" t="str">
        <f>Def_Instancias_Equipamentos!$D$669</f>
        <v>SI-18C3:DI-BPMPkup-1</v>
      </c>
      <c r="L3939" s="19" t="str">
        <f>Def_Instancias_Equipamentos!$D$1180</f>
        <v>SI-18C3:DI-BPMSigPatch-1</v>
      </c>
      <c r="M3939" s="44" t="s">
        <v>80</v>
      </c>
      <c r="N3939" s="30" t="s">
        <v>50</v>
      </c>
      <c r="O3939" s="28" t="str">
        <f>Def_Sistemas_Conectores_Cabos!$B$8</f>
        <v>SMA-RP 50-ohm</v>
      </c>
      <c r="P3939" s="19" t="str">
        <f>Def_Sistemas_Conectores_Cabos!$B$8</f>
        <v>SMA-RP 50-ohm</v>
      </c>
      <c r="Q3939" s="231" t="s">
        <v>1358</v>
      </c>
      <c r="R3939" s="45">
        <v>0.5</v>
      </c>
      <c r="S3939" s="45">
        <v>0.5</v>
      </c>
      <c r="T3939" s="19" t="str">
        <f>Def_Sistemas_Conectores_Cabos!$C$8</f>
        <v>Cabo coaxial semi-rígido</v>
      </c>
      <c r="U3939" s="56"/>
      <c r="V3939" s="33"/>
      <c r="W3939" s="33"/>
      <c r="X3939" s="33"/>
    </row>
    <row r="3940" ht="15.75" customHeight="1">
      <c r="A3940" s="19" t="str">
        <f>Def_Sistemas_Conectores_Cabos!$A$22</f>
        <v>BPM de elétrons</v>
      </c>
      <c r="B3940" s="22" t="str">
        <f>Datas_Entregas!$A$3</f>
        <v>BTS/Anel</v>
      </c>
      <c r="C3940" s="25">
        <f t="array" ref="C3940">INDEX(Datas_Entregas!$B$2:$B$100, MATCH(B3940, Datas_Entregas!$A$2:$A$100, 0), 1)</f>
        <v>43296</v>
      </c>
      <c r="D3940" s="22" t="str">
        <f>Def_Status_Montagem!$A$4</f>
        <v>Comprado / Esperando entrega</v>
      </c>
      <c r="E3940" s="35" t="str">
        <f>Def_Status_Montagem!$B$4</f>
        <v>Contratada (inclui etiqueta)</v>
      </c>
      <c r="F3940" s="26"/>
      <c r="G3940" s="27"/>
      <c r="H3940" s="26" t="str">
        <f t="array" ref="H3940">INDEX(Def_Instancias_Equipamentos!$E$2:$E$5135, MATCH(K3940, Def_Instancias_Equipamentos!$D$2:$D$5135, 0), 1)</f>
        <v>SI-18C3</v>
      </c>
      <c r="I3940" s="27" t="str">
        <f t="array" ref="I3940">INDEX(Def_Instancias_Equipamentos!$E$2:$E$5135, MATCH(L3940, Def_Instancias_Equipamentos!$D$2:$D$5135, 0), 1)</f>
        <v>SI-18C3</v>
      </c>
      <c r="J3940" s="27" t="str">
        <f t="shared" si="26"/>
        <v>INTERNO</v>
      </c>
      <c r="K3940" s="28" t="str">
        <f>Def_Instancias_Equipamentos!$D$670</f>
        <v>SI-18C3:DI-BPMPkup-2</v>
      </c>
      <c r="L3940" s="19" t="str">
        <f>Def_Instancias_Equipamentos!$D$1181</f>
        <v>SI-18C3:DI-BPMSigPatch-2</v>
      </c>
      <c r="M3940" s="44" t="s">
        <v>80</v>
      </c>
      <c r="N3940" s="30" t="s">
        <v>50</v>
      </c>
      <c r="O3940" s="28" t="str">
        <f>Def_Sistemas_Conectores_Cabos!$B$8</f>
        <v>SMA-RP 50-ohm</v>
      </c>
      <c r="P3940" s="19" t="str">
        <f>Def_Sistemas_Conectores_Cabos!$B$8</f>
        <v>SMA-RP 50-ohm</v>
      </c>
      <c r="Q3940" s="231" t="s">
        <v>1358</v>
      </c>
      <c r="R3940" s="45">
        <v>0.5</v>
      </c>
      <c r="S3940" s="45">
        <v>0.5</v>
      </c>
      <c r="T3940" s="19" t="str">
        <f>Def_Sistemas_Conectores_Cabos!$C$8</f>
        <v>Cabo coaxial semi-rígido</v>
      </c>
      <c r="U3940" s="56"/>
      <c r="V3940" s="33"/>
      <c r="W3940" s="33"/>
      <c r="X3940" s="33"/>
    </row>
    <row r="3941" ht="15.75" customHeight="1">
      <c r="A3941" s="19" t="str">
        <f>Def_Sistemas_Conectores_Cabos!$A$22</f>
        <v>BPM de elétrons</v>
      </c>
      <c r="B3941" s="22" t="str">
        <f>Datas_Entregas!$A$3</f>
        <v>BTS/Anel</v>
      </c>
      <c r="C3941" s="25">
        <f t="array" ref="C3941">INDEX(Datas_Entregas!$B$2:$B$100, MATCH(B3941, Datas_Entregas!$A$2:$A$100, 0), 1)</f>
        <v>43296</v>
      </c>
      <c r="D3941" s="22" t="str">
        <f>Def_Status_Montagem!$A$4</f>
        <v>Comprado / Esperando entrega</v>
      </c>
      <c r="E3941" s="35" t="str">
        <f>Def_Status_Montagem!$B$4</f>
        <v>Contratada (inclui etiqueta)</v>
      </c>
      <c r="F3941" s="26"/>
      <c r="G3941" s="27"/>
      <c r="H3941" s="26" t="str">
        <f t="array" ref="H3941">INDEX(Def_Instancias_Equipamentos!$E$2:$E$5135, MATCH(K3941, Def_Instancias_Equipamentos!$D$2:$D$5135, 0), 1)</f>
        <v>SI-18C4</v>
      </c>
      <c r="I3941" s="27" t="str">
        <f t="array" ref="I3941">INDEX(Def_Instancias_Equipamentos!$E$2:$E$5135, MATCH(L3941, Def_Instancias_Equipamentos!$D$2:$D$5135, 0), 1)</f>
        <v>SI-18C4</v>
      </c>
      <c r="J3941" s="27" t="str">
        <f t="shared" si="26"/>
        <v>INTERNO</v>
      </c>
      <c r="K3941" s="28" t="str">
        <f>Def_Instancias_Equipamentos!$D$671</f>
        <v>SI-18C4:DI-BPMPkup</v>
      </c>
      <c r="L3941" s="19" t="str">
        <f>Def_Instancias_Equipamentos!$D$1182</f>
        <v>SI-18C4:DI-BPMSigPatch</v>
      </c>
      <c r="M3941" s="44" t="s">
        <v>80</v>
      </c>
      <c r="N3941" s="30" t="s">
        <v>50</v>
      </c>
      <c r="O3941" s="28" t="str">
        <f>Def_Sistemas_Conectores_Cabos!$B$8</f>
        <v>SMA-RP 50-ohm</v>
      </c>
      <c r="P3941" s="19" t="str">
        <f>Def_Sistemas_Conectores_Cabos!$B$8</f>
        <v>SMA-RP 50-ohm</v>
      </c>
      <c r="Q3941" s="231" t="s">
        <v>1358</v>
      </c>
      <c r="R3941" s="45">
        <v>0.5</v>
      </c>
      <c r="S3941" s="45">
        <v>0.5</v>
      </c>
      <c r="T3941" s="19" t="str">
        <f>Def_Sistemas_Conectores_Cabos!$C$8</f>
        <v>Cabo coaxial semi-rígido</v>
      </c>
      <c r="U3941" s="56"/>
      <c r="V3941" s="33"/>
      <c r="W3941" s="33"/>
      <c r="X3941" s="33"/>
    </row>
    <row r="3942" ht="15.75" customHeight="1">
      <c r="A3942" s="19" t="str">
        <f>Def_Sistemas_Conectores_Cabos!$A$22</f>
        <v>BPM de elétrons</v>
      </c>
      <c r="B3942" s="22" t="str">
        <f>Datas_Entregas!$A$3</f>
        <v>BTS/Anel</v>
      </c>
      <c r="C3942" s="25">
        <f t="array" ref="C3942">INDEX(Datas_Entregas!$B$2:$B$100, MATCH(B3942, Datas_Entregas!$A$2:$A$100, 0), 1)</f>
        <v>43296</v>
      </c>
      <c r="D3942" s="22" t="str">
        <f>Def_Status_Montagem!$A$4</f>
        <v>Comprado / Esperando entrega</v>
      </c>
      <c r="E3942" s="35" t="str">
        <f>Def_Status_Montagem!$B$4</f>
        <v>Contratada (inclui etiqueta)</v>
      </c>
      <c r="F3942" s="26"/>
      <c r="G3942" s="27"/>
      <c r="H3942" s="26" t="str">
        <f t="array" ref="H3942">INDEX(Def_Instancias_Equipamentos!$E$2:$E$5135, MATCH(K3942, Def_Instancias_Equipamentos!$D$2:$D$5135, 0), 1)</f>
        <v>SI-18M1</v>
      </c>
      <c r="I3942" s="27" t="str">
        <f t="array" ref="I3942">INDEX(Def_Instancias_Equipamentos!$E$2:$E$5135, MATCH(L3942, Def_Instancias_Equipamentos!$D$2:$D$5135, 0), 1)</f>
        <v>SI-18M1</v>
      </c>
      <c r="J3942" s="27" t="str">
        <f t="shared" si="26"/>
        <v>INTERNO</v>
      </c>
      <c r="K3942" s="28" t="str">
        <f>Def_Instancias_Equipamentos!$D$672</f>
        <v>SI-18M1:DI-BPMPkup</v>
      </c>
      <c r="L3942" s="19" t="str">
        <f>Def_Instancias_Equipamentos!$D$1183</f>
        <v>SI-18M1:DI-BPMSigPatch</v>
      </c>
      <c r="M3942" s="44" t="s">
        <v>80</v>
      </c>
      <c r="N3942" s="30" t="s">
        <v>50</v>
      </c>
      <c r="O3942" s="28" t="str">
        <f>Def_Sistemas_Conectores_Cabos!$B$8</f>
        <v>SMA-RP 50-ohm</v>
      </c>
      <c r="P3942" s="19" t="str">
        <f>Def_Sistemas_Conectores_Cabos!$B$8</f>
        <v>SMA-RP 50-ohm</v>
      </c>
      <c r="Q3942" s="231" t="s">
        <v>1358</v>
      </c>
      <c r="R3942" s="45">
        <v>0.5</v>
      </c>
      <c r="S3942" s="45">
        <v>0.5</v>
      </c>
      <c r="T3942" s="19" t="str">
        <f>Def_Sistemas_Conectores_Cabos!$C$8</f>
        <v>Cabo coaxial semi-rígido</v>
      </c>
      <c r="U3942" s="56"/>
      <c r="V3942" s="33"/>
      <c r="W3942" s="33"/>
      <c r="X3942" s="33"/>
    </row>
    <row r="3943" ht="15.75" customHeight="1">
      <c r="A3943" s="19" t="str">
        <f>Def_Sistemas_Conectores_Cabos!$A$22</f>
        <v>BPM de elétrons</v>
      </c>
      <c r="B3943" s="22" t="str">
        <f>Datas_Entregas!$A$3</f>
        <v>BTS/Anel</v>
      </c>
      <c r="C3943" s="25">
        <f t="array" ref="C3943">INDEX(Datas_Entregas!$B$2:$B$100, MATCH(B3943, Datas_Entregas!$A$2:$A$100, 0), 1)</f>
        <v>43296</v>
      </c>
      <c r="D3943" s="22" t="str">
        <f>Def_Status_Montagem!$A$4</f>
        <v>Comprado / Esperando entrega</v>
      </c>
      <c r="E3943" s="35" t="str">
        <f>Def_Status_Montagem!$B$4</f>
        <v>Contratada (inclui etiqueta)</v>
      </c>
      <c r="F3943" s="26"/>
      <c r="G3943" s="27"/>
      <c r="H3943" s="26" t="str">
        <f t="array" ref="H3943">INDEX(Def_Instancias_Equipamentos!$E$2:$E$5135, MATCH(K3943, Def_Instancias_Equipamentos!$D$2:$D$5135, 0), 1)</f>
        <v>SI-18M2</v>
      </c>
      <c r="I3943" s="27" t="str">
        <f t="array" ref="I3943">INDEX(Def_Instancias_Equipamentos!$E$2:$E$5135, MATCH(L3943, Def_Instancias_Equipamentos!$D$2:$D$5135, 0), 1)</f>
        <v>SI-18M2</v>
      </c>
      <c r="J3943" s="27" t="str">
        <f t="shared" si="26"/>
        <v>INTERNO</v>
      </c>
      <c r="K3943" s="28" t="str">
        <f>Def_Instancias_Equipamentos!$D$673</f>
        <v>SI-18M2:DI-BPMPkup</v>
      </c>
      <c r="L3943" s="19" t="str">
        <f>Def_Instancias_Equipamentos!$D$1184</f>
        <v>SI-18M2:DI-BPMSigPatch</v>
      </c>
      <c r="M3943" s="44" t="s">
        <v>80</v>
      </c>
      <c r="N3943" s="30" t="s">
        <v>50</v>
      </c>
      <c r="O3943" s="28" t="str">
        <f>Def_Sistemas_Conectores_Cabos!$B$8</f>
        <v>SMA-RP 50-ohm</v>
      </c>
      <c r="P3943" s="19" t="str">
        <f>Def_Sistemas_Conectores_Cabos!$B$8</f>
        <v>SMA-RP 50-ohm</v>
      </c>
      <c r="Q3943" s="231" t="s">
        <v>1358</v>
      </c>
      <c r="R3943" s="45">
        <v>0.5</v>
      </c>
      <c r="S3943" s="45">
        <v>0.5</v>
      </c>
      <c r="T3943" s="19" t="str">
        <f>Def_Sistemas_Conectores_Cabos!$C$8</f>
        <v>Cabo coaxial semi-rígido</v>
      </c>
      <c r="U3943" s="56"/>
      <c r="V3943" s="33"/>
      <c r="W3943" s="33"/>
      <c r="X3943" s="33"/>
    </row>
    <row r="3944" ht="15.75" customHeight="1">
      <c r="A3944" s="19" t="str">
        <f>Def_Sistemas_Conectores_Cabos!$A$22</f>
        <v>BPM de elétrons</v>
      </c>
      <c r="B3944" s="22" t="str">
        <f>Datas_Entregas!$A$3</f>
        <v>BTS/Anel</v>
      </c>
      <c r="C3944" s="25">
        <f t="array" ref="C3944">INDEX(Datas_Entregas!$B$2:$B$100, MATCH(B3944, Datas_Entregas!$A$2:$A$100, 0), 1)</f>
        <v>43296</v>
      </c>
      <c r="D3944" s="22" t="str">
        <f>Def_Status_Montagem!$A$4</f>
        <v>Comprado / Esperando entrega</v>
      </c>
      <c r="E3944" s="35" t="str">
        <f>Def_Status_Montagem!$B$4</f>
        <v>Contratada (inclui etiqueta)</v>
      </c>
      <c r="F3944" s="26"/>
      <c r="G3944" s="27"/>
      <c r="H3944" s="26" t="str">
        <f t="array" ref="H3944">INDEX(Def_Instancias_Equipamentos!$E$2:$E$5135, MATCH(K3944, Def_Instancias_Equipamentos!$D$2:$D$5135, 0), 1)</f>
        <v>SI-18SB</v>
      </c>
      <c r="I3944" s="27" t="str">
        <f t="array" ref="I3944">INDEX(Def_Instancias_Equipamentos!$E$2:$E$5135, MATCH(L3944, Def_Instancias_Equipamentos!$D$2:$D$5135, 0), 1)</f>
        <v>SI-18SB</v>
      </c>
      <c r="J3944" s="27" t="str">
        <f t="shared" si="26"/>
        <v>INTERNO</v>
      </c>
      <c r="K3944" s="28" t="str">
        <f>Def_Instancias_Equipamentos!$D$724</f>
        <v>SI-18SB:DI-BPMPkup-1</v>
      </c>
      <c r="L3944" s="19" t="str">
        <f>Def_Instancias_Equipamentos!$D$1235</f>
        <v>SI-18SB:DI-BPMSigPatch-1</v>
      </c>
      <c r="M3944" s="44" t="s">
        <v>80</v>
      </c>
      <c r="N3944" s="30" t="s">
        <v>50</v>
      </c>
      <c r="O3944" s="28" t="str">
        <f>Def_Sistemas_Conectores_Cabos!$B$8</f>
        <v>SMA-RP 50-ohm</v>
      </c>
      <c r="P3944" s="19" t="str">
        <f>Def_Sistemas_Conectores_Cabos!$B$8</f>
        <v>SMA-RP 50-ohm</v>
      </c>
      <c r="Q3944" s="231" t="s">
        <v>1358</v>
      </c>
      <c r="R3944" s="45">
        <v>0.5</v>
      </c>
      <c r="S3944" s="45">
        <v>0.5</v>
      </c>
      <c r="T3944" s="19" t="str">
        <f>Def_Sistemas_Conectores_Cabos!$C$8</f>
        <v>Cabo coaxial semi-rígido</v>
      </c>
      <c r="U3944" s="56"/>
      <c r="V3944" s="33"/>
      <c r="W3944" s="33"/>
      <c r="X3944" s="33"/>
    </row>
    <row r="3945" ht="15.75" customHeight="1">
      <c r="A3945" s="19" t="str">
        <f>Def_Sistemas_Conectores_Cabos!$A$22</f>
        <v>BPM de elétrons</v>
      </c>
      <c r="B3945" s="22" t="str">
        <f>Datas_Entregas!$A$3</f>
        <v>BTS/Anel</v>
      </c>
      <c r="C3945" s="25">
        <f t="array" ref="C3945">INDEX(Datas_Entregas!$B$2:$B$100, MATCH(B3945, Datas_Entregas!$A$2:$A$100, 0), 1)</f>
        <v>43296</v>
      </c>
      <c r="D3945" s="22" t="str">
        <f>Def_Status_Montagem!$A$4</f>
        <v>Comprado / Esperando entrega</v>
      </c>
      <c r="E3945" s="35" t="str">
        <f>Def_Status_Montagem!$B$4</f>
        <v>Contratada (inclui etiqueta)</v>
      </c>
      <c r="F3945" s="26"/>
      <c r="G3945" s="27"/>
      <c r="H3945" s="26" t="str">
        <f t="array" ref="H3945">INDEX(Def_Instancias_Equipamentos!$E$2:$E$5135, MATCH(K3945, Def_Instancias_Equipamentos!$D$2:$D$5135, 0), 1)</f>
        <v>SI-18SB</v>
      </c>
      <c r="I3945" s="27" t="str">
        <f t="array" ref="I3945">INDEX(Def_Instancias_Equipamentos!$E$2:$E$5135, MATCH(L3945, Def_Instancias_Equipamentos!$D$2:$D$5135, 0), 1)</f>
        <v>SI-18SB</v>
      </c>
      <c r="J3945" s="27" t="str">
        <f t="shared" si="26"/>
        <v>INTERNO</v>
      </c>
      <c r="K3945" s="28" t="str">
        <f>Def_Instancias_Equipamentos!$D$725</f>
        <v>SI-18SB:DI-BPMPkup-2</v>
      </c>
      <c r="L3945" s="19" t="str">
        <f>Def_Instancias_Equipamentos!$D$1236</f>
        <v>SI-18SB:DI-BPMSigPatch-2</v>
      </c>
      <c r="M3945" s="44" t="s">
        <v>80</v>
      </c>
      <c r="N3945" s="30" t="s">
        <v>50</v>
      </c>
      <c r="O3945" s="28" t="str">
        <f>Def_Sistemas_Conectores_Cabos!$B$8</f>
        <v>SMA-RP 50-ohm</v>
      </c>
      <c r="P3945" s="19" t="str">
        <f>Def_Sistemas_Conectores_Cabos!$B$8</f>
        <v>SMA-RP 50-ohm</v>
      </c>
      <c r="Q3945" s="231" t="s">
        <v>1358</v>
      </c>
      <c r="R3945" s="45">
        <v>0.5</v>
      </c>
      <c r="S3945" s="45">
        <v>0.5</v>
      </c>
      <c r="T3945" s="19" t="str">
        <f>Def_Sistemas_Conectores_Cabos!$C$8</f>
        <v>Cabo coaxial semi-rígido</v>
      </c>
      <c r="U3945" s="56"/>
      <c r="V3945" s="33"/>
      <c r="W3945" s="33"/>
      <c r="X3945" s="33"/>
    </row>
    <row r="3946" ht="15.75" customHeight="1">
      <c r="A3946" s="19" t="str">
        <f>Def_Sistemas_Conectores_Cabos!$A$22</f>
        <v>BPM de elétrons</v>
      </c>
      <c r="B3946" s="22" t="str">
        <f>Datas_Entregas!$A$3</f>
        <v>BTS/Anel</v>
      </c>
      <c r="C3946" s="25">
        <f t="array" ref="C3946">INDEX(Datas_Entregas!$B$2:$B$100, MATCH(B3946, Datas_Entregas!$A$2:$A$100, 0), 1)</f>
        <v>43296</v>
      </c>
      <c r="D3946" s="22" t="str">
        <f>Def_Status_Montagem!$A$4</f>
        <v>Comprado / Esperando entrega</v>
      </c>
      <c r="E3946" s="35" t="str">
        <f>Def_Status_Montagem!$B$4</f>
        <v>Contratada (inclui etiqueta)</v>
      </c>
      <c r="F3946" s="26"/>
      <c r="G3946" s="27"/>
      <c r="H3946" s="26" t="str">
        <f t="array" ref="H3946">INDEX(Def_Instancias_Equipamentos!$E$2:$E$5135, MATCH(K3946, Def_Instancias_Equipamentos!$D$2:$D$5135, 0), 1)</f>
        <v>SI-19C1</v>
      </c>
      <c r="I3946" s="27" t="str">
        <f t="array" ref="I3946">INDEX(Def_Instancias_Equipamentos!$E$2:$E$5135, MATCH(L3946, Def_Instancias_Equipamentos!$D$2:$D$5135, 0), 1)</f>
        <v>SI-19C1</v>
      </c>
      <c r="J3946" s="27" t="str">
        <f t="shared" si="26"/>
        <v>INTERNO</v>
      </c>
      <c r="K3946" s="28" t="str">
        <f>Def_Instancias_Equipamentos!$D$674</f>
        <v>SI-19C1:DI-BPMPkup-1</v>
      </c>
      <c r="L3946" s="19" t="str">
        <f>Def_Instancias_Equipamentos!$D$1185</f>
        <v>SI-19C1:DI-BPMSigPatch-1</v>
      </c>
      <c r="M3946" s="44" t="s">
        <v>80</v>
      </c>
      <c r="N3946" s="30" t="s">
        <v>50</v>
      </c>
      <c r="O3946" s="28" t="str">
        <f>Def_Sistemas_Conectores_Cabos!$B$8</f>
        <v>SMA-RP 50-ohm</v>
      </c>
      <c r="P3946" s="19" t="str">
        <f>Def_Sistemas_Conectores_Cabos!$B$8</f>
        <v>SMA-RP 50-ohm</v>
      </c>
      <c r="Q3946" s="231" t="s">
        <v>1358</v>
      </c>
      <c r="R3946" s="45">
        <v>0.5</v>
      </c>
      <c r="S3946" s="45">
        <v>0.5</v>
      </c>
      <c r="T3946" s="19" t="str">
        <f>Def_Sistemas_Conectores_Cabos!$C$8</f>
        <v>Cabo coaxial semi-rígido</v>
      </c>
      <c r="U3946" s="56"/>
      <c r="V3946" s="33"/>
      <c r="W3946" s="33"/>
      <c r="X3946" s="33"/>
    </row>
    <row r="3947" ht="15.75" customHeight="1">
      <c r="A3947" s="19" t="str">
        <f>Def_Sistemas_Conectores_Cabos!$A$22</f>
        <v>BPM de elétrons</v>
      </c>
      <c r="B3947" s="22" t="str">
        <f>Datas_Entregas!$A$3</f>
        <v>BTS/Anel</v>
      </c>
      <c r="C3947" s="25">
        <f t="array" ref="C3947">INDEX(Datas_Entregas!$B$2:$B$100, MATCH(B3947, Datas_Entregas!$A$2:$A$100, 0), 1)</f>
        <v>43296</v>
      </c>
      <c r="D3947" s="22" t="str">
        <f>Def_Status_Montagem!$A$4</f>
        <v>Comprado / Esperando entrega</v>
      </c>
      <c r="E3947" s="35" t="str">
        <f>Def_Status_Montagem!$B$4</f>
        <v>Contratada (inclui etiqueta)</v>
      </c>
      <c r="F3947" s="26"/>
      <c r="G3947" s="27"/>
      <c r="H3947" s="26" t="str">
        <f t="array" ref="H3947">INDEX(Def_Instancias_Equipamentos!$E$2:$E$5135, MATCH(K3947, Def_Instancias_Equipamentos!$D$2:$D$5135, 0), 1)</f>
        <v>SI-19C1</v>
      </c>
      <c r="I3947" s="27" t="str">
        <f t="array" ref="I3947">INDEX(Def_Instancias_Equipamentos!$E$2:$E$5135, MATCH(L3947, Def_Instancias_Equipamentos!$D$2:$D$5135, 0), 1)</f>
        <v>SI-19C1</v>
      </c>
      <c r="J3947" s="27" t="str">
        <f t="shared" si="26"/>
        <v>INTERNO</v>
      </c>
      <c r="K3947" s="28" t="str">
        <f>Def_Instancias_Equipamentos!$D$675</f>
        <v>SI-19C1:DI-BPMPkup-2</v>
      </c>
      <c r="L3947" s="19" t="str">
        <f>Def_Instancias_Equipamentos!$D$1186</f>
        <v>SI-19C1:DI-BPMSigPatch-2</v>
      </c>
      <c r="M3947" s="44" t="s">
        <v>80</v>
      </c>
      <c r="N3947" s="30" t="s">
        <v>50</v>
      </c>
      <c r="O3947" s="28" t="str">
        <f>Def_Sistemas_Conectores_Cabos!$B$8</f>
        <v>SMA-RP 50-ohm</v>
      </c>
      <c r="P3947" s="19" t="str">
        <f>Def_Sistemas_Conectores_Cabos!$B$8</f>
        <v>SMA-RP 50-ohm</v>
      </c>
      <c r="Q3947" s="231" t="s">
        <v>1358</v>
      </c>
      <c r="R3947" s="45">
        <v>0.5</v>
      </c>
      <c r="S3947" s="45">
        <v>0.5</v>
      </c>
      <c r="T3947" s="19" t="str">
        <f>Def_Sistemas_Conectores_Cabos!$C$8</f>
        <v>Cabo coaxial semi-rígido</v>
      </c>
      <c r="U3947" s="56"/>
      <c r="V3947" s="33"/>
      <c r="W3947" s="33"/>
      <c r="X3947" s="33"/>
    </row>
    <row r="3948" ht="15.75" customHeight="1">
      <c r="A3948" s="19" t="str">
        <f>Def_Sistemas_Conectores_Cabos!$A$22</f>
        <v>BPM de elétrons</v>
      </c>
      <c r="B3948" s="22" t="str">
        <f>Datas_Entregas!$A$3</f>
        <v>BTS/Anel</v>
      </c>
      <c r="C3948" s="25">
        <f t="array" ref="C3948">INDEX(Datas_Entregas!$B$2:$B$100, MATCH(B3948, Datas_Entregas!$A$2:$A$100, 0), 1)</f>
        <v>43296</v>
      </c>
      <c r="D3948" s="22" t="str">
        <f>Def_Status_Montagem!$A$4</f>
        <v>Comprado / Esperando entrega</v>
      </c>
      <c r="E3948" s="35" t="str">
        <f>Def_Status_Montagem!$B$4</f>
        <v>Contratada (inclui etiqueta)</v>
      </c>
      <c r="F3948" s="26"/>
      <c r="G3948" s="27"/>
      <c r="H3948" s="26" t="str">
        <f t="array" ref="H3948">INDEX(Def_Instancias_Equipamentos!$E$2:$E$5135, MATCH(K3948, Def_Instancias_Equipamentos!$D$2:$D$5135, 0), 1)</f>
        <v>SI-19C2</v>
      </c>
      <c r="I3948" s="27" t="str">
        <f t="array" ref="I3948">INDEX(Def_Instancias_Equipamentos!$E$2:$E$5135, MATCH(L3948, Def_Instancias_Equipamentos!$D$2:$D$5135, 0), 1)</f>
        <v>SI-19C2</v>
      </c>
      <c r="J3948" s="27" t="str">
        <f t="shared" si="26"/>
        <v>INTERNO</v>
      </c>
      <c r="K3948" s="28" t="str">
        <f>Def_Instancias_Equipamentos!$D$676</f>
        <v>SI-19C2:DI-BPMPkup</v>
      </c>
      <c r="L3948" s="19" t="str">
        <f>Def_Instancias_Equipamentos!$D$1187</f>
        <v>SI-19C2:DI-BPMSigPatch</v>
      </c>
      <c r="M3948" s="44" t="s">
        <v>80</v>
      </c>
      <c r="N3948" s="30" t="s">
        <v>50</v>
      </c>
      <c r="O3948" s="28" t="str">
        <f>Def_Sistemas_Conectores_Cabos!$B$8</f>
        <v>SMA-RP 50-ohm</v>
      </c>
      <c r="P3948" s="19" t="str">
        <f>Def_Sistemas_Conectores_Cabos!$B$8</f>
        <v>SMA-RP 50-ohm</v>
      </c>
      <c r="Q3948" s="231" t="s">
        <v>1358</v>
      </c>
      <c r="R3948" s="45">
        <v>0.5</v>
      </c>
      <c r="S3948" s="45">
        <v>0.5</v>
      </c>
      <c r="T3948" s="19" t="str">
        <f>Def_Sistemas_Conectores_Cabos!$C$8</f>
        <v>Cabo coaxial semi-rígido</v>
      </c>
      <c r="U3948" s="56"/>
      <c r="V3948" s="33"/>
      <c r="W3948" s="33"/>
      <c r="X3948" s="33"/>
    </row>
    <row r="3949" ht="15.75" customHeight="1">
      <c r="A3949" s="19" t="str">
        <f>Def_Sistemas_Conectores_Cabos!$A$22</f>
        <v>BPM de elétrons</v>
      </c>
      <c r="B3949" s="22" t="str">
        <f>Datas_Entregas!$A$3</f>
        <v>BTS/Anel</v>
      </c>
      <c r="C3949" s="25">
        <f t="array" ref="C3949">INDEX(Datas_Entregas!$B$2:$B$100, MATCH(B3949, Datas_Entregas!$A$2:$A$100, 0), 1)</f>
        <v>43296</v>
      </c>
      <c r="D3949" s="22" t="str">
        <f>Def_Status_Montagem!$A$4</f>
        <v>Comprado / Esperando entrega</v>
      </c>
      <c r="E3949" s="35" t="str">
        <f>Def_Status_Montagem!$B$4</f>
        <v>Contratada (inclui etiqueta)</v>
      </c>
      <c r="F3949" s="26"/>
      <c r="G3949" s="27"/>
      <c r="H3949" s="26" t="str">
        <f t="array" ref="H3949">INDEX(Def_Instancias_Equipamentos!$E$2:$E$5135, MATCH(K3949, Def_Instancias_Equipamentos!$D$2:$D$5135, 0), 1)</f>
        <v>SI-19C3</v>
      </c>
      <c r="I3949" s="27" t="str">
        <f t="array" ref="I3949">INDEX(Def_Instancias_Equipamentos!$E$2:$E$5135, MATCH(L3949, Def_Instancias_Equipamentos!$D$2:$D$5135, 0), 1)</f>
        <v>SI-19C3</v>
      </c>
      <c r="J3949" s="27" t="str">
        <f t="shared" si="26"/>
        <v>INTERNO</v>
      </c>
      <c r="K3949" s="28" t="str">
        <f>Def_Instancias_Equipamentos!$D$677</f>
        <v>SI-19C3:DI-BPMPkup-1</v>
      </c>
      <c r="L3949" s="19" t="str">
        <f>Def_Instancias_Equipamentos!$D$1188</f>
        <v>SI-19C3:DI-BPMSigPatch-1</v>
      </c>
      <c r="M3949" s="44" t="s">
        <v>80</v>
      </c>
      <c r="N3949" s="30" t="s">
        <v>50</v>
      </c>
      <c r="O3949" s="28" t="str">
        <f>Def_Sistemas_Conectores_Cabos!$B$8</f>
        <v>SMA-RP 50-ohm</v>
      </c>
      <c r="P3949" s="19" t="str">
        <f>Def_Sistemas_Conectores_Cabos!$B$8</f>
        <v>SMA-RP 50-ohm</v>
      </c>
      <c r="Q3949" s="231" t="s">
        <v>1358</v>
      </c>
      <c r="R3949" s="45">
        <v>0.5</v>
      </c>
      <c r="S3949" s="45">
        <v>0.5</v>
      </c>
      <c r="T3949" s="19" t="str">
        <f>Def_Sistemas_Conectores_Cabos!$C$8</f>
        <v>Cabo coaxial semi-rígido</v>
      </c>
      <c r="U3949" s="56"/>
      <c r="V3949" s="33"/>
      <c r="W3949" s="33"/>
      <c r="X3949" s="33"/>
    </row>
    <row r="3950" ht="15.75" customHeight="1">
      <c r="A3950" s="19" t="str">
        <f>Def_Sistemas_Conectores_Cabos!$A$22</f>
        <v>BPM de elétrons</v>
      </c>
      <c r="B3950" s="22" t="str">
        <f>Datas_Entregas!$A$3</f>
        <v>BTS/Anel</v>
      </c>
      <c r="C3950" s="25">
        <f t="array" ref="C3950">INDEX(Datas_Entregas!$B$2:$B$100, MATCH(B3950, Datas_Entregas!$A$2:$A$100, 0), 1)</f>
        <v>43296</v>
      </c>
      <c r="D3950" s="22" t="str">
        <f>Def_Status_Montagem!$A$4</f>
        <v>Comprado / Esperando entrega</v>
      </c>
      <c r="E3950" s="35" t="str">
        <f>Def_Status_Montagem!$B$4</f>
        <v>Contratada (inclui etiqueta)</v>
      </c>
      <c r="F3950" s="26"/>
      <c r="G3950" s="27"/>
      <c r="H3950" s="26" t="str">
        <f t="array" ref="H3950">INDEX(Def_Instancias_Equipamentos!$E$2:$E$5135, MATCH(K3950, Def_Instancias_Equipamentos!$D$2:$D$5135, 0), 1)</f>
        <v>SI-19C3</v>
      </c>
      <c r="I3950" s="27" t="str">
        <f t="array" ref="I3950">INDEX(Def_Instancias_Equipamentos!$E$2:$E$5135, MATCH(L3950, Def_Instancias_Equipamentos!$D$2:$D$5135, 0), 1)</f>
        <v>SI-19C3</v>
      </c>
      <c r="J3950" s="27" t="str">
        <f t="shared" si="26"/>
        <v>INTERNO</v>
      </c>
      <c r="K3950" s="28" t="str">
        <f>Def_Instancias_Equipamentos!$D$678</f>
        <v>SI-19C3:DI-BPMPkup-2</v>
      </c>
      <c r="L3950" s="19" t="str">
        <f>Def_Instancias_Equipamentos!$D$1189</f>
        <v>SI-19C3:DI-BPMSigPatch-2</v>
      </c>
      <c r="M3950" s="44" t="s">
        <v>80</v>
      </c>
      <c r="N3950" s="30" t="s">
        <v>50</v>
      </c>
      <c r="O3950" s="28" t="str">
        <f>Def_Sistemas_Conectores_Cabos!$B$8</f>
        <v>SMA-RP 50-ohm</v>
      </c>
      <c r="P3950" s="19" t="str">
        <f>Def_Sistemas_Conectores_Cabos!$B$8</f>
        <v>SMA-RP 50-ohm</v>
      </c>
      <c r="Q3950" s="231" t="s">
        <v>1358</v>
      </c>
      <c r="R3950" s="45">
        <v>0.5</v>
      </c>
      <c r="S3950" s="45">
        <v>0.5</v>
      </c>
      <c r="T3950" s="19" t="str">
        <f>Def_Sistemas_Conectores_Cabos!$C$8</f>
        <v>Cabo coaxial semi-rígido</v>
      </c>
      <c r="U3950" s="56"/>
      <c r="V3950" s="33"/>
      <c r="W3950" s="33"/>
      <c r="X3950" s="33"/>
    </row>
    <row r="3951" ht="15.75" customHeight="1">
      <c r="A3951" s="19" t="str">
        <f>Def_Sistemas_Conectores_Cabos!$A$22</f>
        <v>BPM de elétrons</v>
      </c>
      <c r="B3951" s="22" t="str">
        <f>Datas_Entregas!$A$3</f>
        <v>BTS/Anel</v>
      </c>
      <c r="C3951" s="25">
        <f t="array" ref="C3951">INDEX(Datas_Entregas!$B$2:$B$100, MATCH(B3951, Datas_Entregas!$A$2:$A$100, 0), 1)</f>
        <v>43296</v>
      </c>
      <c r="D3951" s="22" t="str">
        <f>Def_Status_Montagem!$A$4</f>
        <v>Comprado / Esperando entrega</v>
      </c>
      <c r="E3951" s="35" t="str">
        <f>Def_Status_Montagem!$B$4</f>
        <v>Contratada (inclui etiqueta)</v>
      </c>
      <c r="F3951" s="26"/>
      <c r="G3951" s="27"/>
      <c r="H3951" s="26" t="str">
        <f t="array" ref="H3951">INDEX(Def_Instancias_Equipamentos!$E$2:$E$5135, MATCH(K3951, Def_Instancias_Equipamentos!$D$2:$D$5135, 0), 1)</f>
        <v>SI-19C4</v>
      </c>
      <c r="I3951" s="27" t="str">
        <f t="array" ref="I3951">INDEX(Def_Instancias_Equipamentos!$E$2:$E$5135, MATCH(L3951, Def_Instancias_Equipamentos!$D$2:$D$5135, 0), 1)</f>
        <v>SI-19C4</v>
      </c>
      <c r="J3951" s="27" t="str">
        <f t="shared" si="26"/>
        <v>INTERNO</v>
      </c>
      <c r="K3951" s="28" t="str">
        <f>Def_Instancias_Equipamentos!$D$679</f>
        <v>SI-19C4:DI-BPMPkup</v>
      </c>
      <c r="L3951" s="19" t="str">
        <f>Def_Instancias_Equipamentos!$D$1190</f>
        <v>SI-19C4:DI-BPMSigPatch</v>
      </c>
      <c r="M3951" s="44" t="s">
        <v>80</v>
      </c>
      <c r="N3951" s="30" t="s">
        <v>50</v>
      </c>
      <c r="O3951" s="28" t="str">
        <f>Def_Sistemas_Conectores_Cabos!$B$8</f>
        <v>SMA-RP 50-ohm</v>
      </c>
      <c r="P3951" s="19" t="str">
        <f>Def_Sistemas_Conectores_Cabos!$B$8</f>
        <v>SMA-RP 50-ohm</v>
      </c>
      <c r="Q3951" s="231" t="s">
        <v>1358</v>
      </c>
      <c r="R3951" s="45">
        <v>0.5</v>
      </c>
      <c r="S3951" s="45">
        <v>0.5</v>
      </c>
      <c r="T3951" s="19" t="str">
        <f>Def_Sistemas_Conectores_Cabos!$C$8</f>
        <v>Cabo coaxial semi-rígido</v>
      </c>
      <c r="U3951" s="56"/>
      <c r="V3951" s="33"/>
      <c r="W3951" s="33"/>
      <c r="X3951" s="33"/>
    </row>
    <row r="3952" ht="15.75" customHeight="1">
      <c r="A3952" s="19" t="str">
        <f>Def_Sistemas_Conectores_Cabos!$A$22</f>
        <v>BPM de elétrons</v>
      </c>
      <c r="B3952" s="22" t="str">
        <f>Datas_Entregas!$A$3</f>
        <v>BTS/Anel</v>
      </c>
      <c r="C3952" s="25">
        <f t="array" ref="C3952">INDEX(Datas_Entregas!$B$2:$B$100, MATCH(B3952, Datas_Entregas!$A$2:$A$100, 0), 1)</f>
        <v>43296</v>
      </c>
      <c r="D3952" s="22" t="str">
        <f>Def_Status_Montagem!$A$4</f>
        <v>Comprado / Esperando entrega</v>
      </c>
      <c r="E3952" s="35" t="str">
        <f>Def_Status_Montagem!$B$4</f>
        <v>Contratada (inclui etiqueta)</v>
      </c>
      <c r="F3952" s="26"/>
      <c r="G3952" s="27"/>
      <c r="H3952" s="26" t="str">
        <f t="array" ref="H3952">INDEX(Def_Instancias_Equipamentos!$E$2:$E$5135, MATCH(K3952, Def_Instancias_Equipamentos!$D$2:$D$5135, 0), 1)</f>
        <v>SI-19M1</v>
      </c>
      <c r="I3952" s="27" t="str">
        <f t="array" ref="I3952">INDEX(Def_Instancias_Equipamentos!$E$2:$E$5135, MATCH(L3952, Def_Instancias_Equipamentos!$D$2:$D$5135, 0), 1)</f>
        <v>SI-19M1</v>
      </c>
      <c r="J3952" s="27" t="str">
        <f t="shared" si="26"/>
        <v>INTERNO</v>
      </c>
      <c r="K3952" s="28" t="str">
        <f>Def_Instancias_Equipamentos!$D$680</f>
        <v>SI-19M1:DI-BPMPkup</v>
      </c>
      <c r="L3952" s="19" t="str">
        <f>Def_Instancias_Equipamentos!$D$1191</f>
        <v>SI-19M1:DI-BPMSigPatch</v>
      </c>
      <c r="M3952" s="44" t="s">
        <v>80</v>
      </c>
      <c r="N3952" s="30" t="s">
        <v>50</v>
      </c>
      <c r="O3952" s="28" t="str">
        <f>Def_Sistemas_Conectores_Cabos!$B$8</f>
        <v>SMA-RP 50-ohm</v>
      </c>
      <c r="P3952" s="19" t="str">
        <f>Def_Sistemas_Conectores_Cabos!$B$8</f>
        <v>SMA-RP 50-ohm</v>
      </c>
      <c r="Q3952" s="231" t="s">
        <v>1358</v>
      </c>
      <c r="R3952" s="45">
        <v>0.5</v>
      </c>
      <c r="S3952" s="45">
        <v>0.5</v>
      </c>
      <c r="T3952" s="19" t="str">
        <f>Def_Sistemas_Conectores_Cabos!$C$8</f>
        <v>Cabo coaxial semi-rígido</v>
      </c>
      <c r="U3952" s="56"/>
      <c r="V3952" s="33"/>
      <c r="W3952" s="33"/>
      <c r="X3952" s="33"/>
    </row>
    <row r="3953" ht="15.75" customHeight="1">
      <c r="A3953" s="19" t="str">
        <f>Def_Sistemas_Conectores_Cabos!$A$22</f>
        <v>BPM de elétrons</v>
      </c>
      <c r="B3953" s="22" t="str">
        <f>Datas_Entregas!$A$3</f>
        <v>BTS/Anel</v>
      </c>
      <c r="C3953" s="25">
        <f t="array" ref="C3953">INDEX(Datas_Entregas!$B$2:$B$100, MATCH(B3953, Datas_Entregas!$A$2:$A$100, 0), 1)</f>
        <v>43296</v>
      </c>
      <c r="D3953" s="22" t="str">
        <f>Def_Status_Montagem!$A$4</f>
        <v>Comprado / Esperando entrega</v>
      </c>
      <c r="E3953" s="35" t="str">
        <f>Def_Status_Montagem!$B$4</f>
        <v>Contratada (inclui etiqueta)</v>
      </c>
      <c r="F3953" s="26"/>
      <c r="G3953" s="27"/>
      <c r="H3953" s="26" t="str">
        <f t="array" ref="H3953">INDEX(Def_Instancias_Equipamentos!$E$2:$E$5135, MATCH(K3953, Def_Instancias_Equipamentos!$D$2:$D$5135, 0), 1)</f>
        <v>SI-19M2</v>
      </c>
      <c r="I3953" s="27" t="str">
        <f t="array" ref="I3953">INDEX(Def_Instancias_Equipamentos!$E$2:$E$5135, MATCH(L3953, Def_Instancias_Equipamentos!$D$2:$D$5135, 0), 1)</f>
        <v>SI-19M2</v>
      </c>
      <c r="J3953" s="27" t="str">
        <f t="shared" si="26"/>
        <v>INTERNO</v>
      </c>
      <c r="K3953" s="28" t="str">
        <f>Def_Instancias_Equipamentos!$D$681</f>
        <v>SI-19M2:DI-BPMPkup</v>
      </c>
      <c r="L3953" s="19" t="str">
        <f>Def_Instancias_Equipamentos!$D$1192</f>
        <v>SI-19M2:DI-BPMSigPatch</v>
      </c>
      <c r="M3953" s="44" t="s">
        <v>80</v>
      </c>
      <c r="N3953" s="30" t="s">
        <v>50</v>
      </c>
      <c r="O3953" s="28" t="str">
        <f>Def_Sistemas_Conectores_Cabos!$B$8</f>
        <v>SMA-RP 50-ohm</v>
      </c>
      <c r="P3953" s="19" t="str">
        <f>Def_Sistemas_Conectores_Cabos!$B$8</f>
        <v>SMA-RP 50-ohm</v>
      </c>
      <c r="Q3953" s="231" t="s">
        <v>1358</v>
      </c>
      <c r="R3953" s="45">
        <v>0.5</v>
      </c>
      <c r="S3953" s="45">
        <v>0.5</v>
      </c>
      <c r="T3953" s="19" t="str">
        <f>Def_Sistemas_Conectores_Cabos!$C$8</f>
        <v>Cabo coaxial semi-rígido</v>
      </c>
      <c r="U3953" s="56"/>
      <c r="V3953" s="33"/>
      <c r="W3953" s="33"/>
      <c r="X3953" s="33"/>
    </row>
    <row r="3954" ht="15.75" customHeight="1">
      <c r="A3954" s="19" t="str">
        <f>Def_Sistemas_Conectores_Cabos!$A$22</f>
        <v>BPM de elétrons</v>
      </c>
      <c r="B3954" s="22" t="str">
        <f>Datas_Entregas!$A$3</f>
        <v>BTS/Anel</v>
      </c>
      <c r="C3954" s="25">
        <f t="array" ref="C3954">INDEX(Datas_Entregas!$B$2:$B$100, MATCH(B3954, Datas_Entregas!$A$2:$A$100, 0), 1)</f>
        <v>43296</v>
      </c>
      <c r="D3954" s="22" t="str">
        <f>Def_Status_Montagem!$A$4</f>
        <v>Comprado / Esperando entrega</v>
      </c>
      <c r="E3954" s="35" t="str">
        <f>Def_Status_Montagem!$B$4</f>
        <v>Contratada (inclui etiqueta)</v>
      </c>
      <c r="F3954" s="26"/>
      <c r="G3954" s="27"/>
      <c r="H3954" s="26" t="str">
        <f t="array" ref="H3954">INDEX(Def_Instancias_Equipamentos!$E$2:$E$5135, MATCH(K3954, Def_Instancias_Equipamentos!$D$2:$D$5135, 0), 1)</f>
        <v>SI-19SP</v>
      </c>
      <c r="I3954" s="27" t="str">
        <f t="array" ref="I3954">INDEX(Def_Instancias_Equipamentos!$E$2:$E$5135, MATCH(L3954, Def_Instancias_Equipamentos!$D$2:$D$5135, 0), 1)</f>
        <v>SI-19SP</v>
      </c>
      <c r="J3954" s="27" t="str">
        <f t="shared" si="26"/>
        <v>INTERNO</v>
      </c>
      <c r="K3954" s="28" t="str">
        <f>Def_Instancias_Equipamentos!$D$726</f>
        <v>SI-19SP:DI-BPMPkup-1</v>
      </c>
      <c r="L3954" s="19" t="str">
        <f>Def_Instancias_Equipamentos!$D$1237</f>
        <v>SI-19SP:DI-BPMSigPatch-1</v>
      </c>
      <c r="M3954" s="44" t="s">
        <v>80</v>
      </c>
      <c r="N3954" s="30" t="s">
        <v>50</v>
      </c>
      <c r="O3954" s="28" t="str">
        <f>Def_Sistemas_Conectores_Cabos!$B$8</f>
        <v>SMA-RP 50-ohm</v>
      </c>
      <c r="P3954" s="19" t="str">
        <f>Def_Sistemas_Conectores_Cabos!$B$8</f>
        <v>SMA-RP 50-ohm</v>
      </c>
      <c r="Q3954" s="231" t="s">
        <v>1358</v>
      </c>
      <c r="R3954" s="45">
        <v>0.5</v>
      </c>
      <c r="S3954" s="45">
        <v>0.5</v>
      </c>
      <c r="T3954" s="19" t="str">
        <f>Def_Sistemas_Conectores_Cabos!$C$8</f>
        <v>Cabo coaxial semi-rígido</v>
      </c>
      <c r="U3954" s="56"/>
      <c r="V3954" s="33"/>
      <c r="W3954" s="33"/>
      <c r="X3954" s="33"/>
    </row>
    <row r="3955" ht="15.75" customHeight="1">
      <c r="A3955" s="19" t="str">
        <f>Def_Sistemas_Conectores_Cabos!$A$22</f>
        <v>BPM de elétrons</v>
      </c>
      <c r="B3955" s="22" t="str">
        <f>Datas_Entregas!$A$3</f>
        <v>BTS/Anel</v>
      </c>
      <c r="C3955" s="25">
        <f t="array" ref="C3955">INDEX(Datas_Entregas!$B$2:$B$100, MATCH(B3955, Datas_Entregas!$A$2:$A$100, 0), 1)</f>
        <v>43296</v>
      </c>
      <c r="D3955" s="22" t="str">
        <f>Def_Status_Montagem!$A$4</f>
        <v>Comprado / Esperando entrega</v>
      </c>
      <c r="E3955" s="35" t="str">
        <f>Def_Status_Montagem!$B$4</f>
        <v>Contratada (inclui etiqueta)</v>
      </c>
      <c r="F3955" s="26"/>
      <c r="G3955" s="27"/>
      <c r="H3955" s="26" t="str">
        <f t="array" ref="H3955">INDEX(Def_Instancias_Equipamentos!$E$2:$E$5135, MATCH(K3955, Def_Instancias_Equipamentos!$D$2:$D$5135, 0), 1)</f>
        <v>SI-19SP</v>
      </c>
      <c r="I3955" s="27" t="str">
        <f t="array" ref="I3955">INDEX(Def_Instancias_Equipamentos!$E$2:$E$5135, MATCH(L3955, Def_Instancias_Equipamentos!$D$2:$D$5135, 0), 1)</f>
        <v>SI-19SP</v>
      </c>
      <c r="J3955" s="27" t="str">
        <f t="shared" si="26"/>
        <v>INTERNO</v>
      </c>
      <c r="K3955" s="28" t="str">
        <f>Def_Instancias_Equipamentos!$D$727</f>
        <v>SI-19SP:DI-BPMPkup-2</v>
      </c>
      <c r="L3955" s="19" t="str">
        <f>Def_Instancias_Equipamentos!$D$1238</f>
        <v>SI-19SP:DI-BPMSigPatch-2</v>
      </c>
      <c r="M3955" s="44" t="s">
        <v>80</v>
      </c>
      <c r="N3955" s="30" t="s">
        <v>50</v>
      </c>
      <c r="O3955" s="28" t="str">
        <f>Def_Sistemas_Conectores_Cabos!$B$8</f>
        <v>SMA-RP 50-ohm</v>
      </c>
      <c r="P3955" s="19" t="str">
        <f>Def_Sistemas_Conectores_Cabos!$B$8</f>
        <v>SMA-RP 50-ohm</v>
      </c>
      <c r="Q3955" s="231" t="s">
        <v>1358</v>
      </c>
      <c r="R3955" s="45">
        <v>0.5</v>
      </c>
      <c r="S3955" s="45">
        <v>0.5</v>
      </c>
      <c r="T3955" s="19" t="str">
        <f>Def_Sistemas_Conectores_Cabos!$C$8</f>
        <v>Cabo coaxial semi-rígido</v>
      </c>
      <c r="U3955" s="56"/>
      <c r="V3955" s="33"/>
      <c r="W3955" s="33"/>
      <c r="X3955" s="33"/>
    </row>
    <row r="3956" ht="15.75" customHeight="1">
      <c r="A3956" s="19" t="str">
        <f>Def_Sistemas_Conectores_Cabos!$A$22</f>
        <v>BPM de elétrons</v>
      </c>
      <c r="B3956" s="22" t="str">
        <f>Datas_Entregas!$A$3</f>
        <v>BTS/Anel</v>
      </c>
      <c r="C3956" s="25">
        <f t="array" ref="C3956">INDEX(Datas_Entregas!$B$2:$B$100, MATCH(B3956, Datas_Entregas!$A$2:$A$100, 0), 1)</f>
        <v>43296</v>
      </c>
      <c r="D3956" s="22" t="str">
        <f>Def_Status_Montagem!$A$4</f>
        <v>Comprado / Esperando entrega</v>
      </c>
      <c r="E3956" s="35" t="str">
        <f>Def_Status_Montagem!$B$4</f>
        <v>Contratada (inclui etiqueta)</v>
      </c>
      <c r="F3956" s="26"/>
      <c r="G3956" s="27"/>
      <c r="H3956" s="26" t="str">
        <f t="array" ref="H3956">INDEX(Def_Instancias_Equipamentos!$E$2:$E$5135, MATCH(K3956, Def_Instancias_Equipamentos!$D$2:$D$5135, 0), 1)</f>
        <v>SI-20C1</v>
      </c>
      <c r="I3956" s="27" t="str">
        <f t="array" ref="I3956">INDEX(Def_Instancias_Equipamentos!$E$2:$E$5135, MATCH(L3956, Def_Instancias_Equipamentos!$D$2:$D$5135, 0), 1)</f>
        <v>SI-20C1</v>
      </c>
      <c r="J3956" s="27" t="str">
        <f t="shared" si="26"/>
        <v>INTERNO</v>
      </c>
      <c r="K3956" s="28" t="str">
        <f>Def_Instancias_Equipamentos!$D$682</f>
        <v>SI-20C1:DI-BPMPkup-1</v>
      </c>
      <c r="L3956" s="19" t="str">
        <f>Def_Instancias_Equipamentos!$D$1193</f>
        <v>SI-20C1:DI-BPMSigPatch-1</v>
      </c>
      <c r="M3956" s="44" t="s">
        <v>80</v>
      </c>
      <c r="N3956" s="30" t="s">
        <v>50</v>
      </c>
      <c r="O3956" s="28" t="str">
        <f>Def_Sistemas_Conectores_Cabos!$B$8</f>
        <v>SMA-RP 50-ohm</v>
      </c>
      <c r="P3956" s="19" t="str">
        <f>Def_Sistemas_Conectores_Cabos!$B$8</f>
        <v>SMA-RP 50-ohm</v>
      </c>
      <c r="Q3956" s="231" t="s">
        <v>1358</v>
      </c>
      <c r="R3956" s="45">
        <v>0.5</v>
      </c>
      <c r="S3956" s="45">
        <v>0.5</v>
      </c>
      <c r="T3956" s="19" t="str">
        <f>Def_Sistemas_Conectores_Cabos!$C$8</f>
        <v>Cabo coaxial semi-rígido</v>
      </c>
      <c r="U3956" s="56"/>
      <c r="V3956" s="33"/>
      <c r="W3956" s="33"/>
      <c r="X3956" s="33"/>
    </row>
    <row r="3957" ht="15.75" customHeight="1">
      <c r="A3957" s="19" t="str">
        <f>Def_Sistemas_Conectores_Cabos!$A$22</f>
        <v>BPM de elétrons</v>
      </c>
      <c r="B3957" s="22" t="str">
        <f>Datas_Entregas!$A$3</f>
        <v>BTS/Anel</v>
      </c>
      <c r="C3957" s="25">
        <f t="array" ref="C3957">INDEX(Datas_Entregas!$B$2:$B$100, MATCH(B3957, Datas_Entregas!$A$2:$A$100, 0), 1)</f>
        <v>43296</v>
      </c>
      <c r="D3957" s="22" t="str">
        <f>Def_Status_Montagem!$A$4</f>
        <v>Comprado / Esperando entrega</v>
      </c>
      <c r="E3957" s="35" t="str">
        <f>Def_Status_Montagem!$B$4</f>
        <v>Contratada (inclui etiqueta)</v>
      </c>
      <c r="F3957" s="26"/>
      <c r="G3957" s="27"/>
      <c r="H3957" s="26" t="str">
        <f t="array" ref="H3957">INDEX(Def_Instancias_Equipamentos!$E$2:$E$5135, MATCH(K3957, Def_Instancias_Equipamentos!$D$2:$D$5135, 0), 1)</f>
        <v>SI-20C1</v>
      </c>
      <c r="I3957" s="27" t="str">
        <f t="array" ref="I3957">INDEX(Def_Instancias_Equipamentos!$E$2:$E$5135, MATCH(L3957, Def_Instancias_Equipamentos!$D$2:$D$5135, 0), 1)</f>
        <v>SI-20C1</v>
      </c>
      <c r="J3957" s="27" t="str">
        <f t="shared" si="26"/>
        <v>INTERNO</v>
      </c>
      <c r="K3957" s="28" t="str">
        <f>Def_Instancias_Equipamentos!$D$683</f>
        <v>SI-20C1:DI-BPMPkup-2</v>
      </c>
      <c r="L3957" s="19" t="str">
        <f>Def_Instancias_Equipamentos!$D$1194</f>
        <v>SI-20C1:DI-BPMSigPatch-2</v>
      </c>
      <c r="M3957" s="44" t="s">
        <v>80</v>
      </c>
      <c r="N3957" s="30" t="s">
        <v>50</v>
      </c>
      <c r="O3957" s="28" t="str">
        <f>Def_Sistemas_Conectores_Cabos!$B$8</f>
        <v>SMA-RP 50-ohm</v>
      </c>
      <c r="P3957" s="19" t="str">
        <f>Def_Sistemas_Conectores_Cabos!$B$8</f>
        <v>SMA-RP 50-ohm</v>
      </c>
      <c r="Q3957" s="231" t="s">
        <v>1358</v>
      </c>
      <c r="R3957" s="45">
        <v>0.5</v>
      </c>
      <c r="S3957" s="45">
        <v>0.5</v>
      </c>
      <c r="T3957" s="19" t="str">
        <f>Def_Sistemas_Conectores_Cabos!$C$8</f>
        <v>Cabo coaxial semi-rígido</v>
      </c>
      <c r="U3957" s="56"/>
      <c r="V3957" s="33"/>
      <c r="W3957" s="33"/>
      <c r="X3957" s="33"/>
    </row>
    <row r="3958" ht="15.75" customHeight="1">
      <c r="A3958" s="19" t="str">
        <f>Def_Sistemas_Conectores_Cabos!$A$22</f>
        <v>BPM de elétrons</v>
      </c>
      <c r="B3958" s="22" t="str">
        <f>Datas_Entregas!$A$3</f>
        <v>BTS/Anel</v>
      </c>
      <c r="C3958" s="25">
        <f t="array" ref="C3958">INDEX(Datas_Entregas!$B$2:$B$100, MATCH(B3958, Datas_Entregas!$A$2:$A$100, 0), 1)</f>
        <v>43296</v>
      </c>
      <c r="D3958" s="22" t="str">
        <f>Def_Status_Montagem!$A$4</f>
        <v>Comprado / Esperando entrega</v>
      </c>
      <c r="E3958" s="35" t="str">
        <f>Def_Status_Montagem!$B$4</f>
        <v>Contratada (inclui etiqueta)</v>
      </c>
      <c r="F3958" s="26"/>
      <c r="G3958" s="27"/>
      <c r="H3958" s="26" t="str">
        <f t="array" ref="H3958">INDEX(Def_Instancias_Equipamentos!$E$2:$E$5135, MATCH(K3958, Def_Instancias_Equipamentos!$D$2:$D$5135, 0), 1)</f>
        <v>SI-20C2</v>
      </c>
      <c r="I3958" s="27" t="str">
        <f t="array" ref="I3958">INDEX(Def_Instancias_Equipamentos!$E$2:$E$5135, MATCH(L3958, Def_Instancias_Equipamentos!$D$2:$D$5135, 0), 1)</f>
        <v>SI-20C2</v>
      </c>
      <c r="J3958" s="27" t="str">
        <f t="shared" si="26"/>
        <v>INTERNO</v>
      </c>
      <c r="K3958" s="28" t="str">
        <f>Def_Instancias_Equipamentos!$D$684</f>
        <v>SI-20C2:DI-BPMPkup</v>
      </c>
      <c r="L3958" s="19" t="str">
        <f>Def_Instancias_Equipamentos!$D$1195</f>
        <v>SI-20C2:DI-BPMSigPatch</v>
      </c>
      <c r="M3958" s="44" t="s">
        <v>80</v>
      </c>
      <c r="N3958" s="30" t="s">
        <v>50</v>
      </c>
      <c r="O3958" s="28" t="str">
        <f>Def_Sistemas_Conectores_Cabos!$B$8</f>
        <v>SMA-RP 50-ohm</v>
      </c>
      <c r="P3958" s="19" t="str">
        <f>Def_Sistemas_Conectores_Cabos!$B$8</f>
        <v>SMA-RP 50-ohm</v>
      </c>
      <c r="Q3958" s="231" t="s">
        <v>1358</v>
      </c>
      <c r="R3958" s="45">
        <v>0.5</v>
      </c>
      <c r="S3958" s="45">
        <v>0.5</v>
      </c>
      <c r="T3958" s="19" t="str">
        <f>Def_Sistemas_Conectores_Cabos!$C$8</f>
        <v>Cabo coaxial semi-rígido</v>
      </c>
      <c r="U3958" s="56"/>
      <c r="V3958" s="33"/>
      <c r="W3958" s="33"/>
      <c r="X3958" s="33"/>
    </row>
    <row r="3959" ht="15.75" customHeight="1">
      <c r="A3959" s="19" t="str">
        <f>Def_Sistemas_Conectores_Cabos!$A$22</f>
        <v>BPM de elétrons</v>
      </c>
      <c r="B3959" s="22" t="str">
        <f>Datas_Entregas!$A$3</f>
        <v>BTS/Anel</v>
      </c>
      <c r="C3959" s="25">
        <f t="array" ref="C3959">INDEX(Datas_Entregas!$B$2:$B$100, MATCH(B3959, Datas_Entregas!$A$2:$A$100, 0), 1)</f>
        <v>43296</v>
      </c>
      <c r="D3959" s="22" t="str">
        <f>Def_Status_Montagem!$A$4</f>
        <v>Comprado / Esperando entrega</v>
      </c>
      <c r="E3959" s="35" t="str">
        <f>Def_Status_Montagem!$B$4</f>
        <v>Contratada (inclui etiqueta)</v>
      </c>
      <c r="F3959" s="26"/>
      <c r="G3959" s="27"/>
      <c r="H3959" s="26" t="str">
        <f t="array" ref="H3959">INDEX(Def_Instancias_Equipamentos!$E$2:$E$5135, MATCH(K3959, Def_Instancias_Equipamentos!$D$2:$D$5135, 0), 1)</f>
        <v>SI-20C3</v>
      </c>
      <c r="I3959" s="27" t="str">
        <f t="array" ref="I3959">INDEX(Def_Instancias_Equipamentos!$E$2:$E$5135, MATCH(L3959, Def_Instancias_Equipamentos!$D$2:$D$5135, 0), 1)</f>
        <v>SI-20C3</v>
      </c>
      <c r="J3959" s="27" t="str">
        <f t="shared" si="26"/>
        <v>INTERNO</v>
      </c>
      <c r="K3959" s="28" t="str">
        <f>Def_Instancias_Equipamentos!$D$685</f>
        <v>SI-20C3:DI-BPMPkup-1</v>
      </c>
      <c r="L3959" s="19" t="str">
        <f>Def_Instancias_Equipamentos!$D$1196</f>
        <v>SI-20C3:DI-BPMSigPatch-1</v>
      </c>
      <c r="M3959" s="44" t="s">
        <v>80</v>
      </c>
      <c r="N3959" s="30" t="s">
        <v>50</v>
      </c>
      <c r="O3959" s="28" t="str">
        <f>Def_Sistemas_Conectores_Cabos!$B$8</f>
        <v>SMA-RP 50-ohm</v>
      </c>
      <c r="P3959" s="19" t="str">
        <f>Def_Sistemas_Conectores_Cabos!$B$8</f>
        <v>SMA-RP 50-ohm</v>
      </c>
      <c r="Q3959" s="231" t="s">
        <v>1358</v>
      </c>
      <c r="R3959" s="45">
        <v>0.5</v>
      </c>
      <c r="S3959" s="45">
        <v>0.5</v>
      </c>
      <c r="T3959" s="19" t="str">
        <f>Def_Sistemas_Conectores_Cabos!$C$8</f>
        <v>Cabo coaxial semi-rígido</v>
      </c>
      <c r="U3959" s="56"/>
      <c r="V3959" s="33"/>
      <c r="W3959" s="33"/>
      <c r="X3959" s="33"/>
    </row>
    <row r="3960" ht="15.75" customHeight="1">
      <c r="A3960" s="19" t="str">
        <f>Def_Sistemas_Conectores_Cabos!$A$22</f>
        <v>BPM de elétrons</v>
      </c>
      <c r="B3960" s="22" t="str">
        <f>Datas_Entregas!$A$3</f>
        <v>BTS/Anel</v>
      </c>
      <c r="C3960" s="25">
        <f t="array" ref="C3960">INDEX(Datas_Entregas!$B$2:$B$100, MATCH(B3960, Datas_Entregas!$A$2:$A$100, 0), 1)</f>
        <v>43296</v>
      </c>
      <c r="D3960" s="22" t="str">
        <f>Def_Status_Montagem!$A$4</f>
        <v>Comprado / Esperando entrega</v>
      </c>
      <c r="E3960" s="35" t="str">
        <f>Def_Status_Montagem!$B$4</f>
        <v>Contratada (inclui etiqueta)</v>
      </c>
      <c r="F3960" s="26"/>
      <c r="G3960" s="27"/>
      <c r="H3960" s="26" t="str">
        <f t="array" ref="H3960">INDEX(Def_Instancias_Equipamentos!$E$2:$E$5135, MATCH(K3960, Def_Instancias_Equipamentos!$D$2:$D$5135, 0), 1)</f>
        <v>SI-20C3</v>
      </c>
      <c r="I3960" s="27" t="str">
        <f t="array" ref="I3960">INDEX(Def_Instancias_Equipamentos!$E$2:$E$5135, MATCH(L3960, Def_Instancias_Equipamentos!$D$2:$D$5135, 0), 1)</f>
        <v>SI-20C3</v>
      </c>
      <c r="J3960" s="27" t="str">
        <f t="shared" si="26"/>
        <v>INTERNO</v>
      </c>
      <c r="K3960" s="28" t="str">
        <f>Def_Instancias_Equipamentos!$D$686</f>
        <v>SI-20C3:DI-BPMPkup-2</v>
      </c>
      <c r="L3960" s="19" t="str">
        <f>Def_Instancias_Equipamentos!$D$1197</f>
        <v>SI-20C3:DI-BPMSigPatch-2</v>
      </c>
      <c r="M3960" s="44" t="s">
        <v>80</v>
      </c>
      <c r="N3960" s="30" t="s">
        <v>50</v>
      </c>
      <c r="O3960" s="28" t="str">
        <f>Def_Sistemas_Conectores_Cabos!$B$8</f>
        <v>SMA-RP 50-ohm</v>
      </c>
      <c r="P3960" s="19" t="str">
        <f>Def_Sistemas_Conectores_Cabos!$B$8</f>
        <v>SMA-RP 50-ohm</v>
      </c>
      <c r="Q3960" s="231" t="s">
        <v>1358</v>
      </c>
      <c r="R3960" s="45">
        <v>0.5</v>
      </c>
      <c r="S3960" s="45">
        <v>0.5</v>
      </c>
      <c r="T3960" s="19" t="str">
        <f>Def_Sistemas_Conectores_Cabos!$C$8</f>
        <v>Cabo coaxial semi-rígido</v>
      </c>
      <c r="U3960" s="56"/>
      <c r="V3960" s="33"/>
      <c r="W3960" s="33"/>
      <c r="X3960" s="33"/>
    </row>
    <row r="3961" ht="15.75" customHeight="1">
      <c r="A3961" s="19" t="str">
        <f>Def_Sistemas_Conectores_Cabos!$A$22</f>
        <v>BPM de elétrons</v>
      </c>
      <c r="B3961" s="22" t="str">
        <f>Datas_Entregas!$A$3</f>
        <v>BTS/Anel</v>
      </c>
      <c r="C3961" s="25">
        <f t="array" ref="C3961">INDEX(Datas_Entregas!$B$2:$B$100, MATCH(B3961, Datas_Entregas!$A$2:$A$100, 0), 1)</f>
        <v>43296</v>
      </c>
      <c r="D3961" s="22" t="str">
        <f>Def_Status_Montagem!$A$4</f>
        <v>Comprado / Esperando entrega</v>
      </c>
      <c r="E3961" s="35" t="str">
        <f>Def_Status_Montagem!$B$4</f>
        <v>Contratada (inclui etiqueta)</v>
      </c>
      <c r="F3961" s="26"/>
      <c r="G3961" s="27"/>
      <c r="H3961" s="26" t="str">
        <f t="array" ref="H3961">INDEX(Def_Instancias_Equipamentos!$E$2:$E$5135, MATCH(K3961, Def_Instancias_Equipamentos!$D$2:$D$5135, 0), 1)</f>
        <v>SI-20C4</v>
      </c>
      <c r="I3961" s="27" t="str">
        <f t="array" ref="I3961">INDEX(Def_Instancias_Equipamentos!$E$2:$E$5135, MATCH(L3961, Def_Instancias_Equipamentos!$D$2:$D$5135, 0), 1)</f>
        <v>SI-20C4</v>
      </c>
      <c r="J3961" s="27" t="str">
        <f t="shared" si="26"/>
        <v>INTERNO</v>
      </c>
      <c r="K3961" s="28" t="str">
        <f>Def_Instancias_Equipamentos!$D$687</f>
        <v>SI-20C4:DI-BPMPkup</v>
      </c>
      <c r="L3961" s="19" t="str">
        <f>Def_Instancias_Equipamentos!$D$1198</f>
        <v>SI-20C4:DI-BPMSigPatch</v>
      </c>
      <c r="M3961" s="44" t="s">
        <v>80</v>
      </c>
      <c r="N3961" s="30" t="s">
        <v>50</v>
      </c>
      <c r="O3961" s="28" t="str">
        <f>Def_Sistemas_Conectores_Cabos!$B$8</f>
        <v>SMA-RP 50-ohm</v>
      </c>
      <c r="P3961" s="19" t="str">
        <f>Def_Sistemas_Conectores_Cabos!$B$8</f>
        <v>SMA-RP 50-ohm</v>
      </c>
      <c r="Q3961" s="231" t="s">
        <v>1358</v>
      </c>
      <c r="R3961" s="45">
        <v>0.5</v>
      </c>
      <c r="S3961" s="45">
        <v>0.5</v>
      </c>
      <c r="T3961" s="19" t="str">
        <f>Def_Sistemas_Conectores_Cabos!$C$8</f>
        <v>Cabo coaxial semi-rígido</v>
      </c>
      <c r="U3961" s="56"/>
      <c r="V3961" s="33"/>
      <c r="W3961" s="33"/>
      <c r="X3961" s="33"/>
    </row>
    <row r="3962" ht="15.75" customHeight="1">
      <c r="A3962" s="19" t="str">
        <f>Def_Sistemas_Conectores_Cabos!$A$22</f>
        <v>BPM de elétrons</v>
      </c>
      <c r="B3962" s="22" t="str">
        <f>Datas_Entregas!$A$3</f>
        <v>BTS/Anel</v>
      </c>
      <c r="C3962" s="25">
        <f t="array" ref="C3962">INDEX(Datas_Entregas!$B$2:$B$100, MATCH(B3962, Datas_Entregas!$A$2:$A$100, 0), 1)</f>
        <v>43296</v>
      </c>
      <c r="D3962" s="22" t="str">
        <f>Def_Status_Montagem!$A$4</f>
        <v>Comprado / Esperando entrega</v>
      </c>
      <c r="E3962" s="35" t="str">
        <f>Def_Status_Montagem!$B$4</f>
        <v>Contratada (inclui etiqueta)</v>
      </c>
      <c r="F3962" s="26"/>
      <c r="G3962" s="27"/>
      <c r="H3962" s="26" t="str">
        <f t="array" ref="H3962">INDEX(Def_Instancias_Equipamentos!$E$2:$E$5135, MATCH(K3962, Def_Instancias_Equipamentos!$D$2:$D$5135, 0), 1)</f>
        <v>SI-20M1</v>
      </c>
      <c r="I3962" s="27" t="str">
        <f t="array" ref="I3962">INDEX(Def_Instancias_Equipamentos!$E$2:$E$5135, MATCH(L3962, Def_Instancias_Equipamentos!$D$2:$D$5135, 0), 1)</f>
        <v>SI-20M1</v>
      </c>
      <c r="J3962" s="27" t="str">
        <f t="shared" si="26"/>
        <v>INTERNO</v>
      </c>
      <c r="K3962" s="28" t="str">
        <f>Def_Instancias_Equipamentos!$D$688</f>
        <v>SI-20M1:DI-BPMPkup</v>
      </c>
      <c r="L3962" s="19" t="str">
        <f>Def_Instancias_Equipamentos!$D$1199</f>
        <v>SI-20M1:DI-BPMSigPatch</v>
      </c>
      <c r="M3962" s="44" t="s">
        <v>80</v>
      </c>
      <c r="N3962" s="30" t="s">
        <v>50</v>
      </c>
      <c r="O3962" s="28" t="str">
        <f>Def_Sistemas_Conectores_Cabos!$B$8</f>
        <v>SMA-RP 50-ohm</v>
      </c>
      <c r="P3962" s="19" t="str">
        <f>Def_Sistemas_Conectores_Cabos!$B$8</f>
        <v>SMA-RP 50-ohm</v>
      </c>
      <c r="Q3962" s="231" t="s">
        <v>1358</v>
      </c>
      <c r="R3962" s="45">
        <v>0.5</v>
      </c>
      <c r="S3962" s="45">
        <v>0.5</v>
      </c>
      <c r="T3962" s="19" t="str">
        <f>Def_Sistemas_Conectores_Cabos!$C$8</f>
        <v>Cabo coaxial semi-rígido</v>
      </c>
      <c r="U3962" s="56"/>
      <c r="V3962" s="33"/>
      <c r="W3962" s="33"/>
      <c r="X3962" s="33"/>
    </row>
    <row r="3963" ht="15.75" customHeight="1">
      <c r="A3963" s="19" t="str">
        <f>Def_Sistemas_Conectores_Cabos!$A$22</f>
        <v>BPM de elétrons</v>
      </c>
      <c r="B3963" s="22" t="str">
        <f>Datas_Entregas!$A$3</f>
        <v>BTS/Anel</v>
      </c>
      <c r="C3963" s="25">
        <f t="array" ref="C3963">INDEX(Datas_Entregas!$B$2:$B$100, MATCH(B3963, Datas_Entregas!$A$2:$A$100, 0), 1)</f>
        <v>43296</v>
      </c>
      <c r="D3963" s="22" t="str">
        <f>Def_Status_Montagem!$A$4</f>
        <v>Comprado / Esperando entrega</v>
      </c>
      <c r="E3963" s="35" t="str">
        <f>Def_Status_Montagem!$B$4</f>
        <v>Contratada (inclui etiqueta)</v>
      </c>
      <c r="F3963" s="26"/>
      <c r="G3963" s="27"/>
      <c r="H3963" s="26" t="str">
        <f t="array" ref="H3963">INDEX(Def_Instancias_Equipamentos!$E$2:$E$5135, MATCH(K3963, Def_Instancias_Equipamentos!$D$2:$D$5135, 0), 1)</f>
        <v>SI-20M2</v>
      </c>
      <c r="I3963" s="27" t="str">
        <f t="array" ref="I3963">INDEX(Def_Instancias_Equipamentos!$E$2:$E$5135, MATCH(L3963, Def_Instancias_Equipamentos!$D$2:$D$5135, 0), 1)</f>
        <v>SI-20M2</v>
      </c>
      <c r="J3963" s="27" t="str">
        <f t="shared" si="26"/>
        <v>INTERNO</v>
      </c>
      <c r="K3963" s="28" t="str">
        <f>Def_Instancias_Equipamentos!$D$689</f>
        <v>SI-20M2:DI-BPMPkup</v>
      </c>
      <c r="L3963" s="19" t="str">
        <f>Def_Instancias_Equipamentos!$D$1200</f>
        <v>SI-20M2:DI-BPMSigPatch</v>
      </c>
      <c r="M3963" s="44" t="s">
        <v>80</v>
      </c>
      <c r="N3963" s="30" t="s">
        <v>50</v>
      </c>
      <c r="O3963" s="28" t="str">
        <f>Def_Sistemas_Conectores_Cabos!$B$8</f>
        <v>SMA-RP 50-ohm</v>
      </c>
      <c r="P3963" s="19" t="str">
        <f>Def_Sistemas_Conectores_Cabos!$B$8</f>
        <v>SMA-RP 50-ohm</v>
      </c>
      <c r="Q3963" s="231" t="s">
        <v>1358</v>
      </c>
      <c r="R3963" s="45">
        <v>0.5</v>
      </c>
      <c r="S3963" s="45">
        <v>0.5</v>
      </c>
      <c r="T3963" s="19" t="str">
        <f>Def_Sistemas_Conectores_Cabos!$C$8</f>
        <v>Cabo coaxial semi-rígido</v>
      </c>
      <c r="U3963" s="56"/>
      <c r="V3963" s="33"/>
      <c r="W3963" s="33"/>
      <c r="X3963" s="33"/>
    </row>
    <row r="3964" ht="15.75" customHeight="1">
      <c r="A3964" s="19" t="str">
        <f>Def_Sistemas_Conectores_Cabos!$A$22</f>
        <v>BPM de elétrons</v>
      </c>
      <c r="B3964" s="22" t="str">
        <f>Datas_Entregas!$A$3</f>
        <v>BTS/Anel</v>
      </c>
      <c r="C3964" s="25">
        <f t="array" ref="C3964">INDEX(Datas_Entregas!$B$2:$B$100, MATCH(B3964, Datas_Entregas!$A$2:$A$100, 0), 1)</f>
        <v>43296</v>
      </c>
      <c r="D3964" s="22" t="str">
        <f>Def_Status_Montagem!$A$4</f>
        <v>Comprado / Esperando entrega</v>
      </c>
      <c r="E3964" s="35" t="str">
        <f>Def_Status_Montagem!$B$4</f>
        <v>Contratada (inclui etiqueta)</v>
      </c>
      <c r="F3964" s="26"/>
      <c r="G3964" s="27"/>
      <c r="H3964" s="26" t="str">
        <f t="array" ref="H3964">INDEX(Def_Instancias_Equipamentos!$E$2:$E$5135, MATCH(K3964, Def_Instancias_Equipamentos!$D$2:$D$5135, 0), 1)</f>
        <v>SI-20SB</v>
      </c>
      <c r="I3964" s="27" t="str">
        <f t="array" ref="I3964">INDEX(Def_Instancias_Equipamentos!$E$2:$E$5135, MATCH(L3964, Def_Instancias_Equipamentos!$D$2:$D$5135, 0), 1)</f>
        <v>SI-20SB</v>
      </c>
      <c r="J3964" s="27" t="str">
        <f t="shared" si="26"/>
        <v>INTERNO</v>
      </c>
      <c r="K3964" s="28" t="str">
        <f>Def_Instancias_Equipamentos!$D$728</f>
        <v>SI-20SB:DI-BPMPkup-1</v>
      </c>
      <c r="L3964" s="19" t="str">
        <f>Def_Instancias_Equipamentos!$D$1239</f>
        <v>SI-20SB:DI-BPMSigPatch-1</v>
      </c>
      <c r="M3964" s="44" t="s">
        <v>80</v>
      </c>
      <c r="N3964" s="30" t="s">
        <v>50</v>
      </c>
      <c r="O3964" s="28" t="str">
        <f>Def_Sistemas_Conectores_Cabos!$B$8</f>
        <v>SMA-RP 50-ohm</v>
      </c>
      <c r="P3964" s="19" t="str">
        <f>Def_Sistemas_Conectores_Cabos!$B$8</f>
        <v>SMA-RP 50-ohm</v>
      </c>
      <c r="Q3964" s="231" t="s">
        <v>1358</v>
      </c>
      <c r="R3964" s="45">
        <v>0.5</v>
      </c>
      <c r="S3964" s="45">
        <v>0.5</v>
      </c>
      <c r="T3964" s="19" t="str">
        <f>Def_Sistemas_Conectores_Cabos!$C$8</f>
        <v>Cabo coaxial semi-rígido</v>
      </c>
      <c r="U3964" s="56"/>
      <c r="V3964" s="33"/>
      <c r="W3964" s="33"/>
      <c r="X3964" s="33"/>
    </row>
    <row r="3965" ht="15.75" customHeight="1">
      <c r="A3965" s="19" t="str">
        <f>Def_Sistemas_Conectores_Cabos!$A$22</f>
        <v>BPM de elétrons</v>
      </c>
      <c r="B3965" s="22" t="str">
        <f>Datas_Entregas!$A$3</f>
        <v>BTS/Anel</v>
      </c>
      <c r="C3965" s="25">
        <f t="array" ref="C3965">INDEX(Datas_Entregas!$B$2:$B$100, MATCH(B3965, Datas_Entregas!$A$2:$A$100, 0), 1)</f>
        <v>43296</v>
      </c>
      <c r="D3965" s="22" t="str">
        <f>Def_Status_Montagem!$A$4</f>
        <v>Comprado / Esperando entrega</v>
      </c>
      <c r="E3965" s="35" t="str">
        <f>Def_Status_Montagem!$B$4</f>
        <v>Contratada (inclui etiqueta)</v>
      </c>
      <c r="F3965" s="26"/>
      <c r="G3965" s="27"/>
      <c r="H3965" s="26" t="str">
        <f t="array" ref="H3965">INDEX(Def_Instancias_Equipamentos!$E$2:$E$5135, MATCH(K3965, Def_Instancias_Equipamentos!$D$2:$D$5135, 0), 1)</f>
        <v>SI-20SB</v>
      </c>
      <c r="I3965" s="27" t="str">
        <f t="array" ref="I3965">INDEX(Def_Instancias_Equipamentos!$E$2:$E$5135, MATCH(L3965, Def_Instancias_Equipamentos!$D$2:$D$5135, 0), 1)</f>
        <v>SI-20SB</v>
      </c>
      <c r="J3965" s="27" t="str">
        <f t="shared" si="26"/>
        <v>INTERNO</v>
      </c>
      <c r="K3965" s="28" t="str">
        <f>Def_Instancias_Equipamentos!$D$729</f>
        <v>SI-20SB:DI-BPMPkup-2</v>
      </c>
      <c r="L3965" s="19" t="str">
        <f>Def_Instancias_Equipamentos!$D$1240</f>
        <v>SI-20SB:DI-BPMSigPatch-2</v>
      </c>
      <c r="M3965" s="44" t="s">
        <v>80</v>
      </c>
      <c r="N3965" s="30" t="s">
        <v>50</v>
      </c>
      <c r="O3965" s="28" t="str">
        <f>Def_Sistemas_Conectores_Cabos!$B$8</f>
        <v>SMA-RP 50-ohm</v>
      </c>
      <c r="P3965" s="19" t="str">
        <f>Def_Sistemas_Conectores_Cabos!$B$8</f>
        <v>SMA-RP 50-ohm</v>
      </c>
      <c r="Q3965" s="231" t="s">
        <v>1358</v>
      </c>
      <c r="R3965" s="45">
        <v>0.5</v>
      </c>
      <c r="S3965" s="45">
        <v>0.5</v>
      </c>
      <c r="T3965" s="19" t="str">
        <f>Def_Sistemas_Conectores_Cabos!$C$8</f>
        <v>Cabo coaxial semi-rígido</v>
      </c>
      <c r="U3965" s="56"/>
      <c r="V3965" s="33"/>
      <c r="W3965" s="33"/>
      <c r="X3965" s="33"/>
    </row>
    <row r="3966" ht="15.75" customHeight="1">
      <c r="A3966" s="19" t="str">
        <f>Def_Sistemas_Conectores_Cabos!$A$22</f>
        <v>BPM de elétrons</v>
      </c>
      <c r="B3966" s="22" t="str">
        <f>Datas_Entregas!$A$2</f>
        <v>Booster/LTB</v>
      </c>
      <c r="C3966" s="25">
        <f t="array" ref="C3966">INDEX(Datas_Entregas!$B$2:$B$100, MATCH(B3966, Datas_Entregas!$A$2:$A$100, 0), 1)</f>
        <v>43266</v>
      </c>
      <c r="D3966" s="22" t="str">
        <f>Def_Status_Montagem!$A$4</f>
        <v>Comprado / Esperando entrega</v>
      </c>
      <c r="E3966" s="35" t="str">
        <f>Def_Status_Montagem!$B$4</f>
        <v>Contratada (inclui etiqueta)</v>
      </c>
      <c r="F3966" s="26"/>
      <c r="G3966" s="27"/>
      <c r="H3966" s="26" t="str">
        <f t="array" ref="H3966">INDEX(Def_Instancias_Equipamentos!$E$2:$E$5135, MATCH(K3966, Def_Instancias_Equipamentos!$D$2:$D$5135, 0), 1)</f>
        <v>BO-01U</v>
      </c>
      <c r="I3966" s="27" t="str">
        <f t="array" ref="I3966">INDEX(Def_Instancias_Equipamentos!$E$2:$E$5135, MATCH(L3966, Def_Instancias_Equipamentos!$D$2:$D$5135, 0), 1)</f>
        <v>BO-01U</v>
      </c>
      <c r="J3966" s="27" t="str">
        <f t="shared" si="26"/>
        <v>INTERNO</v>
      </c>
      <c r="K3966" s="28" t="str">
        <f>Def_Instancias_Equipamentos!$D$480</f>
        <v>BO-01U:DI-BPMPkup</v>
      </c>
      <c r="L3966" s="19" t="str">
        <f>Def_Instancias_Equipamentos!$D$991</f>
        <v>BO-01U:DI-BPMSigPatch</v>
      </c>
      <c r="M3966" s="44" t="s">
        <v>74</v>
      </c>
      <c r="N3966" s="30" t="s">
        <v>45</v>
      </c>
      <c r="O3966" s="28" t="str">
        <f>Def_Sistemas_Conectores_Cabos!$B$8</f>
        <v>SMA-RP 50-ohm</v>
      </c>
      <c r="P3966" s="19" t="str">
        <f>Def_Sistemas_Conectores_Cabos!$B$8</f>
        <v>SMA-RP 50-ohm</v>
      </c>
      <c r="Q3966" s="231" t="s">
        <v>1359</v>
      </c>
      <c r="R3966" s="45">
        <v>0.5</v>
      </c>
      <c r="S3966" s="45">
        <v>0.5</v>
      </c>
      <c r="T3966" s="19" t="str">
        <f>Def_Sistemas_Conectores_Cabos!$C$8</f>
        <v>Cabo coaxial semi-rígido</v>
      </c>
      <c r="U3966" s="56"/>
      <c r="V3966" s="33"/>
      <c r="W3966" s="33"/>
      <c r="X3966" s="33"/>
    </row>
    <row r="3967" ht="15.75" customHeight="1">
      <c r="A3967" s="19" t="str">
        <f>Def_Sistemas_Conectores_Cabos!$A$22</f>
        <v>BPM de elétrons</v>
      </c>
      <c r="B3967" s="22" t="str">
        <f>Datas_Entregas!$A$2</f>
        <v>Booster/LTB</v>
      </c>
      <c r="C3967" s="25">
        <f t="array" ref="C3967">INDEX(Datas_Entregas!$B$2:$B$100, MATCH(B3967, Datas_Entregas!$A$2:$A$100, 0), 1)</f>
        <v>43266</v>
      </c>
      <c r="D3967" s="22" t="str">
        <f>Def_Status_Montagem!$A$4</f>
        <v>Comprado / Esperando entrega</v>
      </c>
      <c r="E3967" s="35" t="str">
        <f>Def_Status_Montagem!$B$4</f>
        <v>Contratada (inclui etiqueta)</v>
      </c>
      <c r="F3967" s="26"/>
      <c r="G3967" s="27"/>
      <c r="H3967" s="26" t="str">
        <f t="array" ref="H3967">INDEX(Def_Instancias_Equipamentos!$E$2:$E$5135, MATCH(K3967, Def_Instancias_Equipamentos!$D$2:$D$5135, 0), 1)</f>
        <v>BO-02U</v>
      </c>
      <c r="I3967" s="27" t="str">
        <f t="array" ref="I3967">INDEX(Def_Instancias_Equipamentos!$E$2:$E$5135, MATCH(L3967, Def_Instancias_Equipamentos!$D$2:$D$5135, 0), 1)</f>
        <v>BO-02U</v>
      </c>
      <c r="J3967" s="27" t="str">
        <f t="shared" si="26"/>
        <v>INTERNO</v>
      </c>
      <c r="K3967" s="28" t="str">
        <f>Def_Instancias_Equipamentos!$D$481</f>
        <v>BO-02U:DI-BPMPkup</v>
      </c>
      <c r="L3967" s="19" t="str">
        <f>Def_Instancias_Equipamentos!$D$992</f>
        <v>BO-02U:DI-BPMSigPatch</v>
      </c>
      <c r="M3967" s="44" t="s">
        <v>74</v>
      </c>
      <c r="N3967" s="30" t="s">
        <v>45</v>
      </c>
      <c r="O3967" s="28" t="str">
        <f>Def_Sistemas_Conectores_Cabos!$B$8</f>
        <v>SMA-RP 50-ohm</v>
      </c>
      <c r="P3967" s="19" t="str">
        <f>Def_Sistemas_Conectores_Cabos!$B$8</f>
        <v>SMA-RP 50-ohm</v>
      </c>
      <c r="Q3967" s="231" t="s">
        <v>1359</v>
      </c>
      <c r="R3967" s="45">
        <v>0.5</v>
      </c>
      <c r="S3967" s="45">
        <v>0.5</v>
      </c>
      <c r="T3967" s="19" t="str">
        <f>Def_Sistemas_Conectores_Cabos!$C$8</f>
        <v>Cabo coaxial semi-rígido</v>
      </c>
      <c r="U3967" s="56"/>
      <c r="V3967" s="33"/>
      <c r="W3967" s="33"/>
      <c r="X3967" s="33"/>
    </row>
    <row r="3968" ht="15.75" customHeight="1">
      <c r="A3968" s="19" t="str">
        <f>Def_Sistemas_Conectores_Cabos!$A$22</f>
        <v>BPM de elétrons</v>
      </c>
      <c r="B3968" s="22" t="str">
        <f>Datas_Entregas!$A$2</f>
        <v>Booster/LTB</v>
      </c>
      <c r="C3968" s="25">
        <f t="array" ref="C3968">INDEX(Datas_Entregas!$B$2:$B$100, MATCH(B3968, Datas_Entregas!$A$2:$A$100, 0), 1)</f>
        <v>43266</v>
      </c>
      <c r="D3968" s="22" t="str">
        <f>Def_Status_Montagem!$A$4</f>
        <v>Comprado / Esperando entrega</v>
      </c>
      <c r="E3968" s="35" t="str">
        <f>Def_Status_Montagem!$B$4</f>
        <v>Contratada (inclui etiqueta)</v>
      </c>
      <c r="F3968" s="26"/>
      <c r="G3968" s="27"/>
      <c r="H3968" s="26" t="str">
        <f t="array" ref="H3968">INDEX(Def_Instancias_Equipamentos!$E$2:$E$5135, MATCH(K3968, Def_Instancias_Equipamentos!$D$2:$D$5135, 0), 1)</f>
        <v>BO-03U</v>
      </c>
      <c r="I3968" s="27" t="str">
        <f t="array" ref="I3968">INDEX(Def_Instancias_Equipamentos!$E$2:$E$5135, MATCH(L3968, Def_Instancias_Equipamentos!$D$2:$D$5135, 0), 1)</f>
        <v>BO-03U</v>
      </c>
      <c r="J3968" s="27" t="str">
        <f t="shared" si="26"/>
        <v>INTERNO</v>
      </c>
      <c r="K3968" s="28" t="str">
        <f>Def_Instancias_Equipamentos!$D$482</f>
        <v>BO-03U:DI-BPMPkup</v>
      </c>
      <c r="L3968" s="19" t="str">
        <f>Def_Instancias_Equipamentos!$D$993</f>
        <v>BO-03U:DI-BPMSigPatch</v>
      </c>
      <c r="M3968" s="44" t="s">
        <v>74</v>
      </c>
      <c r="N3968" s="30" t="s">
        <v>45</v>
      </c>
      <c r="O3968" s="28" t="str">
        <f>Def_Sistemas_Conectores_Cabos!$B$8</f>
        <v>SMA-RP 50-ohm</v>
      </c>
      <c r="P3968" s="19" t="str">
        <f>Def_Sistemas_Conectores_Cabos!$B$8</f>
        <v>SMA-RP 50-ohm</v>
      </c>
      <c r="Q3968" s="231" t="s">
        <v>1359</v>
      </c>
      <c r="R3968" s="45">
        <v>0.5</v>
      </c>
      <c r="S3968" s="45">
        <v>0.5</v>
      </c>
      <c r="T3968" s="19" t="str">
        <f>Def_Sistemas_Conectores_Cabos!$C$8</f>
        <v>Cabo coaxial semi-rígido</v>
      </c>
      <c r="U3968" s="56"/>
      <c r="V3968" s="33"/>
      <c r="W3968" s="33"/>
      <c r="X3968" s="33"/>
    </row>
    <row r="3969" ht="15.75" customHeight="1">
      <c r="A3969" s="19" t="str">
        <f>Def_Sistemas_Conectores_Cabos!$A$22</f>
        <v>BPM de elétrons</v>
      </c>
      <c r="B3969" s="22" t="str">
        <f>Datas_Entregas!$A$2</f>
        <v>Booster/LTB</v>
      </c>
      <c r="C3969" s="25">
        <f t="array" ref="C3969">INDEX(Datas_Entregas!$B$2:$B$100, MATCH(B3969, Datas_Entregas!$A$2:$A$100, 0), 1)</f>
        <v>43266</v>
      </c>
      <c r="D3969" s="22" t="str">
        <f>Def_Status_Montagem!$A$4</f>
        <v>Comprado / Esperando entrega</v>
      </c>
      <c r="E3969" s="35" t="str">
        <f>Def_Status_Montagem!$B$4</f>
        <v>Contratada (inclui etiqueta)</v>
      </c>
      <c r="F3969" s="26"/>
      <c r="G3969" s="27"/>
      <c r="H3969" s="26" t="str">
        <f t="array" ref="H3969">INDEX(Def_Instancias_Equipamentos!$E$2:$E$5135, MATCH(K3969, Def_Instancias_Equipamentos!$D$2:$D$5135, 0), 1)</f>
        <v>BO-04U</v>
      </c>
      <c r="I3969" s="27" t="str">
        <f t="array" ref="I3969">INDEX(Def_Instancias_Equipamentos!$E$2:$E$5135, MATCH(L3969, Def_Instancias_Equipamentos!$D$2:$D$5135, 0), 1)</f>
        <v>BO-04U</v>
      </c>
      <c r="J3969" s="27" t="str">
        <f t="shared" si="26"/>
        <v>INTERNO</v>
      </c>
      <c r="K3969" s="28" t="str">
        <f>Def_Instancias_Equipamentos!$D$483</f>
        <v>BO-04U:DI-BPMPkup</v>
      </c>
      <c r="L3969" s="19" t="str">
        <f>Def_Instancias_Equipamentos!$D$994</f>
        <v>BO-04U:DI-BPMSigPatch</v>
      </c>
      <c r="M3969" s="44" t="s">
        <v>74</v>
      </c>
      <c r="N3969" s="30" t="s">
        <v>45</v>
      </c>
      <c r="O3969" s="28" t="str">
        <f>Def_Sistemas_Conectores_Cabos!$B$8</f>
        <v>SMA-RP 50-ohm</v>
      </c>
      <c r="P3969" s="19" t="str">
        <f>Def_Sistemas_Conectores_Cabos!$B$8</f>
        <v>SMA-RP 50-ohm</v>
      </c>
      <c r="Q3969" s="231" t="s">
        <v>1359</v>
      </c>
      <c r="R3969" s="45">
        <v>0.5</v>
      </c>
      <c r="S3969" s="45">
        <v>0.5</v>
      </c>
      <c r="T3969" s="19" t="str">
        <f>Def_Sistemas_Conectores_Cabos!$C$8</f>
        <v>Cabo coaxial semi-rígido</v>
      </c>
      <c r="U3969" s="56"/>
      <c r="V3969" s="33"/>
      <c r="W3969" s="33"/>
      <c r="X3969" s="33"/>
    </row>
    <row r="3970" ht="15.75" customHeight="1">
      <c r="A3970" s="19" t="str">
        <f>Def_Sistemas_Conectores_Cabos!$A$22</f>
        <v>BPM de elétrons</v>
      </c>
      <c r="B3970" s="22" t="str">
        <f>Datas_Entregas!$A$2</f>
        <v>Booster/LTB</v>
      </c>
      <c r="C3970" s="25">
        <f t="array" ref="C3970">INDEX(Datas_Entregas!$B$2:$B$100, MATCH(B3970, Datas_Entregas!$A$2:$A$100, 0), 1)</f>
        <v>43266</v>
      </c>
      <c r="D3970" s="22" t="str">
        <f>Def_Status_Montagem!$A$4</f>
        <v>Comprado / Esperando entrega</v>
      </c>
      <c r="E3970" s="35" t="str">
        <f>Def_Status_Montagem!$B$4</f>
        <v>Contratada (inclui etiqueta)</v>
      </c>
      <c r="F3970" s="26"/>
      <c r="G3970" s="27"/>
      <c r="H3970" s="26" t="str">
        <f t="array" ref="H3970">INDEX(Def_Instancias_Equipamentos!$E$2:$E$5135, MATCH(K3970, Def_Instancias_Equipamentos!$D$2:$D$5135, 0), 1)</f>
        <v>BO-05U</v>
      </c>
      <c r="I3970" s="27" t="str">
        <f t="array" ref="I3970">INDEX(Def_Instancias_Equipamentos!$E$2:$E$5135, MATCH(L3970, Def_Instancias_Equipamentos!$D$2:$D$5135, 0), 1)</f>
        <v>BO-05U</v>
      </c>
      <c r="J3970" s="27" t="str">
        <f t="shared" si="26"/>
        <v>INTERNO</v>
      </c>
      <c r="K3970" s="28" t="str">
        <f>Def_Instancias_Equipamentos!$D$484</f>
        <v>BO-05U:DI-BPMPkup</v>
      </c>
      <c r="L3970" s="19" t="str">
        <f>Def_Instancias_Equipamentos!$D$995</f>
        <v>BO-05U:DI-BPMSigPatch</v>
      </c>
      <c r="M3970" s="44" t="s">
        <v>74</v>
      </c>
      <c r="N3970" s="30" t="s">
        <v>45</v>
      </c>
      <c r="O3970" s="28" t="str">
        <f>Def_Sistemas_Conectores_Cabos!$B$8</f>
        <v>SMA-RP 50-ohm</v>
      </c>
      <c r="P3970" s="19" t="str">
        <f>Def_Sistemas_Conectores_Cabos!$B$8</f>
        <v>SMA-RP 50-ohm</v>
      </c>
      <c r="Q3970" s="231" t="s">
        <v>1359</v>
      </c>
      <c r="R3970" s="45">
        <v>0.5</v>
      </c>
      <c r="S3970" s="45">
        <v>0.5</v>
      </c>
      <c r="T3970" s="19" t="str">
        <f>Def_Sistemas_Conectores_Cabos!$C$8</f>
        <v>Cabo coaxial semi-rígido</v>
      </c>
      <c r="U3970" s="56"/>
      <c r="V3970" s="33"/>
      <c r="W3970" s="33"/>
      <c r="X3970" s="33"/>
    </row>
    <row r="3971" ht="15.75" customHeight="1">
      <c r="A3971" s="19" t="str">
        <f>Def_Sistemas_Conectores_Cabos!$A$22</f>
        <v>BPM de elétrons</v>
      </c>
      <c r="B3971" s="22" t="str">
        <f>Datas_Entregas!$A$2</f>
        <v>Booster/LTB</v>
      </c>
      <c r="C3971" s="25">
        <f t="array" ref="C3971">INDEX(Datas_Entregas!$B$2:$B$100, MATCH(B3971, Datas_Entregas!$A$2:$A$100, 0), 1)</f>
        <v>43266</v>
      </c>
      <c r="D3971" s="22" t="str">
        <f>Def_Status_Montagem!$A$4</f>
        <v>Comprado / Esperando entrega</v>
      </c>
      <c r="E3971" s="35" t="str">
        <f>Def_Status_Montagem!$B$4</f>
        <v>Contratada (inclui etiqueta)</v>
      </c>
      <c r="F3971" s="26"/>
      <c r="G3971" s="27"/>
      <c r="H3971" s="26" t="str">
        <f t="array" ref="H3971">INDEX(Def_Instancias_Equipamentos!$E$2:$E$5135, MATCH(K3971, Def_Instancias_Equipamentos!$D$2:$D$5135, 0), 1)</f>
        <v>BO-06U</v>
      </c>
      <c r="I3971" s="27" t="str">
        <f t="array" ref="I3971">INDEX(Def_Instancias_Equipamentos!$E$2:$E$5135, MATCH(L3971, Def_Instancias_Equipamentos!$D$2:$D$5135, 0), 1)</f>
        <v>BO-06U</v>
      </c>
      <c r="J3971" s="27" t="str">
        <f t="shared" si="26"/>
        <v>INTERNO</v>
      </c>
      <c r="K3971" s="28" t="str">
        <f>Def_Instancias_Equipamentos!$D$485</f>
        <v>BO-06U:DI-BPMPkup</v>
      </c>
      <c r="L3971" s="19" t="str">
        <f>Def_Instancias_Equipamentos!$D$996</f>
        <v>BO-06U:DI-BPMSigPatch</v>
      </c>
      <c r="M3971" s="44" t="s">
        <v>74</v>
      </c>
      <c r="N3971" s="30" t="s">
        <v>45</v>
      </c>
      <c r="O3971" s="28" t="str">
        <f>Def_Sistemas_Conectores_Cabos!$B$8</f>
        <v>SMA-RP 50-ohm</v>
      </c>
      <c r="P3971" s="19" t="str">
        <f>Def_Sistemas_Conectores_Cabos!$B$8</f>
        <v>SMA-RP 50-ohm</v>
      </c>
      <c r="Q3971" s="231" t="s">
        <v>1359</v>
      </c>
      <c r="R3971" s="45">
        <v>0.5</v>
      </c>
      <c r="S3971" s="45">
        <v>0.5</v>
      </c>
      <c r="T3971" s="19" t="str">
        <f>Def_Sistemas_Conectores_Cabos!$C$8</f>
        <v>Cabo coaxial semi-rígido</v>
      </c>
      <c r="U3971" s="56"/>
      <c r="V3971" s="33"/>
      <c r="W3971" s="33"/>
      <c r="X3971" s="33"/>
    </row>
    <row r="3972" ht="15.75" customHeight="1">
      <c r="A3972" s="19" t="str">
        <f>Def_Sistemas_Conectores_Cabos!$A$22</f>
        <v>BPM de elétrons</v>
      </c>
      <c r="B3972" s="22" t="str">
        <f>Datas_Entregas!$A$2</f>
        <v>Booster/LTB</v>
      </c>
      <c r="C3972" s="25">
        <f t="array" ref="C3972">INDEX(Datas_Entregas!$B$2:$B$100, MATCH(B3972, Datas_Entregas!$A$2:$A$100, 0), 1)</f>
        <v>43266</v>
      </c>
      <c r="D3972" s="22" t="str">
        <f>Def_Status_Montagem!$A$4</f>
        <v>Comprado / Esperando entrega</v>
      </c>
      <c r="E3972" s="35" t="str">
        <f>Def_Status_Montagem!$B$4</f>
        <v>Contratada (inclui etiqueta)</v>
      </c>
      <c r="F3972" s="26"/>
      <c r="G3972" s="27"/>
      <c r="H3972" s="26" t="str">
        <f t="array" ref="H3972">INDEX(Def_Instancias_Equipamentos!$E$2:$E$5135, MATCH(K3972, Def_Instancias_Equipamentos!$D$2:$D$5135, 0), 1)</f>
        <v>BO-07U</v>
      </c>
      <c r="I3972" s="27" t="str">
        <f t="array" ref="I3972">INDEX(Def_Instancias_Equipamentos!$E$2:$E$5135, MATCH(L3972, Def_Instancias_Equipamentos!$D$2:$D$5135, 0), 1)</f>
        <v>BO-07U</v>
      </c>
      <c r="J3972" s="27" t="str">
        <f t="shared" si="26"/>
        <v>INTERNO</v>
      </c>
      <c r="K3972" s="28" t="str">
        <f>Def_Instancias_Equipamentos!$D$486</f>
        <v>BO-07U:DI-BPMPkup</v>
      </c>
      <c r="L3972" s="19" t="str">
        <f>Def_Instancias_Equipamentos!$D$997</f>
        <v>BO-07U:DI-BPMSigPatch</v>
      </c>
      <c r="M3972" s="44" t="s">
        <v>74</v>
      </c>
      <c r="N3972" s="30" t="s">
        <v>45</v>
      </c>
      <c r="O3972" s="28" t="str">
        <f>Def_Sistemas_Conectores_Cabos!$B$8</f>
        <v>SMA-RP 50-ohm</v>
      </c>
      <c r="P3972" s="19" t="str">
        <f>Def_Sistemas_Conectores_Cabos!$B$8</f>
        <v>SMA-RP 50-ohm</v>
      </c>
      <c r="Q3972" s="231" t="s">
        <v>1359</v>
      </c>
      <c r="R3972" s="45">
        <v>0.5</v>
      </c>
      <c r="S3972" s="45">
        <v>0.5</v>
      </c>
      <c r="T3972" s="19" t="str">
        <f>Def_Sistemas_Conectores_Cabos!$C$8</f>
        <v>Cabo coaxial semi-rígido</v>
      </c>
      <c r="U3972" s="56"/>
      <c r="V3972" s="33"/>
      <c r="W3972" s="33"/>
      <c r="X3972" s="33"/>
    </row>
    <row r="3973" ht="15.75" customHeight="1">
      <c r="A3973" s="19" t="str">
        <f>Def_Sistemas_Conectores_Cabos!$A$22</f>
        <v>BPM de elétrons</v>
      </c>
      <c r="B3973" s="22" t="str">
        <f>Datas_Entregas!$A$2</f>
        <v>Booster/LTB</v>
      </c>
      <c r="C3973" s="25">
        <f t="array" ref="C3973">INDEX(Datas_Entregas!$B$2:$B$100, MATCH(B3973, Datas_Entregas!$A$2:$A$100, 0), 1)</f>
        <v>43266</v>
      </c>
      <c r="D3973" s="22" t="str">
        <f>Def_Status_Montagem!$A$4</f>
        <v>Comprado / Esperando entrega</v>
      </c>
      <c r="E3973" s="35" t="str">
        <f>Def_Status_Montagem!$B$4</f>
        <v>Contratada (inclui etiqueta)</v>
      </c>
      <c r="F3973" s="26"/>
      <c r="G3973" s="27"/>
      <c r="H3973" s="26" t="str">
        <f t="array" ref="H3973">INDEX(Def_Instancias_Equipamentos!$E$2:$E$5135, MATCH(K3973, Def_Instancias_Equipamentos!$D$2:$D$5135, 0), 1)</f>
        <v>BO-08U</v>
      </c>
      <c r="I3973" s="27" t="str">
        <f t="array" ref="I3973">INDEX(Def_Instancias_Equipamentos!$E$2:$E$5135, MATCH(L3973, Def_Instancias_Equipamentos!$D$2:$D$5135, 0), 1)</f>
        <v>BO-08U</v>
      </c>
      <c r="J3973" s="27" t="str">
        <f t="shared" si="26"/>
        <v>INTERNO</v>
      </c>
      <c r="K3973" s="28" t="str">
        <f>Def_Instancias_Equipamentos!$D$487</f>
        <v>BO-08U:DI-BPMPkup</v>
      </c>
      <c r="L3973" s="19" t="str">
        <f>Def_Instancias_Equipamentos!$D$998</f>
        <v>BO-08U:DI-BPMSigPatch</v>
      </c>
      <c r="M3973" s="44" t="s">
        <v>74</v>
      </c>
      <c r="N3973" s="30" t="s">
        <v>45</v>
      </c>
      <c r="O3973" s="28" t="str">
        <f>Def_Sistemas_Conectores_Cabos!$B$8</f>
        <v>SMA-RP 50-ohm</v>
      </c>
      <c r="P3973" s="19" t="str">
        <f>Def_Sistemas_Conectores_Cabos!$B$8</f>
        <v>SMA-RP 50-ohm</v>
      </c>
      <c r="Q3973" s="231" t="s">
        <v>1359</v>
      </c>
      <c r="R3973" s="45">
        <v>0.5</v>
      </c>
      <c r="S3973" s="45">
        <v>0.5</v>
      </c>
      <c r="T3973" s="19" t="str">
        <f>Def_Sistemas_Conectores_Cabos!$C$8</f>
        <v>Cabo coaxial semi-rígido</v>
      </c>
      <c r="U3973" s="56"/>
      <c r="V3973" s="33"/>
      <c r="W3973" s="33"/>
      <c r="X3973" s="33"/>
    </row>
    <row r="3974" ht="15.75" customHeight="1">
      <c r="A3974" s="19" t="str">
        <f>Def_Sistemas_Conectores_Cabos!$A$22</f>
        <v>BPM de elétrons</v>
      </c>
      <c r="B3974" s="22" t="str">
        <f>Datas_Entregas!$A$2</f>
        <v>Booster/LTB</v>
      </c>
      <c r="C3974" s="25">
        <f t="array" ref="C3974">INDEX(Datas_Entregas!$B$2:$B$100, MATCH(B3974, Datas_Entregas!$A$2:$A$100, 0), 1)</f>
        <v>43266</v>
      </c>
      <c r="D3974" s="22" t="str">
        <f>Def_Status_Montagem!$A$4</f>
        <v>Comprado / Esperando entrega</v>
      </c>
      <c r="E3974" s="35" t="str">
        <f>Def_Status_Montagem!$B$4</f>
        <v>Contratada (inclui etiqueta)</v>
      </c>
      <c r="F3974" s="26"/>
      <c r="G3974" s="27"/>
      <c r="H3974" s="26" t="str">
        <f t="array" ref="H3974">INDEX(Def_Instancias_Equipamentos!$E$2:$E$5135, MATCH(K3974, Def_Instancias_Equipamentos!$D$2:$D$5135, 0), 1)</f>
        <v>BO-09U</v>
      </c>
      <c r="I3974" s="27" t="str">
        <f t="array" ref="I3974">INDEX(Def_Instancias_Equipamentos!$E$2:$E$5135, MATCH(L3974, Def_Instancias_Equipamentos!$D$2:$D$5135, 0), 1)</f>
        <v>BO-09U</v>
      </c>
      <c r="J3974" s="27" t="str">
        <f t="shared" si="26"/>
        <v>INTERNO</v>
      </c>
      <c r="K3974" s="28" t="str">
        <f>Def_Instancias_Equipamentos!$D$488</f>
        <v>BO-09U:DI-BPMPkup</v>
      </c>
      <c r="L3974" s="19" t="str">
        <f>Def_Instancias_Equipamentos!$D$999</f>
        <v>BO-09U:DI-BPMSigPatch</v>
      </c>
      <c r="M3974" s="44" t="s">
        <v>74</v>
      </c>
      <c r="N3974" s="30" t="s">
        <v>45</v>
      </c>
      <c r="O3974" s="28" t="str">
        <f>Def_Sistemas_Conectores_Cabos!$B$8</f>
        <v>SMA-RP 50-ohm</v>
      </c>
      <c r="P3974" s="19" t="str">
        <f>Def_Sistemas_Conectores_Cabos!$B$8</f>
        <v>SMA-RP 50-ohm</v>
      </c>
      <c r="Q3974" s="231" t="s">
        <v>1359</v>
      </c>
      <c r="R3974" s="45">
        <v>0.5</v>
      </c>
      <c r="S3974" s="45">
        <v>0.5</v>
      </c>
      <c r="T3974" s="19" t="str">
        <f>Def_Sistemas_Conectores_Cabos!$C$8</f>
        <v>Cabo coaxial semi-rígido</v>
      </c>
      <c r="U3974" s="56"/>
      <c r="V3974" s="33"/>
      <c r="W3974" s="33"/>
      <c r="X3974" s="33"/>
    </row>
    <row r="3975" ht="15.75" customHeight="1">
      <c r="A3975" s="19" t="str">
        <f>Def_Sistemas_Conectores_Cabos!$A$22</f>
        <v>BPM de elétrons</v>
      </c>
      <c r="B3975" s="22" t="str">
        <f>Datas_Entregas!$A$2</f>
        <v>Booster/LTB</v>
      </c>
      <c r="C3975" s="25">
        <f t="array" ref="C3975">INDEX(Datas_Entregas!$B$2:$B$100, MATCH(B3975, Datas_Entregas!$A$2:$A$100, 0), 1)</f>
        <v>43266</v>
      </c>
      <c r="D3975" s="22" t="str">
        <f>Def_Status_Montagem!$A$4</f>
        <v>Comprado / Esperando entrega</v>
      </c>
      <c r="E3975" s="35" t="str">
        <f>Def_Status_Montagem!$B$4</f>
        <v>Contratada (inclui etiqueta)</v>
      </c>
      <c r="F3975" s="26"/>
      <c r="G3975" s="27"/>
      <c r="H3975" s="26" t="str">
        <f t="array" ref="H3975">INDEX(Def_Instancias_Equipamentos!$E$2:$E$5135, MATCH(K3975, Def_Instancias_Equipamentos!$D$2:$D$5135, 0), 1)</f>
        <v>BO-10U</v>
      </c>
      <c r="I3975" s="27" t="str">
        <f t="array" ref="I3975">INDEX(Def_Instancias_Equipamentos!$E$2:$E$5135, MATCH(L3975, Def_Instancias_Equipamentos!$D$2:$D$5135, 0), 1)</f>
        <v>BO-10U</v>
      </c>
      <c r="J3975" s="27" t="str">
        <f t="shared" si="26"/>
        <v>INTERNO</v>
      </c>
      <c r="K3975" s="28" t="str">
        <f>Def_Instancias_Equipamentos!$D$489</f>
        <v>BO-10U:DI-BPMPkup</v>
      </c>
      <c r="L3975" s="19" t="str">
        <f>Def_Instancias_Equipamentos!$D$1000</f>
        <v>BO-10U:DI-BPMSigPatch</v>
      </c>
      <c r="M3975" s="44" t="s">
        <v>74</v>
      </c>
      <c r="N3975" s="30" t="s">
        <v>45</v>
      </c>
      <c r="O3975" s="28" t="str">
        <f>Def_Sistemas_Conectores_Cabos!$B$8</f>
        <v>SMA-RP 50-ohm</v>
      </c>
      <c r="P3975" s="19" t="str">
        <f>Def_Sistemas_Conectores_Cabos!$B$8</f>
        <v>SMA-RP 50-ohm</v>
      </c>
      <c r="Q3975" s="231" t="s">
        <v>1359</v>
      </c>
      <c r="R3975" s="45">
        <v>0.5</v>
      </c>
      <c r="S3975" s="45">
        <v>0.5</v>
      </c>
      <c r="T3975" s="19" t="str">
        <f>Def_Sistemas_Conectores_Cabos!$C$8</f>
        <v>Cabo coaxial semi-rígido</v>
      </c>
      <c r="U3975" s="56"/>
      <c r="V3975" s="33"/>
      <c r="W3975" s="33"/>
      <c r="X3975" s="33"/>
    </row>
    <row r="3976" ht="15.75" customHeight="1">
      <c r="A3976" s="19" t="str">
        <f>Def_Sistemas_Conectores_Cabos!$A$22</f>
        <v>BPM de elétrons</v>
      </c>
      <c r="B3976" s="22" t="str">
        <f>Datas_Entregas!$A$2</f>
        <v>Booster/LTB</v>
      </c>
      <c r="C3976" s="25">
        <f t="array" ref="C3976">INDEX(Datas_Entregas!$B$2:$B$100, MATCH(B3976, Datas_Entregas!$A$2:$A$100, 0), 1)</f>
        <v>43266</v>
      </c>
      <c r="D3976" s="22" t="str">
        <f>Def_Status_Montagem!$A$4</f>
        <v>Comprado / Esperando entrega</v>
      </c>
      <c r="E3976" s="35" t="str">
        <f>Def_Status_Montagem!$B$4</f>
        <v>Contratada (inclui etiqueta)</v>
      </c>
      <c r="F3976" s="26"/>
      <c r="G3976" s="27"/>
      <c r="H3976" s="26" t="str">
        <f t="array" ref="H3976">INDEX(Def_Instancias_Equipamentos!$E$2:$E$5135, MATCH(K3976, Def_Instancias_Equipamentos!$D$2:$D$5135, 0), 1)</f>
        <v>BO-11U</v>
      </c>
      <c r="I3976" s="27" t="str">
        <f t="array" ref="I3976">INDEX(Def_Instancias_Equipamentos!$E$2:$E$5135, MATCH(L3976, Def_Instancias_Equipamentos!$D$2:$D$5135, 0), 1)</f>
        <v>BO-11U</v>
      </c>
      <c r="J3976" s="27" t="str">
        <f t="shared" si="26"/>
        <v>INTERNO</v>
      </c>
      <c r="K3976" s="28" t="str">
        <f>Def_Instancias_Equipamentos!$D$490</f>
        <v>BO-11U:DI-BPMPkup</v>
      </c>
      <c r="L3976" s="19" t="str">
        <f>Def_Instancias_Equipamentos!$D$1001</f>
        <v>BO-11U:DI-BPMSigPatch</v>
      </c>
      <c r="M3976" s="44" t="s">
        <v>74</v>
      </c>
      <c r="N3976" s="30" t="s">
        <v>45</v>
      </c>
      <c r="O3976" s="28" t="str">
        <f>Def_Sistemas_Conectores_Cabos!$B$8</f>
        <v>SMA-RP 50-ohm</v>
      </c>
      <c r="P3976" s="19" t="str">
        <f>Def_Sistemas_Conectores_Cabos!$B$8</f>
        <v>SMA-RP 50-ohm</v>
      </c>
      <c r="Q3976" s="231" t="s">
        <v>1359</v>
      </c>
      <c r="R3976" s="45">
        <v>0.5</v>
      </c>
      <c r="S3976" s="45">
        <v>0.5</v>
      </c>
      <c r="T3976" s="19" t="str">
        <f>Def_Sistemas_Conectores_Cabos!$C$8</f>
        <v>Cabo coaxial semi-rígido</v>
      </c>
      <c r="U3976" s="56"/>
      <c r="V3976" s="33"/>
      <c r="W3976" s="33"/>
      <c r="X3976" s="33"/>
    </row>
    <row r="3977" ht="15.75" customHeight="1">
      <c r="A3977" s="19" t="str">
        <f>Def_Sistemas_Conectores_Cabos!$A$22</f>
        <v>BPM de elétrons</v>
      </c>
      <c r="B3977" s="22" t="str">
        <f>Datas_Entregas!$A$2</f>
        <v>Booster/LTB</v>
      </c>
      <c r="C3977" s="25">
        <f t="array" ref="C3977">INDEX(Datas_Entregas!$B$2:$B$100, MATCH(B3977, Datas_Entregas!$A$2:$A$100, 0), 1)</f>
        <v>43266</v>
      </c>
      <c r="D3977" s="22" t="str">
        <f>Def_Status_Montagem!$A$4</f>
        <v>Comprado / Esperando entrega</v>
      </c>
      <c r="E3977" s="35" t="str">
        <f>Def_Status_Montagem!$B$4</f>
        <v>Contratada (inclui etiqueta)</v>
      </c>
      <c r="F3977" s="26"/>
      <c r="G3977" s="27"/>
      <c r="H3977" s="26" t="str">
        <f t="array" ref="H3977">INDEX(Def_Instancias_Equipamentos!$E$2:$E$5135, MATCH(K3977, Def_Instancias_Equipamentos!$D$2:$D$5135, 0), 1)</f>
        <v>BO-12U</v>
      </c>
      <c r="I3977" s="27" t="str">
        <f t="array" ref="I3977">INDEX(Def_Instancias_Equipamentos!$E$2:$E$5135, MATCH(L3977, Def_Instancias_Equipamentos!$D$2:$D$5135, 0), 1)</f>
        <v>BO-12U</v>
      </c>
      <c r="J3977" s="27" t="str">
        <f t="shared" si="26"/>
        <v>INTERNO</v>
      </c>
      <c r="K3977" s="28" t="str">
        <f>Def_Instancias_Equipamentos!$D$491</f>
        <v>BO-12U:DI-BPMPkup</v>
      </c>
      <c r="L3977" s="19" t="str">
        <f>Def_Instancias_Equipamentos!$D$1002</f>
        <v>BO-12U:DI-BPMSigPatch</v>
      </c>
      <c r="M3977" s="44" t="s">
        <v>74</v>
      </c>
      <c r="N3977" s="30" t="s">
        <v>45</v>
      </c>
      <c r="O3977" s="28" t="str">
        <f>Def_Sistemas_Conectores_Cabos!$B$8</f>
        <v>SMA-RP 50-ohm</v>
      </c>
      <c r="P3977" s="19" t="str">
        <f>Def_Sistemas_Conectores_Cabos!$B$8</f>
        <v>SMA-RP 50-ohm</v>
      </c>
      <c r="Q3977" s="231" t="s">
        <v>1359</v>
      </c>
      <c r="R3977" s="45">
        <v>0.5</v>
      </c>
      <c r="S3977" s="45">
        <v>0.5</v>
      </c>
      <c r="T3977" s="19" t="str">
        <f>Def_Sistemas_Conectores_Cabos!$C$8</f>
        <v>Cabo coaxial semi-rígido</v>
      </c>
      <c r="U3977" s="56"/>
      <c r="V3977" s="33"/>
      <c r="W3977" s="33"/>
      <c r="X3977" s="33"/>
    </row>
    <row r="3978" ht="15.75" customHeight="1">
      <c r="A3978" s="19" t="str">
        <f>Def_Sistemas_Conectores_Cabos!$A$22</f>
        <v>BPM de elétrons</v>
      </c>
      <c r="B3978" s="22" t="str">
        <f>Datas_Entregas!$A$2</f>
        <v>Booster/LTB</v>
      </c>
      <c r="C3978" s="25">
        <f t="array" ref="C3978">INDEX(Datas_Entregas!$B$2:$B$100, MATCH(B3978, Datas_Entregas!$A$2:$A$100, 0), 1)</f>
        <v>43266</v>
      </c>
      <c r="D3978" s="22" t="str">
        <f>Def_Status_Montagem!$A$4</f>
        <v>Comprado / Esperando entrega</v>
      </c>
      <c r="E3978" s="35" t="str">
        <f>Def_Status_Montagem!$B$4</f>
        <v>Contratada (inclui etiqueta)</v>
      </c>
      <c r="F3978" s="26"/>
      <c r="G3978" s="27"/>
      <c r="H3978" s="26" t="str">
        <f t="array" ref="H3978">INDEX(Def_Instancias_Equipamentos!$E$2:$E$5135, MATCH(K3978, Def_Instancias_Equipamentos!$D$2:$D$5135, 0), 1)</f>
        <v>BO-13U</v>
      </c>
      <c r="I3978" s="27" t="str">
        <f t="array" ref="I3978">INDEX(Def_Instancias_Equipamentos!$E$2:$E$5135, MATCH(L3978, Def_Instancias_Equipamentos!$D$2:$D$5135, 0), 1)</f>
        <v>BO-13U</v>
      </c>
      <c r="J3978" s="27" t="str">
        <f t="shared" si="26"/>
        <v>INTERNO</v>
      </c>
      <c r="K3978" s="28" t="str">
        <f>Def_Instancias_Equipamentos!$D$492</f>
        <v>BO-13U:DI-BPMPkup</v>
      </c>
      <c r="L3978" s="19" t="str">
        <f>Def_Instancias_Equipamentos!$D$1003</f>
        <v>BO-13U:DI-BPMSigPatch</v>
      </c>
      <c r="M3978" s="44" t="s">
        <v>74</v>
      </c>
      <c r="N3978" s="30" t="s">
        <v>45</v>
      </c>
      <c r="O3978" s="28" t="str">
        <f>Def_Sistemas_Conectores_Cabos!$B$8</f>
        <v>SMA-RP 50-ohm</v>
      </c>
      <c r="P3978" s="19" t="str">
        <f>Def_Sistemas_Conectores_Cabos!$B$8</f>
        <v>SMA-RP 50-ohm</v>
      </c>
      <c r="Q3978" s="231" t="s">
        <v>1359</v>
      </c>
      <c r="R3978" s="45">
        <v>0.5</v>
      </c>
      <c r="S3978" s="45">
        <v>0.5</v>
      </c>
      <c r="T3978" s="19" t="str">
        <f>Def_Sistemas_Conectores_Cabos!$C$8</f>
        <v>Cabo coaxial semi-rígido</v>
      </c>
      <c r="U3978" s="56"/>
      <c r="V3978" s="33"/>
      <c r="W3978" s="33"/>
      <c r="X3978" s="33"/>
    </row>
    <row r="3979" ht="15.75" customHeight="1">
      <c r="A3979" s="19" t="str">
        <f>Def_Sistemas_Conectores_Cabos!$A$22</f>
        <v>BPM de elétrons</v>
      </c>
      <c r="B3979" s="22" t="str">
        <f>Datas_Entregas!$A$2</f>
        <v>Booster/LTB</v>
      </c>
      <c r="C3979" s="25">
        <f t="array" ref="C3979">INDEX(Datas_Entregas!$B$2:$B$100, MATCH(B3979, Datas_Entregas!$A$2:$A$100, 0), 1)</f>
        <v>43266</v>
      </c>
      <c r="D3979" s="22" t="str">
        <f>Def_Status_Montagem!$A$4</f>
        <v>Comprado / Esperando entrega</v>
      </c>
      <c r="E3979" s="35" t="str">
        <f>Def_Status_Montagem!$B$4</f>
        <v>Contratada (inclui etiqueta)</v>
      </c>
      <c r="F3979" s="26"/>
      <c r="G3979" s="27"/>
      <c r="H3979" s="26" t="str">
        <f t="array" ref="H3979">INDEX(Def_Instancias_Equipamentos!$E$2:$E$5135, MATCH(K3979, Def_Instancias_Equipamentos!$D$2:$D$5135, 0), 1)</f>
        <v>BO-14U</v>
      </c>
      <c r="I3979" s="27" t="str">
        <f t="array" ref="I3979">INDEX(Def_Instancias_Equipamentos!$E$2:$E$5135, MATCH(L3979, Def_Instancias_Equipamentos!$D$2:$D$5135, 0), 1)</f>
        <v>BO-14U</v>
      </c>
      <c r="J3979" s="27" t="str">
        <f t="shared" si="26"/>
        <v>INTERNO</v>
      </c>
      <c r="K3979" s="28" t="str">
        <f>Def_Instancias_Equipamentos!$D$493</f>
        <v>BO-14U:DI-BPMPkup</v>
      </c>
      <c r="L3979" s="19" t="str">
        <f>Def_Instancias_Equipamentos!$D$1004</f>
        <v>BO-14U:DI-BPMSigPatch</v>
      </c>
      <c r="M3979" s="44" t="s">
        <v>74</v>
      </c>
      <c r="N3979" s="30" t="s">
        <v>45</v>
      </c>
      <c r="O3979" s="28" t="str">
        <f>Def_Sistemas_Conectores_Cabos!$B$8</f>
        <v>SMA-RP 50-ohm</v>
      </c>
      <c r="P3979" s="19" t="str">
        <f>Def_Sistemas_Conectores_Cabos!$B$8</f>
        <v>SMA-RP 50-ohm</v>
      </c>
      <c r="Q3979" s="231" t="s">
        <v>1359</v>
      </c>
      <c r="R3979" s="45">
        <v>0.5</v>
      </c>
      <c r="S3979" s="45">
        <v>0.5</v>
      </c>
      <c r="T3979" s="19" t="str">
        <f>Def_Sistemas_Conectores_Cabos!$C$8</f>
        <v>Cabo coaxial semi-rígido</v>
      </c>
      <c r="U3979" s="56"/>
      <c r="V3979" s="33"/>
      <c r="W3979" s="33"/>
      <c r="X3979" s="33"/>
    </row>
    <row r="3980" ht="15.75" customHeight="1">
      <c r="A3980" s="19" t="str">
        <f>Def_Sistemas_Conectores_Cabos!$A$22</f>
        <v>BPM de elétrons</v>
      </c>
      <c r="B3980" s="22" t="str">
        <f>Datas_Entregas!$A$2</f>
        <v>Booster/LTB</v>
      </c>
      <c r="C3980" s="25">
        <f t="array" ref="C3980">INDEX(Datas_Entregas!$B$2:$B$100, MATCH(B3980, Datas_Entregas!$A$2:$A$100, 0), 1)</f>
        <v>43266</v>
      </c>
      <c r="D3980" s="22" t="str">
        <f>Def_Status_Montagem!$A$4</f>
        <v>Comprado / Esperando entrega</v>
      </c>
      <c r="E3980" s="35" t="str">
        <f>Def_Status_Montagem!$B$4</f>
        <v>Contratada (inclui etiqueta)</v>
      </c>
      <c r="F3980" s="26"/>
      <c r="G3980" s="27"/>
      <c r="H3980" s="26" t="str">
        <f t="array" ref="H3980">INDEX(Def_Instancias_Equipamentos!$E$2:$E$5135, MATCH(K3980, Def_Instancias_Equipamentos!$D$2:$D$5135, 0), 1)</f>
        <v>BO-15U</v>
      </c>
      <c r="I3980" s="27" t="str">
        <f t="array" ref="I3980">INDEX(Def_Instancias_Equipamentos!$E$2:$E$5135, MATCH(L3980, Def_Instancias_Equipamentos!$D$2:$D$5135, 0), 1)</f>
        <v>BO-15U</v>
      </c>
      <c r="J3980" s="27" t="str">
        <f t="shared" si="26"/>
        <v>INTERNO</v>
      </c>
      <c r="K3980" s="28" t="str">
        <f>Def_Instancias_Equipamentos!$D$494</f>
        <v>BO-15U:DI-BPMPkup</v>
      </c>
      <c r="L3980" s="19" t="str">
        <f>Def_Instancias_Equipamentos!$D$1005</f>
        <v>BO-15U:DI-BPMSigPatch</v>
      </c>
      <c r="M3980" s="44" t="s">
        <v>74</v>
      </c>
      <c r="N3980" s="30" t="s">
        <v>45</v>
      </c>
      <c r="O3980" s="28" t="str">
        <f>Def_Sistemas_Conectores_Cabos!$B$8</f>
        <v>SMA-RP 50-ohm</v>
      </c>
      <c r="P3980" s="19" t="str">
        <f>Def_Sistemas_Conectores_Cabos!$B$8</f>
        <v>SMA-RP 50-ohm</v>
      </c>
      <c r="Q3980" s="231" t="s">
        <v>1359</v>
      </c>
      <c r="R3980" s="45">
        <v>0.5</v>
      </c>
      <c r="S3980" s="45">
        <v>0.5</v>
      </c>
      <c r="T3980" s="19" t="str">
        <f>Def_Sistemas_Conectores_Cabos!$C$8</f>
        <v>Cabo coaxial semi-rígido</v>
      </c>
      <c r="U3980" s="56"/>
      <c r="V3980" s="33"/>
      <c r="W3980" s="33"/>
      <c r="X3980" s="33"/>
    </row>
    <row r="3981" ht="15.75" customHeight="1">
      <c r="A3981" s="19" t="str">
        <f>Def_Sistemas_Conectores_Cabos!$A$22</f>
        <v>BPM de elétrons</v>
      </c>
      <c r="B3981" s="22" t="str">
        <f>Datas_Entregas!$A$2</f>
        <v>Booster/LTB</v>
      </c>
      <c r="C3981" s="25">
        <f t="array" ref="C3981">INDEX(Datas_Entregas!$B$2:$B$100, MATCH(B3981, Datas_Entregas!$A$2:$A$100, 0), 1)</f>
        <v>43266</v>
      </c>
      <c r="D3981" s="22" t="str">
        <f>Def_Status_Montagem!$A$4</f>
        <v>Comprado / Esperando entrega</v>
      </c>
      <c r="E3981" s="35" t="str">
        <f>Def_Status_Montagem!$B$4</f>
        <v>Contratada (inclui etiqueta)</v>
      </c>
      <c r="F3981" s="26"/>
      <c r="G3981" s="27"/>
      <c r="H3981" s="26" t="str">
        <f t="array" ref="H3981">INDEX(Def_Instancias_Equipamentos!$E$2:$E$5135, MATCH(K3981, Def_Instancias_Equipamentos!$D$2:$D$5135, 0), 1)</f>
        <v>BO-16U</v>
      </c>
      <c r="I3981" s="27" t="str">
        <f t="array" ref="I3981">INDEX(Def_Instancias_Equipamentos!$E$2:$E$5135, MATCH(L3981, Def_Instancias_Equipamentos!$D$2:$D$5135, 0), 1)</f>
        <v>BO-16U</v>
      </c>
      <c r="J3981" s="27" t="str">
        <f t="shared" si="26"/>
        <v>INTERNO</v>
      </c>
      <c r="K3981" s="28" t="str">
        <f>Def_Instancias_Equipamentos!$D$495</f>
        <v>BO-16U:DI-BPMPkup</v>
      </c>
      <c r="L3981" s="19" t="str">
        <f>Def_Instancias_Equipamentos!$D$1006</f>
        <v>BO-16U:DI-BPMSigPatch</v>
      </c>
      <c r="M3981" s="44" t="s">
        <v>74</v>
      </c>
      <c r="N3981" s="30" t="s">
        <v>45</v>
      </c>
      <c r="O3981" s="28" t="str">
        <f>Def_Sistemas_Conectores_Cabos!$B$8</f>
        <v>SMA-RP 50-ohm</v>
      </c>
      <c r="P3981" s="19" t="str">
        <f>Def_Sistemas_Conectores_Cabos!$B$8</f>
        <v>SMA-RP 50-ohm</v>
      </c>
      <c r="Q3981" s="231" t="s">
        <v>1359</v>
      </c>
      <c r="R3981" s="45">
        <v>0.5</v>
      </c>
      <c r="S3981" s="45">
        <v>0.5</v>
      </c>
      <c r="T3981" s="19" t="str">
        <f>Def_Sistemas_Conectores_Cabos!$C$8</f>
        <v>Cabo coaxial semi-rígido</v>
      </c>
      <c r="U3981" s="56"/>
      <c r="V3981" s="33"/>
      <c r="W3981" s="33"/>
      <c r="X3981" s="33"/>
    </row>
    <row r="3982" ht="15.75" customHeight="1">
      <c r="A3982" s="19" t="str">
        <f>Def_Sistemas_Conectores_Cabos!$A$22</f>
        <v>BPM de elétrons</v>
      </c>
      <c r="B3982" s="22" t="str">
        <f>Datas_Entregas!$A$2</f>
        <v>Booster/LTB</v>
      </c>
      <c r="C3982" s="25">
        <f t="array" ref="C3982">INDEX(Datas_Entregas!$B$2:$B$100, MATCH(B3982, Datas_Entregas!$A$2:$A$100, 0), 1)</f>
        <v>43266</v>
      </c>
      <c r="D3982" s="22" t="str">
        <f>Def_Status_Montagem!$A$4</f>
        <v>Comprado / Esperando entrega</v>
      </c>
      <c r="E3982" s="35" t="str">
        <f>Def_Status_Montagem!$B$4</f>
        <v>Contratada (inclui etiqueta)</v>
      </c>
      <c r="F3982" s="26"/>
      <c r="G3982" s="27"/>
      <c r="H3982" s="26" t="str">
        <f t="array" ref="H3982">INDEX(Def_Instancias_Equipamentos!$E$2:$E$5135, MATCH(K3982, Def_Instancias_Equipamentos!$D$2:$D$5135, 0), 1)</f>
        <v>BO-17U</v>
      </c>
      <c r="I3982" s="27" t="str">
        <f t="array" ref="I3982">INDEX(Def_Instancias_Equipamentos!$E$2:$E$5135, MATCH(L3982, Def_Instancias_Equipamentos!$D$2:$D$5135, 0), 1)</f>
        <v>BO-17U</v>
      </c>
      <c r="J3982" s="27" t="str">
        <f t="shared" si="26"/>
        <v>INTERNO</v>
      </c>
      <c r="K3982" s="28" t="str">
        <f>Def_Instancias_Equipamentos!$D$496</f>
        <v>BO-17U:DI-BPMPkup</v>
      </c>
      <c r="L3982" s="19" t="str">
        <f>Def_Instancias_Equipamentos!$D$1007</f>
        <v>BO-17U:DI-BPMSigPatch</v>
      </c>
      <c r="M3982" s="44" t="s">
        <v>74</v>
      </c>
      <c r="N3982" s="30" t="s">
        <v>45</v>
      </c>
      <c r="O3982" s="28" t="str">
        <f>Def_Sistemas_Conectores_Cabos!$B$8</f>
        <v>SMA-RP 50-ohm</v>
      </c>
      <c r="P3982" s="19" t="str">
        <f>Def_Sistemas_Conectores_Cabos!$B$8</f>
        <v>SMA-RP 50-ohm</v>
      </c>
      <c r="Q3982" s="231" t="s">
        <v>1359</v>
      </c>
      <c r="R3982" s="45">
        <v>0.5</v>
      </c>
      <c r="S3982" s="45">
        <v>0.5</v>
      </c>
      <c r="T3982" s="19" t="str">
        <f>Def_Sistemas_Conectores_Cabos!$C$8</f>
        <v>Cabo coaxial semi-rígido</v>
      </c>
      <c r="U3982" s="56"/>
      <c r="V3982" s="33"/>
      <c r="W3982" s="33"/>
      <c r="X3982" s="33"/>
    </row>
    <row r="3983" ht="15.75" customHeight="1">
      <c r="A3983" s="19" t="str">
        <f>Def_Sistemas_Conectores_Cabos!$A$22</f>
        <v>BPM de elétrons</v>
      </c>
      <c r="B3983" s="22" t="str">
        <f>Datas_Entregas!$A$2</f>
        <v>Booster/LTB</v>
      </c>
      <c r="C3983" s="25">
        <f t="array" ref="C3983">INDEX(Datas_Entregas!$B$2:$B$100, MATCH(B3983, Datas_Entregas!$A$2:$A$100, 0), 1)</f>
        <v>43266</v>
      </c>
      <c r="D3983" s="22" t="str">
        <f>Def_Status_Montagem!$A$4</f>
        <v>Comprado / Esperando entrega</v>
      </c>
      <c r="E3983" s="35" t="str">
        <f>Def_Status_Montagem!$B$4</f>
        <v>Contratada (inclui etiqueta)</v>
      </c>
      <c r="F3983" s="26"/>
      <c r="G3983" s="27"/>
      <c r="H3983" s="26" t="str">
        <f t="array" ref="H3983">INDEX(Def_Instancias_Equipamentos!$E$2:$E$5135, MATCH(K3983, Def_Instancias_Equipamentos!$D$2:$D$5135, 0), 1)</f>
        <v>BO-18U</v>
      </c>
      <c r="I3983" s="27" t="str">
        <f t="array" ref="I3983">INDEX(Def_Instancias_Equipamentos!$E$2:$E$5135, MATCH(L3983, Def_Instancias_Equipamentos!$D$2:$D$5135, 0), 1)</f>
        <v>BO-18U</v>
      </c>
      <c r="J3983" s="27" t="str">
        <f t="shared" si="26"/>
        <v>INTERNO</v>
      </c>
      <c r="K3983" s="28" t="str">
        <f>Def_Instancias_Equipamentos!$D$497</f>
        <v>BO-18U:DI-BPMPkup</v>
      </c>
      <c r="L3983" s="19" t="str">
        <f>Def_Instancias_Equipamentos!$D$1008</f>
        <v>BO-18U:DI-BPMSigPatch</v>
      </c>
      <c r="M3983" s="44" t="s">
        <v>74</v>
      </c>
      <c r="N3983" s="30" t="s">
        <v>45</v>
      </c>
      <c r="O3983" s="28" t="str">
        <f>Def_Sistemas_Conectores_Cabos!$B$8</f>
        <v>SMA-RP 50-ohm</v>
      </c>
      <c r="P3983" s="19" t="str">
        <f>Def_Sistemas_Conectores_Cabos!$B$8</f>
        <v>SMA-RP 50-ohm</v>
      </c>
      <c r="Q3983" s="231" t="s">
        <v>1359</v>
      </c>
      <c r="R3983" s="45">
        <v>0.5</v>
      </c>
      <c r="S3983" s="45">
        <v>0.5</v>
      </c>
      <c r="T3983" s="19" t="str">
        <f>Def_Sistemas_Conectores_Cabos!$C$8</f>
        <v>Cabo coaxial semi-rígido</v>
      </c>
      <c r="U3983" s="56"/>
      <c r="V3983" s="33"/>
      <c r="W3983" s="33"/>
      <c r="X3983" s="33"/>
    </row>
    <row r="3984" ht="15.75" customHeight="1">
      <c r="A3984" s="19" t="str">
        <f>Def_Sistemas_Conectores_Cabos!$A$22</f>
        <v>BPM de elétrons</v>
      </c>
      <c r="B3984" s="22" t="str">
        <f>Datas_Entregas!$A$2</f>
        <v>Booster/LTB</v>
      </c>
      <c r="C3984" s="25">
        <f t="array" ref="C3984">INDEX(Datas_Entregas!$B$2:$B$100, MATCH(B3984, Datas_Entregas!$A$2:$A$100, 0), 1)</f>
        <v>43266</v>
      </c>
      <c r="D3984" s="22" t="str">
        <f>Def_Status_Montagem!$A$4</f>
        <v>Comprado / Esperando entrega</v>
      </c>
      <c r="E3984" s="35" t="str">
        <f>Def_Status_Montagem!$B$4</f>
        <v>Contratada (inclui etiqueta)</v>
      </c>
      <c r="F3984" s="26"/>
      <c r="G3984" s="27"/>
      <c r="H3984" s="26" t="str">
        <f t="array" ref="H3984">INDEX(Def_Instancias_Equipamentos!$E$2:$E$5135, MATCH(K3984, Def_Instancias_Equipamentos!$D$2:$D$5135, 0), 1)</f>
        <v>BO-19U</v>
      </c>
      <c r="I3984" s="27" t="str">
        <f t="array" ref="I3984">INDEX(Def_Instancias_Equipamentos!$E$2:$E$5135, MATCH(L3984, Def_Instancias_Equipamentos!$D$2:$D$5135, 0), 1)</f>
        <v>BO-19U</v>
      </c>
      <c r="J3984" s="27" t="str">
        <f t="shared" si="26"/>
        <v>INTERNO</v>
      </c>
      <c r="K3984" s="28" t="str">
        <f>Def_Instancias_Equipamentos!$D$498</f>
        <v>BO-19U:DI-BPMPkup</v>
      </c>
      <c r="L3984" s="19" t="str">
        <f>Def_Instancias_Equipamentos!$D$1009</f>
        <v>BO-19U:DI-BPMSigPatch</v>
      </c>
      <c r="M3984" s="44" t="s">
        <v>74</v>
      </c>
      <c r="N3984" s="30" t="s">
        <v>45</v>
      </c>
      <c r="O3984" s="28" t="str">
        <f>Def_Sistemas_Conectores_Cabos!$B$8</f>
        <v>SMA-RP 50-ohm</v>
      </c>
      <c r="P3984" s="19" t="str">
        <f>Def_Sistemas_Conectores_Cabos!$B$8</f>
        <v>SMA-RP 50-ohm</v>
      </c>
      <c r="Q3984" s="231" t="s">
        <v>1359</v>
      </c>
      <c r="R3984" s="45">
        <v>0.5</v>
      </c>
      <c r="S3984" s="45">
        <v>0.5</v>
      </c>
      <c r="T3984" s="19" t="str">
        <f>Def_Sistemas_Conectores_Cabos!$C$8</f>
        <v>Cabo coaxial semi-rígido</v>
      </c>
      <c r="U3984" s="56"/>
      <c r="V3984" s="33"/>
      <c r="W3984" s="33"/>
      <c r="X3984" s="33"/>
    </row>
    <row r="3985" ht="15.75" customHeight="1">
      <c r="A3985" s="19" t="str">
        <f>Def_Sistemas_Conectores_Cabos!$A$22</f>
        <v>BPM de elétrons</v>
      </c>
      <c r="B3985" s="22" t="str">
        <f>Datas_Entregas!$A$2</f>
        <v>Booster/LTB</v>
      </c>
      <c r="C3985" s="25">
        <f t="array" ref="C3985">INDEX(Datas_Entregas!$B$2:$B$100, MATCH(B3985, Datas_Entregas!$A$2:$A$100, 0), 1)</f>
        <v>43266</v>
      </c>
      <c r="D3985" s="22" t="str">
        <f>Def_Status_Montagem!$A$4</f>
        <v>Comprado / Esperando entrega</v>
      </c>
      <c r="E3985" s="35" t="str">
        <f>Def_Status_Montagem!$B$4</f>
        <v>Contratada (inclui etiqueta)</v>
      </c>
      <c r="F3985" s="26"/>
      <c r="G3985" s="27"/>
      <c r="H3985" s="26" t="str">
        <f t="array" ref="H3985">INDEX(Def_Instancias_Equipamentos!$E$2:$E$5135, MATCH(K3985, Def_Instancias_Equipamentos!$D$2:$D$5135, 0), 1)</f>
        <v>BO-20U</v>
      </c>
      <c r="I3985" s="27" t="str">
        <f t="array" ref="I3985">INDEX(Def_Instancias_Equipamentos!$E$2:$E$5135, MATCH(L3985, Def_Instancias_Equipamentos!$D$2:$D$5135, 0), 1)</f>
        <v>BO-20U</v>
      </c>
      <c r="J3985" s="27" t="str">
        <f t="shared" si="26"/>
        <v>INTERNO</v>
      </c>
      <c r="K3985" s="28" t="str">
        <f>Def_Instancias_Equipamentos!$D$499</f>
        <v>BO-20U:DI-BPMPkup</v>
      </c>
      <c r="L3985" s="19" t="str">
        <f>Def_Instancias_Equipamentos!$D$1010</f>
        <v>BO-20U:DI-BPMSigPatch</v>
      </c>
      <c r="M3985" s="44" t="s">
        <v>74</v>
      </c>
      <c r="N3985" s="30" t="s">
        <v>45</v>
      </c>
      <c r="O3985" s="28" t="str">
        <f>Def_Sistemas_Conectores_Cabos!$B$8</f>
        <v>SMA-RP 50-ohm</v>
      </c>
      <c r="P3985" s="19" t="str">
        <f>Def_Sistemas_Conectores_Cabos!$B$8</f>
        <v>SMA-RP 50-ohm</v>
      </c>
      <c r="Q3985" s="231" t="s">
        <v>1359</v>
      </c>
      <c r="R3985" s="45">
        <v>0.5</v>
      </c>
      <c r="S3985" s="45">
        <v>0.5</v>
      </c>
      <c r="T3985" s="19" t="str">
        <f>Def_Sistemas_Conectores_Cabos!$C$8</f>
        <v>Cabo coaxial semi-rígido</v>
      </c>
      <c r="U3985" s="56"/>
      <c r="V3985" s="33"/>
      <c r="W3985" s="33"/>
      <c r="X3985" s="33"/>
    </row>
    <row r="3986" ht="15.75" customHeight="1">
      <c r="A3986" s="19" t="str">
        <f>Def_Sistemas_Conectores_Cabos!$A$22</f>
        <v>BPM de elétrons</v>
      </c>
      <c r="B3986" s="22" t="str">
        <f>Datas_Entregas!$A$2</f>
        <v>Booster/LTB</v>
      </c>
      <c r="C3986" s="25">
        <f t="array" ref="C3986">INDEX(Datas_Entregas!$B$2:$B$100, MATCH(B3986, Datas_Entregas!$A$2:$A$100, 0), 1)</f>
        <v>43266</v>
      </c>
      <c r="D3986" s="22" t="str">
        <f>Def_Status_Montagem!$A$4</f>
        <v>Comprado / Esperando entrega</v>
      </c>
      <c r="E3986" s="35" t="str">
        <f>Def_Status_Montagem!$B$4</f>
        <v>Contratada (inclui etiqueta)</v>
      </c>
      <c r="F3986" s="26"/>
      <c r="G3986" s="27"/>
      <c r="H3986" s="26" t="str">
        <f t="array" ref="H3986">INDEX(Def_Instancias_Equipamentos!$E$2:$E$5135, MATCH(K3986, Def_Instancias_Equipamentos!$D$2:$D$5135, 0), 1)</f>
        <v>BO-21U</v>
      </c>
      <c r="I3986" s="27" t="str">
        <f t="array" ref="I3986">INDEX(Def_Instancias_Equipamentos!$E$2:$E$5135, MATCH(L3986, Def_Instancias_Equipamentos!$D$2:$D$5135, 0), 1)</f>
        <v>BO-21U</v>
      </c>
      <c r="J3986" s="27" t="str">
        <f t="shared" si="26"/>
        <v>INTERNO</v>
      </c>
      <c r="K3986" s="28" t="str">
        <f>Def_Instancias_Equipamentos!$D$500</f>
        <v>BO-21U:DI-BPMPkup</v>
      </c>
      <c r="L3986" s="19" t="str">
        <f>Def_Instancias_Equipamentos!$D$1011</f>
        <v>BO-21U:DI-BPMSigPatch</v>
      </c>
      <c r="M3986" s="44" t="s">
        <v>74</v>
      </c>
      <c r="N3986" s="30" t="s">
        <v>45</v>
      </c>
      <c r="O3986" s="28" t="str">
        <f>Def_Sistemas_Conectores_Cabos!$B$8</f>
        <v>SMA-RP 50-ohm</v>
      </c>
      <c r="P3986" s="19" t="str">
        <f>Def_Sistemas_Conectores_Cabos!$B$8</f>
        <v>SMA-RP 50-ohm</v>
      </c>
      <c r="Q3986" s="231" t="s">
        <v>1359</v>
      </c>
      <c r="R3986" s="45">
        <v>0.5</v>
      </c>
      <c r="S3986" s="45">
        <v>0.5</v>
      </c>
      <c r="T3986" s="19" t="str">
        <f>Def_Sistemas_Conectores_Cabos!$C$8</f>
        <v>Cabo coaxial semi-rígido</v>
      </c>
      <c r="U3986" s="56"/>
      <c r="V3986" s="33"/>
      <c r="W3986" s="33"/>
      <c r="X3986" s="33"/>
    </row>
    <row r="3987" ht="15.75" customHeight="1">
      <c r="A3987" s="19" t="str">
        <f>Def_Sistemas_Conectores_Cabos!$A$22</f>
        <v>BPM de elétrons</v>
      </c>
      <c r="B3987" s="22" t="str">
        <f>Datas_Entregas!$A$2</f>
        <v>Booster/LTB</v>
      </c>
      <c r="C3987" s="25">
        <f t="array" ref="C3987">INDEX(Datas_Entregas!$B$2:$B$100, MATCH(B3987, Datas_Entregas!$A$2:$A$100, 0), 1)</f>
        <v>43266</v>
      </c>
      <c r="D3987" s="22" t="str">
        <f>Def_Status_Montagem!$A$4</f>
        <v>Comprado / Esperando entrega</v>
      </c>
      <c r="E3987" s="35" t="str">
        <f>Def_Status_Montagem!$B$4</f>
        <v>Contratada (inclui etiqueta)</v>
      </c>
      <c r="F3987" s="26"/>
      <c r="G3987" s="27"/>
      <c r="H3987" s="26" t="str">
        <f t="array" ref="H3987">INDEX(Def_Instancias_Equipamentos!$E$2:$E$5135, MATCH(K3987, Def_Instancias_Equipamentos!$D$2:$D$5135, 0), 1)</f>
        <v>BO-22U</v>
      </c>
      <c r="I3987" s="27" t="str">
        <f t="array" ref="I3987">INDEX(Def_Instancias_Equipamentos!$E$2:$E$5135, MATCH(L3987, Def_Instancias_Equipamentos!$D$2:$D$5135, 0), 1)</f>
        <v>BO-22U</v>
      </c>
      <c r="J3987" s="27" t="str">
        <f t="shared" si="26"/>
        <v>INTERNO</v>
      </c>
      <c r="K3987" s="28" t="str">
        <f>Def_Instancias_Equipamentos!$D$501</f>
        <v>BO-22U:DI-BPMPkup</v>
      </c>
      <c r="L3987" s="19" t="str">
        <f>Def_Instancias_Equipamentos!$D$1012</f>
        <v>BO-22U:DI-BPMSigPatch</v>
      </c>
      <c r="M3987" s="44" t="s">
        <v>74</v>
      </c>
      <c r="N3987" s="30" t="s">
        <v>45</v>
      </c>
      <c r="O3987" s="28" t="str">
        <f>Def_Sistemas_Conectores_Cabos!$B$8</f>
        <v>SMA-RP 50-ohm</v>
      </c>
      <c r="P3987" s="19" t="str">
        <f>Def_Sistemas_Conectores_Cabos!$B$8</f>
        <v>SMA-RP 50-ohm</v>
      </c>
      <c r="Q3987" s="231" t="s">
        <v>1359</v>
      </c>
      <c r="R3987" s="45">
        <v>0.5</v>
      </c>
      <c r="S3987" s="45">
        <v>0.5</v>
      </c>
      <c r="T3987" s="19" t="str">
        <f>Def_Sistemas_Conectores_Cabos!$C$8</f>
        <v>Cabo coaxial semi-rígido</v>
      </c>
      <c r="U3987" s="56"/>
      <c r="V3987" s="33"/>
      <c r="W3987" s="33"/>
      <c r="X3987" s="33"/>
    </row>
    <row r="3988" ht="15.75" customHeight="1">
      <c r="A3988" s="19" t="str">
        <f>Def_Sistemas_Conectores_Cabos!$A$22</f>
        <v>BPM de elétrons</v>
      </c>
      <c r="B3988" s="22" t="str">
        <f>Datas_Entregas!$A$2</f>
        <v>Booster/LTB</v>
      </c>
      <c r="C3988" s="25">
        <f t="array" ref="C3988">INDEX(Datas_Entregas!$B$2:$B$100, MATCH(B3988, Datas_Entregas!$A$2:$A$100, 0), 1)</f>
        <v>43266</v>
      </c>
      <c r="D3988" s="22" t="str">
        <f>Def_Status_Montagem!$A$4</f>
        <v>Comprado / Esperando entrega</v>
      </c>
      <c r="E3988" s="35" t="str">
        <f>Def_Status_Montagem!$B$4</f>
        <v>Contratada (inclui etiqueta)</v>
      </c>
      <c r="F3988" s="26"/>
      <c r="G3988" s="27"/>
      <c r="H3988" s="26" t="str">
        <f t="array" ref="H3988">INDEX(Def_Instancias_Equipamentos!$E$2:$E$5135, MATCH(K3988, Def_Instancias_Equipamentos!$D$2:$D$5135, 0), 1)</f>
        <v>BO-23U</v>
      </c>
      <c r="I3988" s="27" t="str">
        <f t="array" ref="I3988">INDEX(Def_Instancias_Equipamentos!$E$2:$E$5135, MATCH(L3988, Def_Instancias_Equipamentos!$D$2:$D$5135, 0), 1)</f>
        <v>BO-23U</v>
      </c>
      <c r="J3988" s="27" t="str">
        <f t="shared" si="26"/>
        <v>INTERNO</v>
      </c>
      <c r="K3988" s="28" t="str">
        <f>Def_Instancias_Equipamentos!$D$502</f>
        <v>BO-23U:DI-BPMPkup</v>
      </c>
      <c r="L3988" s="19" t="str">
        <f>Def_Instancias_Equipamentos!$D$1013</f>
        <v>BO-23U:DI-BPMSigPatch</v>
      </c>
      <c r="M3988" s="44" t="s">
        <v>74</v>
      </c>
      <c r="N3988" s="30" t="s">
        <v>45</v>
      </c>
      <c r="O3988" s="28" t="str">
        <f>Def_Sistemas_Conectores_Cabos!$B$8</f>
        <v>SMA-RP 50-ohm</v>
      </c>
      <c r="P3988" s="19" t="str">
        <f>Def_Sistemas_Conectores_Cabos!$B$8</f>
        <v>SMA-RP 50-ohm</v>
      </c>
      <c r="Q3988" s="231" t="s">
        <v>1359</v>
      </c>
      <c r="R3988" s="45">
        <v>0.5</v>
      </c>
      <c r="S3988" s="45">
        <v>0.5</v>
      </c>
      <c r="T3988" s="19" t="str">
        <f>Def_Sistemas_Conectores_Cabos!$C$8</f>
        <v>Cabo coaxial semi-rígido</v>
      </c>
      <c r="U3988" s="56"/>
      <c r="V3988" s="33"/>
      <c r="W3988" s="33"/>
      <c r="X3988" s="33"/>
    </row>
    <row r="3989" ht="15.75" customHeight="1">
      <c r="A3989" s="19" t="str">
        <f>Def_Sistemas_Conectores_Cabos!$A$22</f>
        <v>BPM de elétrons</v>
      </c>
      <c r="B3989" s="22" t="str">
        <f>Datas_Entregas!$A$2</f>
        <v>Booster/LTB</v>
      </c>
      <c r="C3989" s="25">
        <f t="array" ref="C3989">INDEX(Datas_Entregas!$B$2:$B$100, MATCH(B3989, Datas_Entregas!$A$2:$A$100, 0), 1)</f>
        <v>43266</v>
      </c>
      <c r="D3989" s="22" t="str">
        <f>Def_Status_Montagem!$A$4</f>
        <v>Comprado / Esperando entrega</v>
      </c>
      <c r="E3989" s="35" t="str">
        <f>Def_Status_Montagem!$B$4</f>
        <v>Contratada (inclui etiqueta)</v>
      </c>
      <c r="F3989" s="26"/>
      <c r="G3989" s="27"/>
      <c r="H3989" s="26" t="str">
        <f t="array" ref="H3989">INDEX(Def_Instancias_Equipamentos!$E$2:$E$5135, MATCH(K3989, Def_Instancias_Equipamentos!$D$2:$D$5135, 0), 1)</f>
        <v>BO-24U</v>
      </c>
      <c r="I3989" s="27" t="str">
        <f t="array" ref="I3989">INDEX(Def_Instancias_Equipamentos!$E$2:$E$5135, MATCH(L3989, Def_Instancias_Equipamentos!$D$2:$D$5135, 0), 1)</f>
        <v>BO-24U</v>
      </c>
      <c r="J3989" s="27" t="str">
        <f t="shared" si="26"/>
        <v>INTERNO</v>
      </c>
      <c r="K3989" s="28" t="str">
        <f>Def_Instancias_Equipamentos!$D$503</f>
        <v>BO-24U:DI-BPMPkup</v>
      </c>
      <c r="L3989" s="19" t="str">
        <f>Def_Instancias_Equipamentos!$D$1014</f>
        <v>BO-24U:DI-BPMSigPatch</v>
      </c>
      <c r="M3989" s="44" t="s">
        <v>74</v>
      </c>
      <c r="N3989" s="30" t="s">
        <v>45</v>
      </c>
      <c r="O3989" s="28" t="str">
        <f>Def_Sistemas_Conectores_Cabos!$B$8</f>
        <v>SMA-RP 50-ohm</v>
      </c>
      <c r="P3989" s="19" t="str">
        <f>Def_Sistemas_Conectores_Cabos!$B$8</f>
        <v>SMA-RP 50-ohm</v>
      </c>
      <c r="Q3989" s="231" t="s">
        <v>1359</v>
      </c>
      <c r="R3989" s="45">
        <v>0.5</v>
      </c>
      <c r="S3989" s="45">
        <v>0.5</v>
      </c>
      <c r="T3989" s="19" t="str">
        <f>Def_Sistemas_Conectores_Cabos!$C$8</f>
        <v>Cabo coaxial semi-rígido</v>
      </c>
      <c r="U3989" s="56"/>
      <c r="V3989" s="33"/>
      <c r="W3989" s="33"/>
      <c r="X3989" s="33"/>
    </row>
    <row r="3990" ht="15.75" customHeight="1">
      <c r="A3990" s="19" t="str">
        <f>Def_Sistemas_Conectores_Cabos!$A$22</f>
        <v>BPM de elétrons</v>
      </c>
      <c r="B3990" s="22" t="str">
        <f>Datas_Entregas!$A$2</f>
        <v>Booster/LTB</v>
      </c>
      <c r="C3990" s="25">
        <f t="array" ref="C3990">INDEX(Datas_Entregas!$B$2:$B$100, MATCH(B3990, Datas_Entregas!$A$2:$A$100, 0), 1)</f>
        <v>43266</v>
      </c>
      <c r="D3990" s="22" t="str">
        <f>Def_Status_Montagem!$A$4</f>
        <v>Comprado / Esperando entrega</v>
      </c>
      <c r="E3990" s="35" t="str">
        <f>Def_Status_Montagem!$B$4</f>
        <v>Contratada (inclui etiqueta)</v>
      </c>
      <c r="F3990" s="26"/>
      <c r="G3990" s="27"/>
      <c r="H3990" s="26" t="str">
        <f t="array" ref="H3990">INDEX(Def_Instancias_Equipamentos!$E$2:$E$5135, MATCH(K3990, Def_Instancias_Equipamentos!$D$2:$D$5135, 0), 1)</f>
        <v>BO-25U</v>
      </c>
      <c r="I3990" s="27" t="str">
        <f t="array" ref="I3990">INDEX(Def_Instancias_Equipamentos!$E$2:$E$5135, MATCH(L3990, Def_Instancias_Equipamentos!$D$2:$D$5135, 0), 1)</f>
        <v>BO-25U</v>
      </c>
      <c r="J3990" s="27" t="str">
        <f t="shared" si="26"/>
        <v>INTERNO</v>
      </c>
      <c r="K3990" s="28" t="str">
        <f>Def_Instancias_Equipamentos!$D$504</f>
        <v>BO-25U:DI-BPMPkup</v>
      </c>
      <c r="L3990" s="19" t="str">
        <f>Def_Instancias_Equipamentos!$D$1015</f>
        <v>BO-25U:DI-BPMSigPatch</v>
      </c>
      <c r="M3990" s="44" t="s">
        <v>74</v>
      </c>
      <c r="N3990" s="30" t="s">
        <v>45</v>
      </c>
      <c r="O3990" s="28" t="str">
        <f>Def_Sistemas_Conectores_Cabos!$B$8</f>
        <v>SMA-RP 50-ohm</v>
      </c>
      <c r="P3990" s="19" t="str">
        <f>Def_Sistemas_Conectores_Cabos!$B$8</f>
        <v>SMA-RP 50-ohm</v>
      </c>
      <c r="Q3990" s="231" t="s">
        <v>1359</v>
      </c>
      <c r="R3990" s="45">
        <v>0.5</v>
      </c>
      <c r="S3990" s="45">
        <v>0.5</v>
      </c>
      <c r="T3990" s="19" t="str">
        <f>Def_Sistemas_Conectores_Cabos!$C$8</f>
        <v>Cabo coaxial semi-rígido</v>
      </c>
      <c r="U3990" s="56"/>
      <c r="V3990" s="33"/>
      <c r="W3990" s="33"/>
      <c r="X3990" s="33"/>
    </row>
    <row r="3991" ht="15.75" customHeight="1">
      <c r="A3991" s="19" t="str">
        <f>Def_Sistemas_Conectores_Cabos!$A$22</f>
        <v>BPM de elétrons</v>
      </c>
      <c r="B3991" s="22" t="str">
        <f>Datas_Entregas!$A$2</f>
        <v>Booster/LTB</v>
      </c>
      <c r="C3991" s="25">
        <f t="array" ref="C3991">INDEX(Datas_Entregas!$B$2:$B$100, MATCH(B3991, Datas_Entregas!$A$2:$A$100, 0), 1)</f>
        <v>43266</v>
      </c>
      <c r="D3991" s="22" t="str">
        <f>Def_Status_Montagem!$A$4</f>
        <v>Comprado / Esperando entrega</v>
      </c>
      <c r="E3991" s="35" t="str">
        <f>Def_Status_Montagem!$B$4</f>
        <v>Contratada (inclui etiqueta)</v>
      </c>
      <c r="F3991" s="26"/>
      <c r="G3991" s="27"/>
      <c r="H3991" s="26" t="str">
        <f t="array" ref="H3991">INDEX(Def_Instancias_Equipamentos!$E$2:$E$5135, MATCH(K3991, Def_Instancias_Equipamentos!$D$2:$D$5135, 0), 1)</f>
        <v>BO-26U</v>
      </c>
      <c r="I3991" s="27" t="str">
        <f t="array" ref="I3991">INDEX(Def_Instancias_Equipamentos!$E$2:$E$5135, MATCH(L3991, Def_Instancias_Equipamentos!$D$2:$D$5135, 0), 1)</f>
        <v>BO-26U</v>
      </c>
      <c r="J3991" s="27" t="str">
        <f t="shared" si="26"/>
        <v>INTERNO</v>
      </c>
      <c r="K3991" s="28" t="str">
        <f>Def_Instancias_Equipamentos!$D$505</f>
        <v>BO-26U:DI-BPMPkup</v>
      </c>
      <c r="L3991" s="19" t="str">
        <f>Def_Instancias_Equipamentos!$D$1016</f>
        <v>BO-26U:DI-BPMSigPatch</v>
      </c>
      <c r="M3991" s="44" t="s">
        <v>74</v>
      </c>
      <c r="N3991" s="30" t="s">
        <v>45</v>
      </c>
      <c r="O3991" s="28" t="str">
        <f>Def_Sistemas_Conectores_Cabos!$B$8</f>
        <v>SMA-RP 50-ohm</v>
      </c>
      <c r="P3991" s="19" t="str">
        <f>Def_Sistemas_Conectores_Cabos!$B$8</f>
        <v>SMA-RP 50-ohm</v>
      </c>
      <c r="Q3991" s="231" t="s">
        <v>1359</v>
      </c>
      <c r="R3991" s="45">
        <v>0.5</v>
      </c>
      <c r="S3991" s="45">
        <v>0.5</v>
      </c>
      <c r="T3991" s="19" t="str">
        <f>Def_Sistemas_Conectores_Cabos!$C$8</f>
        <v>Cabo coaxial semi-rígido</v>
      </c>
      <c r="U3991" s="56"/>
      <c r="V3991" s="33"/>
      <c r="W3991" s="33"/>
      <c r="X3991" s="33"/>
    </row>
    <row r="3992" ht="15.75" customHeight="1">
      <c r="A3992" s="19" t="str">
        <f>Def_Sistemas_Conectores_Cabos!$A$22</f>
        <v>BPM de elétrons</v>
      </c>
      <c r="B3992" s="22" t="str">
        <f>Datas_Entregas!$A$2</f>
        <v>Booster/LTB</v>
      </c>
      <c r="C3992" s="25">
        <f t="array" ref="C3992">INDEX(Datas_Entregas!$B$2:$B$100, MATCH(B3992, Datas_Entregas!$A$2:$A$100, 0), 1)</f>
        <v>43266</v>
      </c>
      <c r="D3992" s="22" t="str">
        <f>Def_Status_Montagem!$A$4</f>
        <v>Comprado / Esperando entrega</v>
      </c>
      <c r="E3992" s="35" t="str">
        <f>Def_Status_Montagem!$B$4</f>
        <v>Contratada (inclui etiqueta)</v>
      </c>
      <c r="F3992" s="26"/>
      <c r="G3992" s="27"/>
      <c r="H3992" s="26" t="str">
        <f t="array" ref="H3992">INDEX(Def_Instancias_Equipamentos!$E$2:$E$5135, MATCH(K3992, Def_Instancias_Equipamentos!$D$2:$D$5135, 0), 1)</f>
        <v>BO-27U</v>
      </c>
      <c r="I3992" s="27" t="str">
        <f t="array" ref="I3992">INDEX(Def_Instancias_Equipamentos!$E$2:$E$5135, MATCH(L3992, Def_Instancias_Equipamentos!$D$2:$D$5135, 0), 1)</f>
        <v>BO-27U</v>
      </c>
      <c r="J3992" s="27" t="str">
        <f t="shared" si="26"/>
        <v>INTERNO</v>
      </c>
      <c r="K3992" s="28" t="str">
        <f>Def_Instancias_Equipamentos!$D$506</f>
        <v>BO-27U:DI-BPMPkup</v>
      </c>
      <c r="L3992" s="19" t="str">
        <f>Def_Instancias_Equipamentos!$D$1017</f>
        <v>BO-27U:DI-BPMSigPatch</v>
      </c>
      <c r="M3992" s="44" t="s">
        <v>74</v>
      </c>
      <c r="N3992" s="30" t="s">
        <v>45</v>
      </c>
      <c r="O3992" s="28" t="str">
        <f>Def_Sistemas_Conectores_Cabos!$B$8</f>
        <v>SMA-RP 50-ohm</v>
      </c>
      <c r="P3992" s="19" t="str">
        <f>Def_Sistemas_Conectores_Cabos!$B$8</f>
        <v>SMA-RP 50-ohm</v>
      </c>
      <c r="Q3992" s="231" t="s">
        <v>1359</v>
      </c>
      <c r="R3992" s="45">
        <v>0.5</v>
      </c>
      <c r="S3992" s="45">
        <v>0.5</v>
      </c>
      <c r="T3992" s="19" t="str">
        <f>Def_Sistemas_Conectores_Cabos!$C$8</f>
        <v>Cabo coaxial semi-rígido</v>
      </c>
      <c r="U3992" s="56"/>
      <c r="V3992" s="33"/>
      <c r="W3992" s="33"/>
      <c r="X3992" s="33"/>
    </row>
    <row r="3993" ht="15.75" customHeight="1">
      <c r="A3993" s="19" t="str">
        <f>Def_Sistemas_Conectores_Cabos!$A$22</f>
        <v>BPM de elétrons</v>
      </c>
      <c r="B3993" s="22" t="str">
        <f>Datas_Entregas!$A$2</f>
        <v>Booster/LTB</v>
      </c>
      <c r="C3993" s="25">
        <f t="array" ref="C3993">INDEX(Datas_Entregas!$B$2:$B$100, MATCH(B3993, Datas_Entregas!$A$2:$A$100, 0), 1)</f>
        <v>43266</v>
      </c>
      <c r="D3993" s="22" t="str">
        <f>Def_Status_Montagem!$A$4</f>
        <v>Comprado / Esperando entrega</v>
      </c>
      <c r="E3993" s="35" t="str">
        <f>Def_Status_Montagem!$B$4</f>
        <v>Contratada (inclui etiqueta)</v>
      </c>
      <c r="F3993" s="26"/>
      <c r="G3993" s="27"/>
      <c r="H3993" s="26" t="str">
        <f t="array" ref="H3993">INDEX(Def_Instancias_Equipamentos!$E$2:$E$5135, MATCH(K3993, Def_Instancias_Equipamentos!$D$2:$D$5135, 0), 1)</f>
        <v>BO-28U</v>
      </c>
      <c r="I3993" s="27" t="str">
        <f t="array" ref="I3993">INDEX(Def_Instancias_Equipamentos!$E$2:$E$5135, MATCH(L3993, Def_Instancias_Equipamentos!$D$2:$D$5135, 0), 1)</f>
        <v>BO-28U</v>
      </c>
      <c r="J3993" s="27" t="str">
        <f t="shared" si="26"/>
        <v>INTERNO</v>
      </c>
      <c r="K3993" s="28" t="str">
        <f>Def_Instancias_Equipamentos!$D$507</f>
        <v>BO-28U:DI-BPMPkup</v>
      </c>
      <c r="L3993" s="19" t="str">
        <f>Def_Instancias_Equipamentos!$D$1018</f>
        <v>BO-28U:DI-BPMSigPatch</v>
      </c>
      <c r="M3993" s="44" t="s">
        <v>74</v>
      </c>
      <c r="N3993" s="30" t="s">
        <v>45</v>
      </c>
      <c r="O3993" s="28" t="str">
        <f>Def_Sistemas_Conectores_Cabos!$B$8</f>
        <v>SMA-RP 50-ohm</v>
      </c>
      <c r="P3993" s="19" t="str">
        <f>Def_Sistemas_Conectores_Cabos!$B$8</f>
        <v>SMA-RP 50-ohm</v>
      </c>
      <c r="Q3993" s="231" t="s">
        <v>1359</v>
      </c>
      <c r="R3993" s="45">
        <v>0.5</v>
      </c>
      <c r="S3993" s="45">
        <v>0.5</v>
      </c>
      <c r="T3993" s="19" t="str">
        <f>Def_Sistemas_Conectores_Cabos!$C$8</f>
        <v>Cabo coaxial semi-rígido</v>
      </c>
      <c r="U3993" s="56"/>
      <c r="V3993" s="33"/>
      <c r="W3993" s="33"/>
      <c r="X3993" s="33"/>
    </row>
    <row r="3994" ht="15.75" customHeight="1">
      <c r="A3994" s="19" t="str">
        <f>Def_Sistemas_Conectores_Cabos!$A$22</f>
        <v>BPM de elétrons</v>
      </c>
      <c r="B3994" s="22" t="str">
        <f>Datas_Entregas!$A$2</f>
        <v>Booster/LTB</v>
      </c>
      <c r="C3994" s="25">
        <f t="array" ref="C3994">INDEX(Datas_Entregas!$B$2:$B$100, MATCH(B3994, Datas_Entregas!$A$2:$A$100, 0), 1)</f>
        <v>43266</v>
      </c>
      <c r="D3994" s="22" t="str">
        <f>Def_Status_Montagem!$A$4</f>
        <v>Comprado / Esperando entrega</v>
      </c>
      <c r="E3994" s="35" t="str">
        <f>Def_Status_Montagem!$B$4</f>
        <v>Contratada (inclui etiqueta)</v>
      </c>
      <c r="F3994" s="26"/>
      <c r="G3994" s="27"/>
      <c r="H3994" s="26" t="str">
        <f t="array" ref="H3994">INDEX(Def_Instancias_Equipamentos!$E$2:$E$5135, MATCH(K3994, Def_Instancias_Equipamentos!$D$2:$D$5135, 0), 1)</f>
        <v>BO-29U</v>
      </c>
      <c r="I3994" s="27" t="str">
        <f t="array" ref="I3994">INDEX(Def_Instancias_Equipamentos!$E$2:$E$5135, MATCH(L3994, Def_Instancias_Equipamentos!$D$2:$D$5135, 0), 1)</f>
        <v>BO-29U</v>
      </c>
      <c r="J3994" s="27" t="str">
        <f t="shared" si="26"/>
        <v>INTERNO</v>
      </c>
      <c r="K3994" s="28" t="str">
        <f>Def_Instancias_Equipamentos!$D$508</f>
        <v>BO-29U:DI-BPMPkup</v>
      </c>
      <c r="L3994" s="19" t="str">
        <f>Def_Instancias_Equipamentos!$D$1019</f>
        <v>BO-29U:DI-BPMSigPatch</v>
      </c>
      <c r="M3994" s="44" t="s">
        <v>74</v>
      </c>
      <c r="N3994" s="30" t="s">
        <v>45</v>
      </c>
      <c r="O3994" s="28" t="str">
        <f>Def_Sistemas_Conectores_Cabos!$B$8</f>
        <v>SMA-RP 50-ohm</v>
      </c>
      <c r="P3994" s="19" t="str">
        <f>Def_Sistemas_Conectores_Cabos!$B$8</f>
        <v>SMA-RP 50-ohm</v>
      </c>
      <c r="Q3994" s="231" t="s">
        <v>1359</v>
      </c>
      <c r="R3994" s="45">
        <v>0.5</v>
      </c>
      <c r="S3994" s="45">
        <v>0.5</v>
      </c>
      <c r="T3994" s="19" t="str">
        <f>Def_Sistemas_Conectores_Cabos!$C$8</f>
        <v>Cabo coaxial semi-rígido</v>
      </c>
      <c r="U3994" s="56"/>
      <c r="V3994" s="33"/>
      <c r="W3994" s="33"/>
      <c r="X3994" s="33"/>
    </row>
    <row r="3995" ht="15.75" customHeight="1">
      <c r="A3995" s="19" t="str">
        <f>Def_Sistemas_Conectores_Cabos!$A$22</f>
        <v>BPM de elétrons</v>
      </c>
      <c r="B3995" s="22" t="str">
        <f>Datas_Entregas!$A$2</f>
        <v>Booster/LTB</v>
      </c>
      <c r="C3995" s="25">
        <f t="array" ref="C3995">INDEX(Datas_Entregas!$B$2:$B$100, MATCH(B3995, Datas_Entregas!$A$2:$A$100, 0), 1)</f>
        <v>43266</v>
      </c>
      <c r="D3995" s="22" t="str">
        <f>Def_Status_Montagem!$A$4</f>
        <v>Comprado / Esperando entrega</v>
      </c>
      <c r="E3995" s="35" t="str">
        <f>Def_Status_Montagem!$B$4</f>
        <v>Contratada (inclui etiqueta)</v>
      </c>
      <c r="F3995" s="26"/>
      <c r="G3995" s="27"/>
      <c r="H3995" s="26" t="str">
        <f t="array" ref="H3995">INDEX(Def_Instancias_Equipamentos!$E$2:$E$5135, MATCH(K3995, Def_Instancias_Equipamentos!$D$2:$D$5135, 0), 1)</f>
        <v>BO-30U</v>
      </c>
      <c r="I3995" s="27" t="str">
        <f t="array" ref="I3995">INDEX(Def_Instancias_Equipamentos!$E$2:$E$5135, MATCH(L3995, Def_Instancias_Equipamentos!$D$2:$D$5135, 0), 1)</f>
        <v>BO-30U</v>
      </c>
      <c r="J3995" s="27" t="str">
        <f t="shared" si="26"/>
        <v>INTERNO</v>
      </c>
      <c r="K3995" s="28" t="str">
        <f>Def_Instancias_Equipamentos!$D$509</f>
        <v>BO-30U:DI-BPMPkup</v>
      </c>
      <c r="L3995" s="19" t="str">
        <f>Def_Instancias_Equipamentos!$D$1020</f>
        <v>BO-30U:DI-BPMSigPatch</v>
      </c>
      <c r="M3995" s="44" t="s">
        <v>74</v>
      </c>
      <c r="N3995" s="30" t="s">
        <v>45</v>
      </c>
      <c r="O3995" s="28" t="str">
        <f>Def_Sistemas_Conectores_Cabos!$B$8</f>
        <v>SMA-RP 50-ohm</v>
      </c>
      <c r="P3995" s="19" t="str">
        <f>Def_Sistemas_Conectores_Cabos!$B$8</f>
        <v>SMA-RP 50-ohm</v>
      </c>
      <c r="Q3995" s="231" t="s">
        <v>1359</v>
      </c>
      <c r="R3995" s="45">
        <v>0.5</v>
      </c>
      <c r="S3995" s="45">
        <v>0.5</v>
      </c>
      <c r="T3995" s="19" t="str">
        <f>Def_Sistemas_Conectores_Cabos!$C$8</f>
        <v>Cabo coaxial semi-rígido</v>
      </c>
      <c r="U3995" s="56"/>
      <c r="V3995" s="33"/>
      <c r="W3995" s="33"/>
      <c r="X3995" s="33"/>
    </row>
    <row r="3996" ht="15.75" customHeight="1">
      <c r="A3996" s="19" t="str">
        <f>Def_Sistemas_Conectores_Cabos!$A$22</f>
        <v>BPM de elétrons</v>
      </c>
      <c r="B3996" s="22" t="str">
        <f>Datas_Entregas!$A$2</f>
        <v>Booster/LTB</v>
      </c>
      <c r="C3996" s="25">
        <f t="array" ref="C3996">INDEX(Datas_Entregas!$B$2:$B$100, MATCH(B3996, Datas_Entregas!$A$2:$A$100, 0), 1)</f>
        <v>43266</v>
      </c>
      <c r="D3996" s="22" t="str">
        <f>Def_Status_Montagem!$A$4</f>
        <v>Comprado / Esperando entrega</v>
      </c>
      <c r="E3996" s="35" t="str">
        <f>Def_Status_Montagem!$B$4</f>
        <v>Contratada (inclui etiqueta)</v>
      </c>
      <c r="F3996" s="26"/>
      <c r="G3996" s="27"/>
      <c r="H3996" s="26" t="str">
        <f t="array" ref="H3996">INDEX(Def_Instancias_Equipamentos!$E$2:$E$5135, MATCH(K3996, Def_Instancias_Equipamentos!$D$2:$D$5135, 0), 1)</f>
        <v>BO-31U</v>
      </c>
      <c r="I3996" s="27" t="str">
        <f t="array" ref="I3996">INDEX(Def_Instancias_Equipamentos!$E$2:$E$5135, MATCH(L3996, Def_Instancias_Equipamentos!$D$2:$D$5135, 0), 1)</f>
        <v>BO-31U</v>
      </c>
      <c r="J3996" s="27" t="str">
        <f t="shared" si="26"/>
        <v>INTERNO</v>
      </c>
      <c r="K3996" s="28" t="str">
        <f>Def_Instancias_Equipamentos!$D$510</f>
        <v>BO-31U:DI-BPMPkup</v>
      </c>
      <c r="L3996" s="19" t="str">
        <f>Def_Instancias_Equipamentos!$D$1021</f>
        <v>BO-31U:DI-BPMSigPatch</v>
      </c>
      <c r="M3996" s="44" t="s">
        <v>74</v>
      </c>
      <c r="N3996" s="30" t="s">
        <v>45</v>
      </c>
      <c r="O3996" s="28" t="str">
        <f>Def_Sistemas_Conectores_Cabos!$B$8</f>
        <v>SMA-RP 50-ohm</v>
      </c>
      <c r="P3996" s="19" t="str">
        <f>Def_Sistemas_Conectores_Cabos!$B$8</f>
        <v>SMA-RP 50-ohm</v>
      </c>
      <c r="Q3996" s="231" t="s">
        <v>1359</v>
      </c>
      <c r="R3996" s="45">
        <v>0.5</v>
      </c>
      <c r="S3996" s="45">
        <v>0.5</v>
      </c>
      <c r="T3996" s="19" t="str">
        <f>Def_Sistemas_Conectores_Cabos!$C$8</f>
        <v>Cabo coaxial semi-rígido</v>
      </c>
      <c r="U3996" s="56"/>
      <c r="V3996" s="33"/>
      <c r="W3996" s="33"/>
      <c r="X3996" s="33"/>
    </row>
    <row r="3997" ht="15.75" customHeight="1">
      <c r="A3997" s="19" t="str">
        <f>Def_Sistemas_Conectores_Cabos!$A$22</f>
        <v>BPM de elétrons</v>
      </c>
      <c r="B3997" s="22" t="str">
        <f>Datas_Entregas!$A$2</f>
        <v>Booster/LTB</v>
      </c>
      <c r="C3997" s="25">
        <f t="array" ref="C3997">INDEX(Datas_Entregas!$B$2:$B$100, MATCH(B3997, Datas_Entregas!$A$2:$A$100, 0), 1)</f>
        <v>43266</v>
      </c>
      <c r="D3997" s="22" t="str">
        <f>Def_Status_Montagem!$A$4</f>
        <v>Comprado / Esperando entrega</v>
      </c>
      <c r="E3997" s="35" t="str">
        <f>Def_Status_Montagem!$B$4</f>
        <v>Contratada (inclui etiqueta)</v>
      </c>
      <c r="F3997" s="26"/>
      <c r="G3997" s="27"/>
      <c r="H3997" s="26" t="str">
        <f t="array" ref="H3997">INDEX(Def_Instancias_Equipamentos!$E$2:$E$5135, MATCH(K3997, Def_Instancias_Equipamentos!$D$2:$D$5135, 0), 1)</f>
        <v>BO-32U</v>
      </c>
      <c r="I3997" s="27" t="str">
        <f t="array" ref="I3997">INDEX(Def_Instancias_Equipamentos!$E$2:$E$5135, MATCH(L3997, Def_Instancias_Equipamentos!$D$2:$D$5135, 0), 1)</f>
        <v>BO-32U</v>
      </c>
      <c r="J3997" s="27" t="str">
        <f t="shared" si="26"/>
        <v>INTERNO</v>
      </c>
      <c r="K3997" s="28" t="str">
        <f>Def_Instancias_Equipamentos!$D$511</f>
        <v>BO-32U:DI-BPMPkup</v>
      </c>
      <c r="L3997" s="19" t="str">
        <f>Def_Instancias_Equipamentos!$D$1022</f>
        <v>BO-32U:DI-BPMSigPatch</v>
      </c>
      <c r="M3997" s="44" t="s">
        <v>74</v>
      </c>
      <c r="N3997" s="30" t="s">
        <v>45</v>
      </c>
      <c r="O3997" s="28" t="str">
        <f>Def_Sistemas_Conectores_Cabos!$B$8</f>
        <v>SMA-RP 50-ohm</v>
      </c>
      <c r="P3997" s="19" t="str">
        <f>Def_Sistemas_Conectores_Cabos!$B$8</f>
        <v>SMA-RP 50-ohm</v>
      </c>
      <c r="Q3997" s="231" t="s">
        <v>1359</v>
      </c>
      <c r="R3997" s="45">
        <v>0.5</v>
      </c>
      <c r="S3997" s="45">
        <v>0.5</v>
      </c>
      <c r="T3997" s="19" t="str">
        <f>Def_Sistemas_Conectores_Cabos!$C$8</f>
        <v>Cabo coaxial semi-rígido</v>
      </c>
      <c r="U3997" s="56"/>
      <c r="V3997" s="33"/>
      <c r="W3997" s="33"/>
      <c r="X3997" s="33"/>
    </row>
    <row r="3998" ht="15.75" customHeight="1">
      <c r="A3998" s="19" t="str">
        <f>Def_Sistemas_Conectores_Cabos!$A$22</f>
        <v>BPM de elétrons</v>
      </c>
      <c r="B3998" s="22" t="str">
        <f>Datas_Entregas!$A$2</f>
        <v>Booster/LTB</v>
      </c>
      <c r="C3998" s="25">
        <f t="array" ref="C3998">INDEX(Datas_Entregas!$B$2:$B$100, MATCH(B3998, Datas_Entregas!$A$2:$A$100, 0), 1)</f>
        <v>43266</v>
      </c>
      <c r="D3998" s="22" t="str">
        <f>Def_Status_Montagem!$A$4</f>
        <v>Comprado / Esperando entrega</v>
      </c>
      <c r="E3998" s="35" t="str">
        <f>Def_Status_Montagem!$B$4</f>
        <v>Contratada (inclui etiqueta)</v>
      </c>
      <c r="F3998" s="26"/>
      <c r="G3998" s="27"/>
      <c r="H3998" s="26" t="str">
        <f t="array" ref="H3998">INDEX(Def_Instancias_Equipamentos!$E$2:$E$5135, MATCH(K3998, Def_Instancias_Equipamentos!$D$2:$D$5135, 0), 1)</f>
        <v>BO-33U</v>
      </c>
      <c r="I3998" s="27" t="str">
        <f t="array" ref="I3998">INDEX(Def_Instancias_Equipamentos!$E$2:$E$5135, MATCH(L3998, Def_Instancias_Equipamentos!$D$2:$D$5135, 0), 1)</f>
        <v>BO-33U</v>
      </c>
      <c r="J3998" s="27" t="str">
        <f t="shared" si="26"/>
        <v>INTERNO</v>
      </c>
      <c r="K3998" s="28" t="str">
        <f>Def_Instancias_Equipamentos!$D$512</f>
        <v>BO-33U:DI-BPMPkup</v>
      </c>
      <c r="L3998" s="19" t="str">
        <f>Def_Instancias_Equipamentos!$D$1023</f>
        <v>BO-33U:DI-BPMSigPatch</v>
      </c>
      <c r="M3998" s="44" t="s">
        <v>74</v>
      </c>
      <c r="N3998" s="30" t="s">
        <v>45</v>
      </c>
      <c r="O3998" s="28" t="str">
        <f>Def_Sistemas_Conectores_Cabos!$B$8</f>
        <v>SMA-RP 50-ohm</v>
      </c>
      <c r="P3998" s="19" t="str">
        <f>Def_Sistemas_Conectores_Cabos!$B$8</f>
        <v>SMA-RP 50-ohm</v>
      </c>
      <c r="Q3998" s="231" t="s">
        <v>1359</v>
      </c>
      <c r="R3998" s="45">
        <v>0.5</v>
      </c>
      <c r="S3998" s="45">
        <v>0.5</v>
      </c>
      <c r="T3998" s="19" t="str">
        <f>Def_Sistemas_Conectores_Cabos!$C$8</f>
        <v>Cabo coaxial semi-rígido</v>
      </c>
      <c r="U3998" s="56"/>
      <c r="V3998" s="33"/>
      <c r="W3998" s="33"/>
      <c r="X3998" s="33"/>
    </row>
    <row r="3999" ht="15.75" customHeight="1">
      <c r="A3999" s="19" t="str">
        <f>Def_Sistemas_Conectores_Cabos!$A$22</f>
        <v>BPM de elétrons</v>
      </c>
      <c r="B3999" s="22" t="str">
        <f>Datas_Entregas!$A$2</f>
        <v>Booster/LTB</v>
      </c>
      <c r="C3999" s="25">
        <f t="array" ref="C3999">INDEX(Datas_Entregas!$B$2:$B$100, MATCH(B3999, Datas_Entregas!$A$2:$A$100, 0), 1)</f>
        <v>43266</v>
      </c>
      <c r="D3999" s="22" t="str">
        <f>Def_Status_Montagem!$A$4</f>
        <v>Comprado / Esperando entrega</v>
      </c>
      <c r="E3999" s="35" t="str">
        <f>Def_Status_Montagem!$B$4</f>
        <v>Contratada (inclui etiqueta)</v>
      </c>
      <c r="F3999" s="26"/>
      <c r="G3999" s="27"/>
      <c r="H3999" s="26" t="str">
        <f t="array" ref="H3999">INDEX(Def_Instancias_Equipamentos!$E$2:$E$5135, MATCH(K3999, Def_Instancias_Equipamentos!$D$2:$D$5135, 0), 1)</f>
        <v>BO-34U</v>
      </c>
      <c r="I3999" s="27" t="str">
        <f t="array" ref="I3999">INDEX(Def_Instancias_Equipamentos!$E$2:$E$5135, MATCH(L3999, Def_Instancias_Equipamentos!$D$2:$D$5135, 0), 1)</f>
        <v>BO-34U</v>
      </c>
      <c r="J3999" s="27" t="str">
        <f t="shared" si="26"/>
        <v>INTERNO</v>
      </c>
      <c r="K3999" s="28" t="str">
        <f>Def_Instancias_Equipamentos!$D$513</f>
        <v>BO-34U:DI-BPMPkup</v>
      </c>
      <c r="L3999" s="19" t="str">
        <f>Def_Instancias_Equipamentos!$D$1024</f>
        <v>BO-34U:DI-BPMSigPatch</v>
      </c>
      <c r="M3999" s="44" t="s">
        <v>74</v>
      </c>
      <c r="N3999" s="30" t="s">
        <v>45</v>
      </c>
      <c r="O3999" s="28" t="str">
        <f>Def_Sistemas_Conectores_Cabos!$B$8</f>
        <v>SMA-RP 50-ohm</v>
      </c>
      <c r="P3999" s="19" t="str">
        <f>Def_Sistemas_Conectores_Cabos!$B$8</f>
        <v>SMA-RP 50-ohm</v>
      </c>
      <c r="Q3999" s="231" t="s">
        <v>1359</v>
      </c>
      <c r="R3999" s="45">
        <v>0.5</v>
      </c>
      <c r="S3999" s="45">
        <v>0.5</v>
      </c>
      <c r="T3999" s="19" t="str">
        <f>Def_Sistemas_Conectores_Cabos!$C$8</f>
        <v>Cabo coaxial semi-rígido</v>
      </c>
      <c r="U3999" s="56"/>
      <c r="V3999" s="33"/>
      <c r="W3999" s="33"/>
      <c r="X3999" s="33"/>
    </row>
    <row r="4000" ht="15.75" customHeight="1">
      <c r="A4000" s="19" t="str">
        <f>Def_Sistemas_Conectores_Cabos!$A$22</f>
        <v>BPM de elétrons</v>
      </c>
      <c r="B4000" s="22" t="str">
        <f>Datas_Entregas!$A$2</f>
        <v>Booster/LTB</v>
      </c>
      <c r="C4000" s="25">
        <f t="array" ref="C4000">INDEX(Datas_Entregas!$B$2:$B$100, MATCH(B4000, Datas_Entregas!$A$2:$A$100, 0), 1)</f>
        <v>43266</v>
      </c>
      <c r="D4000" s="22" t="str">
        <f>Def_Status_Montagem!$A$4</f>
        <v>Comprado / Esperando entrega</v>
      </c>
      <c r="E4000" s="35" t="str">
        <f>Def_Status_Montagem!$B$4</f>
        <v>Contratada (inclui etiqueta)</v>
      </c>
      <c r="F4000" s="26"/>
      <c r="G4000" s="27"/>
      <c r="H4000" s="26" t="str">
        <f t="array" ref="H4000">INDEX(Def_Instancias_Equipamentos!$E$2:$E$5135, MATCH(K4000, Def_Instancias_Equipamentos!$D$2:$D$5135, 0), 1)</f>
        <v>BO-35U</v>
      </c>
      <c r="I4000" s="27" t="str">
        <f t="array" ref="I4000">INDEX(Def_Instancias_Equipamentos!$E$2:$E$5135, MATCH(L4000, Def_Instancias_Equipamentos!$D$2:$D$5135, 0), 1)</f>
        <v>BO-35U</v>
      </c>
      <c r="J4000" s="27" t="str">
        <f t="shared" si="26"/>
        <v>INTERNO</v>
      </c>
      <c r="K4000" s="28" t="str">
        <f>Def_Instancias_Equipamentos!$D$514</f>
        <v>BO-35U:DI-BPMPkup</v>
      </c>
      <c r="L4000" s="19" t="str">
        <f>Def_Instancias_Equipamentos!$D$1025</f>
        <v>BO-35U:DI-BPMSigPatch</v>
      </c>
      <c r="M4000" s="44" t="s">
        <v>74</v>
      </c>
      <c r="N4000" s="30" t="s">
        <v>45</v>
      </c>
      <c r="O4000" s="28" t="str">
        <f>Def_Sistemas_Conectores_Cabos!$B$8</f>
        <v>SMA-RP 50-ohm</v>
      </c>
      <c r="P4000" s="19" t="str">
        <f>Def_Sistemas_Conectores_Cabos!$B$8</f>
        <v>SMA-RP 50-ohm</v>
      </c>
      <c r="Q4000" s="231" t="s">
        <v>1359</v>
      </c>
      <c r="R4000" s="45">
        <v>0.5</v>
      </c>
      <c r="S4000" s="45">
        <v>0.5</v>
      </c>
      <c r="T4000" s="19" t="str">
        <f>Def_Sistemas_Conectores_Cabos!$C$8</f>
        <v>Cabo coaxial semi-rígido</v>
      </c>
      <c r="U4000" s="56"/>
      <c r="V4000" s="33"/>
      <c r="W4000" s="33"/>
      <c r="X4000" s="33"/>
    </row>
    <row r="4001" ht="15.75" customHeight="1">
      <c r="A4001" s="19" t="str">
        <f>Def_Sistemas_Conectores_Cabos!$A$22</f>
        <v>BPM de elétrons</v>
      </c>
      <c r="B4001" s="22" t="str">
        <f>Datas_Entregas!$A$2</f>
        <v>Booster/LTB</v>
      </c>
      <c r="C4001" s="25">
        <f t="array" ref="C4001">INDEX(Datas_Entregas!$B$2:$B$100, MATCH(B4001, Datas_Entregas!$A$2:$A$100, 0), 1)</f>
        <v>43266</v>
      </c>
      <c r="D4001" s="22" t="str">
        <f>Def_Status_Montagem!$A$4</f>
        <v>Comprado / Esperando entrega</v>
      </c>
      <c r="E4001" s="35" t="str">
        <f>Def_Status_Montagem!$B$4</f>
        <v>Contratada (inclui etiqueta)</v>
      </c>
      <c r="F4001" s="26"/>
      <c r="G4001" s="27"/>
      <c r="H4001" s="26" t="str">
        <f t="array" ref="H4001">INDEX(Def_Instancias_Equipamentos!$E$2:$E$5135, MATCH(K4001, Def_Instancias_Equipamentos!$D$2:$D$5135, 0), 1)</f>
        <v>BO-36U</v>
      </c>
      <c r="I4001" s="27" t="str">
        <f t="array" ref="I4001">INDEX(Def_Instancias_Equipamentos!$E$2:$E$5135, MATCH(L4001, Def_Instancias_Equipamentos!$D$2:$D$5135, 0), 1)</f>
        <v>BO-36U</v>
      </c>
      <c r="J4001" s="27" t="str">
        <f t="shared" si="26"/>
        <v>INTERNO</v>
      </c>
      <c r="K4001" s="28" t="str">
        <f>Def_Instancias_Equipamentos!$D$515</f>
        <v>BO-36U:DI-BPMPkup</v>
      </c>
      <c r="L4001" s="19" t="str">
        <f>Def_Instancias_Equipamentos!$D$1026</f>
        <v>BO-36U:DI-BPMSigPatch</v>
      </c>
      <c r="M4001" s="44" t="s">
        <v>74</v>
      </c>
      <c r="N4001" s="30" t="s">
        <v>45</v>
      </c>
      <c r="O4001" s="28" t="str">
        <f>Def_Sistemas_Conectores_Cabos!$B$8</f>
        <v>SMA-RP 50-ohm</v>
      </c>
      <c r="P4001" s="19" t="str">
        <f>Def_Sistemas_Conectores_Cabos!$B$8</f>
        <v>SMA-RP 50-ohm</v>
      </c>
      <c r="Q4001" s="231" t="s">
        <v>1359</v>
      </c>
      <c r="R4001" s="45">
        <v>0.5</v>
      </c>
      <c r="S4001" s="45">
        <v>0.5</v>
      </c>
      <c r="T4001" s="19" t="str">
        <f>Def_Sistemas_Conectores_Cabos!$C$8</f>
        <v>Cabo coaxial semi-rígido</v>
      </c>
      <c r="U4001" s="56"/>
      <c r="V4001" s="33"/>
      <c r="W4001" s="33"/>
      <c r="X4001" s="33"/>
    </row>
    <row r="4002" ht="15.75" customHeight="1">
      <c r="A4002" s="19" t="str">
        <f>Def_Sistemas_Conectores_Cabos!$A$22</f>
        <v>BPM de elétrons</v>
      </c>
      <c r="B4002" s="22" t="str">
        <f>Datas_Entregas!$A$2</f>
        <v>Booster/LTB</v>
      </c>
      <c r="C4002" s="25">
        <f t="array" ref="C4002">INDEX(Datas_Entregas!$B$2:$B$100, MATCH(B4002, Datas_Entregas!$A$2:$A$100, 0), 1)</f>
        <v>43266</v>
      </c>
      <c r="D4002" s="22" t="str">
        <f>Def_Status_Montagem!$A$4</f>
        <v>Comprado / Esperando entrega</v>
      </c>
      <c r="E4002" s="35" t="str">
        <f>Def_Status_Montagem!$B$4</f>
        <v>Contratada (inclui etiqueta)</v>
      </c>
      <c r="F4002" s="26"/>
      <c r="G4002" s="27"/>
      <c r="H4002" s="26" t="str">
        <f t="array" ref="H4002">INDEX(Def_Instancias_Equipamentos!$E$2:$E$5135, MATCH(K4002, Def_Instancias_Equipamentos!$D$2:$D$5135, 0), 1)</f>
        <v>BO-37U</v>
      </c>
      <c r="I4002" s="27" t="str">
        <f t="array" ref="I4002">INDEX(Def_Instancias_Equipamentos!$E$2:$E$5135, MATCH(L4002, Def_Instancias_Equipamentos!$D$2:$D$5135, 0), 1)</f>
        <v>BO-37U</v>
      </c>
      <c r="J4002" s="27" t="str">
        <f t="shared" si="26"/>
        <v>INTERNO</v>
      </c>
      <c r="K4002" s="28" t="str">
        <f>Def_Instancias_Equipamentos!$D$516</f>
        <v>BO-37U:DI-BPMPkup</v>
      </c>
      <c r="L4002" s="19" t="str">
        <f>Def_Instancias_Equipamentos!$D$1027</f>
        <v>BO-37U:DI-BPMSigPatch</v>
      </c>
      <c r="M4002" s="44" t="s">
        <v>74</v>
      </c>
      <c r="N4002" s="30" t="s">
        <v>45</v>
      </c>
      <c r="O4002" s="28" t="str">
        <f>Def_Sistemas_Conectores_Cabos!$B$8</f>
        <v>SMA-RP 50-ohm</v>
      </c>
      <c r="P4002" s="19" t="str">
        <f>Def_Sistemas_Conectores_Cabos!$B$8</f>
        <v>SMA-RP 50-ohm</v>
      </c>
      <c r="Q4002" s="231" t="s">
        <v>1359</v>
      </c>
      <c r="R4002" s="45">
        <v>0.5</v>
      </c>
      <c r="S4002" s="45">
        <v>0.5</v>
      </c>
      <c r="T4002" s="19" t="str">
        <f>Def_Sistemas_Conectores_Cabos!$C$8</f>
        <v>Cabo coaxial semi-rígido</v>
      </c>
      <c r="U4002" s="56"/>
      <c r="V4002" s="33"/>
      <c r="W4002" s="33"/>
      <c r="X4002" s="33"/>
    </row>
    <row r="4003" ht="15.75" customHeight="1">
      <c r="A4003" s="19" t="str">
        <f>Def_Sistemas_Conectores_Cabos!$A$22</f>
        <v>BPM de elétrons</v>
      </c>
      <c r="B4003" s="22" t="str">
        <f>Datas_Entregas!$A$2</f>
        <v>Booster/LTB</v>
      </c>
      <c r="C4003" s="25">
        <f t="array" ref="C4003">INDEX(Datas_Entregas!$B$2:$B$100, MATCH(B4003, Datas_Entregas!$A$2:$A$100, 0), 1)</f>
        <v>43266</v>
      </c>
      <c r="D4003" s="22" t="str">
        <f>Def_Status_Montagem!$A$4</f>
        <v>Comprado / Esperando entrega</v>
      </c>
      <c r="E4003" s="35" t="str">
        <f>Def_Status_Montagem!$B$4</f>
        <v>Contratada (inclui etiqueta)</v>
      </c>
      <c r="F4003" s="26"/>
      <c r="G4003" s="27"/>
      <c r="H4003" s="26" t="str">
        <f t="array" ref="H4003">INDEX(Def_Instancias_Equipamentos!$E$2:$E$5135, MATCH(K4003, Def_Instancias_Equipamentos!$D$2:$D$5135, 0), 1)</f>
        <v>BO-38U</v>
      </c>
      <c r="I4003" s="27" t="str">
        <f t="array" ref="I4003">INDEX(Def_Instancias_Equipamentos!$E$2:$E$5135, MATCH(L4003, Def_Instancias_Equipamentos!$D$2:$D$5135, 0), 1)</f>
        <v>BO-38U</v>
      </c>
      <c r="J4003" s="27" t="str">
        <f t="shared" si="26"/>
        <v>INTERNO</v>
      </c>
      <c r="K4003" s="28" t="str">
        <f>Def_Instancias_Equipamentos!$D$517</f>
        <v>BO-38U:DI-BPMPkup</v>
      </c>
      <c r="L4003" s="19" t="str">
        <f>Def_Instancias_Equipamentos!$D$1028</f>
        <v>BO-38U:DI-BPMSigPatch</v>
      </c>
      <c r="M4003" s="44" t="s">
        <v>74</v>
      </c>
      <c r="N4003" s="30" t="s">
        <v>45</v>
      </c>
      <c r="O4003" s="28" t="str">
        <f>Def_Sistemas_Conectores_Cabos!$B$8</f>
        <v>SMA-RP 50-ohm</v>
      </c>
      <c r="P4003" s="19" t="str">
        <f>Def_Sistemas_Conectores_Cabos!$B$8</f>
        <v>SMA-RP 50-ohm</v>
      </c>
      <c r="Q4003" s="231" t="s">
        <v>1359</v>
      </c>
      <c r="R4003" s="45">
        <v>0.5</v>
      </c>
      <c r="S4003" s="45">
        <v>0.5</v>
      </c>
      <c r="T4003" s="19" t="str">
        <f>Def_Sistemas_Conectores_Cabos!$C$8</f>
        <v>Cabo coaxial semi-rígido</v>
      </c>
      <c r="U4003" s="56"/>
      <c r="V4003" s="33"/>
      <c r="W4003" s="33"/>
      <c r="X4003" s="33"/>
    </row>
    <row r="4004" ht="15.75" customHeight="1">
      <c r="A4004" s="19" t="str">
        <f>Def_Sistemas_Conectores_Cabos!$A$22</f>
        <v>BPM de elétrons</v>
      </c>
      <c r="B4004" s="22" t="str">
        <f>Datas_Entregas!$A$2</f>
        <v>Booster/LTB</v>
      </c>
      <c r="C4004" s="25">
        <f t="array" ref="C4004">INDEX(Datas_Entregas!$B$2:$B$100, MATCH(B4004, Datas_Entregas!$A$2:$A$100, 0), 1)</f>
        <v>43266</v>
      </c>
      <c r="D4004" s="22" t="str">
        <f>Def_Status_Montagem!$A$4</f>
        <v>Comprado / Esperando entrega</v>
      </c>
      <c r="E4004" s="35" t="str">
        <f>Def_Status_Montagem!$B$4</f>
        <v>Contratada (inclui etiqueta)</v>
      </c>
      <c r="F4004" s="26"/>
      <c r="G4004" s="27"/>
      <c r="H4004" s="26" t="str">
        <f t="array" ref="H4004">INDEX(Def_Instancias_Equipamentos!$E$2:$E$5135, MATCH(K4004, Def_Instancias_Equipamentos!$D$2:$D$5135, 0), 1)</f>
        <v>BO-39U</v>
      </c>
      <c r="I4004" s="27" t="str">
        <f t="array" ref="I4004">INDEX(Def_Instancias_Equipamentos!$E$2:$E$5135, MATCH(L4004, Def_Instancias_Equipamentos!$D$2:$D$5135, 0), 1)</f>
        <v>BO-39U</v>
      </c>
      <c r="J4004" s="27" t="str">
        <f t="shared" si="26"/>
        <v>INTERNO</v>
      </c>
      <c r="K4004" s="28" t="str">
        <f>Def_Instancias_Equipamentos!$D$518</f>
        <v>BO-39U:DI-BPMPkup</v>
      </c>
      <c r="L4004" s="19" t="str">
        <f>Def_Instancias_Equipamentos!$D$1029</f>
        <v>BO-39U:DI-BPMSigPatch</v>
      </c>
      <c r="M4004" s="44" t="s">
        <v>74</v>
      </c>
      <c r="N4004" s="30" t="s">
        <v>45</v>
      </c>
      <c r="O4004" s="28" t="str">
        <f>Def_Sistemas_Conectores_Cabos!$B$8</f>
        <v>SMA-RP 50-ohm</v>
      </c>
      <c r="P4004" s="19" t="str">
        <f>Def_Sistemas_Conectores_Cabos!$B$8</f>
        <v>SMA-RP 50-ohm</v>
      </c>
      <c r="Q4004" s="231" t="s">
        <v>1359</v>
      </c>
      <c r="R4004" s="45">
        <v>0.5</v>
      </c>
      <c r="S4004" s="45">
        <v>0.5</v>
      </c>
      <c r="T4004" s="19" t="str">
        <f>Def_Sistemas_Conectores_Cabos!$C$8</f>
        <v>Cabo coaxial semi-rígido</v>
      </c>
      <c r="U4004" s="56"/>
      <c r="V4004" s="33"/>
      <c r="W4004" s="33"/>
      <c r="X4004" s="33"/>
    </row>
    <row r="4005" ht="15.75" customHeight="1">
      <c r="A4005" s="19" t="str">
        <f>Def_Sistemas_Conectores_Cabos!$A$22</f>
        <v>BPM de elétrons</v>
      </c>
      <c r="B4005" s="22" t="str">
        <f>Datas_Entregas!$A$2</f>
        <v>Booster/LTB</v>
      </c>
      <c r="C4005" s="25">
        <f t="array" ref="C4005">INDEX(Datas_Entregas!$B$2:$B$100, MATCH(B4005, Datas_Entregas!$A$2:$A$100, 0), 1)</f>
        <v>43266</v>
      </c>
      <c r="D4005" s="22" t="str">
        <f>Def_Status_Montagem!$A$4</f>
        <v>Comprado / Esperando entrega</v>
      </c>
      <c r="E4005" s="35" t="str">
        <f>Def_Status_Montagem!$B$4</f>
        <v>Contratada (inclui etiqueta)</v>
      </c>
      <c r="F4005" s="26"/>
      <c r="G4005" s="27"/>
      <c r="H4005" s="26" t="str">
        <f t="array" ref="H4005">INDEX(Def_Instancias_Equipamentos!$E$2:$E$5135, MATCH(K4005, Def_Instancias_Equipamentos!$D$2:$D$5135, 0), 1)</f>
        <v>BO-40U</v>
      </c>
      <c r="I4005" s="27" t="str">
        <f t="array" ref="I4005">INDEX(Def_Instancias_Equipamentos!$E$2:$E$5135, MATCH(L4005, Def_Instancias_Equipamentos!$D$2:$D$5135, 0), 1)</f>
        <v>BO-40U</v>
      </c>
      <c r="J4005" s="27" t="str">
        <f t="shared" si="26"/>
        <v>INTERNO</v>
      </c>
      <c r="K4005" s="28" t="str">
        <f>Def_Instancias_Equipamentos!$D$519</f>
        <v>BO-40U:DI-BPMPkup</v>
      </c>
      <c r="L4005" s="19" t="str">
        <f>Def_Instancias_Equipamentos!$D$1030</f>
        <v>BO-40U:DI-BPMSigPatch</v>
      </c>
      <c r="M4005" s="44" t="s">
        <v>74</v>
      </c>
      <c r="N4005" s="30" t="s">
        <v>45</v>
      </c>
      <c r="O4005" s="28" t="str">
        <f>Def_Sistemas_Conectores_Cabos!$B$8</f>
        <v>SMA-RP 50-ohm</v>
      </c>
      <c r="P4005" s="19" t="str">
        <f>Def_Sistemas_Conectores_Cabos!$B$8</f>
        <v>SMA-RP 50-ohm</v>
      </c>
      <c r="Q4005" s="231" t="s">
        <v>1359</v>
      </c>
      <c r="R4005" s="45">
        <v>0.5</v>
      </c>
      <c r="S4005" s="45">
        <v>0.5</v>
      </c>
      <c r="T4005" s="19" t="str">
        <f>Def_Sistemas_Conectores_Cabos!$C$8</f>
        <v>Cabo coaxial semi-rígido</v>
      </c>
      <c r="U4005" s="56"/>
      <c r="V4005" s="33"/>
      <c r="W4005" s="33"/>
      <c r="X4005" s="33"/>
    </row>
    <row r="4006" ht="15.75" customHeight="1">
      <c r="A4006" s="19" t="str">
        <f>Def_Sistemas_Conectores_Cabos!$A$22</f>
        <v>BPM de elétrons</v>
      </c>
      <c r="B4006" s="22" t="str">
        <f>Datas_Entregas!$A$2</f>
        <v>Booster/LTB</v>
      </c>
      <c r="C4006" s="25">
        <f t="array" ref="C4006">INDEX(Datas_Entregas!$B$2:$B$100, MATCH(B4006, Datas_Entregas!$A$2:$A$100, 0), 1)</f>
        <v>43266</v>
      </c>
      <c r="D4006" s="22" t="str">
        <f>Def_Status_Montagem!$A$4</f>
        <v>Comprado / Esperando entrega</v>
      </c>
      <c r="E4006" s="35" t="str">
        <f>Def_Status_Montagem!$B$4</f>
        <v>Contratada (inclui etiqueta)</v>
      </c>
      <c r="F4006" s="26"/>
      <c r="G4006" s="27"/>
      <c r="H4006" s="26" t="str">
        <f t="array" ref="H4006">INDEX(Def_Instancias_Equipamentos!$E$2:$E$5135, MATCH(K4006, Def_Instancias_Equipamentos!$D$2:$D$5135, 0), 1)</f>
        <v>BO-41U</v>
      </c>
      <c r="I4006" s="27" t="str">
        <f t="array" ref="I4006">INDEX(Def_Instancias_Equipamentos!$E$2:$E$5135, MATCH(L4006, Def_Instancias_Equipamentos!$D$2:$D$5135, 0), 1)</f>
        <v>BO-41U</v>
      </c>
      <c r="J4006" s="27" t="str">
        <f t="shared" si="26"/>
        <v>INTERNO</v>
      </c>
      <c r="K4006" s="28" t="str">
        <f>Def_Instancias_Equipamentos!$D$520</f>
        <v>BO-41U:DI-BPMPkup</v>
      </c>
      <c r="L4006" s="19" t="str">
        <f>Def_Instancias_Equipamentos!$D$1031</f>
        <v>BO-41U:DI-BPMSigPatch</v>
      </c>
      <c r="M4006" s="44" t="s">
        <v>74</v>
      </c>
      <c r="N4006" s="30" t="s">
        <v>45</v>
      </c>
      <c r="O4006" s="28" t="str">
        <f>Def_Sistemas_Conectores_Cabos!$B$8</f>
        <v>SMA-RP 50-ohm</v>
      </c>
      <c r="P4006" s="19" t="str">
        <f>Def_Sistemas_Conectores_Cabos!$B$8</f>
        <v>SMA-RP 50-ohm</v>
      </c>
      <c r="Q4006" s="231" t="s">
        <v>1359</v>
      </c>
      <c r="R4006" s="45">
        <v>0.5</v>
      </c>
      <c r="S4006" s="45">
        <v>0.5</v>
      </c>
      <c r="T4006" s="19" t="str">
        <f>Def_Sistemas_Conectores_Cabos!$C$8</f>
        <v>Cabo coaxial semi-rígido</v>
      </c>
      <c r="U4006" s="56"/>
      <c r="V4006" s="33"/>
      <c r="W4006" s="33"/>
      <c r="X4006" s="33"/>
    </row>
    <row r="4007" ht="15.75" customHeight="1">
      <c r="A4007" s="19" t="str">
        <f>Def_Sistemas_Conectores_Cabos!$A$22</f>
        <v>BPM de elétrons</v>
      </c>
      <c r="B4007" s="22" t="str">
        <f>Datas_Entregas!$A$2</f>
        <v>Booster/LTB</v>
      </c>
      <c r="C4007" s="25">
        <f t="array" ref="C4007">INDEX(Datas_Entregas!$B$2:$B$100, MATCH(B4007, Datas_Entregas!$A$2:$A$100, 0), 1)</f>
        <v>43266</v>
      </c>
      <c r="D4007" s="22" t="str">
        <f>Def_Status_Montagem!$A$4</f>
        <v>Comprado / Esperando entrega</v>
      </c>
      <c r="E4007" s="35" t="str">
        <f>Def_Status_Montagem!$B$4</f>
        <v>Contratada (inclui etiqueta)</v>
      </c>
      <c r="F4007" s="26"/>
      <c r="G4007" s="27"/>
      <c r="H4007" s="26" t="str">
        <f t="array" ref="H4007">INDEX(Def_Instancias_Equipamentos!$E$2:$E$5135, MATCH(K4007, Def_Instancias_Equipamentos!$D$2:$D$5135, 0), 1)</f>
        <v>BO-42U</v>
      </c>
      <c r="I4007" s="27" t="str">
        <f t="array" ref="I4007">INDEX(Def_Instancias_Equipamentos!$E$2:$E$5135, MATCH(L4007, Def_Instancias_Equipamentos!$D$2:$D$5135, 0), 1)</f>
        <v>BO-42U</v>
      </c>
      <c r="J4007" s="27" t="str">
        <f t="shared" si="26"/>
        <v>INTERNO</v>
      </c>
      <c r="K4007" s="28" t="str">
        <f>Def_Instancias_Equipamentos!$D$521</f>
        <v>BO-42U:DI-BPMPkup</v>
      </c>
      <c r="L4007" s="19" t="str">
        <f>Def_Instancias_Equipamentos!$D$1032</f>
        <v>BO-42U:DI-BPMSigPatch</v>
      </c>
      <c r="M4007" s="44" t="s">
        <v>74</v>
      </c>
      <c r="N4007" s="30" t="s">
        <v>45</v>
      </c>
      <c r="O4007" s="28" t="str">
        <f>Def_Sistemas_Conectores_Cabos!$B$8</f>
        <v>SMA-RP 50-ohm</v>
      </c>
      <c r="P4007" s="19" t="str">
        <f>Def_Sistemas_Conectores_Cabos!$B$8</f>
        <v>SMA-RP 50-ohm</v>
      </c>
      <c r="Q4007" s="231" t="s">
        <v>1359</v>
      </c>
      <c r="R4007" s="45">
        <v>0.5</v>
      </c>
      <c r="S4007" s="45">
        <v>0.5</v>
      </c>
      <c r="T4007" s="19" t="str">
        <f>Def_Sistemas_Conectores_Cabos!$C$8</f>
        <v>Cabo coaxial semi-rígido</v>
      </c>
      <c r="U4007" s="56"/>
      <c r="V4007" s="33"/>
      <c r="W4007" s="33"/>
      <c r="X4007" s="33"/>
    </row>
    <row r="4008" ht="15.75" customHeight="1">
      <c r="A4008" s="19" t="str">
        <f>Def_Sistemas_Conectores_Cabos!$A$22</f>
        <v>BPM de elétrons</v>
      </c>
      <c r="B4008" s="22" t="str">
        <f>Datas_Entregas!$A$2</f>
        <v>Booster/LTB</v>
      </c>
      <c r="C4008" s="25">
        <f t="array" ref="C4008">INDEX(Datas_Entregas!$B$2:$B$100, MATCH(B4008, Datas_Entregas!$A$2:$A$100, 0), 1)</f>
        <v>43266</v>
      </c>
      <c r="D4008" s="22" t="str">
        <f>Def_Status_Montagem!$A$4</f>
        <v>Comprado / Esperando entrega</v>
      </c>
      <c r="E4008" s="35" t="str">
        <f>Def_Status_Montagem!$B$4</f>
        <v>Contratada (inclui etiqueta)</v>
      </c>
      <c r="F4008" s="26"/>
      <c r="G4008" s="27"/>
      <c r="H4008" s="26" t="str">
        <f t="array" ref="H4008">INDEX(Def_Instancias_Equipamentos!$E$2:$E$5135, MATCH(K4008, Def_Instancias_Equipamentos!$D$2:$D$5135, 0), 1)</f>
        <v>BO-43U</v>
      </c>
      <c r="I4008" s="27" t="str">
        <f t="array" ref="I4008">INDEX(Def_Instancias_Equipamentos!$E$2:$E$5135, MATCH(L4008, Def_Instancias_Equipamentos!$D$2:$D$5135, 0), 1)</f>
        <v>BO-43U</v>
      </c>
      <c r="J4008" s="27" t="str">
        <f t="shared" si="26"/>
        <v>INTERNO</v>
      </c>
      <c r="K4008" s="28" t="str">
        <f>Def_Instancias_Equipamentos!$D$522</f>
        <v>BO-43U:DI-BPMPkup</v>
      </c>
      <c r="L4008" s="19" t="str">
        <f>Def_Instancias_Equipamentos!$D$1033</f>
        <v>BO-43U:DI-BPMSigPatch</v>
      </c>
      <c r="M4008" s="44" t="s">
        <v>74</v>
      </c>
      <c r="N4008" s="30" t="s">
        <v>45</v>
      </c>
      <c r="O4008" s="28" t="str">
        <f>Def_Sistemas_Conectores_Cabos!$B$8</f>
        <v>SMA-RP 50-ohm</v>
      </c>
      <c r="P4008" s="19" t="str">
        <f>Def_Sistemas_Conectores_Cabos!$B$8</f>
        <v>SMA-RP 50-ohm</v>
      </c>
      <c r="Q4008" s="231" t="s">
        <v>1359</v>
      </c>
      <c r="R4008" s="45">
        <v>0.5</v>
      </c>
      <c r="S4008" s="45">
        <v>0.5</v>
      </c>
      <c r="T4008" s="19" t="str">
        <f>Def_Sistemas_Conectores_Cabos!$C$8</f>
        <v>Cabo coaxial semi-rígido</v>
      </c>
      <c r="U4008" s="56"/>
      <c r="V4008" s="33"/>
      <c r="W4008" s="33"/>
      <c r="X4008" s="33"/>
    </row>
    <row r="4009" ht="15.75" customHeight="1">
      <c r="A4009" s="19" t="str">
        <f>Def_Sistemas_Conectores_Cabos!$A$22</f>
        <v>BPM de elétrons</v>
      </c>
      <c r="B4009" s="22" t="str">
        <f>Datas_Entregas!$A$2</f>
        <v>Booster/LTB</v>
      </c>
      <c r="C4009" s="25">
        <f t="array" ref="C4009">INDEX(Datas_Entregas!$B$2:$B$100, MATCH(B4009, Datas_Entregas!$A$2:$A$100, 0), 1)</f>
        <v>43266</v>
      </c>
      <c r="D4009" s="22" t="str">
        <f>Def_Status_Montagem!$A$4</f>
        <v>Comprado / Esperando entrega</v>
      </c>
      <c r="E4009" s="35" t="str">
        <f>Def_Status_Montagem!$B$4</f>
        <v>Contratada (inclui etiqueta)</v>
      </c>
      <c r="F4009" s="26"/>
      <c r="G4009" s="27"/>
      <c r="H4009" s="26" t="str">
        <f t="array" ref="H4009">INDEX(Def_Instancias_Equipamentos!$E$2:$E$5135, MATCH(K4009, Def_Instancias_Equipamentos!$D$2:$D$5135, 0), 1)</f>
        <v>BO-44U</v>
      </c>
      <c r="I4009" s="27" t="str">
        <f t="array" ref="I4009">INDEX(Def_Instancias_Equipamentos!$E$2:$E$5135, MATCH(L4009, Def_Instancias_Equipamentos!$D$2:$D$5135, 0), 1)</f>
        <v>BO-44U</v>
      </c>
      <c r="J4009" s="27" t="str">
        <f t="shared" si="26"/>
        <v>INTERNO</v>
      </c>
      <c r="K4009" s="28" t="str">
        <f>Def_Instancias_Equipamentos!$D$523</f>
        <v>BO-44U:DI-BPMPkup</v>
      </c>
      <c r="L4009" s="19" t="str">
        <f>Def_Instancias_Equipamentos!$D$1034</f>
        <v>BO-44U:DI-BPMSigPatch</v>
      </c>
      <c r="M4009" s="44" t="s">
        <v>74</v>
      </c>
      <c r="N4009" s="30" t="s">
        <v>45</v>
      </c>
      <c r="O4009" s="28" t="str">
        <f>Def_Sistemas_Conectores_Cabos!$B$8</f>
        <v>SMA-RP 50-ohm</v>
      </c>
      <c r="P4009" s="19" t="str">
        <f>Def_Sistemas_Conectores_Cabos!$B$8</f>
        <v>SMA-RP 50-ohm</v>
      </c>
      <c r="Q4009" s="231" t="s">
        <v>1359</v>
      </c>
      <c r="R4009" s="45">
        <v>0.5</v>
      </c>
      <c r="S4009" s="45">
        <v>0.5</v>
      </c>
      <c r="T4009" s="19" t="str">
        <f>Def_Sistemas_Conectores_Cabos!$C$8</f>
        <v>Cabo coaxial semi-rígido</v>
      </c>
      <c r="U4009" s="56"/>
      <c r="V4009" s="33"/>
      <c r="W4009" s="33"/>
      <c r="X4009" s="33"/>
    </row>
    <row r="4010" ht="15.75" customHeight="1">
      <c r="A4010" s="19" t="str">
        <f>Def_Sistemas_Conectores_Cabos!$A$22</f>
        <v>BPM de elétrons</v>
      </c>
      <c r="B4010" s="22" t="str">
        <f>Datas_Entregas!$A$2</f>
        <v>Booster/LTB</v>
      </c>
      <c r="C4010" s="25">
        <f t="array" ref="C4010">INDEX(Datas_Entregas!$B$2:$B$100, MATCH(B4010, Datas_Entregas!$A$2:$A$100, 0), 1)</f>
        <v>43266</v>
      </c>
      <c r="D4010" s="22" t="str">
        <f>Def_Status_Montagem!$A$4</f>
        <v>Comprado / Esperando entrega</v>
      </c>
      <c r="E4010" s="35" t="str">
        <f>Def_Status_Montagem!$B$4</f>
        <v>Contratada (inclui etiqueta)</v>
      </c>
      <c r="F4010" s="26"/>
      <c r="G4010" s="27"/>
      <c r="H4010" s="26" t="str">
        <f t="array" ref="H4010">INDEX(Def_Instancias_Equipamentos!$E$2:$E$5135, MATCH(K4010, Def_Instancias_Equipamentos!$D$2:$D$5135, 0), 1)</f>
        <v>BO-45U</v>
      </c>
      <c r="I4010" s="27" t="str">
        <f t="array" ref="I4010">INDEX(Def_Instancias_Equipamentos!$E$2:$E$5135, MATCH(L4010, Def_Instancias_Equipamentos!$D$2:$D$5135, 0), 1)</f>
        <v>BO-45U</v>
      </c>
      <c r="J4010" s="27" t="str">
        <f t="shared" si="26"/>
        <v>INTERNO</v>
      </c>
      <c r="K4010" s="28" t="str">
        <f>Def_Instancias_Equipamentos!$D$524</f>
        <v>BO-45U:DI-BPMPkup</v>
      </c>
      <c r="L4010" s="19" t="str">
        <f>Def_Instancias_Equipamentos!$D$1035</f>
        <v>BO-45U:DI-BPMSigPatch</v>
      </c>
      <c r="M4010" s="44" t="s">
        <v>74</v>
      </c>
      <c r="N4010" s="30" t="s">
        <v>45</v>
      </c>
      <c r="O4010" s="28" t="str">
        <f>Def_Sistemas_Conectores_Cabos!$B$8</f>
        <v>SMA-RP 50-ohm</v>
      </c>
      <c r="P4010" s="19" t="str">
        <f>Def_Sistemas_Conectores_Cabos!$B$8</f>
        <v>SMA-RP 50-ohm</v>
      </c>
      <c r="Q4010" s="231" t="s">
        <v>1359</v>
      </c>
      <c r="R4010" s="45">
        <v>0.5</v>
      </c>
      <c r="S4010" s="45">
        <v>0.5</v>
      </c>
      <c r="T4010" s="19" t="str">
        <f>Def_Sistemas_Conectores_Cabos!$C$8</f>
        <v>Cabo coaxial semi-rígido</v>
      </c>
      <c r="U4010" s="56"/>
      <c r="V4010" s="33"/>
      <c r="W4010" s="33"/>
      <c r="X4010" s="33"/>
    </row>
    <row r="4011" ht="15.75" customHeight="1">
      <c r="A4011" s="19" t="str">
        <f>Def_Sistemas_Conectores_Cabos!$A$22</f>
        <v>BPM de elétrons</v>
      </c>
      <c r="B4011" s="22" t="str">
        <f>Datas_Entregas!$A$2</f>
        <v>Booster/LTB</v>
      </c>
      <c r="C4011" s="25">
        <f t="array" ref="C4011">INDEX(Datas_Entregas!$B$2:$B$100, MATCH(B4011, Datas_Entregas!$A$2:$A$100, 0), 1)</f>
        <v>43266</v>
      </c>
      <c r="D4011" s="22" t="str">
        <f>Def_Status_Montagem!$A$4</f>
        <v>Comprado / Esperando entrega</v>
      </c>
      <c r="E4011" s="35" t="str">
        <f>Def_Status_Montagem!$B$4</f>
        <v>Contratada (inclui etiqueta)</v>
      </c>
      <c r="F4011" s="26"/>
      <c r="G4011" s="27"/>
      <c r="H4011" s="26" t="str">
        <f t="array" ref="H4011">INDEX(Def_Instancias_Equipamentos!$E$2:$E$5135, MATCH(K4011, Def_Instancias_Equipamentos!$D$2:$D$5135, 0), 1)</f>
        <v>BO-46U</v>
      </c>
      <c r="I4011" s="27" t="str">
        <f t="array" ref="I4011">INDEX(Def_Instancias_Equipamentos!$E$2:$E$5135, MATCH(L4011, Def_Instancias_Equipamentos!$D$2:$D$5135, 0), 1)</f>
        <v>BO-46U</v>
      </c>
      <c r="J4011" s="27" t="str">
        <f t="shared" si="26"/>
        <v>INTERNO</v>
      </c>
      <c r="K4011" s="28" t="str">
        <f>Def_Instancias_Equipamentos!$D$525</f>
        <v>BO-46U:DI-BPMPkup</v>
      </c>
      <c r="L4011" s="19" t="str">
        <f>Def_Instancias_Equipamentos!$D$1036</f>
        <v>BO-46U:DI-BPMSigPatch</v>
      </c>
      <c r="M4011" s="44" t="s">
        <v>74</v>
      </c>
      <c r="N4011" s="30" t="s">
        <v>45</v>
      </c>
      <c r="O4011" s="28" t="str">
        <f>Def_Sistemas_Conectores_Cabos!$B$8</f>
        <v>SMA-RP 50-ohm</v>
      </c>
      <c r="P4011" s="19" t="str">
        <f>Def_Sistemas_Conectores_Cabos!$B$8</f>
        <v>SMA-RP 50-ohm</v>
      </c>
      <c r="Q4011" s="231" t="s">
        <v>1359</v>
      </c>
      <c r="R4011" s="45">
        <v>0.5</v>
      </c>
      <c r="S4011" s="45">
        <v>0.5</v>
      </c>
      <c r="T4011" s="19" t="str">
        <f>Def_Sistemas_Conectores_Cabos!$C$8</f>
        <v>Cabo coaxial semi-rígido</v>
      </c>
      <c r="U4011" s="56"/>
      <c r="V4011" s="33"/>
      <c r="W4011" s="33"/>
      <c r="X4011" s="33"/>
    </row>
    <row r="4012" ht="15.75" customHeight="1">
      <c r="A4012" s="19" t="str">
        <f>Def_Sistemas_Conectores_Cabos!$A$22</f>
        <v>BPM de elétrons</v>
      </c>
      <c r="B4012" s="22" t="str">
        <f>Datas_Entregas!$A$2</f>
        <v>Booster/LTB</v>
      </c>
      <c r="C4012" s="25">
        <f t="array" ref="C4012">INDEX(Datas_Entregas!$B$2:$B$100, MATCH(B4012, Datas_Entregas!$A$2:$A$100, 0), 1)</f>
        <v>43266</v>
      </c>
      <c r="D4012" s="22" t="str">
        <f>Def_Status_Montagem!$A$4</f>
        <v>Comprado / Esperando entrega</v>
      </c>
      <c r="E4012" s="35" t="str">
        <f>Def_Status_Montagem!$B$4</f>
        <v>Contratada (inclui etiqueta)</v>
      </c>
      <c r="F4012" s="26"/>
      <c r="G4012" s="27"/>
      <c r="H4012" s="26" t="str">
        <f t="array" ref="H4012">INDEX(Def_Instancias_Equipamentos!$E$2:$E$5135, MATCH(K4012, Def_Instancias_Equipamentos!$D$2:$D$5135, 0), 1)</f>
        <v>BO-47U</v>
      </c>
      <c r="I4012" s="27" t="str">
        <f t="array" ref="I4012">INDEX(Def_Instancias_Equipamentos!$E$2:$E$5135, MATCH(L4012, Def_Instancias_Equipamentos!$D$2:$D$5135, 0), 1)</f>
        <v>BO-47U</v>
      </c>
      <c r="J4012" s="27" t="str">
        <f t="shared" si="26"/>
        <v>INTERNO</v>
      </c>
      <c r="K4012" s="28" t="str">
        <f>Def_Instancias_Equipamentos!$D$526</f>
        <v>BO-47U:DI-BPMPkup</v>
      </c>
      <c r="L4012" s="19" t="str">
        <f>Def_Instancias_Equipamentos!$D$1037</f>
        <v>BO-47U:DI-BPMSigPatch</v>
      </c>
      <c r="M4012" s="44" t="s">
        <v>74</v>
      </c>
      <c r="N4012" s="30" t="s">
        <v>45</v>
      </c>
      <c r="O4012" s="28" t="str">
        <f>Def_Sistemas_Conectores_Cabos!$B$8</f>
        <v>SMA-RP 50-ohm</v>
      </c>
      <c r="P4012" s="19" t="str">
        <f>Def_Sistemas_Conectores_Cabos!$B$8</f>
        <v>SMA-RP 50-ohm</v>
      </c>
      <c r="Q4012" s="231" t="s">
        <v>1359</v>
      </c>
      <c r="R4012" s="45">
        <v>0.5</v>
      </c>
      <c r="S4012" s="45">
        <v>0.5</v>
      </c>
      <c r="T4012" s="19" t="str">
        <f>Def_Sistemas_Conectores_Cabos!$C$8</f>
        <v>Cabo coaxial semi-rígido</v>
      </c>
      <c r="U4012" s="56"/>
      <c r="V4012" s="33"/>
      <c r="W4012" s="33"/>
      <c r="X4012" s="33"/>
    </row>
    <row r="4013" ht="15.75" customHeight="1">
      <c r="A4013" s="19" t="str">
        <f>Def_Sistemas_Conectores_Cabos!$A$22</f>
        <v>BPM de elétrons</v>
      </c>
      <c r="B4013" s="22" t="str">
        <f>Datas_Entregas!$A$2</f>
        <v>Booster/LTB</v>
      </c>
      <c r="C4013" s="25">
        <f t="array" ref="C4013">INDEX(Datas_Entregas!$B$2:$B$100, MATCH(B4013, Datas_Entregas!$A$2:$A$100, 0), 1)</f>
        <v>43266</v>
      </c>
      <c r="D4013" s="22" t="str">
        <f>Def_Status_Montagem!$A$4</f>
        <v>Comprado / Esperando entrega</v>
      </c>
      <c r="E4013" s="35" t="str">
        <f>Def_Status_Montagem!$B$4</f>
        <v>Contratada (inclui etiqueta)</v>
      </c>
      <c r="F4013" s="26"/>
      <c r="G4013" s="27"/>
      <c r="H4013" s="26" t="str">
        <f t="array" ref="H4013">INDEX(Def_Instancias_Equipamentos!$E$2:$E$5135, MATCH(K4013, Def_Instancias_Equipamentos!$D$2:$D$5135, 0), 1)</f>
        <v>BO-48U</v>
      </c>
      <c r="I4013" s="27" t="str">
        <f t="array" ref="I4013">INDEX(Def_Instancias_Equipamentos!$E$2:$E$5135, MATCH(L4013, Def_Instancias_Equipamentos!$D$2:$D$5135, 0), 1)</f>
        <v>BO-48U</v>
      </c>
      <c r="J4013" s="27" t="str">
        <f t="shared" si="26"/>
        <v>INTERNO</v>
      </c>
      <c r="K4013" s="28" t="str">
        <f>Def_Instancias_Equipamentos!$D$527</f>
        <v>BO-48U:DI-BPMPkup</v>
      </c>
      <c r="L4013" s="19" t="str">
        <f>Def_Instancias_Equipamentos!$D$1038</f>
        <v>BO-48U:DI-BPMSigPatch</v>
      </c>
      <c r="M4013" s="44" t="s">
        <v>74</v>
      </c>
      <c r="N4013" s="30" t="s">
        <v>45</v>
      </c>
      <c r="O4013" s="28" t="str">
        <f>Def_Sistemas_Conectores_Cabos!$B$8</f>
        <v>SMA-RP 50-ohm</v>
      </c>
      <c r="P4013" s="19" t="str">
        <f>Def_Sistemas_Conectores_Cabos!$B$8</f>
        <v>SMA-RP 50-ohm</v>
      </c>
      <c r="Q4013" s="231" t="s">
        <v>1359</v>
      </c>
      <c r="R4013" s="45">
        <v>0.5</v>
      </c>
      <c r="S4013" s="45">
        <v>0.5</v>
      </c>
      <c r="T4013" s="19" t="str">
        <f>Def_Sistemas_Conectores_Cabos!$C$8</f>
        <v>Cabo coaxial semi-rígido</v>
      </c>
      <c r="U4013" s="56"/>
      <c r="V4013" s="33"/>
      <c r="W4013" s="33"/>
      <c r="X4013" s="33"/>
    </row>
    <row r="4014" ht="15.75" customHeight="1">
      <c r="A4014" s="19" t="str">
        <f>Def_Sistemas_Conectores_Cabos!$A$22</f>
        <v>BPM de elétrons</v>
      </c>
      <c r="B4014" s="22" t="str">
        <f>Datas_Entregas!$A$2</f>
        <v>Booster/LTB</v>
      </c>
      <c r="C4014" s="25">
        <f t="array" ref="C4014">INDEX(Datas_Entregas!$B$2:$B$100, MATCH(B4014, Datas_Entregas!$A$2:$A$100, 0), 1)</f>
        <v>43266</v>
      </c>
      <c r="D4014" s="22" t="str">
        <f>Def_Status_Montagem!$A$4</f>
        <v>Comprado / Esperando entrega</v>
      </c>
      <c r="E4014" s="35" t="str">
        <f>Def_Status_Montagem!$B$4</f>
        <v>Contratada (inclui etiqueta)</v>
      </c>
      <c r="F4014" s="26"/>
      <c r="G4014" s="27"/>
      <c r="H4014" s="26" t="str">
        <f t="array" ref="H4014">INDEX(Def_Instancias_Equipamentos!$E$2:$E$5135, MATCH(K4014, Def_Instancias_Equipamentos!$D$2:$D$5135, 0), 1)</f>
        <v>BO-49U</v>
      </c>
      <c r="I4014" s="27" t="str">
        <f t="array" ref="I4014">INDEX(Def_Instancias_Equipamentos!$E$2:$E$5135, MATCH(L4014, Def_Instancias_Equipamentos!$D$2:$D$5135, 0), 1)</f>
        <v>BO-49U</v>
      </c>
      <c r="J4014" s="27" t="str">
        <f t="shared" si="26"/>
        <v>INTERNO</v>
      </c>
      <c r="K4014" s="28" t="str">
        <f>Def_Instancias_Equipamentos!$D$528</f>
        <v>BO-49U:DI-BPMPkup</v>
      </c>
      <c r="L4014" s="19" t="str">
        <f>Def_Instancias_Equipamentos!$D$1039</f>
        <v>BO-49U:DI-BPMSigPatch</v>
      </c>
      <c r="M4014" s="44" t="s">
        <v>74</v>
      </c>
      <c r="N4014" s="30" t="s">
        <v>45</v>
      </c>
      <c r="O4014" s="28" t="str">
        <f>Def_Sistemas_Conectores_Cabos!$B$8</f>
        <v>SMA-RP 50-ohm</v>
      </c>
      <c r="P4014" s="19" t="str">
        <f>Def_Sistemas_Conectores_Cabos!$B$8</f>
        <v>SMA-RP 50-ohm</v>
      </c>
      <c r="Q4014" s="231" t="s">
        <v>1359</v>
      </c>
      <c r="R4014" s="45">
        <v>0.5</v>
      </c>
      <c r="S4014" s="45">
        <v>0.5</v>
      </c>
      <c r="T4014" s="19" t="str">
        <f>Def_Sistemas_Conectores_Cabos!$C$8</f>
        <v>Cabo coaxial semi-rígido</v>
      </c>
      <c r="U4014" s="56"/>
      <c r="V4014" s="33"/>
      <c r="W4014" s="33"/>
      <c r="X4014" s="33"/>
    </row>
    <row r="4015" ht="15.75" customHeight="1">
      <c r="A4015" s="19" t="str">
        <f>Def_Sistemas_Conectores_Cabos!$A$22</f>
        <v>BPM de elétrons</v>
      </c>
      <c r="B4015" s="22" t="str">
        <f>Datas_Entregas!$A$2</f>
        <v>Booster/LTB</v>
      </c>
      <c r="C4015" s="25">
        <f t="array" ref="C4015">INDEX(Datas_Entregas!$B$2:$B$100, MATCH(B4015, Datas_Entregas!$A$2:$A$100, 0), 1)</f>
        <v>43266</v>
      </c>
      <c r="D4015" s="22" t="str">
        <f>Def_Status_Montagem!$A$4</f>
        <v>Comprado / Esperando entrega</v>
      </c>
      <c r="E4015" s="35" t="str">
        <f>Def_Status_Montagem!$B$4</f>
        <v>Contratada (inclui etiqueta)</v>
      </c>
      <c r="F4015" s="26"/>
      <c r="G4015" s="27"/>
      <c r="H4015" s="26" t="str">
        <f t="array" ref="H4015">INDEX(Def_Instancias_Equipamentos!$E$2:$E$5135, MATCH(K4015, Def_Instancias_Equipamentos!$D$2:$D$5135, 0), 1)</f>
        <v>BO-50U</v>
      </c>
      <c r="I4015" s="27" t="str">
        <f t="array" ref="I4015">INDEX(Def_Instancias_Equipamentos!$E$2:$E$5135, MATCH(L4015, Def_Instancias_Equipamentos!$D$2:$D$5135, 0), 1)</f>
        <v>BO-50U</v>
      </c>
      <c r="J4015" s="27" t="str">
        <f t="shared" si="26"/>
        <v>INTERNO</v>
      </c>
      <c r="K4015" s="28" t="str">
        <f>Def_Instancias_Equipamentos!$D$529</f>
        <v>BO-50U:DI-BPMPkup</v>
      </c>
      <c r="L4015" s="19" t="str">
        <f>Def_Instancias_Equipamentos!$D$1040</f>
        <v>BO-50U:DI-BPMSigPatch</v>
      </c>
      <c r="M4015" s="44" t="s">
        <v>74</v>
      </c>
      <c r="N4015" s="30" t="s">
        <v>45</v>
      </c>
      <c r="O4015" s="28" t="str">
        <f>Def_Sistemas_Conectores_Cabos!$B$8</f>
        <v>SMA-RP 50-ohm</v>
      </c>
      <c r="P4015" s="19" t="str">
        <f>Def_Sistemas_Conectores_Cabos!$B$8</f>
        <v>SMA-RP 50-ohm</v>
      </c>
      <c r="Q4015" s="231" t="s">
        <v>1359</v>
      </c>
      <c r="R4015" s="45">
        <v>0.5</v>
      </c>
      <c r="S4015" s="45">
        <v>0.5</v>
      </c>
      <c r="T4015" s="19" t="str">
        <f>Def_Sistemas_Conectores_Cabos!$C$8</f>
        <v>Cabo coaxial semi-rígido</v>
      </c>
      <c r="U4015" s="56"/>
      <c r="V4015" s="33"/>
      <c r="W4015" s="33"/>
      <c r="X4015" s="33"/>
    </row>
    <row r="4016" ht="15.75" customHeight="1">
      <c r="A4016" s="19" t="str">
        <f>Def_Sistemas_Conectores_Cabos!$A$22</f>
        <v>BPM de elétrons</v>
      </c>
      <c r="B4016" s="22" t="str">
        <f>Datas_Entregas!$A$3</f>
        <v>BTS/Anel</v>
      </c>
      <c r="C4016" s="25">
        <f t="array" ref="C4016">INDEX(Datas_Entregas!$B$2:$B$100, MATCH(B4016, Datas_Entregas!$A$2:$A$100, 0), 1)</f>
        <v>43296</v>
      </c>
      <c r="D4016" s="22" t="str">
        <f>Def_Status_Montagem!$A$4</f>
        <v>Comprado / Esperando entrega</v>
      </c>
      <c r="E4016" s="35" t="str">
        <f>Def_Status_Montagem!$B$4</f>
        <v>Contratada (inclui etiqueta)</v>
      </c>
      <c r="F4016" s="26"/>
      <c r="G4016" s="27"/>
      <c r="H4016" s="26" t="str">
        <f t="array" ref="H4016">INDEX(Def_Instancias_Equipamentos!$E$2:$E$5135, MATCH(K4016, Def_Instancias_Equipamentos!$D$2:$D$5135, 0), 1)</f>
        <v>SI-01C1</v>
      </c>
      <c r="I4016" s="27" t="str">
        <f t="array" ref="I4016">INDEX(Def_Instancias_Equipamentos!$E$2:$E$5135, MATCH(L4016, Def_Instancias_Equipamentos!$D$2:$D$5135, 0), 1)</f>
        <v>SI-01C1</v>
      </c>
      <c r="J4016" s="27" t="str">
        <f t="shared" si="26"/>
        <v>INTERNO</v>
      </c>
      <c r="K4016" s="28" t="str">
        <f>Def_Instancias_Equipamentos!$D$530</f>
        <v>SI-01C1:DI-BPMPkup-1</v>
      </c>
      <c r="L4016" s="19" t="str">
        <f>Def_Instancias_Equipamentos!$D$1041</f>
        <v>SI-01C1:DI-BPMSigPatch-1</v>
      </c>
      <c r="M4016" s="44" t="s">
        <v>74</v>
      </c>
      <c r="N4016" s="30" t="s">
        <v>45</v>
      </c>
      <c r="O4016" s="28" t="str">
        <f>Def_Sistemas_Conectores_Cabos!$B$8</f>
        <v>SMA-RP 50-ohm</v>
      </c>
      <c r="P4016" s="19" t="str">
        <f>Def_Sistemas_Conectores_Cabos!$B$8</f>
        <v>SMA-RP 50-ohm</v>
      </c>
      <c r="Q4016" s="231" t="s">
        <v>1359</v>
      </c>
      <c r="R4016" s="45">
        <v>0.5</v>
      </c>
      <c r="S4016" s="45">
        <v>0.5</v>
      </c>
      <c r="T4016" s="19" t="str">
        <f>Def_Sistemas_Conectores_Cabos!$C$8</f>
        <v>Cabo coaxial semi-rígido</v>
      </c>
      <c r="U4016" s="56"/>
      <c r="V4016" s="33"/>
      <c r="W4016" s="33"/>
      <c r="X4016" s="33"/>
    </row>
    <row r="4017" ht="15.75" customHeight="1">
      <c r="A4017" s="19" t="str">
        <f>Def_Sistemas_Conectores_Cabos!$A$22</f>
        <v>BPM de elétrons</v>
      </c>
      <c r="B4017" s="22" t="str">
        <f>Datas_Entregas!$A$3</f>
        <v>BTS/Anel</v>
      </c>
      <c r="C4017" s="25">
        <f t="array" ref="C4017">INDEX(Datas_Entregas!$B$2:$B$100, MATCH(B4017, Datas_Entregas!$A$2:$A$100, 0), 1)</f>
        <v>43296</v>
      </c>
      <c r="D4017" s="22" t="str">
        <f>Def_Status_Montagem!$A$4</f>
        <v>Comprado / Esperando entrega</v>
      </c>
      <c r="E4017" s="35" t="str">
        <f>Def_Status_Montagem!$B$4</f>
        <v>Contratada (inclui etiqueta)</v>
      </c>
      <c r="F4017" s="26"/>
      <c r="G4017" s="27"/>
      <c r="H4017" s="26" t="str">
        <f t="array" ref="H4017">INDEX(Def_Instancias_Equipamentos!$E$2:$E$5135, MATCH(K4017, Def_Instancias_Equipamentos!$D$2:$D$5135, 0), 1)</f>
        <v>SI-01C1</v>
      </c>
      <c r="I4017" s="27" t="str">
        <f t="array" ref="I4017">INDEX(Def_Instancias_Equipamentos!$E$2:$E$5135, MATCH(L4017, Def_Instancias_Equipamentos!$D$2:$D$5135, 0), 1)</f>
        <v>SI-01C1</v>
      </c>
      <c r="J4017" s="27" t="str">
        <f t="shared" si="26"/>
        <v>INTERNO</v>
      </c>
      <c r="K4017" s="28" t="str">
        <f>Def_Instancias_Equipamentos!$D$531</f>
        <v>SI-01C1:DI-BPMPkup-2</v>
      </c>
      <c r="L4017" s="19" t="str">
        <f>Def_Instancias_Equipamentos!$D$1042</f>
        <v>SI-01C1:DI-BPMSigPatch-2</v>
      </c>
      <c r="M4017" s="44" t="s">
        <v>74</v>
      </c>
      <c r="N4017" s="30" t="s">
        <v>45</v>
      </c>
      <c r="O4017" s="28" t="str">
        <f>Def_Sistemas_Conectores_Cabos!$B$8</f>
        <v>SMA-RP 50-ohm</v>
      </c>
      <c r="P4017" s="19" t="str">
        <f>Def_Sistemas_Conectores_Cabos!$B$8</f>
        <v>SMA-RP 50-ohm</v>
      </c>
      <c r="Q4017" s="231" t="s">
        <v>1359</v>
      </c>
      <c r="R4017" s="45">
        <v>0.5</v>
      </c>
      <c r="S4017" s="45">
        <v>0.5</v>
      </c>
      <c r="T4017" s="19" t="str">
        <f>Def_Sistemas_Conectores_Cabos!$C$8</f>
        <v>Cabo coaxial semi-rígido</v>
      </c>
      <c r="U4017" s="56"/>
      <c r="V4017" s="33"/>
      <c r="W4017" s="33"/>
      <c r="X4017" s="33"/>
    </row>
    <row r="4018" ht="15.75" customHeight="1">
      <c r="A4018" s="19" t="str">
        <f>Def_Sistemas_Conectores_Cabos!$A$22</f>
        <v>BPM de elétrons</v>
      </c>
      <c r="B4018" s="22" t="str">
        <f>Datas_Entregas!$A$3</f>
        <v>BTS/Anel</v>
      </c>
      <c r="C4018" s="25">
        <f t="array" ref="C4018">INDEX(Datas_Entregas!$B$2:$B$100, MATCH(B4018, Datas_Entregas!$A$2:$A$100, 0), 1)</f>
        <v>43296</v>
      </c>
      <c r="D4018" s="22" t="str">
        <f>Def_Status_Montagem!$A$4</f>
        <v>Comprado / Esperando entrega</v>
      </c>
      <c r="E4018" s="35" t="str">
        <f>Def_Status_Montagem!$B$4</f>
        <v>Contratada (inclui etiqueta)</v>
      </c>
      <c r="F4018" s="26"/>
      <c r="G4018" s="27"/>
      <c r="H4018" s="26" t="str">
        <f t="array" ref="H4018">INDEX(Def_Instancias_Equipamentos!$E$2:$E$5135, MATCH(K4018, Def_Instancias_Equipamentos!$D$2:$D$5135, 0), 1)</f>
        <v>SI-01C2</v>
      </c>
      <c r="I4018" s="27" t="str">
        <f t="array" ref="I4018">INDEX(Def_Instancias_Equipamentos!$E$2:$E$5135, MATCH(L4018, Def_Instancias_Equipamentos!$D$2:$D$5135, 0), 1)</f>
        <v>SI-01C2</v>
      </c>
      <c r="J4018" s="27" t="str">
        <f t="shared" si="26"/>
        <v>INTERNO</v>
      </c>
      <c r="K4018" s="28" t="str">
        <f>Def_Instancias_Equipamentos!$D$532</f>
        <v>SI-01C2:DI-BPMPkup</v>
      </c>
      <c r="L4018" s="19" t="str">
        <f>Def_Instancias_Equipamentos!$D$1043</f>
        <v>SI-01C2:DI-BPMSigPatch</v>
      </c>
      <c r="M4018" s="44" t="s">
        <v>74</v>
      </c>
      <c r="N4018" s="30" t="s">
        <v>45</v>
      </c>
      <c r="O4018" s="28" t="str">
        <f>Def_Sistemas_Conectores_Cabos!$B$8</f>
        <v>SMA-RP 50-ohm</v>
      </c>
      <c r="P4018" s="19" t="str">
        <f>Def_Sistemas_Conectores_Cabos!$B$8</f>
        <v>SMA-RP 50-ohm</v>
      </c>
      <c r="Q4018" s="231" t="s">
        <v>1359</v>
      </c>
      <c r="R4018" s="45">
        <v>0.5</v>
      </c>
      <c r="S4018" s="45">
        <v>0.5</v>
      </c>
      <c r="T4018" s="19" t="str">
        <f>Def_Sistemas_Conectores_Cabos!$C$8</f>
        <v>Cabo coaxial semi-rígido</v>
      </c>
      <c r="U4018" s="56"/>
      <c r="V4018" s="33"/>
      <c r="W4018" s="33"/>
      <c r="X4018" s="33"/>
    </row>
    <row r="4019" ht="15.75" customHeight="1">
      <c r="A4019" s="19" t="str">
        <f>Def_Sistemas_Conectores_Cabos!$A$22</f>
        <v>BPM de elétrons</v>
      </c>
      <c r="B4019" s="22" t="str">
        <f>Datas_Entregas!$A$3</f>
        <v>BTS/Anel</v>
      </c>
      <c r="C4019" s="25">
        <f t="array" ref="C4019">INDEX(Datas_Entregas!$B$2:$B$100, MATCH(B4019, Datas_Entregas!$A$2:$A$100, 0), 1)</f>
        <v>43296</v>
      </c>
      <c r="D4019" s="22" t="str">
        <f>Def_Status_Montagem!$A$4</f>
        <v>Comprado / Esperando entrega</v>
      </c>
      <c r="E4019" s="35" t="str">
        <f>Def_Status_Montagem!$B$4</f>
        <v>Contratada (inclui etiqueta)</v>
      </c>
      <c r="F4019" s="26"/>
      <c r="G4019" s="27"/>
      <c r="H4019" s="26" t="str">
        <f t="array" ref="H4019">INDEX(Def_Instancias_Equipamentos!$E$2:$E$5135, MATCH(K4019, Def_Instancias_Equipamentos!$D$2:$D$5135, 0), 1)</f>
        <v>SI-01C3</v>
      </c>
      <c r="I4019" s="27" t="str">
        <f t="array" ref="I4019">INDEX(Def_Instancias_Equipamentos!$E$2:$E$5135, MATCH(L4019, Def_Instancias_Equipamentos!$D$2:$D$5135, 0), 1)</f>
        <v>SI-01C3</v>
      </c>
      <c r="J4019" s="27" t="str">
        <f t="shared" si="26"/>
        <v>INTERNO</v>
      </c>
      <c r="K4019" s="28" t="str">
        <f>Def_Instancias_Equipamentos!$D$533</f>
        <v>SI-01C3:DI-BPMPkup-1</v>
      </c>
      <c r="L4019" s="19" t="str">
        <f>Def_Instancias_Equipamentos!$D$1044</f>
        <v>SI-01C3:DI-BPMSigPatch-1</v>
      </c>
      <c r="M4019" s="44" t="s">
        <v>74</v>
      </c>
      <c r="N4019" s="30" t="s">
        <v>45</v>
      </c>
      <c r="O4019" s="28" t="str">
        <f>Def_Sistemas_Conectores_Cabos!$B$8</f>
        <v>SMA-RP 50-ohm</v>
      </c>
      <c r="P4019" s="19" t="str">
        <f>Def_Sistemas_Conectores_Cabos!$B$8</f>
        <v>SMA-RP 50-ohm</v>
      </c>
      <c r="Q4019" s="231" t="s">
        <v>1359</v>
      </c>
      <c r="R4019" s="45">
        <v>0.5</v>
      </c>
      <c r="S4019" s="45">
        <v>0.5</v>
      </c>
      <c r="T4019" s="19" t="str">
        <f>Def_Sistemas_Conectores_Cabos!$C$8</f>
        <v>Cabo coaxial semi-rígido</v>
      </c>
      <c r="U4019" s="56"/>
      <c r="V4019" s="33"/>
      <c r="W4019" s="33"/>
      <c r="X4019" s="33"/>
    </row>
    <row r="4020" ht="15.75" customHeight="1">
      <c r="A4020" s="19" t="str">
        <f>Def_Sistemas_Conectores_Cabos!$A$22</f>
        <v>BPM de elétrons</v>
      </c>
      <c r="B4020" s="22" t="str">
        <f>Datas_Entregas!$A$3</f>
        <v>BTS/Anel</v>
      </c>
      <c r="C4020" s="25">
        <f t="array" ref="C4020">INDEX(Datas_Entregas!$B$2:$B$100, MATCH(B4020, Datas_Entregas!$A$2:$A$100, 0), 1)</f>
        <v>43296</v>
      </c>
      <c r="D4020" s="22" t="str">
        <f>Def_Status_Montagem!$A$4</f>
        <v>Comprado / Esperando entrega</v>
      </c>
      <c r="E4020" s="35" t="str">
        <f>Def_Status_Montagem!$B$4</f>
        <v>Contratada (inclui etiqueta)</v>
      </c>
      <c r="F4020" s="26"/>
      <c r="G4020" s="27"/>
      <c r="H4020" s="26" t="str">
        <f t="array" ref="H4020">INDEX(Def_Instancias_Equipamentos!$E$2:$E$5135, MATCH(K4020, Def_Instancias_Equipamentos!$D$2:$D$5135, 0), 1)</f>
        <v>SI-01C3</v>
      </c>
      <c r="I4020" s="27" t="str">
        <f t="array" ref="I4020">INDEX(Def_Instancias_Equipamentos!$E$2:$E$5135, MATCH(L4020, Def_Instancias_Equipamentos!$D$2:$D$5135, 0), 1)</f>
        <v>SI-01C3</v>
      </c>
      <c r="J4020" s="27" t="str">
        <f t="shared" si="26"/>
        <v>INTERNO</v>
      </c>
      <c r="K4020" s="28" t="str">
        <f>Def_Instancias_Equipamentos!$D$534</f>
        <v>SI-01C3:DI-BPMPkup-2</v>
      </c>
      <c r="L4020" s="19" t="str">
        <f>Def_Instancias_Equipamentos!$D$1045</f>
        <v>SI-01C3:DI-BPMSigPatch-2</v>
      </c>
      <c r="M4020" s="44" t="s">
        <v>74</v>
      </c>
      <c r="N4020" s="30" t="s">
        <v>45</v>
      </c>
      <c r="O4020" s="28" t="str">
        <f>Def_Sistemas_Conectores_Cabos!$B$8</f>
        <v>SMA-RP 50-ohm</v>
      </c>
      <c r="P4020" s="19" t="str">
        <f>Def_Sistemas_Conectores_Cabos!$B$8</f>
        <v>SMA-RP 50-ohm</v>
      </c>
      <c r="Q4020" s="231" t="s">
        <v>1359</v>
      </c>
      <c r="R4020" s="45">
        <v>0.5</v>
      </c>
      <c r="S4020" s="45">
        <v>0.5</v>
      </c>
      <c r="T4020" s="19" t="str">
        <f>Def_Sistemas_Conectores_Cabos!$C$8</f>
        <v>Cabo coaxial semi-rígido</v>
      </c>
      <c r="U4020" s="56"/>
      <c r="V4020" s="33"/>
      <c r="W4020" s="33"/>
      <c r="X4020" s="33"/>
    </row>
    <row r="4021" ht="15.75" customHeight="1">
      <c r="A4021" s="19" t="str">
        <f>Def_Sistemas_Conectores_Cabos!$A$22</f>
        <v>BPM de elétrons</v>
      </c>
      <c r="B4021" s="22" t="str">
        <f>Datas_Entregas!$A$3</f>
        <v>BTS/Anel</v>
      </c>
      <c r="C4021" s="25">
        <f t="array" ref="C4021">INDEX(Datas_Entregas!$B$2:$B$100, MATCH(B4021, Datas_Entregas!$A$2:$A$100, 0), 1)</f>
        <v>43296</v>
      </c>
      <c r="D4021" s="22" t="str">
        <f>Def_Status_Montagem!$A$4</f>
        <v>Comprado / Esperando entrega</v>
      </c>
      <c r="E4021" s="35" t="str">
        <f>Def_Status_Montagem!$B$4</f>
        <v>Contratada (inclui etiqueta)</v>
      </c>
      <c r="F4021" s="26"/>
      <c r="G4021" s="27"/>
      <c r="H4021" s="26" t="str">
        <f t="array" ref="H4021">INDEX(Def_Instancias_Equipamentos!$E$2:$E$5135, MATCH(K4021, Def_Instancias_Equipamentos!$D$2:$D$5135, 0), 1)</f>
        <v>SI-01C4</v>
      </c>
      <c r="I4021" s="27" t="str">
        <f t="array" ref="I4021">INDEX(Def_Instancias_Equipamentos!$E$2:$E$5135, MATCH(L4021, Def_Instancias_Equipamentos!$D$2:$D$5135, 0), 1)</f>
        <v>SI-01C4</v>
      </c>
      <c r="J4021" s="27" t="str">
        <f t="shared" si="26"/>
        <v>INTERNO</v>
      </c>
      <c r="K4021" s="28" t="str">
        <f>Def_Instancias_Equipamentos!$D$535</f>
        <v>SI-01C4:DI-BPMPkup</v>
      </c>
      <c r="L4021" s="19" t="str">
        <f>Def_Instancias_Equipamentos!$D$1046</f>
        <v>SI-01C4:DI-BPMSigPatch</v>
      </c>
      <c r="M4021" s="44" t="s">
        <v>74</v>
      </c>
      <c r="N4021" s="30" t="s">
        <v>45</v>
      </c>
      <c r="O4021" s="28" t="str">
        <f>Def_Sistemas_Conectores_Cabos!$B$8</f>
        <v>SMA-RP 50-ohm</v>
      </c>
      <c r="P4021" s="19" t="str">
        <f>Def_Sistemas_Conectores_Cabos!$B$8</f>
        <v>SMA-RP 50-ohm</v>
      </c>
      <c r="Q4021" s="231" t="s">
        <v>1359</v>
      </c>
      <c r="R4021" s="45">
        <v>0.5</v>
      </c>
      <c r="S4021" s="45">
        <v>0.5</v>
      </c>
      <c r="T4021" s="19" t="str">
        <f>Def_Sistemas_Conectores_Cabos!$C$8</f>
        <v>Cabo coaxial semi-rígido</v>
      </c>
      <c r="U4021" s="56"/>
      <c r="V4021" s="33"/>
      <c r="W4021" s="33"/>
      <c r="X4021" s="33"/>
    </row>
    <row r="4022" ht="15.75" customHeight="1">
      <c r="A4022" s="19" t="str">
        <f>Def_Sistemas_Conectores_Cabos!$A$22</f>
        <v>BPM de elétrons</v>
      </c>
      <c r="B4022" s="22" t="str">
        <f>Datas_Entregas!$A$3</f>
        <v>BTS/Anel</v>
      </c>
      <c r="C4022" s="25">
        <f t="array" ref="C4022">INDEX(Datas_Entregas!$B$2:$B$100, MATCH(B4022, Datas_Entregas!$A$2:$A$100, 0), 1)</f>
        <v>43296</v>
      </c>
      <c r="D4022" s="22" t="str">
        <f>Def_Status_Montagem!$A$4</f>
        <v>Comprado / Esperando entrega</v>
      </c>
      <c r="E4022" s="35" t="str">
        <f>Def_Status_Montagem!$B$4</f>
        <v>Contratada (inclui etiqueta)</v>
      </c>
      <c r="F4022" s="26"/>
      <c r="G4022" s="27"/>
      <c r="H4022" s="26" t="str">
        <f t="array" ref="H4022">INDEX(Def_Instancias_Equipamentos!$E$2:$E$5135, MATCH(K4022, Def_Instancias_Equipamentos!$D$2:$D$5135, 0), 1)</f>
        <v>SI-01M1</v>
      </c>
      <c r="I4022" s="27" t="str">
        <f t="array" ref="I4022">INDEX(Def_Instancias_Equipamentos!$E$2:$E$5135, MATCH(L4022, Def_Instancias_Equipamentos!$D$2:$D$5135, 0), 1)</f>
        <v>SI-01M1</v>
      </c>
      <c r="J4022" s="27" t="str">
        <f t="shared" si="26"/>
        <v>INTERNO</v>
      </c>
      <c r="K4022" s="28" t="str">
        <f>Def_Instancias_Equipamentos!$D$536</f>
        <v>SI-01M1:DI-BPMPkup</v>
      </c>
      <c r="L4022" s="19" t="str">
        <f>Def_Instancias_Equipamentos!$D$1047</f>
        <v>SI-01M1:DI-BPMSigPatch</v>
      </c>
      <c r="M4022" s="44" t="s">
        <v>74</v>
      </c>
      <c r="N4022" s="30" t="s">
        <v>45</v>
      </c>
      <c r="O4022" s="28" t="str">
        <f>Def_Sistemas_Conectores_Cabos!$B$8</f>
        <v>SMA-RP 50-ohm</v>
      </c>
      <c r="P4022" s="19" t="str">
        <f>Def_Sistemas_Conectores_Cabos!$B$8</f>
        <v>SMA-RP 50-ohm</v>
      </c>
      <c r="Q4022" s="231" t="s">
        <v>1359</v>
      </c>
      <c r="R4022" s="45">
        <v>0.5</v>
      </c>
      <c r="S4022" s="45">
        <v>0.5</v>
      </c>
      <c r="T4022" s="19" t="str">
        <f>Def_Sistemas_Conectores_Cabos!$C$8</f>
        <v>Cabo coaxial semi-rígido</v>
      </c>
      <c r="U4022" s="56"/>
      <c r="V4022" s="33"/>
      <c r="W4022" s="33"/>
      <c r="X4022" s="33"/>
    </row>
    <row r="4023" ht="15.75" customHeight="1">
      <c r="A4023" s="19" t="str">
        <f>Def_Sistemas_Conectores_Cabos!$A$22</f>
        <v>BPM de elétrons</v>
      </c>
      <c r="B4023" s="22" t="str">
        <f>Datas_Entregas!$A$3</f>
        <v>BTS/Anel</v>
      </c>
      <c r="C4023" s="25">
        <f t="array" ref="C4023">INDEX(Datas_Entregas!$B$2:$B$100, MATCH(B4023, Datas_Entregas!$A$2:$A$100, 0), 1)</f>
        <v>43296</v>
      </c>
      <c r="D4023" s="22" t="str">
        <f>Def_Status_Montagem!$A$4</f>
        <v>Comprado / Esperando entrega</v>
      </c>
      <c r="E4023" s="35" t="str">
        <f>Def_Status_Montagem!$B$4</f>
        <v>Contratada (inclui etiqueta)</v>
      </c>
      <c r="F4023" s="26"/>
      <c r="G4023" s="27"/>
      <c r="H4023" s="26" t="str">
        <f t="array" ref="H4023">INDEX(Def_Instancias_Equipamentos!$E$2:$E$5135, MATCH(K4023, Def_Instancias_Equipamentos!$D$2:$D$5135, 0), 1)</f>
        <v>SI-01M2</v>
      </c>
      <c r="I4023" s="27" t="str">
        <f t="array" ref="I4023">INDEX(Def_Instancias_Equipamentos!$E$2:$E$5135, MATCH(L4023, Def_Instancias_Equipamentos!$D$2:$D$5135, 0), 1)</f>
        <v>SI-01M2</v>
      </c>
      <c r="J4023" s="27" t="str">
        <f t="shared" si="26"/>
        <v>INTERNO</v>
      </c>
      <c r="K4023" s="28" t="str">
        <f>Def_Instancias_Equipamentos!$D$537</f>
        <v>SI-01M2:DI-BPMPkup</v>
      </c>
      <c r="L4023" s="19" t="str">
        <f>Def_Instancias_Equipamentos!$D$1048</f>
        <v>SI-01M2:DI-BPMSigPatch</v>
      </c>
      <c r="M4023" s="44" t="s">
        <v>74</v>
      </c>
      <c r="N4023" s="30" t="s">
        <v>45</v>
      </c>
      <c r="O4023" s="28" t="str">
        <f>Def_Sistemas_Conectores_Cabos!$B$8</f>
        <v>SMA-RP 50-ohm</v>
      </c>
      <c r="P4023" s="19" t="str">
        <f>Def_Sistemas_Conectores_Cabos!$B$8</f>
        <v>SMA-RP 50-ohm</v>
      </c>
      <c r="Q4023" s="231" t="s">
        <v>1359</v>
      </c>
      <c r="R4023" s="45">
        <v>0.5</v>
      </c>
      <c r="S4023" s="45">
        <v>0.5</v>
      </c>
      <c r="T4023" s="19" t="str">
        <f>Def_Sistemas_Conectores_Cabos!$C$8</f>
        <v>Cabo coaxial semi-rígido</v>
      </c>
      <c r="U4023" s="56"/>
      <c r="V4023" s="33"/>
      <c r="W4023" s="33"/>
      <c r="X4023" s="33"/>
    </row>
    <row r="4024" ht="15.75" customHeight="1">
      <c r="A4024" s="19" t="str">
        <f>Def_Sistemas_Conectores_Cabos!$A$22</f>
        <v>BPM de elétrons</v>
      </c>
      <c r="B4024" s="22" t="str">
        <f>Datas_Entregas!$A$3</f>
        <v>BTS/Anel</v>
      </c>
      <c r="C4024" s="25">
        <f t="array" ref="C4024">INDEX(Datas_Entregas!$B$2:$B$100, MATCH(B4024, Datas_Entregas!$A$2:$A$100, 0), 1)</f>
        <v>43296</v>
      </c>
      <c r="D4024" s="22" t="str">
        <f>Def_Status_Montagem!$A$4</f>
        <v>Comprado / Esperando entrega</v>
      </c>
      <c r="E4024" s="35" t="str">
        <f>Def_Status_Montagem!$B$4</f>
        <v>Contratada (inclui etiqueta)</v>
      </c>
      <c r="F4024" s="26"/>
      <c r="G4024" s="27"/>
      <c r="H4024" s="26" t="str">
        <f t="array" ref="H4024">INDEX(Def_Instancias_Equipamentos!$E$2:$E$5135, MATCH(K4024, Def_Instancias_Equipamentos!$D$2:$D$5135, 0), 1)</f>
        <v>SI-01SA</v>
      </c>
      <c r="I4024" s="27" t="str">
        <f t="array" ref="I4024">INDEX(Def_Instancias_Equipamentos!$E$2:$E$5135, MATCH(L4024, Def_Instancias_Equipamentos!$D$2:$D$5135, 0), 1)</f>
        <v>SI-01SA</v>
      </c>
      <c r="J4024" s="27" t="str">
        <f t="shared" si="26"/>
        <v>INTERNO</v>
      </c>
      <c r="K4024" s="28" t="str">
        <f>Def_Instancias_Equipamentos!$D$690</f>
        <v>SI-01SA:DI-BPMPkup-1</v>
      </c>
      <c r="L4024" s="19" t="str">
        <f>Def_Instancias_Equipamentos!$D$1201</f>
        <v>SI-01SA:DI-BPMSigPatch-1</v>
      </c>
      <c r="M4024" s="44" t="s">
        <v>74</v>
      </c>
      <c r="N4024" s="30" t="s">
        <v>45</v>
      </c>
      <c r="O4024" s="28" t="str">
        <f>Def_Sistemas_Conectores_Cabos!$B$8</f>
        <v>SMA-RP 50-ohm</v>
      </c>
      <c r="P4024" s="19" t="str">
        <f>Def_Sistemas_Conectores_Cabos!$B$8</f>
        <v>SMA-RP 50-ohm</v>
      </c>
      <c r="Q4024" s="231" t="s">
        <v>1359</v>
      </c>
      <c r="R4024" s="45">
        <v>0.5</v>
      </c>
      <c r="S4024" s="45">
        <v>0.5</v>
      </c>
      <c r="T4024" s="19" t="str">
        <f>Def_Sistemas_Conectores_Cabos!$C$8</f>
        <v>Cabo coaxial semi-rígido</v>
      </c>
      <c r="U4024" s="56"/>
      <c r="V4024" s="33"/>
      <c r="W4024" s="33"/>
      <c r="X4024" s="33"/>
    </row>
    <row r="4025" ht="15.75" customHeight="1">
      <c r="A4025" s="19" t="str">
        <f>Def_Sistemas_Conectores_Cabos!$A$22</f>
        <v>BPM de elétrons</v>
      </c>
      <c r="B4025" s="22" t="str">
        <f>Datas_Entregas!$A$3</f>
        <v>BTS/Anel</v>
      </c>
      <c r="C4025" s="25">
        <f t="array" ref="C4025">INDEX(Datas_Entregas!$B$2:$B$100, MATCH(B4025, Datas_Entregas!$A$2:$A$100, 0), 1)</f>
        <v>43296</v>
      </c>
      <c r="D4025" s="22" t="str">
        <f>Def_Status_Montagem!$A$4</f>
        <v>Comprado / Esperando entrega</v>
      </c>
      <c r="E4025" s="35" t="str">
        <f>Def_Status_Montagem!$B$4</f>
        <v>Contratada (inclui etiqueta)</v>
      </c>
      <c r="F4025" s="26"/>
      <c r="G4025" s="27"/>
      <c r="H4025" s="26" t="str">
        <f t="array" ref="H4025">INDEX(Def_Instancias_Equipamentos!$E$2:$E$5135, MATCH(K4025, Def_Instancias_Equipamentos!$D$2:$D$5135, 0), 1)</f>
        <v>SI-01SA</v>
      </c>
      <c r="I4025" s="27" t="str">
        <f t="array" ref="I4025">INDEX(Def_Instancias_Equipamentos!$E$2:$E$5135, MATCH(L4025, Def_Instancias_Equipamentos!$D$2:$D$5135, 0), 1)</f>
        <v>SI-01SA</v>
      </c>
      <c r="J4025" s="27" t="str">
        <f t="shared" si="26"/>
        <v>INTERNO</v>
      </c>
      <c r="K4025" s="28" t="str">
        <f>Def_Instancias_Equipamentos!$D$691</f>
        <v>SI-01SA:DI-BPMPkup-2</v>
      </c>
      <c r="L4025" s="19" t="str">
        <f>Def_Instancias_Equipamentos!$D$1202</f>
        <v>SI-01SA:DI-BPMSigPatch-2</v>
      </c>
      <c r="M4025" s="44" t="s">
        <v>74</v>
      </c>
      <c r="N4025" s="30" t="s">
        <v>45</v>
      </c>
      <c r="O4025" s="28" t="str">
        <f>Def_Sistemas_Conectores_Cabos!$B$8</f>
        <v>SMA-RP 50-ohm</v>
      </c>
      <c r="P4025" s="19" t="str">
        <f>Def_Sistemas_Conectores_Cabos!$B$8</f>
        <v>SMA-RP 50-ohm</v>
      </c>
      <c r="Q4025" s="231" t="s">
        <v>1359</v>
      </c>
      <c r="R4025" s="45">
        <v>0.5</v>
      </c>
      <c r="S4025" s="45">
        <v>0.5</v>
      </c>
      <c r="T4025" s="19" t="str">
        <f>Def_Sistemas_Conectores_Cabos!$C$8</f>
        <v>Cabo coaxial semi-rígido</v>
      </c>
      <c r="U4025" s="56"/>
      <c r="V4025" s="33"/>
      <c r="W4025" s="33"/>
      <c r="X4025" s="33"/>
    </row>
    <row r="4026" ht="15.75" customHeight="1">
      <c r="A4026" s="19" t="str">
        <f>Def_Sistemas_Conectores_Cabos!$A$22</f>
        <v>BPM de elétrons</v>
      </c>
      <c r="B4026" s="22" t="str">
        <f>Datas_Entregas!$A$3</f>
        <v>BTS/Anel</v>
      </c>
      <c r="C4026" s="25">
        <f t="array" ref="C4026">INDEX(Datas_Entregas!$B$2:$B$100, MATCH(B4026, Datas_Entregas!$A$2:$A$100, 0), 1)</f>
        <v>43296</v>
      </c>
      <c r="D4026" s="22" t="str">
        <f>Def_Status_Montagem!$A$4</f>
        <v>Comprado / Esperando entrega</v>
      </c>
      <c r="E4026" s="35" t="str">
        <f>Def_Status_Montagem!$B$4</f>
        <v>Contratada (inclui etiqueta)</v>
      </c>
      <c r="F4026" s="26"/>
      <c r="G4026" s="27"/>
      <c r="H4026" s="26" t="str">
        <f t="array" ref="H4026">INDEX(Def_Instancias_Equipamentos!$E$2:$E$5135, MATCH(K4026, Def_Instancias_Equipamentos!$D$2:$D$5135, 0), 1)</f>
        <v>SI-02C1</v>
      </c>
      <c r="I4026" s="27" t="str">
        <f t="array" ref="I4026">INDEX(Def_Instancias_Equipamentos!$E$2:$E$5135, MATCH(L4026, Def_Instancias_Equipamentos!$D$2:$D$5135, 0), 1)</f>
        <v>SI-02C1</v>
      </c>
      <c r="J4026" s="27" t="str">
        <f t="shared" si="26"/>
        <v>INTERNO</v>
      </c>
      <c r="K4026" s="28" t="str">
        <f>Def_Instancias_Equipamentos!$D$538</f>
        <v>SI-02C1:DI-BPMPkup-1</v>
      </c>
      <c r="L4026" s="19" t="str">
        <f>Def_Instancias_Equipamentos!$D$1049</f>
        <v>SI-02C1:DI-BPMSigPatch-1</v>
      </c>
      <c r="M4026" s="44" t="s">
        <v>74</v>
      </c>
      <c r="N4026" s="30" t="s">
        <v>45</v>
      </c>
      <c r="O4026" s="28" t="str">
        <f>Def_Sistemas_Conectores_Cabos!$B$8</f>
        <v>SMA-RP 50-ohm</v>
      </c>
      <c r="P4026" s="19" t="str">
        <f>Def_Sistemas_Conectores_Cabos!$B$8</f>
        <v>SMA-RP 50-ohm</v>
      </c>
      <c r="Q4026" s="231" t="s">
        <v>1359</v>
      </c>
      <c r="R4026" s="45">
        <v>0.5</v>
      </c>
      <c r="S4026" s="45">
        <v>0.5</v>
      </c>
      <c r="T4026" s="19" t="str">
        <f>Def_Sistemas_Conectores_Cabos!$C$8</f>
        <v>Cabo coaxial semi-rígido</v>
      </c>
      <c r="U4026" s="56"/>
      <c r="V4026" s="33"/>
      <c r="W4026" s="33"/>
      <c r="X4026" s="33"/>
    </row>
    <row r="4027" ht="15.75" customHeight="1">
      <c r="A4027" s="19" t="str">
        <f>Def_Sistemas_Conectores_Cabos!$A$22</f>
        <v>BPM de elétrons</v>
      </c>
      <c r="B4027" s="22" t="str">
        <f>Datas_Entregas!$A$3</f>
        <v>BTS/Anel</v>
      </c>
      <c r="C4027" s="25">
        <f t="array" ref="C4027">INDEX(Datas_Entregas!$B$2:$B$100, MATCH(B4027, Datas_Entregas!$A$2:$A$100, 0), 1)</f>
        <v>43296</v>
      </c>
      <c r="D4027" s="22" t="str">
        <f>Def_Status_Montagem!$A$4</f>
        <v>Comprado / Esperando entrega</v>
      </c>
      <c r="E4027" s="35" t="str">
        <f>Def_Status_Montagem!$B$4</f>
        <v>Contratada (inclui etiqueta)</v>
      </c>
      <c r="F4027" s="26"/>
      <c r="G4027" s="27"/>
      <c r="H4027" s="26" t="str">
        <f t="array" ref="H4027">INDEX(Def_Instancias_Equipamentos!$E$2:$E$5135, MATCH(K4027, Def_Instancias_Equipamentos!$D$2:$D$5135, 0), 1)</f>
        <v>SI-02C1</v>
      </c>
      <c r="I4027" s="27" t="str">
        <f t="array" ref="I4027">INDEX(Def_Instancias_Equipamentos!$E$2:$E$5135, MATCH(L4027, Def_Instancias_Equipamentos!$D$2:$D$5135, 0), 1)</f>
        <v>SI-02C1</v>
      </c>
      <c r="J4027" s="27" t="str">
        <f t="shared" si="26"/>
        <v>INTERNO</v>
      </c>
      <c r="K4027" s="28" t="str">
        <f>Def_Instancias_Equipamentos!$D$539</f>
        <v>SI-02C1:DI-BPMPkup-2</v>
      </c>
      <c r="L4027" s="19" t="str">
        <f>Def_Instancias_Equipamentos!$D$1050</f>
        <v>SI-02C1:DI-BPMSigPatch-2</v>
      </c>
      <c r="M4027" s="44" t="s">
        <v>74</v>
      </c>
      <c r="N4027" s="30" t="s">
        <v>45</v>
      </c>
      <c r="O4027" s="28" t="str">
        <f>Def_Sistemas_Conectores_Cabos!$B$8</f>
        <v>SMA-RP 50-ohm</v>
      </c>
      <c r="P4027" s="19" t="str">
        <f>Def_Sistemas_Conectores_Cabos!$B$8</f>
        <v>SMA-RP 50-ohm</v>
      </c>
      <c r="Q4027" s="231" t="s">
        <v>1359</v>
      </c>
      <c r="R4027" s="45">
        <v>0.5</v>
      </c>
      <c r="S4027" s="45">
        <v>0.5</v>
      </c>
      <c r="T4027" s="19" t="str">
        <f>Def_Sistemas_Conectores_Cabos!$C$8</f>
        <v>Cabo coaxial semi-rígido</v>
      </c>
      <c r="U4027" s="56"/>
      <c r="V4027" s="33"/>
      <c r="W4027" s="33"/>
      <c r="X4027" s="33"/>
    </row>
    <row r="4028" ht="15.75" customHeight="1">
      <c r="A4028" s="19" t="str">
        <f>Def_Sistemas_Conectores_Cabos!$A$22</f>
        <v>BPM de elétrons</v>
      </c>
      <c r="B4028" s="22" t="str">
        <f>Datas_Entregas!$A$3</f>
        <v>BTS/Anel</v>
      </c>
      <c r="C4028" s="25">
        <f t="array" ref="C4028">INDEX(Datas_Entregas!$B$2:$B$100, MATCH(B4028, Datas_Entregas!$A$2:$A$100, 0), 1)</f>
        <v>43296</v>
      </c>
      <c r="D4028" s="22" t="str">
        <f>Def_Status_Montagem!$A$4</f>
        <v>Comprado / Esperando entrega</v>
      </c>
      <c r="E4028" s="35" t="str">
        <f>Def_Status_Montagem!$B$4</f>
        <v>Contratada (inclui etiqueta)</v>
      </c>
      <c r="F4028" s="26"/>
      <c r="G4028" s="27"/>
      <c r="H4028" s="26" t="str">
        <f t="array" ref="H4028">INDEX(Def_Instancias_Equipamentos!$E$2:$E$5135, MATCH(K4028, Def_Instancias_Equipamentos!$D$2:$D$5135, 0), 1)</f>
        <v>SI-02C2</v>
      </c>
      <c r="I4028" s="27" t="str">
        <f t="array" ref="I4028">INDEX(Def_Instancias_Equipamentos!$E$2:$E$5135, MATCH(L4028, Def_Instancias_Equipamentos!$D$2:$D$5135, 0), 1)</f>
        <v>SI-02C2</v>
      </c>
      <c r="J4028" s="27" t="str">
        <f t="shared" si="26"/>
        <v>INTERNO</v>
      </c>
      <c r="K4028" s="28" t="str">
        <f>Def_Instancias_Equipamentos!$D$540</f>
        <v>SI-02C2:DI-BPMPkup</v>
      </c>
      <c r="L4028" s="19" t="str">
        <f>Def_Instancias_Equipamentos!$D$1051</f>
        <v>SI-02C2:DI-BPMSigPatch</v>
      </c>
      <c r="M4028" s="44" t="s">
        <v>74</v>
      </c>
      <c r="N4028" s="30" t="s">
        <v>45</v>
      </c>
      <c r="O4028" s="28" t="str">
        <f>Def_Sistemas_Conectores_Cabos!$B$8</f>
        <v>SMA-RP 50-ohm</v>
      </c>
      <c r="P4028" s="19" t="str">
        <f>Def_Sistemas_Conectores_Cabos!$B$8</f>
        <v>SMA-RP 50-ohm</v>
      </c>
      <c r="Q4028" s="231" t="s">
        <v>1359</v>
      </c>
      <c r="R4028" s="45">
        <v>0.5</v>
      </c>
      <c r="S4028" s="45">
        <v>0.5</v>
      </c>
      <c r="T4028" s="19" t="str">
        <f>Def_Sistemas_Conectores_Cabos!$C$8</f>
        <v>Cabo coaxial semi-rígido</v>
      </c>
      <c r="U4028" s="56"/>
      <c r="V4028" s="33"/>
      <c r="W4028" s="33"/>
      <c r="X4028" s="33"/>
    </row>
    <row r="4029" ht="15.75" customHeight="1">
      <c r="A4029" s="19" t="str">
        <f>Def_Sistemas_Conectores_Cabos!$A$22</f>
        <v>BPM de elétrons</v>
      </c>
      <c r="B4029" s="22" t="str">
        <f>Datas_Entregas!$A$3</f>
        <v>BTS/Anel</v>
      </c>
      <c r="C4029" s="25">
        <f t="array" ref="C4029">INDEX(Datas_Entregas!$B$2:$B$100, MATCH(B4029, Datas_Entregas!$A$2:$A$100, 0), 1)</f>
        <v>43296</v>
      </c>
      <c r="D4029" s="22" t="str">
        <f>Def_Status_Montagem!$A$4</f>
        <v>Comprado / Esperando entrega</v>
      </c>
      <c r="E4029" s="35" t="str">
        <f>Def_Status_Montagem!$B$4</f>
        <v>Contratada (inclui etiqueta)</v>
      </c>
      <c r="F4029" s="26"/>
      <c r="G4029" s="27"/>
      <c r="H4029" s="26" t="str">
        <f t="array" ref="H4029">INDEX(Def_Instancias_Equipamentos!$E$2:$E$5135, MATCH(K4029, Def_Instancias_Equipamentos!$D$2:$D$5135, 0), 1)</f>
        <v>SI-02C3</v>
      </c>
      <c r="I4029" s="27" t="str">
        <f t="array" ref="I4029">INDEX(Def_Instancias_Equipamentos!$E$2:$E$5135, MATCH(L4029, Def_Instancias_Equipamentos!$D$2:$D$5135, 0), 1)</f>
        <v>SI-02C3</v>
      </c>
      <c r="J4029" s="27" t="str">
        <f t="shared" si="26"/>
        <v>INTERNO</v>
      </c>
      <c r="K4029" s="28" t="str">
        <f>Def_Instancias_Equipamentos!$D$541</f>
        <v>SI-02C3:DI-BPMPkup-1</v>
      </c>
      <c r="L4029" s="19" t="str">
        <f>Def_Instancias_Equipamentos!$D$1052</f>
        <v>SI-02C3:DI-BPMSigPatch-1</v>
      </c>
      <c r="M4029" s="44" t="s">
        <v>74</v>
      </c>
      <c r="N4029" s="30" t="s">
        <v>45</v>
      </c>
      <c r="O4029" s="28" t="str">
        <f>Def_Sistemas_Conectores_Cabos!$B$8</f>
        <v>SMA-RP 50-ohm</v>
      </c>
      <c r="P4029" s="19" t="str">
        <f>Def_Sistemas_Conectores_Cabos!$B$8</f>
        <v>SMA-RP 50-ohm</v>
      </c>
      <c r="Q4029" s="231" t="s">
        <v>1359</v>
      </c>
      <c r="R4029" s="45">
        <v>0.5</v>
      </c>
      <c r="S4029" s="45">
        <v>0.5</v>
      </c>
      <c r="T4029" s="19" t="str">
        <f>Def_Sistemas_Conectores_Cabos!$C$8</f>
        <v>Cabo coaxial semi-rígido</v>
      </c>
      <c r="U4029" s="56"/>
      <c r="V4029" s="33"/>
      <c r="W4029" s="33"/>
      <c r="X4029" s="33"/>
    </row>
    <row r="4030" ht="15.75" customHeight="1">
      <c r="A4030" s="19" t="str">
        <f>Def_Sistemas_Conectores_Cabos!$A$22</f>
        <v>BPM de elétrons</v>
      </c>
      <c r="B4030" s="22" t="str">
        <f>Datas_Entregas!$A$3</f>
        <v>BTS/Anel</v>
      </c>
      <c r="C4030" s="25">
        <f t="array" ref="C4030">INDEX(Datas_Entregas!$B$2:$B$100, MATCH(B4030, Datas_Entregas!$A$2:$A$100, 0), 1)</f>
        <v>43296</v>
      </c>
      <c r="D4030" s="22" t="str">
        <f>Def_Status_Montagem!$A$4</f>
        <v>Comprado / Esperando entrega</v>
      </c>
      <c r="E4030" s="35" t="str">
        <f>Def_Status_Montagem!$B$4</f>
        <v>Contratada (inclui etiqueta)</v>
      </c>
      <c r="F4030" s="26"/>
      <c r="G4030" s="27"/>
      <c r="H4030" s="26" t="str">
        <f t="array" ref="H4030">INDEX(Def_Instancias_Equipamentos!$E$2:$E$5135, MATCH(K4030, Def_Instancias_Equipamentos!$D$2:$D$5135, 0), 1)</f>
        <v>SI-02C3</v>
      </c>
      <c r="I4030" s="27" t="str">
        <f t="array" ref="I4030">INDEX(Def_Instancias_Equipamentos!$E$2:$E$5135, MATCH(L4030, Def_Instancias_Equipamentos!$D$2:$D$5135, 0), 1)</f>
        <v>SI-02C3</v>
      </c>
      <c r="J4030" s="27" t="str">
        <f t="shared" si="26"/>
        <v>INTERNO</v>
      </c>
      <c r="K4030" s="28" t="str">
        <f>Def_Instancias_Equipamentos!$D$542</f>
        <v>SI-02C3:DI-BPMPkup-2</v>
      </c>
      <c r="L4030" s="19" t="str">
        <f>Def_Instancias_Equipamentos!$D$1053</f>
        <v>SI-02C3:DI-BPMSigPatch-2</v>
      </c>
      <c r="M4030" s="44" t="s">
        <v>74</v>
      </c>
      <c r="N4030" s="30" t="s">
        <v>45</v>
      </c>
      <c r="O4030" s="28" t="str">
        <f>Def_Sistemas_Conectores_Cabos!$B$8</f>
        <v>SMA-RP 50-ohm</v>
      </c>
      <c r="P4030" s="19" t="str">
        <f>Def_Sistemas_Conectores_Cabos!$B$8</f>
        <v>SMA-RP 50-ohm</v>
      </c>
      <c r="Q4030" s="231" t="s">
        <v>1359</v>
      </c>
      <c r="R4030" s="45">
        <v>0.5</v>
      </c>
      <c r="S4030" s="45">
        <v>0.5</v>
      </c>
      <c r="T4030" s="19" t="str">
        <f>Def_Sistemas_Conectores_Cabos!$C$8</f>
        <v>Cabo coaxial semi-rígido</v>
      </c>
      <c r="U4030" s="56"/>
      <c r="V4030" s="33"/>
      <c r="W4030" s="33"/>
      <c r="X4030" s="33"/>
    </row>
    <row r="4031" ht="15.75" customHeight="1">
      <c r="A4031" s="19" t="str">
        <f>Def_Sistemas_Conectores_Cabos!$A$22</f>
        <v>BPM de elétrons</v>
      </c>
      <c r="B4031" s="22" t="str">
        <f>Datas_Entregas!$A$3</f>
        <v>BTS/Anel</v>
      </c>
      <c r="C4031" s="25">
        <f t="array" ref="C4031">INDEX(Datas_Entregas!$B$2:$B$100, MATCH(B4031, Datas_Entregas!$A$2:$A$100, 0), 1)</f>
        <v>43296</v>
      </c>
      <c r="D4031" s="22" t="str">
        <f>Def_Status_Montagem!$A$4</f>
        <v>Comprado / Esperando entrega</v>
      </c>
      <c r="E4031" s="35" t="str">
        <f>Def_Status_Montagem!$B$4</f>
        <v>Contratada (inclui etiqueta)</v>
      </c>
      <c r="F4031" s="26"/>
      <c r="G4031" s="27"/>
      <c r="H4031" s="26" t="str">
        <f t="array" ref="H4031">INDEX(Def_Instancias_Equipamentos!$E$2:$E$5135, MATCH(K4031, Def_Instancias_Equipamentos!$D$2:$D$5135, 0), 1)</f>
        <v>SI-02C4</v>
      </c>
      <c r="I4031" s="27" t="str">
        <f t="array" ref="I4031">INDEX(Def_Instancias_Equipamentos!$E$2:$E$5135, MATCH(L4031, Def_Instancias_Equipamentos!$D$2:$D$5135, 0), 1)</f>
        <v>SI-02C4</v>
      </c>
      <c r="J4031" s="27" t="str">
        <f t="shared" si="26"/>
        <v>INTERNO</v>
      </c>
      <c r="K4031" s="28" t="str">
        <f>Def_Instancias_Equipamentos!$D$543</f>
        <v>SI-02C4:DI-BPMPkup</v>
      </c>
      <c r="L4031" s="19" t="str">
        <f>Def_Instancias_Equipamentos!$D$1054</f>
        <v>SI-02C4:DI-BPMSigPatch</v>
      </c>
      <c r="M4031" s="44" t="s">
        <v>74</v>
      </c>
      <c r="N4031" s="30" t="s">
        <v>45</v>
      </c>
      <c r="O4031" s="28" t="str">
        <f>Def_Sistemas_Conectores_Cabos!$B$8</f>
        <v>SMA-RP 50-ohm</v>
      </c>
      <c r="P4031" s="19" t="str">
        <f>Def_Sistemas_Conectores_Cabos!$B$8</f>
        <v>SMA-RP 50-ohm</v>
      </c>
      <c r="Q4031" s="231" t="s">
        <v>1359</v>
      </c>
      <c r="R4031" s="45">
        <v>0.5</v>
      </c>
      <c r="S4031" s="45">
        <v>0.5</v>
      </c>
      <c r="T4031" s="19" t="str">
        <f>Def_Sistemas_Conectores_Cabos!$C$8</f>
        <v>Cabo coaxial semi-rígido</v>
      </c>
      <c r="U4031" s="56"/>
      <c r="V4031" s="33"/>
      <c r="W4031" s="33"/>
      <c r="X4031" s="33"/>
    </row>
    <row r="4032" ht="15.75" customHeight="1">
      <c r="A4032" s="19" t="str">
        <f>Def_Sistemas_Conectores_Cabos!$A$22</f>
        <v>BPM de elétrons</v>
      </c>
      <c r="B4032" s="22" t="str">
        <f>Datas_Entregas!$A$3</f>
        <v>BTS/Anel</v>
      </c>
      <c r="C4032" s="25">
        <f t="array" ref="C4032">INDEX(Datas_Entregas!$B$2:$B$100, MATCH(B4032, Datas_Entregas!$A$2:$A$100, 0), 1)</f>
        <v>43296</v>
      </c>
      <c r="D4032" s="22" t="str">
        <f>Def_Status_Montagem!$A$4</f>
        <v>Comprado / Esperando entrega</v>
      </c>
      <c r="E4032" s="35" t="str">
        <f>Def_Status_Montagem!$B$4</f>
        <v>Contratada (inclui etiqueta)</v>
      </c>
      <c r="F4032" s="26"/>
      <c r="G4032" s="27"/>
      <c r="H4032" s="26" t="str">
        <f t="array" ref="H4032">INDEX(Def_Instancias_Equipamentos!$E$2:$E$5135, MATCH(K4032, Def_Instancias_Equipamentos!$D$2:$D$5135, 0), 1)</f>
        <v>SI-02M1</v>
      </c>
      <c r="I4032" s="27" t="str">
        <f t="array" ref="I4032">INDEX(Def_Instancias_Equipamentos!$E$2:$E$5135, MATCH(L4032, Def_Instancias_Equipamentos!$D$2:$D$5135, 0), 1)</f>
        <v>SI-02M1</v>
      </c>
      <c r="J4032" s="27" t="str">
        <f t="shared" si="26"/>
        <v>INTERNO</v>
      </c>
      <c r="K4032" s="28" t="str">
        <f>Def_Instancias_Equipamentos!$D$544</f>
        <v>SI-02M1:DI-BPMPkup</v>
      </c>
      <c r="L4032" s="19" t="str">
        <f>Def_Instancias_Equipamentos!$D$1055</f>
        <v>SI-02M1:DI-BPMSigPatch</v>
      </c>
      <c r="M4032" s="44" t="s">
        <v>74</v>
      </c>
      <c r="N4032" s="30" t="s">
        <v>45</v>
      </c>
      <c r="O4032" s="28" t="str">
        <f>Def_Sistemas_Conectores_Cabos!$B$8</f>
        <v>SMA-RP 50-ohm</v>
      </c>
      <c r="P4032" s="19" t="str">
        <f>Def_Sistemas_Conectores_Cabos!$B$8</f>
        <v>SMA-RP 50-ohm</v>
      </c>
      <c r="Q4032" s="231" t="s">
        <v>1359</v>
      </c>
      <c r="R4032" s="45">
        <v>0.5</v>
      </c>
      <c r="S4032" s="45">
        <v>0.5</v>
      </c>
      <c r="T4032" s="19" t="str">
        <f>Def_Sistemas_Conectores_Cabos!$C$8</f>
        <v>Cabo coaxial semi-rígido</v>
      </c>
      <c r="U4032" s="56"/>
      <c r="V4032" s="33"/>
      <c r="W4032" s="33"/>
      <c r="X4032" s="33"/>
    </row>
    <row r="4033" ht="15.75" customHeight="1">
      <c r="A4033" s="19" t="str">
        <f>Def_Sistemas_Conectores_Cabos!$A$22</f>
        <v>BPM de elétrons</v>
      </c>
      <c r="B4033" s="22" t="str">
        <f>Datas_Entregas!$A$3</f>
        <v>BTS/Anel</v>
      </c>
      <c r="C4033" s="25">
        <f t="array" ref="C4033">INDEX(Datas_Entregas!$B$2:$B$100, MATCH(B4033, Datas_Entregas!$A$2:$A$100, 0), 1)</f>
        <v>43296</v>
      </c>
      <c r="D4033" s="22" t="str">
        <f>Def_Status_Montagem!$A$4</f>
        <v>Comprado / Esperando entrega</v>
      </c>
      <c r="E4033" s="35" t="str">
        <f>Def_Status_Montagem!$B$4</f>
        <v>Contratada (inclui etiqueta)</v>
      </c>
      <c r="F4033" s="26"/>
      <c r="G4033" s="27"/>
      <c r="H4033" s="26" t="str">
        <f t="array" ref="H4033">INDEX(Def_Instancias_Equipamentos!$E$2:$E$5135, MATCH(K4033, Def_Instancias_Equipamentos!$D$2:$D$5135, 0), 1)</f>
        <v>SI-02M2</v>
      </c>
      <c r="I4033" s="27" t="str">
        <f t="array" ref="I4033">INDEX(Def_Instancias_Equipamentos!$E$2:$E$5135, MATCH(L4033, Def_Instancias_Equipamentos!$D$2:$D$5135, 0), 1)</f>
        <v>SI-02M2</v>
      </c>
      <c r="J4033" s="27" t="str">
        <f t="shared" si="26"/>
        <v>INTERNO</v>
      </c>
      <c r="K4033" s="28" t="str">
        <f>Def_Instancias_Equipamentos!$D$545</f>
        <v>SI-02M2:DI-BPMPkup</v>
      </c>
      <c r="L4033" s="19" t="str">
        <f>Def_Instancias_Equipamentos!$D$1056</f>
        <v>SI-02M2:DI-BPMSigPatch</v>
      </c>
      <c r="M4033" s="44" t="s">
        <v>74</v>
      </c>
      <c r="N4033" s="30" t="s">
        <v>45</v>
      </c>
      <c r="O4033" s="28" t="str">
        <f>Def_Sistemas_Conectores_Cabos!$B$8</f>
        <v>SMA-RP 50-ohm</v>
      </c>
      <c r="P4033" s="19" t="str">
        <f>Def_Sistemas_Conectores_Cabos!$B$8</f>
        <v>SMA-RP 50-ohm</v>
      </c>
      <c r="Q4033" s="231" t="s">
        <v>1359</v>
      </c>
      <c r="R4033" s="45">
        <v>0.5</v>
      </c>
      <c r="S4033" s="45">
        <v>0.5</v>
      </c>
      <c r="T4033" s="19" t="str">
        <f>Def_Sistemas_Conectores_Cabos!$C$8</f>
        <v>Cabo coaxial semi-rígido</v>
      </c>
      <c r="U4033" s="56"/>
      <c r="V4033" s="33"/>
      <c r="W4033" s="33"/>
      <c r="X4033" s="33"/>
    </row>
    <row r="4034" ht="15.75" customHeight="1">
      <c r="A4034" s="19" t="str">
        <f>Def_Sistemas_Conectores_Cabos!$A$22</f>
        <v>BPM de elétrons</v>
      </c>
      <c r="B4034" s="22" t="str">
        <f>Datas_Entregas!$A$3</f>
        <v>BTS/Anel</v>
      </c>
      <c r="C4034" s="25">
        <f t="array" ref="C4034">INDEX(Datas_Entregas!$B$2:$B$100, MATCH(B4034, Datas_Entregas!$A$2:$A$100, 0), 1)</f>
        <v>43296</v>
      </c>
      <c r="D4034" s="22" t="str">
        <f>Def_Status_Montagem!$A$4</f>
        <v>Comprado / Esperando entrega</v>
      </c>
      <c r="E4034" s="35" t="str">
        <f>Def_Status_Montagem!$B$4</f>
        <v>Contratada (inclui etiqueta)</v>
      </c>
      <c r="F4034" s="26"/>
      <c r="G4034" s="27"/>
      <c r="H4034" s="26" t="str">
        <f t="array" ref="H4034">INDEX(Def_Instancias_Equipamentos!$E$2:$E$5135, MATCH(K4034, Def_Instancias_Equipamentos!$D$2:$D$5135, 0), 1)</f>
        <v>SI-02SB</v>
      </c>
      <c r="I4034" s="27" t="str">
        <f t="array" ref="I4034">INDEX(Def_Instancias_Equipamentos!$E$2:$E$5135, MATCH(L4034, Def_Instancias_Equipamentos!$D$2:$D$5135, 0), 1)</f>
        <v>SI-02SB</v>
      </c>
      <c r="J4034" s="27" t="str">
        <f t="shared" si="26"/>
        <v>INTERNO</v>
      </c>
      <c r="K4034" s="28" t="str">
        <f>Def_Instancias_Equipamentos!$D$692</f>
        <v>SI-02SB:DI-BPMPkup-1</v>
      </c>
      <c r="L4034" s="19" t="str">
        <f>Def_Instancias_Equipamentos!$D$1203</f>
        <v>SI-02SB:DI-BPMSigPatch-1</v>
      </c>
      <c r="M4034" s="44" t="s">
        <v>74</v>
      </c>
      <c r="N4034" s="30" t="s">
        <v>45</v>
      </c>
      <c r="O4034" s="28" t="str">
        <f>Def_Sistemas_Conectores_Cabos!$B$8</f>
        <v>SMA-RP 50-ohm</v>
      </c>
      <c r="P4034" s="19" t="str">
        <f>Def_Sistemas_Conectores_Cabos!$B$8</f>
        <v>SMA-RP 50-ohm</v>
      </c>
      <c r="Q4034" s="231" t="s">
        <v>1359</v>
      </c>
      <c r="R4034" s="45">
        <v>0.5</v>
      </c>
      <c r="S4034" s="45">
        <v>0.5</v>
      </c>
      <c r="T4034" s="19" t="str">
        <f>Def_Sistemas_Conectores_Cabos!$C$8</f>
        <v>Cabo coaxial semi-rígido</v>
      </c>
      <c r="U4034" s="56"/>
      <c r="V4034" s="33"/>
      <c r="W4034" s="33"/>
      <c r="X4034" s="33"/>
    </row>
    <row r="4035" ht="15.75" customHeight="1">
      <c r="A4035" s="19" t="str">
        <f>Def_Sistemas_Conectores_Cabos!$A$22</f>
        <v>BPM de elétrons</v>
      </c>
      <c r="B4035" s="22" t="str">
        <f>Datas_Entregas!$A$3</f>
        <v>BTS/Anel</v>
      </c>
      <c r="C4035" s="25">
        <f t="array" ref="C4035">INDEX(Datas_Entregas!$B$2:$B$100, MATCH(B4035, Datas_Entregas!$A$2:$A$100, 0), 1)</f>
        <v>43296</v>
      </c>
      <c r="D4035" s="22" t="str">
        <f>Def_Status_Montagem!$A$4</f>
        <v>Comprado / Esperando entrega</v>
      </c>
      <c r="E4035" s="35" t="str">
        <f>Def_Status_Montagem!$B$4</f>
        <v>Contratada (inclui etiqueta)</v>
      </c>
      <c r="F4035" s="26"/>
      <c r="G4035" s="27"/>
      <c r="H4035" s="26" t="str">
        <f t="array" ref="H4035">INDEX(Def_Instancias_Equipamentos!$E$2:$E$5135, MATCH(K4035, Def_Instancias_Equipamentos!$D$2:$D$5135, 0), 1)</f>
        <v>SI-02SB</v>
      </c>
      <c r="I4035" s="27" t="str">
        <f t="array" ref="I4035">INDEX(Def_Instancias_Equipamentos!$E$2:$E$5135, MATCH(L4035, Def_Instancias_Equipamentos!$D$2:$D$5135, 0), 1)</f>
        <v>SI-02SB</v>
      </c>
      <c r="J4035" s="27" t="str">
        <f t="shared" si="26"/>
        <v>INTERNO</v>
      </c>
      <c r="K4035" s="28" t="str">
        <f>Def_Instancias_Equipamentos!$D$693</f>
        <v>SI-02SB:DI-BPMPkup-2</v>
      </c>
      <c r="L4035" s="19" t="str">
        <f>Def_Instancias_Equipamentos!$D$1204</f>
        <v>SI-02SB:DI-BPMSigPatch-2</v>
      </c>
      <c r="M4035" s="44" t="s">
        <v>74</v>
      </c>
      <c r="N4035" s="30" t="s">
        <v>45</v>
      </c>
      <c r="O4035" s="28" t="str">
        <f>Def_Sistemas_Conectores_Cabos!$B$8</f>
        <v>SMA-RP 50-ohm</v>
      </c>
      <c r="P4035" s="19" t="str">
        <f>Def_Sistemas_Conectores_Cabos!$B$8</f>
        <v>SMA-RP 50-ohm</v>
      </c>
      <c r="Q4035" s="231" t="s">
        <v>1359</v>
      </c>
      <c r="R4035" s="45">
        <v>0.5</v>
      </c>
      <c r="S4035" s="45">
        <v>0.5</v>
      </c>
      <c r="T4035" s="19" t="str">
        <f>Def_Sistemas_Conectores_Cabos!$C$8</f>
        <v>Cabo coaxial semi-rígido</v>
      </c>
      <c r="U4035" s="56"/>
      <c r="V4035" s="33"/>
      <c r="W4035" s="33"/>
      <c r="X4035" s="33"/>
    </row>
    <row r="4036" ht="15.75" customHeight="1">
      <c r="A4036" s="19" t="str">
        <f>Def_Sistemas_Conectores_Cabos!$A$22</f>
        <v>BPM de elétrons</v>
      </c>
      <c r="B4036" s="22" t="str">
        <f>Datas_Entregas!$A$3</f>
        <v>BTS/Anel</v>
      </c>
      <c r="C4036" s="25">
        <f t="array" ref="C4036">INDEX(Datas_Entregas!$B$2:$B$100, MATCH(B4036, Datas_Entregas!$A$2:$A$100, 0), 1)</f>
        <v>43296</v>
      </c>
      <c r="D4036" s="22" t="str">
        <f>Def_Status_Montagem!$A$4</f>
        <v>Comprado / Esperando entrega</v>
      </c>
      <c r="E4036" s="35" t="str">
        <f>Def_Status_Montagem!$B$4</f>
        <v>Contratada (inclui etiqueta)</v>
      </c>
      <c r="F4036" s="26"/>
      <c r="G4036" s="27"/>
      <c r="H4036" s="26" t="str">
        <f t="array" ref="H4036">INDEX(Def_Instancias_Equipamentos!$E$2:$E$5135, MATCH(K4036, Def_Instancias_Equipamentos!$D$2:$D$5135, 0), 1)</f>
        <v>SI-03C1</v>
      </c>
      <c r="I4036" s="27" t="str">
        <f t="array" ref="I4036">INDEX(Def_Instancias_Equipamentos!$E$2:$E$5135, MATCH(L4036, Def_Instancias_Equipamentos!$D$2:$D$5135, 0), 1)</f>
        <v>SI-03C1</v>
      </c>
      <c r="J4036" s="27" t="str">
        <f t="shared" si="26"/>
        <v>INTERNO</v>
      </c>
      <c r="K4036" s="28" t="str">
        <f>Def_Instancias_Equipamentos!$D$546</f>
        <v>SI-03C1:DI-BPMPkup-1</v>
      </c>
      <c r="L4036" s="19" t="str">
        <f>Def_Instancias_Equipamentos!$D$1057</f>
        <v>SI-03C1:DI-BPMSigPatch-1</v>
      </c>
      <c r="M4036" s="44" t="s">
        <v>74</v>
      </c>
      <c r="N4036" s="30" t="s">
        <v>45</v>
      </c>
      <c r="O4036" s="28" t="str">
        <f>Def_Sistemas_Conectores_Cabos!$B$8</f>
        <v>SMA-RP 50-ohm</v>
      </c>
      <c r="P4036" s="19" t="str">
        <f>Def_Sistemas_Conectores_Cabos!$B$8</f>
        <v>SMA-RP 50-ohm</v>
      </c>
      <c r="Q4036" s="231" t="s">
        <v>1359</v>
      </c>
      <c r="R4036" s="45">
        <v>0.5</v>
      </c>
      <c r="S4036" s="45">
        <v>0.5</v>
      </c>
      <c r="T4036" s="19" t="str">
        <f>Def_Sistemas_Conectores_Cabos!$C$8</f>
        <v>Cabo coaxial semi-rígido</v>
      </c>
      <c r="U4036" s="56"/>
      <c r="V4036" s="33"/>
      <c r="W4036" s="33"/>
      <c r="X4036" s="33"/>
    </row>
    <row r="4037" ht="15.75" customHeight="1">
      <c r="A4037" s="19" t="str">
        <f>Def_Sistemas_Conectores_Cabos!$A$22</f>
        <v>BPM de elétrons</v>
      </c>
      <c r="B4037" s="22" t="str">
        <f>Datas_Entregas!$A$3</f>
        <v>BTS/Anel</v>
      </c>
      <c r="C4037" s="25">
        <f t="array" ref="C4037">INDEX(Datas_Entregas!$B$2:$B$100, MATCH(B4037, Datas_Entregas!$A$2:$A$100, 0), 1)</f>
        <v>43296</v>
      </c>
      <c r="D4037" s="22" t="str">
        <f>Def_Status_Montagem!$A$4</f>
        <v>Comprado / Esperando entrega</v>
      </c>
      <c r="E4037" s="35" t="str">
        <f>Def_Status_Montagem!$B$4</f>
        <v>Contratada (inclui etiqueta)</v>
      </c>
      <c r="F4037" s="26"/>
      <c r="G4037" s="27"/>
      <c r="H4037" s="26" t="str">
        <f t="array" ref="H4037">INDEX(Def_Instancias_Equipamentos!$E$2:$E$5135, MATCH(K4037, Def_Instancias_Equipamentos!$D$2:$D$5135, 0), 1)</f>
        <v>SI-03C1</v>
      </c>
      <c r="I4037" s="27" t="str">
        <f t="array" ref="I4037">INDEX(Def_Instancias_Equipamentos!$E$2:$E$5135, MATCH(L4037, Def_Instancias_Equipamentos!$D$2:$D$5135, 0), 1)</f>
        <v>SI-03C1</v>
      </c>
      <c r="J4037" s="27" t="str">
        <f t="shared" si="26"/>
        <v>INTERNO</v>
      </c>
      <c r="K4037" s="28" t="str">
        <f>Def_Instancias_Equipamentos!$D$547</f>
        <v>SI-03C1:DI-BPMPkup-2</v>
      </c>
      <c r="L4037" s="19" t="str">
        <f>Def_Instancias_Equipamentos!$D$1058</f>
        <v>SI-03C1:DI-BPMSigPatch-2</v>
      </c>
      <c r="M4037" s="44" t="s">
        <v>74</v>
      </c>
      <c r="N4037" s="30" t="s">
        <v>45</v>
      </c>
      <c r="O4037" s="28" t="str">
        <f>Def_Sistemas_Conectores_Cabos!$B$8</f>
        <v>SMA-RP 50-ohm</v>
      </c>
      <c r="P4037" s="19" t="str">
        <f>Def_Sistemas_Conectores_Cabos!$B$8</f>
        <v>SMA-RP 50-ohm</v>
      </c>
      <c r="Q4037" s="231" t="s">
        <v>1359</v>
      </c>
      <c r="R4037" s="45">
        <v>0.5</v>
      </c>
      <c r="S4037" s="45">
        <v>0.5</v>
      </c>
      <c r="T4037" s="19" t="str">
        <f>Def_Sistemas_Conectores_Cabos!$C$8</f>
        <v>Cabo coaxial semi-rígido</v>
      </c>
      <c r="U4037" s="56"/>
      <c r="V4037" s="33"/>
      <c r="W4037" s="33"/>
      <c r="X4037" s="33"/>
    </row>
    <row r="4038" ht="15.75" customHeight="1">
      <c r="A4038" s="19" t="str">
        <f>Def_Sistemas_Conectores_Cabos!$A$22</f>
        <v>BPM de elétrons</v>
      </c>
      <c r="B4038" s="22" t="str">
        <f>Datas_Entregas!$A$3</f>
        <v>BTS/Anel</v>
      </c>
      <c r="C4038" s="25">
        <f t="array" ref="C4038">INDEX(Datas_Entregas!$B$2:$B$100, MATCH(B4038, Datas_Entregas!$A$2:$A$100, 0), 1)</f>
        <v>43296</v>
      </c>
      <c r="D4038" s="22" t="str">
        <f>Def_Status_Montagem!$A$4</f>
        <v>Comprado / Esperando entrega</v>
      </c>
      <c r="E4038" s="35" t="str">
        <f>Def_Status_Montagem!$B$4</f>
        <v>Contratada (inclui etiqueta)</v>
      </c>
      <c r="F4038" s="26"/>
      <c r="G4038" s="27"/>
      <c r="H4038" s="26" t="str">
        <f t="array" ref="H4038">INDEX(Def_Instancias_Equipamentos!$E$2:$E$5135, MATCH(K4038, Def_Instancias_Equipamentos!$D$2:$D$5135, 0), 1)</f>
        <v>SI-03C2</v>
      </c>
      <c r="I4038" s="27" t="str">
        <f t="array" ref="I4038">INDEX(Def_Instancias_Equipamentos!$E$2:$E$5135, MATCH(L4038, Def_Instancias_Equipamentos!$D$2:$D$5135, 0), 1)</f>
        <v>SI-03C2</v>
      </c>
      <c r="J4038" s="27" t="str">
        <f t="shared" si="26"/>
        <v>INTERNO</v>
      </c>
      <c r="K4038" s="28" t="str">
        <f>Def_Instancias_Equipamentos!$D$548</f>
        <v>SI-03C2:DI-BPMPkup</v>
      </c>
      <c r="L4038" s="19" t="str">
        <f>Def_Instancias_Equipamentos!$D$1059</f>
        <v>SI-03C2:DI-BPMSigPatch</v>
      </c>
      <c r="M4038" s="44" t="s">
        <v>74</v>
      </c>
      <c r="N4038" s="30" t="s">
        <v>45</v>
      </c>
      <c r="O4038" s="28" t="str">
        <f>Def_Sistemas_Conectores_Cabos!$B$8</f>
        <v>SMA-RP 50-ohm</v>
      </c>
      <c r="P4038" s="19" t="str">
        <f>Def_Sistemas_Conectores_Cabos!$B$8</f>
        <v>SMA-RP 50-ohm</v>
      </c>
      <c r="Q4038" s="231" t="s">
        <v>1359</v>
      </c>
      <c r="R4038" s="45">
        <v>0.5</v>
      </c>
      <c r="S4038" s="45">
        <v>0.5</v>
      </c>
      <c r="T4038" s="19" t="str">
        <f>Def_Sistemas_Conectores_Cabos!$C$8</f>
        <v>Cabo coaxial semi-rígido</v>
      </c>
      <c r="U4038" s="56"/>
      <c r="V4038" s="33"/>
      <c r="W4038" s="33"/>
      <c r="X4038" s="33"/>
    </row>
    <row r="4039" ht="15.75" customHeight="1">
      <c r="A4039" s="19" t="str">
        <f>Def_Sistemas_Conectores_Cabos!$A$22</f>
        <v>BPM de elétrons</v>
      </c>
      <c r="B4039" s="22" t="str">
        <f>Datas_Entregas!$A$3</f>
        <v>BTS/Anel</v>
      </c>
      <c r="C4039" s="25">
        <f t="array" ref="C4039">INDEX(Datas_Entregas!$B$2:$B$100, MATCH(B4039, Datas_Entregas!$A$2:$A$100, 0), 1)</f>
        <v>43296</v>
      </c>
      <c r="D4039" s="22" t="str">
        <f>Def_Status_Montagem!$A$4</f>
        <v>Comprado / Esperando entrega</v>
      </c>
      <c r="E4039" s="35" t="str">
        <f>Def_Status_Montagem!$B$4</f>
        <v>Contratada (inclui etiqueta)</v>
      </c>
      <c r="F4039" s="26"/>
      <c r="G4039" s="27"/>
      <c r="H4039" s="26" t="str">
        <f t="array" ref="H4039">INDEX(Def_Instancias_Equipamentos!$E$2:$E$5135, MATCH(K4039, Def_Instancias_Equipamentos!$D$2:$D$5135, 0), 1)</f>
        <v>SI-03C3</v>
      </c>
      <c r="I4039" s="27" t="str">
        <f t="array" ref="I4039">INDEX(Def_Instancias_Equipamentos!$E$2:$E$5135, MATCH(L4039, Def_Instancias_Equipamentos!$D$2:$D$5135, 0), 1)</f>
        <v>SI-03C3</v>
      </c>
      <c r="J4039" s="27" t="str">
        <f t="shared" si="26"/>
        <v>INTERNO</v>
      </c>
      <c r="K4039" s="28" t="str">
        <f>Def_Instancias_Equipamentos!$D$549</f>
        <v>SI-03C3:DI-BPMPkup-1</v>
      </c>
      <c r="L4039" s="19" t="str">
        <f>Def_Instancias_Equipamentos!$D$1060</f>
        <v>SI-03C3:DI-BPMSigPatch-1</v>
      </c>
      <c r="M4039" s="44" t="s">
        <v>74</v>
      </c>
      <c r="N4039" s="30" t="s">
        <v>45</v>
      </c>
      <c r="O4039" s="28" t="str">
        <f>Def_Sistemas_Conectores_Cabos!$B$8</f>
        <v>SMA-RP 50-ohm</v>
      </c>
      <c r="P4039" s="19" t="str">
        <f>Def_Sistemas_Conectores_Cabos!$B$8</f>
        <v>SMA-RP 50-ohm</v>
      </c>
      <c r="Q4039" s="231" t="s">
        <v>1359</v>
      </c>
      <c r="R4039" s="45">
        <v>0.5</v>
      </c>
      <c r="S4039" s="45">
        <v>0.5</v>
      </c>
      <c r="T4039" s="19" t="str">
        <f>Def_Sistemas_Conectores_Cabos!$C$8</f>
        <v>Cabo coaxial semi-rígido</v>
      </c>
      <c r="U4039" s="56"/>
      <c r="V4039" s="33"/>
      <c r="W4039" s="33"/>
      <c r="X4039" s="33"/>
    </row>
    <row r="4040" ht="15.75" customHeight="1">
      <c r="A4040" s="19" t="str">
        <f>Def_Sistemas_Conectores_Cabos!$A$22</f>
        <v>BPM de elétrons</v>
      </c>
      <c r="B4040" s="22" t="str">
        <f>Datas_Entregas!$A$3</f>
        <v>BTS/Anel</v>
      </c>
      <c r="C4040" s="25">
        <f t="array" ref="C4040">INDEX(Datas_Entregas!$B$2:$B$100, MATCH(B4040, Datas_Entregas!$A$2:$A$100, 0), 1)</f>
        <v>43296</v>
      </c>
      <c r="D4040" s="22" t="str">
        <f>Def_Status_Montagem!$A$4</f>
        <v>Comprado / Esperando entrega</v>
      </c>
      <c r="E4040" s="35" t="str">
        <f>Def_Status_Montagem!$B$4</f>
        <v>Contratada (inclui etiqueta)</v>
      </c>
      <c r="F4040" s="26"/>
      <c r="G4040" s="27"/>
      <c r="H4040" s="26" t="str">
        <f t="array" ref="H4040">INDEX(Def_Instancias_Equipamentos!$E$2:$E$5135, MATCH(K4040, Def_Instancias_Equipamentos!$D$2:$D$5135, 0), 1)</f>
        <v>SI-03C3</v>
      </c>
      <c r="I4040" s="27" t="str">
        <f t="array" ref="I4040">INDEX(Def_Instancias_Equipamentos!$E$2:$E$5135, MATCH(L4040, Def_Instancias_Equipamentos!$D$2:$D$5135, 0), 1)</f>
        <v>SI-03C3</v>
      </c>
      <c r="J4040" s="27" t="str">
        <f t="shared" si="26"/>
        <v>INTERNO</v>
      </c>
      <c r="K4040" s="28" t="str">
        <f>Def_Instancias_Equipamentos!$D$550</f>
        <v>SI-03C3:DI-BPMPkup-2</v>
      </c>
      <c r="L4040" s="19" t="str">
        <f>Def_Instancias_Equipamentos!$D$1061</f>
        <v>SI-03C3:DI-BPMSigPatch-2</v>
      </c>
      <c r="M4040" s="44" t="s">
        <v>74</v>
      </c>
      <c r="N4040" s="30" t="s">
        <v>45</v>
      </c>
      <c r="O4040" s="28" t="str">
        <f>Def_Sistemas_Conectores_Cabos!$B$8</f>
        <v>SMA-RP 50-ohm</v>
      </c>
      <c r="P4040" s="19" t="str">
        <f>Def_Sistemas_Conectores_Cabos!$B$8</f>
        <v>SMA-RP 50-ohm</v>
      </c>
      <c r="Q4040" s="231" t="s">
        <v>1359</v>
      </c>
      <c r="R4040" s="45">
        <v>0.5</v>
      </c>
      <c r="S4040" s="45">
        <v>0.5</v>
      </c>
      <c r="T4040" s="19" t="str">
        <f>Def_Sistemas_Conectores_Cabos!$C$8</f>
        <v>Cabo coaxial semi-rígido</v>
      </c>
      <c r="U4040" s="56"/>
      <c r="V4040" s="33"/>
      <c r="W4040" s="33"/>
      <c r="X4040" s="33"/>
    </row>
    <row r="4041" ht="15.75" customHeight="1">
      <c r="A4041" s="19" t="str">
        <f>Def_Sistemas_Conectores_Cabos!$A$22</f>
        <v>BPM de elétrons</v>
      </c>
      <c r="B4041" s="22" t="str">
        <f>Datas_Entregas!$A$3</f>
        <v>BTS/Anel</v>
      </c>
      <c r="C4041" s="25">
        <f t="array" ref="C4041">INDEX(Datas_Entregas!$B$2:$B$100, MATCH(B4041, Datas_Entregas!$A$2:$A$100, 0), 1)</f>
        <v>43296</v>
      </c>
      <c r="D4041" s="22" t="str">
        <f>Def_Status_Montagem!$A$4</f>
        <v>Comprado / Esperando entrega</v>
      </c>
      <c r="E4041" s="35" t="str">
        <f>Def_Status_Montagem!$B$4</f>
        <v>Contratada (inclui etiqueta)</v>
      </c>
      <c r="F4041" s="26"/>
      <c r="G4041" s="27"/>
      <c r="H4041" s="26" t="str">
        <f t="array" ref="H4041">INDEX(Def_Instancias_Equipamentos!$E$2:$E$5135, MATCH(K4041, Def_Instancias_Equipamentos!$D$2:$D$5135, 0), 1)</f>
        <v>SI-03C4</v>
      </c>
      <c r="I4041" s="27" t="str">
        <f t="array" ref="I4041">INDEX(Def_Instancias_Equipamentos!$E$2:$E$5135, MATCH(L4041, Def_Instancias_Equipamentos!$D$2:$D$5135, 0), 1)</f>
        <v>SI-03C4</v>
      </c>
      <c r="J4041" s="27" t="str">
        <f t="shared" si="26"/>
        <v>INTERNO</v>
      </c>
      <c r="K4041" s="28" t="str">
        <f>Def_Instancias_Equipamentos!$D$551</f>
        <v>SI-03C4:DI-BPMPkup</v>
      </c>
      <c r="L4041" s="19" t="str">
        <f>Def_Instancias_Equipamentos!$D$1062</f>
        <v>SI-03C4:DI-BPMSigPatch</v>
      </c>
      <c r="M4041" s="44" t="s">
        <v>74</v>
      </c>
      <c r="N4041" s="30" t="s">
        <v>45</v>
      </c>
      <c r="O4041" s="28" t="str">
        <f>Def_Sistemas_Conectores_Cabos!$B$8</f>
        <v>SMA-RP 50-ohm</v>
      </c>
      <c r="P4041" s="19" t="str">
        <f>Def_Sistemas_Conectores_Cabos!$B$8</f>
        <v>SMA-RP 50-ohm</v>
      </c>
      <c r="Q4041" s="231" t="s">
        <v>1359</v>
      </c>
      <c r="R4041" s="45">
        <v>0.5</v>
      </c>
      <c r="S4041" s="45">
        <v>0.5</v>
      </c>
      <c r="T4041" s="19" t="str">
        <f>Def_Sistemas_Conectores_Cabos!$C$8</f>
        <v>Cabo coaxial semi-rígido</v>
      </c>
      <c r="U4041" s="56"/>
      <c r="V4041" s="33"/>
      <c r="W4041" s="33"/>
      <c r="X4041" s="33"/>
    </row>
    <row r="4042" ht="15.75" customHeight="1">
      <c r="A4042" s="19" t="str">
        <f>Def_Sistemas_Conectores_Cabos!$A$22</f>
        <v>BPM de elétrons</v>
      </c>
      <c r="B4042" s="22" t="str">
        <f>Datas_Entregas!$A$3</f>
        <v>BTS/Anel</v>
      </c>
      <c r="C4042" s="25">
        <f t="array" ref="C4042">INDEX(Datas_Entregas!$B$2:$B$100, MATCH(B4042, Datas_Entregas!$A$2:$A$100, 0), 1)</f>
        <v>43296</v>
      </c>
      <c r="D4042" s="22" t="str">
        <f>Def_Status_Montagem!$A$4</f>
        <v>Comprado / Esperando entrega</v>
      </c>
      <c r="E4042" s="35" t="str">
        <f>Def_Status_Montagem!$B$4</f>
        <v>Contratada (inclui etiqueta)</v>
      </c>
      <c r="F4042" s="26"/>
      <c r="G4042" s="27"/>
      <c r="H4042" s="26" t="str">
        <f t="array" ref="H4042">INDEX(Def_Instancias_Equipamentos!$E$2:$E$5135, MATCH(K4042, Def_Instancias_Equipamentos!$D$2:$D$5135, 0), 1)</f>
        <v>SI-03M1</v>
      </c>
      <c r="I4042" s="27" t="str">
        <f t="array" ref="I4042">INDEX(Def_Instancias_Equipamentos!$E$2:$E$5135, MATCH(L4042, Def_Instancias_Equipamentos!$D$2:$D$5135, 0), 1)</f>
        <v>SI-03M1</v>
      </c>
      <c r="J4042" s="27" t="str">
        <f t="shared" si="26"/>
        <v>INTERNO</v>
      </c>
      <c r="K4042" s="28" t="str">
        <f>Def_Instancias_Equipamentos!$D$552</f>
        <v>SI-03M1:DI-BPMPkup</v>
      </c>
      <c r="L4042" s="19" t="str">
        <f>Def_Instancias_Equipamentos!$D$1063</f>
        <v>SI-03M1:DI-BPMSigPatch</v>
      </c>
      <c r="M4042" s="44" t="s">
        <v>74</v>
      </c>
      <c r="N4042" s="30" t="s">
        <v>45</v>
      </c>
      <c r="O4042" s="28" t="str">
        <f>Def_Sistemas_Conectores_Cabos!$B$8</f>
        <v>SMA-RP 50-ohm</v>
      </c>
      <c r="P4042" s="19" t="str">
        <f>Def_Sistemas_Conectores_Cabos!$B$8</f>
        <v>SMA-RP 50-ohm</v>
      </c>
      <c r="Q4042" s="231" t="s">
        <v>1359</v>
      </c>
      <c r="R4042" s="45">
        <v>0.5</v>
      </c>
      <c r="S4042" s="45">
        <v>0.5</v>
      </c>
      <c r="T4042" s="19" t="str">
        <f>Def_Sistemas_Conectores_Cabos!$C$8</f>
        <v>Cabo coaxial semi-rígido</v>
      </c>
      <c r="U4042" s="56"/>
      <c r="V4042" s="33"/>
      <c r="W4042" s="33"/>
      <c r="X4042" s="33"/>
    </row>
    <row r="4043" ht="15.75" customHeight="1">
      <c r="A4043" s="19" t="str">
        <f>Def_Sistemas_Conectores_Cabos!$A$22</f>
        <v>BPM de elétrons</v>
      </c>
      <c r="B4043" s="22" t="str">
        <f>Datas_Entregas!$A$3</f>
        <v>BTS/Anel</v>
      </c>
      <c r="C4043" s="25">
        <f t="array" ref="C4043">INDEX(Datas_Entregas!$B$2:$B$100, MATCH(B4043, Datas_Entregas!$A$2:$A$100, 0), 1)</f>
        <v>43296</v>
      </c>
      <c r="D4043" s="22" t="str">
        <f>Def_Status_Montagem!$A$4</f>
        <v>Comprado / Esperando entrega</v>
      </c>
      <c r="E4043" s="35" t="str">
        <f>Def_Status_Montagem!$B$4</f>
        <v>Contratada (inclui etiqueta)</v>
      </c>
      <c r="F4043" s="26"/>
      <c r="G4043" s="27"/>
      <c r="H4043" s="26" t="str">
        <f t="array" ref="H4043">INDEX(Def_Instancias_Equipamentos!$E$2:$E$5135, MATCH(K4043, Def_Instancias_Equipamentos!$D$2:$D$5135, 0), 1)</f>
        <v>SI-03M2</v>
      </c>
      <c r="I4043" s="27" t="str">
        <f t="array" ref="I4043">INDEX(Def_Instancias_Equipamentos!$E$2:$E$5135, MATCH(L4043, Def_Instancias_Equipamentos!$D$2:$D$5135, 0), 1)</f>
        <v>SI-03M2</v>
      </c>
      <c r="J4043" s="27" t="str">
        <f t="shared" si="26"/>
        <v>INTERNO</v>
      </c>
      <c r="K4043" s="28" t="str">
        <f>Def_Instancias_Equipamentos!$D$553</f>
        <v>SI-03M2:DI-BPMPkup</v>
      </c>
      <c r="L4043" s="19" t="str">
        <f>Def_Instancias_Equipamentos!$D$1064</f>
        <v>SI-03M2:DI-BPMSigPatch</v>
      </c>
      <c r="M4043" s="44" t="s">
        <v>74</v>
      </c>
      <c r="N4043" s="30" t="s">
        <v>45</v>
      </c>
      <c r="O4043" s="28" t="str">
        <f>Def_Sistemas_Conectores_Cabos!$B$8</f>
        <v>SMA-RP 50-ohm</v>
      </c>
      <c r="P4043" s="19" t="str">
        <f>Def_Sistemas_Conectores_Cabos!$B$8</f>
        <v>SMA-RP 50-ohm</v>
      </c>
      <c r="Q4043" s="231" t="s">
        <v>1359</v>
      </c>
      <c r="R4043" s="45">
        <v>0.5</v>
      </c>
      <c r="S4043" s="45">
        <v>0.5</v>
      </c>
      <c r="T4043" s="19" t="str">
        <f>Def_Sistemas_Conectores_Cabos!$C$8</f>
        <v>Cabo coaxial semi-rígido</v>
      </c>
      <c r="U4043" s="56"/>
      <c r="V4043" s="33"/>
      <c r="W4043" s="33"/>
      <c r="X4043" s="33"/>
    </row>
    <row r="4044" ht="15.75" customHeight="1">
      <c r="A4044" s="19" t="str">
        <f>Def_Sistemas_Conectores_Cabos!$A$22</f>
        <v>BPM de elétrons</v>
      </c>
      <c r="B4044" s="22" t="str">
        <f>Datas_Entregas!$A$3</f>
        <v>BTS/Anel</v>
      </c>
      <c r="C4044" s="25">
        <f t="array" ref="C4044">INDEX(Datas_Entregas!$B$2:$B$100, MATCH(B4044, Datas_Entregas!$A$2:$A$100, 0), 1)</f>
        <v>43296</v>
      </c>
      <c r="D4044" s="22" t="str">
        <f>Def_Status_Montagem!$A$4</f>
        <v>Comprado / Esperando entrega</v>
      </c>
      <c r="E4044" s="35" t="str">
        <f>Def_Status_Montagem!$B$4</f>
        <v>Contratada (inclui etiqueta)</v>
      </c>
      <c r="F4044" s="26"/>
      <c r="G4044" s="27"/>
      <c r="H4044" s="26" t="str">
        <f t="array" ref="H4044">INDEX(Def_Instancias_Equipamentos!$E$2:$E$5135, MATCH(K4044, Def_Instancias_Equipamentos!$D$2:$D$5135, 0), 1)</f>
        <v>SI-03SP</v>
      </c>
      <c r="I4044" s="27" t="str">
        <f t="array" ref="I4044">INDEX(Def_Instancias_Equipamentos!$E$2:$E$5135, MATCH(L4044, Def_Instancias_Equipamentos!$D$2:$D$5135, 0), 1)</f>
        <v>SI-03SP</v>
      </c>
      <c r="J4044" s="27" t="str">
        <f t="shared" si="26"/>
        <v>INTERNO</v>
      </c>
      <c r="K4044" s="28" t="str">
        <f>Def_Instancias_Equipamentos!$D$694</f>
        <v>SI-03SP:DI-BPMPkup-1</v>
      </c>
      <c r="L4044" s="19" t="str">
        <f>Def_Instancias_Equipamentos!$D$1205</f>
        <v>SI-03SP:DI-BPMSigPatch-1</v>
      </c>
      <c r="M4044" s="44" t="s">
        <v>74</v>
      </c>
      <c r="N4044" s="30" t="s">
        <v>45</v>
      </c>
      <c r="O4044" s="28" t="str">
        <f>Def_Sistemas_Conectores_Cabos!$B$8</f>
        <v>SMA-RP 50-ohm</v>
      </c>
      <c r="P4044" s="19" t="str">
        <f>Def_Sistemas_Conectores_Cabos!$B$8</f>
        <v>SMA-RP 50-ohm</v>
      </c>
      <c r="Q4044" s="231" t="s">
        <v>1359</v>
      </c>
      <c r="R4044" s="45">
        <v>0.5</v>
      </c>
      <c r="S4044" s="45">
        <v>0.5</v>
      </c>
      <c r="T4044" s="19" t="str">
        <f>Def_Sistemas_Conectores_Cabos!$C$8</f>
        <v>Cabo coaxial semi-rígido</v>
      </c>
      <c r="U4044" s="56"/>
      <c r="V4044" s="33"/>
      <c r="W4044" s="33"/>
      <c r="X4044" s="33"/>
    </row>
    <row r="4045" ht="15.75" customHeight="1">
      <c r="A4045" s="19" t="str">
        <f>Def_Sistemas_Conectores_Cabos!$A$22</f>
        <v>BPM de elétrons</v>
      </c>
      <c r="B4045" s="22" t="str">
        <f>Datas_Entregas!$A$3</f>
        <v>BTS/Anel</v>
      </c>
      <c r="C4045" s="25">
        <f t="array" ref="C4045">INDEX(Datas_Entregas!$B$2:$B$100, MATCH(B4045, Datas_Entregas!$A$2:$A$100, 0), 1)</f>
        <v>43296</v>
      </c>
      <c r="D4045" s="22" t="str">
        <f>Def_Status_Montagem!$A$4</f>
        <v>Comprado / Esperando entrega</v>
      </c>
      <c r="E4045" s="35" t="str">
        <f>Def_Status_Montagem!$B$4</f>
        <v>Contratada (inclui etiqueta)</v>
      </c>
      <c r="F4045" s="26"/>
      <c r="G4045" s="27"/>
      <c r="H4045" s="26" t="str">
        <f t="array" ref="H4045">INDEX(Def_Instancias_Equipamentos!$E$2:$E$5135, MATCH(K4045, Def_Instancias_Equipamentos!$D$2:$D$5135, 0), 1)</f>
        <v>SI-03SP</v>
      </c>
      <c r="I4045" s="27" t="str">
        <f t="array" ref="I4045">INDEX(Def_Instancias_Equipamentos!$E$2:$E$5135, MATCH(L4045, Def_Instancias_Equipamentos!$D$2:$D$5135, 0), 1)</f>
        <v>SI-03SP</v>
      </c>
      <c r="J4045" s="27" t="str">
        <f t="shared" si="26"/>
        <v>INTERNO</v>
      </c>
      <c r="K4045" s="28" t="str">
        <f>Def_Instancias_Equipamentos!$D$695</f>
        <v>SI-03SP:DI-BPMPkup-2</v>
      </c>
      <c r="L4045" s="19" t="str">
        <f>Def_Instancias_Equipamentos!$D$1206</f>
        <v>SI-03SP:DI-BPMSigPatch-2</v>
      </c>
      <c r="M4045" s="44" t="s">
        <v>74</v>
      </c>
      <c r="N4045" s="30" t="s">
        <v>45</v>
      </c>
      <c r="O4045" s="28" t="str">
        <f>Def_Sistemas_Conectores_Cabos!$B$8</f>
        <v>SMA-RP 50-ohm</v>
      </c>
      <c r="P4045" s="19" t="str">
        <f>Def_Sistemas_Conectores_Cabos!$B$8</f>
        <v>SMA-RP 50-ohm</v>
      </c>
      <c r="Q4045" s="231" t="s">
        <v>1359</v>
      </c>
      <c r="R4045" s="45">
        <v>0.5</v>
      </c>
      <c r="S4045" s="45">
        <v>0.5</v>
      </c>
      <c r="T4045" s="19" t="str">
        <f>Def_Sistemas_Conectores_Cabos!$C$8</f>
        <v>Cabo coaxial semi-rígido</v>
      </c>
      <c r="U4045" s="56"/>
      <c r="V4045" s="33"/>
      <c r="W4045" s="33"/>
      <c r="X4045" s="33"/>
    </row>
    <row r="4046" ht="15.75" customHeight="1">
      <c r="A4046" s="19" t="str">
        <f>Def_Sistemas_Conectores_Cabos!$A$22</f>
        <v>BPM de elétrons</v>
      </c>
      <c r="B4046" s="22" t="str">
        <f>Datas_Entregas!$A$3</f>
        <v>BTS/Anel</v>
      </c>
      <c r="C4046" s="25">
        <f t="array" ref="C4046">INDEX(Datas_Entregas!$B$2:$B$100, MATCH(B4046, Datas_Entregas!$A$2:$A$100, 0), 1)</f>
        <v>43296</v>
      </c>
      <c r="D4046" s="22" t="str">
        <f>Def_Status_Montagem!$A$4</f>
        <v>Comprado / Esperando entrega</v>
      </c>
      <c r="E4046" s="35" t="str">
        <f>Def_Status_Montagem!$B$4</f>
        <v>Contratada (inclui etiqueta)</v>
      </c>
      <c r="F4046" s="26"/>
      <c r="G4046" s="27"/>
      <c r="H4046" s="26" t="str">
        <f t="array" ref="H4046">INDEX(Def_Instancias_Equipamentos!$E$2:$E$5135, MATCH(K4046, Def_Instancias_Equipamentos!$D$2:$D$5135, 0), 1)</f>
        <v>SI-04C1</v>
      </c>
      <c r="I4046" s="27" t="str">
        <f t="array" ref="I4046">INDEX(Def_Instancias_Equipamentos!$E$2:$E$5135, MATCH(L4046, Def_Instancias_Equipamentos!$D$2:$D$5135, 0), 1)</f>
        <v>SI-04C1</v>
      </c>
      <c r="J4046" s="27" t="str">
        <f t="shared" si="26"/>
        <v>INTERNO</v>
      </c>
      <c r="K4046" s="28" t="str">
        <f>Def_Instancias_Equipamentos!$D$554</f>
        <v>SI-04C1:DI-BPMPkup-1</v>
      </c>
      <c r="L4046" s="19" t="str">
        <f>Def_Instancias_Equipamentos!$D$1065</f>
        <v>SI-04C1:DI-BPMSigPatch-1</v>
      </c>
      <c r="M4046" s="44" t="s">
        <v>74</v>
      </c>
      <c r="N4046" s="30" t="s">
        <v>45</v>
      </c>
      <c r="O4046" s="28" t="str">
        <f>Def_Sistemas_Conectores_Cabos!$B$8</f>
        <v>SMA-RP 50-ohm</v>
      </c>
      <c r="P4046" s="19" t="str">
        <f>Def_Sistemas_Conectores_Cabos!$B$8</f>
        <v>SMA-RP 50-ohm</v>
      </c>
      <c r="Q4046" s="231" t="s">
        <v>1359</v>
      </c>
      <c r="R4046" s="45">
        <v>0.5</v>
      </c>
      <c r="S4046" s="45">
        <v>0.5</v>
      </c>
      <c r="T4046" s="19" t="str">
        <f>Def_Sistemas_Conectores_Cabos!$C$8</f>
        <v>Cabo coaxial semi-rígido</v>
      </c>
      <c r="U4046" s="56"/>
      <c r="V4046" s="33"/>
      <c r="W4046" s="33"/>
      <c r="X4046" s="33"/>
    </row>
    <row r="4047" ht="15.75" customHeight="1">
      <c r="A4047" s="19" t="str">
        <f>Def_Sistemas_Conectores_Cabos!$A$22</f>
        <v>BPM de elétrons</v>
      </c>
      <c r="B4047" s="22" t="str">
        <f>Datas_Entregas!$A$3</f>
        <v>BTS/Anel</v>
      </c>
      <c r="C4047" s="25">
        <f t="array" ref="C4047">INDEX(Datas_Entregas!$B$2:$B$100, MATCH(B4047, Datas_Entregas!$A$2:$A$100, 0), 1)</f>
        <v>43296</v>
      </c>
      <c r="D4047" s="22" t="str">
        <f>Def_Status_Montagem!$A$4</f>
        <v>Comprado / Esperando entrega</v>
      </c>
      <c r="E4047" s="35" t="str">
        <f>Def_Status_Montagem!$B$4</f>
        <v>Contratada (inclui etiqueta)</v>
      </c>
      <c r="F4047" s="26"/>
      <c r="G4047" s="27"/>
      <c r="H4047" s="26" t="str">
        <f t="array" ref="H4047">INDEX(Def_Instancias_Equipamentos!$E$2:$E$5135, MATCH(K4047, Def_Instancias_Equipamentos!$D$2:$D$5135, 0), 1)</f>
        <v>SI-04C1</v>
      </c>
      <c r="I4047" s="27" t="str">
        <f t="array" ref="I4047">INDEX(Def_Instancias_Equipamentos!$E$2:$E$5135, MATCH(L4047, Def_Instancias_Equipamentos!$D$2:$D$5135, 0), 1)</f>
        <v>SI-04C1</v>
      </c>
      <c r="J4047" s="27" t="str">
        <f t="shared" si="26"/>
        <v>INTERNO</v>
      </c>
      <c r="K4047" s="28" t="str">
        <f>Def_Instancias_Equipamentos!$D$555</f>
        <v>SI-04C1:DI-BPMPkup-2</v>
      </c>
      <c r="L4047" s="19" t="str">
        <f>Def_Instancias_Equipamentos!$D$1066</f>
        <v>SI-04C1:DI-BPMSigPatch-2</v>
      </c>
      <c r="M4047" s="44" t="s">
        <v>74</v>
      </c>
      <c r="N4047" s="30" t="s">
        <v>45</v>
      </c>
      <c r="O4047" s="28" t="str">
        <f>Def_Sistemas_Conectores_Cabos!$B$8</f>
        <v>SMA-RP 50-ohm</v>
      </c>
      <c r="P4047" s="19" t="str">
        <f>Def_Sistemas_Conectores_Cabos!$B$8</f>
        <v>SMA-RP 50-ohm</v>
      </c>
      <c r="Q4047" s="231" t="s">
        <v>1359</v>
      </c>
      <c r="R4047" s="45">
        <v>0.5</v>
      </c>
      <c r="S4047" s="45">
        <v>0.5</v>
      </c>
      <c r="T4047" s="19" t="str">
        <f>Def_Sistemas_Conectores_Cabos!$C$8</f>
        <v>Cabo coaxial semi-rígido</v>
      </c>
      <c r="U4047" s="56"/>
      <c r="V4047" s="33"/>
      <c r="W4047" s="33"/>
      <c r="X4047" s="33"/>
    </row>
    <row r="4048" ht="15.75" customHeight="1">
      <c r="A4048" s="19" t="str">
        <f>Def_Sistemas_Conectores_Cabos!$A$22</f>
        <v>BPM de elétrons</v>
      </c>
      <c r="B4048" s="22" t="str">
        <f>Datas_Entregas!$A$3</f>
        <v>BTS/Anel</v>
      </c>
      <c r="C4048" s="25">
        <f t="array" ref="C4048">INDEX(Datas_Entregas!$B$2:$B$100, MATCH(B4048, Datas_Entregas!$A$2:$A$100, 0), 1)</f>
        <v>43296</v>
      </c>
      <c r="D4048" s="22" t="str">
        <f>Def_Status_Montagem!$A$4</f>
        <v>Comprado / Esperando entrega</v>
      </c>
      <c r="E4048" s="35" t="str">
        <f>Def_Status_Montagem!$B$4</f>
        <v>Contratada (inclui etiqueta)</v>
      </c>
      <c r="F4048" s="26"/>
      <c r="G4048" s="27"/>
      <c r="H4048" s="26" t="str">
        <f t="array" ref="H4048">INDEX(Def_Instancias_Equipamentos!$E$2:$E$5135, MATCH(K4048, Def_Instancias_Equipamentos!$D$2:$D$5135, 0), 1)</f>
        <v>SI-04C2</v>
      </c>
      <c r="I4048" s="27" t="str">
        <f t="array" ref="I4048">INDEX(Def_Instancias_Equipamentos!$E$2:$E$5135, MATCH(L4048, Def_Instancias_Equipamentos!$D$2:$D$5135, 0), 1)</f>
        <v>SI-04C2</v>
      </c>
      <c r="J4048" s="27" t="str">
        <f t="shared" si="26"/>
        <v>INTERNO</v>
      </c>
      <c r="K4048" s="28" t="str">
        <f>Def_Instancias_Equipamentos!$D$556</f>
        <v>SI-04C2:DI-BPMPkup</v>
      </c>
      <c r="L4048" s="19" t="str">
        <f>Def_Instancias_Equipamentos!$D$1067</f>
        <v>SI-04C2:DI-BPMSigPatch</v>
      </c>
      <c r="M4048" s="44" t="s">
        <v>74</v>
      </c>
      <c r="N4048" s="30" t="s">
        <v>45</v>
      </c>
      <c r="O4048" s="28" t="str">
        <f>Def_Sistemas_Conectores_Cabos!$B$8</f>
        <v>SMA-RP 50-ohm</v>
      </c>
      <c r="P4048" s="19" t="str">
        <f>Def_Sistemas_Conectores_Cabos!$B$8</f>
        <v>SMA-RP 50-ohm</v>
      </c>
      <c r="Q4048" s="231" t="s">
        <v>1359</v>
      </c>
      <c r="R4048" s="45">
        <v>0.5</v>
      </c>
      <c r="S4048" s="45">
        <v>0.5</v>
      </c>
      <c r="T4048" s="19" t="str">
        <f>Def_Sistemas_Conectores_Cabos!$C$8</f>
        <v>Cabo coaxial semi-rígido</v>
      </c>
      <c r="U4048" s="56"/>
      <c r="V4048" s="33"/>
      <c r="W4048" s="33"/>
      <c r="X4048" s="33"/>
    </row>
    <row r="4049" ht="15.75" customHeight="1">
      <c r="A4049" s="19" t="str">
        <f>Def_Sistemas_Conectores_Cabos!$A$22</f>
        <v>BPM de elétrons</v>
      </c>
      <c r="B4049" s="22" t="str">
        <f>Datas_Entregas!$A$3</f>
        <v>BTS/Anel</v>
      </c>
      <c r="C4049" s="25">
        <f t="array" ref="C4049">INDEX(Datas_Entregas!$B$2:$B$100, MATCH(B4049, Datas_Entregas!$A$2:$A$100, 0), 1)</f>
        <v>43296</v>
      </c>
      <c r="D4049" s="22" t="str">
        <f>Def_Status_Montagem!$A$4</f>
        <v>Comprado / Esperando entrega</v>
      </c>
      <c r="E4049" s="35" t="str">
        <f>Def_Status_Montagem!$B$4</f>
        <v>Contratada (inclui etiqueta)</v>
      </c>
      <c r="F4049" s="26"/>
      <c r="G4049" s="27"/>
      <c r="H4049" s="26" t="str">
        <f t="array" ref="H4049">INDEX(Def_Instancias_Equipamentos!$E$2:$E$5135, MATCH(K4049, Def_Instancias_Equipamentos!$D$2:$D$5135, 0), 1)</f>
        <v>SI-04C3</v>
      </c>
      <c r="I4049" s="27" t="str">
        <f t="array" ref="I4049">INDEX(Def_Instancias_Equipamentos!$E$2:$E$5135, MATCH(L4049, Def_Instancias_Equipamentos!$D$2:$D$5135, 0), 1)</f>
        <v>SI-04C3</v>
      </c>
      <c r="J4049" s="27" t="str">
        <f t="shared" si="26"/>
        <v>INTERNO</v>
      </c>
      <c r="K4049" s="28" t="str">
        <f>Def_Instancias_Equipamentos!$D$557</f>
        <v>SI-04C3:DI-BPMPkup-1</v>
      </c>
      <c r="L4049" s="19" t="str">
        <f>Def_Instancias_Equipamentos!$D$1068</f>
        <v>SI-04C3:DI-BPMSigPatch-1</v>
      </c>
      <c r="M4049" s="44" t="s">
        <v>74</v>
      </c>
      <c r="N4049" s="30" t="s">
        <v>45</v>
      </c>
      <c r="O4049" s="28" t="str">
        <f>Def_Sistemas_Conectores_Cabos!$B$8</f>
        <v>SMA-RP 50-ohm</v>
      </c>
      <c r="P4049" s="19" t="str">
        <f>Def_Sistemas_Conectores_Cabos!$B$8</f>
        <v>SMA-RP 50-ohm</v>
      </c>
      <c r="Q4049" s="231" t="s">
        <v>1359</v>
      </c>
      <c r="R4049" s="45">
        <v>0.5</v>
      </c>
      <c r="S4049" s="45">
        <v>0.5</v>
      </c>
      <c r="T4049" s="19" t="str">
        <f>Def_Sistemas_Conectores_Cabos!$C$8</f>
        <v>Cabo coaxial semi-rígido</v>
      </c>
      <c r="U4049" s="56"/>
      <c r="V4049" s="33"/>
      <c r="W4049" s="33"/>
      <c r="X4049" s="33"/>
    </row>
    <row r="4050" ht="15.75" customHeight="1">
      <c r="A4050" s="19" t="str">
        <f>Def_Sistemas_Conectores_Cabos!$A$22</f>
        <v>BPM de elétrons</v>
      </c>
      <c r="B4050" s="22" t="str">
        <f>Datas_Entregas!$A$3</f>
        <v>BTS/Anel</v>
      </c>
      <c r="C4050" s="25">
        <f t="array" ref="C4050">INDEX(Datas_Entregas!$B$2:$B$100, MATCH(B4050, Datas_Entregas!$A$2:$A$100, 0), 1)</f>
        <v>43296</v>
      </c>
      <c r="D4050" s="22" t="str">
        <f>Def_Status_Montagem!$A$4</f>
        <v>Comprado / Esperando entrega</v>
      </c>
      <c r="E4050" s="35" t="str">
        <f>Def_Status_Montagem!$B$4</f>
        <v>Contratada (inclui etiqueta)</v>
      </c>
      <c r="F4050" s="26"/>
      <c r="G4050" s="27"/>
      <c r="H4050" s="26" t="str">
        <f t="array" ref="H4050">INDEX(Def_Instancias_Equipamentos!$E$2:$E$5135, MATCH(K4050, Def_Instancias_Equipamentos!$D$2:$D$5135, 0), 1)</f>
        <v>SI-04C3</v>
      </c>
      <c r="I4050" s="27" t="str">
        <f t="array" ref="I4050">INDEX(Def_Instancias_Equipamentos!$E$2:$E$5135, MATCH(L4050, Def_Instancias_Equipamentos!$D$2:$D$5135, 0), 1)</f>
        <v>SI-04C3</v>
      </c>
      <c r="J4050" s="27" t="str">
        <f t="shared" si="26"/>
        <v>INTERNO</v>
      </c>
      <c r="K4050" s="28" t="str">
        <f>Def_Instancias_Equipamentos!$D$558</f>
        <v>SI-04C3:DI-BPMPkup-2</v>
      </c>
      <c r="L4050" s="19" t="str">
        <f>Def_Instancias_Equipamentos!$D$1069</f>
        <v>SI-04C3:DI-BPMSigPatch-2</v>
      </c>
      <c r="M4050" s="44" t="s">
        <v>74</v>
      </c>
      <c r="N4050" s="30" t="s">
        <v>45</v>
      </c>
      <c r="O4050" s="28" t="str">
        <f>Def_Sistemas_Conectores_Cabos!$B$8</f>
        <v>SMA-RP 50-ohm</v>
      </c>
      <c r="P4050" s="19" t="str">
        <f>Def_Sistemas_Conectores_Cabos!$B$8</f>
        <v>SMA-RP 50-ohm</v>
      </c>
      <c r="Q4050" s="231" t="s">
        <v>1359</v>
      </c>
      <c r="R4050" s="45">
        <v>0.5</v>
      </c>
      <c r="S4050" s="45">
        <v>0.5</v>
      </c>
      <c r="T4050" s="19" t="str">
        <f>Def_Sistemas_Conectores_Cabos!$C$8</f>
        <v>Cabo coaxial semi-rígido</v>
      </c>
      <c r="U4050" s="56"/>
      <c r="V4050" s="33"/>
      <c r="W4050" s="33"/>
      <c r="X4050" s="33"/>
    </row>
    <row r="4051" ht="15.75" customHeight="1">
      <c r="A4051" s="19" t="str">
        <f>Def_Sistemas_Conectores_Cabos!$A$22</f>
        <v>BPM de elétrons</v>
      </c>
      <c r="B4051" s="22" t="str">
        <f>Datas_Entregas!$A$3</f>
        <v>BTS/Anel</v>
      </c>
      <c r="C4051" s="25">
        <f t="array" ref="C4051">INDEX(Datas_Entregas!$B$2:$B$100, MATCH(B4051, Datas_Entregas!$A$2:$A$100, 0), 1)</f>
        <v>43296</v>
      </c>
      <c r="D4051" s="22" t="str">
        <f>Def_Status_Montagem!$A$4</f>
        <v>Comprado / Esperando entrega</v>
      </c>
      <c r="E4051" s="35" t="str">
        <f>Def_Status_Montagem!$B$4</f>
        <v>Contratada (inclui etiqueta)</v>
      </c>
      <c r="F4051" s="26"/>
      <c r="G4051" s="27"/>
      <c r="H4051" s="26" t="str">
        <f t="array" ref="H4051">INDEX(Def_Instancias_Equipamentos!$E$2:$E$5135, MATCH(K4051, Def_Instancias_Equipamentos!$D$2:$D$5135, 0), 1)</f>
        <v>SI-04C4</v>
      </c>
      <c r="I4051" s="27" t="str">
        <f t="array" ref="I4051">INDEX(Def_Instancias_Equipamentos!$E$2:$E$5135, MATCH(L4051, Def_Instancias_Equipamentos!$D$2:$D$5135, 0), 1)</f>
        <v>SI-04C4</v>
      </c>
      <c r="J4051" s="27" t="str">
        <f t="shared" si="26"/>
        <v>INTERNO</v>
      </c>
      <c r="K4051" s="28" t="str">
        <f>Def_Instancias_Equipamentos!$D$559</f>
        <v>SI-04C4:DI-BPMPkup</v>
      </c>
      <c r="L4051" s="19" t="str">
        <f>Def_Instancias_Equipamentos!$D$1070</f>
        <v>SI-04C4:DI-BPMSigPatch</v>
      </c>
      <c r="M4051" s="44" t="s">
        <v>74</v>
      </c>
      <c r="N4051" s="30" t="s">
        <v>45</v>
      </c>
      <c r="O4051" s="28" t="str">
        <f>Def_Sistemas_Conectores_Cabos!$B$8</f>
        <v>SMA-RP 50-ohm</v>
      </c>
      <c r="P4051" s="19" t="str">
        <f>Def_Sistemas_Conectores_Cabos!$B$8</f>
        <v>SMA-RP 50-ohm</v>
      </c>
      <c r="Q4051" s="231" t="s">
        <v>1359</v>
      </c>
      <c r="R4051" s="45">
        <v>0.5</v>
      </c>
      <c r="S4051" s="45">
        <v>0.5</v>
      </c>
      <c r="T4051" s="19" t="str">
        <f>Def_Sistemas_Conectores_Cabos!$C$8</f>
        <v>Cabo coaxial semi-rígido</v>
      </c>
      <c r="U4051" s="56"/>
      <c r="V4051" s="33"/>
      <c r="W4051" s="33"/>
      <c r="X4051" s="33"/>
    </row>
    <row r="4052" ht="15.75" customHeight="1">
      <c r="A4052" s="19" t="str">
        <f>Def_Sistemas_Conectores_Cabos!$A$22</f>
        <v>BPM de elétrons</v>
      </c>
      <c r="B4052" s="22" t="str">
        <f>Datas_Entregas!$A$3</f>
        <v>BTS/Anel</v>
      </c>
      <c r="C4052" s="25">
        <f t="array" ref="C4052">INDEX(Datas_Entregas!$B$2:$B$100, MATCH(B4052, Datas_Entregas!$A$2:$A$100, 0), 1)</f>
        <v>43296</v>
      </c>
      <c r="D4052" s="22" t="str">
        <f>Def_Status_Montagem!$A$4</f>
        <v>Comprado / Esperando entrega</v>
      </c>
      <c r="E4052" s="35" t="str">
        <f>Def_Status_Montagem!$B$4</f>
        <v>Contratada (inclui etiqueta)</v>
      </c>
      <c r="F4052" s="26"/>
      <c r="G4052" s="27"/>
      <c r="H4052" s="26" t="str">
        <f t="array" ref="H4052">INDEX(Def_Instancias_Equipamentos!$E$2:$E$5135, MATCH(K4052, Def_Instancias_Equipamentos!$D$2:$D$5135, 0), 1)</f>
        <v>SI-04M1</v>
      </c>
      <c r="I4052" s="27" t="str">
        <f t="array" ref="I4052">INDEX(Def_Instancias_Equipamentos!$E$2:$E$5135, MATCH(L4052, Def_Instancias_Equipamentos!$D$2:$D$5135, 0), 1)</f>
        <v>SI-04M1</v>
      </c>
      <c r="J4052" s="27" t="str">
        <f t="shared" si="26"/>
        <v>INTERNO</v>
      </c>
      <c r="K4052" s="28" t="str">
        <f>Def_Instancias_Equipamentos!$D$560</f>
        <v>SI-04M1:DI-BPMPkup</v>
      </c>
      <c r="L4052" s="19" t="str">
        <f>Def_Instancias_Equipamentos!$D$1071</f>
        <v>SI-04M1:DI-BPMSigPatch</v>
      </c>
      <c r="M4052" s="44" t="s">
        <v>74</v>
      </c>
      <c r="N4052" s="30" t="s">
        <v>45</v>
      </c>
      <c r="O4052" s="28" t="str">
        <f>Def_Sistemas_Conectores_Cabos!$B$8</f>
        <v>SMA-RP 50-ohm</v>
      </c>
      <c r="P4052" s="19" t="str">
        <f>Def_Sistemas_Conectores_Cabos!$B$8</f>
        <v>SMA-RP 50-ohm</v>
      </c>
      <c r="Q4052" s="231" t="s">
        <v>1359</v>
      </c>
      <c r="R4052" s="45">
        <v>0.5</v>
      </c>
      <c r="S4052" s="45">
        <v>0.5</v>
      </c>
      <c r="T4052" s="19" t="str">
        <f>Def_Sistemas_Conectores_Cabos!$C$8</f>
        <v>Cabo coaxial semi-rígido</v>
      </c>
      <c r="U4052" s="56"/>
      <c r="V4052" s="33"/>
      <c r="W4052" s="33"/>
      <c r="X4052" s="33"/>
    </row>
    <row r="4053" ht="15.75" customHeight="1">
      <c r="A4053" s="19" t="str">
        <f>Def_Sistemas_Conectores_Cabos!$A$22</f>
        <v>BPM de elétrons</v>
      </c>
      <c r="B4053" s="22" t="str">
        <f>Datas_Entregas!$A$3</f>
        <v>BTS/Anel</v>
      </c>
      <c r="C4053" s="25">
        <f t="array" ref="C4053">INDEX(Datas_Entregas!$B$2:$B$100, MATCH(B4053, Datas_Entregas!$A$2:$A$100, 0), 1)</f>
        <v>43296</v>
      </c>
      <c r="D4053" s="22" t="str">
        <f>Def_Status_Montagem!$A$4</f>
        <v>Comprado / Esperando entrega</v>
      </c>
      <c r="E4053" s="35" t="str">
        <f>Def_Status_Montagem!$B$4</f>
        <v>Contratada (inclui etiqueta)</v>
      </c>
      <c r="F4053" s="26"/>
      <c r="G4053" s="27"/>
      <c r="H4053" s="26" t="str">
        <f t="array" ref="H4053">INDEX(Def_Instancias_Equipamentos!$E$2:$E$5135, MATCH(K4053, Def_Instancias_Equipamentos!$D$2:$D$5135, 0), 1)</f>
        <v>SI-04M2</v>
      </c>
      <c r="I4053" s="27" t="str">
        <f t="array" ref="I4053">INDEX(Def_Instancias_Equipamentos!$E$2:$E$5135, MATCH(L4053, Def_Instancias_Equipamentos!$D$2:$D$5135, 0), 1)</f>
        <v>SI-04M2</v>
      </c>
      <c r="J4053" s="27" t="str">
        <f t="shared" si="26"/>
        <v>INTERNO</v>
      </c>
      <c r="K4053" s="28" t="str">
        <f>Def_Instancias_Equipamentos!$D$561</f>
        <v>SI-04M2:DI-BPMPkup</v>
      </c>
      <c r="L4053" s="19" t="str">
        <f>Def_Instancias_Equipamentos!$D$1072</f>
        <v>SI-04M2:DI-BPMSigPatch</v>
      </c>
      <c r="M4053" s="44" t="s">
        <v>74</v>
      </c>
      <c r="N4053" s="30" t="s">
        <v>45</v>
      </c>
      <c r="O4053" s="28" t="str">
        <f>Def_Sistemas_Conectores_Cabos!$B$8</f>
        <v>SMA-RP 50-ohm</v>
      </c>
      <c r="P4053" s="19" t="str">
        <f>Def_Sistemas_Conectores_Cabos!$B$8</f>
        <v>SMA-RP 50-ohm</v>
      </c>
      <c r="Q4053" s="231" t="s">
        <v>1359</v>
      </c>
      <c r="R4053" s="45">
        <v>0.5</v>
      </c>
      <c r="S4053" s="45">
        <v>0.5</v>
      </c>
      <c r="T4053" s="19" t="str">
        <f>Def_Sistemas_Conectores_Cabos!$C$8</f>
        <v>Cabo coaxial semi-rígido</v>
      </c>
      <c r="U4053" s="56"/>
      <c r="V4053" s="33"/>
      <c r="W4053" s="33"/>
      <c r="X4053" s="33"/>
    </row>
    <row r="4054" ht="15.75" customHeight="1">
      <c r="A4054" s="19" t="str">
        <f>Def_Sistemas_Conectores_Cabos!$A$22</f>
        <v>BPM de elétrons</v>
      </c>
      <c r="B4054" s="22" t="str">
        <f>Datas_Entregas!$A$3</f>
        <v>BTS/Anel</v>
      </c>
      <c r="C4054" s="25">
        <f t="array" ref="C4054">INDEX(Datas_Entregas!$B$2:$B$100, MATCH(B4054, Datas_Entregas!$A$2:$A$100, 0), 1)</f>
        <v>43296</v>
      </c>
      <c r="D4054" s="22" t="str">
        <f>Def_Status_Montagem!$A$4</f>
        <v>Comprado / Esperando entrega</v>
      </c>
      <c r="E4054" s="35" t="str">
        <f>Def_Status_Montagem!$B$4</f>
        <v>Contratada (inclui etiqueta)</v>
      </c>
      <c r="F4054" s="26"/>
      <c r="G4054" s="27"/>
      <c r="H4054" s="26" t="str">
        <f t="array" ref="H4054">INDEX(Def_Instancias_Equipamentos!$E$2:$E$5135, MATCH(K4054, Def_Instancias_Equipamentos!$D$2:$D$5135, 0), 1)</f>
        <v>SI-04SB</v>
      </c>
      <c r="I4054" s="27" t="str">
        <f t="array" ref="I4054">INDEX(Def_Instancias_Equipamentos!$E$2:$E$5135, MATCH(L4054, Def_Instancias_Equipamentos!$D$2:$D$5135, 0), 1)</f>
        <v>SI-04SB</v>
      </c>
      <c r="J4054" s="27" t="str">
        <f t="shared" si="26"/>
        <v>INTERNO</v>
      </c>
      <c r="K4054" s="28" t="str">
        <f>Def_Instancias_Equipamentos!$D$696</f>
        <v>SI-04SB:DI-BPMPkup-1</v>
      </c>
      <c r="L4054" s="19" t="str">
        <f>Def_Instancias_Equipamentos!$D$1207</f>
        <v>SI-04SB:DI-BPMSigPatch-1</v>
      </c>
      <c r="M4054" s="44" t="s">
        <v>74</v>
      </c>
      <c r="N4054" s="30" t="s">
        <v>45</v>
      </c>
      <c r="O4054" s="28" t="str">
        <f>Def_Sistemas_Conectores_Cabos!$B$8</f>
        <v>SMA-RP 50-ohm</v>
      </c>
      <c r="P4054" s="19" t="str">
        <f>Def_Sistemas_Conectores_Cabos!$B$8</f>
        <v>SMA-RP 50-ohm</v>
      </c>
      <c r="Q4054" s="231" t="s">
        <v>1359</v>
      </c>
      <c r="R4054" s="45">
        <v>0.5</v>
      </c>
      <c r="S4054" s="45">
        <v>0.5</v>
      </c>
      <c r="T4054" s="19" t="str">
        <f>Def_Sistemas_Conectores_Cabos!$C$8</f>
        <v>Cabo coaxial semi-rígido</v>
      </c>
      <c r="U4054" s="56"/>
      <c r="V4054" s="33"/>
      <c r="W4054" s="33"/>
      <c r="X4054" s="33"/>
    </row>
    <row r="4055" ht="15.75" customHeight="1">
      <c r="A4055" s="19" t="str">
        <f>Def_Sistemas_Conectores_Cabos!$A$22</f>
        <v>BPM de elétrons</v>
      </c>
      <c r="B4055" s="22" t="str">
        <f>Datas_Entregas!$A$3</f>
        <v>BTS/Anel</v>
      </c>
      <c r="C4055" s="25">
        <f t="array" ref="C4055">INDEX(Datas_Entregas!$B$2:$B$100, MATCH(B4055, Datas_Entregas!$A$2:$A$100, 0), 1)</f>
        <v>43296</v>
      </c>
      <c r="D4055" s="22" t="str">
        <f>Def_Status_Montagem!$A$4</f>
        <v>Comprado / Esperando entrega</v>
      </c>
      <c r="E4055" s="35" t="str">
        <f>Def_Status_Montagem!$B$4</f>
        <v>Contratada (inclui etiqueta)</v>
      </c>
      <c r="F4055" s="26"/>
      <c r="G4055" s="27"/>
      <c r="H4055" s="26" t="str">
        <f t="array" ref="H4055">INDEX(Def_Instancias_Equipamentos!$E$2:$E$5135, MATCH(K4055, Def_Instancias_Equipamentos!$D$2:$D$5135, 0), 1)</f>
        <v>SI-04SB</v>
      </c>
      <c r="I4055" s="27" t="str">
        <f t="array" ref="I4055">INDEX(Def_Instancias_Equipamentos!$E$2:$E$5135, MATCH(L4055, Def_Instancias_Equipamentos!$D$2:$D$5135, 0), 1)</f>
        <v>SI-04SB</v>
      </c>
      <c r="J4055" s="27" t="str">
        <f t="shared" si="26"/>
        <v>INTERNO</v>
      </c>
      <c r="K4055" s="28" t="str">
        <f>Def_Instancias_Equipamentos!$D$697</f>
        <v>SI-04SB:DI-BPMPkup-2</v>
      </c>
      <c r="L4055" s="19" t="str">
        <f>Def_Instancias_Equipamentos!$D$1208</f>
        <v>SI-04SB:DI-BPMSigPatch-2</v>
      </c>
      <c r="M4055" s="44" t="s">
        <v>74</v>
      </c>
      <c r="N4055" s="30" t="s">
        <v>45</v>
      </c>
      <c r="O4055" s="28" t="str">
        <f>Def_Sistemas_Conectores_Cabos!$B$8</f>
        <v>SMA-RP 50-ohm</v>
      </c>
      <c r="P4055" s="19" t="str">
        <f>Def_Sistemas_Conectores_Cabos!$B$8</f>
        <v>SMA-RP 50-ohm</v>
      </c>
      <c r="Q4055" s="231" t="s">
        <v>1359</v>
      </c>
      <c r="R4055" s="45">
        <v>0.5</v>
      </c>
      <c r="S4055" s="45">
        <v>0.5</v>
      </c>
      <c r="T4055" s="19" t="str">
        <f>Def_Sistemas_Conectores_Cabos!$C$8</f>
        <v>Cabo coaxial semi-rígido</v>
      </c>
      <c r="U4055" s="56"/>
      <c r="V4055" s="33"/>
      <c r="W4055" s="33"/>
      <c r="X4055" s="33"/>
    </row>
    <row r="4056" ht="15.75" customHeight="1">
      <c r="A4056" s="19" t="str">
        <f>Def_Sistemas_Conectores_Cabos!$A$22</f>
        <v>BPM de elétrons</v>
      </c>
      <c r="B4056" s="22" t="str">
        <f>Datas_Entregas!$A$3</f>
        <v>BTS/Anel</v>
      </c>
      <c r="C4056" s="25">
        <f t="array" ref="C4056">INDEX(Datas_Entregas!$B$2:$B$100, MATCH(B4056, Datas_Entregas!$A$2:$A$100, 0), 1)</f>
        <v>43296</v>
      </c>
      <c r="D4056" s="22" t="str">
        <f>Def_Status_Montagem!$A$4</f>
        <v>Comprado / Esperando entrega</v>
      </c>
      <c r="E4056" s="35" t="str">
        <f>Def_Status_Montagem!$B$4</f>
        <v>Contratada (inclui etiqueta)</v>
      </c>
      <c r="F4056" s="26"/>
      <c r="G4056" s="27"/>
      <c r="H4056" s="26" t="str">
        <f t="array" ref="H4056">INDEX(Def_Instancias_Equipamentos!$E$2:$E$5135, MATCH(K4056, Def_Instancias_Equipamentos!$D$2:$D$5135, 0), 1)</f>
        <v>SI-05C1</v>
      </c>
      <c r="I4056" s="27" t="str">
        <f t="array" ref="I4056">INDEX(Def_Instancias_Equipamentos!$E$2:$E$5135, MATCH(L4056, Def_Instancias_Equipamentos!$D$2:$D$5135, 0), 1)</f>
        <v>SI-05C1</v>
      </c>
      <c r="J4056" s="27" t="str">
        <f t="shared" si="26"/>
        <v>INTERNO</v>
      </c>
      <c r="K4056" s="28" t="str">
        <f>Def_Instancias_Equipamentos!$D$562</f>
        <v>SI-05C1:DI-BPMPkup-1</v>
      </c>
      <c r="L4056" s="19" t="str">
        <f>Def_Instancias_Equipamentos!$D$1073</f>
        <v>SI-05C1:DI-BPMSigPatch-1</v>
      </c>
      <c r="M4056" s="44" t="s">
        <v>74</v>
      </c>
      <c r="N4056" s="30" t="s">
        <v>45</v>
      </c>
      <c r="O4056" s="28" t="str">
        <f>Def_Sistemas_Conectores_Cabos!$B$8</f>
        <v>SMA-RP 50-ohm</v>
      </c>
      <c r="P4056" s="19" t="str">
        <f>Def_Sistemas_Conectores_Cabos!$B$8</f>
        <v>SMA-RP 50-ohm</v>
      </c>
      <c r="Q4056" s="231" t="s">
        <v>1359</v>
      </c>
      <c r="R4056" s="45">
        <v>0.5</v>
      </c>
      <c r="S4056" s="45">
        <v>0.5</v>
      </c>
      <c r="T4056" s="19" t="str">
        <f>Def_Sistemas_Conectores_Cabos!$C$8</f>
        <v>Cabo coaxial semi-rígido</v>
      </c>
      <c r="U4056" s="56"/>
      <c r="V4056" s="33"/>
      <c r="W4056" s="33"/>
      <c r="X4056" s="33"/>
    </row>
    <row r="4057" ht="15.75" customHeight="1">
      <c r="A4057" s="19" t="str">
        <f>Def_Sistemas_Conectores_Cabos!$A$22</f>
        <v>BPM de elétrons</v>
      </c>
      <c r="B4057" s="22" t="str">
        <f>Datas_Entregas!$A$3</f>
        <v>BTS/Anel</v>
      </c>
      <c r="C4057" s="25">
        <f t="array" ref="C4057">INDEX(Datas_Entregas!$B$2:$B$100, MATCH(B4057, Datas_Entregas!$A$2:$A$100, 0), 1)</f>
        <v>43296</v>
      </c>
      <c r="D4057" s="22" t="str">
        <f>Def_Status_Montagem!$A$4</f>
        <v>Comprado / Esperando entrega</v>
      </c>
      <c r="E4057" s="35" t="str">
        <f>Def_Status_Montagem!$B$4</f>
        <v>Contratada (inclui etiqueta)</v>
      </c>
      <c r="F4057" s="26"/>
      <c r="G4057" s="27"/>
      <c r="H4057" s="26" t="str">
        <f t="array" ref="H4057">INDEX(Def_Instancias_Equipamentos!$E$2:$E$5135, MATCH(K4057, Def_Instancias_Equipamentos!$D$2:$D$5135, 0), 1)</f>
        <v>SI-05C1</v>
      </c>
      <c r="I4057" s="27" t="str">
        <f t="array" ref="I4057">INDEX(Def_Instancias_Equipamentos!$E$2:$E$5135, MATCH(L4057, Def_Instancias_Equipamentos!$D$2:$D$5135, 0), 1)</f>
        <v>SI-05C1</v>
      </c>
      <c r="J4057" s="27" t="str">
        <f t="shared" si="26"/>
        <v>INTERNO</v>
      </c>
      <c r="K4057" s="28" t="str">
        <f>Def_Instancias_Equipamentos!$D$563</f>
        <v>SI-05C1:DI-BPMPkup-2</v>
      </c>
      <c r="L4057" s="19" t="str">
        <f>Def_Instancias_Equipamentos!$D$1074</f>
        <v>SI-05C1:DI-BPMSigPatch-2</v>
      </c>
      <c r="M4057" s="44" t="s">
        <v>74</v>
      </c>
      <c r="N4057" s="30" t="s">
        <v>45</v>
      </c>
      <c r="O4057" s="28" t="str">
        <f>Def_Sistemas_Conectores_Cabos!$B$8</f>
        <v>SMA-RP 50-ohm</v>
      </c>
      <c r="P4057" s="19" t="str">
        <f>Def_Sistemas_Conectores_Cabos!$B$8</f>
        <v>SMA-RP 50-ohm</v>
      </c>
      <c r="Q4057" s="231" t="s">
        <v>1359</v>
      </c>
      <c r="R4057" s="45">
        <v>0.5</v>
      </c>
      <c r="S4057" s="45">
        <v>0.5</v>
      </c>
      <c r="T4057" s="19" t="str">
        <f>Def_Sistemas_Conectores_Cabos!$C$8</f>
        <v>Cabo coaxial semi-rígido</v>
      </c>
      <c r="U4057" s="56"/>
      <c r="V4057" s="33"/>
      <c r="W4057" s="33"/>
      <c r="X4057" s="33"/>
    </row>
    <row r="4058" ht="15.75" customHeight="1">
      <c r="A4058" s="19" t="str">
        <f>Def_Sistemas_Conectores_Cabos!$A$22</f>
        <v>BPM de elétrons</v>
      </c>
      <c r="B4058" s="22" t="str">
        <f>Datas_Entregas!$A$3</f>
        <v>BTS/Anel</v>
      </c>
      <c r="C4058" s="25">
        <f t="array" ref="C4058">INDEX(Datas_Entregas!$B$2:$B$100, MATCH(B4058, Datas_Entregas!$A$2:$A$100, 0), 1)</f>
        <v>43296</v>
      </c>
      <c r="D4058" s="22" t="str">
        <f>Def_Status_Montagem!$A$4</f>
        <v>Comprado / Esperando entrega</v>
      </c>
      <c r="E4058" s="35" t="str">
        <f>Def_Status_Montagem!$B$4</f>
        <v>Contratada (inclui etiqueta)</v>
      </c>
      <c r="F4058" s="26"/>
      <c r="G4058" s="27"/>
      <c r="H4058" s="26" t="str">
        <f t="array" ref="H4058">INDEX(Def_Instancias_Equipamentos!$E$2:$E$5135, MATCH(K4058, Def_Instancias_Equipamentos!$D$2:$D$5135, 0), 1)</f>
        <v>SI-05C2</v>
      </c>
      <c r="I4058" s="27" t="str">
        <f t="array" ref="I4058">INDEX(Def_Instancias_Equipamentos!$E$2:$E$5135, MATCH(L4058, Def_Instancias_Equipamentos!$D$2:$D$5135, 0), 1)</f>
        <v>SI-05C2</v>
      </c>
      <c r="J4058" s="27" t="str">
        <f t="shared" si="26"/>
        <v>INTERNO</v>
      </c>
      <c r="K4058" s="28" t="str">
        <f>Def_Instancias_Equipamentos!$D$564</f>
        <v>SI-05C2:DI-BPMPkup</v>
      </c>
      <c r="L4058" s="19" t="str">
        <f>Def_Instancias_Equipamentos!$D$1075</f>
        <v>SI-05C2:DI-BPMSigPatch</v>
      </c>
      <c r="M4058" s="44" t="s">
        <v>74</v>
      </c>
      <c r="N4058" s="30" t="s">
        <v>45</v>
      </c>
      <c r="O4058" s="28" t="str">
        <f>Def_Sistemas_Conectores_Cabos!$B$8</f>
        <v>SMA-RP 50-ohm</v>
      </c>
      <c r="P4058" s="19" t="str">
        <f>Def_Sistemas_Conectores_Cabos!$B$8</f>
        <v>SMA-RP 50-ohm</v>
      </c>
      <c r="Q4058" s="231" t="s">
        <v>1359</v>
      </c>
      <c r="R4058" s="45">
        <v>0.5</v>
      </c>
      <c r="S4058" s="45">
        <v>0.5</v>
      </c>
      <c r="T4058" s="19" t="str">
        <f>Def_Sistemas_Conectores_Cabos!$C$8</f>
        <v>Cabo coaxial semi-rígido</v>
      </c>
      <c r="U4058" s="56"/>
      <c r="V4058" s="33"/>
      <c r="W4058" s="33"/>
      <c r="X4058" s="33"/>
    </row>
    <row r="4059" ht="15.75" customHeight="1">
      <c r="A4059" s="19" t="str">
        <f>Def_Sistemas_Conectores_Cabos!$A$22</f>
        <v>BPM de elétrons</v>
      </c>
      <c r="B4059" s="22" t="str">
        <f>Datas_Entregas!$A$3</f>
        <v>BTS/Anel</v>
      </c>
      <c r="C4059" s="25">
        <f t="array" ref="C4059">INDEX(Datas_Entregas!$B$2:$B$100, MATCH(B4059, Datas_Entregas!$A$2:$A$100, 0), 1)</f>
        <v>43296</v>
      </c>
      <c r="D4059" s="22" t="str">
        <f>Def_Status_Montagem!$A$4</f>
        <v>Comprado / Esperando entrega</v>
      </c>
      <c r="E4059" s="35" t="str">
        <f>Def_Status_Montagem!$B$4</f>
        <v>Contratada (inclui etiqueta)</v>
      </c>
      <c r="F4059" s="26"/>
      <c r="G4059" s="27"/>
      <c r="H4059" s="26" t="str">
        <f t="array" ref="H4059">INDEX(Def_Instancias_Equipamentos!$E$2:$E$5135, MATCH(K4059, Def_Instancias_Equipamentos!$D$2:$D$5135, 0), 1)</f>
        <v>SI-05C3</v>
      </c>
      <c r="I4059" s="27" t="str">
        <f t="array" ref="I4059">INDEX(Def_Instancias_Equipamentos!$E$2:$E$5135, MATCH(L4059, Def_Instancias_Equipamentos!$D$2:$D$5135, 0), 1)</f>
        <v>SI-05C3</v>
      </c>
      <c r="J4059" s="27" t="str">
        <f t="shared" si="26"/>
        <v>INTERNO</v>
      </c>
      <c r="K4059" s="28" t="str">
        <f>Def_Instancias_Equipamentos!$D$565</f>
        <v>SI-05C3:DI-BPMPkup-1</v>
      </c>
      <c r="L4059" s="19" t="str">
        <f>Def_Instancias_Equipamentos!$D$1076</f>
        <v>SI-05C3:DI-BPMSigPatch-1</v>
      </c>
      <c r="M4059" s="44" t="s">
        <v>74</v>
      </c>
      <c r="N4059" s="30" t="s">
        <v>45</v>
      </c>
      <c r="O4059" s="28" t="str">
        <f>Def_Sistemas_Conectores_Cabos!$B$8</f>
        <v>SMA-RP 50-ohm</v>
      </c>
      <c r="P4059" s="19" t="str">
        <f>Def_Sistemas_Conectores_Cabos!$B$8</f>
        <v>SMA-RP 50-ohm</v>
      </c>
      <c r="Q4059" s="231" t="s">
        <v>1359</v>
      </c>
      <c r="R4059" s="45">
        <v>0.5</v>
      </c>
      <c r="S4059" s="45">
        <v>0.5</v>
      </c>
      <c r="T4059" s="19" t="str">
        <f>Def_Sistemas_Conectores_Cabos!$C$8</f>
        <v>Cabo coaxial semi-rígido</v>
      </c>
      <c r="U4059" s="56"/>
      <c r="V4059" s="33"/>
      <c r="W4059" s="33"/>
      <c r="X4059" s="33"/>
    </row>
    <row r="4060" ht="15.75" customHeight="1">
      <c r="A4060" s="19" t="str">
        <f>Def_Sistemas_Conectores_Cabos!$A$22</f>
        <v>BPM de elétrons</v>
      </c>
      <c r="B4060" s="22" t="str">
        <f>Datas_Entregas!$A$3</f>
        <v>BTS/Anel</v>
      </c>
      <c r="C4060" s="25">
        <f t="array" ref="C4060">INDEX(Datas_Entregas!$B$2:$B$100, MATCH(B4060, Datas_Entregas!$A$2:$A$100, 0), 1)</f>
        <v>43296</v>
      </c>
      <c r="D4060" s="22" t="str">
        <f>Def_Status_Montagem!$A$4</f>
        <v>Comprado / Esperando entrega</v>
      </c>
      <c r="E4060" s="35" t="str">
        <f>Def_Status_Montagem!$B$4</f>
        <v>Contratada (inclui etiqueta)</v>
      </c>
      <c r="F4060" s="26"/>
      <c r="G4060" s="27"/>
      <c r="H4060" s="26" t="str">
        <f t="array" ref="H4060">INDEX(Def_Instancias_Equipamentos!$E$2:$E$5135, MATCH(K4060, Def_Instancias_Equipamentos!$D$2:$D$5135, 0), 1)</f>
        <v>SI-05C3</v>
      </c>
      <c r="I4060" s="27" t="str">
        <f t="array" ref="I4060">INDEX(Def_Instancias_Equipamentos!$E$2:$E$5135, MATCH(L4060, Def_Instancias_Equipamentos!$D$2:$D$5135, 0), 1)</f>
        <v>SI-05C3</v>
      </c>
      <c r="J4060" s="27" t="str">
        <f t="shared" si="26"/>
        <v>INTERNO</v>
      </c>
      <c r="K4060" s="28" t="str">
        <f>Def_Instancias_Equipamentos!$D$566</f>
        <v>SI-05C3:DI-BPMPkup-2</v>
      </c>
      <c r="L4060" s="19" t="str">
        <f>Def_Instancias_Equipamentos!$D$1077</f>
        <v>SI-05C3:DI-BPMSigPatch-2</v>
      </c>
      <c r="M4060" s="44" t="s">
        <v>74</v>
      </c>
      <c r="N4060" s="30" t="s">
        <v>45</v>
      </c>
      <c r="O4060" s="28" t="str">
        <f>Def_Sistemas_Conectores_Cabos!$B$8</f>
        <v>SMA-RP 50-ohm</v>
      </c>
      <c r="P4060" s="19" t="str">
        <f>Def_Sistemas_Conectores_Cabos!$B$8</f>
        <v>SMA-RP 50-ohm</v>
      </c>
      <c r="Q4060" s="231" t="s">
        <v>1359</v>
      </c>
      <c r="R4060" s="45">
        <v>0.5</v>
      </c>
      <c r="S4060" s="45">
        <v>0.5</v>
      </c>
      <c r="T4060" s="19" t="str">
        <f>Def_Sistemas_Conectores_Cabos!$C$8</f>
        <v>Cabo coaxial semi-rígido</v>
      </c>
      <c r="U4060" s="56"/>
      <c r="V4060" s="33"/>
      <c r="W4060" s="33"/>
      <c r="X4060" s="33"/>
    </row>
    <row r="4061" ht="15.75" customHeight="1">
      <c r="A4061" s="19" t="str">
        <f>Def_Sistemas_Conectores_Cabos!$A$22</f>
        <v>BPM de elétrons</v>
      </c>
      <c r="B4061" s="22" t="str">
        <f>Datas_Entregas!$A$3</f>
        <v>BTS/Anel</v>
      </c>
      <c r="C4061" s="25">
        <f t="array" ref="C4061">INDEX(Datas_Entregas!$B$2:$B$100, MATCH(B4061, Datas_Entregas!$A$2:$A$100, 0), 1)</f>
        <v>43296</v>
      </c>
      <c r="D4061" s="22" t="str">
        <f>Def_Status_Montagem!$A$4</f>
        <v>Comprado / Esperando entrega</v>
      </c>
      <c r="E4061" s="35" t="str">
        <f>Def_Status_Montagem!$B$4</f>
        <v>Contratada (inclui etiqueta)</v>
      </c>
      <c r="F4061" s="26"/>
      <c r="G4061" s="27"/>
      <c r="H4061" s="26" t="str">
        <f t="array" ref="H4061">INDEX(Def_Instancias_Equipamentos!$E$2:$E$5135, MATCH(K4061, Def_Instancias_Equipamentos!$D$2:$D$5135, 0), 1)</f>
        <v>SI-05C4</v>
      </c>
      <c r="I4061" s="27" t="str">
        <f t="array" ref="I4061">INDEX(Def_Instancias_Equipamentos!$E$2:$E$5135, MATCH(L4061, Def_Instancias_Equipamentos!$D$2:$D$5135, 0), 1)</f>
        <v>SI-05C4</v>
      </c>
      <c r="J4061" s="27" t="str">
        <f t="shared" si="26"/>
        <v>INTERNO</v>
      </c>
      <c r="K4061" s="28" t="str">
        <f>Def_Instancias_Equipamentos!$D$567</f>
        <v>SI-05C4:DI-BPMPkup</v>
      </c>
      <c r="L4061" s="19" t="str">
        <f>Def_Instancias_Equipamentos!$D$1078</f>
        <v>SI-05C4:DI-BPMSigPatch</v>
      </c>
      <c r="M4061" s="44" t="s">
        <v>74</v>
      </c>
      <c r="N4061" s="30" t="s">
        <v>45</v>
      </c>
      <c r="O4061" s="28" t="str">
        <f>Def_Sistemas_Conectores_Cabos!$B$8</f>
        <v>SMA-RP 50-ohm</v>
      </c>
      <c r="P4061" s="19" t="str">
        <f>Def_Sistemas_Conectores_Cabos!$B$8</f>
        <v>SMA-RP 50-ohm</v>
      </c>
      <c r="Q4061" s="231" t="s">
        <v>1359</v>
      </c>
      <c r="R4061" s="45">
        <v>0.5</v>
      </c>
      <c r="S4061" s="45">
        <v>0.5</v>
      </c>
      <c r="T4061" s="19" t="str">
        <f>Def_Sistemas_Conectores_Cabos!$C$8</f>
        <v>Cabo coaxial semi-rígido</v>
      </c>
      <c r="U4061" s="56"/>
      <c r="V4061" s="33"/>
      <c r="W4061" s="33"/>
      <c r="X4061" s="33"/>
    </row>
    <row r="4062" ht="15.75" customHeight="1">
      <c r="A4062" s="19" t="str">
        <f>Def_Sistemas_Conectores_Cabos!$A$22</f>
        <v>BPM de elétrons</v>
      </c>
      <c r="B4062" s="22" t="str">
        <f>Datas_Entregas!$A$3</f>
        <v>BTS/Anel</v>
      </c>
      <c r="C4062" s="25">
        <f t="array" ref="C4062">INDEX(Datas_Entregas!$B$2:$B$100, MATCH(B4062, Datas_Entregas!$A$2:$A$100, 0), 1)</f>
        <v>43296</v>
      </c>
      <c r="D4062" s="22" t="str">
        <f>Def_Status_Montagem!$A$4</f>
        <v>Comprado / Esperando entrega</v>
      </c>
      <c r="E4062" s="35" t="str">
        <f>Def_Status_Montagem!$B$4</f>
        <v>Contratada (inclui etiqueta)</v>
      </c>
      <c r="F4062" s="26"/>
      <c r="G4062" s="27"/>
      <c r="H4062" s="26" t="str">
        <f t="array" ref="H4062">INDEX(Def_Instancias_Equipamentos!$E$2:$E$5135, MATCH(K4062, Def_Instancias_Equipamentos!$D$2:$D$5135, 0), 1)</f>
        <v>SI-05M1</v>
      </c>
      <c r="I4062" s="27" t="str">
        <f t="array" ref="I4062">INDEX(Def_Instancias_Equipamentos!$E$2:$E$5135, MATCH(L4062, Def_Instancias_Equipamentos!$D$2:$D$5135, 0), 1)</f>
        <v>SI-05M1</v>
      </c>
      <c r="J4062" s="27" t="str">
        <f t="shared" si="26"/>
        <v>INTERNO</v>
      </c>
      <c r="K4062" s="28" t="str">
        <f>Def_Instancias_Equipamentos!$D$568</f>
        <v>SI-05M1:DI-BPMPkup</v>
      </c>
      <c r="L4062" s="19" t="str">
        <f>Def_Instancias_Equipamentos!$D$1079</f>
        <v>SI-05M1:DI-BPMSigPatch</v>
      </c>
      <c r="M4062" s="44" t="s">
        <v>74</v>
      </c>
      <c r="N4062" s="30" t="s">
        <v>45</v>
      </c>
      <c r="O4062" s="28" t="str">
        <f>Def_Sistemas_Conectores_Cabos!$B$8</f>
        <v>SMA-RP 50-ohm</v>
      </c>
      <c r="P4062" s="19" t="str">
        <f>Def_Sistemas_Conectores_Cabos!$B$8</f>
        <v>SMA-RP 50-ohm</v>
      </c>
      <c r="Q4062" s="231" t="s">
        <v>1359</v>
      </c>
      <c r="R4062" s="45">
        <v>0.5</v>
      </c>
      <c r="S4062" s="45">
        <v>0.5</v>
      </c>
      <c r="T4062" s="19" t="str">
        <f>Def_Sistemas_Conectores_Cabos!$C$8</f>
        <v>Cabo coaxial semi-rígido</v>
      </c>
      <c r="U4062" s="56"/>
      <c r="V4062" s="33"/>
      <c r="W4062" s="33"/>
      <c r="X4062" s="33"/>
    </row>
    <row r="4063" ht="15.75" customHeight="1">
      <c r="A4063" s="19" t="str">
        <f>Def_Sistemas_Conectores_Cabos!$A$22</f>
        <v>BPM de elétrons</v>
      </c>
      <c r="B4063" s="22" t="str">
        <f>Datas_Entregas!$A$3</f>
        <v>BTS/Anel</v>
      </c>
      <c r="C4063" s="25">
        <f t="array" ref="C4063">INDEX(Datas_Entregas!$B$2:$B$100, MATCH(B4063, Datas_Entregas!$A$2:$A$100, 0), 1)</f>
        <v>43296</v>
      </c>
      <c r="D4063" s="22" t="str">
        <f>Def_Status_Montagem!$A$4</f>
        <v>Comprado / Esperando entrega</v>
      </c>
      <c r="E4063" s="35" t="str">
        <f>Def_Status_Montagem!$B$4</f>
        <v>Contratada (inclui etiqueta)</v>
      </c>
      <c r="F4063" s="26"/>
      <c r="G4063" s="27"/>
      <c r="H4063" s="26" t="str">
        <f t="array" ref="H4063">INDEX(Def_Instancias_Equipamentos!$E$2:$E$5135, MATCH(K4063, Def_Instancias_Equipamentos!$D$2:$D$5135, 0), 1)</f>
        <v>SI-05M2</v>
      </c>
      <c r="I4063" s="27" t="str">
        <f t="array" ref="I4063">INDEX(Def_Instancias_Equipamentos!$E$2:$E$5135, MATCH(L4063, Def_Instancias_Equipamentos!$D$2:$D$5135, 0), 1)</f>
        <v>SI-05M2</v>
      </c>
      <c r="J4063" s="27" t="str">
        <f t="shared" si="26"/>
        <v>INTERNO</v>
      </c>
      <c r="K4063" s="28" t="str">
        <f>Def_Instancias_Equipamentos!$D$569</f>
        <v>SI-05M2:DI-BPMPkup</v>
      </c>
      <c r="L4063" s="19" t="str">
        <f>Def_Instancias_Equipamentos!$D$1080</f>
        <v>SI-05M2:DI-BPMSigPatch</v>
      </c>
      <c r="M4063" s="44" t="s">
        <v>74</v>
      </c>
      <c r="N4063" s="30" t="s">
        <v>45</v>
      </c>
      <c r="O4063" s="28" t="str">
        <f>Def_Sistemas_Conectores_Cabos!$B$8</f>
        <v>SMA-RP 50-ohm</v>
      </c>
      <c r="P4063" s="19" t="str">
        <f>Def_Sistemas_Conectores_Cabos!$B$8</f>
        <v>SMA-RP 50-ohm</v>
      </c>
      <c r="Q4063" s="231" t="s">
        <v>1359</v>
      </c>
      <c r="R4063" s="45">
        <v>0.5</v>
      </c>
      <c r="S4063" s="45">
        <v>0.5</v>
      </c>
      <c r="T4063" s="19" t="str">
        <f>Def_Sistemas_Conectores_Cabos!$C$8</f>
        <v>Cabo coaxial semi-rígido</v>
      </c>
      <c r="U4063" s="56"/>
      <c r="V4063" s="33"/>
      <c r="W4063" s="33"/>
      <c r="X4063" s="33"/>
    </row>
    <row r="4064" ht="15.75" customHeight="1">
      <c r="A4064" s="19" t="str">
        <f>Def_Sistemas_Conectores_Cabos!$A$22</f>
        <v>BPM de elétrons</v>
      </c>
      <c r="B4064" s="22" t="str">
        <f>Datas_Entregas!$A$3</f>
        <v>BTS/Anel</v>
      </c>
      <c r="C4064" s="25">
        <f t="array" ref="C4064">INDEX(Datas_Entregas!$B$2:$B$100, MATCH(B4064, Datas_Entregas!$A$2:$A$100, 0), 1)</f>
        <v>43296</v>
      </c>
      <c r="D4064" s="22" t="str">
        <f>Def_Status_Montagem!$A$4</f>
        <v>Comprado / Esperando entrega</v>
      </c>
      <c r="E4064" s="35" t="str">
        <f>Def_Status_Montagem!$B$4</f>
        <v>Contratada (inclui etiqueta)</v>
      </c>
      <c r="F4064" s="26"/>
      <c r="G4064" s="27"/>
      <c r="H4064" s="26" t="str">
        <f t="array" ref="H4064">INDEX(Def_Instancias_Equipamentos!$E$2:$E$5135, MATCH(K4064, Def_Instancias_Equipamentos!$D$2:$D$5135, 0), 1)</f>
        <v>SI-05SA</v>
      </c>
      <c r="I4064" s="27" t="str">
        <f t="array" ref="I4064">INDEX(Def_Instancias_Equipamentos!$E$2:$E$5135, MATCH(L4064, Def_Instancias_Equipamentos!$D$2:$D$5135, 0), 1)</f>
        <v>SI-05SA</v>
      </c>
      <c r="J4064" s="27" t="str">
        <f t="shared" si="26"/>
        <v>INTERNO</v>
      </c>
      <c r="K4064" s="28" t="str">
        <f>Def_Instancias_Equipamentos!$D$698</f>
        <v>SI-05SA:DI-BPMPkup-1</v>
      </c>
      <c r="L4064" s="19" t="str">
        <f>Def_Instancias_Equipamentos!$D$1209</f>
        <v>SI-05SA:DI-BPMSigPatch-1</v>
      </c>
      <c r="M4064" s="44" t="s">
        <v>74</v>
      </c>
      <c r="N4064" s="30" t="s">
        <v>45</v>
      </c>
      <c r="O4064" s="28" t="str">
        <f>Def_Sistemas_Conectores_Cabos!$B$8</f>
        <v>SMA-RP 50-ohm</v>
      </c>
      <c r="P4064" s="19" t="str">
        <f>Def_Sistemas_Conectores_Cabos!$B$8</f>
        <v>SMA-RP 50-ohm</v>
      </c>
      <c r="Q4064" s="231" t="s">
        <v>1359</v>
      </c>
      <c r="R4064" s="45">
        <v>0.5</v>
      </c>
      <c r="S4064" s="45">
        <v>0.5</v>
      </c>
      <c r="T4064" s="19" t="str">
        <f>Def_Sistemas_Conectores_Cabos!$C$8</f>
        <v>Cabo coaxial semi-rígido</v>
      </c>
      <c r="U4064" s="56"/>
      <c r="V4064" s="33"/>
      <c r="W4064" s="33"/>
      <c r="X4064" s="33"/>
    </row>
    <row r="4065" ht="15.75" customHeight="1">
      <c r="A4065" s="19" t="str">
        <f>Def_Sistemas_Conectores_Cabos!$A$22</f>
        <v>BPM de elétrons</v>
      </c>
      <c r="B4065" s="22" t="str">
        <f>Datas_Entregas!$A$3</f>
        <v>BTS/Anel</v>
      </c>
      <c r="C4065" s="25">
        <f t="array" ref="C4065">INDEX(Datas_Entregas!$B$2:$B$100, MATCH(B4065, Datas_Entregas!$A$2:$A$100, 0), 1)</f>
        <v>43296</v>
      </c>
      <c r="D4065" s="22" t="str">
        <f>Def_Status_Montagem!$A$4</f>
        <v>Comprado / Esperando entrega</v>
      </c>
      <c r="E4065" s="35" t="str">
        <f>Def_Status_Montagem!$B$4</f>
        <v>Contratada (inclui etiqueta)</v>
      </c>
      <c r="F4065" s="26"/>
      <c r="G4065" s="27"/>
      <c r="H4065" s="26" t="str">
        <f t="array" ref="H4065">INDEX(Def_Instancias_Equipamentos!$E$2:$E$5135, MATCH(K4065, Def_Instancias_Equipamentos!$D$2:$D$5135, 0), 1)</f>
        <v>SI-05SA</v>
      </c>
      <c r="I4065" s="27" t="str">
        <f t="array" ref="I4065">INDEX(Def_Instancias_Equipamentos!$E$2:$E$5135, MATCH(L4065, Def_Instancias_Equipamentos!$D$2:$D$5135, 0), 1)</f>
        <v>SI-05SA</v>
      </c>
      <c r="J4065" s="27" t="str">
        <f t="shared" si="26"/>
        <v>INTERNO</v>
      </c>
      <c r="K4065" s="28" t="str">
        <f>Def_Instancias_Equipamentos!$D$699</f>
        <v>SI-05SA:DI-BPMPkup-2</v>
      </c>
      <c r="L4065" s="19" t="str">
        <f>Def_Instancias_Equipamentos!$D$1210</f>
        <v>SI-05SA:DI-BPMSigPatch-2</v>
      </c>
      <c r="M4065" s="44" t="s">
        <v>74</v>
      </c>
      <c r="N4065" s="30" t="s">
        <v>45</v>
      </c>
      <c r="O4065" s="28" t="str">
        <f>Def_Sistemas_Conectores_Cabos!$B$8</f>
        <v>SMA-RP 50-ohm</v>
      </c>
      <c r="P4065" s="19" t="str">
        <f>Def_Sistemas_Conectores_Cabos!$B$8</f>
        <v>SMA-RP 50-ohm</v>
      </c>
      <c r="Q4065" s="231" t="s">
        <v>1359</v>
      </c>
      <c r="R4065" s="45">
        <v>0.5</v>
      </c>
      <c r="S4065" s="45">
        <v>0.5</v>
      </c>
      <c r="T4065" s="19" t="str">
        <f>Def_Sistemas_Conectores_Cabos!$C$8</f>
        <v>Cabo coaxial semi-rígido</v>
      </c>
      <c r="U4065" s="56"/>
      <c r="V4065" s="33"/>
      <c r="W4065" s="33"/>
      <c r="X4065" s="33"/>
    </row>
    <row r="4066" ht="15.75" customHeight="1">
      <c r="A4066" s="19" t="str">
        <f>Def_Sistemas_Conectores_Cabos!$A$22</f>
        <v>BPM de elétrons</v>
      </c>
      <c r="B4066" s="22" t="str">
        <f>Datas_Entregas!$A$3</f>
        <v>BTS/Anel</v>
      </c>
      <c r="C4066" s="25">
        <f t="array" ref="C4066">INDEX(Datas_Entregas!$B$2:$B$100, MATCH(B4066, Datas_Entregas!$A$2:$A$100, 0), 1)</f>
        <v>43296</v>
      </c>
      <c r="D4066" s="22" t="str">
        <f>Def_Status_Montagem!$A$4</f>
        <v>Comprado / Esperando entrega</v>
      </c>
      <c r="E4066" s="35" t="str">
        <f>Def_Status_Montagem!$B$4</f>
        <v>Contratada (inclui etiqueta)</v>
      </c>
      <c r="F4066" s="26"/>
      <c r="G4066" s="27"/>
      <c r="H4066" s="26" t="str">
        <f t="array" ref="H4066">INDEX(Def_Instancias_Equipamentos!$E$2:$E$5135, MATCH(K4066, Def_Instancias_Equipamentos!$D$2:$D$5135, 0), 1)</f>
        <v>SI-06C1</v>
      </c>
      <c r="I4066" s="27" t="str">
        <f t="array" ref="I4066">INDEX(Def_Instancias_Equipamentos!$E$2:$E$5135, MATCH(L4066, Def_Instancias_Equipamentos!$D$2:$D$5135, 0), 1)</f>
        <v>SI-06C1</v>
      </c>
      <c r="J4066" s="27" t="str">
        <f t="shared" si="26"/>
        <v>INTERNO</v>
      </c>
      <c r="K4066" s="28" t="str">
        <f>Def_Instancias_Equipamentos!$D$570</f>
        <v>SI-06C1:DI-BPMPkup-1</v>
      </c>
      <c r="L4066" s="19" t="str">
        <f>Def_Instancias_Equipamentos!$D$1081</f>
        <v>SI-06C1:DI-BPMSigPatch-1</v>
      </c>
      <c r="M4066" s="44" t="s">
        <v>74</v>
      </c>
      <c r="N4066" s="30" t="s">
        <v>45</v>
      </c>
      <c r="O4066" s="28" t="str">
        <f>Def_Sistemas_Conectores_Cabos!$B$8</f>
        <v>SMA-RP 50-ohm</v>
      </c>
      <c r="P4066" s="19" t="str">
        <f>Def_Sistemas_Conectores_Cabos!$B$8</f>
        <v>SMA-RP 50-ohm</v>
      </c>
      <c r="Q4066" s="231" t="s">
        <v>1359</v>
      </c>
      <c r="R4066" s="45">
        <v>0.5</v>
      </c>
      <c r="S4066" s="45">
        <v>0.5</v>
      </c>
      <c r="T4066" s="19" t="str">
        <f>Def_Sistemas_Conectores_Cabos!$C$8</f>
        <v>Cabo coaxial semi-rígido</v>
      </c>
      <c r="U4066" s="56"/>
      <c r="V4066" s="33"/>
      <c r="W4066" s="33"/>
      <c r="X4066" s="33"/>
    </row>
    <row r="4067" ht="15.75" customHeight="1">
      <c r="A4067" s="19" t="str">
        <f>Def_Sistemas_Conectores_Cabos!$A$22</f>
        <v>BPM de elétrons</v>
      </c>
      <c r="B4067" s="22" t="str">
        <f>Datas_Entregas!$A$3</f>
        <v>BTS/Anel</v>
      </c>
      <c r="C4067" s="25">
        <f t="array" ref="C4067">INDEX(Datas_Entregas!$B$2:$B$100, MATCH(B4067, Datas_Entregas!$A$2:$A$100, 0), 1)</f>
        <v>43296</v>
      </c>
      <c r="D4067" s="22" t="str">
        <f>Def_Status_Montagem!$A$4</f>
        <v>Comprado / Esperando entrega</v>
      </c>
      <c r="E4067" s="35" t="str">
        <f>Def_Status_Montagem!$B$4</f>
        <v>Contratada (inclui etiqueta)</v>
      </c>
      <c r="F4067" s="26"/>
      <c r="G4067" s="27"/>
      <c r="H4067" s="26" t="str">
        <f t="array" ref="H4067">INDEX(Def_Instancias_Equipamentos!$E$2:$E$5135, MATCH(K4067, Def_Instancias_Equipamentos!$D$2:$D$5135, 0), 1)</f>
        <v>SI-06C1</v>
      </c>
      <c r="I4067" s="27" t="str">
        <f t="array" ref="I4067">INDEX(Def_Instancias_Equipamentos!$E$2:$E$5135, MATCH(L4067, Def_Instancias_Equipamentos!$D$2:$D$5135, 0), 1)</f>
        <v>SI-06C1</v>
      </c>
      <c r="J4067" s="27" t="str">
        <f t="shared" si="26"/>
        <v>INTERNO</v>
      </c>
      <c r="K4067" s="28" t="str">
        <f>Def_Instancias_Equipamentos!$D$571</f>
        <v>SI-06C1:DI-BPMPkup-2</v>
      </c>
      <c r="L4067" s="19" t="str">
        <f>Def_Instancias_Equipamentos!$D$1082</f>
        <v>SI-06C1:DI-BPMSigPatch-2</v>
      </c>
      <c r="M4067" s="44" t="s">
        <v>74</v>
      </c>
      <c r="N4067" s="30" t="s">
        <v>45</v>
      </c>
      <c r="O4067" s="28" t="str">
        <f>Def_Sistemas_Conectores_Cabos!$B$8</f>
        <v>SMA-RP 50-ohm</v>
      </c>
      <c r="P4067" s="19" t="str">
        <f>Def_Sistemas_Conectores_Cabos!$B$8</f>
        <v>SMA-RP 50-ohm</v>
      </c>
      <c r="Q4067" s="231" t="s">
        <v>1359</v>
      </c>
      <c r="R4067" s="45">
        <v>0.5</v>
      </c>
      <c r="S4067" s="45">
        <v>0.5</v>
      </c>
      <c r="T4067" s="19" t="str">
        <f>Def_Sistemas_Conectores_Cabos!$C$8</f>
        <v>Cabo coaxial semi-rígido</v>
      </c>
      <c r="U4067" s="56"/>
      <c r="V4067" s="33"/>
      <c r="W4067" s="33"/>
      <c r="X4067" s="33"/>
    </row>
    <row r="4068" ht="15.75" customHeight="1">
      <c r="A4068" s="19" t="str">
        <f>Def_Sistemas_Conectores_Cabos!$A$22</f>
        <v>BPM de elétrons</v>
      </c>
      <c r="B4068" s="22" t="str">
        <f>Datas_Entregas!$A$3</f>
        <v>BTS/Anel</v>
      </c>
      <c r="C4068" s="25">
        <f t="array" ref="C4068">INDEX(Datas_Entregas!$B$2:$B$100, MATCH(B4068, Datas_Entregas!$A$2:$A$100, 0), 1)</f>
        <v>43296</v>
      </c>
      <c r="D4068" s="22" t="str">
        <f>Def_Status_Montagem!$A$4</f>
        <v>Comprado / Esperando entrega</v>
      </c>
      <c r="E4068" s="35" t="str">
        <f>Def_Status_Montagem!$B$4</f>
        <v>Contratada (inclui etiqueta)</v>
      </c>
      <c r="F4068" s="26"/>
      <c r="G4068" s="27"/>
      <c r="H4068" s="26" t="str">
        <f t="array" ref="H4068">INDEX(Def_Instancias_Equipamentos!$E$2:$E$5135, MATCH(K4068, Def_Instancias_Equipamentos!$D$2:$D$5135, 0), 1)</f>
        <v>SI-06C2</v>
      </c>
      <c r="I4068" s="27" t="str">
        <f t="array" ref="I4068">INDEX(Def_Instancias_Equipamentos!$E$2:$E$5135, MATCH(L4068, Def_Instancias_Equipamentos!$D$2:$D$5135, 0), 1)</f>
        <v>SI-06C2</v>
      </c>
      <c r="J4068" s="27" t="str">
        <f t="shared" si="26"/>
        <v>INTERNO</v>
      </c>
      <c r="K4068" s="28" t="str">
        <f>Def_Instancias_Equipamentos!$D$572</f>
        <v>SI-06C2:DI-BPMPkup</v>
      </c>
      <c r="L4068" s="19" t="str">
        <f>Def_Instancias_Equipamentos!$D$1083</f>
        <v>SI-06C2:DI-BPMSigPatch</v>
      </c>
      <c r="M4068" s="44" t="s">
        <v>74</v>
      </c>
      <c r="N4068" s="30" t="s">
        <v>45</v>
      </c>
      <c r="O4068" s="28" t="str">
        <f>Def_Sistemas_Conectores_Cabos!$B$8</f>
        <v>SMA-RP 50-ohm</v>
      </c>
      <c r="P4068" s="19" t="str">
        <f>Def_Sistemas_Conectores_Cabos!$B$8</f>
        <v>SMA-RP 50-ohm</v>
      </c>
      <c r="Q4068" s="231" t="s">
        <v>1359</v>
      </c>
      <c r="R4068" s="45">
        <v>0.5</v>
      </c>
      <c r="S4068" s="45">
        <v>0.5</v>
      </c>
      <c r="T4068" s="19" t="str">
        <f>Def_Sistemas_Conectores_Cabos!$C$8</f>
        <v>Cabo coaxial semi-rígido</v>
      </c>
      <c r="U4068" s="56"/>
      <c r="V4068" s="33"/>
      <c r="W4068" s="33"/>
      <c r="X4068" s="33"/>
    </row>
    <row r="4069" ht="15.75" customHeight="1">
      <c r="A4069" s="19" t="str">
        <f>Def_Sistemas_Conectores_Cabos!$A$22</f>
        <v>BPM de elétrons</v>
      </c>
      <c r="B4069" s="22" t="str">
        <f>Datas_Entregas!$A$3</f>
        <v>BTS/Anel</v>
      </c>
      <c r="C4069" s="25">
        <f t="array" ref="C4069">INDEX(Datas_Entregas!$B$2:$B$100, MATCH(B4069, Datas_Entregas!$A$2:$A$100, 0), 1)</f>
        <v>43296</v>
      </c>
      <c r="D4069" s="22" t="str">
        <f>Def_Status_Montagem!$A$4</f>
        <v>Comprado / Esperando entrega</v>
      </c>
      <c r="E4069" s="35" t="str">
        <f>Def_Status_Montagem!$B$4</f>
        <v>Contratada (inclui etiqueta)</v>
      </c>
      <c r="F4069" s="26"/>
      <c r="G4069" s="27"/>
      <c r="H4069" s="26" t="str">
        <f t="array" ref="H4069">INDEX(Def_Instancias_Equipamentos!$E$2:$E$5135, MATCH(K4069, Def_Instancias_Equipamentos!$D$2:$D$5135, 0), 1)</f>
        <v>SI-06C3</v>
      </c>
      <c r="I4069" s="27" t="str">
        <f t="array" ref="I4069">INDEX(Def_Instancias_Equipamentos!$E$2:$E$5135, MATCH(L4069, Def_Instancias_Equipamentos!$D$2:$D$5135, 0), 1)</f>
        <v>SI-06C3</v>
      </c>
      <c r="J4069" s="27" t="str">
        <f t="shared" si="26"/>
        <v>INTERNO</v>
      </c>
      <c r="K4069" s="28" t="str">
        <f>Def_Instancias_Equipamentos!$D$573</f>
        <v>SI-06C3:DI-BPMPkup-1</v>
      </c>
      <c r="L4069" s="19" t="str">
        <f>Def_Instancias_Equipamentos!$D$1084</f>
        <v>SI-06C3:DI-BPMSigPatch-1</v>
      </c>
      <c r="M4069" s="44" t="s">
        <v>74</v>
      </c>
      <c r="N4069" s="30" t="s">
        <v>45</v>
      </c>
      <c r="O4069" s="28" t="str">
        <f>Def_Sistemas_Conectores_Cabos!$B$8</f>
        <v>SMA-RP 50-ohm</v>
      </c>
      <c r="P4069" s="19" t="str">
        <f>Def_Sistemas_Conectores_Cabos!$B$8</f>
        <v>SMA-RP 50-ohm</v>
      </c>
      <c r="Q4069" s="231" t="s">
        <v>1359</v>
      </c>
      <c r="R4069" s="45">
        <v>0.5</v>
      </c>
      <c r="S4069" s="45">
        <v>0.5</v>
      </c>
      <c r="T4069" s="19" t="str">
        <f>Def_Sistemas_Conectores_Cabos!$C$8</f>
        <v>Cabo coaxial semi-rígido</v>
      </c>
      <c r="U4069" s="56"/>
      <c r="V4069" s="33"/>
      <c r="W4069" s="33"/>
      <c r="X4069" s="33"/>
    </row>
    <row r="4070" ht="15.75" customHeight="1">
      <c r="A4070" s="19" t="str">
        <f>Def_Sistemas_Conectores_Cabos!$A$22</f>
        <v>BPM de elétrons</v>
      </c>
      <c r="B4070" s="22" t="str">
        <f>Datas_Entregas!$A$3</f>
        <v>BTS/Anel</v>
      </c>
      <c r="C4070" s="25">
        <f t="array" ref="C4070">INDEX(Datas_Entregas!$B$2:$B$100, MATCH(B4070, Datas_Entregas!$A$2:$A$100, 0), 1)</f>
        <v>43296</v>
      </c>
      <c r="D4070" s="22" t="str">
        <f>Def_Status_Montagem!$A$4</f>
        <v>Comprado / Esperando entrega</v>
      </c>
      <c r="E4070" s="35" t="str">
        <f>Def_Status_Montagem!$B$4</f>
        <v>Contratada (inclui etiqueta)</v>
      </c>
      <c r="F4070" s="26"/>
      <c r="G4070" s="27"/>
      <c r="H4070" s="26" t="str">
        <f t="array" ref="H4070">INDEX(Def_Instancias_Equipamentos!$E$2:$E$5135, MATCH(K4070, Def_Instancias_Equipamentos!$D$2:$D$5135, 0), 1)</f>
        <v>SI-06C3</v>
      </c>
      <c r="I4070" s="27" t="str">
        <f t="array" ref="I4070">INDEX(Def_Instancias_Equipamentos!$E$2:$E$5135, MATCH(L4070, Def_Instancias_Equipamentos!$D$2:$D$5135, 0), 1)</f>
        <v>SI-06C3</v>
      </c>
      <c r="J4070" s="27" t="str">
        <f t="shared" si="26"/>
        <v>INTERNO</v>
      </c>
      <c r="K4070" s="28" t="str">
        <f>Def_Instancias_Equipamentos!$D$574</f>
        <v>SI-06C3:DI-BPMPkup-2</v>
      </c>
      <c r="L4070" s="19" t="str">
        <f>Def_Instancias_Equipamentos!$D$1085</f>
        <v>SI-06C3:DI-BPMSigPatch-2</v>
      </c>
      <c r="M4070" s="44" t="s">
        <v>74</v>
      </c>
      <c r="N4070" s="30" t="s">
        <v>45</v>
      </c>
      <c r="O4070" s="28" t="str">
        <f>Def_Sistemas_Conectores_Cabos!$B$8</f>
        <v>SMA-RP 50-ohm</v>
      </c>
      <c r="P4070" s="19" t="str">
        <f>Def_Sistemas_Conectores_Cabos!$B$8</f>
        <v>SMA-RP 50-ohm</v>
      </c>
      <c r="Q4070" s="231" t="s">
        <v>1359</v>
      </c>
      <c r="R4070" s="45">
        <v>0.5</v>
      </c>
      <c r="S4070" s="45">
        <v>0.5</v>
      </c>
      <c r="T4070" s="19" t="str">
        <f>Def_Sistemas_Conectores_Cabos!$C$8</f>
        <v>Cabo coaxial semi-rígido</v>
      </c>
      <c r="U4070" s="56"/>
      <c r="V4070" s="33"/>
      <c r="W4070" s="33"/>
      <c r="X4070" s="33"/>
    </row>
    <row r="4071" ht="15.75" customHeight="1">
      <c r="A4071" s="19" t="str">
        <f>Def_Sistemas_Conectores_Cabos!$A$22</f>
        <v>BPM de elétrons</v>
      </c>
      <c r="B4071" s="22" t="str">
        <f>Datas_Entregas!$A$3</f>
        <v>BTS/Anel</v>
      </c>
      <c r="C4071" s="25">
        <f t="array" ref="C4071">INDEX(Datas_Entregas!$B$2:$B$100, MATCH(B4071, Datas_Entregas!$A$2:$A$100, 0), 1)</f>
        <v>43296</v>
      </c>
      <c r="D4071" s="22" t="str">
        <f>Def_Status_Montagem!$A$4</f>
        <v>Comprado / Esperando entrega</v>
      </c>
      <c r="E4071" s="35" t="str">
        <f>Def_Status_Montagem!$B$4</f>
        <v>Contratada (inclui etiqueta)</v>
      </c>
      <c r="F4071" s="26"/>
      <c r="G4071" s="27"/>
      <c r="H4071" s="26" t="str">
        <f t="array" ref="H4071">INDEX(Def_Instancias_Equipamentos!$E$2:$E$5135, MATCH(K4071, Def_Instancias_Equipamentos!$D$2:$D$5135, 0), 1)</f>
        <v>SI-06C4</v>
      </c>
      <c r="I4071" s="27" t="str">
        <f t="array" ref="I4071">INDEX(Def_Instancias_Equipamentos!$E$2:$E$5135, MATCH(L4071, Def_Instancias_Equipamentos!$D$2:$D$5135, 0), 1)</f>
        <v>SI-06C4</v>
      </c>
      <c r="J4071" s="27" t="str">
        <f t="shared" si="26"/>
        <v>INTERNO</v>
      </c>
      <c r="K4071" s="28" t="str">
        <f>Def_Instancias_Equipamentos!$D$575</f>
        <v>SI-06C4:DI-BPMPkup</v>
      </c>
      <c r="L4071" s="19" t="str">
        <f>Def_Instancias_Equipamentos!$D$1086</f>
        <v>SI-06C4:DI-BPMSigPatch</v>
      </c>
      <c r="M4071" s="44" t="s">
        <v>74</v>
      </c>
      <c r="N4071" s="30" t="s">
        <v>45</v>
      </c>
      <c r="O4071" s="28" t="str">
        <f>Def_Sistemas_Conectores_Cabos!$B$8</f>
        <v>SMA-RP 50-ohm</v>
      </c>
      <c r="P4071" s="19" t="str">
        <f>Def_Sistemas_Conectores_Cabos!$B$8</f>
        <v>SMA-RP 50-ohm</v>
      </c>
      <c r="Q4071" s="231" t="s">
        <v>1359</v>
      </c>
      <c r="R4071" s="45">
        <v>0.5</v>
      </c>
      <c r="S4071" s="45">
        <v>0.5</v>
      </c>
      <c r="T4071" s="19" t="str">
        <f>Def_Sistemas_Conectores_Cabos!$C$8</f>
        <v>Cabo coaxial semi-rígido</v>
      </c>
      <c r="U4071" s="56"/>
      <c r="V4071" s="33"/>
      <c r="W4071" s="33"/>
      <c r="X4071" s="33"/>
    </row>
    <row r="4072" ht="15.75" customHeight="1">
      <c r="A4072" s="19" t="str">
        <f>Def_Sistemas_Conectores_Cabos!$A$22</f>
        <v>BPM de elétrons</v>
      </c>
      <c r="B4072" s="22" t="str">
        <f>Datas_Entregas!$A$3</f>
        <v>BTS/Anel</v>
      </c>
      <c r="C4072" s="25">
        <f t="array" ref="C4072">INDEX(Datas_Entregas!$B$2:$B$100, MATCH(B4072, Datas_Entregas!$A$2:$A$100, 0), 1)</f>
        <v>43296</v>
      </c>
      <c r="D4072" s="22" t="str">
        <f>Def_Status_Montagem!$A$4</f>
        <v>Comprado / Esperando entrega</v>
      </c>
      <c r="E4072" s="35" t="str">
        <f>Def_Status_Montagem!$B$4</f>
        <v>Contratada (inclui etiqueta)</v>
      </c>
      <c r="F4072" s="26"/>
      <c r="G4072" s="27"/>
      <c r="H4072" s="26" t="str">
        <f t="array" ref="H4072">INDEX(Def_Instancias_Equipamentos!$E$2:$E$5135, MATCH(K4072, Def_Instancias_Equipamentos!$D$2:$D$5135, 0), 1)</f>
        <v>SI-06M1</v>
      </c>
      <c r="I4072" s="27" t="str">
        <f t="array" ref="I4072">INDEX(Def_Instancias_Equipamentos!$E$2:$E$5135, MATCH(L4072, Def_Instancias_Equipamentos!$D$2:$D$5135, 0), 1)</f>
        <v>SI-06M1</v>
      </c>
      <c r="J4072" s="27" t="str">
        <f t="shared" si="26"/>
        <v>INTERNO</v>
      </c>
      <c r="K4072" s="28" t="str">
        <f>Def_Instancias_Equipamentos!$D$576</f>
        <v>SI-06M1:DI-BPMPkup</v>
      </c>
      <c r="L4072" s="19" t="str">
        <f>Def_Instancias_Equipamentos!$D$1087</f>
        <v>SI-06M1:DI-BPMSigPatch</v>
      </c>
      <c r="M4072" s="44" t="s">
        <v>74</v>
      </c>
      <c r="N4072" s="30" t="s">
        <v>45</v>
      </c>
      <c r="O4072" s="28" t="str">
        <f>Def_Sistemas_Conectores_Cabos!$B$8</f>
        <v>SMA-RP 50-ohm</v>
      </c>
      <c r="P4072" s="19" t="str">
        <f>Def_Sistemas_Conectores_Cabos!$B$8</f>
        <v>SMA-RP 50-ohm</v>
      </c>
      <c r="Q4072" s="231" t="s">
        <v>1359</v>
      </c>
      <c r="R4072" s="45">
        <v>0.5</v>
      </c>
      <c r="S4072" s="45">
        <v>0.5</v>
      </c>
      <c r="T4072" s="19" t="str">
        <f>Def_Sistemas_Conectores_Cabos!$C$8</f>
        <v>Cabo coaxial semi-rígido</v>
      </c>
      <c r="U4072" s="56"/>
      <c r="V4072" s="33"/>
      <c r="W4072" s="33"/>
      <c r="X4072" s="33"/>
    </row>
    <row r="4073" ht="15.75" customHeight="1">
      <c r="A4073" s="19" t="str">
        <f>Def_Sistemas_Conectores_Cabos!$A$22</f>
        <v>BPM de elétrons</v>
      </c>
      <c r="B4073" s="22" t="str">
        <f>Datas_Entregas!$A$3</f>
        <v>BTS/Anel</v>
      </c>
      <c r="C4073" s="25">
        <f t="array" ref="C4073">INDEX(Datas_Entregas!$B$2:$B$100, MATCH(B4073, Datas_Entregas!$A$2:$A$100, 0), 1)</f>
        <v>43296</v>
      </c>
      <c r="D4073" s="22" t="str">
        <f>Def_Status_Montagem!$A$4</f>
        <v>Comprado / Esperando entrega</v>
      </c>
      <c r="E4073" s="35" t="str">
        <f>Def_Status_Montagem!$B$4</f>
        <v>Contratada (inclui etiqueta)</v>
      </c>
      <c r="F4073" s="26"/>
      <c r="G4073" s="27"/>
      <c r="H4073" s="26" t="str">
        <f t="array" ref="H4073">INDEX(Def_Instancias_Equipamentos!$E$2:$E$5135, MATCH(K4073, Def_Instancias_Equipamentos!$D$2:$D$5135, 0), 1)</f>
        <v>SI-06M2</v>
      </c>
      <c r="I4073" s="27" t="str">
        <f t="array" ref="I4073">INDEX(Def_Instancias_Equipamentos!$E$2:$E$5135, MATCH(L4073, Def_Instancias_Equipamentos!$D$2:$D$5135, 0), 1)</f>
        <v>SI-06M2</v>
      </c>
      <c r="J4073" s="27" t="str">
        <f t="shared" si="26"/>
        <v>INTERNO</v>
      </c>
      <c r="K4073" s="28" t="str">
        <f>Def_Instancias_Equipamentos!$D$577</f>
        <v>SI-06M2:DI-BPMPkup</v>
      </c>
      <c r="L4073" s="19" t="str">
        <f>Def_Instancias_Equipamentos!$D$1088</f>
        <v>SI-06M2:DI-BPMSigPatch</v>
      </c>
      <c r="M4073" s="44" t="s">
        <v>74</v>
      </c>
      <c r="N4073" s="30" t="s">
        <v>45</v>
      </c>
      <c r="O4073" s="28" t="str">
        <f>Def_Sistemas_Conectores_Cabos!$B$8</f>
        <v>SMA-RP 50-ohm</v>
      </c>
      <c r="P4073" s="19" t="str">
        <f>Def_Sistemas_Conectores_Cabos!$B$8</f>
        <v>SMA-RP 50-ohm</v>
      </c>
      <c r="Q4073" s="231" t="s">
        <v>1359</v>
      </c>
      <c r="R4073" s="45">
        <v>0.5</v>
      </c>
      <c r="S4073" s="45">
        <v>0.5</v>
      </c>
      <c r="T4073" s="19" t="str">
        <f>Def_Sistemas_Conectores_Cabos!$C$8</f>
        <v>Cabo coaxial semi-rígido</v>
      </c>
      <c r="U4073" s="56"/>
      <c r="V4073" s="33"/>
      <c r="W4073" s="33"/>
      <c r="X4073" s="33"/>
    </row>
    <row r="4074" ht="15.75" customHeight="1">
      <c r="A4074" s="19" t="str">
        <f>Def_Sistemas_Conectores_Cabos!$A$22</f>
        <v>BPM de elétrons</v>
      </c>
      <c r="B4074" s="22" t="str">
        <f>Datas_Entregas!$A$3</f>
        <v>BTS/Anel</v>
      </c>
      <c r="C4074" s="25">
        <f t="array" ref="C4074">INDEX(Datas_Entregas!$B$2:$B$100, MATCH(B4074, Datas_Entregas!$A$2:$A$100, 0), 1)</f>
        <v>43296</v>
      </c>
      <c r="D4074" s="22" t="str">
        <f>Def_Status_Montagem!$A$4</f>
        <v>Comprado / Esperando entrega</v>
      </c>
      <c r="E4074" s="35" t="str">
        <f>Def_Status_Montagem!$B$4</f>
        <v>Contratada (inclui etiqueta)</v>
      </c>
      <c r="F4074" s="26"/>
      <c r="G4074" s="27"/>
      <c r="H4074" s="26" t="str">
        <f t="array" ref="H4074">INDEX(Def_Instancias_Equipamentos!$E$2:$E$5135, MATCH(K4074, Def_Instancias_Equipamentos!$D$2:$D$5135, 0), 1)</f>
        <v>SI-06SB</v>
      </c>
      <c r="I4074" s="27" t="str">
        <f t="array" ref="I4074">INDEX(Def_Instancias_Equipamentos!$E$2:$E$5135, MATCH(L4074, Def_Instancias_Equipamentos!$D$2:$D$5135, 0), 1)</f>
        <v>SI-06SB</v>
      </c>
      <c r="J4074" s="27" t="str">
        <f t="shared" si="26"/>
        <v>INTERNO</v>
      </c>
      <c r="K4074" s="28" t="str">
        <f>Def_Instancias_Equipamentos!$D$700</f>
        <v>SI-06SB:DI-BPMPkup-1</v>
      </c>
      <c r="L4074" s="19" t="str">
        <f>Def_Instancias_Equipamentos!$D$1211</f>
        <v>SI-06SB:DI-BPMSigPatch-1</v>
      </c>
      <c r="M4074" s="44" t="s">
        <v>74</v>
      </c>
      <c r="N4074" s="30" t="s">
        <v>45</v>
      </c>
      <c r="O4074" s="28" t="str">
        <f>Def_Sistemas_Conectores_Cabos!$B$8</f>
        <v>SMA-RP 50-ohm</v>
      </c>
      <c r="P4074" s="19" t="str">
        <f>Def_Sistemas_Conectores_Cabos!$B$8</f>
        <v>SMA-RP 50-ohm</v>
      </c>
      <c r="Q4074" s="231" t="s">
        <v>1359</v>
      </c>
      <c r="R4074" s="45">
        <v>0.5</v>
      </c>
      <c r="S4074" s="45">
        <v>0.5</v>
      </c>
      <c r="T4074" s="19" t="str">
        <f>Def_Sistemas_Conectores_Cabos!$C$8</f>
        <v>Cabo coaxial semi-rígido</v>
      </c>
      <c r="U4074" s="56"/>
      <c r="V4074" s="33"/>
      <c r="W4074" s="33"/>
      <c r="X4074" s="33"/>
    </row>
    <row r="4075" ht="15.75" customHeight="1">
      <c r="A4075" s="19" t="str">
        <f>Def_Sistemas_Conectores_Cabos!$A$22</f>
        <v>BPM de elétrons</v>
      </c>
      <c r="B4075" s="22" t="str">
        <f>Datas_Entregas!$A$3</f>
        <v>BTS/Anel</v>
      </c>
      <c r="C4075" s="25">
        <f t="array" ref="C4075">INDEX(Datas_Entregas!$B$2:$B$100, MATCH(B4075, Datas_Entregas!$A$2:$A$100, 0), 1)</f>
        <v>43296</v>
      </c>
      <c r="D4075" s="22" t="str">
        <f>Def_Status_Montagem!$A$4</f>
        <v>Comprado / Esperando entrega</v>
      </c>
      <c r="E4075" s="35" t="str">
        <f>Def_Status_Montagem!$B$4</f>
        <v>Contratada (inclui etiqueta)</v>
      </c>
      <c r="F4075" s="26"/>
      <c r="G4075" s="27"/>
      <c r="H4075" s="26" t="str">
        <f t="array" ref="H4075">INDEX(Def_Instancias_Equipamentos!$E$2:$E$5135, MATCH(K4075, Def_Instancias_Equipamentos!$D$2:$D$5135, 0), 1)</f>
        <v>SI-06SB</v>
      </c>
      <c r="I4075" s="27" t="str">
        <f t="array" ref="I4075">INDEX(Def_Instancias_Equipamentos!$E$2:$E$5135, MATCH(L4075, Def_Instancias_Equipamentos!$D$2:$D$5135, 0), 1)</f>
        <v>SI-06SB</v>
      </c>
      <c r="J4075" s="27" t="str">
        <f t="shared" si="26"/>
        <v>INTERNO</v>
      </c>
      <c r="K4075" s="28" t="str">
        <f>Def_Instancias_Equipamentos!$D$701</f>
        <v>SI-06SB:DI-BPMPkup-2</v>
      </c>
      <c r="L4075" s="19" t="str">
        <f>Def_Instancias_Equipamentos!$D$1212</f>
        <v>SI-06SB:DI-BPMSigPatch-2</v>
      </c>
      <c r="M4075" s="44" t="s">
        <v>74</v>
      </c>
      <c r="N4075" s="30" t="s">
        <v>45</v>
      </c>
      <c r="O4075" s="28" t="str">
        <f>Def_Sistemas_Conectores_Cabos!$B$8</f>
        <v>SMA-RP 50-ohm</v>
      </c>
      <c r="P4075" s="19" t="str">
        <f>Def_Sistemas_Conectores_Cabos!$B$8</f>
        <v>SMA-RP 50-ohm</v>
      </c>
      <c r="Q4075" s="231" t="s">
        <v>1359</v>
      </c>
      <c r="R4075" s="45">
        <v>0.5</v>
      </c>
      <c r="S4075" s="45">
        <v>0.5</v>
      </c>
      <c r="T4075" s="19" t="str">
        <f>Def_Sistemas_Conectores_Cabos!$C$8</f>
        <v>Cabo coaxial semi-rígido</v>
      </c>
      <c r="U4075" s="56"/>
      <c r="V4075" s="33"/>
      <c r="W4075" s="33"/>
      <c r="X4075" s="33"/>
    </row>
    <row r="4076" ht="15.75" customHeight="1">
      <c r="A4076" s="19" t="str">
        <f>Def_Sistemas_Conectores_Cabos!$A$22</f>
        <v>BPM de elétrons</v>
      </c>
      <c r="B4076" s="22" t="str">
        <f>Datas_Entregas!$A$3</f>
        <v>BTS/Anel</v>
      </c>
      <c r="C4076" s="25">
        <f t="array" ref="C4076">INDEX(Datas_Entregas!$B$2:$B$100, MATCH(B4076, Datas_Entregas!$A$2:$A$100, 0), 1)</f>
        <v>43296</v>
      </c>
      <c r="D4076" s="22" t="str">
        <f>Def_Status_Montagem!$A$4</f>
        <v>Comprado / Esperando entrega</v>
      </c>
      <c r="E4076" s="35" t="str">
        <f>Def_Status_Montagem!$B$4</f>
        <v>Contratada (inclui etiqueta)</v>
      </c>
      <c r="F4076" s="26"/>
      <c r="G4076" s="27"/>
      <c r="H4076" s="26" t="str">
        <f t="array" ref="H4076">INDEX(Def_Instancias_Equipamentos!$E$2:$E$5135, MATCH(K4076, Def_Instancias_Equipamentos!$D$2:$D$5135, 0), 1)</f>
        <v>SI-07C1</v>
      </c>
      <c r="I4076" s="27" t="str">
        <f t="array" ref="I4076">INDEX(Def_Instancias_Equipamentos!$E$2:$E$5135, MATCH(L4076, Def_Instancias_Equipamentos!$D$2:$D$5135, 0), 1)</f>
        <v>SI-07C1</v>
      </c>
      <c r="J4076" s="27" t="str">
        <f t="shared" si="26"/>
        <v>INTERNO</v>
      </c>
      <c r="K4076" s="28" t="str">
        <f>Def_Instancias_Equipamentos!$D$578</f>
        <v>SI-07C1:DI-BPMPkup-1</v>
      </c>
      <c r="L4076" s="19" t="str">
        <f>Def_Instancias_Equipamentos!$D$1089</f>
        <v>SI-07C1:DI-BPMSigPatch-1</v>
      </c>
      <c r="M4076" s="44" t="s">
        <v>74</v>
      </c>
      <c r="N4076" s="30" t="s">
        <v>45</v>
      </c>
      <c r="O4076" s="28" t="str">
        <f>Def_Sistemas_Conectores_Cabos!$B$8</f>
        <v>SMA-RP 50-ohm</v>
      </c>
      <c r="P4076" s="19" t="str">
        <f>Def_Sistemas_Conectores_Cabos!$B$8</f>
        <v>SMA-RP 50-ohm</v>
      </c>
      <c r="Q4076" s="231" t="s">
        <v>1359</v>
      </c>
      <c r="R4076" s="45">
        <v>0.5</v>
      </c>
      <c r="S4076" s="45">
        <v>0.5</v>
      </c>
      <c r="T4076" s="19" t="str">
        <f>Def_Sistemas_Conectores_Cabos!$C$8</f>
        <v>Cabo coaxial semi-rígido</v>
      </c>
      <c r="U4076" s="56"/>
      <c r="V4076" s="33"/>
      <c r="W4076" s="33"/>
      <c r="X4076" s="33"/>
    </row>
    <row r="4077" ht="15.75" customHeight="1">
      <c r="A4077" s="19" t="str">
        <f>Def_Sistemas_Conectores_Cabos!$A$22</f>
        <v>BPM de elétrons</v>
      </c>
      <c r="B4077" s="22" t="str">
        <f>Datas_Entregas!$A$3</f>
        <v>BTS/Anel</v>
      </c>
      <c r="C4077" s="25">
        <f t="array" ref="C4077">INDEX(Datas_Entregas!$B$2:$B$100, MATCH(B4077, Datas_Entregas!$A$2:$A$100, 0), 1)</f>
        <v>43296</v>
      </c>
      <c r="D4077" s="22" t="str">
        <f>Def_Status_Montagem!$A$4</f>
        <v>Comprado / Esperando entrega</v>
      </c>
      <c r="E4077" s="35" t="str">
        <f>Def_Status_Montagem!$B$4</f>
        <v>Contratada (inclui etiqueta)</v>
      </c>
      <c r="F4077" s="26"/>
      <c r="G4077" s="27"/>
      <c r="H4077" s="26" t="str">
        <f t="array" ref="H4077">INDEX(Def_Instancias_Equipamentos!$E$2:$E$5135, MATCH(K4077, Def_Instancias_Equipamentos!$D$2:$D$5135, 0), 1)</f>
        <v>SI-07C1</v>
      </c>
      <c r="I4077" s="27" t="str">
        <f t="array" ref="I4077">INDEX(Def_Instancias_Equipamentos!$E$2:$E$5135, MATCH(L4077, Def_Instancias_Equipamentos!$D$2:$D$5135, 0), 1)</f>
        <v>SI-07C1</v>
      </c>
      <c r="J4077" s="27" t="str">
        <f t="shared" si="26"/>
        <v>INTERNO</v>
      </c>
      <c r="K4077" s="28" t="str">
        <f>Def_Instancias_Equipamentos!$D$579</f>
        <v>SI-07C1:DI-BPMPkup-2</v>
      </c>
      <c r="L4077" s="19" t="str">
        <f>Def_Instancias_Equipamentos!$D$1090</f>
        <v>SI-07C1:DI-BPMSigPatch-2</v>
      </c>
      <c r="M4077" s="44" t="s">
        <v>74</v>
      </c>
      <c r="N4077" s="30" t="s">
        <v>45</v>
      </c>
      <c r="O4077" s="28" t="str">
        <f>Def_Sistemas_Conectores_Cabos!$B$8</f>
        <v>SMA-RP 50-ohm</v>
      </c>
      <c r="P4077" s="19" t="str">
        <f>Def_Sistemas_Conectores_Cabos!$B$8</f>
        <v>SMA-RP 50-ohm</v>
      </c>
      <c r="Q4077" s="231" t="s">
        <v>1359</v>
      </c>
      <c r="R4077" s="45">
        <v>0.5</v>
      </c>
      <c r="S4077" s="45">
        <v>0.5</v>
      </c>
      <c r="T4077" s="19" t="str">
        <f>Def_Sistemas_Conectores_Cabos!$C$8</f>
        <v>Cabo coaxial semi-rígido</v>
      </c>
      <c r="U4077" s="56"/>
      <c r="V4077" s="33"/>
      <c r="W4077" s="33"/>
      <c r="X4077" s="33"/>
    </row>
    <row r="4078" ht="15.75" customHeight="1">
      <c r="A4078" s="19" t="str">
        <f>Def_Sistemas_Conectores_Cabos!$A$22</f>
        <v>BPM de elétrons</v>
      </c>
      <c r="B4078" s="22" t="str">
        <f>Datas_Entregas!$A$3</f>
        <v>BTS/Anel</v>
      </c>
      <c r="C4078" s="25">
        <f t="array" ref="C4078">INDEX(Datas_Entregas!$B$2:$B$100, MATCH(B4078, Datas_Entregas!$A$2:$A$100, 0), 1)</f>
        <v>43296</v>
      </c>
      <c r="D4078" s="22" t="str">
        <f>Def_Status_Montagem!$A$4</f>
        <v>Comprado / Esperando entrega</v>
      </c>
      <c r="E4078" s="35" t="str">
        <f>Def_Status_Montagem!$B$4</f>
        <v>Contratada (inclui etiqueta)</v>
      </c>
      <c r="F4078" s="26"/>
      <c r="G4078" s="27"/>
      <c r="H4078" s="26" t="str">
        <f t="array" ref="H4078">INDEX(Def_Instancias_Equipamentos!$E$2:$E$5135, MATCH(K4078, Def_Instancias_Equipamentos!$D$2:$D$5135, 0), 1)</f>
        <v>SI-07C2</v>
      </c>
      <c r="I4078" s="27" t="str">
        <f t="array" ref="I4078">INDEX(Def_Instancias_Equipamentos!$E$2:$E$5135, MATCH(L4078, Def_Instancias_Equipamentos!$D$2:$D$5135, 0), 1)</f>
        <v>SI-07C2</v>
      </c>
      <c r="J4078" s="27" t="str">
        <f t="shared" si="26"/>
        <v>INTERNO</v>
      </c>
      <c r="K4078" s="28" t="str">
        <f>Def_Instancias_Equipamentos!$D$580</f>
        <v>SI-07C2:DI-BPMPkup</v>
      </c>
      <c r="L4078" s="19" t="str">
        <f>Def_Instancias_Equipamentos!$D$1091</f>
        <v>SI-07C2:DI-BPMSigPatch</v>
      </c>
      <c r="M4078" s="44" t="s">
        <v>74</v>
      </c>
      <c r="N4078" s="30" t="s">
        <v>45</v>
      </c>
      <c r="O4078" s="28" t="str">
        <f>Def_Sistemas_Conectores_Cabos!$B$8</f>
        <v>SMA-RP 50-ohm</v>
      </c>
      <c r="P4078" s="19" t="str">
        <f>Def_Sistemas_Conectores_Cabos!$B$8</f>
        <v>SMA-RP 50-ohm</v>
      </c>
      <c r="Q4078" s="231" t="s">
        <v>1359</v>
      </c>
      <c r="R4078" s="45">
        <v>0.5</v>
      </c>
      <c r="S4078" s="45">
        <v>0.5</v>
      </c>
      <c r="T4078" s="19" t="str">
        <f>Def_Sistemas_Conectores_Cabos!$C$8</f>
        <v>Cabo coaxial semi-rígido</v>
      </c>
      <c r="U4078" s="56"/>
      <c r="V4078" s="33"/>
      <c r="W4078" s="33"/>
      <c r="X4078" s="33"/>
    </row>
    <row r="4079" ht="15.75" customHeight="1">
      <c r="A4079" s="19" t="str">
        <f>Def_Sistemas_Conectores_Cabos!$A$22</f>
        <v>BPM de elétrons</v>
      </c>
      <c r="B4079" s="22" t="str">
        <f>Datas_Entregas!$A$3</f>
        <v>BTS/Anel</v>
      </c>
      <c r="C4079" s="25">
        <f t="array" ref="C4079">INDEX(Datas_Entregas!$B$2:$B$100, MATCH(B4079, Datas_Entregas!$A$2:$A$100, 0), 1)</f>
        <v>43296</v>
      </c>
      <c r="D4079" s="22" t="str">
        <f>Def_Status_Montagem!$A$4</f>
        <v>Comprado / Esperando entrega</v>
      </c>
      <c r="E4079" s="35" t="str">
        <f>Def_Status_Montagem!$B$4</f>
        <v>Contratada (inclui etiqueta)</v>
      </c>
      <c r="F4079" s="26"/>
      <c r="G4079" s="27"/>
      <c r="H4079" s="26" t="str">
        <f t="array" ref="H4079">INDEX(Def_Instancias_Equipamentos!$E$2:$E$5135, MATCH(K4079, Def_Instancias_Equipamentos!$D$2:$D$5135, 0), 1)</f>
        <v>SI-07C3</v>
      </c>
      <c r="I4079" s="27" t="str">
        <f t="array" ref="I4079">INDEX(Def_Instancias_Equipamentos!$E$2:$E$5135, MATCH(L4079, Def_Instancias_Equipamentos!$D$2:$D$5135, 0), 1)</f>
        <v>SI-07C3</v>
      </c>
      <c r="J4079" s="27" t="str">
        <f t="shared" si="26"/>
        <v>INTERNO</v>
      </c>
      <c r="K4079" s="28" t="str">
        <f>Def_Instancias_Equipamentos!$D$581</f>
        <v>SI-07C3:DI-BPMPkup-1</v>
      </c>
      <c r="L4079" s="19" t="str">
        <f>Def_Instancias_Equipamentos!$D$1092</f>
        <v>SI-07C3:DI-BPMSigPatch-1</v>
      </c>
      <c r="M4079" s="44" t="s">
        <v>74</v>
      </c>
      <c r="N4079" s="30" t="s">
        <v>45</v>
      </c>
      <c r="O4079" s="28" t="str">
        <f>Def_Sistemas_Conectores_Cabos!$B$8</f>
        <v>SMA-RP 50-ohm</v>
      </c>
      <c r="P4079" s="19" t="str">
        <f>Def_Sistemas_Conectores_Cabos!$B$8</f>
        <v>SMA-RP 50-ohm</v>
      </c>
      <c r="Q4079" s="231" t="s">
        <v>1359</v>
      </c>
      <c r="R4079" s="45">
        <v>0.5</v>
      </c>
      <c r="S4079" s="45">
        <v>0.5</v>
      </c>
      <c r="T4079" s="19" t="str">
        <f>Def_Sistemas_Conectores_Cabos!$C$8</f>
        <v>Cabo coaxial semi-rígido</v>
      </c>
      <c r="U4079" s="56"/>
      <c r="V4079" s="33"/>
      <c r="W4079" s="33"/>
      <c r="X4079" s="33"/>
    </row>
    <row r="4080" ht="15.75" customHeight="1">
      <c r="A4080" s="19" t="str">
        <f>Def_Sistemas_Conectores_Cabos!$A$22</f>
        <v>BPM de elétrons</v>
      </c>
      <c r="B4080" s="22" t="str">
        <f>Datas_Entregas!$A$3</f>
        <v>BTS/Anel</v>
      </c>
      <c r="C4080" s="25">
        <f t="array" ref="C4080">INDEX(Datas_Entregas!$B$2:$B$100, MATCH(B4080, Datas_Entregas!$A$2:$A$100, 0), 1)</f>
        <v>43296</v>
      </c>
      <c r="D4080" s="22" t="str">
        <f>Def_Status_Montagem!$A$4</f>
        <v>Comprado / Esperando entrega</v>
      </c>
      <c r="E4080" s="35" t="str">
        <f>Def_Status_Montagem!$B$4</f>
        <v>Contratada (inclui etiqueta)</v>
      </c>
      <c r="F4080" s="26"/>
      <c r="G4080" s="27"/>
      <c r="H4080" s="26" t="str">
        <f t="array" ref="H4080">INDEX(Def_Instancias_Equipamentos!$E$2:$E$5135, MATCH(K4080, Def_Instancias_Equipamentos!$D$2:$D$5135, 0), 1)</f>
        <v>SI-07C3</v>
      </c>
      <c r="I4080" s="27" t="str">
        <f t="array" ref="I4080">INDEX(Def_Instancias_Equipamentos!$E$2:$E$5135, MATCH(L4080, Def_Instancias_Equipamentos!$D$2:$D$5135, 0), 1)</f>
        <v>SI-07C3</v>
      </c>
      <c r="J4080" s="27" t="str">
        <f t="shared" si="26"/>
        <v>INTERNO</v>
      </c>
      <c r="K4080" s="28" t="str">
        <f>Def_Instancias_Equipamentos!$D$582</f>
        <v>SI-07C3:DI-BPMPkup-2</v>
      </c>
      <c r="L4080" s="19" t="str">
        <f>Def_Instancias_Equipamentos!$D$1093</f>
        <v>SI-07C3:DI-BPMSigPatch-2</v>
      </c>
      <c r="M4080" s="44" t="s">
        <v>74</v>
      </c>
      <c r="N4080" s="30" t="s">
        <v>45</v>
      </c>
      <c r="O4080" s="28" t="str">
        <f>Def_Sistemas_Conectores_Cabos!$B$8</f>
        <v>SMA-RP 50-ohm</v>
      </c>
      <c r="P4080" s="19" t="str">
        <f>Def_Sistemas_Conectores_Cabos!$B$8</f>
        <v>SMA-RP 50-ohm</v>
      </c>
      <c r="Q4080" s="231" t="s">
        <v>1359</v>
      </c>
      <c r="R4080" s="45">
        <v>0.5</v>
      </c>
      <c r="S4080" s="45">
        <v>0.5</v>
      </c>
      <c r="T4080" s="19" t="str">
        <f>Def_Sistemas_Conectores_Cabos!$C$8</f>
        <v>Cabo coaxial semi-rígido</v>
      </c>
      <c r="U4080" s="56"/>
      <c r="V4080" s="33"/>
      <c r="W4080" s="33"/>
      <c r="X4080" s="33"/>
    </row>
    <row r="4081" ht="15.75" customHeight="1">
      <c r="A4081" s="19" t="str">
        <f>Def_Sistemas_Conectores_Cabos!$A$22</f>
        <v>BPM de elétrons</v>
      </c>
      <c r="B4081" s="22" t="str">
        <f>Datas_Entregas!$A$3</f>
        <v>BTS/Anel</v>
      </c>
      <c r="C4081" s="25">
        <f t="array" ref="C4081">INDEX(Datas_Entregas!$B$2:$B$100, MATCH(B4081, Datas_Entregas!$A$2:$A$100, 0), 1)</f>
        <v>43296</v>
      </c>
      <c r="D4081" s="22" t="str">
        <f>Def_Status_Montagem!$A$4</f>
        <v>Comprado / Esperando entrega</v>
      </c>
      <c r="E4081" s="35" t="str">
        <f>Def_Status_Montagem!$B$4</f>
        <v>Contratada (inclui etiqueta)</v>
      </c>
      <c r="F4081" s="26"/>
      <c r="G4081" s="27"/>
      <c r="H4081" s="26" t="str">
        <f t="array" ref="H4081">INDEX(Def_Instancias_Equipamentos!$E$2:$E$5135, MATCH(K4081, Def_Instancias_Equipamentos!$D$2:$D$5135, 0), 1)</f>
        <v>SI-07C4</v>
      </c>
      <c r="I4081" s="27" t="str">
        <f t="array" ref="I4081">INDEX(Def_Instancias_Equipamentos!$E$2:$E$5135, MATCH(L4081, Def_Instancias_Equipamentos!$D$2:$D$5135, 0), 1)</f>
        <v>SI-07C4</v>
      </c>
      <c r="J4081" s="27" t="str">
        <f t="shared" si="26"/>
        <v>INTERNO</v>
      </c>
      <c r="K4081" s="28" t="str">
        <f>Def_Instancias_Equipamentos!$D$583</f>
        <v>SI-07C4:DI-BPMPkup</v>
      </c>
      <c r="L4081" s="19" t="str">
        <f>Def_Instancias_Equipamentos!$D$1094</f>
        <v>SI-07C4:DI-BPMSigPatch</v>
      </c>
      <c r="M4081" s="44" t="s">
        <v>74</v>
      </c>
      <c r="N4081" s="30" t="s">
        <v>45</v>
      </c>
      <c r="O4081" s="28" t="str">
        <f>Def_Sistemas_Conectores_Cabos!$B$8</f>
        <v>SMA-RP 50-ohm</v>
      </c>
      <c r="P4081" s="19" t="str">
        <f>Def_Sistemas_Conectores_Cabos!$B$8</f>
        <v>SMA-RP 50-ohm</v>
      </c>
      <c r="Q4081" s="231" t="s">
        <v>1359</v>
      </c>
      <c r="R4081" s="45">
        <v>0.5</v>
      </c>
      <c r="S4081" s="45">
        <v>0.5</v>
      </c>
      <c r="T4081" s="19" t="str">
        <f>Def_Sistemas_Conectores_Cabos!$C$8</f>
        <v>Cabo coaxial semi-rígido</v>
      </c>
      <c r="U4081" s="56"/>
      <c r="V4081" s="33"/>
      <c r="W4081" s="33"/>
      <c r="X4081" s="33"/>
    </row>
    <row r="4082" ht="15.75" customHeight="1">
      <c r="A4082" s="19" t="str">
        <f>Def_Sistemas_Conectores_Cabos!$A$22</f>
        <v>BPM de elétrons</v>
      </c>
      <c r="B4082" s="22" t="str">
        <f>Datas_Entregas!$A$3</f>
        <v>BTS/Anel</v>
      </c>
      <c r="C4082" s="25">
        <f t="array" ref="C4082">INDEX(Datas_Entregas!$B$2:$B$100, MATCH(B4082, Datas_Entregas!$A$2:$A$100, 0), 1)</f>
        <v>43296</v>
      </c>
      <c r="D4082" s="22" t="str">
        <f>Def_Status_Montagem!$A$4</f>
        <v>Comprado / Esperando entrega</v>
      </c>
      <c r="E4082" s="35" t="str">
        <f>Def_Status_Montagem!$B$4</f>
        <v>Contratada (inclui etiqueta)</v>
      </c>
      <c r="F4082" s="26"/>
      <c r="G4082" s="27"/>
      <c r="H4082" s="26" t="str">
        <f t="array" ref="H4082">INDEX(Def_Instancias_Equipamentos!$E$2:$E$5135, MATCH(K4082, Def_Instancias_Equipamentos!$D$2:$D$5135, 0), 1)</f>
        <v>SI-07M1</v>
      </c>
      <c r="I4082" s="27" t="str">
        <f t="array" ref="I4082">INDEX(Def_Instancias_Equipamentos!$E$2:$E$5135, MATCH(L4082, Def_Instancias_Equipamentos!$D$2:$D$5135, 0), 1)</f>
        <v>SI-07M1</v>
      </c>
      <c r="J4082" s="27" t="str">
        <f t="shared" si="26"/>
        <v>INTERNO</v>
      </c>
      <c r="K4082" s="28" t="str">
        <f>Def_Instancias_Equipamentos!$D$584</f>
        <v>SI-07M1:DI-BPMPkup</v>
      </c>
      <c r="L4082" s="19" t="str">
        <f>Def_Instancias_Equipamentos!$D$1095</f>
        <v>SI-07M1:DI-BPMSigPatch</v>
      </c>
      <c r="M4082" s="44" t="s">
        <v>74</v>
      </c>
      <c r="N4082" s="30" t="s">
        <v>45</v>
      </c>
      <c r="O4082" s="28" t="str">
        <f>Def_Sistemas_Conectores_Cabos!$B$8</f>
        <v>SMA-RP 50-ohm</v>
      </c>
      <c r="P4082" s="19" t="str">
        <f>Def_Sistemas_Conectores_Cabos!$B$8</f>
        <v>SMA-RP 50-ohm</v>
      </c>
      <c r="Q4082" s="231" t="s">
        <v>1359</v>
      </c>
      <c r="R4082" s="45">
        <v>0.5</v>
      </c>
      <c r="S4082" s="45">
        <v>0.5</v>
      </c>
      <c r="T4082" s="19" t="str">
        <f>Def_Sistemas_Conectores_Cabos!$C$8</f>
        <v>Cabo coaxial semi-rígido</v>
      </c>
      <c r="U4082" s="56"/>
      <c r="V4082" s="33"/>
      <c r="W4082" s="33"/>
      <c r="X4082" s="33"/>
    </row>
    <row r="4083" ht="15.75" customHeight="1">
      <c r="A4083" s="19" t="str">
        <f>Def_Sistemas_Conectores_Cabos!$A$22</f>
        <v>BPM de elétrons</v>
      </c>
      <c r="B4083" s="22" t="str">
        <f>Datas_Entregas!$A$3</f>
        <v>BTS/Anel</v>
      </c>
      <c r="C4083" s="25">
        <f t="array" ref="C4083">INDEX(Datas_Entregas!$B$2:$B$100, MATCH(B4083, Datas_Entregas!$A$2:$A$100, 0), 1)</f>
        <v>43296</v>
      </c>
      <c r="D4083" s="22" t="str">
        <f>Def_Status_Montagem!$A$4</f>
        <v>Comprado / Esperando entrega</v>
      </c>
      <c r="E4083" s="35" t="str">
        <f>Def_Status_Montagem!$B$4</f>
        <v>Contratada (inclui etiqueta)</v>
      </c>
      <c r="F4083" s="26"/>
      <c r="G4083" s="27"/>
      <c r="H4083" s="26" t="str">
        <f t="array" ref="H4083">INDEX(Def_Instancias_Equipamentos!$E$2:$E$5135, MATCH(K4083, Def_Instancias_Equipamentos!$D$2:$D$5135, 0), 1)</f>
        <v>SI-07M2</v>
      </c>
      <c r="I4083" s="27" t="str">
        <f t="array" ref="I4083">INDEX(Def_Instancias_Equipamentos!$E$2:$E$5135, MATCH(L4083, Def_Instancias_Equipamentos!$D$2:$D$5135, 0), 1)</f>
        <v>SI-07M2</v>
      </c>
      <c r="J4083" s="27" t="str">
        <f t="shared" si="26"/>
        <v>INTERNO</v>
      </c>
      <c r="K4083" s="28" t="str">
        <f>Def_Instancias_Equipamentos!$D$585</f>
        <v>SI-07M2:DI-BPMPkup</v>
      </c>
      <c r="L4083" s="19" t="str">
        <f>Def_Instancias_Equipamentos!$D$1096</f>
        <v>SI-07M2:DI-BPMSigPatch</v>
      </c>
      <c r="M4083" s="44" t="s">
        <v>74</v>
      </c>
      <c r="N4083" s="30" t="s">
        <v>45</v>
      </c>
      <c r="O4083" s="28" t="str">
        <f>Def_Sistemas_Conectores_Cabos!$B$8</f>
        <v>SMA-RP 50-ohm</v>
      </c>
      <c r="P4083" s="19" t="str">
        <f>Def_Sistemas_Conectores_Cabos!$B$8</f>
        <v>SMA-RP 50-ohm</v>
      </c>
      <c r="Q4083" s="231" t="s">
        <v>1359</v>
      </c>
      <c r="R4083" s="45">
        <v>0.5</v>
      </c>
      <c r="S4083" s="45">
        <v>0.5</v>
      </c>
      <c r="T4083" s="19" t="str">
        <f>Def_Sistemas_Conectores_Cabos!$C$8</f>
        <v>Cabo coaxial semi-rígido</v>
      </c>
      <c r="U4083" s="56"/>
      <c r="V4083" s="33"/>
      <c r="W4083" s="33"/>
      <c r="X4083" s="33"/>
    </row>
    <row r="4084" ht="15.75" customHeight="1">
      <c r="A4084" s="19" t="str">
        <f>Def_Sistemas_Conectores_Cabos!$A$22</f>
        <v>BPM de elétrons</v>
      </c>
      <c r="B4084" s="22" t="str">
        <f>Datas_Entregas!$A$3</f>
        <v>BTS/Anel</v>
      </c>
      <c r="C4084" s="25">
        <f t="array" ref="C4084">INDEX(Datas_Entregas!$B$2:$B$100, MATCH(B4084, Datas_Entregas!$A$2:$A$100, 0), 1)</f>
        <v>43296</v>
      </c>
      <c r="D4084" s="22" t="str">
        <f>Def_Status_Montagem!$A$4</f>
        <v>Comprado / Esperando entrega</v>
      </c>
      <c r="E4084" s="35" t="str">
        <f>Def_Status_Montagem!$B$4</f>
        <v>Contratada (inclui etiqueta)</v>
      </c>
      <c r="F4084" s="26"/>
      <c r="G4084" s="27"/>
      <c r="H4084" s="26" t="str">
        <f t="array" ref="H4084">INDEX(Def_Instancias_Equipamentos!$E$2:$E$5135, MATCH(K4084, Def_Instancias_Equipamentos!$D$2:$D$5135, 0), 1)</f>
        <v>SI-07SP</v>
      </c>
      <c r="I4084" s="27" t="str">
        <f t="array" ref="I4084">INDEX(Def_Instancias_Equipamentos!$E$2:$E$5135, MATCH(L4084, Def_Instancias_Equipamentos!$D$2:$D$5135, 0), 1)</f>
        <v>SI-07SP</v>
      </c>
      <c r="J4084" s="27" t="str">
        <f t="shared" si="26"/>
        <v>INTERNO</v>
      </c>
      <c r="K4084" s="28" t="str">
        <f>Def_Instancias_Equipamentos!$D$702</f>
        <v>SI-07SP:DI-BPMPkup-1</v>
      </c>
      <c r="L4084" s="19" t="str">
        <f>Def_Instancias_Equipamentos!$D$1213</f>
        <v>SI-07SP:DI-BPMSigPatch-1</v>
      </c>
      <c r="M4084" s="44" t="s">
        <v>74</v>
      </c>
      <c r="N4084" s="30" t="s">
        <v>45</v>
      </c>
      <c r="O4084" s="28" t="str">
        <f>Def_Sistemas_Conectores_Cabos!$B$8</f>
        <v>SMA-RP 50-ohm</v>
      </c>
      <c r="P4084" s="19" t="str">
        <f>Def_Sistemas_Conectores_Cabos!$B$8</f>
        <v>SMA-RP 50-ohm</v>
      </c>
      <c r="Q4084" s="231" t="s">
        <v>1359</v>
      </c>
      <c r="R4084" s="45">
        <v>0.5</v>
      </c>
      <c r="S4084" s="45">
        <v>0.5</v>
      </c>
      <c r="T4084" s="19" t="str">
        <f>Def_Sistemas_Conectores_Cabos!$C$8</f>
        <v>Cabo coaxial semi-rígido</v>
      </c>
      <c r="U4084" s="56"/>
      <c r="V4084" s="33"/>
      <c r="W4084" s="33"/>
      <c r="X4084" s="33"/>
    </row>
    <row r="4085" ht="15.75" customHeight="1">
      <c r="A4085" s="19" t="str">
        <f>Def_Sistemas_Conectores_Cabos!$A$22</f>
        <v>BPM de elétrons</v>
      </c>
      <c r="B4085" s="22" t="str">
        <f>Datas_Entregas!$A$3</f>
        <v>BTS/Anel</v>
      </c>
      <c r="C4085" s="25">
        <f t="array" ref="C4085">INDEX(Datas_Entregas!$B$2:$B$100, MATCH(B4085, Datas_Entregas!$A$2:$A$100, 0), 1)</f>
        <v>43296</v>
      </c>
      <c r="D4085" s="22" t="str">
        <f>Def_Status_Montagem!$A$4</f>
        <v>Comprado / Esperando entrega</v>
      </c>
      <c r="E4085" s="35" t="str">
        <f>Def_Status_Montagem!$B$4</f>
        <v>Contratada (inclui etiqueta)</v>
      </c>
      <c r="F4085" s="26"/>
      <c r="G4085" s="27"/>
      <c r="H4085" s="26" t="str">
        <f t="array" ref="H4085">INDEX(Def_Instancias_Equipamentos!$E$2:$E$5135, MATCH(K4085, Def_Instancias_Equipamentos!$D$2:$D$5135, 0), 1)</f>
        <v>SI-07SP</v>
      </c>
      <c r="I4085" s="27" t="str">
        <f t="array" ref="I4085">INDEX(Def_Instancias_Equipamentos!$E$2:$E$5135, MATCH(L4085, Def_Instancias_Equipamentos!$D$2:$D$5135, 0), 1)</f>
        <v>SI-07SP</v>
      </c>
      <c r="J4085" s="27" t="str">
        <f t="shared" si="26"/>
        <v>INTERNO</v>
      </c>
      <c r="K4085" s="28" t="str">
        <f>Def_Instancias_Equipamentos!$D$703</f>
        <v>SI-07SP:DI-BPMPkup-2</v>
      </c>
      <c r="L4085" s="19" t="str">
        <f>Def_Instancias_Equipamentos!$D$1214</f>
        <v>SI-07SP:DI-BPMSigPatch-2</v>
      </c>
      <c r="M4085" s="44" t="s">
        <v>74</v>
      </c>
      <c r="N4085" s="30" t="s">
        <v>45</v>
      </c>
      <c r="O4085" s="28" t="str">
        <f>Def_Sistemas_Conectores_Cabos!$B$8</f>
        <v>SMA-RP 50-ohm</v>
      </c>
      <c r="P4085" s="19" t="str">
        <f>Def_Sistemas_Conectores_Cabos!$B$8</f>
        <v>SMA-RP 50-ohm</v>
      </c>
      <c r="Q4085" s="231" t="s">
        <v>1359</v>
      </c>
      <c r="R4085" s="45">
        <v>0.5</v>
      </c>
      <c r="S4085" s="45">
        <v>0.5</v>
      </c>
      <c r="T4085" s="19" t="str">
        <f>Def_Sistemas_Conectores_Cabos!$C$8</f>
        <v>Cabo coaxial semi-rígido</v>
      </c>
      <c r="U4085" s="56"/>
      <c r="V4085" s="33"/>
      <c r="W4085" s="33"/>
      <c r="X4085" s="33"/>
    </row>
    <row r="4086" ht="15.75" customHeight="1">
      <c r="A4086" s="19" t="str">
        <f>Def_Sistemas_Conectores_Cabos!$A$22</f>
        <v>BPM de elétrons</v>
      </c>
      <c r="B4086" s="22" t="str">
        <f>Datas_Entregas!$A$3</f>
        <v>BTS/Anel</v>
      </c>
      <c r="C4086" s="25">
        <f t="array" ref="C4086">INDEX(Datas_Entregas!$B$2:$B$100, MATCH(B4086, Datas_Entregas!$A$2:$A$100, 0), 1)</f>
        <v>43296</v>
      </c>
      <c r="D4086" s="22" t="str">
        <f>Def_Status_Montagem!$A$4</f>
        <v>Comprado / Esperando entrega</v>
      </c>
      <c r="E4086" s="35" t="str">
        <f>Def_Status_Montagem!$B$4</f>
        <v>Contratada (inclui etiqueta)</v>
      </c>
      <c r="F4086" s="26"/>
      <c r="G4086" s="27"/>
      <c r="H4086" s="26" t="str">
        <f t="array" ref="H4086">INDEX(Def_Instancias_Equipamentos!$E$2:$E$5135, MATCH(K4086, Def_Instancias_Equipamentos!$D$2:$D$5135, 0), 1)</f>
        <v>SI-08C1</v>
      </c>
      <c r="I4086" s="27" t="str">
        <f t="array" ref="I4086">INDEX(Def_Instancias_Equipamentos!$E$2:$E$5135, MATCH(L4086, Def_Instancias_Equipamentos!$D$2:$D$5135, 0), 1)</f>
        <v>SI-08C1</v>
      </c>
      <c r="J4086" s="27" t="str">
        <f t="shared" si="26"/>
        <v>INTERNO</v>
      </c>
      <c r="K4086" s="28" t="str">
        <f>Def_Instancias_Equipamentos!$D$586</f>
        <v>SI-08C1:DI-BPMPkup-1</v>
      </c>
      <c r="L4086" s="19" t="str">
        <f>Def_Instancias_Equipamentos!$D$1097</f>
        <v>SI-08C1:DI-BPMSigPatch-1</v>
      </c>
      <c r="M4086" s="44" t="s">
        <v>74</v>
      </c>
      <c r="N4086" s="30" t="s">
        <v>45</v>
      </c>
      <c r="O4086" s="28" t="str">
        <f>Def_Sistemas_Conectores_Cabos!$B$8</f>
        <v>SMA-RP 50-ohm</v>
      </c>
      <c r="P4086" s="19" t="str">
        <f>Def_Sistemas_Conectores_Cabos!$B$8</f>
        <v>SMA-RP 50-ohm</v>
      </c>
      <c r="Q4086" s="231" t="s">
        <v>1359</v>
      </c>
      <c r="R4086" s="45">
        <v>0.5</v>
      </c>
      <c r="S4086" s="45">
        <v>0.5</v>
      </c>
      <c r="T4086" s="19" t="str">
        <f>Def_Sistemas_Conectores_Cabos!$C$8</f>
        <v>Cabo coaxial semi-rígido</v>
      </c>
      <c r="U4086" s="56"/>
      <c r="V4086" s="33"/>
      <c r="W4086" s="33"/>
      <c r="X4086" s="33"/>
    </row>
    <row r="4087" ht="15.75" customHeight="1">
      <c r="A4087" s="19" t="str">
        <f>Def_Sistemas_Conectores_Cabos!$A$22</f>
        <v>BPM de elétrons</v>
      </c>
      <c r="B4087" s="22" t="str">
        <f>Datas_Entregas!$A$3</f>
        <v>BTS/Anel</v>
      </c>
      <c r="C4087" s="25">
        <f t="array" ref="C4087">INDEX(Datas_Entregas!$B$2:$B$100, MATCH(B4087, Datas_Entregas!$A$2:$A$100, 0), 1)</f>
        <v>43296</v>
      </c>
      <c r="D4087" s="22" t="str">
        <f>Def_Status_Montagem!$A$4</f>
        <v>Comprado / Esperando entrega</v>
      </c>
      <c r="E4087" s="35" t="str">
        <f>Def_Status_Montagem!$B$4</f>
        <v>Contratada (inclui etiqueta)</v>
      </c>
      <c r="F4087" s="26"/>
      <c r="G4087" s="27"/>
      <c r="H4087" s="26" t="str">
        <f t="array" ref="H4087">INDEX(Def_Instancias_Equipamentos!$E$2:$E$5135, MATCH(K4087, Def_Instancias_Equipamentos!$D$2:$D$5135, 0), 1)</f>
        <v>SI-08C1</v>
      </c>
      <c r="I4087" s="27" t="str">
        <f t="array" ref="I4087">INDEX(Def_Instancias_Equipamentos!$E$2:$E$5135, MATCH(L4087, Def_Instancias_Equipamentos!$D$2:$D$5135, 0), 1)</f>
        <v>SI-08C1</v>
      </c>
      <c r="J4087" s="27" t="str">
        <f t="shared" si="26"/>
        <v>INTERNO</v>
      </c>
      <c r="K4087" s="28" t="str">
        <f>Def_Instancias_Equipamentos!$D$587</f>
        <v>SI-08C1:DI-BPMPkup-2</v>
      </c>
      <c r="L4087" s="19" t="str">
        <f>Def_Instancias_Equipamentos!$D$1098</f>
        <v>SI-08C1:DI-BPMSigPatch-2</v>
      </c>
      <c r="M4087" s="44" t="s">
        <v>74</v>
      </c>
      <c r="N4087" s="30" t="s">
        <v>45</v>
      </c>
      <c r="O4087" s="28" t="str">
        <f>Def_Sistemas_Conectores_Cabos!$B$8</f>
        <v>SMA-RP 50-ohm</v>
      </c>
      <c r="P4087" s="19" t="str">
        <f>Def_Sistemas_Conectores_Cabos!$B$8</f>
        <v>SMA-RP 50-ohm</v>
      </c>
      <c r="Q4087" s="231" t="s">
        <v>1359</v>
      </c>
      <c r="R4087" s="45">
        <v>0.5</v>
      </c>
      <c r="S4087" s="45">
        <v>0.5</v>
      </c>
      <c r="T4087" s="19" t="str">
        <f>Def_Sistemas_Conectores_Cabos!$C$8</f>
        <v>Cabo coaxial semi-rígido</v>
      </c>
      <c r="U4087" s="56"/>
      <c r="V4087" s="33"/>
      <c r="W4087" s="33"/>
      <c r="X4087" s="33"/>
    </row>
    <row r="4088" ht="15.75" customHeight="1">
      <c r="A4088" s="19" t="str">
        <f>Def_Sistemas_Conectores_Cabos!$A$22</f>
        <v>BPM de elétrons</v>
      </c>
      <c r="B4088" s="22" t="str">
        <f>Datas_Entregas!$A$3</f>
        <v>BTS/Anel</v>
      </c>
      <c r="C4088" s="25">
        <f t="array" ref="C4088">INDEX(Datas_Entregas!$B$2:$B$100, MATCH(B4088, Datas_Entregas!$A$2:$A$100, 0), 1)</f>
        <v>43296</v>
      </c>
      <c r="D4088" s="22" t="str">
        <f>Def_Status_Montagem!$A$4</f>
        <v>Comprado / Esperando entrega</v>
      </c>
      <c r="E4088" s="35" t="str">
        <f>Def_Status_Montagem!$B$4</f>
        <v>Contratada (inclui etiqueta)</v>
      </c>
      <c r="F4088" s="26"/>
      <c r="G4088" s="27"/>
      <c r="H4088" s="26" t="str">
        <f t="array" ref="H4088">INDEX(Def_Instancias_Equipamentos!$E$2:$E$5135, MATCH(K4088, Def_Instancias_Equipamentos!$D$2:$D$5135, 0), 1)</f>
        <v>SI-08C2</v>
      </c>
      <c r="I4088" s="27" t="str">
        <f t="array" ref="I4088">INDEX(Def_Instancias_Equipamentos!$E$2:$E$5135, MATCH(L4088, Def_Instancias_Equipamentos!$D$2:$D$5135, 0), 1)</f>
        <v>SI-08C2</v>
      </c>
      <c r="J4088" s="27" t="str">
        <f t="shared" si="26"/>
        <v>INTERNO</v>
      </c>
      <c r="K4088" s="28" t="str">
        <f>Def_Instancias_Equipamentos!$D$588</f>
        <v>SI-08C2:DI-BPMPkup</v>
      </c>
      <c r="L4088" s="19" t="str">
        <f>Def_Instancias_Equipamentos!$D$1099</f>
        <v>SI-08C2:DI-BPMSigPatch</v>
      </c>
      <c r="M4088" s="44" t="s">
        <v>74</v>
      </c>
      <c r="N4088" s="30" t="s">
        <v>45</v>
      </c>
      <c r="O4088" s="28" t="str">
        <f>Def_Sistemas_Conectores_Cabos!$B$8</f>
        <v>SMA-RP 50-ohm</v>
      </c>
      <c r="P4088" s="19" t="str">
        <f>Def_Sistemas_Conectores_Cabos!$B$8</f>
        <v>SMA-RP 50-ohm</v>
      </c>
      <c r="Q4088" s="231" t="s">
        <v>1359</v>
      </c>
      <c r="R4088" s="45">
        <v>0.5</v>
      </c>
      <c r="S4088" s="45">
        <v>0.5</v>
      </c>
      <c r="T4088" s="19" t="str">
        <f>Def_Sistemas_Conectores_Cabos!$C$8</f>
        <v>Cabo coaxial semi-rígido</v>
      </c>
      <c r="U4088" s="56"/>
      <c r="V4088" s="33"/>
      <c r="W4088" s="33"/>
      <c r="X4088" s="33"/>
    </row>
    <row r="4089" ht="15.75" customHeight="1">
      <c r="A4089" s="19" t="str">
        <f>Def_Sistemas_Conectores_Cabos!$A$22</f>
        <v>BPM de elétrons</v>
      </c>
      <c r="B4089" s="22" t="str">
        <f>Datas_Entregas!$A$3</f>
        <v>BTS/Anel</v>
      </c>
      <c r="C4089" s="25">
        <f t="array" ref="C4089">INDEX(Datas_Entregas!$B$2:$B$100, MATCH(B4089, Datas_Entregas!$A$2:$A$100, 0), 1)</f>
        <v>43296</v>
      </c>
      <c r="D4089" s="22" t="str">
        <f>Def_Status_Montagem!$A$4</f>
        <v>Comprado / Esperando entrega</v>
      </c>
      <c r="E4089" s="35" t="str">
        <f>Def_Status_Montagem!$B$4</f>
        <v>Contratada (inclui etiqueta)</v>
      </c>
      <c r="F4089" s="26"/>
      <c r="G4089" s="27"/>
      <c r="H4089" s="26" t="str">
        <f t="array" ref="H4089">INDEX(Def_Instancias_Equipamentos!$E$2:$E$5135, MATCH(K4089, Def_Instancias_Equipamentos!$D$2:$D$5135, 0), 1)</f>
        <v>SI-08C3</v>
      </c>
      <c r="I4089" s="27" t="str">
        <f t="array" ref="I4089">INDEX(Def_Instancias_Equipamentos!$E$2:$E$5135, MATCH(L4089, Def_Instancias_Equipamentos!$D$2:$D$5135, 0), 1)</f>
        <v>SI-08C3</v>
      </c>
      <c r="J4089" s="27" t="str">
        <f t="shared" si="26"/>
        <v>INTERNO</v>
      </c>
      <c r="K4089" s="28" t="str">
        <f>Def_Instancias_Equipamentos!$D$589</f>
        <v>SI-08C3:DI-BPMPkup-1</v>
      </c>
      <c r="L4089" s="19" t="str">
        <f>Def_Instancias_Equipamentos!$D$1100</f>
        <v>SI-08C3:DI-BPMSigPatch-1</v>
      </c>
      <c r="M4089" s="44" t="s">
        <v>74</v>
      </c>
      <c r="N4089" s="30" t="s">
        <v>45</v>
      </c>
      <c r="O4089" s="28" t="str">
        <f>Def_Sistemas_Conectores_Cabos!$B$8</f>
        <v>SMA-RP 50-ohm</v>
      </c>
      <c r="P4089" s="19" t="str">
        <f>Def_Sistemas_Conectores_Cabos!$B$8</f>
        <v>SMA-RP 50-ohm</v>
      </c>
      <c r="Q4089" s="231" t="s">
        <v>1359</v>
      </c>
      <c r="R4089" s="45">
        <v>0.5</v>
      </c>
      <c r="S4089" s="45">
        <v>0.5</v>
      </c>
      <c r="T4089" s="19" t="str">
        <f>Def_Sistemas_Conectores_Cabos!$C$8</f>
        <v>Cabo coaxial semi-rígido</v>
      </c>
      <c r="U4089" s="56"/>
      <c r="V4089" s="33"/>
      <c r="W4089" s="33"/>
      <c r="X4089" s="33"/>
    </row>
    <row r="4090" ht="15.75" customHeight="1">
      <c r="A4090" s="19" t="str">
        <f>Def_Sistemas_Conectores_Cabos!$A$22</f>
        <v>BPM de elétrons</v>
      </c>
      <c r="B4090" s="22" t="str">
        <f>Datas_Entregas!$A$3</f>
        <v>BTS/Anel</v>
      </c>
      <c r="C4090" s="25">
        <f t="array" ref="C4090">INDEX(Datas_Entregas!$B$2:$B$100, MATCH(B4090, Datas_Entregas!$A$2:$A$100, 0), 1)</f>
        <v>43296</v>
      </c>
      <c r="D4090" s="22" t="str">
        <f>Def_Status_Montagem!$A$4</f>
        <v>Comprado / Esperando entrega</v>
      </c>
      <c r="E4090" s="35" t="str">
        <f>Def_Status_Montagem!$B$4</f>
        <v>Contratada (inclui etiqueta)</v>
      </c>
      <c r="F4090" s="26"/>
      <c r="G4090" s="27"/>
      <c r="H4090" s="26" t="str">
        <f t="array" ref="H4090">INDEX(Def_Instancias_Equipamentos!$E$2:$E$5135, MATCH(K4090, Def_Instancias_Equipamentos!$D$2:$D$5135, 0), 1)</f>
        <v>SI-08C3</v>
      </c>
      <c r="I4090" s="27" t="str">
        <f t="array" ref="I4090">INDEX(Def_Instancias_Equipamentos!$E$2:$E$5135, MATCH(L4090, Def_Instancias_Equipamentos!$D$2:$D$5135, 0), 1)</f>
        <v>SI-08C3</v>
      </c>
      <c r="J4090" s="27" t="str">
        <f t="shared" si="26"/>
        <v>INTERNO</v>
      </c>
      <c r="K4090" s="28" t="str">
        <f>Def_Instancias_Equipamentos!$D$590</f>
        <v>SI-08C3:DI-BPMPkup-2</v>
      </c>
      <c r="L4090" s="19" t="str">
        <f>Def_Instancias_Equipamentos!$D$1101</f>
        <v>SI-08C3:DI-BPMSigPatch-2</v>
      </c>
      <c r="M4090" s="44" t="s">
        <v>74</v>
      </c>
      <c r="N4090" s="30" t="s">
        <v>45</v>
      </c>
      <c r="O4090" s="28" t="str">
        <f>Def_Sistemas_Conectores_Cabos!$B$8</f>
        <v>SMA-RP 50-ohm</v>
      </c>
      <c r="P4090" s="19" t="str">
        <f>Def_Sistemas_Conectores_Cabos!$B$8</f>
        <v>SMA-RP 50-ohm</v>
      </c>
      <c r="Q4090" s="231" t="s">
        <v>1359</v>
      </c>
      <c r="R4090" s="45">
        <v>0.5</v>
      </c>
      <c r="S4090" s="45">
        <v>0.5</v>
      </c>
      <c r="T4090" s="19" t="str">
        <f>Def_Sistemas_Conectores_Cabos!$C$8</f>
        <v>Cabo coaxial semi-rígido</v>
      </c>
      <c r="U4090" s="56"/>
      <c r="V4090" s="33"/>
      <c r="W4090" s="33"/>
      <c r="X4090" s="33"/>
    </row>
    <row r="4091" ht="15.75" customHeight="1">
      <c r="A4091" s="19" t="str">
        <f>Def_Sistemas_Conectores_Cabos!$A$22</f>
        <v>BPM de elétrons</v>
      </c>
      <c r="B4091" s="22" t="str">
        <f>Datas_Entregas!$A$3</f>
        <v>BTS/Anel</v>
      </c>
      <c r="C4091" s="25">
        <f t="array" ref="C4091">INDEX(Datas_Entregas!$B$2:$B$100, MATCH(B4091, Datas_Entregas!$A$2:$A$100, 0), 1)</f>
        <v>43296</v>
      </c>
      <c r="D4091" s="22" t="str">
        <f>Def_Status_Montagem!$A$4</f>
        <v>Comprado / Esperando entrega</v>
      </c>
      <c r="E4091" s="35" t="str">
        <f>Def_Status_Montagem!$B$4</f>
        <v>Contratada (inclui etiqueta)</v>
      </c>
      <c r="F4091" s="26"/>
      <c r="G4091" s="27"/>
      <c r="H4091" s="26" t="str">
        <f t="array" ref="H4091">INDEX(Def_Instancias_Equipamentos!$E$2:$E$5135, MATCH(K4091, Def_Instancias_Equipamentos!$D$2:$D$5135, 0), 1)</f>
        <v>SI-08C4</v>
      </c>
      <c r="I4091" s="27" t="str">
        <f t="array" ref="I4091">INDEX(Def_Instancias_Equipamentos!$E$2:$E$5135, MATCH(L4091, Def_Instancias_Equipamentos!$D$2:$D$5135, 0), 1)</f>
        <v>SI-08C4</v>
      </c>
      <c r="J4091" s="27" t="str">
        <f t="shared" si="26"/>
        <v>INTERNO</v>
      </c>
      <c r="K4091" s="28" t="str">
        <f>Def_Instancias_Equipamentos!$D$591</f>
        <v>SI-08C4:DI-BPMPkup</v>
      </c>
      <c r="L4091" s="19" t="str">
        <f>Def_Instancias_Equipamentos!$D$1102</f>
        <v>SI-08C4:DI-BPMSigPatch</v>
      </c>
      <c r="M4091" s="44" t="s">
        <v>74</v>
      </c>
      <c r="N4091" s="30" t="s">
        <v>45</v>
      </c>
      <c r="O4091" s="28" t="str">
        <f>Def_Sistemas_Conectores_Cabos!$B$8</f>
        <v>SMA-RP 50-ohm</v>
      </c>
      <c r="P4091" s="19" t="str">
        <f>Def_Sistemas_Conectores_Cabos!$B$8</f>
        <v>SMA-RP 50-ohm</v>
      </c>
      <c r="Q4091" s="231" t="s">
        <v>1359</v>
      </c>
      <c r="R4091" s="45">
        <v>0.5</v>
      </c>
      <c r="S4091" s="45">
        <v>0.5</v>
      </c>
      <c r="T4091" s="19" t="str">
        <f>Def_Sistemas_Conectores_Cabos!$C$8</f>
        <v>Cabo coaxial semi-rígido</v>
      </c>
      <c r="U4091" s="56"/>
      <c r="V4091" s="33"/>
      <c r="W4091" s="33"/>
      <c r="X4091" s="33"/>
    </row>
    <row r="4092" ht="15.75" customHeight="1">
      <c r="A4092" s="19" t="str">
        <f>Def_Sistemas_Conectores_Cabos!$A$22</f>
        <v>BPM de elétrons</v>
      </c>
      <c r="B4092" s="22" t="str">
        <f>Datas_Entregas!$A$3</f>
        <v>BTS/Anel</v>
      </c>
      <c r="C4092" s="25">
        <f t="array" ref="C4092">INDEX(Datas_Entregas!$B$2:$B$100, MATCH(B4092, Datas_Entregas!$A$2:$A$100, 0), 1)</f>
        <v>43296</v>
      </c>
      <c r="D4092" s="22" t="str">
        <f>Def_Status_Montagem!$A$4</f>
        <v>Comprado / Esperando entrega</v>
      </c>
      <c r="E4092" s="35" t="str">
        <f>Def_Status_Montagem!$B$4</f>
        <v>Contratada (inclui etiqueta)</v>
      </c>
      <c r="F4092" s="26"/>
      <c r="G4092" s="27"/>
      <c r="H4092" s="26" t="str">
        <f t="array" ref="H4092">INDEX(Def_Instancias_Equipamentos!$E$2:$E$5135, MATCH(K4092, Def_Instancias_Equipamentos!$D$2:$D$5135, 0), 1)</f>
        <v>SI-08M1</v>
      </c>
      <c r="I4092" s="27" t="str">
        <f t="array" ref="I4092">INDEX(Def_Instancias_Equipamentos!$E$2:$E$5135, MATCH(L4092, Def_Instancias_Equipamentos!$D$2:$D$5135, 0), 1)</f>
        <v>SI-08M1</v>
      </c>
      <c r="J4092" s="27" t="str">
        <f t="shared" si="26"/>
        <v>INTERNO</v>
      </c>
      <c r="K4092" s="28" t="str">
        <f>Def_Instancias_Equipamentos!$D$592</f>
        <v>SI-08M1:DI-BPMPkup</v>
      </c>
      <c r="L4092" s="19" t="str">
        <f>Def_Instancias_Equipamentos!$D$1103</f>
        <v>SI-08M1:DI-BPMSigPatch</v>
      </c>
      <c r="M4092" s="44" t="s">
        <v>74</v>
      </c>
      <c r="N4092" s="30" t="s">
        <v>45</v>
      </c>
      <c r="O4092" s="28" t="str">
        <f>Def_Sistemas_Conectores_Cabos!$B$8</f>
        <v>SMA-RP 50-ohm</v>
      </c>
      <c r="P4092" s="19" t="str">
        <f>Def_Sistemas_Conectores_Cabos!$B$8</f>
        <v>SMA-RP 50-ohm</v>
      </c>
      <c r="Q4092" s="231" t="s">
        <v>1359</v>
      </c>
      <c r="R4092" s="45">
        <v>0.5</v>
      </c>
      <c r="S4092" s="45">
        <v>0.5</v>
      </c>
      <c r="T4092" s="19" t="str">
        <f>Def_Sistemas_Conectores_Cabos!$C$8</f>
        <v>Cabo coaxial semi-rígido</v>
      </c>
      <c r="U4092" s="56"/>
      <c r="V4092" s="33"/>
      <c r="W4092" s="33"/>
      <c r="X4092" s="33"/>
    </row>
    <row r="4093" ht="15.75" customHeight="1">
      <c r="A4093" s="19" t="str">
        <f>Def_Sistemas_Conectores_Cabos!$A$22</f>
        <v>BPM de elétrons</v>
      </c>
      <c r="B4093" s="22" t="str">
        <f>Datas_Entregas!$A$3</f>
        <v>BTS/Anel</v>
      </c>
      <c r="C4093" s="25">
        <f t="array" ref="C4093">INDEX(Datas_Entregas!$B$2:$B$100, MATCH(B4093, Datas_Entregas!$A$2:$A$100, 0), 1)</f>
        <v>43296</v>
      </c>
      <c r="D4093" s="22" t="str">
        <f>Def_Status_Montagem!$A$4</f>
        <v>Comprado / Esperando entrega</v>
      </c>
      <c r="E4093" s="35" t="str">
        <f>Def_Status_Montagem!$B$4</f>
        <v>Contratada (inclui etiqueta)</v>
      </c>
      <c r="F4093" s="26"/>
      <c r="G4093" s="27"/>
      <c r="H4093" s="26" t="str">
        <f t="array" ref="H4093">INDEX(Def_Instancias_Equipamentos!$E$2:$E$5135, MATCH(K4093, Def_Instancias_Equipamentos!$D$2:$D$5135, 0), 1)</f>
        <v>SI-08M2</v>
      </c>
      <c r="I4093" s="27" t="str">
        <f t="array" ref="I4093">INDEX(Def_Instancias_Equipamentos!$E$2:$E$5135, MATCH(L4093, Def_Instancias_Equipamentos!$D$2:$D$5135, 0), 1)</f>
        <v>SI-08M2</v>
      </c>
      <c r="J4093" s="27" t="str">
        <f t="shared" si="26"/>
        <v>INTERNO</v>
      </c>
      <c r="K4093" s="28" t="str">
        <f>Def_Instancias_Equipamentos!$D$593</f>
        <v>SI-08M2:DI-BPMPkup</v>
      </c>
      <c r="L4093" s="19" t="str">
        <f>Def_Instancias_Equipamentos!$D$1104</f>
        <v>SI-08M2:DI-BPMSigPatch</v>
      </c>
      <c r="M4093" s="44" t="s">
        <v>74</v>
      </c>
      <c r="N4093" s="30" t="s">
        <v>45</v>
      </c>
      <c r="O4093" s="28" t="str">
        <f>Def_Sistemas_Conectores_Cabos!$B$8</f>
        <v>SMA-RP 50-ohm</v>
      </c>
      <c r="P4093" s="19" t="str">
        <f>Def_Sistemas_Conectores_Cabos!$B$8</f>
        <v>SMA-RP 50-ohm</v>
      </c>
      <c r="Q4093" s="231" t="s">
        <v>1359</v>
      </c>
      <c r="R4093" s="45">
        <v>0.5</v>
      </c>
      <c r="S4093" s="45">
        <v>0.5</v>
      </c>
      <c r="T4093" s="19" t="str">
        <f>Def_Sistemas_Conectores_Cabos!$C$8</f>
        <v>Cabo coaxial semi-rígido</v>
      </c>
      <c r="U4093" s="56"/>
      <c r="V4093" s="33"/>
      <c r="W4093" s="33"/>
      <c r="X4093" s="33"/>
    </row>
    <row r="4094" ht="15.75" customHeight="1">
      <c r="A4094" s="19" t="str">
        <f>Def_Sistemas_Conectores_Cabos!$A$22</f>
        <v>BPM de elétrons</v>
      </c>
      <c r="B4094" s="22" t="str">
        <f>Datas_Entregas!$A$3</f>
        <v>BTS/Anel</v>
      </c>
      <c r="C4094" s="25">
        <f t="array" ref="C4094">INDEX(Datas_Entregas!$B$2:$B$100, MATCH(B4094, Datas_Entregas!$A$2:$A$100, 0), 1)</f>
        <v>43296</v>
      </c>
      <c r="D4094" s="22" t="str">
        <f>Def_Status_Montagem!$A$4</f>
        <v>Comprado / Esperando entrega</v>
      </c>
      <c r="E4094" s="35" t="str">
        <f>Def_Status_Montagem!$B$4</f>
        <v>Contratada (inclui etiqueta)</v>
      </c>
      <c r="F4094" s="26"/>
      <c r="G4094" s="27"/>
      <c r="H4094" s="26" t="str">
        <f t="array" ref="H4094">INDEX(Def_Instancias_Equipamentos!$E$2:$E$5135, MATCH(K4094, Def_Instancias_Equipamentos!$D$2:$D$5135, 0), 1)</f>
        <v>SI-08SB</v>
      </c>
      <c r="I4094" s="27" t="str">
        <f t="array" ref="I4094">INDEX(Def_Instancias_Equipamentos!$E$2:$E$5135, MATCH(L4094, Def_Instancias_Equipamentos!$D$2:$D$5135, 0), 1)</f>
        <v>SI-08SB</v>
      </c>
      <c r="J4094" s="27" t="str">
        <f t="shared" si="26"/>
        <v>INTERNO</v>
      </c>
      <c r="K4094" s="28" t="str">
        <f>Def_Instancias_Equipamentos!$D$704</f>
        <v>SI-08SB:DI-BPMPkup-1</v>
      </c>
      <c r="L4094" s="19" t="str">
        <f>Def_Instancias_Equipamentos!$D$1215</f>
        <v>SI-08SB:DI-BPMSigPatch-1</v>
      </c>
      <c r="M4094" s="44" t="s">
        <v>74</v>
      </c>
      <c r="N4094" s="30" t="s">
        <v>45</v>
      </c>
      <c r="O4094" s="28" t="str">
        <f>Def_Sistemas_Conectores_Cabos!$B$8</f>
        <v>SMA-RP 50-ohm</v>
      </c>
      <c r="P4094" s="19" t="str">
        <f>Def_Sistemas_Conectores_Cabos!$B$8</f>
        <v>SMA-RP 50-ohm</v>
      </c>
      <c r="Q4094" s="231" t="s">
        <v>1359</v>
      </c>
      <c r="R4094" s="45">
        <v>0.5</v>
      </c>
      <c r="S4094" s="45">
        <v>0.5</v>
      </c>
      <c r="T4094" s="19" t="str">
        <f>Def_Sistemas_Conectores_Cabos!$C$8</f>
        <v>Cabo coaxial semi-rígido</v>
      </c>
      <c r="U4094" s="56"/>
      <c r="V4094" s="33"/>
      <c r="W4094" s="33"/>
      <c r="X4094" s="33"/>
    </row>
    <row r="4095" ht="15.75" customHeight="1">
      <c r="A4095" s="19" t="str">
        <f>Def_Sistemas_Conectores_Cabos!$A$22</f>
        <v>BPM de elétrons</v>
      </c>
      <c r="B4095" s="22" t="str">
        <f>Datas_Entregas!$A$3</f>
        <v>BTS/Anel</v>
      </c>
      <c r="C4095" s="25">
        <f t="array" ref="C4095">INDEX(Datas_Entregas!$B$2:$B$100, MATCH(B4095, Datas_Entregas!$A$2:$A$100, 0), 1)</f>
        <v>43296</v>
      </c>
      <c r="D4095" s="22" t="str">
        <f>Def_Status_Montagem!$A$4</f>
        <v>Comprado / Esperando entrega</v>
      </c>
      <c r="E4095" s="35" t="str">
        <f>Def_Status_Montagem!$B$4</f>
        <v>Contratada (inclui etiqueta)</v>
      </c>
      <c r="F4095" s="26"/>
      <c r="G4095" s="27"/>
      <c r="H4095" s="26" t="str">
        <f t="array" ref="H4095">INDEX(Def_Instancias_Equipamentos!$E$2:$E$5135, MATCH(K4095, Def_Instancias_Equipamentos!$D$2:$D$5135, 0), 1)</f>
        <v>SI-08SB</v>
      </c>
      <c r="I4095" s="27" t="str">
        <f t="array" ref="I4095">INDEX(Def_Instancias_Equipamentos!$E$2:$E$5135, MATCH(L4095, Def_Instancias_Equipamentos!$D$2:$D$5135, 0), 1)</f>
        <v>SI-08SB</v>
      </c>
      <c r="J4095" s="27" t="str">
        <f t="shared" si="26"/>
        <v>INTERNO</v>
      </c>
      <c r="K4095" s="28" t="str">
        <f>Def_Instancias_Equipamentos!$D$705</f>
        <v>SI-08SB:DI-BPMPkup-2</v>
      </c>
      <c r="L4095" s="19" t="str">
        <f>Def_Instancias_Equipamentos!$D$1216</f>
        <v>SI-08SB:DI-BPMSigPatch-2</v>
      </c>
      <c r="M4095" s="44" t="s">
        <v>74</v>
      </c>
      <c r="N4095" s="30" t="s">
        <v>45</v>
      </c>
      <c r="O4095" s="28" t="str">
        <f>Def_Sistemas_Conectores_Cabos!$B$8</f>
        <v>SMA-RP 50-ohm</v>
      </c>
      <c r="P4095" s="19" t="str">
        <f>Def_Sistemas_Conectores_Cabos!$B$8</f>
        <v>SMA-RP 50-ohm</v>
      </c>
      <c r="Q4095" s="231" t="s">
        <v>1359</v>
      </c>
      <c r="R4095" s="45">
        <v>0.5</v>
      </c>
      <c r="S4095" s="45">
        <v>0.5</v>
      </c>
      <c r="T4095" s="19" t="str">
        <f>Def_Sistemas_Conectores_Cabos!$C$8</f>
        <v>Cabo coaxial semi-rígido</v>
      </c>
      <c r="U4095" s="56"/>
      <c r="V4095" s="33"/>
      <c r="W4095" s="33"/>
      <c r="X4095" s="33"/>
    </row>
    <row r="4096" ht="15.75" customHeight="1">
      <c r="A4096" s="19" t="str">
        <f>Def_Sistemas_Conectores_Cabos!$A$22</f>
        <v>BPM de elétrons</v>
      </c>
      <c r="B4096" s="22" t="str">
        <f>Datas_Entregas!$A$3</f>
        <v>BTS/Anel</v>
      </c>
      <c r="C4096" s="25">
        <f t="array" ref="C4096">INDEX(Datas_Entregas!$B$2:$B$100, MATCH(B4096, Datas_Entregas!$A$2:$A$100, 0), 1)</f>
        <v>43296</v>
      </c>
      <c r="D4096" s="22" t="str">
        <f>Def_Status_Montagem!$A$4</f>
        <v>Comprado / Esperando entrega</v>
      </c>
      <c r="E4096" s="35" t="str">
        <f>Def_Status_Montagem!$B$4</f>
        <v>Contratada (inclui etiqueta)</v>
      </c>
      <c r="F4096" s="26"/>
      <c r="G4096" s="27"/>
      <c r="H4096" s="26" t="str">
        <f t="array" ref="H4096">INDEX(Def_Instancias_Equipamentos!$E$2:$E$5135, MATCH(K4096, Def_Instancias_Equipamentos!$D$2:$D$5135, 0), 1)</f>
        <v>SI-09C1</v>
      </c>
      <c r="I4096" s="27" t="str">
        <f t="array" ref="I4096">INDEX(Def_Instancias_Equipamentos!$E$2:$E$5135, MATCH(L4096, Def_Instancias_Equipamentos!$D$2:$D$5135, 0), 1)</f>
        <v>SI-09C1</v>
      </c>
      <c r="J4096" s="27" t="str">
        <f t="shared" si="26"/>
        <v>INTERNO</v>
      </c>
      <c r="K4096" s="28" t="str">
        <f>Def_Instancias_Equipamentos!$D$594</f>
        <v>SI-09C1:DI-BPMPkup-1</v>
      </c>
      <c r="L4096" s="19" t="str">
        <f>Def_Instancias_Equipamentos!$D$1105</f>
        <v>SI-09C1:DI-BPMSigPatch-1</v>
      </c>
      <c r="M4096" s="44" t="s">
        <v>74</v>
      </c>
      <c r="N4096" s="30" t="s">
        <v>45</v>
      </c>
      <c r="O4096" s="28" t="str">
        <f>Def_Sistemas_Conectores_Cabos!$B$8</f>
        <v>SMA-RP 50-ohm</v>
      </c>
      <c r="P4096" s="19" t="str">
        <f>Def_Sistemas_Conectores_Cabos!$B$8</f>
        <v>SMA-RP 50-ohm</v>
      </c>
      <c r="Q4096" s="231" t="s">
        <v>1359</v>
      </c>
      <c r="R4096" s="45">
        <v>0.5</v>
      </c>
      <c r="S4096" s="45">
        <v>0.5</v>
      </c>
      <c r="T4096" s="19" t="str">
        <f>Def_Sistemas_Conectores_Cabos!$C$8</f>
        <v>Cabo coaxial semi-rígido</v>
      </c>
      <c r="U4096" s="56"/>
      <c r="V4096" s="33"/>
      <c r="W4096" s="33"/>
      <c r="X4096" s="33"/>
    </row>
    <row r="4097" ht="15.75" customHeight="1">
      <c r="A4097" s="19" t="str">
        <f>Def_Sistemas_Conectores_Cabos!$A$22</f>
        <v>BPM de elétrons</v>
      </c>
      <c r="B4097" s="22" t="str">
        <f>Datas_Entregas!$A$3</f>
        <v>BTS/Anel</v>
      </c>
      <c r="C4097" s="25">
        <f t="array" ref="C4097">INDEX(Datas_Entregas!$B$2:$B$100, MATCH(B4097, Datas_Entregas!$A$2:$A$100, 0), 1)</f>
        <v>43296</v>
      </c>
      <c r="D4097" s="22" t="str">
        <f>Def_Status_Montagem!$A$4</f>
        <v>Comprado / Esperando entrega</v>
      </c>
      <c r="E4097" s="35" t="str">
        <f>Def_Status_Montagem!$B$4</f>
        <v>Contratada (inclui etiqueta)</v>
      </c>
      <c r="F4097" s="26"/>
      <c r="G4097" s="27"/>
      <c r="H4097" s="26" t="str">
        <f t="array" ref="H4097">INDEX(Def_Instancias_Equipamentos!$E$2:$E$5135, MATCH(K4097, Def_Instancias_Equipamentos!$D$2:$D$5135, 0), 1)</f>
        <v>SI-09C1</v>
      </c>
      <c r="I4097" s="27" t="str">
        <f t="array" ref="I4097">INDEX(Def_Instancias_Equipamentos!$E$2:$E$5135, MATCH(L4097, Def_Instancias_Equipamentos!$D$2:$D$5135, 0), 1)</f>
        <v>SI-09C1</v>
      </c>
      <c r="J4097" s="27" t="str">
        <f t="shared" si="26"/>
        <v>INTERNO</v>
      </c>
      <c r="K4097" s="28" t="str">
        <f>Def_Instancias_Equipamentos!$D$595</f>
        <v>SI-09C1:DI-BPMPkup-2</v>
      </c>
      <c r="L4097" s="19" t="str">
        <f>Def_Instancias_Equipamentos!$D$1106</f>
        <v>SI-09C1:DI-BPMSigPatch-2</v>
      </c>
      <c r="M4097" s="44" t="s">
        <v>74</v>
      </c>
      <c r="N4097" s="30" t="s">
        <v>45</v>
      </c>
      <c r="O4097" s="28" t="str">
        <f>Def_Sistemas_Conectores_Cabos!$B$8</f>
        <v>SMA-RP 50-ohm</v>
      </c>
      <c r="P4097" s="19" t="str">
        <f>Def_Sistemas_Conectores_Cabos!$B$8</f>
        <v>SMA-RP 50-ohm</v>
      </c>
      <c r="Q4097" s="231" t="s">
        <v>1359</v>
      </c>
      <c r="R4097" s="45">
        <v>0.5</v>
      </c>
      <c r="S4097" s="45">
        <v>0.5</v>
      </c>
      <c r="T4097" s="19" t="str">
        <f>Def_Sistemas_Conectores_Cabos!$C$8</f>
        <v>Cabo coaxial semi-rígido</v>
      </c>
      <c r="U4097" s="56"/>
      <c r="V4097" s="33"/>
      <c r="W4097" s="33"/>
      <c r="X4097" s="33"/>
    </row>
    <row r="4098" ht="15.75" customHeight="1">
      <c r="A4098" s="19" t="str">
        <f>Def_Sistemas_Conectores_Cabos!$A$22</f>
        <v>BPM de elétrons</v>
      </c>
      <c r="B4098" s="22" t="str">
        <f>Datas_Entregas!$A$3</f>
        <v>BTS/Anel</v>
      </c>
      <c r="C4098" s="25">
        <f t="array" ref="C4098">INDEX(Datas_Entregas!$B$2:$B$100, MATCH(B4098, Datas_Entregas!$A$2:$A$100, 0), 1)</f>
        <v>43296</v>
      </c>
      <c r="D4098" s="22" t="str">
        <f>Def_Status_Montagem!$A$4</f>
        <v>Comprado / Esperando entrega</v>
      </c>
      <c r="E4098" s="35" t="str">
        <f>Def_Status_Montagem!$B$4</f>
        <v>Contratada (inclui etiqueta)</v>
      </c>
      <c r="F4098" s="26"/>
      <c r="G4098" s="27"/>
      <c r="H4098" s="26" t="str">
        <f t="array" ref="H4098">INDEX(Def_Instancias_Equipamentos!$E$2:$E$5135, MATCH(K4098, Def_Instancias_Equipamentos!$D$2:$D$5135, 0), 1)</f>
        <v>SI-09C2</v>
      </c>
      <c r="I4098" s="27" t="str">
        <f t="array" ref="I4098">INDEX(Def_Instancias_Equipamentos!$E$2:$E$5135, MATCH(L4098, Def_Instancias_Equipamentos!$D$2:$D$5135, 0), 1)</f>
        <v>SI-09C2</v>
      </c>
      <c r="J4098" s="27" t="str">
        <f t="shared" si="26"/>
        <v>INTERNO</v>
      </c>
      <c r="K4098" s="28" t="str">
        <f>Def_Instancias_Equipamentos!$D$596</f>
        <v>SI-09C2:DI-BPMPkup</v>
      </c>
      <c r="L4098" s="19" t="str">
        <f>Def_Instancias_Equipamentos!$D$1107</f>
        <v>SI-09C2:DI-BPMSigPatch</v>
      </c>
      <c r="M4098" s="44" t="s">
        <v>74</v>
      </c>
      <c r="N4098" s="30" t="s">
        <v>45</v>
      </c>
      <c r="O4098" s="28" t="str">
        <f>Def_Sistemas_Conectores_Cabos!$B$8</f>
        <v>SMA-RP 50-ohm</v>
      </c>
      <c r="P4098" s="19" t="str">
        <f>Def_Sistemas_Conectores_Cabos!$B$8</f>
        <v>SMA-RP 50-ohm</v>
      </c>
      <c r="Q4098" s="231" t="s">
        <v>1359</v>
      </c>
      <c r="R4098" s="45">
        <v>0.5</v>
      </c>
      <c r="S4098" s="45">
        <v>0.5</v>
      </c>
      <c r="T4098" s="19" t="str">
        <f>Def_Sistemas_Conectores_Cabos!$C$8</f>
        <v>Cabo coaxial semi-rígido</v>
      </c>
      <c r="U4098" s="56"/>
      <c r="V4098" s="33"/>
      <c r="W4098" s="33"/>
      <c r="X4098" s="33"/>
    </row>
    <row r="4099" ht="15.75" customHeight="1">
      <c r="A4099" s="19" t="str">
        <f>Def_Sistemas_Conectores_Cabos!$A$22</f>
        <v>BPM de elétrons</v>
      </c>
      <c r="B4099" s="22" t="str">
        <f>Datas_Entregas!$A$3</f>
        <v>BTS/Anel</v>
      </c>
      <c r="C4099" s="25">
        <f t="array" ref="C4099">INDEX(Datas_Entregas!$B$2:$B$100, MATCH(B4099, Datas_Entregas!$A$2:$A$100, 0), 1)</f>
        <v>43296</v>
      </c>
      <c r="D4099" s="22" t="str">
        <f>Def_Status_Montagem!$A$4</f>
        <v>Comprado / Esperando entrega</v>
      </c>
      <c r="E4099" s="35" t="str">
        <f>Def_Status_Montagem!$B$4</f>
        <v>Contratada (inclui etiqueta)</v>
      </c>
      <c r="F4099" s="26"/>
      <c r="G4099" s="27"/>
      <c r="H4099" s="26" t="str">
        <f t="array" ref="H4099">INDEX(Def_Instancias_Equipamentos!$E$2:$E$5135, MATCH(K4099, Def_Instancias_Equipamentos!$D$2:$D$5135, 0), 1)</f>
        <v>SI-09C3</v>
      </c>
      <c r="I4099" s="27" t="str">
        <f t="array" ref="I4099">INDEX(Def_Instancias_Equipamentos!$E$2:$E$5135, MATCH(L4099, Def_Instancias_Equipamentos!$D$2:$D$5135, 0), 1)</f>
        <v>SI-09C3</v>
      </c>
      <c r="J4099" s="27" t="str">
        <f t="shared" si="26"/>
        <v>INTERNO</v>
      </c>
      <c r="K4099" s="28" t="str">
        <f>Def_Instancias_Equipamentos!$D$597</f>
        <v>SI-09C3:DI-BPMPkup-1</v>
      </c>
      <c r="L4099" s="19" t="str">
        <f>Def_Instancias_Equipamentos!$D$1108</f>
        <v>SI-09C3:DI-BPMSigPatch-1</v>
      </c>
      <c r="M4099" s="44" t="s">
        <v>74</v>
      </c>
      <c r="N4099" s="30" t="s">
        <v>45</v>
      </c>
      <c r="O4099" s="28" t="str">
        <f>Def_Sistemas_Conectores_Cabos!$B$8</f>
        <v>SMA-RP 50-ohm</v>
      </c>
      <c r="P4099" s="19" t="str">
        <f>Def_Sistemas_Conectores_Cabos!$B$8</f>
        <v>SMA-RP 50-ohm</v>
      </c>
      <c r="Q4099" s="231" t="s">
        <v>1359</v>
      </c>
      <c r="R4099" s="45">
        <v>0.5</v>
      </c>
      <c r="S4099" s="45">
        <v>0.5</v>
      </c>
      <c r="T4099" s="19" t="str">
        <f>Def_Sistemas_Conectores_Cabos!$C$8</f>
        <v>Cabo coaxial semi-rígido</v>
      </c>
      <c r="U4099" s="56"/>
      <c r="V4099" s="33"/>
      <c r="W4099" s="33"/>
      <c r="X4099" s="33"/>
    </row>
    <row r="4100" ht="15.75" customHeight="1">
      <c r="A4100" s="19" t="str">
        <f>Def_Sistemas_Conectores_Cabos!$A$22</f>
        <v>BPM de elétrons</v>
      </c>
      <c r="B4100" s="22" t="str">
        <f>Datas_Entregas!$A$3</f>
        <v>BTS/Anel</v>
      </c>
      <c r="C4100" s="25">
        <f t="array" ref="C4100">INDEX(Datas_Entregas!$B$2:$B$100, MATCH(B4100, Datas_Entregas!$A$2:$A$100, 0), 1)</f>
        <v>43296</v>
      </c>
      <c r="D4100" s="22" t="str">
        <f>Def_Status_Montagem!$A$4</f>
        <v>Comprado / Esperando entrega</v>
      </c>
      <c r="E4100" s="35" t="str">
        <f>Def_Status_Montagem!$B$4</f>
        <v>Contratada (inclui etiqueta)</v>
      </c>
      <c r="F4100" s="26"/>
      <c r="G4100" s="27"/>
      <c r="H4100" s="26" t="str">
        <f t="array" ref="H4100">INDEX(Def_Instancias_Equipamentos!$E$2:$E$5135, MATCH(K4100, Def_Instancias_Equipamentos!$D$2:$D$5135, 0), 1)</f>
        <v>SI-09C3</v>
      </c>
      <c r="I4100" s="27" t="str">
        <f t="array" ref="I4100">INDEX(Def_Instancias_Equipamentos!$E$2:$E$5135, MATCH(L4100, Def_Instancias_Equipamentos!$D$2:$D$5135, 0), 1)</f>
        <v>SI-09C3</v>
      </c>
      <c r="J4100" s="27" t="str">
        <f t="shared" si="26"/>
        <v>INTERNO</v>
      </c>
      <c r="K4100" s="28" t="str">
        <f>Def_Instancias_Equipamentos!$D$598</f>
        <v>SI-09C3:DI-BPMPkup-2</v>
      </c>
      <c r="L4100" s="19" t="str">
        <f>Def_Instancias_Equipamentos!$D$1109</f>
        <v>SI-09C3:DI-BPMSigPatch-2</v>
      </c>
      <c r="M4100" s="44" t="s">
        <v>74</v>
      </c>
      <c r="N4100" s="30" t="s">
        <v>45</v>
      </c>
      <c r="O4100" s="28" t="str">
        <f>Def_Sistemas_Conectores_Cabos!$B$8</f>
        <v>SMA-RP 50-ohm</v>
      </c>
      <c r="P4100" s="19" t="str">
        <f>Def_Sistemas_Conectores_Cabos!$B$8</f>
        <v>SMA-RP 50-ohm</v>
      </c>
      <c r="Q4100" s="231" t="s">
        <v>1359</v>
      </c>
      <c r="R4100" s="45">
        <v>0.5</v>
      </c>
      <c r="S4100" s="45">
        <v>0.5</v>
      </c>
      <c r="T4100" s="19" t="str">
        <f>Def_Sistemas_Conectores_Cabos!$C$8</f>
        <v>Cabo coaxial semi-rígido</v>
      </c>
      <c r="U4100" s="56"/>
      <c r="V4100" s="33"/>
      <c r="W4100" s="33"/>
      <c r="X4100" s="33"/>
    </row>
    <row r="4101" ht="15.75" customHeight="1">
      <c r="A4101" s="19" t="str">
        <f>Def_Sistemas_Conectores_Cabos!$A$22</f>
        <v>BPM de elétrons</v>
      </c>
      <c r="B4101" s="22" t="str">
        <f>Datas_Entregas!$A$3</f>
        <v>BTS/Anel</v>
      </c>
      <c r="C4101" s="25">
        <f t="array" ref="C4101">INDEX(Datas_Entregas!$B$2:$B$100, MATCH(B4101, Datas_Entregas!$A$2:$A$100, 0), 1)</f>
        <v>43296</v>
      </c>
      <c r="D4101" s="22" t="str">
        <f>Def_Status_Montagem!$A$4</f>
        <v>Comprado / Esperando entrega</v>
      </c>
      <c r="E4101" s="35" t="str">
        <f>Def_Status_Montagem!$B$4</f>
        <v>Contratada (inclui etiqueta)</v>
      </c>
      <c r="F4101" s="26"/>
      <c r="G4101" s="27"/>
      <c r="H4101" s="26" t="str">
        <f t="array" ref="H4101">INDEX(Def_Instancias_Equipamentos!$E$2:$E$5135, MATCH(K4101, Def_Instancias_Equipamentos!$D$2:$D$5135, 0), 1)</f>
        <v>SI-09C4</v>
      </c>
      <c r="I4101" s="27" t="str">
        <f t="array" ref="I4101">INDEX(Def_Instancias_Equipamentos!$E$2:$E$5135, MATCH(L4101, Def_Instancias_Equipamentos!$D$2:$D$5135, 0), 1)</f>
        <v>SI-09C4</v>
      </c>
      <c r="J4101" s="27" t="str">
        <f t="shared" si="26"/>
        <v>INTERNO</v>
      </c>
      <c r="K4101" s="28" t="str">
        <f>Def_Instancias_Equipamentos!$D$599</f>
        <v>SI-09C4:DI-BPMPkup</v>
      </c>
      <c r="L4101" s="19" t="str">
        <f>Def_Instancias_Equipamentos!$D$1110</f>
        <v>SI-09C4:DI-BPMSigPatch</v>
      </c>
      <c r="M4101" s="44" t="s">
        <v>74</v>
      </c>
      <c r="N4101" s="30" t="s">
        <v>45</v>
      </c>
      <c r="O4101" s="28" t="str">
        <f>Def_Sistemas_Conectores_Cabos!$B$8</f>
        <v>SMA-RP 50-ohm</v>
      </c>
      <c r="P4101" s="19" t="str">
        <f>Def_Sistemas_Conectores_Cabos!$B$8</f>
        <v>SMA-RP 50-ohm</v>
      </c>
      <c r="Q4101" s="231" t="s">
        <v>1359</v>
      </c>
      <c r="R4101" s="45">
        <v>0.5</v>
      </c>
      <c r="S4101" s="45">
        <v>0.5</v>
      </c>
      <c r="T4101" s="19" t="str">
        <f>Def_Sistemas_Conectores_Cabos!$C$8</f>
        <v>Cabo coaxial semi-rígido</v>
      </c>
      <c r="U4101" s="56"/>
      <c r="V4101" s="33"/>
      <c r="W4101" s="33"/>
      <c r="X4101" s="33"/>
    </row>
    <row r="4102" ht="15.75" customHeight="1">
      <c r="A4102" s="19" t="str">
        <f>Def_Sistemas_Conectores_Cabos!$A$22</f>
        <v>BPM de elétrons</v>
      </c>
      <c r="B4102" s="22" t="str">
        <f>Datas_Entregas!$A$3</f>
        <v>BTS/Anel</v>
      </c>
      <c r="C4102" s="25">
        <f t="array" ref="C4102">INDEX(Datas_Entregas!$B$2:$B$100, MATCH(B4102, Datas_Entregas!$A$2:$A$100, 0), 1)</f>
        <v>43296</v>
      </c>
      <c r="D4102" s="22" t="str">
        <f>Def_Status_Montagem!$A$4</f>
        <v>Comprado / Esperando entrega</v>
      </c>
      <c r="E4102" s="35" t="str">
        <f>Def_Status_Montagem!$B$4</f>
        <v>Contratada (inclui etiqueta)</v>
      </c>
      <c r="F4102" s="26"/>
      <c r="G4102" s="27"/>
      <c r="H4102" s="26" t="str">
        <f t="array" ref="H4102">INDEX(Def_Instancias_Equipamentos!$E$2:$E$5135, MATCH(K4102, Def_Instancias_Equipamentos!$D$2:$D$5135, 0), 1)</f>
        <v>SI-09M1</v>
      </c>
      <c r="I4102" s="27" t="str">
        <f t="array" ref="I4102">INDEX(Def_Instancias_Equipamentos!$E$2:$E$5135, MATCH(L4102, Def_Instancias_Equipamentos!$D$2:$D$5135, 0), 1)</f>
        <v>SI-09M1</v>
      </c>
      <c r="J4102" s="27" t="str">
        <f t="shared" si="26"/>
        <v>INTERNO</v>
      </c>
      <c r="K4102" s="28" t="str">
        <f>Def_Instancias_Equipamentos!$D$600</f>
        <v>SI-09M1:DI-BPMPkup</v>
      </c>
      <c r="L4102" s="19" t="str">
        <f>Def_Instancias_Equipamentos!$D$1111</f>
        <v>SI-09M1:DI-BPMSigPatch</v>
      </c>
      <c r="M4102" s="44" t="s">
        <v>74</v>
      </c>
      <c r="N4102" s="30" t="s">
        <v>45</v>
      </c>
      <c r="O4102" s="28" t="str">
        <f>Def_Sistemas_Conectores_Cabos!$B$8</f>
        <v>SMA-RP 50-ohm</v>
      </c>
      <c r="P4102" s="19" t="str">
        <f>Def_Sistemas_Conectores_Cabos!$B$8</f>
        <v>SMA-RP 50-ohm</v>
      </c>
      <c r="Q4102" s="231" t="s">
        <v>1359</v>
      </c>
      <c r="R4102" s="45">
        <v>0.5</v>
      </c>
      <c r="S4102" s="45">
        <v>0.5</v>
      </c>
      <c r="T4102" s="19" t="str">
        <f>Def_Sistemas_Conectores_Cabos!$C$8</f>
        <v>Cabo coaxial semi-rígido</v>
      </c>
      <c r="U4102" s="56"/>
      <c r="V4102" s="33"/>
      <c r="W4102" s="33"/>
      <c r="X4102" s="33"/>
    </row>
    <row r="4103" ht="15.75" customHeight="1">
      <c r="A4103" s="19" t="str">
        <f>Def_Sistemas_Conectores_Cabos!$A$22</f>
        <v>BPM de elétrons</v>
      </c>
      <c r="B4103" s="22" t="str">
        <f>Datas_Entregas!$A$3</f>
        <v>BTS/Anel</v>
      </c>
      <c r="C4103" s="25">
        <f t="array" ref="C4103">INDEX(Datas_Entregas!$B$2:$B$100, MATCH(B4103, Datas_Entregas!$A$2:$A$100, 0), 1)</f>
        <v>43296</v>
      </c>
      <c r="D4103" s="22" t="str">
        <f>Def_Status_Montagem!$A$4</f>
        <v>Comprado / Esperando entrega</v>
      </c>
      <c r="E4103" s="35" t="str">
        <f>Def_Status_Montagem!$B$4</f>
        <v>Contratada (inclui etiqueta)</v>
      </c>
      <c r="F4103" s="26"/>
      <c r="G4103" s="27"/>
      <c r="H4103" s="26" t="str">
        <f t="array" ref="H4103">INDEX(Def_Instancias_Equipamentos!$E$2:$E$5135, MATCH(K4103, Def_Instancias_Equipamentos!$D$2:$D$5135, 0), 1)</f>
        <v>SI-09M2</v>
      </c>
      <c r="I4103" s="27" t="str">
        <f t="array" ref="I4103">INDEX(Def_Instancias_Equipamentos!$E$2:$E$5135, MATCH(L4103, Def_Instancias_Equipamentos!$D$2:$D$5135, 0), 1)</f>
        <v>SI-09M2</v>
      </c>
      <c r="J4103" s="27" t="str">
        <f t="shared" si="26"/>
        <v>INTERNO</v>
      </c>
      <c r="K4103" s="28" t="str">
        <f>Def_Instancias_Equipamentos!$D$601</f>
        <v>SI-09M2:DI-BPMPkup</v>
      </c>
      <c r="L4103" s="19" t="str">
        <f>Def_Instancias_Equipamentos!$D$1112</f>
        <v>SI-09M2:DI-BPMSigPatch</v>
      </c>
      <c r="M4103" s="44" t="s">
        <v>74</v>
      </c>
      <c r="N4103" s="30" t="s">
        <v>45</v>
      </c>
      <c r="O4103" s="28" t="str">
        <f>Def_Sistemas_Conectores_Cabos!$B$8</f>
        <v>SMA-RP 50-ohm</v>
      </c>
      <c r="P4103" s="19" t="str">
        <f>Def_Sistemas_Conectores_Cabos!$B$8</f>
        <v>SMA-RP 50-ohm</v>
      </c>
      <c r="Q4103" s="231" t="s">
        <v>1359</v>
      </c>
      <c r="R4103" s="45">
        <v>0.5</v>
      </c>
      <c r="S4103" s="45">
        <v>0.5</v>
      </c>
      <c r="T4103" s="19" t="str">
        <f>Def_Sistemas_Conectores_Cabos!$C$8</f>
        <v>Cabo coaxial semi-rígido</v>
      </c>
      <c r="U4103" s="56"/>
      <c r="V4103" s="33"/>
      <c r="W4103" s="33"/>
      <c r="X4103" s="33"/>
    </row>
    <row r="4104" ht="15.75" customHeight="1">
      <c r="A4104" s="19" t="str">
        <f>Def_Sistemas_Conectores_Cabos!$A$22</f>
        <v>BPM de elétrons</v>
      </c>
      <c r="B4104" s="22" t="str">
        <f>Datas_Entregas!$A$3</f>
        <v>BTS/Anel</v>
      </c>
      <c r="C4104" s="25">
        <f t="array" ref="C4104">INDEX(Datas_Entregas!$B$2:$B$100, MATCH(B4104, Datas_Entregas!$A$2:$A$100, 0), 1)</f>
        <v>43296</v>
      </c>
      <c r="D4104" s="22" t="str">
        <f>Def_Status_Montagem!$A$4</f>
        <v>Comprado / Esperando entrega</v>
      </c>
      <c r="E4104" s="35" t="str">
        <f>Def_Status_Montagem!$B$4</f>
        <v>Contratada (inclui etiqueta)</v>
      </c>
      <c r="F4104" s="26"/>
      <c r="G4104" s="27"/>
      <c r="H4104" s="26" t="str">
        <f t="array" ref="H4104">INDEX(Def_Instancias_Equipamentos!$E$2:$E$5135, MATCH(K4104, Def_Instancias_Equipamentos!$D$2:$D$5135, 0), 1)</f>
        <v>SI-09SA</v>
      </c>
      <c r="I4104" s="27" t="str">
        <f t="array" ref="I4104">INDEX(Def_Instancias_Equipamentos!$E$2:$E$5135, MATCH(L4104, Def_Instancias_Equipamentos!$D$2:$D$5135, 0), 1)</f>
        <v>SI-09SA</v>
      </c>
      <c r="J4104" s="27" t="str">
        <f t="shared" si="26"/>
        <v>INTERNO</v>
      </c>
      <c r="K4104" s="28" t="str">
        <f>Def_Instancias_Equipamentos!$D$706</f>
        <v>SI-09SA:DI-BPMPkup-1</v>
      </c>
      <c r="L4104" s="19" t="str">
        <f>Def_Instancias_Equipamentos!$D$1217</f>
        <v>SI-09SA:DI-BPMSigPatch-1</v>
      </c>
      <c r="M4104" s="44" t="s">
        <v>74</v>
      </c>
      <c r="N4104" s="30" t="s">
        <v>45</v>
      </c>
      <c r="O4104" s="28" t="str">
        <f>Def_Sistemas_Conectores_Cabos!$B$8</f>
        <v>SMA-RP 50-ohm</v>
      </c>
      <c r="P4104" s="19" t="str">
        <f>Def_Sistemas_Conectores_Cabos!$B$8</f>
        <v>SMA-RP 50-ohm</v>
      </c>
      <c r="Q4104" s="231" t="s">
        <v>1359</v>
      </c>
      <c r="R4104" s="45">
        <v>0.5</v>
      </c>
      <c r="S4104" s="45">
        <v>0.5</v>
      </c>
      <c r="T4104" s="19" t="str">
        <f>Def_Sistemas_Conectores_Cabos!$C$8</f>
        <v>Cabo coaxial semi-rígido</v>
      </c>
      <c r="U4104" s="56"/>
      <c r="V4104" s="33"/>
      <c r="W4104" s="33"/>
      <c r="X4104" s="33"/>
    </row>
    <row r="4105" ht="15.75" customHeight="1">
      <c r="A4105" s="19" t="str">
        <f>Def_Sistemas_Conectores_Cabos!$A$22</f>
        <v>BPM de elétrons</v>
      </c>
      <c r="B4105" s="22" t="str">
        <f>Datas_Entregas!$A$3</f>
        <v>BTS/Anel</v>
      </c>
      <c r="C4105" s="25">
        <f t="array" ref="C4105">INDEX(Datas_Entregas!$B$2:$B$100, MATCH(B4105, Datas_Entregas!$A$2:$A$100, 0), 1)</f>
        <v>43296</v>
      </c>
      <c r="D4105" s="22" t="str">
        <f>Def_Status_Montagem!$A$4</f>
        <v>Comprado / Esperando entrega</v>
      </c>
      <c r="E4105" s="35" t="str">
        <f>Def_Status_Montagem!$B$4</f>
        <v>Contratada (inclui etiqueta)</v>
      </c>
      <c r="F4105" s="26"/>
      <c r="G4105" s="27"/>
      <c r="H4105" s="26" t="str">
        <f t="array" ref="H4105">INDEX(Def_Instancias_Equipamentos!$E$2:$E$5135, MATCH(K4105, Def_Instancias_Equipamentos!$D$2:$D$5135, 0), 1)</f>
        <v>SI-09SA</v>
      </c>
      <c r="I4105" s="27" t="str">
        <f t="array" ref="I4105">INDEX(Def_Instancias_Equipamentos!$E$2:$E$5135, MATCH(L4105, Def_Instancias_Equipamentos!$D$2:$D$5135, 0), 1)</f>
        <v>SI-09SA</v>
      </c>
      <c r="J4105" s="27" t="str">
        <f t="shared" si="26"/>
        <v>INTERNO</v>
      </c>
      <c r="K4105" s="28" t="str">
        <f>Def_Instancias_Equipamentos!$D$707</f>
        <v>SI-09SA:DI-BPMPkup-2</v>
      </c>
      <c r="L4105" s="19" t="str">
        <f>Def_Instancias_Equipamentos!$D$1218</f>
        <v>SI-09SA:DI-BPMSigPatch-2</v>
      </c>
      <c r="M4105" s="44" t="s">
        <v>74</v>
      </c>
      <c r="N4105" s="30" t="s">
        <v>45</v>
      </c>
      <c r="O4105" s="28" t="str">
        <f>Def_Sistemas_Conectores_Cabos!$B$8</f>
        <v>SMA-RP 50-ohm</v>
      </c>
      <c r="P4105" s="19" t="str">
        <f>Def_Sistemas_Conectores_Cabos!$B$8</f>
        <v>SMA-RP 50-ohm</v>
      </c>
      <c r="Q4105" s="231" t="s">
        <v>1359</v>
      </c>
      <c r="R4105" s="45">
        <v>0.5</v>
      </c>
      <c r="S4105" s="45">
        <v>0.5</v>
      </c>
      <c r="T4105" s="19" t="str">
        <f>Def_Sistemas_Conectores_Cabos!$C$8</f>
        <v>Cabo coaxial semi-rígido</v>
      </c>
      <c r="U4105" s="56"/>
      <c r="V4105" s="33"/>
      <c r="W4105" s="33"/>
      <c r="X4105" s="33"/>
    </row>
    <row r="4106" ht="15.75" customHeight="1">
      <c r="A4106" s="19" t="str">
        <f>Def_Sistemas_Conectores_Cabos!$A$22</f>
        <v>BPM de elétrons</v>
      </c>
      <c r="B4106" s="22" t="str">
        <f>Datas_Entregas!$A$3</f>
        <v>BTS/Anel</v>
      </c>
      <c r="C4106" s="25">
        <f t="array" ref="C4106">INDEX(Datas_Entregas!$B$2:$B$100, MATCH(B4106, Datas_Entregas!$A$2:$A$100, 0), 1)</f>
        <v>43296</v>
      </c>
      <c r="D4106" s="22" t="str">
        <f>Def_Status_Montagem!$A$4</f>
        <v>Comprado / Esperando entrega</v>
      </c>
      <c r="E4106" s="35" t="str">
        <f>Def_Status_Montagem!$B$4</f>
        <v>Contratada (inclui etiqueta)</v>
      </c>
      <c r="F4106" s="26"/>
      <c r="G4106" s="27"/>
      <c r="H4106" s="26" t="str">
        <f t="array" ref="H4106">INDEX(Def_Instancias_Equipamentos!$E$2:$E$5135, MATCH(K4106, Def_Instancias_Equipamentos!$D$2:$D$5135, 0), 1)</f>
        <v>SI-10C1</v>
      </c>
      <c r="I4106" s="27" t="str">
        <f t="array" ref="I4106">INDEX(Def_Instancias_Equipamentos!$E$2:$E$5135, MATCH(L4106, Def_Instancias_Equipamentos!$D$2:$D$5135, 0), 1)</f>
        <v>SI-10C1</v>
      </c>
      <c r="J4106" s="27" t="str">
        <f t="shared" si="26"/>
        <v>INTERNO</v>
      </c>
      <c r="K4106" s="28" t="str">
        <f>Def_Instancias_Equipamentos!$D$602</f>
        <v>SI-10C1:DI-BPMPkup-1</v>
      </c>
      <c r="L4106" s="19" t="str">
        <f>Def_Instancias_Equipamentos!$D$1113</f>
        <v>SI-10C1:DI-BPMSigPatch-1</v>
      </c>
      <c r="M4106" s="44" t="s">
        <v>74</v>
      </c>
      <c r="N4106" s="30" t="s">
        <v>45</v>
      </c>
      <c r="O4106" s="28" t="str">
        <f>Def_Sistemas_Conectores_Cabos!$B$8</f>
        <v>SMA-RP 50-ohm</v>
      </c>
      <c r="P4106" s="19" t="str">
        <f>Def_Sistemas_Conectores_Cabos!$B$8</f>
        <v>SMA-RP 50-ohm</v>
      </c>
      <c r="Q4106" s="231" t="s">
        <v>1359</v>
      </c>
      <c r="R4106" s="45">
        <v>0.5</v>
      </c>
      <c r="S4106" s="45">
        <v>0.5</v>
      </c>
      <c r="T4106" s="19" t="str">
        <f>Def_Sistemas_Conectores_Cabos!$C$8</f>
        <v>Cabo coaxial semi-rígido</v>
      </c>
      <c r="U4106" s="56"/>
      <c r="V4106" s="33"/>
      <c r="W4106" s="33"/>
      <c r="X4106" s="33"/>
    </row>
    <row r="4107" ht="15.75" customHeight="1">
      <c r="A4107" s="19" t="str">
        <f>Def_Sistemas_Conectores_Cabos!$A$22</f>
        <v>BPM de elétrons</v>
      </c>
      <c r="B4107" s="22" t="str">
        <f>Datas_Entregas!$A$3</f>
        <v>BTS/Anel</v>
      </c>
      <c r="C4107" s="25">
        <f t="array" ref="C4107">INDEX(Datas_Entregas!$B$2:$B$100, MATCH(B4107, Datas_Entregas!$A$2:$A$100, 0), 1)</f>
        <v>43296</v>
      </c>
      <c r="D4107" s="22" t="str">
        <f>Def_Status_Montagem!$A$4</f>
        <v>Comprado / Esperando entrega</v>
      </c>
      <c r="E4107" s="35" t="str">
        <f>Def_Status_Montagem!$B$4</f>
        <v>Contratada (inclui etiqueta)</v>
      </c>
      <c r="F4107" s="26"/>
      <c r="G4107" s="27"/>
      <c r="H4107" s="26" t="str">
        <f t="array" ref="H4107">INDEX(Def_Instancias_Equipamentos!$E$2:$E$5135, MATCH(K4107, Def_Instancias_Equipamentos!$D$2:$D$5135, 0), 1)</f>
        <v>SI-10C1</v>
      </c>
      <c r="I4107" s="27" t="str">
        <f t="array" ref="I4107">INDEX(Def_Instancias_Equipamentos!$E$2:$E$5135, MATCH(L4107, Def_Instancias_Equipamentos!$D$2:$D$5135, 0), 1)</f>
        <v>SI-10C1</v>
      </c>
      <c r="J4107" s="27" t="str">
        <f t="shared" si="26"/>
        <v>INTERNO</v>
      </c>
      <c r="K4107" s="28" t="str">
        <f>Def_Instancias_Equipamentos!$D$603</f>
        <v>SI-10C1:DI-BPMPkup-2</v>
      </c>
      <c r="L4107" s="19" t="str">
        <f>Def_Instancias_Equipamentos!$D$1114</f>
        <v>SI-10C1:DI-BPMSigPatch-2</v>
      </c>
      <c r="M4107" s="44" t="s">
        <v>74</v>
      </c>
      <c r="N4107" s="30" t="s">
        <v>45</v>
      </c>
      <c r="O4107" s="28" t="str">
        <f>Def_Sistemas_Conectores_Cabos!$B$8</f>
        <v>SMA-RP 50-ohm</v>
      </c>
      <c r="P4107" s="19" t="str">
        <f>Def_Sistemas_Conectores_Cabos!$B$8</f>
        <v>SMA-RP 50-ohm</v>
      </c>
      <c r="Q4107" s="231" t="s">
        <v>1359</v>
      </c>
      <c r="R4107" s="45">
        <v>0.5</v>
      </c>
      <c r="S4107" s="45">
        <v>0.5</v>
      </c>
      <c r="T4107" s="19" t="str">
        <f>Def_Sistemas_Conectores_Cabos!$C$8</f>
        <v>Cabo coaxial semi-rígido</v>
      </c>
      <c r="U4107" s="56"/>
      <c r="V4107" s="33"/>
      <c r="W4107" s="33"/>
      <c r="X4107" s="33"/>
    </row>
    <row r="4108" ht="15.75" customHeight="1">
      <c r="A4108" s="19" t="str">
        <f>Def_Sistemas_Conectores_Cabos!$A$22</f>
        <v>BPM de elétrons</v>
      </c>
      <c r="B4108" s="22" t="str">
        <f>Datas_Entregas!$A$3</f>
        <v>BTS/Anel</v>
      </c>
      <c r="C4108" s="25">
        <f t="array" ref="C4108">INDEX(Datas_Entregas!$B$2:$B$100, MATCH(B4108, Datas_Entregas!$A$2:$A$100, 0), 1)</f>
        <v>43296</v>
      </c>
      <c r="D4108" s="22" t="str">
        <f>Def_Status_Montagem!$A$4</f>
        <v>Comprado / Esperando entrega</v>
      </c>
      <c r="E4108" s="35" t="str">
        <f>Def_Status_Montagem!$B$4</f>
        <v>Contratada (inclui etiqueta)</v>
      </c>
      <c r="F4108" s="26"/>
      <c r="G4108" s="27"/>
      <c r="H4108" s="26" t="str">
        <f t="array" ref="H4108">INDEX(Def_Instancias_Equipamentos!$E$2:$E$5135, MATCH(K4108, Def_Instancias_Equipamentos!$D$2:$D$5135, 0), 1)</f>
        <v>SI-10C2</v>
      </c>
      <c r="I4108" s="27" t="str">
        <f t="array" ref="I4108">INDEX(Def_Instancias_Equipamentos!$E$2:$E$5135, MATCH(L4108, Def_Instancias_Equipamentos!$D$2:$D$5135, 0), 1)</f>
        <v>SI-10C2</v>
      </c>
      <c r="J4108" s="27" t="str">
        <f t="shared" si="26"/>
        <v>INTERNO</v>
      </c>
      <c r="K4108" s="28" t="str">
        <f>Def_Instancias_Equipamentos!$D$604</f>
        <v>SI-10C2:DI-BPMPkup</v>
      </c>
      <c r="L4108" s="19" t="str">
        <f>Def_Instancias_Equipamentos!$D$1115</f>
        <v>SI-10C2:DI-BPMSigPatch</v>
      </c>
      <c r="M4108" s="44" t="s">
        <v>74</v>
      </c>
      <c r="N4108" s="30" t="s">
        <v>45</v>
      </c>
      <c r="O4108" s="28" t="str">
        <f>Def_Sistemas_Conectores_Cabos!$B$8</f>
        <v>SMA-RP 50-ohm</v>
      </c>
      <c r="P4108" s="19" t="str">
        <f>Def_Sistemas_Conectores_Cabos!$B$8</f>
        <v>SMA-RP 50-ohm</v>
      </c>
      <c r="Q4108" s="231" t="s">
        <v>1359</v>
      </c>
      <c r="R4108" s="45">
        <v>0.5</v>
      </c>
      <c r="S4108" s="45">
        <v>0.5</v>
      </c>
      <c r="T4108" s="19" t="str">
        <f>Def_Sistemas_Conectores_Cabos!$C$8</f>
        <v>Cabo coaxial semi-rígido</v>
      </c>
      <c r="U4108" s="56"/>
      <c r="V4108" s="33"/>
      <c r="W4108" s="33"/>
      <c r="X4108" s="33"/>
    </row>
    <row r="4109" ht="15.75" customHeight="1">
      <c r="A4109" s="19" t="str">
        <f>Def_Sistemas_Conectores_Cabos!$A$22</f>
        <v>BPM de elétrons</v>
      </c>
      <c r="B4109" s="22" t="str">
        <f>Datas_Entregas!$A$3</f>
        <v>BTS/Anel</v>
      </c>
      <c r="C4109" s="25">
        <f t="array" ref="C4109">INDEX(Datas_Entregas!$B$2:$B$100, MATCH(B4109, Datas_Entregas!$A$2:$A$100, 0), 1)</f>
        <v>43296</v>
      </c>
      <c r="D4109" s="22" t="str">
        <f>Def_Status_Montagem!$A$4</f>
        <v>Comprado / Esperando entrega</v>
      </c>
      <c r="E4109" s="35" t="str">
        <f>Def_Status_Montagem!$B$4</f>
        <v>Contratada (inclui etiqueta)</v>
      </c>
      <c r="F4109" s="26"/>
      <c r="G4109" s="27"/>
      <c r="H4109" s="26" t="str">
        <f t="array" ref="H4109">INDEX(Def_Instancias_Equipamentos!$E$2:$E$5135, MATCH(K4109, Def_Instancias_Equipamentos!$D$2:$D$5135, 0), 1)</f>
        <v>SI-10C3</v>
      </c>
      <c r="I4109" s="27" t="str">
        <f t="array" ref="I4109">INDEX(Def_Instancias_Equipamentos!$E$2:$E$5135, MATCH(L4109, Def_Instancias_Equipamentos!$D$2:$D$5135, 0), 1)</f>
        <v>SI-10C3</v>
      </c>
      <c r="J4109" s="27" t="str">
        <f t="shared" si="26"/>
        <v>INTERNO</v>
      </c>
      <c r="K4109" s="28" t="str">
        <f>Def_Instancias_Equipamentos!$D$605</f>
        <v>SI-10C3:DI-BPMPkup-1</v>
      </c>
      <c r="L4109" s="19" t="str">
        <f>Def_Instancias_Equipamentos!$D$1116</f>
        <v>SI-10C3:DI-BPMSigPatch-1</v>
      </c>
      <c r="M4109" s="44" t="s">
        <v>74</v>
      </c>
      <c r="N4109" s="30" t="s">
        <v>45</v>
      </c>
      <c r="O4109" s="28" t="str">
        <f>Def_Sistemas_Conectores_Cabos!$B$8</f>
        <v>SMA-RP 50-ohm</v>
      </c>
      <c r="P4109" s="19" t="str">
        <f>Def_Sistemas_Conectores_Cabos!$B$8</f>
        <v>SMA-RP 50-ohm</v>
      </c>
      <c r="Q4109" s="231" t="s">
        <v>1359</v>
      </c>
      <c r="R4109" s="45">
        <v>0.5</v>
      </c>
      <c r="S4109" s="45">
        <v>0.5</v>
      </c>
      <c r="T4109" s="19" t="str">
        <f>Def_Sistemas_Conectores_Cabos!$C$8</f>
        <v>Cabo coaxial semi-rígido</v>
      </c>
      <c r="U4109" s="56"/>
      <c r="V4109" s="33"/>
      <c r="W4109" s="33"/>
      <c r="X4109" s="33"/>
    </row>
    <row r="4110" ht="15.75" customHeight="1">
      <c r="A4110" s="19" t="str">
        <f>Def_Sistemas_Conectores_Cabos!$A$22</f>
        <v>BPM de elétrons</v>
      </c>
      <c r="B4110" s="22" t="str">
        <f>Datas_Entregas!$A$3</f>
        <v>BTS/Anel</v>
      </c>
      <c r="C4110" s="25">
        <f t="array" ref="C4110">INDEX(Datas_Entregas!$B$2:$B$100, MATCH(B4110, Datas_Entregas!$A$2:$A$100, 0), 1)</f>
        <v>43296</v>
      </c>
      <c r="D4110" s="22" t="str">
        <f>Def_Status_Montagem!$A$4</f>
        <v>Comprado / Esperando entrega</v>
      </c>
      <c r="E4110" s="35" t="str">
        <f>Def_Status_Montagem!$B$4</f>
        <v>Contratada (inclui etiqueta)</v>
      </c>
      <c r="F4110" s="26"/>
      <c r="G4110" s="27"/>
      <c r="H4110" s="26" t="str">
        <f t="array" ref="H4110">INDEX(Def_Instancias_Equipamentos!$E$2:$E$5135, MATCH(K4110, Def_Instancias_Equipamentos!$D$2:$D$5135, 0), 1)</f>
        <v>SI-10C3</v>
      </c>
      <c r="I4110" s="27" t="str">
        <f t="array" ref="I4110">INDEX(Def_Instancias_Equipamentos!$E$2:$E$5135, MATCH(L4110, Def_Instancias_Equipamentos!$D$2:$D$5135, 0), 1)</f>
        <v>SI-10C3</v>
      </c>
      <c r="J4110" s="27" t="str">
        <f t="shared" si="26"/>
        <v>INTERNO</v>
      </c>
      <c r="K4110" s="28" t="str">
        <f>Def_Instancias_Equipamentos!$D$606</f>
        <v>SI-10C3:DI-BPMPkup-2</v>
      </c>
      <c r="L4110" s="19" t="str">
        <f>Def_Instancias_Equipamentos!$D$1117</f>
        <v>SI-10C3:DI-BPMSigPatch-2</v>
      </c>
      <c r="M4110" s="44" t="s">
        <v>74</v>
      </c>
      <c r="N4110" s="30" t="s">
        <v>45</v>
      </c>
      <c r="O4110" s="28" t="str">
        <f>Def_Sistemas_Conectores_Cabos!$B$8</f>
        <v>SMA-RP 50-ohm</v>
      </c>
      <c r="P4110" s="19" t="str">
        <f>Def_Sistemas_Conectores_Cabos!$B$8</f>
        <v>SMA-RP 50-ohm</v>
      </c>
      <c r="Q4110" s="231" t="s">
        <v>1359</v>
      </c>
      <c r="R4110" s="45">
        <v>0.5</v>
      </c>
      <c r="S4110" s="45">
        <v>0.5</v>
      </c>
      <c r="T4110" s="19" t="str">
        <f>Def_Sistemas_Conectores_Cabos!$C$8</f>
        <v>Cabo coaxial semi-rígido</v>
      </c>
      <c r="U4110" s="56"/>
      <c r="V4110" s="33"/>
      <c r="W4110" s="33"/>
      <c r="X4110" s="33"/>
    </row>
    <row r="4111" ht="15.75" customHeight="1">
      <c r="A4111" s="19" t="str">
        <f>Def_Sistemas_Conectores_Cabos!$A$22</f>
        <v>BPM de elétrons</v>
      </c>
      <c r="B4111" s="22" t="str">
        <f>Datas_Entregas!$A$3</f>
        <v>BTS/Anel</v>
      </c>
      <c r="C4111" s="25">
        <f t="array" ref="C4111">INDEX(Datas_Entregas!$B$2:$B$100, MATCH(B4111, Datas_Entregas!$A$2:$A$100, 0), 1)</f>
        <v>43296</v>
      </c>
      <c r="D4111" s="22" t="str">
        <f>Def_Status_Montagem!$A$4</f>
        <v>Comprado / Esperando entrega</v>
      </c>
      <c r="E4111" s="35" t="str">
        <f>Def_Status_Montagem!$B$4</f>
        <v>Contratada (inclui etiqueta)</v>
      </c>
      <c r="F4111" s="26"/>
      <c r="G4111" s="27"/>
      <c r="H4111" s="26" t="str">
        <f t="array" ref="H4111">INDEX(Def_Instancias_Equipamentos!$E$2:$E$5135, MATCH(K4111, Def_Instancias_Equipamentos!$D$2:$D$5135, 0), 1)</f>
        <v>SI-10C4</v>
      </c>
      <c r="I4111" s="27" t="str">
        <f t="array" ref="I4111">INDEX(Def_Instancias_Equipamentos!$E$2:$E$5135, MATCH(L4111, Def_Instancias_Equipamentos!$D$2:$D$5135, 0), 1)</f>
        <v>SI-10C4</v>
      </c>
      <c r="J4111" s="27" t="str">
        <f t="shared" si="26"/>
        <v>INTERNO</v>
      </c>
      <c r="K4111" s="28" t="str">
        <f>Def_Instancias_Equipamentos!$D$607</f>
        <v>SI-10C4:DI-BPMPkup</v>
      </c>
      <c r="L4111" s="19" t="str">
        <f>Def_Instancias_Equipamentos!$D$1118</f>
        <v>SI-10C4:DI-BPMSigPatch</v>
      </c>
      <c r="M4111" s="44" t="s">
        <v>74</v>
      </c>
      <c r="N4111" s="30" t="s">
        <v>45</v>
      </c>
      <c r="O4111" s="28" t="str">
        <f>Def_Sistemas_Conectores_Cabos!$B$8</f>
        <v>SMA-RP 50-ohm</v>
      </c>
      <c r="P4111" s="19" t="str">
        <f>Def_Sistemas_Conectores_Cabos!$B$8</f>
        <v>SMA-RP 50-ohm</v>
      </c>
      <c r="Q4111" s="231" t="s">
        <v>1359</v>
      </c>
      <c r="R4111" s="45">
        <v>0.5</v>
      </c>
      <c r="S4111" s="45">
        <v>0.5</v>
      </c>
      <c r="T4111" s="19" t="str">
        <f>Def_Sistemas_Conectores_Cabos!$C$8</f>
        <v>Cabo coaxial semi-rígido</v>
      </c>
      <c r="U4111" s="56"/>
      <c r="V4111" s="33"/>
      <c r="W4111" s="33"/>
      <c r="X4111" s="33"/>
    </row>
    <row r="4112" ht="15.75" customHeight="1">
      <c r="A4112" s="19" t="str">
        <f>Def_Sistemas_Conectores_Cabos!$A$22</f>
        <v>BPM de elétrons</v>
      </c>
      <c r="B4112" s="22" t="str">
        <f>Datas_Entregas!$A$3</f>
        <v>BTS/Anel</v>
      </c>
      <c r="C4112" s="25">
        <f t="array" ref="C4112">INDEX(Datas_Entregas!$B$2:$B$100, MATCH(B4112, Datas_Entregas!$A$2:$A$100, 0), 1)</f>
        <v>43296</v>
      </c>
      <c r="D4112" s="22" t="str">
        <f>Def_Status_Montagem!$A$4</f>
        <v>Comprado / Esperando entrega</v>
      </c>
      <c r="E4112" s="35" t="str">
        <f>Def_Status_Montagem!$B$4</f>
        <v>Contratada (inclui etiqueta)</v>
      </c>
      <c r="F4112" s="26"/>
      <c r="G4112" s="27"/>
      <c r="H4112" s="26" t="str">
        <f t="array" ref="H4112">INDEX(Def_Instancias_Equipamentos!$E$2:$E$5135, MATCH(K4112, Def_Instancias_Equipamentos!$D$2:$D$5135, 0), 1)</f>
        <v>SI-10M1</v>
      </c>
      <c r="I4112" s="27" t="str">
        <f t="array" ref="I4112">INDEX(Def_Instancias_Equipamentos!$E$2:$E$5135, MATCH(L4112, Def_Instancias_Equipamentos!$D$2:$D$5135, 0), 1)</f>
        <v>SI-10M1</v>
      </c>
      <c r="J4112" s="27" t="str">
        <f t="shared" si="26"/>
        <v>INTERNO</v>
      </c>
      <c r="K4112" s="28" t="str">
        <f>Def_Instancias_Equipamentos!$D$608</f>
        <v>SI-10M1:DI-BPMPkup</v>
      </c>
      <c r="L4112" s="19" t="str">
        <f>Def_Instancias_Equipamentos!$D$1119</f>
        <v>SI-10M1:DI-BPMSigPatch</v>
      </c>
      <c r="M4112" s="44" t="s">
        <v>74</v>
      </c>
      <c r="N4112" s="30" t="s">
        <v>45</v>
      </c>
      <c r="O4112" s="28" t="str">
        <f>Def_Sistemas_Conectores_Cabos!$B$8</f>
        <v>SMA-RP 50-ohm</v>
      </c>
      <c r="P4112" s="19" t="str">
        <f>Def_Sistemas_Conectores_Cabos!$B$8</f>
        <v>SMA-RP 50-ohm</v>
      </c>
      <c r="Q4112" s="231" t="s">
        <v>1359</v>
      </c>
      <c r="R4112" s="45">
        <v>0.5</v>
      </c>
      <c r="S4112" s="45">
        <v>0.5</v>
      </c>
      <c r="T4112" s="19" t="str">
        <f>Def_Sistemas_Conectores_Cabos!$C$8</f>
        <v>Cabo coaxial semi-rígido</v>
      </c>
      <c r="U4112" s="56"/>
      <c r="V4112" s="33"/>
      <c r="W4112" s="33"/>
      <c r="X4112" s="33"/>
    </row>
    <row r="4113" ht="15.75" customHeight="1">
      <c r="A4113" s="19" t="str">
        <f>Def_Sistemas_Conectores_Cabos!$A$22</f>
        <v>BPM de elétrons</v>
      </c>
      <c r="B4113" s="22" t="str">
        <f>Datas_Entregas!$A$3</f>
        <v>BTS/Anel</v>
      </c>
      <c r="C4113" s="25">
        <f t="array" ref="C4113">INDEX(Datas_Entregas!$B$2:$B$100, MATCH(B4113, Datas_Entregas!$A$2:$A$100, 0), 1)</f>
        <v>43296</v>
      </c>
      <c r="D4113" s="22" t="str">
        <f>Def_Status_Montagem!$A$4</f>
        <v>Comprado / Esperando entrega</v>
      </c>
      <c r="E4113" s="35" t="str">
        <f>Def_Status_Montagem!$B$4</f>
        <v>Contratada (inclui etiqueta)</v>
      </c>
      <c r="F4113" s="26"/>
      <c r="G4113" s="27"/>
      <c r="H4113" s="26" t="str">
        <f t="array" ref="H4113">INDEX(Def_Instancias_Equipamentos!$E$2:$E$5135, MATCH(K4113, Def_Instancias_Equipamentos!$D$2:$D$5135, 0), 1)</f>
        <v>SI-10M2</v>
      </c>
      <c r="I4113" s="27" t="str">
        <f t="array" ref="I4113">INDEX(Def_Instancias_Equipamentos!$E$2:$E$5135, MATCH(L4113, Def_Instancias_Equipamentos!$D$2:$D$5135, 0), 1)</f>
        <v>SI-10M2</v>
      </c>
      <c r="J4113" s="27" t="str">
        <f t="shared" si="26"/>
        <v>INTERNO</v>
      </c>
      <c r="K4113" s="28" t="str">
        <f>Def_Instancias_Equipamentos!$D$609</f>
        <v>SI-10M2:DI-BPMPkup</v>
      </c>
      <c r="L4113" s="19" t="str">
        <f>Def_Instancias_Equipamentos!$D$1120</f>
        <v>SI-10M2:DI-BPMSigPatch</v>
      </c>
      <c r="M4113" s="44" t="s">
        <v>74</v>
      </c>
      <c r="N4113" s="30" t="s">
        <v>45</v>
      </c>
      <c r="O4113" s="28" t="str">
        <f>Def_Sistemas_Conectores_Cabos!$B$8</f>
        <v>SMA-RP 50-ohm</v>
      </c>
      <c r="P4113" s="19" t="str">
        <f>Def_Sistemas_Conectores_Cabos!$B$8</f>
        <v>SMA-RP 50-ohm</v>
      </c>
      <c r="Q4113" s="231" t="s">
        <v>1359</v>
      </c>
      <c r="R4113" s="45">
        <v>0.5</v>
      </c>
      <c r="S4113" s="45">
        <v>0.5</v>
      </c>
      <c r="T4113" s="19" t="str">
        <f>Def_Sistemas_Conectores_Cabos!$C$8</f>
        <v>Cabo coaxial semi-rígido</v>
      </c>
      <c r="U4113" s="56"/>
      <c r="V4113" s="33"/>
      <c r="W4113" s="33"/>
      <c r="X4113" s="33"/>
    </row>
    <row r="4114" ht="15.75" customHeight="1">
      <c r="A4114" s="19" t="str">
        <f>Def_Sistemas_Conectores_Cabos!$A$22</f>
        <v>BPM de elétrons</v>
      </c>
      <c r="B4114" s="22" t="str">
        <f>Datas_Entregas!$A$3</f>
        <v>BTS/Anel</v>
      </c>
      <c r="C4114" s="25">
        <f t="array" ref="C4114">INDEX(Datas_Entregas!$B$2:$B$100, MATCH(B4114, Datas_Entregas!$A$2:$A$100, 0), 1)</f>
        <v>43296</v>
      </c>
      <c r="D4114" s="22" t="str">
        <f>Def_Status_Montagem!$A$4</f>
        <v>Comprado / Esperando entrega</v>
      </c>
      <c r="E4114" s="35" t="str">
        <f>Def_Status_Montagem!$B$4</f>
        <v>Contratada (inclui etiqueta)</v>
      </c>
      <c r="F4114" s="26"/>
      <c r="G4114" s="27"/>
      <c r="H4114" s="26" t="str">
        <f t="array" ref="H4114">INDEX(Def_Instancias_Equipamentos!$E$2:$E$5135, MATCH(K4114, Def_Instancias_Equipamentos!$D$2:$D$5135, 0), 1)</f>
        <v>SI-10SB</v>
      </c>
      <c r="I4114" s="27" t="str">
        <f t="array" ref="I4114">INDEX(Def_Instancias_Equipamentos!$E$2:$E$5135, MATCH(L4114, Def_Instancias_Equipamentos!$D$2:$D$5135, 0), 1)</f>
        <v>SI-10SB</v>
      </c>
      <c r="J4114" s="27" t="str">
        <f t="shared" si="26"/>
        <v>INTERNO</v>
      </c>
      <c r="K4114" s="28" t="str">
        <f>Def_Instancias_Equipamentos!$D$708</f>
        <v>SI-10SB:DI-BPMPkup-1</v>
      </c>
      <c r="L4114" s="19" t="str">
        <f>Def_Instancias_Equipamentos!$D$1219</f>
        <v>SI-10SB:DI-BPMSigPatch-1</v>
      </c>
      <c r="M4114" s="44" t="s">
        <v>74</v>
      </c>
      <c r="N4114" s="30" t="s">
        <v>45</v>
      </c>
      <c r="O4114" s="28" t="str">
        <f>Def_Sistemas_Conectores_Cabos!$B$8</f>
        <v>SMA-RP 50-ohm</v>
      </c>
      <c r="P4114" s="19" t="str">
        <f>Def_Sistemas_Conectores_Cabos!$B$8</f>
        <v>SMA-RP 50-ohm</v>
      </c>
      <c r="Q4114" s="231" t="s">
        <v>1359</v>
      </c>
      <c r="R4114" s="45">
        <v>0.5</v>
      </c>
      <c r="S4114" s="45">
        <v>0.5</v>
      </c>
      <c r="T4114" s="19" t="str">
        <f>Def_Sistemas_Conectores_Cabos!$C$8</f>
        <v>Cabo coaxial semi-rígido</v>
      </c>
      <c r="U4114" s="56"/>
      <c r="V4114" s="33"/>
      <c r="W4114" s="33"/>
      <c r="X4114" s="33"/>
    </row>
    <row r="4115" ht="15.75" customHeight="1">
      <c r="A4115" s="19" t="str">
        <f>Def_Sistemas_Conectores_Cabos!$A$22</f>
        <v>BPM de elétrons</v>
      </c>
      <c r="B4115" s="22" t="str">
        <f>Datas_Entregas!$A$3</f>
        <v>BTS/Anel</v>
      </c>
      <c r="C4115" s="25">
        <f t="array" ref="C4115">INDEX(Datas_Entregas!$B$2:$B$100, MATCH(B4115, Datas_Entregas!$A$2:$A$100, 0), 1)</f>
        <v>43296</v>
      </c>
      <c r="D4115" s="22" t="str">
        <f>Def_Status_Montagem!$A$4</f>
        <v>Comprado / Esperando entrega</v>
      </c>
      <c r="E4115" s="35" t="str">
        <f>Def_Status_Montagem!$B$4</f>
        <v>Contratada (inclui etiqueta)</v>
      </c>
      <c r="F4115" s="26"/>
      <c r="G4115" s="27"/>
      <c r="H4115" s="26" t="str">
        <f t="array" ref="H4115">INDEX(Def_Instancias_Equipamentos!$E$2:$E$5135, MATCH(K4115, Def_Instancias_Equipamentos!$D$2:$D$5135, 0), 1)</f>
        <v>SI-10SB</v>
      </c>
      <c r="I4115" s="27" t="str">
        <f t="array" ref="I4115">INDEX(Def_Instancias_Equipamentos!$E$2:$E$5135, MATCH(L4115, Def_Instancias_Equipamentos!$D$2:$D$5135, 0), 1)</f>
        <v>SI-10SB</v>
      </c>
      <c r="J4115" s="27" t="str">
        <f t="shared" si="26"/>
        <v>INTERNO</v>
      </c>
      <c r="K4115" s="28" t="str">
        <f>Def_Instancias_Equipamentos!$D$709</f>
        <v>SI-10SB:DI-BPMPkup-2</v>
      </c>
      <c r="L4115" s="19" t="str">
        <f>Def_Instancias_Equipamentos!$D$1220</f>
        <v>SI-10SB:DI-BPMSigPatch-2</v>
      </c>
      <c r="M4115" s="44" t="s">
        <v>74</v>
      </c>
      <c r="N4115" s="30" t="s">
        <v>45</v>
      </c>
      <c r="O4115" s="28" t="str">
        <f>Def_Sistemas_Conectores_Cabos!$B$8</f>
        <v>SMA-RP 50-ohm</v>
      </c>
      <c r="P4115" s="19" t="str">
        <f>Def_Sistemas_Conectores_Cabos!$B$8</f>
        <v>SMA-RP 50-ohm</v>
      </c>
      <c r="Q4115" s="231" t="s">
        <v>1359</v>
      </c>
      <c r="R4115" s="45">
        <v>0.5</v>
      </c>
      <c r="S4115" s="45">
        <v>0.5</v>
      </c>
      <c r="T4115" s="19" t="str">
        <f>Def_Sistemas_Conectores_Cabos!$C$8</f>
        <v>Cabo coaxial semi-rígido</v>
      </c>
      <c r="U4115" s="56"/>
      <c r="V4115" s="33"/>
      <c r="W4115" s="33"/>
      <c r="X4115" s="33"/>
    </row>
    <row r="4116" ht="15.75" customHeight="1">
      <c r="A4116" s="19" t="str">
        <f>Def_Sistemas_Conectores_Cabos!$A$22</f>
        <v>BPM de elétrons</v>
      </c>
      <c r="B4116" s="22" t="str">
        <f>Datas_Entregas!$A$3</f>
        <v>BTS/Anel</v>
      </c>
      <c r="C4116" s="25">
        <f t="array" ref="C4116">INDEX(Datas_Entregas!$B$2:$B$100, MATCH(B4116, Datas_Entregas!$A$2:$A$100, 0), 1)</f>
        <v>43296</v>
      </c>
      <c r="D4116" s="22" t="str">
        <f>Def_Status_Montagem!$A$4</f>
        <v>Comprado / Esperando entrega</v>
      </c>
      <c r="E4116" s="35" t="str">
        <f>Def_Status_Montagem!$B$4</f>
        <v>Contratada (inclui etiqueta)</v>
      </c>
      <c r="F4116" s="26"/>
      <c r="G4116" s="27"/>
      <c r="H4116" s="26" t="str">
        <f t="array" ref="H4116">INDEX(Def_Instancias_Equipamentos!$E$2:$E$5135, MATCH(K4116, Def_Instancias_Equipamentos!$D$2:$D$5135, 0), 1)</f>
        <v>SI-11C1</v>
      </c>
      <c r="I4116" s="27" t="str">
        <f t="array" ref="I4116">INDEX(Def_Instancias_Equipamentos!$E$2:$E$5135, MATCH(L4116, Def_Instancias_Equipamentos!$D$2:$D$5135, 0), 1)</f>
        <v>SI-11C1</v>
      </c>
      <c r="J4116" s="27" t="str">
        <f t="shared" si="26"/>
        <v>INTERNO</v>
      </c>
      <c r="K4116" s="28" t="str">
        <f>Def_Instancias_Equipamentos!$D$610</f>
        <v>SI-11C1:DI-BPMPkup-1</v>
      </c>
      <c r="L4116" s="19" t="str">
        <f>Def_Instancias_Equipamentos!$D$1121</f>
        <v>SI-11C1:DI-BPMSigPatch-1</v>
      </c>
      <c r="M4116" s="44" t="s">
        <v>74</v>
      </c>
      <c r="N4116" s="30" t="s">
        <v>45</v>
      </c>
      <c r="O4116" s="28" t="str">
        <f>Def_Sistemas_Conectores_Cabos!$B$8</f>
        <v>SMA-RP 50-ohm</v>
      </c>
      <c r="P4116" s="19" t="str">
        <f>Def_Sistemas_Conectores_Cabos!$B$8</f>
        <v>SMA-RP 50-ohm</v>
      </c>
      <c r="Q4116" s="231" t="s">
        <v>1359</v>
      </c>
      <c r="R4116" s="45">
        <v>0.5</v>
      </c>
      <c r="S4116" s="45">
        <v>0.5</v>
      </c>
      <c r="T4116" s="19" t="str">
        <f>Def_Sistemas_Conectores_Cabos!$C$8</f>
        <v>Cabo coaxial semi-rígido</v>
      </c>
      <c r="U4116" s="56"/>
      <c r="V4116" s="33"/>
      <c r="W4116" s="33"/>
      <c r="X4116" s="33"/>
    </row>
    <row r="4117" ht="15.75" customHeight="1">
      <c r="A4117" s="19" t="str">
        <f>Def_Sistemas_Conectores_Cabos!$A$22</f>
        <v>BPM de elétrons</v>
      </c>
      <c r="B4117" s="22" t="str">
        <f>Datas_Entregas!$A$3</f>
        <v>BTS/Anel</v>
      </c>
      <c r="C4117" s="25">
        <f t="array" ref="C4117">INDEX(Datas_Entregas!$B$2:$B$100, MATCH(B4117, Datas_Entregas!$A$2:$A$100, 0), 1)</f>
        <v>43296</v>
      </c>
      <c r="D4117" s="22" t="str">
        <f>Def_Status_Montagem!$A$4</f>
        <v>Comprado / Esperando entrega</v>
      </c>
      <c r="E4117" s="35" t="str">
        <f>Def_Status_Montagem!$B$4</f>
        <v>Contratada (inclui etiqueta)</v>
      </c>
      <c r="F4117" s="26"/>
      <c r="G4117" s="27"/>
      <c r="H4117" s="26" t="str">
        <f t="array" ref="H4117">INDEX(Def_Instancias_Equipamentos!$E$2:$E$5135, MATCH(K4117, Def_Instancias_Equipamentos!$D$2:$D$5135, 0), 1)</f>
        <v>SI-11C1</v>
      </c>
      <c r="I4117" s="27" t="str">
        <f t="array" ref="I4117">INDEX(Def_Instancias_Equipamentos!$E$2:$E$5135, MATCH(L4117, Def_Instancias_Equipamentos!$D$2:$D$5135, 0), 1)</f>
        <v>SI-11C1</v>
      </c>
      <c r="J4117" s="27" t="str">
        <f t="shared" si="26"/>
        <v>INTERNO</v>
      </c>
      <c r="K4117" s="28" t="str">
        <f>Def_Instancias_Equipamentos!$D$611</f>
        <v>SI-11C1:DI-BPMPkup-2</v>
      </c>
      <c r="L4117" s="19" t="str">
        <f>Def_Instancias_Equipamentos!$D$1122</f>
        <v>SI-11C1:DI-BPMSigPatch-2</v>
      </c>
      <c r="M4117" s="44" t="s">
        <v>74</v>
      </c>
      <c r="N4117" s="30" t="s">
        <v>45</v>
      </c>
      <c r="O4117" s="28" t="str">
        <f>Def_Sistemas_Conectores_Cabos!$B$8</f>
        <v>SMA-RP 50-ohm</v>
      </c>
      <c r="P4117" s="19" t="str">
        <f>Def_Sistemas_Conectores_Cabos!$B$8</f>
        <v>SMA-RP 50-ohm</v>
      </c>
      <c r="Q4117" s="231" t="s">
        <v>1359</v>
      </c>
      <c r="R4117" s="45">
        <v>0.5</v>
      </c>
      <c r="S4117" s="45">
        <v>0.5</v>
      </c>
      <c r="T4117" s="19" t="str">
        <f>Def_Sistemas_Conectores_Cabos!$C$8</f>
        <v>Cabo coaxial semi-rígido</v>
      </c>
      <c r="U4117" s="56"/>
      <c r="V4117" s="33"/>
      <c r="W4117" s="33"/>
      <c r="X4117" s="33"/>
    </row>
    <row r="4118" ht="15.75" customHeight="1">
      <c r="A4118" s="19" t="str">
        <f>Def_Sistemas_Conectores_Cabos!$A$22</f>
        <v>BPM de elétrons</v>
      </c>
      <c r="B4118" s="22" t="str">
        <f>Datas_Entregas!$A$3</f>
        <v>BTS/Anel</v>
      </c>
      <c r="C4118" s="25">
        <f t="array" ref="C4118">INDEX(Datas_Entregas!$B$2:$B$100, MATCH(B4118, Datas_Entregas!$A$2:$A$100, 0), 1)</f>
        <v>43296</v>
      </c>
      <c r="D4118" s="22" t="str">
        <f>Def_Status_Montagem!$A$4</f>
        <v>Comprado / Esperando entrega</v>
      </c>
      <c r="E4118" s="35" t="str">
        <f>Def_Status_Montagem!$B$4</f>
        <v>Contratada (inclui etiqueta)</v>
      </c>
      <c r="F4118" s="26"/>
      <c r="G4118" s="27"/>
      <c r="H4118" s="26" t="str">
        <f t="array" ref="H4118">INDEX(Def_Instancias_Equipamentos!$E$2:$E$5135, MATCH(K4118, Def_Instancias_Equipamentos!$D$2:$D$5135, 0), 1)</f>
        <v>SI-11C2</v>
      </c>
      <c r="I4118" s="27" t="str">
        <f t="array" ref="I4118">INDEX(Def_Instancias_Equipamentos!$E$2:$E$5135, MATCH(L4118, Def_Instancias_Equipamentos!$D$2:$D$5135, 0), 1)</f>
        <v>SI-11C2</v>
      </c>
      <c r="J4118" s="27" t="str">
        <f t="shared" si="26"/>
        <v>INTERNO</v>
      </c>
      <c r="K4118" s="28" t="str">
        <f>Def_Instancias_Equipamentos!$D$612</f>
        <v>SI-11C2:DI-BPMPkup</v>
      </c>
      <c r="L4118" s="19" t="str">
        <f>Def_Instancias_Equipamentos!$D$1123</f>
        <v>SI-11C2:DI-BPMSigPatch</v>
      </c>
      <c r="M4118" s="44" t="s">
        <v>74</v>
      </c>
      <c r="N4118" s="30" t="s">
        <v>45</v>
      </c>
      <c r="O4118" s="28" t="str">
        <f>Def_Sistemas_Conectores_Cabos!$B$8</f>
        <v>SMA-RP 50-ohm</v>
      </c>
      <c r="P4118" s="19" t="str">
        <f>Def_Sistemas_Conectores_Cabos!$B$8</f>
        <v>SMA-RP 50-ohm</v>
      </c>
      <c r="Q4118" s="231" t="s">
        <v>1359</v>
      </c>
      <c r="R4118" s="45">
        <v>0.5</v>
      </c>
      <c r="S4118" s="45">
        <v>0.5</v>
      </c>
      <c r="T4118" s="19" t="str">
        <f>Def_Sistemas_Conectores_Cabos!$C$8</f>
        <v>Cabo coaxial semi-rígido</v>
      </c>
      <c r="U4118" s="56"/>
      <c r="V4118" s="33"/>
      <c r="W4118" s="33"/>
      <c r="X4118" s="33"/>
    </row>
    <row r="4119" ht="15.75" customHeight="1">
      <c r="A4119" s="19" t="str">
        <f>Def_Sistemas_Conectores_Cabos!$A$22</f>
        <v>BPM de elétrons</v>
      </c>
      <c r="B4119" s="22" t="str">
        <f>Datas_Entregas!$A$3</f>
        <v>BTS/Anel</v>
      </c>
      <c r="C4119" s="25">
        <f t="array" ref="C4119">INDEX(Datas_Entregas!$B$2:$B$100, MATCH(B4119, Datas_Entregas!$A$2:$A$100, 0), 1)</f>
        <v>43296</v>
      </c>
      <c r="D4119" s="22" t="str">
        <f>Def_Status_Montagem!$A$4</f>
        <v>Comprado / Esperando entrega</v>
      </c>
      <c r="E4119" s="35" t="str">
        <f>Def_Status_Montagem!$B$4</f>
        <v>Contratada (inclui etiqueta)</v>
      </c>
      <c r="F4119" s="26"/>
      <c r="G4119" s="27"/>
      <c r="H4119" s="26" t="str">
        <f t="array" ref="H4119">INDEX(Def_Instancias_Equipamentos!$E$2:$E$5135, MATCH(K4119, Def_Instancias_Equipamentos!$D$2:$D$5135, 0), 1)</f>
        <v>SI-11C3</v>
      </c>
      <c r="I4119" s="27" t="str">
        <f t="array" ref="I4119">INDEX(Def_Instancias_Equipamentos!$E$2:$E$5135, MATCH(L4119, Def_Instancias_Equipamentos!$D$2:$D$5135, 0), 1)</f>
        <v>SI-11C3</v>
      </c>
      <c r="J4119" s="27" t="str">
        <f t="shared" si="26"/>
        <v>INTERNO</v>
      </c>
      <c r="K4119" s="28" t="str">
        <f>Def_Instancias_Equipamentos!$D$613</f>
        <v>SI-11C3:DI-BPMPkup-1</v>
      </c>
      <c r="L4119" s="19" t="str">
        <f>Def_Instancias_Equipamentos!$D$1124</f>
        <v>SI-11C3:DI-BPMSigPatch-1</v>
      </c>
      <c r="M4119" s="44" t="s">
        <v>74</v>
      </c>
      <c r="N4119" s="30" t="s">
        <v>45</v>
      </c>
      <c r="O4119" s="28" t="str">
        <f>Def_Sistemas_Conectores_Cabos!$B$8</f>
        <v>SMA-RP 50-ohm</v>
      </c>
      <c r="P4119" s="19" t="str">
        <f>Def_Sistemas_Conectores_Cabos!$B$8</f>
        <v>SMA-RP 50-ohm</v>
      </c>
      <c r="Q4119" s="231" t="s">
        <v>1359</v>
      </c>
      <c r="R4119" s="45">
        <v>0.5</v>
      </c>
      <c r="S4119" s="45">
        <v>0.5</v>
      </c>
      <c r="T4119" s="19" t="str">
        <f>Def_Sistemas_Conectores_Cabos!$C$8</f>
        <v>Cabo coaxial semi-rígido</v>
      </c>
      <c r="U4119" s="56"/>
      <c r="V4119" s="33"/>
      <c r="W4119" s="33"/>
      <c r="X4119" s="33"/>
    </row>
    <row r="4120" ht="15.75" customHeight="1">
      <c r="A4120" s="19" t="str">
        <f>Def_Sistemas_Conectores_Cabos!$A$22</f>
        <v>BPM de elétrons</v>
      </c>
      <c r="B4120" s="22" t="str">
        <f>Datas_Entregas!$A$3</f>
        <v>BTS/Anel</v>
      </c>
      <c r="C4120" s="25">
        <f t="array" ref="C4120">INDEX(Datas_Entregas!$B$2:$B$100, MATCH(B4120, Datas_Entregas!$A$2:$A$100, 0), 1)</f>
        <v>43296</v>
      </c>
      <c r="D4120" s="22" t="str">
        <f>Def_Status_Montagem!$A$4</f>
        <v>Comprado / Esperando entrega</v>
      </c>
      <c r="E4120" s="35" t="str">
        <f>Def_Status_Montagem!$B$4</f>
        <v>Contratada (inclui etiqueta)</v>
      </c>
      <c r="F4120" s="26"/>
      <c r="G4120" s="27"/>
      <c r="H4120" s="26" t="str">
        <f t="array" ref="H4120">INDEX(Def_Instancias_Equipamentos!$E$2:$E$5135, MATCH(K4120, Def_Instancias_Equipamentos!$D$2:$D$5135, 0), 1)</f>
        <v>SI-11C3</v>
      </c>
      <c r="I4120" s="27" t="str">
        <f t="array" ref="I4120">INDEX(Def_Instancias_Equipamentos!$E$2:$E$5135, MATCH(L4120, Def_Instancias_Equipamentos!$D$2:$D$5135, 0), 1)</f>
        <v>SI-11C3</v>
      </c>
      <c r="J4120" s="27" t="str">
        <f t="shared" si="26"/>
        <v>INTERNO</v>
      </c>
      <c r="K4120" s="28" t="str">
        <f>Def_Instancias_Equipamentos!$D$614</f>
        <v>SI-11C3:DI-BPMPkup-2</v>
      </c>
      <c r="L4120" s="19" t="str">
        <f>Def_Instancias_Equipamentos!$D$1125</f>
        <v>SI-11C3:DI-BPMSigPatch-2</v>
      </c>
      <c r="M4120" s="44" t="s">
        <v>74</v>
      </c>
      <c r="N4120" s="30" t="s">
        <v>45</v>
      </c>
      <c r="O4120" s="28" t="str">
        <f>Def_Sistemas_Conectores_Cabos!$B$8</f>
        <v>SMA-RP 50-ohm</v>
      </c>
      <c r="P4120" s="19" t="str">
        <f>Def_Sistemas_Conectores_Cabos!$B$8</f>
        <v>SMA-RP 50-ohm</v>
      </c>
      <c r="Q4120" s="231" t="s">
        <v>1359</v>
      </c>
      <c r="R4120" s="45">
        <v>0.5</v>
      </c>
      <c r="S4120" s="45">
        <v>0.5</v>
      </c>
      <c r="T4120" s="19" t="str">
        <f>Def_Sistemas_Conectores_Cabos!$C$8</f>
        <v>Cabo coaxial semi-rígido</v>
      </c>
      <c r="U4120" s="56"/>
      <c r="V4120" s="33"/>
      <c r="W4120" s="33"/>
      <c r="X4120" s="33"/>
    </row>
    <row r="4121" ht="15.75" customHeight="1">
      <c r="A4121" s="19" t="str">
        <f>Def_Sistemas_Conectores_Cabos!$A$22</f>
        <v>BPM de elétrons</v>
      </c>
      <c r="B4121" s="22" t="str">
        <f>Datas_Entregas!$A$3</f>
        <v>BTS/Anel</v>
      </c>
      <c r="C4121" s="25">
        <f t="array" ref="C4121">INDEX(Datas_Entregas!$B$2:$B$100, MATCH(B4121, Datas_Entregas!$A$2:$A$100, 0), 1)</f>
        <v>43296</v>
      </c>
      <c r="D4121" s="22" t="str">
        <f>Def_Status_Montagem!$A$4</f>
        <v>Comprado / Esperando entrega</v>
      </c>
      <c r="E4121" s="35" t="str">
        <f>Def_Status_Montagem!$B$4</f>
        <v>Contratada (inclui etiqueta)</v>
      </c>
      <c r="F4121" s="26"/>
      <c r="G4121" s="27"/>
      <c r="H4121" s="26" t="str">
        <f t="array" ref="H4121">INDEX(Def_Instancias_Equipamentos!$E$2:$E$5135, MATCH(K4121, Def_Instancias_Equipamentos!$D$2:$D$5135, 0), 1)</f>
        <v>SI-11C4</v>
      </c>
      <c r="I4121" s="27" t="str">
        <f t="array" ref="I4121">INDEX(Def_Instancias_Equipamentos!$E$2:$E$5135, MATCH(L4121, Def_Instancias_Equipamentos!$D$2:$D$5135, 0), 1)</f>
        <v>SI-11C4</v>
      </c>
      <c r="J4121" s="27" t="str">
        <f t="shared" si="26"/>
        <v>INTERNO</v>
      </c>
      <c r="K4121" s="28" t="str">
        <f>Def_Instancias_Equipamentos!$D$615</f>
        <v>SI-11C4:DI-BPMPkup</v>
      </c>
      <c r="L4121" s="19" t="str">
        <f>Def_Instancias_Equipamentos!$D$1126</f>
        <v>SI-11C4:DI-BPMSigPatch</v>
      </c>
      <c r="M4121" s="44" t="s">
        <v>74</v>
      </c>
      <c r="N4121" s="30" t="s">
        <v>45</v>
      </c>
      <c r="O4121" s="28" t="str">
        <f>Def_Sistemas_Conectores_Cabos!$B$8</f>
        <v>SMA-RP 50-ohm</v>
      </c>
      <c r="P4121" s="19" t="str">
        <f>Def_Sistemas_Conectores_Cabos!$B$8</f>
        <v>SMA-RP 50-ohm</v>
      </c>
      <c r="Q4121" s="231" t="s">
        <v>1359</v>
      </c>
      <c r="R4121" s="45">
        <v>0.5</v>
      </c>
      <c r="S4121" s="45">
        <v>0.5</v>
      </c>
      <c r="T4121" s="19" t="str">
        <f>Def_Sistemas_Conectores_Cabos!$C$8</f>
        <v>Cabo coaxial semi-rígido</v>
      </c>
      <c r="U4121" s="56"/>
      <c r="V4121" s="33"/>
      <c r="W4121" s="33"/>
      <c r="X4121" s="33"/>
    </row>
    <row r="4122" ht="15.75" customHeight="1">
      <c r="A4122" s="19" t="str">
        <f>Def_Sistemas_Conectores_Cabos!$A$22</f>
        <v>BPM de elétrons</v>
      </c>
      <c r="B4122" s="22" t="str">
        <f>Datas_Entregas!$A$3</f>
        <v>BTS/Anel</v>
      </c>
      <c r="C4122" s="25">
        <f t="array" ref="C4122">INDEX(Datas_Entregas!$B$2:$B$100, MATCH(B4122, Datas_Entregas!$A$2:$A$100, 0), 1)</f>
        <v>43296</v>
      </c>
      <c r="D4122" s="22" t="str">
        <f>Def_Status_Montagem!$A$4</f>
        <v>Comprado / Esperando entrega</v>
      </c>
      <c r="E4122" s="35" t="str">
        <f>Def_Status_Montagem!$B$4</f>
        <v>Contratada (inclui etiqueta)</v>
      </c>
      <c r="F4122" s="26"/>
      <c r="G4122" s="27"/>
      <c r="H4122" s="26" t="str">
        <f t="array" ref="H4122">INDEX(Def_Instancias_Equipamentos!$E$2:$E$5135, MATCH(K4122, Def_Instancias_Equipamentos!$D$2:$D$5135, 0), 1)</f>
        <v>SI-11M1</v>
      </c>
      <c r="I4122" s="27" t="str">
        <f t="array" ref="I4122">INDEX(Def_Instancias_Equipamentos!$E$2:$E$5135, MATCH(L4122, Def_Instancias_Equipamentos!$D$2:$D$5135, 0), 1)</f>
        <v>SI-11M1</v>
      </c>
      <c r="J4122" s="27" t="str">
        <f t="shared" si="26"/>
        <v>INTERNO</v>
      </c>
      <c r="K4122" s="28" t="str">
        <f>Def_Instancias_Equipamentos!$D$616</f>
        <v>SI-11M1:DI-BPMPkup</v>
      </c>
      <c r="L4122" s="19" t="str">
        <f>Def_Instancias_Equipamentos!$D$1127</f>
        <v>SI-11M1:DI-BPMSigPatch</v>
      </c>
      <c r="M4122" s="44" t="s">
        <v>74</v>
      </c>
      <c r="N4122" s="30" t="s">
        <v>45</v>
      </c>
      <c r="O4122" s="28" t="str">
        <f>Def_Sistemas_Conectores_Cabos!$B$8</f>
        <v>SMA-RP 50-ohm</v>
      </c>
      <c r="P4122" s="19" t="str">
        <f>Def_Sistemas_Conectores_Cabos!$B$8</f>
        <v>SMA-RP 50-ohm</v>
      </c>
      <c r="Q4122" s="231" t="s">
        <v>1359</v>
      </c>
      <c r="R4122" s="45">
        <v>0.5</v>
      </c>
      <c r="S4122" s="45">
        <v>0.5</v>
      </c>
      <c r="T4122" s="19" t="str">
        <f>Def_Sistemas_Conectores_Cabos!$C$8</f>
        <v>Cabo coaxial semi-rígido</v>
      </c>
      <c r="U4122" s="56"/>
      <c r="V4122" s="33"/>
      <c r="W4122" s="33"/>
      <c r="X4122" s="33"/>
    </row>
    <row r="4123" ht="15.75" customHeight="1">
      <c r="A4123" s="19" t="str">
        <f>Def_Sistemas_Conectores_Cabos!$A$22</f>
        <v>BPM de elétrons</v>
      </c>
      <c r="B4123" s="22" t="str">
        <f>Datas_Entregas!$A$3</f>
        <v>BTS/Anel</v>
      </c>
      <c r="C4123" s="25">
        <f t="array" ref="C4123">INDEX(Datas_Entregas!$B$2:$B$100, MATCH(B4123, Datas_Entregas!$A$2:$A$100, 0), 1)</f>
        <v>43296</v>
      </c>
      <c r="D4123" s="22" t="str">
        <f>Def_Status_Montagem!$A$4</f>
        <v>Comprado / Esperando entrega</v>
      </c>
      <c r="E4123" s="35" t="str">
        <f>Def_Status_Montagem!$B$4</f>
        <v>Contratada (inclui etiqueta)</v>
      </c>
      <c r="F4123" s="26"/>
      <c r="G4123" s="27"/>
      <c r="H4123" s="26" t="str">
        <f t="array" ref="H4123">INDEX(Def_Instancias_Equipamentos!$E$2:$E$5135, MATCH(K4123, Def_Instancias_Equipamentos!$D$2:$D$5135, 0), 1)</f>
        <v>SI-11M2</v>
      </c>
      <c r="I4123" s="27" t="str">
        <f t="array" ref="I4123">INDEX(Def_Instancias_Equipamentos!$E$2:$E$5135, MATCH(L4123, Def_Instancias_Equipamentos!$D$2:$D$5135, 0), 1)</f>
        <v>SI-11M2</v>
      </c>
      <c r="J4123" s="27" t="str">
        <f t="shared" si="26"/>
        <v>INTERNO</v>
      </c>
      <c r="K4123" s="28" t="str">
        <f>Def_Instancias_Equipamentos!$D$617</f>
        <v>SI-11M2:DI-BPMPkup</v>
      </c>
      <c r="L4123" s="19" t="str">
        <f>Def_Instancias_Equipamentos!$D$1128</f>
        <v>SI-11M2:DI-BPMSigPatch</v>
      </c>
      <c r="M4123" s="44" t="s">
        <v>74</v>
      </c>
      <c r="N4123" s="30" t="s">
        <v>45</v>
      </c>
      <c r="O4123" s="28" t="str">
        <f>Def_Sistemas_Conectores_Cabos!$B$8</f>
        <v>SMA-RP 50-ohm</v>
      </c>
      <c r="P4123" s="19" t="str">
        <f>Def_Sistemas_Conectores_Cabos!$B$8</f>
        <v>SMA-RP 50-ohm</v>
      </c>
      <c r="Q4123" s="231" t="s">
        <v>1359</v>
      </c>
      <c r="R4123" s="45">
        <v>0.5</v>
      </c>
      <c r="S4123" s="45">
        <v>0.5</v>
      </c>
      <c r="T4123" s="19" t="str">
        <f>Def_Sistemas_Conectores_Cabos!$C$8</f>
        <v>Cabo coaxial semi-rígido</v>
      </c>
      <c r="U4123" s="56"/>
      <c r="V4123" s="33"/>
      <c r="W4123" s="33"/>
      <c r="X4123" s="33"/>
    </row>
    <row r="4124" ht="15.75" customHeight="1">
      <c r="A4124" s="19" t="str">
        <f>Def_Sistemas_Conectores_Cabos!$A$22</f>
        <v>BPM de elétrons</v>
      </c>
      <c r="B4124" s="22" t="str">
        <f>Datas_Entregas!$A$3</f>
        <v>BTS/Anel</v>
      </c>
      <c r="C4124" s="25">
        <f t="array" ref="C4124">INDEX(Datas_Entregas!$B$2:$B$100, MATCH(B4124, Datas_Entregas!$A$2:$A$100, 0), 1)</f>
        <v>43296</v>
      </c>
      <c r="D4124" s="22" t="str">
        <f>Def_Status_Montagem!$A$4</f>
        <v>Comprado / Esperando entrega</v>
      </c>
      <c r="E4124" s="35" t="str">
        <f>Def_Status_Montagem!$B$4</f>
        <v>Contratada (inclui etiqueta)</v>
      </c>
      <c r="F4124" s="26"/>
      <c r="G4124" s="27"/>
      <c r="H4124" s="26" t="str">
        <f t="array" ref="H4124">INDEX(Def_Instancias_Equipamentos!$E$2:$E$5135, MATCH(K4124, Def_Instancias_Equipamentos!$D$2:$D$5135, 0), 1)</f>
        <v>SI-11SP</v>
      </c>
      <c r="I4124" s="27" t="str">
        <f t="array" ref="I4124">INDEX(Def_Instancias_Equipamentos!$E$2:$E$5135, MATCH(L4124, Def_Instancias_Equipamentos!$D$2:$D$5135, 0), 1)</f>
        <v>SI-11SP</v>
      </c>
      <c r="J4124" s="27" t="str">
        <f t="shared" si="26"/>
        <v>INTERNO</v>
      </c>
      <c r="K4124" s="28" t="str">
        <f>Def_Instancias_Equipamentos!$D$710</f>
        <v>SI-11SP:DI-BPMPkup-1</v>
      </c>
      <c r="L4124" s="19" t="str">
        <f>Def_Instancias_Equipamentos!$D$1221</f>
        <v>SI-11SP:DI-BPMSigPatch-1</v>
      </c>
      <c r="M4124" s="44" t="s">
        <v>74</v>
      </c>
      <c r="N4124" s="30" t="s">
        <v>45</v>
      </c>
      <c r="O4124" s="28" t="str">
        <f>Def_Sistemas_Conectores_Cabos!$B$8</f>
        <v>SMA-RP 50-ohm</v>
      </c>
      <c r="P4124" s="19" t="str">
        <f>Def_Sistemas_Conectores_Cabos!$B$8</f>
        <v>SMA-RP 50-ohm</v>
      </c>
      <c r="Q4124" s="231" t="s">
        <v>1359</v>
      </c>
      <c r="R4124" s="45">
        <v>0.5</v>
      </c>
      <c r="S4124" s="45">
        <v>0.5</v>
      </c>
      <c r="T4124" s="19" t="str">
        <f>Def_Sistemas_Conectores_Cabos!$C$8</f>
        <v>Cabo coaxial semi-rígido</v>
      </c>
      <c r="U4124" s="56"/>
      <c r="V4124" s="33"/>
      <c r="W4124" s="33"/>
      <c r="X4124" s="33"/>
    </row>
    <row r="4125" ht="15.75" customHeight="1">
      <c r="A4125" s="19" t="str">
        <f>Def_Sistemas_Conectores_Cabos!$A$22</f>
        <v>BPM de elétrons</v>
      </c>
      <c r="B4125" s="22" t="str">
        <f>Datas_Entregas!$A$3</f>
        <v>BTS/Anel</v>
      </c>
      <c r="C4125" s="25">
        <f t="array" ref="C4125">INDEX(Datas_Entregas!$B$2:$B$100, MATCH(B4125, Datas_Entregas!$A$2:$A$100, 0), 1)</f>
        <v>43296</v>
      </c>
      <c r="D4125" s="22" t="str">
        <f>Def_Status_Montagem!$A$4</f>
        <v>Comprado / Esperando entrega</v>
      </c>
      <c r="E4125" s="35" t="str">
        <f>Def_Status_Montagem!$B$4</f>
        <v>Contratada (inclui etiqueta)</v>
      </c>
      <c r="F4125" s="26"/>
      <c r="G4125" s="27"/>
      <c r="H4125" s="26" t="str">
        <f t="array" ref="H4125">INDEX(Def_Instancias_Equipamentos!$E$2:$E$5135, MATCH(K4125, Def_Instancias_Equipamentos!$D$2:$D$5135, 0), 1)</f>
        <v>SI-11SP</v>
      </c>
      <c r="I4125" s="27" t="str">
        <f t="array" ref="I4125">INDEX(Def_Instancias_Equipamentos!$E$2:$E$5135, MATCH(L4125, Def_Instancias_Equipamentos!$D$2:$D$5135, 0), 1)</f>
        <v>SI-11SP</v>
      </c>
      <c r="J4125" s="27" t="str">
        <f t="shared" si="26"/>
        <v>INTERNO</v>
      </c>
      <c r="K4125" s="28" t="str">
        <f>Def_Instancias_Equipamentos!$D$711</f>
        <v>SI-11SP:DI-BPMPkup-2</v>
      </c>
      <c r="L4125" s="19" t="str">
        <f>Def_Instancias_Equipamentos!$D$1222</f>
        <v>SI-11SP:DI-BPMSigPatch-2</v>
      </c>
      <c r="M4125" s="44" t="s">
        <v>74</v>
      </c>
      <c r="N4125" s="30" t="s">
        <v>45</v>
      </c>
      <c r="O4125" s="28" t="str">
        <f>Def_Sistemas_Conectores_Cabos!$B$8</f>
        <v>SMA-RP 50-ohm</v>
      </c>
      <c r="P4125" s="19" t="str">
        <f>Def_Sistemas_Conectores_Cabos!$B$8</f>
        <v>SMA-RP 50-ohm</v>
      </c>
      <c r="Q4125" s="231" t="s">
        <v>1359</v>
      </c>
      <c r="R4125" s="45">
        <v>0.5</v>
      </c>
      <c r="S4125" s="45">
        <v>0.5</v>
      </c>
      <c r="T4125" s="19" t="str">
        <f>Def_Sistemas_Conectores_Cabos!$C$8</f>
        <v>Cabo coaxial semi-rígido</v>
      </c>
      <c r="U4125" s="56"/>
      <c r="V4125" s="33"/>
      <c r="W4125" s="33"/>
      <c r="X4125" s="33"/>
    </row>
    <row r="4126" ht="15.75" customHeight="1">
      <c r="A4126" s="19" t="str">
        <f>Def_Sistemas_Conectores_Cabos!$A$22</f>
        <v>BPM de elétrons</v>
      </c>
      <c r="B4126" s="22" t="str">
        <f>Datas_Entregas!$A$3</f>
        <v>BTS/Anel</v>
      </c>
      <c r="C4126" s="25">
        <f t="array" ref="C4126">INDEX(Datas_Entregas!$B$2:$B$100, MATCH(B4126, Datas_Entregas!$A$2:$A$100, 0), 1)</f>
        <v>43296</v>
      </c>
      <c r="D4126" s="22" t="str">
        <f>Def_Status_Montagem!$A$4</f>
        <v>Comprado / Esperando entrega</v>
      </c>
      <c r="E4126" s="35" t="str">
        <f>Def_Status_Montagem!$B$4</f>
        <v>Contratada (inclui etiqueta)</v>
      </c>
      <c r="F4126" s="26"/>
      <c r="G4126" s="27"/>
      <c r="H4126" s="26" t="str">
        <f t="array" ref="H4126">INDEX(Def_Instancias_Equipamentos!$E$2:$E$5135, MATCH(K4126, Def_Instancias_Equipamentos!$D$2:$D$5135, 0), 1)</f>
        <v>SI-12C1</v>
      </c>
      <c r="I4126" s="27" t="str">
        <f t="array" ref="I4126">INDEX(Def_Instancias_Equipamentos!$E$2:$E$5135, MATCH(L4126, Def_Instancias_Equipamentos!$D$2:$D$5135, 0), 1)</f>
        <v>SI-12C1</v>
      </c>
      <c r="J4126" s="27" t="str">
        <f t="shared" si="26"/>
        <v>INTERNO</v>
      </c>
      <c r="K4126" s="28" t="str">
        <f>Def_Instancias_Equipamentos!$D$618</f>
        <v>SI-12C1:DI-BPMPkup-1</v>
      </c>
      <c r="L4126" s="19" t="str">
        <f>Def_Instancias_Equipamentos!$D$1129</f>
        <v>SI-12C1:DI-BPMSigPatch-1</v>
      </c>
      <c r="M4126" s="44" t="s">
        <v>74</v>
      </c>
      <c r="N4126" s="30" t="s">
        <v>45</v>
      </c>
      <c r="O4126" s="28" t="str">
        <f>Def_Sistemas_Conectores_Cabos!$B$8</f>
        <v>SMA-RP 50-ohm</v>
      </c>
      <c r="P4126" s="19" t="str">
        <f>Def_Sistemas_Conectores_Cabos!$B$8</f>
        <v>SMA-RP 50-ohm</v>
      </c>
      <c r="Q4126" s="231" t="s">
        <v>1359</v>
      </c>
      <c r="R4126" s="45">
        <v>0.5</v>
      </c>
      <c r="S4126" s="45">
        <v>0.5</v>
      </c>
      <c r="T4126" s="19" t="str">
        <f>Def_Sistemas_Conectores_Cabos!$C$8</f>
        <v>Cabo coaxial semi-rígido</v>
      </c>
      <c r="U4126" s="56"/>
      <c r="V4126" s="33"/>
      <c r="W4126" s="33"/>
      <c r="X4126" s="33"/>
    </row>
    <row r="4127" ht="15.75" customHeight="1">
      <c r="A4127" s="19" t="str">
        <f>Def_Sistemas_Conectores_Cabos!$A$22</f>
        <v>BPM de elétrons</v>
      </c>
      <c r="B4127" s="22" t="str">
        <f>Datas_Entregas!$A$3</f>
        <v>BTS/Anel</v>
      </c>
      <c r="C4127" s="25">
        <f t="array" ref="C4127">INDEX(Datas_Entregas!$B$2:$B$100, MATCH(B4127, Datas_Entregas!$A$2:$A$100, 0), 1)</f>
        <v>43296</v>
      </c>
      <c r="D4127" s="22" t="str">
        <f>Def_Status_Montagem!$A$4</f>
        <v>Comprado / Esperando entrega</v>
      </c>
      <c r="E4127" s="35" t="str">
        <f>Def_Status_Montagem!$B$4</f>
        <v>Contratada (inclui etiqueta)</v>
      </c>
      <c r="F4127" s="26"/>
      <c r="G4127" s="27"/>
      <c r="H4127" s="26" t="str">
        <f t="array" ref="H4127">INDEX(Def_Instancias_Equipamentos!$E$2:$E$5135, MATCH(K4127, Def_Instancias_Equipamentos!$D$2:$D$5135, 0), 1)</f>
        <v>SI-12C1</v>
      </c>
      <c r="I4127" s="27" t="str">
        <f t="array" ref="I4127">INDEX(Def_Instancias_Equipamentos!$E$2:$E$5135, MATCH(L4127, Def_Instancias_Equipamentos!$D$2:$D$5135, 0), 1)</f>
        <v>SI-12C1</v>
      </c>
      <c r="J4127" s="27" t="str">
        <f t="shared" si="26"/>
        <v>INTERNO</v>
      </c>
      <c r="K4127" s="28" t="str">
        <f>Def_Instancias_Equipamentos!$D$619</f>
        <v>SI-12C1:DI-BPMPkup-2</v>
      </c>
      <c r="L4127" s="19" t="str">
        <f>Def_Instancias_Equipamentos!$D$1130</f>
        <v>SI-12C1:DI-BPMSigPatch-2</v>
      </c>
      <c r="M4127" s="44" t="s">
        <v>74</v>
      </c>
      <c r="N4127" s="30" t="s">
        <v>45</v>
      </c>
      <c r="O4127" s="28" t="str">
        <f>Def_Sistemas_Conectores_Cabos!$B$8</f>
        <v>SMA-RP 50-ohm</v>
      </c>
      <c r="P4127" s="19" t="str">
        <f>Def_Sistemas_Conectores_Cabos!$B$8</f>
        <v>SMA-RP 50-ohm</v>
      </c>
      <c r="Q4127" s="231" t="s">
        <v>1359</v>
      </c>
      <c r="R4127" s="45">
        <v>0.5</v>
      </c>
      <c r="S4127" s="45">
        <v>0.5</v>
      </c>
      <c r="T4127" s="19" t="str">
        <f>Def_Sistemas_Conectores_Cabos!$C$8</f>
        <v>Cabo coaxial semi-rígido</v>
      </c>
      <c r="U4127" s="56"/>
      <c r="V4127" s="33"/>
      <c r="W4127" s="33"/>
      <c r="X4127" s="33"/>
    </row>
    <row r="4128" ht="15.75" customHeight="1">
      <c r="A4128" s="19" t="str">
        <f>Def_Sistemas_Conectores_Cabos!$A$22</f>
        <v>BPM de elétrons</v>
      </c>
      <c r="B4128" s="22" t="str">
        <f>Datas_Entregas!$A$3</f>
        <v>BTS/Anel</v>
      </c>
      <c r="C4128" s="25">
        <f t="array" ref="C4128">INDEX(Datas_Entregas!$B$2:$B$100, MATCH(B4128, Datas_Entregas!$A$2:$A$100, 0), 1)</f>
        <v>43296</v>
      </c>
      <c r="D4128" s="22" t="str">
        <f>Def_Status_Montagem!$A$4</f>
        <v>Comprado / Esperando entrega</v>
      </c>
      <c r="E4128" s="35" t="str">
        <f>Def_Status_Montagem!$B$4</f>
        <v>Contratada (inclui etiqueta)</v>
      </c>
      <c r="F4128" s="26"/>
      <c r="G4128" s="27"/>
      <c r="H4128" s="26" t="str">
        <f t="array" ref="H4128">INDEX(Def_Instancias_Equipamentos!$E$2:$E$5135, MATCH(K4128, Def_Instancias_Equipamentos!$D$2:$D$5135, 0), 1)</f>
        <v>SI-12C2</v>
      </c>
      <c r="I4128" s="27" t="str">
        <f t="array" ref="I4128">INDEX(Def_Instancias_Equipamentos!$E$2:$E$5135, MATCH(L4128, Def_Instancias_Equipamentos!$D$2:$D$5135, 0), 1)</f>
        <v>SI-12C2</v>
      </c>
      <c r="J4128" s="27" t="str">
        <f t="shared" si="26"/>
        <v>INTERNO</v>
      </c>
      <c r="K4128" s="28" t="str">
        <f>Def_Instancias_Equipamentos!$D$620</f>
        <v>SI-12C2:DI-BPMPkup</v>
      </c>
      <c r="L4128" s="19" t="str">
        <f>Def_Instancias_Equipamentos!$D$1131</f>
        <v>SI-12C2:DI-BPMSigPatch</v>
      </c>
      <c r="M4128" s="44" t="s">
        <v>74</v>
      </c>
      <c r="N4128" s="30" t="s">
        <v>45</v>
      </c>
      <c r="O4128" s="28" t="str">
        <f>Def_Sistemas_Conectores_Cabos!$B$8</f>
        <v>SMA-RP 50-ohm</v>
      </c>
      <c r="P4128" s="19" t="str">
        <f>Def_Sistemas_Conectores_Cabos!$B$8</f>
        <v>SMA-RP 50-ohm</v>
      </c>
      <c r="Q4128" s="231" t="s">
        <v>1359</v>
      </c>
      <c r="R4128" s="45">
        <v>0.5</v>
      </c>
      <c r="S4128" s="45">
        <v>0.5</v>
      </c>
      <c r="T4128" s="19" t="str">
        <f>Def_Sistemas_Conectores_Cabos!$C$8</f>
        <v>Cabo coaxial semi-rígido</v>
      </c>
      <c r="U4128" s="56"/>
      <c r="V4128" s="33"/>
      <c r="W4128" s="33"/>
      <c r="X4128" s="33"/>
    </row>
    <row r="4129" ht="15.75" customHeight="1">
      <c r="A4129" s="19" t="str">
        <f>Def_Sistemas_Conectores_Cabos!$A$22</f>
        <v>BPM de elétrons</v>
      </c>
      <c r="B4129" s="22" t="str">
        <f>Datas_Entregas!$A$3</f>
        <v>BTS/Anel</v>
      </c>
      <c r="C4129" s="25">
        <f t="array" ref="C4129">INDEX(Datas_Entregas!$B$2:$B$100, MATCH(B4129, Datas_Entregas!$A$2:$A$100, 0), 1)</f>
        <v>43296</v>
      </c>
      <c r="D4129" s="22" t="str">
        <f>Def_Status_Montagem!$A$4</f>
        <v>Comprado / Esperando entrega</v>
      </c>
      <c r="E4129" s="35" t="str">
        <f>Def_Status_Montagem!$B$4</f>
        <v>Contratada (inclui etiqueta)</v>
      </c>
      <c r="F4129" s="26"/>
      <c r="G4129" s="27"/>
      <c r="H4129" s="26" t="str">
        <f t="array" ref="H4129">INDEX(Def_Instancias_Equipamentos!$E$2:$E$5135, MATCH(K4129, Def_Instancias_Equipamentos!$D$2:$D$5135, 0), 1)</f>
        <v>SI-12C3</v>
      </c>
      <c r="I4129" s="27" t="str">
        <f t="array" ref="I4129">INDEX(Def_Instancias_Equipamentos!$E$2:$E$5135, MATCH(L4129, Def_Instancias_Equipamentos!$D$2:$D$5135, 0), 1)</f>
        <v>SI-12C3</v>
      </c>
      <c r="J4129" s="27" t="str">
        <f t="shared" si="26"/>
        <v>INTERNO</v>
      </c>
      <c r="K4129" s="28" t="str">
        <f>Def_Instancias_Equipamentos!$D$621</f>
        <v>SI-12C3:DI-BPMPkup-1</v>
      </c>
      <c r="L4129" s="19" t="str">
        <f>Def_Instancias_Equipamentos!$D$1132</f>
        <v>SI-12C3:DI-BPMSigPatch-1</v>
      </c>
      <c r="M4129" s="44" t="s">
        <v>74</v>
      </c>
      <c r="N4129" s="30" t="s">
        <v>45</v>
      </c>
      <c r="O4129" s="28" t="str">
        <f>Def_Sistemas_Conectores_Cabos!$B$8</f>
        <v>SMA-RP 50-ohm</v>
      </c>
      <c r="P4129" s="19" t="str">
        <f>Def_Sistemas_Conectores_Cabos!$B$8</f>
        <v>SMA-RP 50-ohm</v>
      </c>
      <c r="Q4129" s="231" t="s">
        <v>1359</v>
      </c>
      <c r="R4129" s="45">
        <v>0.5</v>
      </c>
      <c r="S4129" s="45">
        <v>0.5</v>
      </c>
      <c r="T4129" s="19" t="str">
        <f>Def_Sistemas_Conectores_Cabos!$C$8</f>
        <v>Cabo coaxial semi-rígido</v>
      </c>
      <c r="U4129" s="56"/>
      <c r="V4129" s="33"/>
      <c r="W4129" s="33"/>
      <c r="X4129" s="33"/>
    </row>
    <row r="4130" ht="15.75" customHeight="1">
      <c r="A4130" s="19" t="str">
        <f>Def_Sistemas_Conectores_Cabos!$A$22</f>
        <v>BPM de elétrons</v>
      </c>
      <c r="B4130" s="22" t="str">
        <f>Datas_Entregas!$A$3</f>
        <v>BTS/Anel</v>
      </c>
      <c r="C4130" s="25">
        <f t="array" ref="C4130">INDEX(Datas_Entregas!$B$2:$B$100, MATCH(B4130, Datas_Entregas!$A$2:$A$100, 0), 1)</f>
        <v>43296</v>
      </c>
      <c r="D4130" s="22" t="str">
        <f>Def_Status_Montagem!$A$4</f>
        <v>Comprado / Esperando entrega</v>
      </c>
      <c r="E4130" s="35" t="str">
        <f>Def_Status_Montagem!$B$4</f>
        <v>Contratada (inclui etiqueta)</v>
      </c>
      <c r="F4130" s="26"/>
      <c r="G4130" s="27"/>
      <c r="H4130" s="26" t="str">
        <f t="array" ref="H4130">INDEX(Def_Instancias_Equipamentos!$E$2:$E$5135, MATCH(K4130, Def_Instancias_Equipamentos!$D$2:$D$5135, 0), 1)</f>
        <v>SI-12C3</v>
      </c>
      <c r="I4130" s="27" t="str">
        <f t="array" ref="I4130">INDEX(Def_Instancias_Equipamentos!$E$2:$E$5135, MATCH(L4130, Def_Instancias_Equipamentos!$D$2:$D$5135, 0), 1)</f>
        <v>SI-12C3</v>
      </c>
      <c r="J4130" s="27" t="str">
        <f t="shared" si="26"/>
        <v>INTERNO</v>
      </c>
      <c r="K4130" s="28" t="str">
        <f>Def_Instancias_Equipamentos!$D$622</f>
        <v>SI-12C3:DI-BPMPkup-2</v>
      </c>
      <c r="L4130" s="19" t="str">
        <f>Def_Instancias_Equipamentos!$D$1133</f>
        <v>SI-12C3:DI-BPMSigPatch-2</v>
      </c>
      <c r="M4130" s="44" t="s">
        <v>74</v>
      </c>
      <c r="N4130" s="30" t="s">
        <v>45</v>
      </c>
      <c r="O4130" s="28" t="str">
        <f>Def_Sistemas_Conectores_Cabos!$B$8</f>
        <v>SMA-RP 50-ohm</v>
      </c>
      <c r="P4130" s="19" t="str">
        <f>Def_Sistemas_Conectores_Cabos!$B$8</f>
        <v>SMA-RP 50-ohm</v>
      </c>
      <c r="Q4130" s="231" t="s">
        <v>1359</v>
      </c>
      <c r="R4130" s="45">
        <v>0.5</v>
      </c>
      <c r="S4130" s="45">
        <v>0.5</v>
      </c>
      <c r="T4130" s="19" t="str">
        <f>Def_Sistemas_Conectores_Cabos!$C$8</f>
        <v>Cabo coaxial semi-rígido</v>
      </c>
      <c r="U4130" s="56"/>
      <c r="V4130" s="33"/>
      <c r="W4130" s="33"/>
      <c r="X4130" s="33"/>
    </row>
    <row r="4131" ht="15.75" customHeight="1">
      <c r="A4131" s="19" t="str">
        <f>Def_Sistemas_Conectores_Cabos!$A$22</f>
        <v>BPM de elétrons</v>
      </c>
      <c r="B4131" s="22" t="str">
        <f>Datas_Entregas!$A$3</f>
        <v>BTS/Anel</v>
      </c>
      <c r="C4131" s="25">
        <f t="array" ref="C4131">INDEX(Datas_Entregas!$B$2:$B$100, MATCH(B4131, Datas_Entregas!$A$2:$A$100, 0), 1)</f>
        <v>43296</v>
      </c>
      <c r="D4131" s="22" t="str">
        <f>Def_Status_Montagem!$A$4</f>
        <v>Comprado / Esperando entrega</v>
      </c>
      <c r="E4131" s="35" t="str">
        <f>Def_Status_Montagem!$B$4</f>
        <v>Contratada (inclui etiqueta)</v>
      </c>
      <c r="F4131" s="26"/>
      <c r="G4131" s="27"/>
      <c r="H4131" s="26" t="str">
        <f t="array" ref="H4131">INDEX(Def_Instancias_Equipamentos!$E$2:$E$5135, MATCH(K4131, Def_Instancias_Equipamentos!$D$2:$D$5135, 0), 1)</f>
        <v>SI-12C4</v>
      </c>
      <c r="I4131" s="27" t="str">
        <f t="array" ref="I4131">INDEX(Def_Instancias_Equipamentos!$E$2:$E$5135, MATCH(L4131, Def_Instancias_Equipamentos!$D$2:$D$5135, 0), 1)</f>
        <v>SI-12C4</v>
      </c>
      <c r="J4131" s="27" t="str">
        <f t="shared" si="26"/>
        <v>INTERNO</v>
      </c>
      <c r="K4131" s="28" t="str">
        <f>Def_Instancias_Equipamentos!$D$623</f>
        <v>SI-12C4:DI-BPMPkup</v>
      </c>
      <c r="L4131" s="19" t="str">
        <f>Def_Instancias_Equipamentos!$D$1134</f>
        <v>SI-12C4:DI-BPMSigPatch</v>
      </c>
      <c r="M4131" s="44" t="s">
        <v>74</v>
      </c>
      <c r="N4131" s="30" t="s">
        <v>45</v>
      </c>
      <c r="O4131" s="28" t="str">
        <f>Def_Sistemas_Conectores_Cabos!$B$8</f>
        <v>SMA-RP 50-ohm</v>
      </c>
      <c r="P4131" s="19" t="str">
        <f>Def_Sistemas_Conectores_Cabos!$B$8</f>
        <v>SMA-RP 50-ohm</v>
      </c>
      <c r="Q4131" s="231" t="s">
        <v>1359</v>
      </c>
      <c r="R4131" s="45">
        <v>0.5</v>
      </c>
      <c r="S4131" s="45">
        <v>0.5</v>
      </c>
      <c r="T4131" s="19" t="str">
        <f>Def_Sistemas_Conectores_Cabos!$C$8</f>
        <v>Cabo coaxial semi-rígido</v>
      </c>
      <c r="U4131" s="56"/>
      <c r="V4131" s="33"/>
      <c r="W4131" s="33"/>
      <c r="X4131" s="33"/>
    </row>
    <row r="4132" ht="15.75" customHeight="1">
      <c r="A4132" s="19" t="str">
        <f>Def_Sistemas_Conectores_Cabos!$A$22</f>
        <v>BPM de elétrons</v>
      </c>
      <c r="B4132" s="22" t="str">
        <f>Datas_Entregas!$A$3</f>
        <v>BTS/Anel</v>
      </c>
      <c r="C4132" s="25">
        <f t="array" ref="C4132">INDEX(Datas_Entregas!$B$2:$B$100, MATCH(B4132, Datas_Entregas!$A$2:$A$100, 0), 1)</f>
        <v>43296</v>
      </c>
      <c r="D4132" s="22" t="str">
        <f>Def_Status_Montagem!$A$4</f>
        <v>Comprado / Esperando entrega</v>
      </c>
      <c r="E4132" s="35" t="str">
        <f>Def_Status_Montagem!$B$4</f>
        <v>Contratada (inclui etiqueta)</v>
      </c>
      <c r="F4132" s="26"/>
      <c r="G4132" s="27"/>
      <c r="H4132" s="26" t="str">
        <f t="array" ref="H4132">INDEX(Def_Instancias_Equipamentos!$E$2:$E$5135, MATCH(K4132, Def_Instancias_Equipamentos!$D$2:$D$5135, 0), 1)</f>
        <v>SI-12M1</v>
      </c>
      <c r="I4132" s="27" t="str">
        <f t="array" ref="I4132">INDEX(Def_Instancias_Equipamentos!$E$2:$E$5135, MATCH(L4132, Def_Instancias_Equipamentos!$D$2:$D$5135, 0), 1)</f>
        <v>SI-12M1</v>
      </c>
      <c r="J4132" s="27" t="str">
        <f t="shared" si="26"/>
        <v>INTERNO</v>
      </c>
      <c r="K4132" s="28" t="str">
        <f>Def_Instancias_Equipamentos!$D$624</f>
        <v>SI-12M1:DI-BPMPkup</v>
      </c>
      <c r="L4132" s="19" t="str">
        <f>Def_Instancias_Equipamentos!$D$1135</f>
        <v>SI-12M1:DI-BPMSigPatch</v>
      </c>
      <c r="M4132" s="44" t="s">
        <v>74</v>
      </c>
      <c r="N4132" s="30" t="s">
        <v>45</v>
      </c>
      <c r="O4132" s="28" t="str">
        <f>Def_Sistemas_Conectores_Cabos!$B$8</f>
        <v>SMA-RP 50-ohm</v>
      </c>
      <c r="P4132" s="19" t="str">
        <f>Def_Sistemas_Conectores_Cabos!$B$8</f>
        <v>SMA-RP 50-ohm</v>
      </c>
      <c r="Q4132" s="231" t="s">
        <v>1359</v>
      </c>
      <c r="R4132" s="45">
        <v>0.5</v>
      </c>
      <c r="S4132" s="45">
        <v>0.5</v>
      </c>
      <c r="T4132" s="19" t="str">
        <f>Def_Sistemas_Conectores_Cabos!$C$8</f>
        <v>Cabo coaxial semi-rígido</v>
      </c>
      <c r="U4132" s="56"/>
      <c r="V4132" s="33"/>
      <c r="W4132" s="33"/>
      <c r="X4132" s="33"/>
    </row>
    <row r="4133" ht="15.75" customHeight="1">
      <c r="A4133" s="19" t="str">
        <f>Def_Sistemas_Conectores_Cabos!$A$22</f>
        <v>BPM de elétrons</v>
      </c>
      <c r="B4133" s="22" t="str">
        <f>Datas_Entregas!$A$3</f>
        <v>BTS/Anel</v>
      </c>
      <c r="C4133" s="25">
        <f t="array" ref="C4133">INDEX(Datas_Entregas!$B$2:$B$100, MATCH(B4133, Datas_Entregas!$A$2:$A$100, 0), 1)</f>
        <v>43296</v>
      </c>
      <c r="D4133" s="22" t="str">
        <f>Def_Status_Montagem!$A$4</f>
        <v>Comprado / Esperando entrega</v>
      </c>
      <c r="E4133" s="35" t="str">
        <f>Def_Status_Montagem!$B$4</f>
        <v>Contratada (inclui etiqueta)</v>
      </c>
      <c r="F4133" s="26"/>
      <c r="G4133" s="27"/>
      <c r="H4133" s="26" t="str">
        <f t="array" ref="H4133">INDEX(Def_Instancias_Equipamentos!$E$2:$E$5135, MATCH(K4133, Def_Instancias_Equipamentos!$D$2:$D$5135, 0), 1)</f>
        <v>SI-12M2</v>
      </c>
      <c r="I4133" s="27" t="str">
        <f t="array" ref="I4133">INDEX(Def_Instancias_Equipamentos!$E$2:$E$5135, MATCH(L4133, Def_Instancias_Equipamentos!$D$2:$D$5135, 0), 1)</f>
        <v>SI-12M2</v>
      </c>
      <c r="J4133" s="27" t="str">
        <f t="shared" si="26"/>
        <v>INTERNO</v>
      </c>
      <c r="K4133" s="28" t="str">
        <f>Def_Instancias_Equipamentos!$D$625</f>
        <v>SI-12M2:DI-BPMPkup</v>
      </c>
      <c r="L4133" s="19" t="str">
        <f>Def_Instancias_Equipamentos!$D$1136</f>
        <v>SI-12M2:DI-BPMSigPatch</v>
      </c>
      <c r="M4133" s="44" t="s">
        <v>74</v>
      </c>
      <c r="N4133" s="30" t="s">
        <v>45</v>
      </c>
      <c r="O4133" s="28" t="str">
        <f>Def_Sistemas_Conectores_Cabos!$B$8</f>
        <v>SMA-RP 50-ohm</v>
      </c>
      <c r="P4133" s="19" t="str">
        <f>Def_Sistemas_Conectores_Cabos!$B$8</f>
        <v>SMA-RP 50-ohm</v>
      </c>
      <c r="Q4133" s="231" t="s">
        <v>1359</v>
      </c>
      <c r="R4133" s="45">
        <v>0.5</v>
      </c>
      <c r="S4133" s="45">
        <v>0.5</v>
      </c>
      <c r="T4133" s="19" t="str">
        <f>Def_Sistemas_Conectores_Cabos!$C$8</f>
        <v>Cabo coaxial semi-rígido</v>
      </c>
      <c r="U4133" s="56"/>
      <c r="V4133" s="33"/>
      <c r="W4133" s="33"/>
      <c r="X4133" s="33"/>
    </row>
    <row r="4134" ht="15.75" customHeight="1">
      <c r="A4134" s="19" t="str">
        <f>Def_Sistemas_Conectores_Cabos!$A$22</f>
        <v>BPM de elétrons</v>
      </c>
      <c r="B4134" s="22" t="str">
        <f>Datas_Entregas!$A$3</f>
        <v>BTS/Anel</v>
      </c>
      <c r="C4134" s="25">
        <f t="array" ref="C4134">INDEX(Datas_Entregas!$B$2:$B$100, MATCH(B4134, Datas_Entregas!$A$2:$A$100, 0), 1)</f>
        <v>43296</v>
      </c>
      <c r="D4134" s="22" t="str">
        <f>Def_Status_Montagem!$A$4</f>
        <v>Comprado / Esperando entrega</v>
      </c>
      <c r="E4134" s="35" t="str">
        <f>Def_Status_Montagem!$B$4</f>
        <v>Contratada (inclui etiqueta)</v>
      </c>
      <c r="F4134" s="26"/>
      <c r="G4134" s="27"/>
      <c r="H4134" s="26" t="str">
        <f t="array" ref="H4134">INDEX(Def_Instancias_Equipamentos!$E$2:$E$5135, MATCH(K4134, Def_Instancias_Equipamentos!$D$2:$D$5135, 0), 1)</f>
        <v>SI-12SB</v>
      </c>
      <c r="I4134" s="27" t="str">
        <f t="array" ref="I4134">INDEX(Def_Instancias_Equipamentos!$E$2:$E$5135, MATCH(L4134, Def_Instancias_Equipamentos!$D$2:$D$5135, 0), 1)</f>
        <v>SI-12SB</v>
      </c>
      <c r="J4134" s="27" t="str">
        <f t="shared" si="26"/>
        <v>INTERNO</v>
      </c>
      <c r="K4134" s="28" t="str">
        <f>Def_Instancias_Equipamentos!$D$712</f>
        <v>SI-12SB:DI-BPMPkup-1</v>
      </c>
      <c r="L4134" s="19" t="str">
        <f>Def_Instancias_Equipamentos!$D$1223</f>
        <v>SI-12SB:DI-BPMSigPatch-1</v>
      </c>
      <c r="M4134" s="44" t="s">
        <v>74</v>
      </c>
      <c r="N4134" s="30" t="s">
        <v>45</v>
      </c>
      <c r="O4134" s="28" t="str">
        <f>Def_Sistemas_Conectores_Cabos!$B$8</f>
        <v>SMA-RP 50-ohm</v>
      </c>
      <c r="P4134" s="19" t="str">
        <f>Def_Sistemas_Conectores_Cabos!$B$8</f>
        <v>SMA-RP 50-ohm</v>
      </c>
      <c r="Q4134" s="231" t="s">
        <v>1359</v>
      </c>
      <c r="R4134" s="45">
        <v>0.5</v>
      </c>
      <c r="S4134" s="45">
        <v>0.5</v>
      </c>
      <c r="T4134" s="19" t="str">
        <f>Def_Sistemas_Conectores_Cabos!$C$8</f>
        <v>Cabo coaxial semi-rígido</v>
      </c>
      <c r="U4134" s="56"/>
      <c r="V4134" s="33"/>
      <c r="W4134" s="33"/>
      <c r="X4134" s="33"/>
    </row>
    <row r="4135" ht="15.75" customHeight="1">
      <c r="A4135" s="19" t="str">
        <f>Def_Sistemas_Conectores_Cabos!$A$22</f>
        <v>BPM de elétrons</v>
      </c>
      <c r="B4135" s="22" t="str">
        <f>Datas_Entregas!$A$3</f>
        <v>BTS/Anel</v>
      </c>
      <c r="C4135" s="25">
        <f t="array" ref="C4135">INDEX(Datas_Entregas!$B$2:$B$100, MATCH(B4135, Datas_Entregas!$A$2:$A$100, 0), 1)</f>
        <v>43296</v>
      </c>
      <c r="D4135" s="22" t="str">
        <f>Def_Status_Montagem!$A$4</f>
        <v>Comprado / Esperando entrega</v>
      </c>
      <c r="E4135" s="35" t="str">
        <f>Def_Status_Montagem!$B$4</f>
        <v>Contratada (inclui etiqueta)</v>
      </c>
      <c r="F4135" s="26"/>
      <c r="G4135" s="27"/>
      <c r="H4135" s="26" t="str">
        <f t="array" ref="H4135">INDEX(Def_Instancias_Equipamentos!$E$2:$E$5135, MATCH(K4135, Def_Instancias_Equipamentos!$D$2:$D$5135, 0), 1)</f>
        <v>SI-12SB</v>
      </c>
      <c r="I4135" s="27" t="str">
        <f t="array" ref="I4135">INDEX(Def_Instancias_Equipamentos!$E$2:$E$5135, MATCH(L4135, Def_Instancias_Equipamentos!$D$2:$D$5135, 0), 1)</f>
        <v>SI-12SB</v>
      </c>
      <c r="J4135" s="27" t="str">
        <f t="shared" si="26"/>
        <v>INTERNO</v>
      </c>
      <c r="K4135" s="28" t="str">
        <f>Def_Instancias_Equipamentos!$D$713</f>
        <v>SI-12SB:DI-BPMPkup-2</v>
      </c>
      <c r="L4135" s="19" t="str">
        <f>Def_Instancias_Equipamentos!$D$1224</f>
        <v>SI-12SB:DI-BPMSigPatch-2</v>
      </c>
      <c r="M4135" s="44" t="s">
        <v>74</v>
      </c>
      <c r="N4135" s="30" t="s">
        <v>45</v>
      </c>
      <c r="O4135" s="28" t="str">
        <f>Def_Sistemas_Conectores_Cabos!$B$8</f>
        <v>SMA-RP 50-ohm</v>
      </c>
      <c r="P4135" s="19" t="str">
        <f>Def_Sistemas_Conectores_Cabos!$B$8</f>
        <v>SMA-RP 50-ohm</v>
      </c>
      <c r="Q4135" s="231" t="s">
        <v>1359</v>
      </c>
      <c r="R4135" s="45">
        <v>0.5</v>
      </c>
      <c r="S4135" s="45">
        <v>0.5</v>
      </c>
      <c r="T4135" s="19" t="str">
        <f>Def_Sistemas_Conectores_Cabos!$C$8</f>
        <v>Cabo coaxial semi-rígido</v>
      </c>
      <c r="U4135" s="56"/>
      <c r="V4135" s="33"/>
      <c r="W4135" s="33"/>
      <c r="X4135" s="33"/>
    </row>
    <row r="4136" ht="15.75" customHeight="1">
      <c r="A4136" s="19" t="str">
        <f>Def_Sistemas_Conectores_Cabos!$A$22</f>
        <v>BPM de elétrons</v>
      </c>
      <c r="B4136" s="22" t="str">
        <f>Datas_Entregas!$A$3</f>
        <v>BTS/Anel</v>
      </c>
      <c r="C4136" s="25">
        <f t="array" ref="C4136">INDEX(Datas_Entregas!$B$2:$B$100, MATCH(B4136, Datas_Entregas!$A$2:$A$100, 0), 1)</f>
        <v>43296</v>
      </c>
      <c r="D4136" s="22" t="str">
        <f>Def_Status_Montagem!$A$4</f>
        <v>Comprado / Esperando entrega</v>
      </c>
      <c r="E4136" s="35" t="str">
        <f>Def_Status_Montagem!$B$4</f>
        <v>Contratada (inclui etiqueta)</v>
      </c>
      <c r="F4136" s="26"/>
      <c r="G4136" s="27"/>
      <c r="H4136" s="26" t="str">
        <f t="array" ref="H4136">INDEX(Def_Instancias_Equipamentos!$E$2:$E$5135, MATCH(K4136, Def_Instancias_Equipamentos!$D$2:$D$5135, 0), 1)</f>
        <v>SI-13C1</v>
      </c>
      <c r="I4136" s="27" t="str">
        <f t="array" ref="I4136">INDEX(Def_Instancias_Equipamentos!$E$2:$E$5135, MATCH(L4136, Def_Instancias_Equipamentos!$D$2:$D$5135, 0), 1)</f>
        <v>SI-13C1</v>
      </c>
      <c r="J4136" s="27" t="str">
        <f t="shared" si="26"/>
        <v>INTERNO</v>
      </c>
      <c r="K4136" s="28" t="str">
        <f>Def_Instancias_Equipamentos!$D$626</f>
        <v>SI-13C1:DI-BPMPkup-1</v>
      </c>
      <c r="L4136" s="19" t="str">
        <f>Def_Instancias_Equipamentos!$D$1137</f>
        <v>SI-13C1:DI-BPMSigPatch-1</v>
      </c>
      <c r="M4136" s="44" t="s">
        <v>74</v>
      </c>
      <c r="N4136" s="30" t="s">
        <v>45</v>
      </c>
      <c r="O4136" s="28" t="str">
        <f>Def_Sistemas_Conectores_Cabos!$B$8</f>
        <v>SMA-RP 50-ohm</v>
      </c>
      <c r="P4136" s="19" t="str">
        <f>Def_Sistemas_Conectores_Cabos!$B$8</f>
        <v>SMA-RP 50-ohm</v>
      </c>
      <c r="Q4136" s="231" t="s">
        <v>1359</v>
      </c>
      <c r="R4136" s="45">
        <v>0.5</v>
      </c>
      <c r="S4136" s="45">
        <v>0.5</v>
      </c>
      <c r="T4136" s="19" t="str">
        <f>Def_Sistemas_Conectores_Cabos!$C$8</f>
        <v>Cabo coaxial semi-rígido</v>
      </c>
      <c r="U4136" s="56"/>
      <c r="V4136" s="33"/>
      <c r="W4136" s="33"/>
      <c r="X4136" s="33"/>
    </row>
    <row r="4137" ht="15.75" customHeight="1">
      <c r="A4137" s="19" t="str">
        <f>Def_Sistemas_Conectores_Cabos!$A$22</f>
        <v>BPM de elétrons</v>
      </c>
      <c r="B4137" s="22" t="str">
        <f>Datas_Entregas!$A$3</f>
        <v>BTS/Anel</v>
      </c>
      <c r="C4137" s="25">
        <f t="array" ref="C4137">INDEX(Datas_Entregas!$B$2:$B$100, MATCH(B4137, Datas_Entregas!$A$2:$A$100, 0), 1)</f>
        <v>43296</v>
      </c>
      <c r="D4137" s="22" t="str">
        <f>Def_Status_Montagem!$A$4</f>
        <v>Comprado / Esperando entrega</v>
      </c>
      <c r="E4137" s="35" t="str">
        <f>Def_Status_Montagem!$B$4</f>
        <v>Contratada (inclui etiqueta)</v>
      </c>
      <c r="F4137" s="26"/>
      <c r="G4137" s="27"/>
      <c r="H4137" s="26" t="str">
        <f t="array" ref="H4137">INDEX(Def_Instancias_Equipamentos!$E$2:$E$5135, MATCH(K4137, Def_Instancias_Equipamentos!$D$2:$D$5135, 0), 1)</f>
        <v>SI-13C1</v>
      </c>
      <c r="I4137" s="27" t="str">
        <f t="array" ref="I4137">INDEX(Def_Instancias_Equipamentos!$E$2:$E$5135, MATCH(L4137, Def_Instancias_Equipamentos!$D$2:$D$5135, 0), 1)</f>
        <v>SI-13C1</v>
      </c>
      <c r="J4137" s="27" t="str">
        <f t="shared" si="26"/>
        <v>INTERNO</v>
      </c>
      <c r="K4137" s="28" t="str">
        <f>Def_Instancias_Equipamentos!$D$627</f>
        <v>SI-13C1:DI-BPMPkup-2</v>
      </c>
      <c r="L4137" s="19" t="str">
        <f>Def_Instancias_Equipamentos!$D$1138</f>
        <v>SI-13C1:DI-BPMSigPatch-2</v>
      </c>
      <c r="M4137" s="44" t="s">
        <v>74</v>
      </c>
      <c r="N4137" s="30" t="s">
        <v>45</v>
      </c>
      <c r="O4137" s="28" t="str">
        <f>Def_Sistemas_Conectores_Cabos!$B$8</f>
        <v>SMA-RP 50-ohm</v>
      </c>
      <c r="P4137" s="19" t="str">
        <f>Def_Sistemas_Conectores_Cabos!$B$8</f>
        <v>SMA-RP 50-ohm</v>
      </c>
      <c r="Q4137" s="231" t="s">
        <v>1359</v>
      </c>
      <c r="R4137" s="45">
        <v>0.5</v>
      </c>
      <c r="S4137" s="45">
        <v>0.5</v>
      </c>
      <c r="T4137" s="19" t="str">
        <f>Def_Sistemas_Conectores_Cabos!$C$8</f>
        <v>Cabo coaxial semi-rígido</v>
      </c>
      <c r="U4137" s="56"/>
      <c r="V4137" s="33"/>
      <c r="W4137" s="33"/>
      <c r="X4137" s="33"/>
    </row>
    <row r="4138" ht="15.75" customHeight="1">
      <c r="A4138" s="19" t="str">
        <f>Def_Sistemas_Conectores_Cabos!$A$22</f>
        <v>BPM de elétrons</v>
      </c>
      <c r="B4138" s="22" t="str">
        <f>Datas_Entregas!$A$3</f>
        <v>BTS/Anel</v>
      </c>
      <c r="C4138" s="25">
        <f t="array" ref="C4138">INDEX(Datas_Entregas!$B$2:$B$100, MATCH(B4138, Datas_Entregas!$A$2:$A$100, 0), 1)</f>
        <v>43296</v>
      </c>
      <c r="D4138" s="22" t="str">
        <f>Def_Status_Montagem!$A$4</f>
        <v>Comprado / Esperando entrega</v>
      </c>
      <c r="E4138" s="35" t="str">
        <f>Def_Status_Montagem!$B$4</f>
        <v>Contratada (inclui etiqueta)</v>
      </c>
      <c r="F4138" s="26"/>
      <c r="G4138" s="27"/>
      <c r="H4138" s="26" t="str">
        <f t="array" ref="H4138">INDEX(Def_Instancias_Equipamentos!$E$2:$E$5135, MATCH(K4138, Def_Instancias_Equipamentos!$D$2:$D$5135, 0), 1)</f>
        <v>SI-13C2</v>
      </c>
      <c r="I4138" s="27" t="str">
        <f t="array" ref="I4138">INDEX(Def_Instancias_Equipamentos!$E$2:$E$5135, MATCH(L4138, Def_Instancias_Equipamentos!$D$2:$D$5135, 0), 1)</f>
        <v>SI-13C2</v>
      </c>
      <c r="J4138" s="27" t="str">
        <f t="shared" si="26"/>
        <v>INTERNO</v>
      </c>
      <c r="K4138" s="28" t="str">
        <f>Def_Instancias_Equipamentos!$D$628</f>
        <v>SI-13C2:DI-BPMPkup</v>
      </c>
      <c r="L4138" s="19" t="str">
        <f>Def_Instancias_Equipamentos!$D$1139</f>
        <v>SI-13C2:DI-BPMSigPatch</v>
      </c>
      <c r="M4138" s="44" t="s">
        <v>74</v>
      </c>
      <c r="N4138" s="30" t="s">
        <v>45</v>
      </c>
      <c r="O4138" s="28" t="str">
        <f>Def_Sistemas_Conectores_Cabos!$B$8</f>
        <v>SMA-RP 50-ohm</v>
      </c>
      <c r="P4138" s="19" t="str">
        <f>Def_Sistemas_Conectores_Cabos!$B$8</f>
        <v>SMA-RP 50-ohm</v>
      </c>
      <c r="Q4138" s="231" t="s">
        <v>1359</v>
      </c>
      <c r="R4138" s="45">
        <v>0.5</v>
      </c>
      <c r="S4138" s="45">
        <v>0.5</v>
      </c>
      <c r="T4138" s="19" t="str">
        <f>Def_Sistemas_Conectores_Cabos!$C$8</f>
        <v>Cabo coaxial semi-rígido</v>
      </c>
      <c r="U4138" s="56"/>
      <c r="V4138" s="33"/>
      <c r="W4138" s="33"/>
      <c r="X4138" s="33"/>
    </row>
    <row r="4139" ht="15.75" customHeight="1">
      <c r="A4139" s="19" t="str">
        <f>Def_Sistemas_Conectores_Cabos!$A$22</f>
        <v>BPM de elétrons</v>
      </c>
      <c r="B4139" s="22" t="str">
        <f>Datas_Entregas!$A$3</f>
        <v>BTS/Anel</v>
      </c>
      <c r="C4139" s="25">
        <f t="array" ref="C4139">INDEX(Datas_Entregas!$B$2:$B$100, MATCH(B4139, Datas_Entregas!$A$2:$A$100, 0), 1)</f>
        <v>43296</v>
      </c>
      <c r="D4139" s="22" t="str">
        <f>Def_Status_Montagem!$A$4</f>
        <v>Comprado / Esperando entrega</v>
      </c>
      <c r="E4139" s="35" t="str">
        <f>Def_Status_Montagem!$B$4</f>
        <v>Contratada (inclui etiqueta)</v>
      </c>
      <c r="F4139" s="26"/>
      <c r="G4139" s="27"/>
      <c r="H4139" s="26" t="str">
        <f t="array" ref="H4139">INDEX(Def_Instancias_Equipamentos!$E$2:$E$5135, MATCH(K4139, Def_Instancias_Equipamentos!$D$2:$D$5135, 0), 1)</f>
        <v>SI-13C3</v>
      </c>
      <c r="I4139" s="27" t="str">
        <f t="array" ref="I4139">INDEX(Def_Instancias_Equipamentos!$E$2:$E$5135, MATCH(L4139, Def_Instancias_Equipamentos!$D$2:$D$5135, 0), 1)</f>
        <v>SI-13C3</v>
      </c>
      <c r="J4139" s="27" t="str">
        <f t="shared" si="26"/>
        <v>INTERNO</v>
      </c>
      <c r="K4139" s="28" t="str">
        <f>Def_Instancias_Equipamentos!$D$629</f>
        <v>SI-13C3:DI-BPMPkup-1</v>
      </c>
      <c r="L4139" s="19" t="str">
        <f>Def_Instancias_Equipamentos!$D$1140</f>
        <v>SI-13C3:DI-BPMSigPatch-1</v>
      </c>
      <c r="M4139" s="44" t="s">
        <v>74</v>
      </c>
      <c r="N4139" s="30" t="s">
        <v>45</v>
      </c>
      <c r="O4139" s="28" t="str">
        <f>Def_Sistemas_Conectores_Cabos!$B$8</f>
        <v>SMA-RP 50-ohm</v>
      </c>
      <c r="P4139" s="19" t="str">
        <f>Def_Sistemas_Conectores_Cabos!$B$8</f>
        <v>SMA-RP 50-ohm</v>
      </c>
      <c r="Q4139" s="231" t="s">
        <v>1359</v>
      </c>
      <c r="R4139" s="45">
        <v>0.5</v>
      </c>
      <c r="S4139" s="45">
        <v>0.5</v>
      </c>
      <c r="T4139" s="19" t="str">
        <f>Def_Sistemas_Conectores_Cabos!$C$8</f>
        <v>Cabo coaxial semi-rígido</v>
      </c>
      <c r="U4139" s="56"/>
      <c r="V4139" s="33"/>
      <c r="W4139" s="33"/>
      <c r="X4139" s="33"/>
    </row>
    <row r="4140" ht="15.75" customHeight="1">
      <c r="A4140" s="19" t="str">
        <f>Def_Sistemas_Conectores_Cabos!$A$22</f>
        <v>BPM de elétrons</v>
      </c>
      <c r="B4140" s="22" t="str">
        <f>Datas_Entregas!$A$3</f>
        <v>BTS/Anel</v>
      </c>
      <c r="C4140" s="25">
        <f t="array" ref="C4140">INDEX(Datas_Entregas!$B$2:$B$100, MATCH(B4140, Datas_Entregas!$A$2:$A$100, 0), 1)</f>
        <v>43296</v>
      </c>
      <c r="D4140" s="22" t="str">
        <f>Def_Status_Montagem!$A$4</f>
        <v>Comprado / Esperando entrega</v>
      </c>
      <c r="E4140" s="35" t="str">
        <f>Def_Status_Montagem!$B$4</f>
        <v>Contratada (inclui etiqueta)</v>
      </c>
      <c r="F4140" s="26"/>
      <c r="G4140" s="27"/>
      <c r="H4140" s="26" t="str">
        <f t="array" ref="H4140">INDEX(Def_Instancias_Equipamentos!$E$2:$E$5135, MATCH(K4140, Def_Instancias_Equipamentos!$D$2:$D$5135, 0), 1)</f>
        <v>SI-13C3</v>
      </c>
      <c r="I4140" s="27" t="str">
        <f t="array" ref="I4140">INDEX(Def_Instancias_Equipamentos!$E$2:$E$5135, MATCH(L4140, Def_Instancias_Equipamentos!$D$2:$D$5135, 0), 1)</f>
        <v>SI-13C3</v>
      </c>
      <c r="J4140" s="27" t="str">
        <f t="shared" si="26"/>
        <v>INTERNO</v>
      </c>
      <c r="K4140" s="28" t="str">
        <f>Def_Instancias_Equipamentos!$D$630</f>
        <v>SI-13C3:DI-BPMPkup-2</v>
      </c>
      <c r="L4140" s="19" t="str">
        <f>Def_Instancias_Equipamentos!$D$1141</f>
        <v>SI-13C3:DI-BPMSigPatch-2</v>
      </c>
      <c r="M4140" s="44" t="s">
        <v>74</v>
      </c>
      <c r="N4140" s="30" t="s">
        <v>45</v>
      </c>
      <c r="O4140" s="28" t="str">
        <f>Def_Sistemas_Conectores_Cabos!$B$8</f>
        <v>SMA-RP 50-ohm</v>
      </c>
      <c r="P4140" s="19" t="str">
        <f>Def_Sistemas_Conectores_Cabos!$B$8</f>
        <v>SMA-RP 50-ohm</v>
      </c>
      <c r="Q4140" s="231" t="s">
        <v>1359</v>
      </c>
      <c r="R4140" s="45">
        <v>0.5</v>
      </c>
      <c r="S4140" s="45">
        <v>0.5</v>
      </c>
      <c r="T4140" s="19" t="str">
        <f>Def_Sistemas_Conectores_Cabos!$C$8</f>
        <v>Cabo coaxial semi-rígido</v>
      </c>
      <c r="U4140" s="56"/>
      <c r="V4140" s="33"/>
      <c r="W4140" s="33"/>
      <c r="X4140" s="33"/>
    </row>
    <row r="4141" ht="15.75" customHeight="1">
      <c r="A4141" s="19" t="str">
        <f>Def_Sistemas_Conectores_Cabos!$A$22</f>
        <v>BPM de elétrons</v>
      </c>
      <c r="B4141" s="22" t="str">
        <f>Datas_Entregas!$A$3</f>
        <v>BTS/Anel</v>
      </c>
      <c r="C4141" s="25">
        <f t="array" ref="C4141">INDEX(Datas_Entregas!$B$2:$B$100, MATCH(B4141, Datas_Entregas!$A$2:$A$100, 0), 1)</f>
        <v>43296</v>
      </c>
      <c r="D4141" s="22" t="str">
        <f>Def_Status_Montagem!$A$4</f>
        <v>Comprado / Esperando entrega</v>
      </c>
      <c r="E4141" s="35" t="str">
        <f>Def_Status_Montagem!$B$4</f>
        <v>Contratada (inclui etiqueta)</v>
      </c>
      <c r="F4141" s="26"/>
      <c r="G4141" s="27"/>
      <c r="H4141" s="26" t="str">
        <f t="array" ref="H4141">INDEX(Def_Instancias_Equipamentos!$E$2:$E$5135, MATCH(K4141, Def_Instancias_Equipamentos!$D$2:$D$5135, 0), 1)</f>
        <v>SI-13C4</v>
      </c>
      <c r="I4141" s="27" t="str">
        <f t="array" ref="I4141">INDEX(Def_Instancias_Equipamentos!$E$2:$E$5135, MATCH(L4141, Def_Instancias_Equipamentos!$D$2:$D$5135, 0), 1)</f>
        <v>SI-13C4</v>
      </c>
      <c r="J4141" s="27" t="str">
        <f t="shared" si="26"/>
        <v>INTERNO</v>
      </c>
      <c r="K4141" s="28" t="str">
        <f>Def_Instancias_Equipamentos!$D$631</f>
        <v>SI-13C4:DI-BPMPkup</v>
      </c>
      <c r="L4141" s="19" t="str">
        <f>Def_Instancias_Equipamentos!$D$1142</f>
        <v>SI-13C4:DI-BPMSigPatch</v>
      </c>
      <c r="M4141" s="44" t="s">
        <v>74</v>
      </c>
      <c r="N4141" s="30" t="s">
        <v>45</v>
      </c>
      <c r="O4141" s="28" t="str">
        <f>Def_Sistemas_Conectores_Cabos!$B$8</f>
        <v>SMA-RP 50-ohm</v>
      </c>
      <c r="P4141" s="19" t="str">
        <f>Def_Sistemas_Conectores_Cabos!$B$8</f>
        <v>SMA-RP 50-ohm</v>
      </c>
      <c r="Q4141" s="231" t="s">
        <v>1359</v>
      </c>
      <c r="R4141" s="45">
        <v>0.5</v>
      </c>
      <c r="S4141" s="45">
        <v>0.5</v>
      </c>
      <c r="T4141" s="19" t="str">
        <f>Def_Sistemas_Conectores_Cabos!$C$8</f>
        <v>Cabo coaxial semi-rígido</v>
      </c>
      <c r="U4141" s="56"/>
      <c r="V4141" s="33"/>
      <c r="W4141" s="33"/>
      <c r="X4141" s="33"/>
    </row>
    <row r="4142" ht="15.75" customHeight="1">
      <c r="A4142" s="19" t="str">
        <f>Def_Sistemas_Conectores_Cabos!$A$22</f>
        <v>BPM de elétrons</v>
      </c>
      <c r="B4142" s="22" t="str">
        <f>Datas_Entregas!$A$3</f>
        <v>BTS/Anel</v>
      </c>
      <c r="C4142" s="25">
        <f t="array" ref="C4142">INDEX(Datas_Entregas!$B$2:$B$100, MATCH(B4142, Datas_Entregas!$A$2:$A$100, 0), 1)</f>
        <v>43296</v>
      </c>
      <c r="D4142" s="22" t="str">
        <f>Def_Status_Montagem!$A$4</f>
        <v>Comprado / Esperando entrega</v>
      </c>
      <c r="E4142" s="35" t="str">
        <f>Def_Status_Montagem!$B$4</f>
        <v>Contratada (inclui etiqueta)</v>
      </c>
      <c r="F4142" s="26"/>
      <c r="G4142" s="27"/>
      <c r="H4142" s="26" t="str">
        <f t="array" ref="H4142">INDEX(Def_Instancias_Equipamentos!$E$2:$E$5135, MATCH(K4142, Def_Instancias_Equipamentos!$D$2:$D$5135, 0), 1)</f>
        <v>SI-13M1</v>
      </c>
      <c r="I4142" s="27" t="str">
        <f t="array" ref="I4142">INDEX(Def_Instancias_Equipamentos!$E$2:$E$5135, MATCH(L4142, Def_Instancias_Equipamentos!$D$2:$D$5135, 0), 1)</f>
        <v>SI-13M1</v>
      </c>
      <c r="J4142" s="27" t="str">
        <f t="shared" si="26"/>
        <v>INTERNO</v>
      </c>
      <c r="K4142" s="28" t="str">
        <f>Def_Instancias_Equipamentos!$D$632</f>
        <v>SI-13M1:DI-BPMPkup</v>
      </c>
      <c r="L4142" s="19" t="str">
        <f>Def_Instancias_Equipamentos!$D$1143</f>
        <v>SI-13M1:DI-BPMSigPatch</v>
      </c>
      <c r="M4142" s="44" t="s">
        <v>74</v>
      </c>
      <c r="N4142" s="30" t="s">
        <v>45</v>
      </c>
      <c r="O4142" s="28" t="str">
        <f>Def_Sistemas_Conectores_Cabos!$B$8</f>
        <v>SMA-RP 50-ohm</v>
      </c>
      <c r="P4142" s="19" t="str">
        <f>Def_Sistemas_Conectores_Cabos!$B$8</f>
        <v>SMA-RP 50-ohm</v>
      </c>
      <c r="Q4142" s="231" t="s">
        <v>1359</v>
      </c>
      <c r="R4142" s="45">
        <v>0.5</v>
      </c>
      <c r="S4142" s="45">
        <v>0.5</v>
      </c>
      <c r="T4142" s="19" t="str">
        <f>Def_Sistemas_Conectores_Cabos!$C$8</f>
        <v>Cabo coaxial semi-rígido</v>
      </c>
      <c r="U4142" s="56"/>
      <c r="V4142" s="33"/>
      <c r="W4142" s="33"/>
      <c r="X4142" s="33"/>
    </row>
    <row r="4143" ht="15.75" customHeight="1">
      <c r="A4143" s="19" t="str">
        <f>Def_Sistemas_Conectores_Cabos!$A$22</f>
        <v>BPM de elétrons</v>
      </c>
      <c r="B4143" s="22" t="str">
        <f>Datas_Entregas!$A$3</f>
        <v>BTS/Anel</v>
      </c>
      <c r="C4143" s="25">
        <f t="array" ref="C4143">INDEX(Datas_Entregas!$B$2:$B$100, MATCH(B4143, Datas_Entregas!$A$2:$A$100, 0), 1)</f>
        <v>43296</v>
      </c>
      <c r="D4143" s="22" t="str">
        <f>Def_Status_Montagem!$A$4</f>
        <v>Comprado / Esperando entrega</v>
      </c>
      <c r="E4143" s="35" t="str">
        <f>Def_Status_Montagem!$B$4</f>
        <v>Contratada (inclui etiqueta)</v>
      </c>
      <c r="F4143" s="26"/>
      <c r="G4143" s="27"/>
      <c r="H4143" s="26" t="str">
        <f t="array" ref="H4143">INDEX(Def_Instancias_Equipamentos!$E$2:$E$5135, MATCH(K4143, Def_Instancias_Equipamentos!$D$2:$D$5135, 0), 1)</f>
        <v>SI-13M2</v>
      </c>
      <c r="I4143" s="27" t="str">
        <f t="array" ref="I4143">INDEX(Def_Instancias_Equipamentos!$E$2:$E$5135, MATCH(L4143, Def_Instancias_Equipamentos!$D$2:$D$5135, 0), 1)</f>
        <v>SI-13M2</v>
      </c>
      <c r="J4143" s="27" t="str">
        <f t="shared" si="26"/>
        <v>INTERNO</v>
      </c>
      <c r="K4143" s="28" t="str">
        <f>Def_Instancias_Equipamentos!$D$633</f>
        <v>SI-13M2:DI-BPMPkup</v>
      </c>
      <c r="L4143" s="19" t="str">
        <f>Def_Instancias_Equipamentos!$D$1144</f>
        <v>SI-13M2:DI-BPMSigPatch</v>
      </c>
      <c r="M4143" s="44" t="s">
        <v>74</v>
      </c>
      <c r="N4143" s="30" t="s">
        <v>45</v>
      </c>
      <c r="O4143" s="28" t="str">
        <f>Def_Sistemas_Conectores_Cabos!$B$8</f>
        <v>SMA-RP 50-ohm</v>
      </c>
      <c r="P4143" s="19" t="str">
        <f>Def_Sistemas_Conectores_Cabos!$B$8</f>
        <v>SMA-RP 50-ohm</v>
      </c>
      <c r="Q4143" s="231" t="s">
        <v>1359</v>
      </c>
      <c r="R4143" s="45">
        <v>0.5</v>
      </c>
      <c r="S4143" s="45">
        <v>0.5</v>
      </c>
      <c r="T4143" s="19" t="str">
        <f>Def_Sistemas_Conectores_Cabos!$C$8</f>
        <v>Cabo coaxial semi-rígido</v>
      </c>
      <c r="U4143" s="56"/>
      <c r="V4143" s="33"/>
      <c r="W4143" s="33"/>
      <c r="X4143" s="33"/>
    </row>
    <row r="4144" ht="15.75" customHeight="1">
      <c r="A4144" s="19" t="str">
        <f>Def_Sistemas_Conectores_Cabos!$A$22</f>
        <v>BPM de elétrons</v>
      </c>
      <c r="B4144" s="22" t="str">
        <f>Datas_Entregas!$A$3</f>
        <v>BTS/Anel</v>
      </c>
      <c r="C4144" s="25">
        <f t="array" ref="C4144">INDEX(Datas_Entregas!$B$2:$B$100, MATCH(B4144, Datas_Entregas!$A$2:$A$100, 0), 1)</f>
        <v>43296</v>
      </c>
      <c r="D4144" s="22" t="str">
        <f>Def_Status_Montagem!$A$4</f>
        <v>Comprado / Esperando entrega</v>
      </c>
      <c r="E4144" s="35" t="str">
        <f>Def_Status_Montagem!$B$4</f>
        <v>Contratada (inclui etiqueta)</v>
      </c>
      <c r="F4144" s="26"/>
      <c r="G4144" s="27"/>
      <c r="H4144" s="26" t="str">
        <f t="array" ref="H4144">INDEX(Def_Instancias_Equipamentos!$E$2:$E$5135, MATCH(K4144, Def_Instancias_Equipamentos!$D$2:$D$5135, 0), 1)</f>
        <v>SI-13SA</v>
      </c>
      <c r="I4144" s="27" t="str">
        <f t="array" ref="I4144">INDEX(Def_Instancias_Equipamentos!$E$2:$E$5135, MATCH(L4144, Def_Instancias_Equipamentos!$D$2:$D$5135, 0), 1)</f>
        <v>SI-13SA</v>
      </c>
      <c r="J4144" s="27" t="str">
        <f t="shared" si="26"/>
        <v>INTERNO</v>
      </c>
      <c r="K4144" s="28" t="str">
        <f>Def_Instancias_Equipamentos!$D$714</f>
        <v>SI-13SA:DI-BPMPkup-1</v>
      </c>
      <c r="L4144" s="19" t="str">
        <f>Def_Instancias_Equipamentos!$D$1225</f>
        <v>SI-13SA:DI-BPMSigPatch-1</v>
      </c>
      <c r="M4144" s="44" t="s">
        <v>74</v>
      </c>
      <c r="N4144" s="30" t="s">
        <v>45</v>
      </c>
      <c r="O4144" s="28" t="str">
        <f>Def_Sistemas_Conectores_Cabos!$B$8</f>
        <v>SMA-RP 50-ohm</v>
      </c>
      <c r="P4144" s="19" t="str">
        <f>Def_Sistemas_Conectores_Cabos!$B$8</f>
        <v>SMA-RP 50-ohm</v>
      </c>
      <c r="Q4144" s="231" t="s">
        <v>1359</v>
      </c>
      <c r="R4144" s="45">
        <v>0.5</v>
      </c>
      <c r="S4144" s="45">
        <v>0.5</v>
      </c>
      <c r="T4144" s="19" t="str">
        <f>Def_Sistemas_Conectores_Cabos!$C$8</f>
        <v>Cabo coaxial semi-rígido</v>
      </c>
      <c r="U4144" s="56"/>
      <c r="V4144" s="33"/>
      <c r="W4144" s="33"/>
      <c r="X4144" s="33"/>
    </row>
    <row r="4145" ht="15.75" customHeight="1">
      <c r="A4145" s="19" t="str">
        <f>Def_Sistemas_Conectores_Cabos!$A$22</f>
        <v>BPM de elétrons</v>
      </c>
      <c r="B4145" s="22" t="str">
        <f>Datas_Entregas!$A$3</f>
        <v>BTS/Anel</v>
      </c>
      <c r="C4145" s="25">
        <f t="array" ref="C4145">INDEX(Datas_Entregas!$B$2:$B$100, MATCH(B4145, Datas_Entregas!$A$2:$A$100, 0), 1)</f>
        <v>43296</v>
      </c>
      <c r="D4145" s="22" t="str">
        <f>Def_Status_Montagem!$A$4</f>
        <v>Comprado / Esperando entrega</v>
      </c>
      <c r="E4145" s="35" t="str">
        <f>Def_Status_Montagem!$B$4</f>
        <v>Contratada (inclui etiqueta)</v>
      </c>
      <c r="F4145" s="26"/>
      <c r="G4145" s="27"/>
      <c r="H4145" s="26" t="str">
        <f t="array" ref="H4145">INDEX(Def_Instancias_Equipamentos!$E$2:$E$5135, MATCH(K4145, Def_Instancias_Equipamentos!$D$2:$D$5135, 0), 1)</f>
        <v>SI-13SA</v>
      </c>
      <c r="I4145" s="27" t="str">
        <f t="array" ref="I4145">INDEX(Def_Instancias_Equipamentos!$E$2:$E$5135, MATCH(L4145, Def_Instancias_Equipamentos!$D$2:$D$5135, 0), 1)</f>
        <v>SI-13SA</v>
      </c>
      <c r="J4145" s="27" t="str">
        <f t="shared" si="26"/>
        <v>INTERNO</v>
      </c>
      <c r="K4145" s="28" t="str">
        <f>Def_Instancias_Equipamentos!$D$715</f>
        <v>SI-13SA:DI-BPMPkup-2</v>
      </c>
      <c r="L4145" s="19" t="str">
        <f>Def_Instancias_Equipamentos!$D$1226</f>
        <v>SI-13SA:DI-BPMSigPatch-2</v>
      </c>
      <c r="M4145" s="44" t="s">
        <v>74</v>
      </c>
      <c r="N4145" s="30" t="s">
        <v>45</v>
      </c>
      <c r="O4145" s="28" t="str">
        <f>Def_Sistemas_Conectores_Cabos!$B$8</f>
        <v>SMA-RP 50-ohm</v>
      </c>
      <c r="P4145" s="19" t="str">
        <f>Def_Sistemas_Conectores_Cabos!$B$8</f>
        <v>SMA-RP 50-ohm</v>
      </c>
      <c r="Q4145" s="231" t="s">
        <v>1359</v>
      </c>
      <c r="R4145" s="45">
        <v>0.5</v>
      </c>
      <c r="S4145" s="45">
        <v>0.5</v>
      </c>
      <c r="T4145" s="19" t="str">
        <f>Def_Sistemas_Conectores_Cabos!$C$8</f>
        <v>Cabo coaxial semi-rígido</v>
      </c>
      <c r="U4145" s="56"/>
      <c r="V4145" s="33"/>
      <c r="W4145" s="33"/>
      <c r="X4145" s="33"/>
    </row>
    <row r="4146" ht="15.75" customHeight="1">
      <c r="A4146" s="19" t="str">
        <f>Def_Sistemas_Conectores_Cabos!$A$22</f>
        <v>BPM de elétrons</v>
      </c>
      <c r="B4146" s="22" t="str">
        <f>Datas_Entregas!$A$3</f>
        <v>BTS/Anel</v>
      </c>
      <c r="C4146" s="25">
        <f t="array" ref="C4146">INDEX(Datas_Entregas!$B$2:$B$100, MATCH(B4146, Datas_Entregas!$A$2:$A$100, 0), 1)</f>
        <v>43296</v>
      </c>
      <c r="D4146" s="22" t="str">
        <f>Def_Status_Montagem!$A$4</f>
        <v>Comprado / Esperando entrega</v>
      </c>
      <c r="E4146" s="35" t="str">
        <f>Def_Status_Montagem!$B$4</f>
        <v>Contratada (inclui etiqueta)</v>
      </c>
      <c r="F4146" s="26"/>
      <c r="G4146" s="27"/>
      <c r="H4146" s="26" t="str">
        <f t="array" ref="H4146">INDEX(Def_Instancias_Equipamentos!$E$2:$E$5135, MATCH(K4146, Def_Instancias_Equipamentos!$D$2:$D$5135, 0), 1)</f>
        <v>SI-14C1</v>
      </c>
      <c r="I4146" s="27" t="str">
        <f t="array" ref="I4146">INDEX(Def_Instancias_Equipamentos!$E$2:$E$5135, MATCH(L4146, Def_Instancias_Equipamentos!$D$2:$D$5135, 0), 1)</f>
        <v>SI-14C1</v>
      </c>
      <c r="J4146" s="27" t="str">
        <f t="shared" si="26"/>
        <v>INTERNO</v>
      </c>
      <c r="K4146" s="28" t="str">
        <f>Def_Instancias_Equipamentos!$D$634</f>
        <v>SI-14C1:DI-BPMPkup-1</v>
      </c>
      <c r="L4146" s="19" t="str">
        <f>Def_Instancias_Equipamentos!$D$1145</f>
        <v>SI-14C1:DI-BPMSigPatch-1</v>
      </c>
      <c r="M4146" s="44" t="s">
        <v>74</v>
      </c>
      <c r="N4146" s="30" t="s">
        <v>45</v>
      </c>
      <c r="O4146" s="28" t="str">
        <f>Def_Sistemas_Conectores_Cabos!$B$8</f>
        <v>SMA-RP 50-ohm</v>
      </c>
      <c r="P4146" s="19" t="str">
        <f>Def_Sistemas_Conectores_Cabos!$B$8</f>
        <v>SMA-RP 50-ohm</v>
      </c>
      <c r="Q4146" s="231" t="s">
        <v>1359</v>
      </c>
      <c r="R4146" s="45">
        <v>0.5</v>
      </c>
      <c r="S4146" s="45">
        <v>0.5</v>
      </c>
      <c r="T4146" s="19" t="str">
        <f>Def_Sistemas_Conectores_Cabos!$C$8</f>
        <v>Cabo coaxial semi-rígido</v>
      </c>
      <c r="U4146" s="56"/>
      <c r="V4146" s="33"/>
      <c r="W4146" s="33"/>
      <c r="X4146" s="33"/>
    </row>
    <row r="4147" ht="15.75" customHeight="1">
      <c r="A4147" s="19" t="str">
        <f>Def_Sistemas_Conectores_Cabos!$A$22</f>
        <v>BPM de elétrons</v>
      </c>
      <c r="B4147" s="22" t="str">
        <f>Datas_Entregas!$A$3</f>
        <v>BTS/Anel</v>
      </c>
      <c r="C4147" s="25">
        <f t="array" ref="C4147">INDEX(Datas_Entregas!$B$2:$B$100, MATCH(B4147, Datas_Entregas!$A$2:$A$100, 0), 1)</f>
        <v>43296</v>
      </c>
      <c r="D4147" s="22" t="str">
        <f>Def_Status_Montagem!$A$4</f>
        <v>Comprado / Esperando entrega</v>
      </c>
      <c r="E4147" s="35" t="str">
        <f>Def_Status_Montagem!$B$4</f>
        <v>Contratada (inclui etiqueta)</v>
      </c>
      <c r="F4147" s="26"/>
      <c r="G4147" s="27"/>
      <c r="H4147" s="26" t="str">
        <f t="array" ref="H4147">INDEX(Def_Instancias_Equipamentos!$E$2:$E$5135, MATCH(K4147, Def_Instancias_Equipamentos!$D$2:$D$5135, 0), 1)</f>
        <v>SI-14C1</v>
      </c>
      <c r="I4147" s="27" t="str">
        <f t="array" ref="I4147">INDEX(Def_Instancias_Equipamentos!$E$2:$E$5135, MATCH(L4147, Def_Instancias_Equipamentos!$D$2:$D$5135, 0), 1)</f>
        <v>SI-14C1</v>
      </c>
      <c r="J4147" s="27" t="str">
        <f t="shared" si="26"/>
        <v>INTERNO</v>
      </c>
      <c r="K4147" s="28" t="str">
        <f>Def_Instancias_Equipamentos!$D$635</f>
        <v>SI-14C1:DI-BPMPkup-2</v>
      </c>
      <c r="L4147" s="19" t="str">
        <f>Def_Instancias_Equipamentos!$D$1146</f>
        <v>SI-14C1:DI-BPMSigPatch-2</v>
      </c>
      <c r="M4147" s="44" t="s">
        <v>74</v>
      </c>
      <c r="N4147" s="30" t="s">
        <v>45</v>
      </c>
      <c r="O4147" s="28" t="str">
        <f>Def_Sistemas_Conectores_Cabos!$B$8</f>
        <v>SMA-RP 50-ohm</v>
      </c>
      <c r="P4147" s="19" t="str">
        <f>Def_Sistemas_Conectores_Cabos!$B$8</f>
        <v>SMA-RP 50-ohm</v>
      </c>
      <c r="Q4147" s="231" t="s">
        <v>1359</v>
      </c>
      <c r="R4147" s="45">
        <v>0.5</v>
      </c>
      <c r="S4147" s="45">
        <v>0.5</v>
      </c>
      <c r="T4147" s="19" t="str">
        <f>Def_Sistemas_Conectores_Cabos!$C$8</f>
        <v>Cabo coaxial semi-rígido</v>
      </c>
      <c r="U4147" s="56"/>
      <c r="V4147" s="33"/>
      <c r="W4147" s="33"/>
      <c r="X4147" s="33"/>
    </row>
    <row r="4148" ht="15.75" customHeight="1">
      <c r="A4148" s="19" t="str">
        <f>Def_Sistemas_Conectores_Cabos!$A$22</f>
        <v>BPM de elétrons</v>
      </c>
      <c r="B4148" s="22" t="str">
        <f>Datas_Entregas!$A$3</f>
        <v>BTS/Anel</v>
      </c>
      <c r="C4148" s="25">
        <f t="array" ref="C4148">INDEX(Datas_Entregas!$B$2:$B$100, MATCH(B4148, Datas_Entregas!$A$2:$A$100, 0), 1)</f>
        <v>43296</v>
      </c>
      <c r="D4148" s="22" t="str">
        <f>Def_Status_Montagem!$A$4</f>
        <v>Comprado / Esperando entrega</v>
      </c>
      <c r="E4148" s="35" t="str">
        <f>Def_Status_Montagem!$B$4</f>
        <v>Contratada (inclui etiqueta)</v>
      </c>
      <c r="F4148" s="26"/>
      <c r="G4148" s="27"/>
      <c r="H4148" s="26" t="str">
        <f t="array" ref="H4148">INDEX(Def_Instancias_Equipamentos!$E$2:$E$5135, MATCH(K4148, Def_Instancias_Equipamentos!$D$2:$D$5135, 0), 1)</f>
        <v>SI-14C2</v>
      </c>
      <c r="I4148" s="27" t="str">
        <f t="array" ref="I4148">INDEX(Def_Instancias_Equipamentos!$E$2:$E$5135, MATCH(L4148, Def_Instancias_Equipamentos!$D$2:$D$5135, 0), 1)</f>
        <v>SI-14C2</v>
      </c>
      <c r="J4148" s="27" t="str">
        <f t="shared" si="26"/>
        <v>INTERNO</v>
      </c>
      <c r="K4148" s="28" t="str">
        <f>Def_Instancias_Equipamentos!$D$636</f>
        <v>SI-14C2:DI-BPMPkup</v>
      </c>
      <c r="L4148" s="19" t="str">
        <f>Def_Instancias_Equipamentos!$D$1147</f>
        <v>SI-14C2:DI-BPMSigPatch</v>
      </c>
      <c r="M4148" s="44" t="s">
        <v>74</v>
      </c>
      <c r="N4148" s="30" t="s">
        <v>45</v>
      </c>
      <c r="O4148" s="28" t="str">
        <f>Def_Sistemas_Conectores_Cabos!$B$8</f>
        <v>SMA-RP 50-ohm</v>
      </c>
      <c r="P4148" s="19" t="str">
        <f>Def_Sistemas_Conectores_Cabos!$B$8</f>
        <v>SMA-RP 50-ohm</v>
      </c>
      <c r="Q4148" s="231" t="s">
        <v>1359</v>
      </c>
      <c r="R4148" s="45">
        <v>0.5</v>
      </c>
      <c r="S4148" s="45">
        <v>0.5</v>
      </c>
      <c r="T4148" s="19" t="str">
        <f>Def_Sistemas_Conectores_Cabos!$C$8</f>
        <v>Cabo coaxial semi-rígido</v>
      </c>
      <c r="U4148" s="56"/>
      <c r="V4148" s="33"/>
      <c r="W4148" s="33"/>
      <c r="X4148" s="33"/>
    </row>
    <row r="4149" ht="15.75" customHeight="1">
      <c r="A4149" s="19" t="str">
        <f>Def_Sistemas_Conectores_Cabos!$A$22</f>
        <v>BPM de elétrons</v>
      </c>
      <c r="B4149" s="22" t="str">
        <f>Datas_Entregas!$A$3</f>
        <v>BTS/Anel</v>
      </c>
      <c r="C4149" s="25">
        <f t="array" ref="C4149">INDEX(Datas_Entregas!$B$2:$B$100, MATCH(B4149, Datas_Entregas!$A$2:$A$100, 0), 1)</f>
        <v>43296</v>
      </c>
      <c r="D4149" s="22" t="str">
        <f>Def_Status_Montagem!$A$4</f>
        <v>Comprado / Esperando entrega</v>
      </c>
      <c r="E4149" s="35" t="str">
        <f>Def_Status_Montagem!$B$4</f>
        <v>Contratada (inclui etiqueta)</v>
      </c>
      <c r="F4149" s="26"/>
      <c r="G4149" s="27"/>
      <c r="H4149" s="26" t="str">
        <f t="array" ref="H4149">INDEX(Def_Instancias_Equipamentos!$E$2:$E$5135, MATCH(K4149, Def_Instancias_Equipamentos!$D$2:$D$5135, 0), 1)</f>
        <v>SI-14C3</v>
      </c>
      <c r="I4149" s="27" t="str">
        <f t="array" ref="I4149">INDEX(Def_Instancias_Equipamentos!$E$2:$E$5135, MATCH(L4149, Def_Instancias_Equipamentos!$D$2:$D$5135, 0), 1)</f>
        <v>SI-14C3</v>
      </c>
      <c r="J4149" s="27" t="str">
        <f t="shared" si="26"/>
        <v>INTERNO</v>
      </c>
      <c r="K4149" s="28" t="str">
        <f>Def_Instancias_Equipamentos!$D$637</f>
        <v>SI-14C3:DI-BPMPkup-1</v>
      </c>
      <c r="L4149" s="19" t="str">
        <f>Def_Instancias_Equipamentos!$D$1148</f>
        <v>SI-14C3:DI-BPMSigPatch-1</v>
      </c>
      <c r="M4149" s="44" t="s">
        <v>74</v>
      </c>
      <c r="N4149" s="30" t="s">
        <v>45</v>
      </c>
      <c r="O4149" s="28" t="str">
        <f>Def_Sistemas_Conectores_Cabos!$B$8</f>
        <v>SMA-RP 50-ohm</v>
      </c>
      <c r="P4149" s="19" t="str">
        <f>Def_Sistemas_Conectores_Cabos!$B$8</f>
        <v>SMA-RP 50-ohm</v>
      </c>
      <c r="Q4149" s="231" t="s">
        <v>1359</v>
      </c>
      <c r="R4149" s="45">
        <v>0.5</v>
      </c>
      <c r="S4149" s="45">
        <v>0.5</v>
      </c>
      <c r="T4149" s="19" t="str">
        <f>Def_Sistemas_Conectores_Cabos!$C$8</f>
        <v>Cabo coaxial semi-rígido</v>
      </c>
      <c r="U4149" s="56"/>
      <c r="V4149" s="33"/>
      <c r="W4149" s="33"/>
      <c r="X4149" s="33"/>
    </row>
    <row r="4150" ht="15.75" customHeight="1">
      <c r="A4150" s="19" t="str">
        <f>Def_Sistemas_Conectores_Cabos!$A$22</f>
        <v>BPM de elétrons</v>
      </c>
      <c r="B4150" s="22" t="str">
        <f>Datas_Entregas!$A$3</f>
        <v>BTS/Anel</v>
      </c>
      <c r="C4150" s="25">
        <f t="array" ref="C4150">INDEX(Datas_Entregas!$B$2:$B$100, MATCH(B4150, Datas_Entregas!$A$2:$A$100, 0), 1)</f>
        <v>43296</v>
      </c>
      <c r="D4150" s="22" t="str">
        <f>Def_Status_Montagem!$A$4</f>
        <v>Comprado / Esperando entrega</v>
      </c>
      <c r="E4150" s="35" t="str">
        <f>Def_Status_Montagem!$B$4</f>
        <v>Contratada (inclui etiqueta)</v>
      </c>
      <c r="F4150" s="26"/>
      <c r="G4150" s="27"/>
      <c r="H4150" s="26" t="str">
        <f t="array" ref="H4150">INDEX(Def_Instancias_Equipamentos!$E$2:$E$5135, MATCH(K4150, Def_Instancias_Equipamentos!$D$2:$D$5135, 0), 1)</f>
        <v>SI-14C3</v>
      </c>
      <c r="I4150" s="27" t="str">
        <f t="array" ref="I4150">INDEX(Def_Instancias_Equipamentos!$E$2:$E$5135, MATCH(L4150, Def_Instancias_Equipamentos!$D$2:$D$5135, 0), 1)</f>
        <v>SI-14C3</v>
      </c>
      <c r="J4150" s="27" t="str">
        <f t="shared" si="26"/>
        <v>INTERNO</v>
      </c>
      <c r="K4150" s="28" t="str">
        <f>Def_Instancias_Equipamentos!$D$638</f>
        <v>SI-14C3:DI-BPMPkup-2</v>
      </c>
      <c r="L4150" s="19" t="str">
        <f>Def_Instancias_Equipamentos!$D$1149</f>
        <v>SI-14C3:DI-BPMSigPatch-2</v>
      </c>
      <c r="M4150" s="44" t="s">
        <v>74</v>
      </c>
      <c r="N4150" s="30" t="s">
        <v>45</v>
      </c>
      <c r="O4150" s="28" t="str">
        <f>Def_Sistemas_Conectores_Cabos!$B$8</f>
        <v>SMA-RP 50-ohm</v>
      </c>
      <c r="P4150" s="19" t="str">
        <f>Def_Sistemas_Conectores_Cabos!$B$8</f>
        <v>SMA-RP 50-ohm</v>
      </c>
      <c r="Q4150" s="231" t="s">
        <v>1359</v>
      </c>
      <c r="R4150" s="45">
        <v>0.5</v>
      </c>
      <c r="S4150" s="45">
        <v>0.5</v>
      </c>
      <c r="T4150" s="19" t="str">
        <f>Def_Sistemas_Conectores_Cabos!$C$8</f>
        <v>Cabo coaxial semi-rígido</v>
      </c>
      <c r="U4150" s="56"/>
      <c r="V4150" s="33"/>
      <c r="W4150" s="33"/>
      <c r="X4150" s="33"/>
    </row>
    <row r="4151" ht="15.75" customHeight="1">
      <c r="A4151" s="19" t="str">
        <f>Def_Sistemas_Conectores_Cabos!$A$22</f>
        <v>BPM de elétrons</v>
      </c>
      <c r="B4151" s="22" t="str">
        <f>Datas_Entregas!$A$3</f>
        <v>BTS/Anel</v>
      </c>
      <c r="C4151" s="25">
        <f t="array" ref="C4151">INDEX(Datas_Entregas!$B$2:$B$100, MATCH(B4151, Datas_Entregas!$A$2:$A$100, 0), 1)</f>
        <v>43296</v>
      </c>
      <c r="D4151" s="22" t="str">
        <f>Def_Status_Montagem!$A$4</f>
        <v>Comprado / Esperando entrega</v>
      </c>
      <c r="E4151" s="35" t="str">
        <f>Def_Status_Montagem!$B$4</f>
        <v>Contratada (inclui etiqueta)</v>
      </c>
      <c r="F4151" s="26"/>
      <c r="G4151" s="27"/>
      <c r="H4151" s="26" t="str">
        <f t="array" ref="H4151">INDEX(Def_Instancias_Equipamentos!$E$2:$E$5135, MATCH(K4151, Def_Instancias_Equipamentos!$D$2:$D$5135, 0), 1)</f>
        <v>SI-14C4</v>
      </c>
      <c r="I4151" s="27" t="str">
        <f t="array" ref="I4151">INDEX(Def_Instancias_Equipamentos!$E$2:$E$5135, MATCH(L4151, Def_Instancias_Equipamentos!$D$2:$D$5135, 0), 1)</f>
        <v>SI-14C4</v>
      </c>
      <c r="J4151" s="27" t="str">
        <f t="shared" si="26"/>
        <v>INTERNO</v>
      </c>
      <c r="K4151" s="28" t="str">
        <f>Def_Instancias_Equipamentos!$D$639</f>
        <v>SI-14C4:DI-BPMPkup</v>
      </c>
      <c r="L4151" s="19" t="str">
        <f>Def_Instancias_Equipamentos!$D$1150</f>
        <v>SI-14C4:DI-BPMSigPatch</v>
      </c>
      <c r="M4151" s="44" t="s">
        <v>74</v>
      </c>
      <c r="N4151" s="30" t="s">
        <v>45</v>
      </c>
      <c r="O4151" s="28" t="str">
        <f>Def_Sistemas_Conectores_Cabos!$B$8</f>
        <v>SMA-RP 50-ohm</v>
      </c>
      <c r="P4151" s="19" t="str">
        <f>Def_Sistemas_Conectores_Cabos!$B$8</f>
        <v>SMA-RP 50-ohm</v>
      </c>
      <c r="Q4151" s="231" t="s">
        <v>1359</v>
      </c>
      <c r="R4151" s="45">
        <v>0.5</v>
      </c>
      <c r="S4151" s="45">
        <v>0.5</v>
      </c>
      <c r="T4151" s="19" t="str">
        <f>Def_Sistemas_Conectores_Cabos!$C$8</f>
        <v>Cabo coaxial semi-rígido</v>
      </c>
      <c r="U4151" s="56"/>
      <c r="V4151" s="33"/>
      <c r="W4151" s="33"/>
      <c r="X4151" s="33"/>
    </row>
    <row r="4152" ht="15.75" customHeight="1">
      <c r="A4152" s="19" t="str">
        <f>Def_Sistemas_Conectores_Cabos!$A$22</f>
        <v>BPM de elétrons</v>
      </c>
      <c r="B4152" s="22" t="str">
        <f>Datas_Entregas!$A$3</f>
        <v>BTS/Anel</v>
      </c>
      <c r="C4152" s="25">
        <f t="array" ref="C4152">INDEX(Datas_Entregas!$B$2:$B$100, MATCH(B4152, Datas_Entregas!$A$2:$A$100, 0), 1)</f>
        <v>43296</v>
      </c>
      <c r="D4152" s="22" t="str">
        <f>Def_Status_Montagem!$A$4</f>
        <v>Comprado / Esperando entrega</v>
      </c>
      <c r="E4152" s="35" t="str">
        <f>Def_Status_Montagem!$B$4</f>
        <v>Contratada (inclui etiqueta)</v>
      </c>
      <c r="F4152" s="26"/>
      <c r="G4152" s="27"/>
      <c r="H4152" s="26" t="str">
        <f t="array" ref="H4152">INDEX(Def_Instancias_Equipamentos!$E$2:$E$5135, MATCH(K4152, Def_Instancias_Equipamentos!$D$2:$D$5135, 0), 1)</f>
        <v>SI-14M1</v>
      </c>
      <c r="I4152" s="27" t="str">
        <f t="array" ref="I4152">INDEX(Def_Instancias_Equipamentos!$E$2:$E$5135, MATCH(L4152, Def_Instancias_Equipamentos!$D$2:$D$5135, 0), 1)</f>
        <v>SI-14M1</v>
      </c>
      <c r="J4152" s="27" t="str">
        <f t="shared" si="26"/>
        <v>INTERNO</v>
      </c>
      <c r="K4152" s="28" t="str">
        <f>Def_Instancias_Equipamentos!$D$640</f>
        <v>SI-14M1:DI-BPMPkup</v>
      </c>
      <c r="L4152" s="19" t="str">
        <f>Def_Instancias_Equipamentos!$D$1151</f>
        <v>SI-14M1:DI-BPMSigPatch</v>
      </c>
      <c r="M4152" s="44" t="s">
        <v>74</v>
      </c>
      <c r="N4152" s="30" t="s">
        <v>45</v>
      </c>
      <c r="O4152" s="28" t="str">
        <f>Def_Sistemas_Conectores_Cabos!$B$8</f>
        <v>SMA-RP 50-ohm</v>
      </c>
      <c r="P4152" s="19" t="str">
        <f>Def_Sistemas_Conectores_Cabos!$B$8</f>
        <v>SMA-RP 50-ohm</v>
      </c>
      <c r="Q4152" s="231" t="s">
        <v>1359</v>
      </c>
      <c r="R4152" s="45">
        <v>0.5</v>
      </c>
      <c r="S4152" s="45">
        <v>0.5</v>
      </c>
      <c r="T4152" s="19" t="str">
        <f>Def_Sistemas_Conectores_Cabos!$C$8</f>
        <v>Cabo coaxial semi-rígido</v>
      </c>
      <c r="U4152" s="56"/>
      <c r="V4152" s="33"/>
      <c r="W4152" s="33"/>
      <c r="X4152" s="33"/>
    </row>
    <row r="4153" ht="15.75" customHeight="1">
      <c r="A4153" s="19" t="str">
        <f>Def_Sistemas_Conectores_Cabos!$A$22</f>
        <v>BPM de elétrons</v>
      </c>
      <c r="B4153" s="22" t="str">
        <f>Datas_Entregas!$A$3</f>
        <v>BTS/Anel</v>
      </c>
      <c r="C4153" s="25">
        <f t="array" ref="C4153">INDEX(Datas_Entregas!$B$2:$B$100, MATCH(B4153, Datas_Entregas!$A$2:$A$100, 0), 1)</f>
        <v>43296</v>
      </c>
      <c r="D4153" s="22" t="str">
        <f>Def_Status_Montagem!$A$4</f>
        <v>Comprado / Esperando entrega</v>
      </c>
      <c r="E4153" s="35" t="str">
        <f>Def_Status_Montagem!$B$4</f>
        <v>Contratada (inclui etiqueta)</v>
      </c>
      <c r="F4153" s="26"/>
      <c r="G4153" s="27"/>
      <c r="H4153" s="26" t="str">
        <f t="array" ref="H4153">INDEX(Def_Instancias_Equipamentos!$E$2:$E$5135, MATCH(K4153, Def_Instancias_Equipamentos!$D$2:$D$5135, 0), 1)</f>
        <v>SI-14M2</v>
      </c>
      <c r="I4153" s="27" t="str">
        <f t="array" ref="I4153">INDEX(Def_Instancias_Equipamentos!$E$2:$E$5135, MATCH(L4153, Def_Instancias_Equipamentos!$D$2:$D$5135, 0), 1)</f>
        <v>SI-14M2</v>
      </c>
      <c r="J4153" s="27" t="str">
        <f t="shared" si="26"/>
        <v>INTERNO</v>
      </c>
      <c r="K4153" s="28" t="str">
        <f>Def_Instancias_Equipamentos!$D$641</f>
        <v>SI-14M2:DI-BPMPkup</v>
      </c>
      <c r="L4153" s="19" t="str">
        <f>Def_Instancias_Equipamentos!$D$1152</f>
        <v>SI-14M2:DI-BPMSigPatch</v>
      </c>
      <c r="M4153" s="44" t="s">
        <v>74</v>
      </c>
      <c r="N4153" s="30" t="s">
        <v>45</v>
      </c>
      <c r="O4153" s="28" t="str">
        <f>Def_Sistemas_Conectores_Cabos!$B$8</f>
        <v>SMA-RP 50-ohm</v>
      </c>
      <c r="P4153" s="19" t="str">
        <f>Def_Sistemas_Conectores_Cabos!$B$8</f>
        <v>SMA-RP 50-ohm</v>
      </c>
      <c r="Q4153" s="231" t="s">
        <v>1359</v>
      </c>
      <c r="R4153" s="45">
        <v>0.5</v>
      </c>
      <c r="S4153" s="45">
        <v>0.5</v>
      </c>
      <c r="T4153" s="19" t="str">
        <f>Def_Sistemas_Conectores_Cabos!$C$8</f>
        <v>Cabo coaxial semi-rígido</v>
      </c>
      <c r="U4153" s="56"/>
      <c r="V4153" s="33"/>
      <c r="W4153" s="33"/>
      <c r="X4153" s="33"/>
    </row>
    <row r="4154" ht="15.75" customHeight="1">
      <c r="A4154" s="19" t="str">
        <f>Def_Sistemas_Conectores_Cabos!$A$22</f>
        <v>BPM de elétrons</v>
      </c>
      <c r="B4154" s="22" t="str">
        <f>Datas_Entregas!$A$3</f>
        <v>BTS/Anel</v>
      </c>
      <c r="C4154" s="25">
        <f t="array" ref="C4154">INDEX(Datas_Entregas!$B$2:$B$100, MATCH(B4154, Datas_Entregas!$A$2:$A$100, 0), 1)</f>
        <v>43296</v>
      </c>
      <c r="D4154" s="22" t="str">
        <f>Def_Status_Montagem!$A$4</f>
        <v>Comprado / Esperando entrega</v>
      </c>
      <c r="E4154" s="35" t="str">
        <f>Def_Status_Montagem!$B$4</f>
        <v>Contratada (inclui etiqueta)</v>
      </c>
      <c r="F4154" s="26"/>
      <c r="G4154" s="27"/>
      <c r="H4154" s="26" t="str">
        <f t="array" ref="H4154">INDEX(Def_Instancias_Equipamentos!$E$2:$E$5135, MATCH(K4154, Def_Instancias_Equipamentos!$D$2:$D$5135, 0), 1)</f>
        <v>SI-14SB</v>
      </c>
      <c r="I4154" s="27" t="str">
        <f t="array" ref="I4154">INDEX(Def_Instancias_Equipamentos!$E$2:$E$5135, MATCH(L4154, Def_Instancias_Equipamentos!$D$2:$D$5135, 0), 1)</f>
        <v>SI-14SB</v>
      </c>
      <c r="J4154" s="27" t="str">
        <f t="shared" si="26"/>
        <v>INTERNO</v>
      </c>
      <c r="K4154" s="28" t="str">
        <f>Def_Instancias_Equipamentos!$D$716</f>
        <v>SI-14SB:DI-BPMPkup-1</v>
      </c>
      <c r="L4154" s="19" t="str">
        <f>Def_Instancias_Equipamentos!$D$1227</f>
        <v>SI-14SB:DI-BPMSigPatch-1</v>
      </c>
      <c r="M4154" s="44" t="s">
        <v>74</v>
      </c>
      <c r="N4154" s="30" t="s">
        <v>45</v>
      </c>
      <c r="O4154" s="28" t="str">
        <f>Def_Sistemas_Conectores_Cabos!$B$8</f>
        <v>SMA-RP 50-ohm</v>
      </c>
      <c r="P4154" s="19" t="str">
        <f>Def_Sistemas_Conectores_Cabos!$B$8</f>
        <v>SMA-RP 50-ohm</v>
      </c>
      <c r="Q4154" s="231" t="s">
        <v>1359</v>
      </c>
      <c r="R4154" s="45">
        <v>0.5</v>
      </c>
      <c r="S4154" s="45">
        <v>0.5</v>
      </c>
      <c r="T4154" s="19" t="str">
        <f>Def_Sistemas_Conectores_Cabos!$C$8</f>
        <v>Cabo coaxial semi-rígido</v>
      </c>
      <c r="U4154" s="56"/>
      <c r="V4154" s="33"/>
      <c r="W4154" s="33"/>
      <c r="X4154" s="33"/>
    </row>
    <row r="4155" ht="15.75" customHeight="1">
      <c r="A4155" s="19" t="str">
        <f>Def_Sistemas_Conectores_Cabos!$A$22</f>
        <v>BPM de elétrons</v>
      </c>
      <c r="B4155" s="22" t="str">
        <f>Datas_Entregas!$A$3</f>
        <v>BTS/Anel</v>
      </c>
      <c r="C4155" s="25">
        <f t="array" ref="C4155">INDEX(Datas_Entregas!$B$2:$B$100, MATCH(B4155, Datas_Entregas!$A$2:$A$100, 0), 1)</f>
        <v>43296</v>
      </c>
      <c r="D4155" s="22" t="str">
        <f>Def_Status_Montagem!$A$4</f>
        <v>Comprado / Esperando entrega</v>
      </c>
      <c r="E4155" s="35" t="str">
        <f>Def_Status_Montagem!$B$4</f>
        <v>Contratada (inclui etiqueta)</v>
      </c>
      <c r="F4155" s="26"/>
      <c r="G4155" s="27"/>
      <c r="H4155" s="26" t="str">
        <f t="array" ref="H4155">INDEX(Def_Instancias_Equipamentos!$E$2:$E$5135, MATCH(K4155, Def_Instancias_Equipamentos!$D$2:$D$5135, 0), 1)</f>
        <v>SI-14SB</v>
      </c>
      <c r="I4155" s="27" t="str">
        <f t="array" ref="I4155">INDEX(Def_Instancias_Equipamentos!$E$2:$E$5135, MATCH(L4155, Def_Instancias_Equipamentos!$D$2:$D$5135, 0), 1)</f>
        <v>SI-14SB</v>
      </c>
      <c r="J4155" s="27" t="str">
        <f t="shared" si="26"/>
        <v>INTERNO</v>
      </c>
      <c r="K4155" s="28" t="str">
        <f>Def_Instancias_Equipamentos!$D$717</f>
        <v>SI-14SB:DI-BPMPkup-2</v>
      </c>
      <c r="L4155" s="19" t="str">
        <f>Def_Instancias_Equipamentos!$D$1228</f>
        <v>SI-14SB:DI-BPMSigPatch-2</v>
      </c>
      <c r="M4155" s="44" t="s">
        <v>74</v>
      </c>
      <c r="N4155" s="30" t="s">
        <v>45</v>
      </c>
      <c r="O4155" s="28" t="str">
        <f>Def_Sistemas_Conectores_Cabos!$B$8</f>
        <v>SMA-RP 50-ohm</v>
      </c>
      <c r="P4155" s="19" t="str">
        <f>Def_Sistemas_Conectores_Cabos!$B$8</f>
        <v>SMA-RP 50-ohm</v>
      </c>
      <c r="Q4155" s="231" t="s">
        <v>1359</v>
      </c>
      <c r="R4155" s="45">
        <v>0.5</v>
      </c>
      <c r="S4155" s="45">
        <v>0.5</v>
      </c>
      <c r="T4155" s="19" t="str">
        <f>Def_Sistemas_Conectores_Cabos!$C$8</f>
        <v>Cabo coaxial semi-rígido</v>
      </c>
      <c r="U4155" s="56"/>
      <c r="V4155" s="33"/>
      <c r="W4155" s="33"/>
      <c r="X4155" s="33"/>
    </row>
    <row r="4156" ht="15.75" customHeight="1">
      <c r="A4156" s="19" t="str">
        <f>Def_Sistemas_Conectores_Cabos!$A$22</f>
        <v>BPM de elétrons</v>
      </c>
      <c r="B4156" s="22" t="str">
        <f>Datas_Entregas!$A$3</f>
        <v>BTS/Anel</v>
      </c>
      <c r="C4156" s="25">
        <f t="array" ref="C4156">INDEX(Datas_Entregas!$B$2:$B$100, MATCH(B4156, Datas_Entregas!$A$2:$A$100, 0), 1)</f>
        <v>43296</v>
      </c>
      <c r="D4156" s="22" t="str">
        <f>Def_Status_Montagem!$A$4</f>
        <v>Comprado / Esperando entrega</v>
      </c>
      <c r="E4156" s="35" t="str">
        <f>Def_Status_Montagem!$B$4</f>
        <v>Contratada (inclui etiqueta)</v>
      </c>
      <c r="F4156" s="26"/>
      <c r="G4156" s="27"/>
      <c r="H4156" s="26" t="str">
        <f t="array" ref="H4156">INDEX(Def_Instancias_Equipamentos!$E$2:$E$5135, MATCH(K4156, Def_Instancias_Equipamentos!$D$2:$D$5135, 0), 1)</f>
        <v>SI-15C1</v>
      </c>
      <c r="I4156" s="27" t="str">
        <f t="array" ref="I4156">INDEX(Def_Instancias_Equipamentos!$E$2:$E$5135, MATCH(L4156, Def_Instancias_Equipamentos!$D$2:$D$5135, 0), 1)</f>
        <v>SI-15C1</v>
      </c>
      <c r="J4156" s="27" t="str">
        <f t="shared" si="26"/>
        <v>INTERNO</v>
      </c>
      <c r="K4156" s="28" t="str">
        <f>Def_Instancias_Equipamentos!$D$642</f>
        <v>SI-15C1:DI-BPMPkup-1</v>
      </c>
      <c r="L4156" s="19" t="str">
        <f>Def_Instancias_Equipamentos!$D$1153</f>
        <v>SI-15C1:DI-BPMSigPatch-1</v>
      </c>
      <c r="M4156" s="44" t="s">
        <v>74</v>
      </c>
      <c r="N4156" s="30" t="s">
        <v>45</v>
      </c>
      <c r="O4156" s="28" t="str">
        <f>Def_Sistemas_Conectores_Cabos!$B$8</f>
        <v>SMA-RP 50-ohm</v>
      </c>
      <c r="P4156" s="19" t="str">
        <f>Def_Sistemas_Conectores_Cabos!$B$8</f>
        <v>SMA-RP 50-ohm</v>
      </c>
      <c r="Q4156" s="231" t="s">
        <v>1359</v>
      </c>
      <c r="R4156" s="45">
        <v>0.5</v>
      </c>
      <c r="S4156" s="45">
        <v>0.5</v>
      </c>
      <c r="T4156" s="19" t="str">
        <f>Def_Sistemas_Conectores_Cabos!$C$8</f>
        <v>Cabo coaxial semi-rígido</v>
      </c>
      <c r="U4156" s="56"/>
      <c r="V4156" s="33"/>
      <c r="W4156" s="33"/>
      <c r="X4156" s="33"/>
    </row>
    <row r="4157" ht="15.75" customHeight="1">
      <c r="A4157" s="19" t="str">
        <f>Def_Sistemas_Conectores_Cabos!$A$22</f>
        <v>BPM de elétrons</v>
      </c>
      <c r="B4157" s="22" t="str">
        <f>Datas_Entregas!$A$3</f>
        <v>BTS/Anel</v>
      </c>
      <c r="C4157" s="25">
        <f t="array" ref="C4157">INDEX(Datas_Entregas!$B$2:$B$100, MATCH(B4157, Datas_Entregas!$A$2:$A$100, 0), 1)</f>
        <v>43296</v>
      </c>
      <c r="D4157" s="22" t="str">
        <f>Def_Status_Montagem!$A$4</f>
        <v>Comprado / Esperando entrega</v>
      </c>
      <c r="E4157" s="35" t="str">
        <f>Def_Status_Montagem!$B$4</f>
        <v>Contratada (inclui etiqueta)</v>
      </c>
      <c r="F4157" s="26"/>
      <c r="G4157" s="27"/>
      <c r="H4157" s="26" t="str">
        <f t="array" ref="H4157">INDEX(Def_Instancias_Equipamentos!$E$2:$E$5135, MATCH(K4157, Def_Instancias_Equipamentos!$D$2:$D$5135, 0), 1)</f>
        <v>SI-15C1</v>
      </c>
      <c r="I4157" s="27" t="str">
        <f t="array" ref="I4157">INDEX(Def_Instancias_Equipamentos!$E$2:$E$5135, MATCH(L4157, Def_Instancias_Equipamentos!$D$2:$D$5135, 0), 1)</f>
        <v>SI-15C1</v>
      </c>
      <c r="J4157" s="27" t="str">
        <f t="shared" si="26"/>
        <v>INTERNO</v>
      </c>
      <c r="K4157" s="28" t="str">
        <f>Def_Instancias_Equipamentos!$D$643</f>
        <v>SI-15C1:DI-BPMPkup-2</v>
      </c>
      <c r="L4157" s="19" t="str">
        <f>Def_Instancias_Equipamentos!$D$1154</f>
        <v>SI-15C1:DI-BPMSigPatch-2</v>
      </c>
      <c r="M4157" s="44" t="s">
        <v>74</v>
      </c>
      <c r="N4157" s="30" t="s">
        <v>45</v>
      </c>
      <c r="O4157" s="28" t="str">
        <f>Def_Sistemas_Conectores_Cabos!$B$8</f>
        <v>SMA-RP 50-ohm</v>
      </c>
      <c r="P4157" s="19" t="str">
        <f>Def_Sistemas_Conectores_Cabos!$B$8</f>
        <v>SMA-RP 50-ohm</v>
      </c>
      <c r="Q4157" s="231" t="s">
        <v>1359</v>
      </c>
      <c r="R4157" s="45">
        <v>0.5</v>
      </c>
      <c r="S4157" s="45">
        <v>0.5</v>
      </c>
      <c r="T4157" s="19" t="str">
        <f>Def_Sistemas_Conectores_Cabos!$C$8</f>
        <v>Cabo coaxial semi-rígido</v>
      </c>
      <c r="U4157" s="56"/>
      <c r="V4157" s="33"/>
      <c r="W4157" s="33"/>
      <c r="X4157" s="33"/>
    </row>
    <row r="4158" ht="15.75" customHeight="1">
      <c r="A4158" s="19" t="str">
        <f>Def_Sistemas_Conectores_Cabos!$A$22</f>
        <v>BPM de elétrons</v>
      </c>
      <c r="B4158" s="22" t="str">
        <f>Datas_Entregas!$A$3</f>
        <v>BTS/Anel</v>
      </c>
      <c r="C4158" s="25">
        <f t="array" ref="C4158">INDEX(Datas_Entregas!$B$2:$B$100, MATCH(B4158, Datas_Entregas!$A$2:$A$100, 0), 1)</f>
        <v>43296</v>
      </c>
      <c r="D4158" s="22" t="str">
        <f>Def_Status_Montagem!$A$4</f>
        <v>Comprado / Esperando entrega</v>
      </c>
      <c r="E4158" s="35" t="str">
        <f>Def_Status_Montagem!$B$4</f>
        <v>Contratada (inclui etiqueta)</v>
      </c>
      <c r="F4158" s="26"/>
      <c r="G4158" s="27"/>
      <c r="H4158" s="26" t="str">
        <f t="array" ref="H4158">INDEX(Def_Instancias_Equipamentos!$E$2:$E$5135, MATCH(K4158, Def_Instancias_Equipamentos!$D$2:$D$5135, 0), 1)</f>
        <v>SI-15C2</v>
      </c>
      <c r="I4158" s="27" t="str">
        <f t="array" ref="I4158">INDEX(Def_Instancias_Equipamentos!$E$2:$E$5135, MATCH(L4158, Def_Instancias_Equipamentos!$D$2:$D$5135, 0), 1)</f>
        <v>SI-15C2</v>
      </c>
      <c r="J4158" s="27" t="str">
        <f t="shared" si="26"/>
        <v>INTERNO</v>
      </c>
      <c r="K4158" s="28" t="str">
        <f>Def_Instancias_Equipamentos!$D$644</f>
        <v>SI-15C2:DI-BPMPkup</v>
      </c>
      <c r="L4158" s="19" t="str">
        <f>Def_Instancias_Equipamentos!$D$1155</f>
        <v>SI-15C2:DI-BPMSigPatch</v>
      </c>
      <c r="M4158" s="44" t="s">
        <v>74</v>
      </c>
      <c r="N4158" s="30" t="s">
        <v>45</v>
      </c>
      <c r="O4158" s="28" t="str">
        <f>Def_Sistemas_Conectores_Cabos!$B$8</f>
        <v>SMA-RP 50-ohm</v>
      </c>
      <c r="P4158" s="19" t="str">
        <f>Def_Sistemas_Conectores_Cabos!$B$8</f>
        <v>SMA-RP 50-ohm</v>
      </c>
      <c r="Q4158" s="231" t="s">
        <v>1359</v>
      </c>
      <c r="R4158" s="45">
        <v>0.5</v>
      </c>
      <c r="S4158" s="45">
        <v>0.5</v>
      </c>
      <c r="T4158" s="19" t="str">
        <f>Def_Sistemas_Conectores_Cabos!$C$8</f>
        <v>Cabo coaxial semi-rígido</v>
      </c>
      <c r="U4158" s="56"/>
      <c r="V4158" s="33"/>
      <c r="W4158" s="33"/>
      <c r="X4158" s="33"/>
    </row>
    <row r="4159" ht="15.75" customHeight="1">
      <c r="A4159" s="19" t="str">
        <f>Def_Sistemas_Conectores_Cabos!$A$22</f>
        <v>BPM de elétrons</v>
      </c>
      <c r="B4159" s="22" t="str">
        <f>Datas_Entregas!$A$3</f>
        <v>BTS/Anel</v>
      </c>
      <c r="C4159" s="25">
        <f t="array" ref="C4159">INDEX(Datas_Entregas!$B$2:$B$100, MATCH(B4159, Datas_Entregas!$A$2:$A$100, 0), 1)</f>
        <v>43296</v>
      </c>
      <c r="D4159" s="22" t="str">
        <f>Def_Status_Montagem!$A$4</f>
        <v>Comprado / Esperando entrega</v>
      </c>
      <c r="E4159" s="35" t="str">
        <f>Def_Status_Montagem!$B$4</f>
        <v>Contratada (inclui etiqueta)</v>
      </c>
      <c r="F4159" s="26"/>
      <c r="G4159" s="27"/>
      <c r="H4159" s="26" t="str">
        <f t="array" ref="H4159">INDEX(Def_Instancias_Equipamentos!$E$2:$E$5135, MATCH(K4159, Def_Instancias_Equipamentos!$D$2:$D$5135, 0), 1)</f>
        <v>SI-15C3</v>
      </c>
      <c r="I4159" s="27" t="str">
        <f t="array" ref="I4159">INDEX(Def_Instancias_Equipamentos!$E$2:$E$5135, MATCH(L4159, Def_Instancias_Equipamentos!$D$2:$D$5135, 0), 1)</f>
        <v>SI-15C3</v>
      </c>
      <c r="J4159" s="27" t="str">
        <f t="shared" si="26"/>
        <v>INTERNO</v>
      </c>
      <c r="K4159" s="28" t="str">
        <f>Def_Instancias_Equipamentos!$D$645</f>
        <v>SI-15C3:DI-BPMPkup-1</v>
      </c>
      <c r="L4159" s="19" t="str">
        <f>Def_Instancias_Equipamentos!$D$1156</f>
        <v>SI-15C3:DI-BPMSigPatch-1</v>
      </c>
      <c r="M4159" s="44" t="s">
        <v>74</v>
      </c>
      <c r="N4159" s="30" t="s">
        <v>45</v>
      </c>
      <c r="O4159" s="28" t="str">
        <f>Def_Sistemas_Conectores_Cabos!$B$8</f>
        <v>SMA-RP 50-ohm</v>
      </c>
      <c r="P4159" s="19" t="str">
        <f>Def_Sistemas_Conectores_Cabos!$B$8</f>
        <v>SMA-RP 50-ohm</v>
      </c>
      <c r="Q4159" s="231" t="s">
        <v>1359</v>
      </c>
      <c r="R4159" s="45">
        <v>0.5</v>
      </c>
      <c r="S4159" s="45">
        <v>0.5</v>
      </c>
      <c r="T4159" s="19" t="str">
        <f>Def_Sistemas_Conectores_Cabos!$C$8</f>
        <v>Cabo coaxial semi-rígido</v>
      </c>
      <c r="U4159" s="56"/>
      <c r="V4159" s="33"/>
      <c r="W4159" s="33"/>
      <c r="X4159" s="33"/>
    </row>
    <row r="4160" ht="15.75" customHeight="1">
      <c r="A4160" s="19" t="str">
        <f>Def_Sistemas_Conectores_Cabos!$A$22</f>
        <v>BPM de elétrons</v>
      </c>
      <c r="B4160" s="22" t="str">
        <f>Datas_Entregas!$A$3</f>
        <v>BTS/Anel</v>
      </c>
      <c r="C4160" s="25">
        <f t="array" ref="C4160">INDEX(Datas_Entregas!$B$2:$B$100, MATCH(B4160, Datas_Entregas!$A$2:$A$100, 0), 1)</f>
        <v>43296</v>
      </c>
      <c r="D4160" s="22" t="str">
        <f>Def_Status_Montagem!$A$4</f>
        <v>Comprado / Esperando entrega</v>
      </c>
      <c r="E4160" s="35" t="str">
        <f>Def_Status_Montagem!$B$4</f>
        <v>Contratada (inclui etiqueta)</v>
      </c>
      <c r="F4160" s="26"/>
      <c r="G4160" s="27"/>
      <c r="H4160" s="26" t="str">
        <f t="array" ref="H4160">INDEX(Def_Instancias_Equipamentos!$E$2:$E$5135, MATCH(K4160, Def_Instancias_Equipamentos!$D$2:$D$5135, 0), 1)</f>
        <v>SI-15C3</v>
      </c>
      <c r="I4160" s="27" t="str">
        <f t="array" ref="I4160">INDEX(Def_Instancias_Equipamentos!$E$2:$E$5135, MATCH(L4160, Def_Instancias_Equipamentos!$D$2:$D$5135, 0), 1)</f>
        <v>SI-15C3</v>
      </c>
      <c r="J4160" s="27" t="str">
        <f t="shared" si="26"/>
        <v>INTERNO</v>
      </c>
      <c r="K4160" s="28" t="str">
        <f>Def_Instancias_Equipamentos!$D$646</f>
        <v>SI-15C3:DI-BPMPkup-2</v>
      </c>
      <c r="L4160" s="19" t="str">
        <f>Def_Instancias_Equipamentos!$D$1157</f>
        <v>SI-15C3:DI-BPMSigPatch-2</v>
      </c>
      <c r="M4160" s="44" t="s">
        <v>74</v>
      </c>
      <c r="N4160" s="30" t="s">
        <v>45</v>
      </c>
      <c r="O4160" s="28" t="str">
        <f>Def_Sistemas_Conectores_Cabos!$B$8</f>
        <v>SMA-RP 50-ohm</v>
      </c>
      <c r="P4160" s="19" t="str">
        <f>Def_Sistemas_Conectores_Cabos!$B$8</f>
        <v>SMA-RP 50-ohm</v>
      </c>
      <c r="Q4160" s="231" t="s">
        <v>1359</v>
      </c>
      <c r="R4160" s="45">
        <v>0.5</v>
      </c>
      <c r="S4160" s="45">
        <v>0.5</v>
      </c>
      <c r="T4160" s="19" t="str">
        <f>Def_Sistemas_Conectores_Cabos!$C$8</f>
        <v>Cabo coaxial semi-rígido</v>
      </c>
      <c r="U4160" s="56"/>
      <c r="V4160" s="33"/>
      <c r="W4160" s="33"/>
      <c r="X4160" s="33"/>
    </row>
    <row r="4161" ht="15.75" customHeight="1">
      <c r="A4161" s="19" t="str">
        <f>Def_Sistemas_Conectores_Cabos!$A$22</f>
        <v>BPM de elétrons</v>
      </c>
      <c r="B4161" s="22" t="str">
        <f>Datas_Entregas!$A$3</f>
        <v>BTS/Anel</v>
      </c>
      <c r="C4161" s="25">
        <f t="array" ref="C4161">INDEX(Datas_Entregas!$B$2:$B$100, MATCH(B4161, Datas_Entregas!$A$2:$A$100, 0), 1)</f>
        <v>43296</v>
      </c>
      <c r="D4161" s="22" t="str">
        <f>Def_Status_Montagem!$A$4</f>
        <v>Comprado / Esperando entrega</v>
      </c>
      <c r="E4161" s="35" t="str">
        <f>Def_Status_Montagem!$B$4</f>
        <v>Contratada (inclui etiqueta)</v>
      </c>
      <c r="F4161" s="26"/>
      <c r="G4161" s="27"/>
      <c r="H4161" s="26" t="str">
        <f t="array" ref="H4161">INDEX(Def_Instancias_Equipamentos!$E$2:$E$5135, MATCH(K4161, Def_Instancias_Equipamentos!$D$2:$D$5135, 0), 1)</f>
        <v>SI-15C4</v>
      </c>
      <c r="I4161" s="27" t="str">
        <f t="array" ref="I4161">INDEX(Def_Instancias_Equipamentos!$E$2:$E$5135, MATCH(L4161, Def_Instancias_Equipamentos!$D$2:$D$5135, 0), 1)</f>
        <v>SI-15C4</v>
      </c>
      <c r="J4161" s="27" t="str">
        <f t="shared" si="26"/>
        <v>INTERNO</v>
      </c>
      <c r="K4161" s="28" t="str">
        <f>Def_Instancias_Equipamentos!$D$647</f>
        <v>SI-15C4:DI-BPMPkup</v>
      </c>
      <c r="L4161" s="19" t="str">
        <f>Def_Instancias_Equipamentos!$D$1158</f>
        <v>SI-15C4:DI-BPMSigPatch</v>
      </c>
      <c r="M4161" s="44" t="s">
        <v>74</v>
      </c>
      <c r="N4161" s="30" t="s">
        <v>45</v>
      </c>
      <c r="O4161" s="28" t="str">
        <f>Def_Sistemas_Conectores_Cabos!$B$8</f>
        <v>SMA-RP 50-ohm</v>
      </c>
      <c r="P4161" s="19" t="str">
        <f>Def_Sistemas_Conectores_Cabos!$B$8</f>
        <v>SMA-RP 50-ohm</v>
      </c>
      <c r="Q4161" s="231" t="s">
        <v>1359</v>
      </c>
      <c r="R4161" s="45">
        <v>0.5</v>
      </c>
      <c r="S4161" s="45">
        <v>0.5</v>
      </c>
      <c r="T4161" s="19" t="str">
        <f>Def_Sistemas_Conectores_Cabos!$C$8</f>
        <v>Cabo coaxial semi-rígido</v>
      </c>
      <c r="U4161" s="56"/>
      <c r="V4161" s="33"/>
      <c r="W4161" s="33"/>
      <c r="X4161" s="33"/>
    </row>
    <row r="4162" ht="15.75" customHeight="1">
      <c r="A4162" s="19" t="str">
        <f>Def_Sistemas_Conectores_Cabos!$A$22</f>
        <v>BPM de elétrons</v>
      </c>
      <c r="B4162" s="22" t="str">
        <f>Datas_Entregas!$A$3</f>
        <v>BTS/Anel</v>
      </c>
      <c r="C4162" s="25">
        <f t="array" ref="C4162">INDEX(Datas_Entregas!$B$2:$B$100, MATCH(B4162, Datas_Entregas!$A$2:$A$100, 0), 1)</f>
        <v>43296</v>
      </c>
      <c r="D4162" s="22" t="str">
        <f>Def_Status_Montagem!$A$4</f>
        <v>Comprado / Esperando entrega</v>
      </c>
      <c r="E4162" s="35" t="str">
        <f>Def_Status_Montagem!$B$4</f>
        <v>Contratada (inclui etiqueta)</v>
      </c>
      <c r="F4162" s="26"/>
      <c r="G4162" s="27"/>
      <c r="H4162" s="26" t="str">
        <f t="array" ref="H4162">INDEX(Def_Instancias_Equipamentos!$E$2:$E$5135, MATCH(K4162, Def_Instancias_Equipamentos!$D$2:$D$5135, 0), 1)</f>
        <v>SI-15M1</v>
      </c>
      <c r="I4162" s="27" t="str">
        <f t="array" ref="I4162">INDEX(Def_Instancias_Equipamentos!$E$2:$E$5135, MATCH(L4162, Def_Instancias_Equipamentos!$D$2:$D$5135, 0), 1)</f>
        <v>SI-15M1</v>
      </c>
      <c r="J4162" s="27" t="str">
        <f t="shared" si="26"/>
        <v>INTERNO</v>
      </c>
      <c r="K4162" s="28" t="str">
        <f>Def_Instancias_Equipamentos!$D$648</f>
        <v>SI-15M1:DI-BPMPkup</v>
      </c>
      <c r="L4162" s="19" t="str">
        <f>Def_Instancias_Equipamentos!$D$1159</f>
        <v>SI-15M1:DI-BPMSigPatch</v>
      </c>
      <c r="M4162" s="44" t="s">
        <v>74</v>
      </c>
      <c r="N4162" s="30" t="s">
        <v>45</v>
      </c>
      <c r="O4162" s="28" t="str">
        <f>Def_Sistemas_Conectores_Cabos!$B$8</f>
        <v>SMA-RP 50-ohm</v>
      </c>
      <c r="P4162" s="19" t="str">
        <f>Def_Sistemas_Conectores_Cabos!$B$8</f>
        <v>SMA-RP 50-ohm</v>
      </c>
      <c r="Q4162" s="231" t="s">
        <v>1359</v>
      </c>
      <c r="R4162" s="45">
        <v>0.5</v>
      </c>
      <c r="S4162" s="45">
        <v>0.5</v>
      </c>
      <c r="T4162" s="19" t="str">
        <f>Def_Sistemas_Conectores_Cabos!$C$8</f>
        <v>Cabo coaxial semi-rígido</v>
      </c>
      <c r="U4162" s="56"/>
      <c r="V4162" s="33"/>
      <c r="W4162" s="33"/>
      <c r="X4162" s="33"/>
    </row>
    <row r="4163" ht="15.75" customHeight="1">
      <c r="A4163" s="19" t="str">
        <f>Def_Sistemas_Conectores_Cabos!$A$22</f>
        <v>BPM de elétrons</v>
      </c>
      <c r="B4163" s="22" t="str">
        <f>Datas_Entregas!$A$3</f>
        <v>BTS/Anel</v>
      </c>
      <c r="C4163" s="25">
        <f t="array" ref="C4163">INDEX(Datas_Entregas!$B$2:$B$100, MATCH(B4163, Datas_Entregas!$A$2:$A$100, 0), 1)</f>
        <v>43296</v>
      </c>
      <c r="D4163" s="22" t="str">
        <f>Def_Status_Montagem!$A$4</f>
        <v>Comprado / Esperando entrega</v>
      </c>
      <c r="E4163" s="35" t="str">
        <f>Def_Status_Montagem!$B$4</f>
        <v>Contratada (inclui etiqueta)</v>
      </c>
      <c r="F4163" s="26"/>
      <c r="G4163" s="27"/>
      <c r="H4163" s="26" t="str">
        <f t="array" ref="H4163">INDEX(Def_Instancias_Equipamentos!$E$2:$E$5135, MATCH(K4163, Def_Instancias_Equipamentos!$D$2:$D$5135, 0), 1)</f>
        <v>SI-15M2</v>
      </c>
      <c r="I4163" s="27" t="str">
        <f t="array" ref="I4163">INDEX(Def_Instancias_Equipamentos!$E$2:$E$5135, MATCH(L4163, Def_Instancias_Equipamentos!$D$2:$D$5135, 0), 1)</f>
        <v>SI-15M2</v>
      </c>
      <c r="J4163" s="27" t="str">
        <f t="shared" si="26"/>
        <v>INTERNO</v>
      </c>
      <c r="K4163" s="28" t="str">
        <f>Def_Instancias_Equipamentos!$D$649</f>
        <v>SI-15M2:DI-BPMPkup</v>
      </c>
      <c r="L4163" s="19" t="str">
        <f>Def_Instancias_Equipamentos!$D$1160</f>
        <v>SI-15M2:DI-BPMSigPatch</v>
      </c>
      <c r="M4163" s="44" t="s">
        <v>74</v>
      </c>
      <c r="N4163" s="30" t="s">
        <v>45</v>
      </c>
      <c r="O4163" s="28" t="str">
        <f>Def_Sistemas_Conectores_Cabos!$B$8</f>
        <v>SMA-RP 50-ohm</v>
      </c>
      <c r="P4163" s="19" t="str">
        <f>Def_Sistemas_Conectores_Cabos!$B$8</f>
        <v>SMA-RP 50-ohm</v>
      </c>
      <c r="Q4163" s="231" t="s">
        <v>1359</v>
      </c>
      <c r="R4163" s="45">
        <v>0.5</v>
      </c>
      <c r="S4163" s="45">
        <v>0.5</v>
      </c>
      <c r="T4163" s="19" t="str">
        <f>Def_Sistemas_Conectores_Cabos!$C$8</f>
        <v>Cabo coaxial semi-rígido</v>
      </c>
      <c r="U4163" s="56"/>
      <c r="V4163" s="33"/>
      <c r="W4163" s="33"/>
      <c r="X4163" s="33"/>
    </row>
    <row r="4164" ht="15.75" customHeight="1">
      <c r="A4164" s="19" t="str">
        <f>Def_Sistemas_Conectores_Cabos!$A$22</f>
        <v>BPM de elétrons</v>
      </c>
      <c r="B4164" s="22" t="str">
        <f>Datas_Entregas!$A$3</f>
        <v>BTS/Anel</v>
      </c>
      <c r="C4164" s="25">
        <f t="array" ref="C4164">INDEX(Datas_Entregas!$B$2:$B$100, MATCH(B4164, Datas_Entregas!$A$2:$A$100, 0), 1)</f>
        <v>43296</v>
      </c>
      <c r="D4164" s="22" t="str">
        <f>Def_Status_Montagem!$A$4</f>
        <v>Comprado / Esperando entrega</v>
      </c>
      <c r="E4164" s="35" t="str">
        <f>Def_Status_Montagem!$B$4</f>
        <v>Contratada (inclui etiqueta)</v>
      </c>
      <c r="F4164" s="26"/>
      <c r="G4164" s="27"/>
      <c r="H4164" s="26" t="str">
        <f t="array" ref="H4164">INDEX(Def_Instancias_Equipamentos!$E$2:$E$5135, MATCH(K4164, Def_Instancias_Equipamentos!$D$2:$D$5135, 0), 1)</f>
        <v>SI-15SP</v>
      </c>
      <c r="I4164" s="27" t="str">
        <f t="array" ref="I4164">INDEX(Def_Instancias_Equipamentos!$E$2:$E$5135, MATCH(L4164, Def_Instancias_Equipamentos!$D$2:$D$5135, 0), 1)</f>
        <v>SI-15SP</v>
      </c>
      <c r="J4164" s="27" t="str">
        <f t="shared" si="26"/>
        <v>INTERNO</v>
      </c>
      <c r="K4164" s="28" t="str">
        <f>Def_Instancias_Equipamentos!$D$718</f>
        <v>SI-15SP:DI-BPMPkup-1</v>
      </c>
      <c r="L4164" s="19" t="str">
        <f>Def_Instancias_Equipamentos!$D$1229</f>
        <v>SI-15SP:DI-BPMSigPatch-1</v>
      </c>
      <c r="M4164" s="44" t="s">
        <v>74</v>
      </c>
      <c r="N4164" s="30" t="s">
        <v>45</v>
      </c>
      <c r="O4164" s="28" t="str">
        <f>Def_Sistemas_Conectores_Cabos!$B$8</f>
        <v>SMA-RP 50-ohm</v>
      </c>
      <c r="P4164" s="19" t="str">
        <f>Def_Sistemas_Conectores_Cabos!$B$8</f>
        <v>SMA-RP 50-ohm</v>
      </c>
      <c r="Q4164" s="231" t="s">
        <v>1359</v>
      </c>
      <c r="R4164" s="45">
        <v>0.5</v>
      </c>
      <c r="S4164" s="45">
        <v>0.5</v>
      </c>
      <c r="T4164" s="19" t="str">
        <f>Def_Sistemas_Conectores_Cabos!$C$8</f>
        <v>Cabo coaxial semi-rígido</v>
      </c>
      <c r="U4164" s="56"/>
      <c r="V4164" s="33"/>
      <c r="W4164" s="33"/>
      <c r="X4164" s="33"/>
    </row>
    <row r="4165" ht="15.75" customHeight="1">
      <c r="A4165" s="19" t="str">
        <f>Def_Sistemas_Conectores_Cabos!$A$22</f>
        <v>BPM de elétrons</v>
      </c>
      <c r="B4165" s="22" t="str">
        <f>Datas_Entregas!$A$3</f>
        <v>BTS/Anel</v>
      </c>
      <c r="C4165" s="25">
        <f t="array" ref="C4165">INDEX(Datas_Entregas!$B$2:$B$100, MATCH(B4165, Datas_Entregas!$A$2:$A$100, 0), 1)</f>
        <v>43296</v>
      </c>
      <c r="D4165" s="22" t="str">
        <f>Def_Status_Montagem!$A$4</f>
        <v>Comprado / Esperando entrega</v>
      </c>
      <c r="E4165" s="35" t="str">
        <f>Def_Status_Montagem!$B$4</f>
        <v>Contratada (inclui etiqueta)</v>
      </c>
      <c r="F4165" s="26"/>
      <c r="G4165" s="27"/>
      <c r="H4165" s="26" t="str">
        <f t="array" ref="H4165">INDEX(Def_Instancias_Equipamentos!$E$2:$E$5135, MATCH(K4165, Def_Instancias_Equipamentos!$D$2:$D$5135, 0), 1)</f>
        <v>SI-15SP</v>
      </c>
      <c r="I4165" s="27" t="str">
        <f t="array" ref="I4165">INDEX(Def_Instancias_Equipamentos!$E$2:$E$5135, MATCH(L4165, Def_Instancias_Equipamentos!$D$2:$D$5135, 0), 1)</f>
        <v>SI-15SP</v>
      </c>
      <c r="J4165" s="27" t="str">
        <f t="shared" si="26"/>
        <v>INTERNO</v>
      </c>
      <c r="K4165" s="28" t="str">
        <f>Def_Instancias_Equipamentos!$D$719</f>
        <v>SI-15SP:DI-BPMPkup-2</v>
      </c>
      <c r="L4165" s="19" t="str">
        <f>Def_Instancias_Equipamentos!$D$1230</f>
        <v>SI-15SP:DI-BPMSigPatch-2</v>
      </c>
      <c r="M4165" s="44" t="s">
        <v>74</v>
      </c>
      <c r="N4165" s="30" t="s">
        <v>45</v>
      </c>
      <c r="O4165" s="28" t="str">
        <f>Def_Sistemas_Conectores_Cabos!$B$8</f>
        <v>SMA-RP 50-ohm</v>
      </c>
      <c r="P4165" s="19" t="str">
        <f>Def_Sistemas_Conectores_Cabos!$B$8</f>
        <v>SMA-RP 50-ohm</v>
      </c>
      <c r="Q4165" s="231" t="s">
        <v>1359</v>
      </c>
      <c r="R4165" s="45">
        <v>0.5</v>
      </c>
      <c r="S4165" s="45">
        <v>0.5</v>
      </c>
      <c r="T4165" s="19" t="str">
        <f>Def_Sistemas_Conectores_Cabos!$C$8</f>
        <v>Cabo coaxial semi-rígido</v>
      </c>
      <c r="U4165" s="56"/>
      <c r="V4165" s="33"/>
      <c r="W4165" s="33"/>
      <c r="X4165" s="33"/>
    </row>
    <row r="4166" ht="15.75" customHeight="1">
      <c r="A4166" s="19" t="str">
        <f>Def_Sistemas_Conectores_Cabos!$A$22</f>
        <v>BPM de elétrons</v>
      </c>
      <c r="B4166" s="22" t="str">
        <f>Datas_Entregas!$A$3</f>
        <v>BTS/Anel</v>
      </c>
      <c r="C4166" s="25">
        <f t="array" ref="C4166">INDEX(Datas_Entregas!$B$2:$B$100, MATCH(B4166, Datas_Entregas!$A$2:$A$100, 0), 1)</f>
        <v>43296</v>
      </c>
      <c r="D4166" s="22" t="str">
        <f>Def_Status_Montagem!$A$4</f>
        <v>Comprado / Esperando entrega</v>
      </c>
      <c r="E4166" s="35" t="str">
        <f>Def_Status_Montagem!$B$4</f>
        <v>Contratada (inclui etiqueta)</v>
      </c>
      <c r="F4166" s="26"/>
      <c r="G4166" s="27"/>
      <c r="H4166" s="26" t="str">
        <f t="array" ref="H4166">INDEX(Def_Instancias_Equipamentos!$E$2:$E$5135, MATCH(K4166, Def_Instancias_Equipamentos!$D$2:$D$5135, 0), 1)</f>
        <v>SI-16C1</v>
      </c>
      <c r="I4166" s="27" t="str">
        <f t="array" ref="I4166">INDEX(Def_Instancias_Equipamentos!$E$2:$E$5135, MATCH(L4166, Def_Instancias_Equipamentos!$D$2:$D$5135, 0), 1)</f>
        <v>SI-16C1</v>
      </c>
      <c r="J4166" s="27" t="str">
        <f t="shared" si="26"/>
        <v>INTERNO</v>
      </c>
      <c r="K4166" s="28" t="str">
        <f>Def_Instancias_Equipamentos!$D$650</f>
        <v>SI-16C1:DI-BPMPkup-1</v>
      </c>
      <c r="L4166" s="19" t="str">
        <f>Def_Instancias_Equipamentos!$D$1161</f>
        <v>SI-16C1:DI-BPMSigPatch-1</v>
      </c>
      <c r="M4166" s="44" t="s">
        <v>74</v>
      </c>
      <c r="N4166" s="30" t="s">
        <v>45</v>
      </c>
      <c r="O4166" s="28" t="str">
        <f>Def_Sistemas_Conectores_Cabos!$B$8</f>
        <v>SMA-RP 50-ohm</v>
      </c>
      <c r="P4166" s="19" t="str">
        <f>Def_Sistemas_Conectores_Cabos!$B$8</f>
        <v>SMA-RP 50-ohm</v>
      </c>
      <c r="Q4166" s="231" t="s">
        <v>1359</v>
      </c>
      <c r="R4166" s="45">
        <v>0.5</v>
      </c>
      <c r="S4166" s="45">
        <v>0.5</v>
      </c>
      <c r="T4166" s="19" t="str">
        <f>Def_Sistemas_Conectores_Cabos!$C$8</f>
        <v>Cabo coaxial semi-rígido</v>
      </c>
      <c r="U4166" s="56"/>
      <c r="V4166" s="33"/>
      <c r="W4166" s="33"/>
      <c r="X4166" s="33"/>
    </row>
    <row r="4167" ht="15.75" customHeight="1">
      <c r="A4167" s="19" t="str">
        <f>Def_Sistemas_Conectores_Cabos!$A$22</f>
        <v>BPM de elétrons</v>
      </c>
      <c r="B4167" s="22" t="str">
        <f>Datas_Entregas!$A$3</f>
        <v>BTS/Anel</v>
      </c>
      <c r="C4167" s="25">
        <f t="array" ref="C4167">INDEX(Datas_Entregas!$B$2:$B$100, MATCH(B4167, Datas_Entregas!$A$2:$A$100, 0), 1)</f>
        <v>43296</v>
      </c>
      <c r="D4167" s="22" t="str">
        <f>Def_Status_Montagem!$A$4</f>
        <v>Comprado / Esperando entrega</v>
      </c>
      <c r="E4167" s="35" t="str">
        <f>Def_Status_Montagem!$B$4</f>
        <v>Contratada (inclui etiqueta)</v>
      </c>
      <c r="F4167" s="26"/>
      <c r="G4167" s="27"/>
      <c r="H4167" s="26" t="str">
        <f t="array" ref="H4167">INDEX(Def_Instancias_Equipamentos!$E$2:$E$5135, MATCH(K4167, Def_Instancias_Equipamentos!$D$2:$D$5135, 0), 1)</f>
        <v>SI-16C1</v>
      </c>
      <c r="I4167" s="27" t="str">
        <f t="array" ref="I4167">INDEX(Def_Instancias_Equipamentos!$E$2:$E$5135, MATCH(L4167, Def_Instancias_Equipamentos!$D$2:$D$5135, 0), 1)</f>
        <v>SI-16C1</v>
      </c>
      <c r="J4167" s="27" t="str">
        <f t="shared" si="26"/>
        <v>INTERNO</v>
      </c>
      <c r="K4167" s="28" t="str">
        <f>Def_Instancias_Equipamentos!$D$651</f>
        <v>SI-16C1:DI-BPMPkup-2</v>
      </c>
      <c r="L4167" s="19" t="str">
        <f>Def_Instancias_Equipamentos!$D$1162</f>
        <v>SI-16C1:DI-BPMSigPatch-2</v>
      </c>
      <c r="M4167" s="44" t="s">
        <v>74</v>
      </c>
      <c r="N4167" s="30" t="s">
        <v>45</v>
      </c>
      <c r="O4167" s="28" t="str">
        <f>Def_Sistemas_Conectores_Cabos!$B$8</f>
        <v>SMA-RP 50-ohm</v>
      </c>
      <c r="P4167" s="19" t="str">
        <f>Def_Sistemas_Conectores_Cabos!$B$8</f>
        <v>SMA-RP 50-ohm</v>
      </c>
      <c r="Q4167" s="231" t="s">
        <v>1359</v>
      </c>
      <c r="R4167" s="45">
        <v>0.5</v>
      </c>
      <c r="S4167" s="45">
        <v>0.5</v>
      </c>
      <c r="T4167" s="19" t="str">
        <f>Def_Sistemas_Conectores_Cabos!$C$8</f>
        <v>Cabo coaxial semi-rígido</v>
      </c>
      <c r="U4167" s="56"/>
      <c r="V4167" s="33"/>
      <c r="W4167" s="33"/>
      <c r="X4167" s="33"/>
    </row>
    <row r="4168" ht="15.75" customHeight="1">
      <c r="A4168" s="19" t="str">
        <f>Def_Sistemas_Conectores_Cabos!$A$22</f>
        <v>BPM de elétrons</v>
      </c>
      <c r="B4168" s="22" t="str">
        <f>Datas_Entregas!$A$3</f>
        <v>BTS/Anel</v>
      </c>
      <c r="C4168" s="25">
        <f t="array" ref="C4168">INDEX(Datas_Entregas!$B$2:$B$100, MATCH(B4168, Datas_Entregas!$A$2:$A$100, 0), 1)</f>
        <v>43296</v>
      </c>
      <c r="D4168" s="22" t="str">
        <f>Def_Status_Montagem!$A$4</f>
        <v>Comprado / Esperando entrega</v>
      </c>
      <c r="E4168" s="35" t="str">
        <f>Def_Status_Montagem!$B$4</f>
        <v>Contratada (inclui etiqueta)</v>
      </c>
      <c r="F4168" s="26"/>
      <c r="G4168" s="27"/>
      <c r="H4168" s="26" t="str">
        <f t="array" ref="H4168">INDEX(Def_Instancias_Equipamentos!$E$2:$E$5135, MATCH(K4168, Def_Instancias_Equipamentos!$D$2:$D$5135, 0), 1)</f>
        <v>SI-16C2</v>
      </c>
      <c r="I4168" s="27" t="str">
        <f t="array" ref="I4168">INDEX(Def_Instancias_Equipamentos!$E$2:$E$5135, MATCH(L4168, Def_Instancias_Equipamentos!$D$2:$D$5135, 0), 1)</f>
        <v>SI-16C2</v>
      </c>
      <c r="J4168" s="27" t="str">
        <f t="shared" si="26"/>
        <v>INTERNO</v>
      </c>
      <c r="K4168" s="28" t="str">
        <f>Def_Instancias_Equipamentos!$D$652</f>
        <v>SI-16C2:DI-BPMPkup</v>
      </c>
      <c r="L4168" s="19" t="str">
        <f>Def_Instancias_Equipamentos!$D$1163</f>
        <v>SI-16C2:DI-BPMSigPatch</v>
      </c>
      <c r="M4168" s="44" t="s">
        <v>74</v>
      </c>
      <c r="N4168" s="30" t="s">
        <v>45</v>
      </c>
      <c r="O4168" s="28" t="str">
        <f>Def_Sistemas_Conectores_Cabos!$B$8</f>
        <v>SMA-RP 50-ohm</v>
      </c>
      <c r="P4168" s="19" t="str">
        <f>Def_Sistemas_Conectores_Cabos!$B$8</f>
        <v>SMA-RP 50-ohm</v>
      </c>
      <c r="Q4168" s="231" t="s">
        <v>1359</v>
      </c>
      <c r="R4168" s="45">
        <v>0.5</v>
      </c>
      <c r="S4168" s="45">
        <v>0.5</v>
      </c>
      <c r="T4168" s="19" t="str">
        <f>Def_Sistemas_Conectores_Cabos!$C$8</f>
        <v>Cabo coaxial semi-rígido</v>
      </c>
      <c r="U4168" s="56"/>
      <c r="V4168" s="33"/>
      <c r="W4168" s="33"/>
      <c r="X4168" s="33"/>
    </row>
    <row r="4169" ht="15.75" customHeight="1">
      <c r="A4169" s="19" t="str">
        <f>Def_Sistemas_Conectores_Cabos!$A$22</f>
        <v>BPM de elétrons</v>
      </c>
      <c r="B4169" s="22" t="str">
        <f>Datas_Entregas!$A$3</f>
        <v>BTS/Anel</v>
      </c>
      <c r="C4169" s="25">
        <f t="array" ref="C4169">INDEX(Datas_Entregas!$B$2:$B$100, MATCH(B4169, Datas_Entregas!$A$2:$A$100, 0), 1)</f>
        <v>43296</v>
      </c>
      <c r="D4169" s="22" t="str">
        <f>Def_Status_Montagem!$A$4</f>
        <v>Comprado / Esperando entrega</v>
      </c>
      <c r="E4169" s="35" t="str">
        <f>Def_Status_Montagem!$B$4</f>
        <v>Contratada (inclui etiqueta)</v>
      </c>
      <c r="F4169" s="26"/>
      <c r="G4169" s="27"/>
      <c r="H4169" s="26" t="str">
        <f t="array" ref="H4169">INDEX(Def_Instancias_Equipamentos!$E$2:$E$5135, MATCH(K4169, Def_Instancias_Equipamentos!$D$2:$D$5135, 0), 1)</f>
        <v>SI-16C3</v>
      </c>
      <c r="I4169" s="27" t="str">
        <f t="array" ref="I4169">INDEX(Def_Instancias_Equipamentos!$E$2:$E$5135, MATCH(L4169, Def_Instancias_Equipamentos!$D$2:$D$5135, 0), 1)</f>
        <v>SI-16C3</v>
      </c>
      <c r="J4169" s="27" t="str">
        <f t="shared" si="26"/>
        <v>INTERNO</v>
      </c>
      <c r="K4169" s="28" t="str">
        <f>Def_Instancias_Equipamentos!$D$653</f>
        <v>SI-16C3:DI-BPMPkup-1</v>
      </c>
      <c r="L4169" s="19" t="str">
        <f>Def_Instancias_Equipamentos!$D$1164</f>
        <v>SI-16C3:DI-BPMSigPatch-1</v>
      </c>
      <c r="M4169" s="44" t="s">
        <v>74</v>
      </c>
      <c r="N4169" s="30" t="s">
        <v>45</v>
      </c>
      <c r="O4169" s="28" t="str">
        <f>Def_Sistemas_Conectores_Cabos!$B$8</f>
        <v>SMA-RP 50-ohm</v>
      </c>
      <c r="P4169" s="19" t="str">
        <f>Def_Sistemas_Conectores_Cabos!$B$8</f>
        <v>SMA-RP 50-ohm</v>
      </c>
      <c r="Q4169" s="231" t="s">
        <v>1359</v>
      </c>
      <c r="R4169" s="45">
        <v>0.5</v>
      </c>
      <c r="S4169" s="45">
        <v>0.5</v>
      </c>
      <c r="T4169" s="19" t="str">
        <f>Def_Sistemas_Conectores_Cabos!$C$8</f>
        <v>Cabo coaxial semi-rígido</v>
      </c>
      <c r="U4169" s="56"/>
      <c r="V4169" s="33"/>
      <c r="W4169" s="33"/>
      <c r="X4169" s="33"/>
    </row>
    <row r="4170" ht="15.75" customHeight="1">
      <c r="A4170" s="19" t="str">
        <f>Def_Sistemas_Conectores_Cabos!$A$22</f>
        <v>BPM de elétrons</v>
      </c>
      <c r="B4170" s="22" t="str">
        <f>Datas_Entregas!$A$3</f>
        <v>BTS/Anel</v>
      </c>
      <c r="C4170" s="25">
        <f t="array" ref="C4170">INDEX(Datas_Entregas!$B$2:$B$100, MATCH(B4170, Datas_Entregas!$A$2:$A$100, 0), 1)</f>
        <v>43296</v>
      </c>
      <c r="D4170" s="22" t="str">
        <f>Def_Status_Montagem!$A$4</f>
        <v>Comprado / Esperando entrega</v>
      </c>
      <c r="E4170" s="35" t="str">
        <f>Def_Status_Montagem!$B$4</f>
        <v>Contratada (inclui etiqueta)</v>
      </c>
      <c r="F4170" s="26"/>
      <c r="G4170" s="27"/>
      <c r="H4170" s="26" t="str">
        <f t="array" ref="H4170">INDEX(Def_Instancias_Equipamentos!$E$2:$E$5135, MATCH(K4170, Def_Instancias_Equipamentos!$D$2:$D$5135, 0), 1)</f>
        <v>SI-16C3</v>
      </c>
      <c r="I4170" s="27" t="str">
        <f t="array" ref="I4170">INDEX(Def_Instancias_Equipamentos!$E$2:$E$5135, MATCH(L4170, Def_Instancias_Equipamentos!$D$2:$D$5135, 0), 1)</f>
        <v>SI-16C3</v>
      </c>
      <c r="J4170" s="27" t="str">
        <f t="shared" si="26"/>
        <v>INTERNO</v>
      </c>
      <c r="K4170" s="28" t="str">
        <f>Def_Instancias_Equipamentos!$D$654</f>
        <v>SI-16C3:DI-BPMPkup-2</v>
      </c>
      <c r="L4170" s="19" t="str">
        <f>Def_Instancias_Equipamentos!$D$1165</f>
        <v>SI-16C3:DI-BPMSigPatch-2</v>
      </c>
      <c r="M4170" s="44" t="s">
        <v>74</v>
      </c>
      <c r="N4170" s="30" t="s">
        <v>45</v>
      </c>
      <c r="O4170" s="28" t="str">
        <f>Def_Sistemas_Conectores_Cabos!$B$8</f>
        <v>SMA-RP 50-ohm</v>
      </c>
      <c r="P4170" s="19" t="str">
        <f>Def_Sistemas_Conectores_Cabos!$B$8</f>
        <v>SMA-RP 50-ohm</v>
      </c>
      <c r="Q4170" s="231" t="s">
        <v>1359</v>
      </c>
      <c r="R4170" s="45">
        <v>0.5</v>
      </c>
      <c r="S4170" s="45">
        <v>0.5</v>
      </c>
      <c r="T4170" s="19" t="str">
        <f>Def_Sistemas_Conectores_Cabos!$C$8</f>
        <v>Cabo coaxial semi-rígido</v>
      </c>
      <c r="U4170" s="56"/>
      <c r="V4170" s="33"/>
      <c r="W4170" s="33"/>
      <c r="X4170" s="33"/>
    </row>
    <row r="4171" ht="15.75" customHeight="1">
      <c r="A4171" s="19" t="str">
        <f>Def_Sistemas_Conectores_Cabos!$A$22</f>
        <v>BPM de elétrons</v>
      </c>
      <c r="B4171" s="22" t="str">
        <f>Datas_Entregas!$A$3</f>
        <v>BTS/Anel</v>
      </c>
      <c r="C4171" s="25">
        <f t="array" ref="C4171">INDEX(Datas_Entregas!$B$2:$B$100, MATCH(B4171, Datas_Entregas!$A$2:$A$100, 0), 1)</f>
        <v>43296</v>
      </c>
      <c r="D4171" s="22" t="str">
        <f>Def_Status_Montagem!$A$4</f>
        <v>Comprado / Esperando entrega</v>
      </c>
      <c r="E4171" s="35" t="str">
        <f>Def_Status_Montagem!$B$4</f>
        <v>Contratada (inclui etiqueta)</v>
      </c>
      <c r="F4171" s="26"/>
      <c r="G4171" s="27"/>
      <c r="H4171" s="26" t="str">
        <f t="array" ref="H4171">INDEX(Def_Instancias_Equipamentos!$E$2:$E$5135, MATCH(K4171, Def_Instancias_Equipamentos!$D$2:$D$5135, 0), 1)</f>
        <v>SI-16C4</v>
      </c>
      <c r="I4171" s="27" t="str">
        <f t="array" ref="I4171">INDEX(Def_Instancias_Equipamentos!$E$2:$E$5135, MATCH(L4171, Def_Instancias_Equipamentos!$D$2:$D$5135, 0), 1)</f>
        <v>SI-16C4</v>
      </c>
      <c r="J4171" s="27" t="str">
        <f t="shared" si="26"/>
        <v>INTERNO</v>
      </c>
      <c r="K4171" s="28" t="str">
        <f>Def_Instancias_Equipamentos!$D$655</f>
        <v>SI-16C4:DI-BPMPkup</v>
      </c>
      <c r="L4171" s="19" t="str">
        <f>Def_Instancias_Equipamentos!$D$1166</f>
        <v>SI-16C4:DI-BPMSigPatch</v>
      </c>
      <c r="M4171" s="44" t="s">
        <v>74</v>
      </c>
      <c r="N4171" s="30" t="s">
        <v>45</v>
      </c>
      <c r="O4171" s="28" t="str">
        <f>Def_Sistemas_Conectores_Cabos!$B$8</f>
        <v>SMA-RP 50-ohm</v>
      </c>
      <c r="P4171" s="19" t="str">
        <f>Def_Sistemas_Conectores_Cabos!$B$8</f>
        <v>SMA-RP 50-ohm</v>
      </c>
      <c r="Q4171" s="231" t="s">
        <v>1359</v>
      </c>
      <c r="R4171" s="45">
        <v>0.5</v>
      </c>
      <c r="S4171" s="45">
        <v>0.5</v>
      </c>
      <c r="T4171" s="19" t="str">
        <f>Def_Sistemas_Conectores_Cabos!$C$8</f>
        <v>Cabo coaxial semi-rígido</v>
      </c>
      <c r="U4171" s="56"/>
      <c r="V4171" s="33"/>
      <c r="W4171" s="33"/>
      <c r="X4171" s="33"/>
    </row>
    <row r="4172" ht="15.75" customHeight="1">
      <c r="A4172" s="19" t="str">
        <f>Def_Sistemas_Conectores_Cabos!$A$22</f>
        <v>BPM de elétrons</v>
      </c>
      <c r="B4172" s="22" t="str">
        <f>Datas_Entregas!$A$3</f>
        <v>BTS/Anel</v>
      </c>
      <c r="C4172" s="25">
        <f t="array" ref="C4172">INDEX(Datas_Entregas!$B$2:$B$100, MATCH(B4172, Datas_Entregas!$A$2:$A$100, 0), 1)</f>
        <v>43296</v>
      </c>
      <c r="D4172" s="22" t="str">
        <f>Def_Status_Montagem!$A$4</f>
        <v>Comprado / Esperando entrega</v>
      </c>
      <c r="E4172" s="35" t="str">
        <f>Def_Status_Montagem!$B$4</f>
        <v>Contratada (inclui etiqueta)</v>
      </c>
      <c r="F4172" s="26"/>
      <c r="G4172" s="27"/>
      <c r="H4172" s="26" t="str">
        <f t="array" ref="H4172">INDEX(Def_Instancias_Equipamentos!$E$2:$E$5135, MATCH(K4172, Def_Instancias_Equipamentos!$D$2:$D$5135, 0), 1)</f>
        <v>SI-16M1</v>
      </c>
      <c r="I4172" s="27" t="str">
        <f t="array" ref="I4172">INDEX(Def_Instancias_Equipamentos!$E$2:$E$5135, MATCH(L4172, Def_Instancias_Equipamentos!$D$2:$D$5135, 0), 1)</f>
        <v>SI-16M1</v>
      </c>
      <c r="J4172" s="27" t="str">
        <f t="shared" si="26"/>
        <v>INTERNO</v>
      </c>
      <c r="K4172" s="28" t="str">
        <f>Def_Instancias_Equipamentos!$D$656</f>
        <v>SI-16M1:DI-BPMPkup</v>
      </c>
      <c r="L4172" s="19" t="str">
        <f>Def_Instancias_Equipamentos!$D$1167</f>
        <v>SI-16M1:DI-BPMSigPatch</v>
      </c>
      <c r="M4172" s="44" t="s">
        <v>74</v>
      </c>
      <c r="N4172" s="30" t="s">
        <v>45</v>
      </c>
      <c r="O4172" s="28" t="str">
        <f>Def_Sistemas_Conectores_Cabos!$B$8</f>
        <v>SMA-RP 50-ohm</v>
      </c>
      <c r="P4172" s="19" t="str">
        <f>Def_Sistemas_Conectores_Cabos!$B$8</f>
        <v>SMA-RP 50-ohm</v>
      </c>
      <c r="Q4172" s="231" t="s">
        <v>1359</v>
      </c>
      <c r="R4172" s="45">
        <v>0.5</v>
      </c>
      <c r="S4172" s="45">
        <v>0.5</v>
      </c>
      <c r="T4172" s="19" t="str">
        <f>Def_Sistemas_Conectores_Cabos!$C$8</f>
        <v>Cabo coaxial semi-rígido</v>
      </c>
      <c r="U4172" s="56"/>
      <c r="V4172" s="33"/>
      <c r="W4172" s="33"/>
      <c r="X4172" s="33"/>
    </row>
    <row r="4173" ht="15.75" customHeight="1">
      <c r="A4173" s="19" t="str">
        <f>Def_Sistemas_Conectores_Cabos!$A$22</f>
        <v>BPM de elétrons</v>
      </c>
      <c r="B4173" s="22" t="str">
        <f>Datas_Entregas!$A$3</f>
        <v>BTS/Anel</v>
      </c>
      <c r="C4173" s="25">
        <f t="array" ref="C4173">INDEX(Datas_Entregas!$B$2:$B$100, MATCH(B4173, Datas_Entregas!$A$2:$A$100, 0), 1)</f>
        <v>43296</v>
      </c>
      <c r="D4173" s="22" t="str">
        <f>Def_Status_Montagem!$A$4</f>
        <v>Comprado / Esperando entrega</v>
      </c>
      <c r="E4173" s="35" t="str">
        <f>Def_Status_Montagem!$B$4</f>
        <v>Contratada (inclui etiqueta)</v>
      </c>
      <c r="F4173" s="26"/>
      <c r="G4173" s="27"/>
      <c r="H4173" s="26" t="str">
        <f t="array" ref="H4173">INDEX(Def_Instancias_Equipamentos!$E$2:$E$5135, MATCH(K4173, Def_Instancias_Equipamentos!$D$2:$D$5135, 0), 1)</f>
        <v>SI-16M2</v>
      </c>
      <c r="I4173" s="27" t="str">
        <f t="array" ref="I4173">INDEX(Def_Instancias_Equipamentos!$E$2:$E$5135, MATCH(L4173, Def_Instancias_Equipamentos!$D$2:$D$5135, 0), 1)</f>
        <v>SI-16M2</v>
      </c>
      <c r="J4173" s="27" t="str">
        <f t="shared" si="26"/>
        <v>INTERNO</v>
      </c>
      <c r="K4173" s="28" t="str">
        <f>Def_Instancias_Equipamentos!$D$657</f>
        <v>SI-16M2:DI-BPMPkup</v>
      </c>
      <c r="L4173" s="19" t="str">
        <f>Def_Instancias_Equipamentos!$D$1168</f>
        <v>SI-16M2:DI-BPMSigPatch</v>
      </c>
      <c r="M4173" s="44" t="s">
        <v>74</v>
      </c>
      <c r="N4173" s="30" t="s">
        <v>45</v>
      </c>
      <c r="O4173" s="28" t="str">
        <f>Def_Sistemas_Conectores_Cabos!$B$8</f>
        <v>SMA-RP 50-ohm</v>
      </c>
      <c r="P4173" s="19" t="str">
        <f>Def_Sistemas_Conectores_Cabos!$B$8</f>
        <v>SMA-RP 50-ohm</v>
      </c>
      <c r="Q4173" s="231" t="s">
        <v>1359</v>
      </c>
      <c r="R4173" s="45">
        <v>0.5</v>
      </c>
      <c r="S4173" s="45">
        <v>0.5</v>
      </c>
      <c r="T4173" s="19" t="str">
        <f>Def_Sistemas_Conectores_Cabos!$C$8</f>
        <v>Cabo coaxial semi-rígido</v>
      </c>
      <c r="U4173" s="56"/>
      <c r="V4173" s="33"/>
      <c r="W4173" s="33"/>
      <c r="X4173" s="33"/>
    </row>
    <row r="4174" ht="15.75" customHeight="1">
      <c r="A4174" s="19" t="str">
        <f>Def_Sistemas_Conectores_Cabos!$A$22</f>
        <v>BPM de elétrons</v>
      </c>
      <c r="B4174" s="22" t="str">
        <f>Datas_Entregas!$A$3</f>
        <v>BTS/Anel</v>
      </c>
      <c r="C4174" s="25">
        <f t="array" ref="C4174">INDEX(Datas_Entregas!$B$2:$B$100, MATCH(B4174, Datas_Entregas!$A$2:$A$100, 0), 1)</f>
        <v>43296</v>
      </c>
      <c r="D4174" s="22" t="str">
        <f>Def_Status_Montagem!$A$4</f>
        <v>Comprado / Esperando entrega</v>
      </c>
      <c r="E4174" s="35" t="str">
        <f>Def_Status_Montagem!$B$4</f>
        <v>Contratada (inclui etiqueta)</v>
      </c>
      <c r="F4174" s="26"/>
      <c r="G4174" s="27"/>
      <c r="H4174" s="26" t="str">
        <f t="array" ref="H4174">INDEX(Def_Instancias_Equipamentos!$E$2:$E$5135, MATCH(K4174, Def_Instancias_Equipamentos!$D$2:$D$5135, 0), 1)</f>
        <v>SI-16SB</v>
      </c>
      <c r="I4174" s="27" t="str">
        <f t="array" ref="I4174">INDEX(Def_Instancias_Equipamentos!$E$2:$E$5135, MATCH(L4174, Def_Instancias_Equipamentos!$D$2:$D$5135, 0), 1)</f>
        <v>SI-16SB</v>
      </c>
      <c r="J4174" s="27" t="str">
        <f t="shared" si="26"/>
        <v>INTERNO</v>
      </c>
      <c r="K4174" s="28" t="str">
        <f>Def_Instancias_Equipamentos!$D$720</f>
        <v>SI-16SB:DI-BPMPkup-1</v>
      </c>
      <c r="L4174" s="19" t="str">
        <f>Def_Instancias_Equipamentos!$D$1231</f>
        <v>SI-16SB:DI-BPMSigPatch-1</v>
      </c>
      <c r="M4174" s="44" t="s">
        <v>74</v>
      </c>
      <c r="N4174" s="30" t="s">
        <v>45</v>
      </c>
      <c r="O4174" s="28" t="str">
        <f>Def_Sistemas_Conectores_Cabos!$B$8</f>
        <v>SMA-RP 50-ohm</v>
      </c>
      <c r="P4174" s="19" t="str">
        <f>Def_Sistemas_Conectores_Cabos!$B$8</f>
        <v>SMA-RP 50-ohm</v>
      </c>
      <c r="Q4174" s="231" t="s">
        <v>1359</v>
      </c>
      <c r="R4174" s="45">
        <v>0.5</v>
      </c>
      <c r="S4174" s="45">
        <v>0.5</v>
      </c>
      <c r="T4174" s="19" t="str">
        <f>Def_Sistemas_Conectores_Cabos!$C$8</f>
        <v>Cabo coaxial semi-rígido</v>
      </c>
      <c r="U4174" s="56"/>
      <c r="V4174" s="33"/>
      <c r="W4174" s="33"/>
      <c r="X4174" s="33"/>
    </row>
    <row r="4175" ht="15.75" customHeight="1">
      <c r="A4175" s="19" t="str">
        <f>Def_Sistemas_Conectores_Cabos!$A$22</f>
        <v>BPM de elétrons</v>
      </c>
      <c r="B4175" s="22" t="str">
        <f>Datas_Entregas!$A$3</f>
        <v>BTS/Anel</v>
      </c>
      <c r="C4175" s="25">
        <f t="array" ref="C4175">INDEX(Datas_Entregas!$B$2:$B$100, MATCH(B4175, Datas_Entregas!$A$2:$A$100, 0), 1)</f>
        <v>43296</v>
      </c>
      <c r="D4175" s="22" t="str">
        <f>Def_Status_Montagem!$A$4</f>
        <v>Comprado / Esperando entrega</v>
      </c>
      <c r="E4175" s="35" t="str">
        <f>Def_Status_Montagem!$B$4</f>
        <v>Contratada (inclui etiqueta)</v>
      </c>
      <c r="F4175" s="26"/>
      <c r="G4175" s="27"/>
      <c r="H4175" s="26" t="str">
        <f t="array" ref="H4175">INDEX(Def_Instancias_Equipamentos!$E$2:$E$5135, MATCH(K4175, Def_Instancias_Equipamentos!$D$2:$D$5135, 0), 1)</f>
        <v>SI-16SB</v>
      </c>
      <c r="I4175" s="27" t="str">
        <f t="array" ref="I4175">INDEX(Def_Instancias_Equipamentos!$E$2:$E$5135, MATCH(L4175, Def_Instancias_Equipamentos!$D$2:$D$5135, 0), 1)</f>
        <v>SI-16SB</v>
      </c>
      <c r="J4175" s="27" t="str">
        <f t="shared" si="26"/>
        <v>INTERNO</v>
      </c>
      <c r="K4175" s="28" t="str">
        <f>Def_Instancias_Equipamentos!$D$721</f>
        <v>SI-16SB:DI-BPMPkup-2</v>
      </c>
      <c r="L4175" s="19" t="str">
        <f>Def_Instancias_Equipamentos!$D$1232</f>
        <v>SI-16SB:DI-BPMSigPatch-2</v>
      </c>
      <c r="M4175" s="44" t="s">
        <v>74</v>
      </c>
      <c r="N4175" s="30" t="s">
        <v>45</v>
      </c>
      <c r="O4175" s="28" t="str">
        <f>Def_Sistemas_Conectores_Cabos!$B$8</f>
        <v>SMA-RP 50-ohm</v>
      </c>
      <c r="P4175" s="19" t="str">
        <f>Def_Sistemas_Conectores_Cabos!$B$8</f>
        <v>SMA-RP 50-ohm</v>
      </c>
      <c r="Q4175" s="231" t="s">
        <v>1359</v>
      </c>
      <c r="R4175" s="45">
        <v>0.5</v>
      </c>
      <c r="S4175" s="45">
        <v>0.5</v>
      </c>
      <c r="T4175" s="19" t="str">
        <f>Def_Sistemas_Conectores_Cabos!$C$8</f>
        <v>Cabo coaxial semi-rígido</v>
      </c>
      <c r="U4175" s="56"/>
      <c r="V4175" s="33"/>
      <c r="W4175" s="33"/>
      <c r="X4175" s="33"/>
    </row>
    <row r="4176" ht="15.75" customHeight="1">
      <c r="A4176" s="19" t="str">
        <f>Def_Sistemas_Conectores_Cabos!$A$22</f>
        <v>BPM de elétrons</v>
      </c>
      <c r="B4176" s="22" t="str">
        <f>Datas_Entregas!$A$3</f>
        <v>BTS/Anel</v>
      </c>
      <c r="C4176" s="25">
        <f t="array" ref="C4176">INDEX(Datas_Entregas!$B$2:$B$100, MATCH(B4176, Datas_Entregas!$A$2:$A$100, 0), 1)</f>
        <v>43296</v>
      </c>
      <c r="D4176" s="22" t="str">
        <f>Def_Status_Montagem!$A$4</f>
        <v>Comprado / Esperando entrega</v>
      </c>
      <c r="E4176" s="35" t="str">
        <f>Def_Status_Montagem!$B$4</f>
        <v>Contratada (inclui etiqueta)</v>
      </c>
      <c r="F4176" s="26"/>
      <c r="G4176" s="27"/>
      <c r="H4176" s="26" t="str">
        <f t="array" ref="H4176">INDEX(Def_Instancias_Equipamentos!$E$2:$E$5135, MATCH(K4176, Def_Instancias_Equipamentos!$D$2:$D$5135, 0), 1)</f>
        <v>SI-17C1</v>
      </c>
      <c r="I4176" s="27" t="str">
        <f t="array" ref="I4176">INDEX(Def_Instancias_Equipamentos!$E$2:$E$5135, MATCH(L4176, Def_Instancias_Equipamentos!$D$2:$D$5135, 0), 1)</f>
        <v>SI-17C1</v>
      </c>
      <c r="J4176" s="27" t="str">
        <f t="shared" si="26"/>
        <v>INTERNO</v>
      </c>
      <c r="K4176" s="28" t="str">
        <f>Def_Instancias_Equipamentos!$D$658</f>
        <v>SI-17C1:DI-BPMPkup-1</v>
      </c>
      <c r="L4176" s="19" t="str">
        <f>Def_Instancias_Equipamentos!$D$1169</f>
        <v>SI-17C1:DI-BPMSigPatch-1</v>
      </c>
      <c r="M4176" s="44" t="s">
        <v>74</v>
      </c>
      <c r="N4176" s="30" t="s">
        <v>45</v>
      </c>
      <c r="O4176" s="28" t="str">
        <f>Def_Sistemas_Conectores_Cabos!$B$8</f>
        <v>SMA-RP 50-ohm</v>
      </c>
      <c r="P4176" s="19" t="str">
        <f>Def_Sistemas_Conectores_Cabos!$B$8</f>
        <v>SMA-RP 50-ohm</v>
      </c>
      <c r="Q4176" s="231" t="s">
        <v>1359</v>
      </c>
      <c r="R4176" s="45">
        <v>0.5</v>
      </c>
      <c r="S4176" s="45">
        <v>0.5</v>
      </c>
      <c r="T4176" s="19" t="str">
        <f>Def_Sistemas_Conectores_Cabos!$C$8</f>
        <v>Cabo coaxial semi-rígido</v>
      </c>
      <c r="U4176" s="56"/>
      <c r="V4176" s="33"/>
      <c r="W4176" s="33"/>
      <c r="X4176" s="33"/>
    </row>
    <row r="4177" ht="15.75" customHeight="1">
      <c r="A4177" s="19" t="str">
        <f>Def_Sistemas_Conectores_Cabos!$A$22</f>
        <v>BPM de elétrons</v>
      </c>
      <c r="B4177" s="22" t="str">
        <f>Datas_Entregas!$A$3</f>
        <v>BTS/Anel</v>
      </c>
      <c r="C4177" s="25">
        <f t="array" ref="C4177">INDEX(Datas_Entregas!$B$2:$B$100, MATCH(B4177, Datas_Entregas!$A$2:$A$100, 0), 1)</f>
        <v>43296</v>
      </c>
      <c r="D4177" s="22" t="str">
        <f>Def_Status_Montagem!$A$4</f>
        <v>Comprado / Esperando entrega</v>
      </c>
      <c r="E4177" s="35" t="str">
        <f>Def_Status_Montagem!$B$4</f>
        <v>Contratada (inclui etiqueta)</v>
      </c>
      <c r="F4177" s="26"/>
      <c r="G4177" s="27"/>
      <c r="H4177" s="26" t="str">
        <f t="array" ref="H4177">INDEX(Def_Instancias_Equipamentos!$E$2:$E$5135, MATCH(K4177, Def_Instancias_Equipamentos!$D$2:$D$5135, 0), 1)</f>
        <v>SI-17C1</v>
      </c>
      <c r="I4177" s="27" t="str">
        <f t="array" ref="I4177">INDEX(Def_Instancias_Equipamentos!$E$2:$E$5135, MATCH(L4177, Def_Instancias_Equipamentos!$D$2:$D$5135, 0), 1)</f>
        <v>SI-17C1</v>
      </c>
      <c r="J4177" s="27" t="str">
        <f t="shared" si="26"/>
        <v>INTERNO</v>
      </c>
      <c r="K4177" s="28" t="str">
        <f>Def_Instancias_Equipamentos!$D$659</f>
        <v>SI-17C1:DI-BPMPkup-2</v>
      </c>
      <c r="L4177" s="19" t="str">
        <f>Def_Instancias_Equipamentos!$D$1170</f>
        <v>SI-17C1:DI-BPMSigPatch-2</v>
      </c>
      <c r="M4177" s="44" t="s">
        <v>74</v>
      </c>
      <c r="N4177" s="30" t="s">
        <v>45</v>
      </c>
      <c r="O4177" s="28" t="str">
        <f>Def_Sistemas_Conectores_Cabos!$B$8</f>
        <v>SMA-RP 50-ohm</v>
      </c>
      <c r="P4177" s="19" t="str">
        <f>Def_Sistemas_Conectores_Cabos!$B$8</f>
        <v>SMA-RP 50-ohm</v>
      </c>
      <c r="Q4177" s="231" t="s">
        <v>1359</v>
      </c>
      <c r="R4177" s="45">
        <v>0.5</v>
      </c>
      <c r="S4177" s="45">
        <v>0.5</v>
      </c>
      <c r="T4177" s="19" t="str">
        <f>Def_Sistemas_Conectores_Cabos!$C$8</f>
        <v>Cabo coaxial semi-rígido</v>
      </c>
      <c r="U4177" s="56"/>
      <c r="V4177" s="33"/>
      <c r="W4177" s="33"/>
      <c r="X4177" s="33"/>
    </row>
    <row r="4178" ht="15.75" customHeight="1">
      <c r="A4178" s="19" t="str">
        <f>Def_Sistemas_Conectores_Cabos!$A$22</f>
        <v>BPM de elétrons</v>
      </c>
      <c r="B4178" s="22" t="str">
        <f>Datas_Entregas!$A$3</f>
        <v>BTS/Anel</v>
      </c>
      <c r="C4178" s="25">
        <f t="array" ref="C4178">INDEX(Datas_Entregas!$B$2:$B$100, MATCH(B4178, Datas_Entregas!$A$2:$A$100, 0), 1)</f>
        <v>43296</v>
      </c>
      <c r="D4178" s="22" t="str">
        <f>Def_Status_Montagem!$A$4</f>
        <v>Comprado / Esperando entrega</v>
      </c>
      <c r="E4178" s="35" t="str">
        <f>Def_Status_Montagem!$B$4</f>
        <v>Contratada (inclui etiqueta)</v>
      </c>
      <c r="F4178" s="26"/>
      <c r="G4178" s="27"/>
      <c r="H4178" s="26" t="str">
        <f t="array" ref="H4178">INDEX(Def_Instancias_Equipamentos!$E$2:$E$5135, MATCH(K4178, Def_Instancias_Equipamentos!$D$2:$D$5135, 0), 1)</f>
        <v>SI-17C2</v>
      </c>
      <c r="I4178" s="27" t="str">
        <f t="array" ref="I4178">INDEX(Def_Instancias_Equipamentos!$E$2:$E$5135, MATCH(L4178, Def_Instancias_Equipamentos!$D$2:$D$5135, 0), 1)</f>
        <v>SI-17C2</v>
      </c>
      <c r="J4178" s="27" t="str">
        <f t="shared" si="26"/>
        <v>INTERNO</v>
      </c>
      <c r="K4178" s="28" t="str">
        <f>Def_Instancias_Equipamentos!$D$660</f>
        <v>SI-17C2:DI-BPMPkup</v>
      </c>
      <c r="L4178" s="19" t="str">
        <f>Def_Instancias_Equipamentos!$D$1171</f>
        <v>SI-17C2:DI-BPMSigPatch</v>
      </c>
      <c r="M4178" s="44" t="s">
        <v>74</v>
      </c>
      <c r="N4178" s="30" t="s">
        <v>45</v>
      </c>
      <c r="O4178" s="28" t="str">
        <f>Def_Sistemas_Conectores_Cabos!$B$8</f>
        <v>SMA-RP 50-ohm</v>
      </c>
      <c r="P4178" s="19" t="str">
        <f>Def_Sistemas_Conectores_Cabos!$B$8</f>
        <v>SMA-RP 50-ohm</v>
      </c>
      <c r="Q4178" s="231" t="s">
        <v>1359</v>
      </c>
      <c r="R4178" s="45">
        <v>0.5</v>
      </c>
      <c r="S4178" s="45">
        <v>0.5</v>
      </c>
      <c r="T4178" s="19" t="str">
        <f>Def_Sistemas_Conectores_Cabos!$C$8</f>
        <v>Cabo coaxial semi-rígido</v>
      </c>
      <c r="U4178" s="56"/>
      <c r="V4178" s="33"/>
      <c r="W4178" s="33"/>
      <c r="X4178" s="33"/>
    </row>
    <row r="4179" ht="15.75" customHeight="1">
      <c r="A4179" s="19" t="str">
        <f>Def_Sistemas_Conectores_Cabos!$A$22</f>
        <v>BPM de elétrons</v>
      </c>
      <c r="B4179" s="22" t="str">
        <f>Datas_Entregas!$A$3</f>
        <v>BTS/Anel</v>
      </c>
      <c r="C4179" s="25">
        <f t="array" ref="C4179">INDEX(Datas_Entregas!$B$2:$B$100, MATCH(B4179, Datas_Entregas!$A$2:$A$100, 0), 1)</f>
        <v>43296</v>
      </c>
      <c r="D4179" s="22" t="str">
        <f>Def_Status_Montagem!$A$4</f>
        <v>Comprado / Esperando entrega</v>
      </c>
      <c r="E4179" s="35" t="str">
        <f>Def_Status_Montagem!$B$4</f>
        <v>Contratada (inclui etiqueta)</v>
      </c>
      <c r="F4179" s="26"/>
      <c r="G4179" s="27"/>
      <c r="H4179" s="26" t="str">
        <f t="array" ref="H4179">INDEX(Def_Instancias_Equipamentos!$E$2:$E$5135, MATCH(K4179, Def_Instancias_Equipamentos!$D$2:$D$5135, 0), 1)</f>
        <v>SI-17C3</v>
      </c>
      <c r="I4179" s="27" t="str">
        <f t="array" ref="I4179">INDEX(Def_Instancias_Equipamentos!$E$2:$E$5135, MATCH(L4179, Def_Instancias_Equipamentos!$D$2:$D$5135, 0), 1)</f>
        <v>SI-17C3</v>
      </c>
      <c r="J4179" s="27" t="str">
        <f t="shared" si="26"/>
        <v>INTERNO</v>
      </c>
      <c r="K4179" s="28" t="str">
        <f>Def_Instancias_Equipamentos!$D$661</f>
        <v>SI-17C3:DI-BPMPkup-1</v>
      </c>
      <c r="L4179" s="19" t="str">
        <f>Def_Instancias_Equipamentos!$D$1172</f>
        <v>SI-17C3:DI-BPMSigPatch-1</v>
      </c>
      <c r="M4179" s="44" t="s">
        <v>74</v>
      </c>
      <c r="N4179" s="30" t="s">
        <v>45</v>
      </c>
      <c r="O4179" s="28" t="str">
        <f>Def_Sistemas_Conectores_Cabos!$B$8</f>
        <v>SMA-RP 50-ohm</v>
      </c>
      <c r="P4179" s="19" t="str">
        <f>Def_Sistemas_Conectores_Cabos!$B$8</f>
        <v>SMA-RP 50-ohm</v>
      </c>
      <c r="Q4179" s="231" t="s">
        <v>1359</v>
      </c>
      <c r="R4179" s="45">
        <v>0.5</v>
      </c>
      <c r="S4179" s="45">
        <v>0.5</v>
      </c>
      <c r="T4179" s="19" t="str">
        <f>Def_Sistemas_Conectores_Cabos!$C$8</f>
        <v>Cabo coaxial semi-rígido</v>
      </c>
      <c r="U4179" s="56"/>
      <c r="V4179" s="33"/>
      <c r="W4179" s="33"/>
      <c r="X4179" s="33"/>
    </row>
    <row r="4180" ht="15.75" customHeight="1">
      <c r="A4180" s="19" t="str">
        <f>Def_Sistemas_Conectores_Cabos!$A$22</f>
        <v>BPM de elétrons</v>
      </c>
      <c r="B4180" s="22" t="str">
        <f>Datas_Entregas!$A$3</f>
        <v>BTS/Anel</v>
      </c>
      <c r="C4180" s="25">
        <f t="array" ref="C4180">INDEX(Datas_Entregas!$B$2:$B$100, MATCH(B4180, Datas_Entregas!$A$2:$A$100, 0), 1)</f>
        <v>43296</v>
      </c>
      <c r="D4180" s="22" t="str">
        <f>Def_Status_Montagem!$A$4</f>
        <v>Comprado / Esperando entrega</v>
      </c>
      <c r="E4180" s="35" t="str">
        <f>Def_Status_Montagem!$B$4</f>
        <v>Contratada (inclui etiqueta)</v>
      </c>
      <c r="F4180" s="26"/>
      <c r="G4180" s="27"/>
      <c r="H4180" s="26" t="str">
        <f t="array" ref="H4180">INDEX(Def_Instancias_Equipamentos!$E$2:$E$5135, MATCH(K4180, Def_Instancias_Equipamentos!$D$2:$D$5135, 0), 1)</f>
        <v>SI-17C3</v>
      </c>
      <c r="I4180" s="27" t="str">
        <f t="array" ref="I4180">INDEX(Def_Instancias_Equipamentos!$E$2:$E$5135, MATCH(L4180, Def_Instancias_Equipamentos!$D$2:$D$5135, 0), 1)</f>
        <v>SI-17C3</v>
      </c>
      <c r="J4180" s="27" t="str">
        <f t="shared" si="26"/>
        <v>INTERNO</v>
      </c>
      <c r="K4180" s="28" t="str">
        <f>Def_Instancias_Equipamentos!$D$662</f>
        <v>SI-17C3:DI-BPMPkup-2</v>
      </c>
      <c r="L4180" s="19" t="str">
        <f>Def_Instancias_Equipamentos!$D$1173</f>
        <v>SI-17C3:DI-BPMSigPatch-2</v>
      </c>
      <c r="M4180" s="44" t="s">
        <v>74</v>
      </c>
      <c r="N4180" s="30" t="s">
        <v>45</v>
      </c>
      <c r="O4180" s="28" t="str">
        <f>Def_Sistemas_Conectores_Cabos!$B$8</f>
        <v>SMA-RP 50-ohm</v>
      </c>
      <c r="P4180" s="19" t="str">
        <f>Def_Sistemas_Conectores_Cabos!$B$8</f>
        <v>SMA-RP 50-ohm</v>
      </c>
      <c r="Q4180" s="231" t="s">
        <v>1359</v>
      </c>
      <c r="R4180" s="45">
        <v>0.5</v>
      </c>
      <c r="S4180" s="45">
        <v>0.5</v>
      </c>
      <c r="T4180" s="19" t="str">
        <f>Def_Sistemas_Conectores_Cabos!$C$8</f>
        <v>Cabo coaxial semi-rígido</v>
      </c>
      <c r="U4180" s="56"/>
      <c r="V4180" s="33"/>
      <c r="W4180" s="33"/>
      <c r="X4180" s="33"/>
    </row>
    <row r="4181" ht="15.75" customHeight="1">
      <c r="A4181" s="19" t="str">
        <f>Def_Sistemas_Conectores_Cabos!$A$22</f>
        <v>BPM de elétrons</v>
      </c>
      <c r="B4181" s="22" t="str">
        <f>Datas_Entregas!$A$3</f>
        <v>BTS/Anel</v>
      </c>
      <c r="C4181" s="25">
        <f t="array" ref="C4181">INDEX(Datas_Entregas!$B$2:$B$100, MATCH(B4181, Datas_Entregas!$A$2:$A$100, 0), 1)</f>
        <v>43296</v>
      </c>
      <c r="D4181" s="22" t="str">
        <f>Def_Status_Montagem!$A$4</f>
        <v>Comprado / Esperando entrega</v>
      </c>
      <c r="E4181" s="35" t="str">
        <f>Def_Status_Montagem!$B$4</f>
        <v>Contratada (inclui etiqueta)</v>
      </c>
      <c r="F4181" s="26"/>
      <c r="G4181" s="27"/>
      <c r="H4181" s="26" t="str">
        <f t="array" ref="H4181">INDEX(Def_Instancias_Equipamentos!$E$2:$E$5135, MATCH(K4181, Def_Instancias_Equipamentos!$D$2:$D$5135, 0), 1)</f>
        <v>SI-17C4</v>
      </c>
      <c r="I4181" s="27" t="str">
        <f t="array" ref="I4181">INDEX(Def_Instancias_Equipamentos!$E$2:$E$5135, MATCH(L4181, Def_Instancias_Equipamentos!$D$2:$D$5135, 0), 1)</f>
        <v>SI-17C4</v>
      </c>
      <c r="J4181" s="27" t="str">
        <f t="shared" si="26"/>
        <v>INTERNO</v>
      </c>
      <c r="K4181" s="28" t="str">
        <f>Def_Instancias_Equipamentos!$D$663</f>
        <v>SI-17C4:DI-BPMPkup</v>
      </c>
      <c r="L4181" s="19" t="str">
        <f>Def_Instancias_Equipamentos!$D$1174</f>
        <v>SI-17C4:DI-BPMSigPatch</v>
      </c>
      <c r="M4181" s="44" t="s">
        <v>74</v>
      </c>
      <c r="N4181" s="30" t="s">
        <v>45</v>
      </c>
      <c r="O4181" s="28" t="str">
        <f>Def_Sistemas_Conectores_Cabos!$B$8</f>
        <v>SMA-RP 50-ohm</v>
      </c>
      <c r="P4181" s="19" t="str">
        <f>Def_Sistemas_Conectores_Cabos!$B$8</f>
        <v>SMA-RP 50-ohm</v>
      </c>
      <c r="Q4181" s="231" t="s">
        <v>1359</v>
      </c>
      <c r="R4181" s="45">
        <v>0.5</v>
      </c>
      <c r="S4181" s="45">
        <v>0.5</v>
      </c>
      <c r="T4181" s="19" t="str">
        <f>Def_Sistemas_Conectores_Cabos!$C$8</f>
        <v>Cabo coaxial semi-rígido</v>
      </c>
      <c r="U4181" s="56"/>
      <c r="V4181" s="33"/>
      <c r="W4181" s="33"/>
      <c r="X4181" s="33"/>
    </row>
    <row r="4182" ht="15.75" customHeight="1">
      <c r="A4182" s="19" t="str">
        <f>Def_Sistemas_Conectores_Cabos!$A$22</f>
        <v>BPM de elétrons</v>
      </c>
      <c r="B4182" s="22" t="str">
        <f>Datas_Entregas!$A$3</f>
        <v>BTS/Anel</v>
      </c>
      <c r="C4182" s="25">
        <f t="array" ref="C4182">INDEX(Datas_Entregas!$B$2:$B$100, MATCH(B4182, Datas_Entregas!$A$2:$A$100, 0), 1)</f>
        <v>43296</v>
      </c>
      <c r="D4182" s="22" t="str">
        <f>Def_Status_Montagem!$A$4</f>
        <v>Comprado / Esperando entrega</v>
      </c>
      <c r="E4182" s="35" t="str">
        <f>Def_Status_Montagem!$B$4</f>
        <v>Contratada (inclui etiqueta)</v>
      </c>
      <c r="F4182" s="26"/>
      <c r="G4182" s="27"/>
      <c r="H4182" s="26" t="str">
        <f t="array" ref="H4182">INDEX(Def_Instancias_Equipamentos!$E$2:$E$5135, MATCH(K4182, Def_Instancias_Equipamentos!$D$2:$D$5135, 0), 1)</f>
        <v>SI-17M1</v>
      </c>
      <c r="I4182" s="27" t="str">
        <f t="array" ref="I4182">INDEX(Def_Instancias_Equipamentos!$E$2:$E$5135, MATCH(L4182, Def_Instancias_Equipamentos!$D$2:$D$5135, 0), 1)</f>
        <v>SI-17M1</v>
      </c>
      <c r="J4182" s="27" t="str">
        <f t="shared" si="26"/>
        <v>INTERNO</v>
      </c>
      <c r="K4182" s="28" t="str">
        <f>Def_Instancias_Equipamentos!$D$664</f>
        <v>SI-17M1:DI-BPMPkup</v>
      </c>
      <c r="L4182" s="19" t="str">
        <f>Def_Instancias_Equipamentos!$D$1175</f>
        <v>SI-17M1:DI-BPMSigPatch</v>
      </c>
      <c r="M4182" s="44" t="s">
        <v>74</v>
      </c>
      <c r="N4182" s="30" t="s">
        <v>45</v>
      </c>
      <c r="O4182" s="28" t="str">
        <f>Def_Sistemas_Conectores_Cabos!$B$8</f>
        <v>SMA-RP 50-ohm</v>
      </c>
      <c r="P4182" s="19" t="str">
        <f>Def_Sistemas_Conectores_Cabos!$B$8</f>
        <v>SMA-RP 50-ohm</v>
      </c>
      <c r="Q4182" s="231" t="s">
        <v>1359</v>
      </c>
      <c r="R4182" s="45">
        <v>0.5</v>
      </c>
      <c r="S4182" s="45">
        <v>0.5</v>
      </c>
      <c r="T4182" s="19" t="str">
        <f>Def_Sistemas_Conectores_Cabos!$C$8</f>
        <v>Cabo coaxial semi-rígido</v>
      </c>
      <c r="U4182" s="56"/>
      <c r="V4182" s="33"/>
      <c r="W4182" s="33"/>
      <c r="X4182" s="33"/>
    </row>
    <row r="4183" ht="15.75" customHeight="1">
      <c r="A4183" s="19" t="str">
        <f>Def_Sistemas_Conectores_Cabos!$A$22</f>
        <v>BPM de elétrons</v>
      </c>
      <c r="B4183" s="22" t="str">
        <f>Datas_Entregas!$A$3</f>
        <v>BTS/Anel</v>
      </c>
      <c r="C4183" s="25">
        <f t="array" ref="C4183">INDEX(Datas_Entregas!$B$2:$B$100, MATCH(B4183, Datas_Entregas!$A$2:$A$100, 0), 1)</f>
        <v>43296</v>
      </c>
      <c r="D4183" s="22" t="str">
        <f>Def_Status_Montagem!$A$4</f>
        <v>Comprado / Esperando entrega</v>
      </c>
      <c r="E4183" s="35" t="str">
        <f>Def_Status_Montagem!$B$4</f>
        <v>Contratada (inclui etiqueta)</v>
      </c>
      <c r="F4183" s="26"/>
      <c r="G4183" s="27"/>
      <c r="H4183" s="26" t="str">
        <f t="array" ref="H4183">INDEX(Def_Instancias_Equipamentos!$E$2:$E$5135, MATCH(K4183, Def_Instancias_Equipamentos!$D$2:$D$5135, 0), 1)</f>
        <v>SI-17M2</v>
      </c>
      <c r="I4183" s="27" t="str">
        <f t="array" ref="I4183">INDEX(Def_Instancias_Equipamentos!$E$2:$E$5135, MATCH(L4183, Def_Instancias_Equipamentos!$D$2:$D$5135, 0), 1)</f>
        <v>SI-17M2</v>
      </c>
      <c r="J4183" s="27" t="str">
        <f t="shared" si="26"/>
        <v>INTERNO</v>
      </c>
      <c r="K4183" s="28" t="str">
        <f>Def_Instancias_Equipamentos!$D$665</f>
        <v>SI-17M2:DI-BPMPkup</v>
      </c>
      <c r="L4183" s="19" t="str">
        <f>Def_Instancias_Equipamentos!$D$1176</f>
        <v>SI-17M2:DI-BPMSigPatch</v>
      </c>
      <c r="M4183" s="44" t="s">
        <v>74</v>
      </c>
      <c r="N4183" s="30" t="s">
        <v>45</v>
      </c>
      <c r="O4183" s="28" t="str">
        <f>Def_Sistemas_Conectores_Cabos!$B$8</f>
        <v>SMA-RP 50-ohm</v>
      </c>
      <c r="P4183" s="19" t="str">
        <f>Def_Sistemas_Conectores_Cabos!$B$8</f>
        <v>SMA-RP 50-ohm</v>
      </c>
      <c r="Q4183" s="231" t="s">
        <v>1359</v>
      </c>
      <c r="R4183" s="45">
        <v>0.5</v>
      </c>
      <c r="S4183" s="45">
        <v>0.5</v>
      </c>
      <c r="T4183" s="19" t="str">
        <f>Def_Sistemas_Conectores_Cabos!$C$8</f>
        <v>Cabo coaxial semi-rígido</v>
      </c>
      <c r="U4183" s="56"/>
      <c r="V4183" s="33"/>
      <c r="W4183" s="33"/>
      <c r="X4183" s="33"/>
    </row>
    <row r="4184" ht="15.75" customHeight="1">
      <c r="A4184" s="19" t="str">
        <f>Def_Sistemas_Conectores_Cabos!$A$22</f>
        <v>BPM de elétrons</v>
      </c>
      <c r="B4184" s="22" t="str">
        <f>Datas_Entregas!$A$3</f>
        <v>BTS/Anel</v>
      </c>
      <c r="C4184" s="25">
        <f t="array" ref="C4184">INDEX(Datas_Entregas!$B$2:$B$100, MATCH(B4184, Datas_Entregas!$A$2:$A$100, 0), 1)</f>
        <v>43296</v>
      </c>
      <c r="D4184" s="22" t="str">
        <f>Def_Status_Montagem!$A$4</f>
        <v>Comprado / Esperando entrega</v>
      </c>
      <c r="E4184" s="35" t="str">
        <f>Def_Status_Montagem!$B$4</f>
        <v>Contratada (inclui etiqueta)</v>
      </c>
      <c r="F4184" s="26"/>
      <c r="G4184" s="27"/>
      <c r="H4184" s="26" t="str">
        <f t="array" ref="H4184">INDEX(Def_Instancias_Equipamentos!$E$2:$E$5135, MATCH(K4184, Def_Instancias_Equipamentos!$D$2:$D$5135, 0), 1)</f>
        <v>SI-17SA</v>
      </c>
      <c r="I4184" s="27" t="str">
        <f t="array" ref="I4184">INDEX(Def_Instancias_Equipamentos!$E$2:$E$5135, MATCH(L4184, Def_Instancias_Equipamentos!$D$2:$D$5135, 0), 1)</f>
        <v>SI-17SA</v>
      </c>
      <c r="J4184" s="27" t="str">
        <f t="shared" si="26"/>
        <v>INTERNO</v>
      </c>
      <c r="K4184" s="28" t="str">
        <f>Def_Instancias_Equipamentos!$D$722</f>
        <v>SI-17SA:DI-BPMPkup-1</v>
      </c>
      <c r="L4184" s="19" t="str">
        <f>Def_Instancias_Equipamentos!$D$1233</f>
        <v>SI-17SA:DI-BPMSigPatch-1</v>
      </c>
      <c r="M4184" s="44" t="s">
        <v>74</v>
      </c>
      <c r="N4184" s="30" t="s">
        <v>45</v>
      </c>
      <c r="O4184" s="28" t="str">
        <f>Def_Sistemas_Conectores_Cabos!$B$8</f>
        <v>SMA-RP 50-ohm</v>
      </c>
      <c r="P4184" s="19" t="str">
        <f>Def_Sistemas_Conectores_Cabos!$B$8</f>
        <v>SMA-RP 50-ohm</v>
      </c>
      <c r="Q4184" s="231" t="s">
        <v>1359</v>
      </c>
      <c r="R4184" s="45">
        <v>0.5</v>
      </c>
      <c r="S4184" s="45">
        <v>0.5</v>
      </c>
      <c r="T4184" s="19" t="str">
        <f>Def_Sistemas_Conectores_Cabos!$C$8</f>
        <v>Cabo coaxial semi-rígido</v>
      </c>
      <c r="U4184" s="56"/>
      <c r="V4184" s="33"/>
      <c r="W4184" s="33"/>
      <c r="X4184" s="33"/>
    </row>
    <row r="4185" ht="15.75" customHeight="1">
      <c r="A4185" s="19" t="str">
        <f>Def_Sistemas_Conectores_Cabos!$A$22</f>
        <v>BPM de elétrons</v>
      </c>
      <c r="B4185" s="22" t="str">
        <f>Datas_Entregas!$A$3</f>
        <v>BTS/Anel</v>
      </c>
      <c r="C4185" s="25">
        <f t="array" ref="C4185">INDEX(Datas_Entregas!$B$2:$B$100, MATCH(B4185, Datas_Entregas!$A$2:$A$100, 0), 1)</f>
        <v>43296</v>
      </c>
      <c r="D4185" s="22" t="str">
        <f>Def_Status_Montagem!$A$4</f>
        <v>Comprado / Esperando entrega</v>
      </c>
      <c r="E4185" s="35" t="str">
        <f>Def_Status_Montagem!$B$4</f>
        <v>Contratada (inclui etiqueta)</v>
      </c>
      <c r="F4185" s="26"/>
      <c r="G4185" s="27"/>
      <c r="H4185" s="26" t="str">
        <f t="array" ref="H4185">INDEX(Def_Instancias_Equipamentos!$E$2:$E$5135, MATCH(K4185, Def_Instancias_Equipamentos!$D$2:$D$5135, 0), 1)</f>
        <v>SI-17SA</v>
      </c>
      <c r="I4185" s="27" t="str">
        <f t="array" ref="I4185">INDEX(Def_Instancias_Equipamentos!$E$2:$E$5135, MATCH(L4185, Def_Instancias_Equipamentos!$D$2:$D$5135, 0), 1)</f>
        <v>SI-17SA</v>
      </c>
      <c r="J4185" s="27" t="str">
        <f t="shared" si="26"/>
        <v>INTERNO</v>
      </c>
      <c r="K4185" s="28" t="str">
        <f>Def_Instancias_Equipamentos!$D$723</f>
        <v>SI-17SA:DI-BPMPkup-2</v>
      </c>
      <c r="L4185" s="19" t="str">
        <f>Def_Instancias_Equipamentos!$D$1234</f>
        <v>SI-17SA:DI-BPMSigPatch-2</v>
      </c>
      <c r="M4185" s="44" t="s">
        <v>74</v>
      </c>
      <c r="N4185" s="30" t="s">
        <v>45</v>
      </c>
      <c r="O4185" s="28" t="str">
        <f>Def_Sistemas_Conectores_Cabos!$B$8</f>
        <v>SMA-RP 50-ohm</v>
      </c>
      <c r="P4185" s="19" t="str">
        <f>Def_Sistemas_Conectores_Cabos!$B$8</f>
        <v>SMA-RP 50-ohm</v>
      </c>
      <c r="Q4185" s="231" t="s">
        <v>1359</v>
      </c>
      <c r="R4185" s="45">
        <v>0.5</v>
      </c>
      <c r="S4185" s="45">
        <v>0.5</v>
      </c>
      <c r="T4185" s="19" t="str">
        <f>Def_Sistemas_Conectores_Cabos!$C$8</f>
        <v>Cabo coaxial semi-rígido</v>
      </c>
      <c r="U4185" s="56"/>
      <c r="V4185" s="33"/>
      <c r="W4185" s="33"/>
      <c r="X4185" s="33"/>
    </row>
    <row r="4186" ht="15.75" customHeight="1">
      <c r="A4186" s="19" t="str">
        <f>Def_Sistemas_Conectores_Cabos!$A$22</f>
        <v>BPM de elétrons</v>
      </c>
      <c r="B4186" s="22" t="str">
        <f>Datas_Entregas!$A$3</f>
        <v>BTS/Anel</v>
      </c>
      <c r="C4186" s="25">
        <f t="array" ref="C4186">INDEX(Datas_Entregas!$B$2:$B$100, MATCH(B4186, Datas_Entregas!$A$2:$A$100, 0), 1)</f>
        <v>43296</v>
      </c>
      <c r="D4186" s="22" t="str">
        <f>Def_Status_Montagem!$A$4</f>
        <v>Comprado / Esperando entrega</v>
      </c>
      <c r="E4186" s="35" t="str">
        <f>Def_Status_Montagem!$B$4</f>
        <v>Contratada (inclui etiqueta)</v>
      </c>
      <c r="F4186" s="26"/>
      <c r="G4186" s="27"/>
      <c r="H4186" s="26" t="str">
        <f t="array" ref="H4186">INDEX(Def_Instancias_Equipamentos!$E$2:$E$5135, MATCH(K4186, Def_Instancias_Equipamentos!$D$2:$D$5135, 0), 1)</f>
        <v>SI-18C1</v>
      </c>
      <c r="I4186" s="27" t="str">
        <f t="array" ref="I4186">INDEX(Def_Instancias_Equipamentos!$E$2:$E$5135, MATCH(L4186, Def_Instancias_Equipamentos!$D$2:$D$5135, 0), 1)</f>
        <v>SI-18C1</v>
      </c>
      <c r="J4186" s="27" t="str">
        <f t="shared" si="26"/>
        <v>INTERNO</v>
      </c>
      <c r="K4186" s="28" t="str">
        <f>Def_Instancias_Equipamentos!$D$666</f>
        <v>SI-18C1:DI-BPMPkup-1</v>
      </c>
      <c r="L4186" s="19" t="str">
        <f>Def_Instancias_Equipamentos!$D$1177</f>
        <v>SI-18C1:DI-BPMSigPatch-1</v>
      </c>
      <c r="M4186" s="44" t="s">
        <v>74</v>
      </c>
      <c r="N4186" s="30" t="s">
        <v>45</v>
      </c>
      <c r="O4186" s="28" t="str">
        <f>Def_Sistemas_Conectores_Cabos!$B$8</f>
        <v>SMA-RP 50-ohm</v>
      </c>
      <c r="P4186" s="19" t="str">
        <f>Def_Sistemas_Conectores_Cabos!$B$8</f>
        <v>SMA-RP 50-ohm</v>
      </c>
      <c r="Q4186" s="231" t="s">
        <v>1359</v>
      </c>
      <c r="R4186" s="45">
        <v>0.5</v>
      </c>
      <c r="S4186" s="45">
        <v>0.5</v>
      </c>
      <c r="T4186" s="19" t="str">
        <f>Def_Sistemas_Conectores_Cabos!$C$8</f>
        <v>Cabo coaxial semi-rígido</v>
      </c>
      <c r="U4186" s="56"/>
      <c r="V4186" s="33"/>
      <c r="W4186" s="33"/>
      <c r="X4186" s="33"/>
    </row>
    <row r="4187" ht="15.75" customHeight="1">
      <c r="A4187" s="19" t="str">
        <f>Def_Sistemas_Conectores_Cabos!$A$22</f>
        <v>BPM de elétrons</v>
      </c>
      <c r="B4187" s="22" t="str">
        <f>Datas_Entregas!$A$3</f>
        <v>BTS/Anel</v>
      </c>
      <c r="C4187" s="25">
        <f t="array" ref="C4187">INDEX(Datas_Entregas!$B$2:$B$100, MATCH(B4187, Datas_Entregas!$A$2:$A$100, 0), 1)</f>
        <v>43296</v>
      </c>
      <c r="D4187" s="22" t="str">
        <f>Def_Status_Montagem!$A$4</f>
        <v>Comprado / Esperando entrega</v>
      </c>
      <c r="E4187" s="35" t="str">
        <f>Def_Status_Montagem!$B$4</f>
        <v>Contratada (inclui etiqueta)</v>
      </c>
      <c r="F4187" s="26"/>
      <c r="G4187" s="27"/>
      <c r="H4187" s="26" t="str">
        <f t="array" ref="H4187">INDEX(Def_Instancias_Equipamentos!$E$2:$E$5135, MATCH(K4187, Def_Instancias_Equipamentos!$D$2:$D$5135, 0), 1)</f>
        <v>SI-18C1</v>
      </c>
      <c r="I4187" s="27" t="str">
        <f t="array" ref="I4187">INDEX(Def_Instancias_Equipamentos!$E$2:$E$5135, MATCH(L4187, Def_Instancias_Equipamentos!$D$2:$D$5135, 0), 1)</f>
        <v>SI-18C1</v>
      </c>
      <c r="J4187" s="27" t="str">
        <f t="shared" si="26"/>
        <v>INTERNO</v>
      </c>
      <c r="K4187" s="28" t="str">
        <f>Def_Instancias_Equipamentos!$D$667</f>
        <v>SI-18C1:DI-BPMPkup-2</v>
      </c>
      <c r="L4187" s="19" t="str">
        <f>Def_Instancias_Equipamentos!$D$1178</f>
        <v>SI-18C1:DI-BPMSigPatch-2</v>
      </c>
      <c r="M4187" s="44" t="s">
        <v>74</v>
      </c>
      <c r="N4187" s="30" t="s">
        <v>45</v>
      </c>
      <c r="O4187" s="28" t="str">
        <f>Def_Sistemas_Conectores_Cabos!$B$8</f>
        <v>SMA-RP 50-ohm</v>
      </c>
      <c r="P4187" s="19" t="str">
        <f>Def_Sistemas_Conectores_Cabos!$B$8</f>
        <v>SMA-RP 50-ohm</v>
      </c>
      <c r="Q4187" s="231" t="s">
        <v>1359</v>
      </c>
      <c r="R4187" s="45">
        <v>0.5</v>
      </c>
      <c r="S4187" s="45">
        <v>0.5</v>
      </c>
      <c r="T4187" s="19" t="str">
        <f>Def_Sistemas_Conectores_Cabos!$C$8</f>
        <v>Cabo coaxial semi-rígido</v>
      </c>
      <c r="U4187" s="56"/>
      <c r="V4187" s="33"/>
      <c r="W4187" s="33"/>
      <c r="X4187" s="33"/>
    </row>
    <row r="4188" ht="15.75" customHeight="1">
      <c r="A4188" s="19" t="str">
        <f>Def_Sistemas_Conectores_Cabos!$A$22</f>
        <v>BPM de elétrons</v>
      </c>
      <c r="B4188" s="22" t="str">
        <f>Datas_Entregas!$A$3</f>
        <v>BTS/Anel</v>
      </c>
      <c r="C4188" s="25">
        <f t="array" ref="C4188">INDEX(Datas_Entregas!$B$2:$B$100, MATCH(B4188, Datas_Entregas!$A$2:$A$100, 0), 1)</f>
        <v>43296</v>
      </c>
      <c r="D4188" s="22" t="str">
        <f>Def_Status_Montagem!$A$4</f>
        <v>Comprado / Esperando entrega</v>
      </c>
      <c r="E4188" s="35" t="str">
        <f>Def_Status_Montagem!$B$4</f>
        <v>Contratada (inclui etiqueta)</v>
      </c>
      <c r="F4188" s="26"/>
      <c r="G4188" s="27"/>
      <c r="H4188" s="26" t="str">
        <f t="array" ref="H4188">INDEX(Def_Instancias_Equipamentos!$E$2:$E$5135, MATCH(K4188, Def_Instancias_Equipamentos!$D$2:$D$5135, 0), 1)</f>
        <v>SI-18C2</v>
      </c>
      <c r="I4188" s="27" t="str">
        <f t="array" ref="I4188">INDEX(Def_Instancias_Equipamentos!$E$2:$E$5135, MATCH(L4188, Def_Instancias_Equipamentos!$D$2:$D$5135, 0), 1)</f>
        <v>SI-18C2</v>
      </c>
      <c r="J4188" s="27" t="str">
        <f t="shared" si="26"/>
        <v>INTERNO</v>
      </c>
      <c r="K4188" s="28" t="str">
        <f>Def_Instancias_Equipamentos!$D$668</f>
        <v>SI-18C2:DI-BPMPkup</v>
      </c>
      <c r="L4188" s="19" t="str">
        <f>Def_Instancias_Equipamentos!$D$1179</f>
        <v>SI-18C2:DI-BPMSigPatch</v>
      </c>
      <c r="M4188" s="44" t="s">
        <v>74</v>
      </c>
      <c r="N4188" s="30" t="s">
        <v>45</v>
      </c>
      <c r="O4188" s="28" t="str">
        <f>Def_Sistemas_Conectores_Cabos!$B$8</f>
        <v>SMA-RP 50-ohm</v>
      </c>
      <c r="P4188" s="19" t="str">
        <f>Def_Sistemas_Conectores_Cabos!$B$8</f>
        <v>SMA-RP 50-ohm</v>
      </c>
      <c r="Q4188" s="231" t="s">
        <v>1359</v>
      </c>
      <c r="R4188" s="45">
        <v>0.5</v>
      </c>
      <c r="S4188" s="45">
        <v>0.5</v>
      </c>
      <c r="T4188" s="19" t="str">
        <f>Def_Sistemas_Conectores_Cabos!$C$8</f>
        <v>Cabo coaxial semi-rígido</v>
      </c>
      <c r="U4188" s="56"/>
      <c r="V4188" s="33"/>
      <c r="W4188" s="33"/>
      <c r="X4188" s="33"/>
    </row>
    <row r="4189" ht="15.75" customHeight="1">
      <c r="A4189" s="19" t="str">
        <f>Def_Sistemas_Conectores_Cabos!$A$22</f>
        <v>BPM de elétrons</v>
      </c>
      <c r="B4189" s="22" t="str">
        <f>Datas_Entregas!$A$3</f>
        <v>BTS/Anel</v>
      </c>
      <c r="C4189" s="25">
        <f t="array" ref="C4189">INDEX(Datas_Entregas!$B$2:$B$100, MATCH(B4189, Datas_Entregas!$A$2:$A$100, 0), 1)</f>
        <v>43296</v>
      </c>
      <c r="D4189" s="22" t="str">
        <f>Def_Status_Montagem!$A$4</f>
        <v>Comprado / Esperando entrega</v>
      </c>
      <c r="E4189" s="35" t="str">
        <f>Def_Status_Montagem!$B$4</f>
        <v>Contratada (inclui etiqueta)</v>
      </c>
      <c r="F4189" s="26"/>
      <c r="G4189" s="27"/>
      <c r="H4189" s="26" t="str">
        <f t="array" ref="H4189">INDEX(Def_Instancias_Equipamentos!$E$2:$E$5135, MATCH(K4189, Def_Instancias_Equipamentos!$D$2:$D$5135, 0), 1)</f>
        <v>SI-18C3</v>
      </c>
      <c r="I4189" s="27" t="str">
        <f t="array" ref="I4189">INDEX(Def_Instancias_Equipamentos!$E$2:$E$5135, MATCH(L4189, Def_Instancias_Equipamentos!$D$2:$D$5135, 0), 1)</f>
        <v>SI-18C3</v>
      </c>
      <c r="J4189" s="27" t="str">
        <f t="shared" si="26"/>
        <v>INTERNO</v>
      </c>
      <c r="K4189" s="28" t="str">
        <f>Def_Instancias_Equipamentos!$D$669</f>
        <v>SI-18C3:DI-BPMPkup-1</v>
      </c>
      <c r="L4189" s="19" t="str">
        <f>Def_Instancias_Equipamentos!$D$1180</f>
        <v>SI-18C3:DI-BPMSigPatch-1</v>
      </c>
      <c r="M4189" s="44" t="s">
        <v>74</v>
      </c>
      <c r="N4189" s="30" t="s">
        <v>45</v>
      </c>
      <c r="O4189" s="28" t="str">
        <f>Def_Sistemas_Conectores_Cabos!$B$8</f>
        <v>SMA-RP 50-ohm</v>
      </c>
      <c r="P4189" s="19" t="str">
        <f>Def_Sistemas_Conectores_Cabos!$B$8</f>
        <v>SMA-RP 50-ohm</v>
      </c>
      <c r="Q4189" s="231" t="s">
        <v>1359</v>
      </c>
      <c r="R4189" s="45">
        <v>0.5</v>
      </c>
      <c r="S4189" s="45">
        <v>0.5</v>
      </c>
      <c r="T4189" s="19" t="str">
        <f>Def_Sistemas_Conectores_Cabos!$C$8</f>
        <v>Cabo coaxial semi-rígido</v>
      </c>
      <c r="U4189" s="56"/>
      <c r="V4189" s="33"/>
      <c r="W4189" s="33"/>
      <c r="X4189" s="33"/>
    </row>
    <row r="4190" ht="15.75" customHeight="1">
      <c r="A4190" s="19" t="str">
        <f>Def_Sistemas_Conectores_Cabos!$A$22</f>
        <v>BPM de elétrons</v>
      </c>
      <c r="B4190" s="22" t="str">
        <f>Datas_Entregas!$A$3</f>
        <v>BTS/Anel</v>
      </c>
      <c r="C4190" s="25">
        <f t="array" ref="C4190">INDEX(Datas_Entregas!$B$2:$B$100, MATCH(B4190, Datas_Entregas!$A$2:$A$100, 0), 1)</f>
        <v>43296</v>
      </c>
      <c r="D4190" s="22" t="str">
        <f>Def_Status_Montagem!$A$4</f>
        <v>Comprado / Esperando entrega</v>
      </c>
      <c r="E4190" s="35" t="str">
        <f>Def_Status_Montagem!$B$4</f>
        <v>Contratada (inclui etiqueta)</v>
      </c>
      <c r="F4190" s="26"/>
      <c r="G4190" s="27"/>
      <c r="H4190" s="26" t="str">
        <f t="array" ref="H4190">INDEX(Def_Instancias_Equipamentos!$E$2:$E$5135, MATCH(K4190, Def_Instancias_Equipamentos!$D$2:$D$5135, 0), 1)</f>
        <v>SI-18C3</v>
      </c>
      <c r="I4190" s="27" t="str">
        <f t="array" ref="I4190">INDEX(Def_Instancias_Equipamentos!$E$2:$E$5135, MATCH(L4190, Def_Instancias_Equipamentos!$D$2:$D$5135, 0), 1)</f>
        <v>SI-18C3</v>
      </c>
      <c r="J4190" s="27" t="str">
        <f t="shared" si="26"/>
        <v>INTERNO</v>
      </c>
      <c r="K4190" s="28" t="str">
        <f>Def_Instancias_Equipamentos!$D$670</f>
        <v>SI-18C3:DI-BPMPkup-2</v>
      </c>
      <c r="L4190" s="19" t="str">
        <f>Def_Instancias_Equipamentos!$D$1181</f>
        <v>SI-18C3:DI-BPMSigPatch-2</v>
      </c>
      <c r="M4190" s="44" t="s">
        <v>74</v>
      </c>
      <c r="N4190" s="30" t="s">
        <v>45</v>
      </c>
      <c r="O4190" s="28" t="str">
        <f>Def_Sistemas_Conectores_Cabos!$B$8</f>
        <v>SMA-RP 50-ohm</v>
      </c>
      <c r="P4190" s="19" t="str">
        <f>Def_Sistemas_Conectores_Cabos!$B$8</f>
        <v>SMA-RP 50-ohm</v>
      </c>
      <c r="Q4190" s="231" t="s">
        <v>1359</v>
      </c>
      <c r="R4190" s="45">
        <v>0.5</v>
      </c>
      <c r="S4190" s="45">
        <v>0.5</v>
      </c>
      <c r="T4190" s="19" t="str">
        <f>Def_Sistemas_Conectores_Cabos!$C$8</f>
        <v>Cabo coaxial semi-rígido</v>
      </c>
      <c r="U4190" s="56"/>
      <c r="V4190" s="33"/>
      <c r="W4190" s="33"/>
      <c r="X4190" s="33"/>
    </row>
    <row r="4191" ht="15.75" customHeight="1">
      <c r="A4191" s="19" t="str">
        <f>Def_Sistemas_Conectores_Cabos!$A$22</f>
        <v>BPM de elétrons</v>
      </c>
      <c r="B4191" s="22" t="str">
        <f>Datas_Entregas!$A$3</f>
        <v>BTS/Anel</v>
      </c>
      <c r="C4191" s="25">
        <f t="array" ref="C4191">INDEX(Datas_Entregas!$B$2:$B$100, MATCH(B4191, Datas_Entregas!$A$2:$A$100, 0), 1)</f>
        <v>43296</v>
      </c>
      <c r="D4191" s="22" t="str">
        <f>Def_Status_Montagem!$A$4</f>
        <v>Comprado / Esperando entrega</v>
      </c>
      <c r="E4191" s="35" t="str">
        <f>Def_Status_Montagem!$B$4</f>
        <v>Contratada (inclui etiqueta)</v>
      </c>
      <c r="F4191" s="26"/>
      <c r="G4191" s="27"/>
      <c r="H4191" s="26" t="str">
        <f t="array" ref="H4191">INDEX(Def_Instancias_Equipamentos!$E$2:$E$5135, MATCH(K4191, Def_Instancias_Equipamentos!$D$2:$D$5135, 0), 1)</f>
        <v>SI-18C4</v>
      </c>
      <c r="I4191" s="27" t="str">
        <f t="array" ref="I4191">INDEX(Def_Instancias_Equipamentos!$E$2:$E$5135, MATCH(L4191, Def_Instancias_Equipamentos!$D$2:$D$5135, 0), 1)</f>
        <v>SI-18C4</v>
      </c>
      <c r="J4191" s="27" t="str">
        <f t="shared" si="26"/>
        <v>INTERNO</v>
      </c>
      <c r="K4191" s="28" t="str">
        <f>Def_Instancias_Equipamentos!$D$671</f>
        <v>SI-18C4:DI-BPMPkup</v>
      </c>
      <c r="L4191" s="19" t="str">
        <f>Def_Instancias_Equipamentos!$D$1182</f>
        <v>SI-18C4:DI-BPMSigPatch</v>
      </c>
      <c r="M4191" s="44" t="s">
        <v>74</v>
      </c>
      <c r="N4191" s="30" t="s">
        <v>45</v>
      </c>
      <c r="O4191" s="28" t="str">
        <f>Def_Sistemas_Conectores_Cabos!$B$8</f>
        <v>SMA-RP 50-ohm</v>
      </c>
      <c r="P4191" s="19" t="str">
        <f>Def_Sistemas_Conectores_Cabos!$B$8</f>
        <v>SMA-RP 50-ohm</v>
      </c>
      <c r="Q4191" s="231" t="s">
        <v>1359</v>
      </c>
      <c r="R4191" s="45">
        <v>0.5</v>
      </c>
      <c r="S4191" s="45">
        <v>0.5</v>
      </c>
      <c r="T4191" s="19" t="str">
        <f>Def_Sistemas_Conectores_Cabos!$C$8</f>
        <v>Cabo coaxial semi-rígido</v>
      </c>
      <c r="U4191" s="56"/>
      <c r="V4191" s="33"/>
      <c r="W4191" s="33"/>
      <c r="X4191" s="33"/>
    </row>
    <row r="4192" ht="15.75" customHeight="1">
      <c r="A4192" s="19" t="str">
        <f>Def_Sistemas_Conectores_Cabos!$A$22</f>
        <v>BPM de elétrons</v>
      </c>
      <c r="B4192" s="22" t="str">
        <f>Datas_Entregas!$A$3</f>
        <v>BTS/Anel</v>
      </c>
      <c r="C4192" s="25">
        <f t="array" ref="C4192">INDEX(Datas_Entregas!$B$2:$B$100, MATCH(B4192, Datas_Entregas!$A$2:$A$100, 0), 1)</f>
        <v>43296</v>
      </c>
      <c r="D4192" s="22" t="str">
        <f>Def_Status_Montagem!$A$4</f>
        <v>Comprado / Esperando entrega</v>
      </c>
      <c r="E4192" s="35" t="str">
        <f>Def_Status_Montagem!$B$4</f>
        <v>Contratada (inclui etiqueta)</v>
      </c>
      <c r="F4192" s="26"/>
      <c r="G4192" s="27"/>
      <c r="H4192" s="26" t="str">
        <f t="array" ref="H4192">INDEX(Def_Instancias_Equipamentos!$E$2:$E$5135, MATCH(K4192, Def_Instancias_Equipamentos!$D$2:$D$5135, 0), 1)</f>
        <v>SI-18M1</v>
      </c>
      <c r="I4192" s="27" t="str">
        <f t="array" ref="I4192">INDEX(Def_Instancias_Equipamentos!$E$2:$E$5135, MATCH(L4192, Def_Instancias_Equipamentos!$D$2:$D$5135, 0), 1)</f>
        <v>SI-18M1</v>
      </c>
      <c r="J4192" s="27" t="str">
        <f t="shared" si="26"/>
        <v>INTERNO</v>
      </c>
      <c r="K4192" s="28" t="str">
        <f>Def_Instancias_Equipamentos!$D$672</f>
        <v>SI-18M1:DI-BPMPkup</v>
      </c>
      <c r="L4192" s="19" t="str">
        <f>Def_Instancias_Equipamentos!$D$1183</f>
        <v>SI-18M1:DI-BPMSigPatch</v>
      </c>
      <c r="M4192" s="44" t="s">
        <v>74</v>
      </c>
      <c r="N4192" s="30" t="s">
        <v>45</v>
      </c>
      <c r="O4192" s="28" t="str">
        <f>Def_Sistemas_Conectores_Cabos!$B$8</f>
        <v>SMA-RP 50-ohm</v>
      </c>
      <c r="P4192" s="19" t="str">
        <f>Def_Sistemas_Conectores_Cabos!$B$8</f>
        <v>SMA-RP 50-ohm</v>
      </c>
      <c r="Q4192" s="231" t="s">
        <v>1359</v>
      </c>
      <c r="R4192" s="45">
        <v>0.5</v>
      </c>
      <c r="S4192" s="45">
        <v>0.5</v>
      </c>
      <c r="T4192" s="19" t="str">
        <f>Def_Sistemas_Conectores_Cabos!$C$8</f>
        <v>Cabo coaxial semi-rígido</v>
      </c>
      <c r="U4192" s="56"/>
      <c r="V4192" s="33"/>
      <c r="W4192" s="33"/>
      <c r="X4192" s="33"/>
    </row>
    <row r="4193" ht="15.75" customHeight="1">
      <c r="A4193" s="19" t="str">
        <f>Def_Sistemas_Conectores_Cabos!$A$22</f>
        <v>BPM de elétrons</v>
      </c>
      <c r="B4193" s="22" t="str">
        <f>Datas_Entregas!$A$3</f>
        <v>BTS/Anel</v>
      </c>
      <c r="C4193" s="25">
        <f t="array" ref="C4193">INDEX(Datas_Entregas!$B$2:$B$100, MATCH(B4193, Datas_Entregas!$A$2:$A$100, 0), 1)</f>
        <v>43296</v>
      </c>
      <c r="D4193" s="22" t="str">
        <f>Def_Status_Montagem!$A$4</f>
        <v>Comprado / Esperando entrega</v>
      </c>
      <c r="E4193" s="35" t="str">
        <f>Def_Status_Montagem!$B$4</f>
        <v>Contratada (inclui etiqueta)</v>
      </c>
      <c r="F4193" s="26"/>
      <c r="G4193" s="27"/>
      <c r="H4193" s="26" t="str">
        <f t="array" ref="H4193">INDEX(Def_Instancias_Equipamentos!$E$2:$E$5135, MATCH(K4193, Def_Instancias_Equipamentos!$D$2:$D$5135, 0), 1)</f>
        <v>SI-18M2</v>
      </c>
      <c r="I4193" s="27" t="str">
        <f t="array" ref="I4193">INDEX(Def_Instancias_Equipamentos!$E$2:$E$5135, MATCH(L4193, Def_Instancias_Equipamentos!$D$2:$D$5135, 0), 1)</f>
        <v>SI-18M2</v>
      </c>
      <c r="J4193" s="27" t="str">
        <f t="shared" si="26"/>
        <v>INTERNO</v>
      </c>
      <c r="K4193" s="28" t="str">
        <f>Def_Instancias_Equipamentos!$D$673</f>
        <v>SI-18M2:DI-BPMPkup</v>
      </c>
      <c r="L4193" s="19" t="str">
        <f>Def_Instancias_Equipamentos!$D$1184</f>
        <v>SI-18M2:DI-BPMSigPatch</v>
      </c>
      <c r="M4193" s="44" t="s">
        <v>74</v>
      </c>
      <c r="N4193" s="30" t="s">
        <v>45</v>
      </c>
      <c r="O4193" s="28" t="str">
        <f>Def_Sistemas_Conectores_Cabos!$B$8</f>
        <v>SMA-RP 50-ohm</v>
      </c>
      <c r="P4193" s="19" t="str">
        <f>Def_Sistemas_Conectores_Cabos!$B$8</f>
        <v>SMA-RP 50-ohm</v>
      </c>
      <c r="Q4193" s="231" t="s">
        <v>1359</v>
      </c>
      <c r="R4193" s="45">
        <v>0.5</v>
      </c>
      <c r="S4193" s="45">
        <v>0.5</v>
      </c>
      <c r="T4193" s="19" t="str">
        <f>Def_Sistemas_Conectores_Cabos!$C$8</f>
        <v>Cabo coaxial semi-rígido</v>
      </c>
      <c r="U4193" s="56"/>
      <c r="V4193" s="33"/>
      <c r="W4193" s="33"/>
      <c r="X4193" s="33"/>
    </row>
    <row r="4194" ht="15.75" customHeight="1">
      <c r="A4194" s="19" t="str">
        <f>Def_Sistemas_Conectores_Cabos!$A$22</f>
        <v>BPM de elétrons</v>
      </c>
      <c r="B4194" s="22" t="str">
        <f>Datas_Entregas!$A$3</f>
        <v>BTS/Anel</v>
      </c>
      <c r="C4194" s="25">
        <f t="array" ref="C4194">INDEX(Datas_Entregas!$B$2:$B$100, MATCH(B4194, Datas_Entregas!$A$2:$A$100, 0), 1)</f>
        <v>43296</v>
      </c>
      <c r="D4194" s="22" t="str">
        <f>Def_Status_Montagem!$A$4</f>
        <v>Comprado / Esperando entrega</v>
      </c>
      <c r="E4194" s="35" t="str">
        <f>Def_Status_Montagem!$B$4</f>
        <v>Contratada (inclui etiqueta)</v>
      </c>
      <c r="F4194" s="26"/>
      <c r="G4194" s="27"/>
      <c r="H4194" s="26" t="str">
        <f t="array" ref="H4194">INDEX(Def_Instancias_Equipamentos!$E$2:$E$5135, MATCH(K4194, Def_Instancias_Equipamentos!$D$2:$D$5135, 0), 1)</f>
        <v>SI-18SB</v>
      </c>
      <c r="I4194" s="27" t="str">
        <f t="array" ref="I4194">INDEX(Def_Instancias_Equipamentos!$E$2:$E$5135, MATCH(L4194, Def_Instancias_Equipamentos!$D$2:$D$5135, 0), 1)</f>
        <v>SI-18SB</v>
      </c>
      <c r="J4194" s="27" t="str">
        <f t="shared" si="26"/>
        <v>INTERNO</v>
      </c>
      <c r="K4194" s="28" t="str">
        <f>Def_Instancias_Equipamentos!$D$724</f>
        <v>SI-18SB:DI-BPMPkup-1</v>
      </c>
      <c r="L4194" s="19" t="str">
        <f>Def_Instancias_Equipamentos!$D$1235</f>
        <v>SI-18SB:DI-BPMSigPatch-1</v>
      </c>
      <c r="M4194" s="44" t="s">
        <v>74</v>
      </c>
      <c r="N4194" s="30" t="s">
        <v>45</v>
      </c>
      <c r="O4194" s="28" t="str">
        <f>Def_Sistemas_Conectores_Cabos!$B$8</f>
        <v>SMA-RP 50-ohm</v>
      </c>
      <c r="P4194" s="19" t="str">
        <f>Def_Sistemas_Conectores_Cabos!$B$8</f>
        <v>SMA-RP 50-ohm</v>
      </c>
      <c r="Q4194" s="231" t="s">
        <v>1359</v>
      </c>
      <c r="R4194" s="45">
        <v>0.5</v>
      </c>
      <c r="S4194" s="45">
        <v>0.5</v>
      </c>
      <c r="T4194" s="19" t="str">
        <f>Def_Sistemas_Conectores_Cabos!$C$8</f>
        <v>Cabo coaxial semi-rígido</v>
      </c>
      <c r="U4194" s="56"/>
      <c r="V4194" s="33"/>
      <c r="W4194" s="33"/>
      <c r="X4194" s="33"/>
    </row>
    <row r="4195" ht="15.75" customHeight="1">
      <c r="A4195" s="19" t="str">
        <f>Def_Sistemas_Conectores_Cabos!$A$22</f>
        <v>BPM de elétrons</v>
      </c>
      <c r="B4195" s="22" t="str">
        <f>Datas_Entregas!$A$3</f>
        <v>BTS/Anel</v>
      </c>
      <c r="C4195" s="25">
        <f t="array" ref="C4195">INDEX(Datas_Entregas!$B$2:$B$100, MATCH(B4195, Datas_Entregas!$A$2:$A$100, 0), 1)</f>
        <v>43296</v>
      </c>
      <c r="D4195" s="22" t="str">
        <f>Def_Status_Montagem!$A$4</f>
        <v>Comprado / Esperando entrega</v>
      </c>
      <c r="E4195" s="35" t="str">
        <f>Def_Status_Montagem!$B$4</f>
        <v>Contratada (inclui etiqueta)</v>
      </c>
      <c r="F4195" s="26"/>
      <c r="G4195" s="27"/>
      <c r="H4195" s="26" t="str">
        <f t="array" ref="H4195">INDEX(Def_Instancias_Equipamentos!$E$2:$E$5135, MATCH(K4195, Def_Instancias_Equipamentos!$D$2:$D$5135, 0), 1)</f>
        <v>SI-18SB</v>
      </c>
      <c r="I4195" s="27" t="str">
        <f t="array" ref="I4195">INDEX(Def_Instancias_Equipamentos!$E$2:$E$5135, MATCH(L4195, Def_Instancias_Equipamentos!$D$2:$D$5135, 0), 1)</f>
        <v>SI-18SB</v>
      </c>
      <c r="J4195" s="27" t="str">
        <f t="shared" si="26"/>
        <v>INTERNO</v>
      </c>
      <c r="K4195" s="28" t="str">
        <f>Def_Instancias_Equipamentos!$D$725</f>
        <v>SI-18SB:DI-BPMPkup-2</v>
      </c>
      <c r="L4195" s="19" t="str">
        <f>Def_Instancias_Equipamentos!$D$1236</f>
        <v>SI-18SB:DI-BPMSigPatch-2</v>
      </c>
      <c r="M4195" s="44" t="s">
        <v>74</v>
      </c>
      <c r="N4195" s="30" t="s">
        <v>45</v>
      </c>
      <c r="O4195" s="28" t="str">
        <f>Def_Sistemas_Conectores_Cabos!$B$8</f>
        <v>SMA-RP 50-ohm</v>
      </c>
      <c r="P4195" s="19" t="str">
        <f>Def_Sistemas_Conectores_Cabos!$B$8</f>
        <v>SMA-RP 50-ohm</v>
      </c>
      <c r="Q4195" s="231" t="s">
        <v>1359</v>
      </c>
      <c r="R4195" s="45">
        <v>0.5</v>
      </c>
      <c r="S4195" s="45">
        <v>0.5</v>
      </c>
      <c r="T4195" s="19" t="str">
        <f>Def_Sistemas_Conectores_Cabos!$C$8</f>
        <v>Cabo coaxial semi-rígido</v>
      </c>
      <c r="U4195" s="56"/>
      <c r="V4195" s="33"/>
      <c r="W4195" s="33"/>
      <c r="X4195" s="33"/>
    </row>
    <row r="4196" ht="15.75" customHeight="1">
      <c r="A4196" s="19" t="str">
        <f>Def_Sistemas_Conectores_Cabos!$A$22</f>
        <v>BPM de elétrons</v>
      </c>
      <c r="B4196" s="22" t="str">
        <f>Datas_Entregas!$A$3</f>
        <v>BTS/Anel</v>
      </c>
      <c r="C4196" s="25">
        <f t="array" ref="C4196">INDEX(Datas_Entregas!$B$2:$B$100, MATCH(B4196, Datas_Entregas!$A$2:$A$100, 0), 1)</f>
        <v>43296</v>
      </c>
      <c r="D4196" s="22" t="str">
        <f>Def_Status_Montagem!$A$4</f>
        <v>Comprado / Esperando entrega</v>
      </c>
      <c r="E4196" s="35" t="str">
        <f>Def_Status_Montagem!$B$4</f>
        <v>Contratada (inclui etiqueta)</v>
      </c>
      <c r="F4196" s="26"/>
      <c r="G4196" s="27"/>
      <c r="H4196" s="26" t="str">
        <f t="array" ref="H4196">INDEX(Def_Instancias_Equipamentos!$E$2:$E$5135, MATCH(K4196, Def_Instancias_Equipamentos!$D$2:$D$5135, 0), 1)</f>
        <v>SI-19C1</v>
      </c>
      <c r="I4196" s="27" t="str">
        <f t="array" ref="I4196">INDEX(Def_Instancias_Equipamentos!$E$2:$E$5135, MATCH(L4196, Def_Instancias_Equipamentos!$D$2:$D$5135, 0), 1)</f>
        <v>SI-19C1</v>
      </c>
      <c r="J4196" s="27" t="str">
        <f t="shared" si="26"/>
        <v>INTERNO</v>
      </c>
      <c r="K4196" s="28" t="str">
        <f>Def_Instancias_Equipamentos!$D$674</f>
        <v>SI-19C1:DI-BPMPkup-1</v>
      </c>
      <c r="L4196" s="19" t="str">
        <f>Def_Instancias_Equipamentos!$D$1185</f>
        <v>SI-19C1:DI-BPMSigPatch-1</v>
      </c>
      <c r="M4196" s="44" t="s">
        <v>74</v>
      </c>
      <c r="N4196" s="30" t="s">
        <v>45</v>
      </c>
      <c r="O4196" s="28" t="str">
        <f>Def_Sistemas_Conectores_Cabos!$B$8</f>
        <v>SMA-RP 50-ohm</v>
      </c>
      <c r="P4196" s="19" t="str">
        <f>Def_Sistemas_Conectores_Cabos!$B$8</f>
        <v>SMA-RP 50-ohm</v>
      </c>
      <c r="Q4196" s="231" t="s">
        <v>1359</v>
      </c>
      <c r="R4196" s="45">
        <v>0.5</v>
      </c>
      <c r="S4196" s="45">
        <v>0.5</v>
      </c>
      <c r="T4196" s="19" t="str">
        <f>Def_Sistemas_Conectores_Cabos!$C$8</f>
        <v>Cabo coaxial semi-rígido</v>
      </c>
      <c r="U4196" s="56"/>
      <c r="V4196" s="33"/>
      <c r="W4196" s="33"/>
      <c r="X4196" s="33"/>
    </row>
    <row r="4197" ht="15.75" customHeight="1">
      <c r="A4197" s="19" t="str">
        <f>Def_Sistemas_Conectores_Cabos!$A$22</f>
        <v>BPM de elétrons</v>
      </c>
      <c r="B4197" s="22" t="str">
        <f>Datas_Entregas!$A$3</f>
        <v>BTS/Anel</v>
      </c>
      <c r="C4197" s="25">
        <f t="array" ref="C4197">INDEX(Datas_Entregas!$B$2:$B$100, MATCH(B4197, Datas_Entregas!$A$2:$A$100, 0), 1)</f>
        <v>43296</v>
      </c>
      <c r="D4197" s="22" t="str">
        <f>Def_Status_Montagem!$A$4</f>
        <v>Comprado / Esperando entrega</v>
      </c>
      <c r="E4197" s="35" t="str">
        <f>Def_Status_Montagem!$B$4</f>
        <v>Contratada (inclui etiqueta)</v>
      </c>
      <c r="F4197" s="26"/>
      <c r="G4197" s="27"/>
      <c r="H4197" s="26" t="str">
        <f t="array" ref="H4197">INDEX(Def_Instancias_Equipamentos!$E$2:$E$5135, MATCH(K4197, Def_Instancias_Equipamentos!$D$2:$D$5135, 0), 1)</f>
        <v>SI-19C1</v>
      </c>
      <c r="I4197" s="27" t="str">
        <f t="array" ref="I4197">INDEX(Def_Instancias_Equipamentos!$E$2:$E$5135, MATCH(L4197, Def_Instancias_Equipamentos!$D$2:$D$5135, 0), 1)</f>
        <v>SI-19C1</v>
      </c>
      <c r="J4197" s="27" t="str">
        <f t="shared" si="26"/>
        <v>INTERNO</v>
      </c>
      <c r="K4197" s="28" t="str">
        <f>Def_Instancias_Equipamentos!$D$675</f>
        <v>SI-19C1:DI-BPMPkup-2</v>
      </c>
      <c r="L4197" s="19" t="str">
        <f>Def_Instancias_Equipamentos!$D$1186</f>
        <v>SI-19C1:DI-BPMSigPatch-2</v>
      </c>
      <c r="M4197" s="44" t="s">
        <v>74</v>
      </c>
      <c r="N4197" s="30" t="s">
        <v>45</v>
      </c>
      <c r="O4197" s="28" t="str">
        <f>Def_Sistemas_Conectores_Cabos!$B$8</f>
        <v>SMA-RP 50-ohm</v>
      </c>
      <c r="P4197" s="19" t="str">
        <f>Def_Sistemas_Conectores_Cabos!$B$8</f>
        <v>SMA-RP 50-ohm</v>
      </c>
      <c r="Q4197" s="231" t="s">
        <v>1359</v>
      </c>
      <c r="R4197" s="45">
        <v>0.5</v>
      </c>
      <c r="S4197" s="45">
        <v>0.5</v>
      </c>
      <c r="T4197" s="19" t="str">
        <f>Def_Sistemas_Conectores_Cabos!$C$8</f>
        <v>Cabo coaxial semi-rígido</v>
      </c>
      <c r="U4197" s="56"/>
      <c r="V4197" s="33"/>
      <c r="W4197" s="33"/>
      <c r="X4197" s="33"/>
    </row>
    <row r="4198" ht="15.75" customHeight="1">
      <c r="A4198" s="19" t="str">
        <f>Def_Sistemas_Conectores_Cabos!$A$22</f>
        <v>BPM de elétrons</v>
      </c>
      <c r="B4198" s="22" t="str">
        <f>Datas_Entregas!$A$3</f>
        <v>BTS/Anel</v>
      </c>
      <c r="C4198" s="25">
        <f t="array" ref="C4198">INDEX(Datas_Entregas!$B$2:$B$100, MATCH(B4198, Datas_Entregas!$A$2:$A$100, 0), 1)</f>
        <v>43296</v>
      </c>
      <c r="D4198" s="22" t="str">
        <f>Def_Status_Montagem!$A$4</f>
        <v>Comprado / Esperando entrega</v>
      </c>
      <c r="E4198" s="35" t="str">
        <f>Def_Status_Montagem!$B$4</f>
        <v>Contratada (inclui etiqueta)</v>
      </c>
      <c r="F4198" s="26"/>
      <c r="G4198" s="27"/>
      <c r="H4198" s="26" t="str">
        <f t="array" ref="H4198">INDEX(Def_Instancias_Equipamentos!$E$2:$E$5135, MATCH(K4198, Def_Instancias_Equipamentos!$D$2:$D$5135, 0), 1)</f>
        <v>SI-19C2</v>
      </c>
      <c r="I4198" s="27" t="str">
        <f t="array" ref="I4198">INDEX(Def_Instancias_Equipamentos!$E$2:$E$5135, MATCH(L4198, Def_Instancias_Equipamentos!$D$2:$D$5135, 0), 1)</f>
        <v>SI-19C2</v>
      </c>
      <c r="J4198" s="27" t="str">
        <f t="shared" si="26"/>
        <v>INTERNO</v>
      </c>
      <c r="K4198" s="28" t="str">
        <f>Def_Instancias_Equipamentos!$D$676</f>
        <v>SI-19C2:DI-BPMPkup</v>
      </c>
      <c r="L4198" s="19" t="str">
        <f>Def_Instancias_Equipamentos!$D$1187</f>
        <v>SI-19C2:DI-BPMSigPatch</v>
      </c>
      <c r="M4198" s="44" t="s">
        <v>74</v>
      </c>
      <c r="N4198" s="30" t="s">
        <v>45</v>
      </c>
      <c r="O4198" s="28" t="str">
        <f>Def_Sistemas_Conectores_Cabos!$B$8</f>
        <v>SMA-RP 50-ohm</v>
      </c>
      <c r="P4198" s="19" t="str">
        <f>Def_Sistemas_Conectores_Cabos!$B$8</f>
        <v>SMA-RP 50-ohm</v>
      </c>
      <c r="Q4198" s="231" t="s">
        <v>1359</v>
      </c>
      <c r="R4198" s="45">
        <v>0.5</v>
      </c>
      <c r="S4198" s="45">
        <v>0.5</v>
      </c>
      <c r="T4198" s="19" t="str">
        <f>Def_Sistemas_Conectores_Cabos!$C$8</f>
        <v>Cabo coaxial semi-rígido</v>
      </c>
      <c r="U4198" s="56"/>
      <c r="V4198" s="33"/>
      <c r="W4198" s="33"/>
      <c r="X4198" s="33"/>
    </row>
    <row r="4199" ht="15.75" customHeight="1">
      <c r="A4199" s="19" t="str">
        <f>Def_Sistemas_Conectores_Cabos!$A$22</f>
        <v>BPM de elétrons</v>
      </c>
      <c r="B4199" s="22" t="str">
        <f>Datas_Entregas!$A$3</f>
        <v>BTS/Anel</v>
      </c>
      <c r="C4199" s="25">
        <f t="array" ref="C4199">INDEX(Datas_Entregas!$B$2:$B$100, MATCH(B4199, Datas_Entregas!$A$2:$A$100, 0), 1)</f>
        <v>43296</v>
      </c>
      <c r="D4199" s="22" t="str">
        <f>Def_Status_Montagem!$A$4</f>
        <v>Comprado / Esperando entrega</v>
      </c>
      <c r="E4199" s="35" t="str">
        <f>Def_Status_Montagem!$B$4</f>
        <v>Contratada (inclui etiqueta)</v>
      </c>
      <c r="F4199" s="26"/>
      <c r="G4199" s="27"/>
      <c r="H4199" s="26" t="str">
        <f t="array" ref="H4199">INDEX(Def_Instancias_Equipamentos!$E$2:$E$5135, MATCH(K4199, Def_Instancias_Equipamentos!$D$2:$D$5135, 0), 1)</f>
        <v>SI-19C3</v>
      </c>
      <c r="I4199" s="27" t="str">
        <f t="array" ref="I4199">INDEX(Def_Instancias_Equipamentos!$E$2:$E$5135, MATCH(L4199, Def_Instancias_Equipamentos!$D$2:$D$5135, 0), 1)</f>
        <v>SI-19C3</v>
      </c>
      <c r="J4199" s="27" t="str">
        <f t="shared" si="26"/>
        <v>INTERNO</v>
      </c>
      <c r="K4199" s="28" t="str">
        <f>Def_Instancias_Equipamentos!$D$677</f>
        <v>SI-19C3:DI-BPMPkup-1</v>
      </c>
      <c r="L4199" s="19" t="str">
        <f>Def_Instancias_Equipamentos!$D$1188</f>
        <v>SI-19C3:DI-BPMSigPatch-1</v>
      </c>
      <c r="M4199" s="44" t="s">
        <v>74</v>
      </c>
      <c r="N4199" s="30" t="s">
        <v>45</v>
      </c>
      <c r="O4199" s="28" t="str">
        <f>Def_Sistemas_Conectores_Cabos!$B$8</f>
        <v>SMA-RP 50-ohm</v>
      </c>
      <c r="P4199" s="19" t="str">
        <f>Def_Sistemas_Conectores_Cabos!$B$8</f>
        <v>SMA-RP 50-ohm</v>
      </c>
      <c r="Q4199" s="231" t="s">
        <v>1359</v>
      </c>
      <c r="R4199" s="45">
        <v>0.5</v>
      </c>
      <c r="S4199" s="45">
        <v>0.5</v>
      </c>
      <c r="T4199" s="19" t="str">
        <f>Def_Sistemas_Conectores_Cabos!$C$8</f>
        <v>Cabo coaxial semi-rígido</v>
      </c>
      <c r="U4199" s="56"/>
      <c r="V4199" s="33"/>
      <c r="W4199" s="33"/>
      <c r="X4199" s="33"/>
    </row>
    <row r="4200" ht="15.75" customHeight="1">
      <c r="A4200" s="19" t="str">
        <f>Def_Sistemas_Conectores_Cabos!$A$22</f>
        <v>BPM de elétrons</v>
      </c>
      <c r="B4200" s="22" t="str">
        <f>Datas_Entregas!$A$3</f>
        <v>BTS/Anel</v>
      </c>
      <c r="C4200" s="25">
        <f t="array" ref="C4200">INDEX(Datas_Entregas!$B$2:$B$100, MATCH(B4200, Datas_Entregas!$A$2:$A$100, 0), 1)</f>
        <v>43296</v>
      </c>
      <c r="D4200" s="22" t="str">
        <f>Def_Status_Montagem!$A$4</f>
        <v>Comprado / Esperando entrega</v>
      </c>
      <c r="E4200" s="35" t="str">
        <f>Def_Status_Montagem!$B$4</f>
        <v>Contratada (inclui etiqueta)</v>
      </c>
      <c r="F4200" s="26"/>
      <c r="G4200" s="27"/>
      <c r="H4200" s="26" t="str">
        <f t="array" ref="H4200">INDEX(Def_Instancias_Equipamentos!$E$2:$E$5135, MATCH(K4200, Def_Instancias_Equipamentos!$D$2:$D$5135, 0), 1)</f>
        <v>SI-19C3</v>
      </c>
      <c r="I4200" s="27" t="str">
        <f t="array" ref="I4200">INDEX(Def_Instancias_Equipamentos!$E$2:$E$5135, MATCH(L4200, Def_Instancias_Equipamentos!$D$2:$D$5135, 0), 1)</f>
        <v>SI-19C3</v>
      </c>
      <c r="J4200" s="27" t="str">
        <f t="shared" si="26"/>
        <v>INTERNO</v>
      </c>
      <c r="K4200" s="28" t="str">
        <f>Def_Instancias_Equipamentos!$D$678</f>
        <v>SI-19C3:DI-BPMPkup-2</v>
      </c>
      <c r="L4200" s="19" t="str">
        <f>Def_Instancias_Equipamentos!$D$1189</f>
        <v>SI-19C3:DI-BPMSigPatch-2</v>
      </c>
      <c r="M4200" s="44" t="s">
        <v>74</v>
      </c>
      <c r="N4200" s="30" t="s">
        <v>45</v>
      </c>
      <c r="O4200" s="28" t="str">
        <f>Def_Sistemas_Conectores_Cabos!$B$8</f>
        <v>SMA-RP 50-ohm</v>
      </c>
      <c r="P4200" s="19" t="str">
        <f>Def_Sistemas_Conectores_Cabos!$B$8</f>
        <v>SMA-RP 50-ohm</v>
      </c>
      <c r="Q4200" s="231" t="s">
        <v>1359</v>
      </c>
      <c r="R4200" s="45">
        <v>0.5</v>
      </c>
      <c r="S4200" s="45">
        <v>0.5</v>
      </c>
      <c r="T4200" s="19" t="str">
        <f>Def_Sistemas_Conectores_Cabos!$C$8</f>
        <v>Cabo coaxial semi-rígido</v>
      </c>
      <c r="U4200" s="56"/>
      <c r="V4200" s="33"/>
      <c r="W4200" s="33"/>
      <c r="X4200" s="33"/>
    </row>
    <row r="4201" ht="15.75" customHeight="1">
      <c r="A4201" s="19" t="str">
        <f>Def_Sistemas_Conectores_Cabos!$A$22</f>
        <v>BPM de elétrons</v>
      </c>
      <c r="B4201" s="22" t="str">
        <f>Datas_Entregas!$A$3</f>
        <v>BTS/Anel</v>
      </c>
      <c r="C4201" s="25">
        <f t="array" ref="C4201">INDEX(Datas_Entregas!$B$2:$B$100, MATCH(B4201, Datas_Entregas!$A$2:$A$100, 0), 1)</f>
        <v>43296</v>
      </c>
      <c r="D4201" s="22" t="str">
        <f>Def_Status_Montagem!$A$4</f>
        <v>Comprado / Esperando entrega</v>
      </c>
      <c r="E4201" s="35" t="str">
        <f>Def_Status_Montagem!$B$4</f>
        <v>Contratada (inclui etiqueta)</v>
      </c>
      <c r="F4201" s="26"/>
      <c r="G4201" s="27"/>
      <c r="H4201" s="26" t="str">
        <f t="array" ref="H4201">INDEX(Def_Instancias_Equipamentos!$E$2:$E$5135, MATCH(K4201, Def_Instancias_Equipamentos!$D$2:$D$5135, 0), 1)</f>
        <v>SI-19C4</v>
      </c>
      <c r="I4201" s="27" t="str">
        <f t="array" ref="I4201">INDEX(Def_Instancias_Equipamentos!$E$2:$E$5135, MATCH(L4201, Def_Instancias_Equipamentos!$D$2:$D$5135, 0), 1)</f>
        <v>SI-19C4</v>
      </c>
      <c r="J4201" s="27" t="str">
        <f t="shared" si="26"/>
        <v>INTERNO</v>
      </c>
      <c r="K4201" s="28" t="str">
        <f>Def_Instancias_Equipamentos!$D$679</f>
        <v>SI-19C4:DI-BPMPkup</v>
      </c>
      <c r="L4201" s="19" t="str">
        <f>Def_Instancias_Equipamentos!$D$1190</f>
        <v>SI-19C4:DI-BPMSigPatch</v>
      </c>
      <c r="M4201" s="44" t="s">
        <v>74</v>
      </c>
      <c r="N4201" s="30" t="s">
        <v>45</v>
      </c>
      <c r="O4201" s="28" t="str">
        <f>Def_Sistemas_Conectores_Cabos!$B$8</f>
        <v>SMA-RP 50-ohm</v>
      </c>
      <c r="P4201" s="19" t="str">
        <f>Def_Sistemas_Conectores_Cabos!$B$8</f>
        <v>SMA-RP 50-ohm</v>
      </c>
      <c r="Q4201" s="231" t="s">
        <v>1359</v>
      </c>
      <c r="R4201" s="45">
        <v>0.5</v>
      </c>
      <c r="S4201" s="45">
        <v>0.5</v>
      </c>
      <c r="T4201" s="19" t="str">
        <f>Def_Sistemas_Conectores_Cabos!$C$8</f>
        <v>Cabo coaxial semi-rígido</v>
      </c>
      <c r="U4201" s="56"/>
      <c r="V4201" s="33"/>
      <c r="W4201" s="33"/>
      <c r="X4201" s="33"/>
    </row>
    <row r="4202" ht="15.75" customHeight="1">
      <c r="A4202" s="19" t="str">
        <f>Def_Sistemas_Conectores_Cabos!$A$22</f>
        <v>BPM de elétrons</v>
      </c>
      <c r="B4202" s="22" t="str">
        <f>Datas_Entregas!$A$3</f>
        <v>BTS/Anel</v>
      </c>
      <c r="C4202" s="25">
        <f t="array" ref="C4202">INDEX(Datas_Entregas!$B$2:$B$100, MATCH(B4202, Datas_Entregas!$A$2:$A$100, 0), 1)</f>
        <v>43296</v>
      </c>
      <c r="D4202" s="22" t="str">
        <f>Def_Status_Montagem!$A$4</f>
        <v>Comprado / Esperando entrega</v>
      </c>
      <c r="E4202" s="35" t="str">
        <f>Def_Status_Montagem!$B$4</f>
        <v>Contratada (inclui etiqueta)</v>
      </c>
      <c r="F4202" s="26"/>
      <c r="G4202" s="27"/>
      <c r="H4202" s="26" t="str">
        <f t="array" ref="H4202">INDEX(Def_Instancias_Equipamentos!$E$2:$E$5135, MATCH(K4202, Def_Instancias_Equipamentos!$D$2:$D$5135, 0), 1)</f>
        <v>SI-19M1</v>
      </c>
      <c r="I4202" s="27" t="str">
        <f t="array" ref="I4202">INDEX(Def_Instancias_Equipamentos!$E$2:$E$5135, MATCH(L4202, Def_Instancias_Equipamentos!$D$2:$D$5135, 0), 1)</f>
        <v>SI-19M1</v>
      </c>
      <c r="J4202" s="27" t="str">
        <f t="shared" si="26"/>
        <v>INTERNO</v>
      </c>
      <c r="K4202" s="28" t="str">
        <f>Def_Instancias_Equipamentos!$D$680</f>
        <v>SI-19M1:DI-BPMPkup</v>
      </c>
      <c r="L4202" s="19" t="str">
        <f>Def_Instancias_Equipamentos!$D$1191</f>
        <v>SI-19M1:DI-BPMSigPatch</v>
      </c>
      <c r="M4202" s="44" t="s">
        <v>74</v>
      </c>
      <c r="N4202" s="30" t="s">
        <v>45</v>
      </c>
      <c r="O4202" s="28" t="str">
        <f>Def_Sistemas_Conectores_Cabos!$B$8</f>
        <v>SMA-RP 50-ohm</v>
      </c>
      <c r="P4202" s="19" t="str">
        <f>Def_Sistemas_Conectores_Cabos!$B$8</f>
        <v>SMA-RP 50-ohm</v>
      </c>
      <c r="Q4202" s="231" t="s">
        <v>1359</v>
      </c>
      <c r="R4202" s="45">
        <v>0.5</v>
      </c>
      <c r="S4202" s="45">
        <v>0.5</v>
      </c>
      <c r="T4202" s="19" t="str">
        <f>Def_Sistemas_Conectores_Cabos!$C$8</f>
        <v>Cabo coaxial semi-rígido</v>
      </c>
      <c r="U4202" s="56"/>
      <c r="V4202" s="33"/>
      <c r="W4202" s="33"/>
      <c r="X4202" s="33"/>
    </row>
    <row r="4203" ht="15.75" customHeight="1">
      <c r="A4203" s="19" t="str">
        <f>Def_Sistemas_Conectores_Cabos!$A$22</f>
        <v>BPM de elétrons</v>
      </c>
      <c r="B4203" s="22" t="str">
        <f>Datas_Entregas!$A$3</f>
        <v>BTS/Anel</v>
      </c>
      <c r="C4203" s="25">
        <f t="array" ref="C4203">INDEX(Datas_Entregas!$B$2:$B$100, MATCH(B4203, Datas_Entregas!$A$2:$A$100, 0), 1)</f>
        <v>43296</v>
      </c>
      <c r="D4203" s="22" t="str">
        <f>Def_Status_Montagem!$A$4</f>
        <v>Comprado / Esperando entrega</v>
      </c>
      <c r="E4203" s="35" t="str">
        <f>Def_Status_Montagem!$B$4</f>
        <v>Contratada (inclui etiqueta)</v>
      </c>
      <c r="F4203" s="26"/>
      <c r="G4203" s="27"/>
      <c r="H4203" s="26" t="str">
        <f t="array" ref="H4203">INDEX(Def_Instancias_Equipamentos!$E$2:$E$5135, MATCH(K4203, Def_Instancias_Equipamentos!$D$2:$D$5135, 0), 1)</f>
        <v>SI-19M2</v>
      </c>
      <c r="I4203" s="27" t="str">
        <f t="array" ref="I4203">INDEX(Def_Instancias_Equipamentos!$E$2:$E$5135, MATCH(L4203, Def_Instancias_Equipamentos!$D$2:$D$5135, 0), 1)</f>
        <v>SI-19M2</v>
      </c>
      <c r="J4203" s="27" t="str">
        <f t="shared" si="26"/>
        <v>INTERNO</v>
      </c>
      <c r="K4203" s="28" t="str">
        <f>Def_Instancias_Equipamentos!$D$681</f>
        <v>SI-19M2:DI-BPMPkup</v>
      </c>
      <c r="L4203" s="19" t="str">
        <f>Def_Instancias_Equipamentos!$D$1192</f>
        <v>SI-19M2:DI-BPMSigPatch</v>
      </c>
      <c r="M4203" s="44" t="s">
        <v>74</v>
      </c>
      <c r="N4203" s="30" t="s">
        <v>45</v>
      </c>
      <c r="O4203" s="28" t="str">
        <f>Def_Sistemas_Conectores_Cabos!$B$8</f>
        <v>SMA-RP 50-ohm</v>
      </c>
      <c r="P4203" s="19" t="str">
        <f>Def_Sistemas_Conectores_Cabos!$B$8</f>
        <v>SMA-RP 50-ohm</v>
      </c>
      <c r="Q4203" s="231" t="s">
        <v>1359</v>
      </c>
      <c r="R4203" s="45">
        <v>0.5</v>
      </c>
      <c r="S4203" s="45">
        <v>0.5</v>
      </c>
      <c r="T4203" s="19" t="str">
        <f>Def_Sistemas_Conectores_Cabos!$C$8</f>
        <v>Cabo coaxial semi-rígido</v>
      </c>
      <c r="U4203" s="56"/>
      <c r="V4203" s="33"/>
      <c r="W4203" s="33"/>
      <c r="X4203" s="33"/>
    </row>
    <row r="4204" ht="15.75" customHeight="1">
      <c r="A4204" s="19" t="str">
        <f>Def_Sistemas_Conectores_Cabos!$A$22</f>
        <v>BPM de elétrons</v>
      </c>
      <c r="B4204" s="22" t="str">
        <f>Datas_Entregas!$A$3</f>
        <v>BTS/Anel</v>
      </c>
      <c r="C4204" s="25">
        <f t="array" ref="C4204">INDEX(Datas_Entregas!$B$2:$B$100, MATCH(B4204, Datas_Entregas!$A$2:$A$100, 0), 1)</f>
        <v>43296</v>
      </c>
      <c r="D4204" s="22" t="str">
        <f>Def_Status_Montagem!$A$4</f>
        <v>Comprado / Esperando entrega</v>
      </c>
      <c r="E4204" s="35" t="str">
        <f>Def_Status_Montagem!$B$4</f>
        <v>Contratada (inclui etiqueta)</v>
      </c>
      <c r="F4204" s="26"/>
      <c r="G4204" s="27"/>
      <c r="H4204" s="26" t="str">
        <f t="array" ref="H4204">INDEX(Def_Instancias_Equipamentos!$E$2:$E$5135, MATCH(K4204, Def_Instancias_Equipamentos!$D$2:$D$5135, 0), 1)</f>
        <v>SI-19SP</v>
      </c>
      <c r="I4204" s="27" t="str">
        <f t="array" ref="I4204">INDEX(Def_Instancias_Equipamentos!$E$2:$E$5135, MATCH(L4204, Def_Instancias_Equipamentos!$D$2:$D$5135, 0), 1)</f>
        <v>SI-19SP</v>
      </c>
      <c r="J4204" s="27" t="str">
        <f t="shared" si="26"/>
        <v>INTERNO</v>
      </c>
      <c r="K4204" s="28" t="str">
        <f>Def_Instancias_Equipamentos!$D$726</f>
        <v>SI-19SP:DI-BPMPkup-1</v>
      </c>
      <c r="L4204" s="19" t="str">
        <f>Def_Instancias_Equipamentos!$D$1237</f>
        <v>SI-19SP:DI-BPMSigPatch-1</v>
      </c>
      <c r="M4204" s="44" t="s">
        <v>74</v>
      </c>
      <c r="N4204" s="30" t="s">
        <v>45</v>
      </c>
      <c r="O4204" s="28" t="str">
        <f>Def_Sistemas_Conectores_Cabos!$B$8</f>
        <v>SMA-RP 50-ohm</v>
      </c>
      <c r="P4204" s="19" t="str">
        <f>Def_Sistemas_Conectores_Cabos!$B$8</f>
        <v>SMA-RP 50-ohm</v>
      </c>
      <c r="Q4204" s="231" t="s">
        <v>1359</v>
      </c>
      <c r="R4204" s="45">
        <v>0.5</v>
      </c>
      <c r="S4204" s="45">
        <v>0.5</v>
      </c>
      <c r="T4204" s="19" t="str">
        <f>Def_Sistemas_Conectores_Cabos!$C$8</f>
        <v>Cabo coaxial semi-rígido</v>
      </c>
      <c r="U4204" s="56"/>
      <c r="V4204" s="33"/>
      <c r="W4204" s="33"/>
      <c r="X4204" s="33"/>
    </row>
    <row r="4205" ht="15.75" customHeight="1">
      <c r="A4205" s="19" t="str">
        <f>Def_Sistemas_Conectores_Cabos!$A$22</f>
        <v>BPM de elétrons</v>
      </c>
      <c r="B4205" s="22" t="str">
        <f>Datas_Entregas!$A$3</f>
        <v>BTS/Anel</v>
      </c>
      <c r="C4205" s="25">
        <f t="array" ref="C4205">INDEX(Datas_Entregas!$B$2:$B$100, MATCH(B4205, Datas_Entregas!$A$2:$A$100, 0), 1)</f>
        <v>43296</v>
      </c>
      <c r="D4205" s="22" t="str">
        <f>Def_Status_Montagem!$A$4</f>
        <v>Comprado / Esperando entrega</v>
      </c>
      <c r="E4205" s="35" t="str">
        <f>Def_Status_Montagem!$B$4</f>
        <v>Contratada (inclui etiqueta)</v>
      </c>
      <c r="F4205" s="26"/>
      <c r="G4205" s="27"/>
      <c r="H4205" s="26" t="str">
        <f t="array" ref="H4205">INDEX(Def_Instancias_Equipamentos!$E$2:$E$5135, MATCH(K4205, Def_Instancias_Equipamentos!$D$2:$D$5135, 0), 1)</f>
        <v>SI-19SP</v>
      </c>
      <c r="I4205" s="27" t="str">
        <f t="array" ref="I4205">INDEX(Def_Instancias_Equipamentos!$E$2:$E$5135, MATCH(L4205, Def_Instancias_Equipamentos!$D$2:$D$5135, 0), 1)</f>
        <v>SI-19SP</v>
      </c>
      <c r="J4205" s="27" t="str">
        <f t="shared" si="26"/>
        <v>INTERNO</v>
      </c>
      <c r="K4205" s="28" t="str">
        <f>Def_Instancias_Equipamentos!$D$727</f>
        <v>SI-19SP:DI-BPMPkup-2</v>
      </c>
      <c r="L4205" s="19" t="str">
        <f>Def_Instancias_Equipamentos!$D$1238</f>
        <v>SI-19SP:DI-BPMSigPatch-2</v>
      </c>
      <c r="M4205" s="44" t="s">
        <v>74</v>
      </c>
      <c r="N4205" s="30" t="s">
        <v>45</v>
      </c>
      <c r="O4205" s="28" t="str">
        <f>Def_Sistemas_Conectores_Cabos!$B$8</f>
        <v>SMA-RP 50-ohm</v>
      </c>
      <c r="P4205" s="19" t="str">
        <f>Def_Sistemas_Conectores_Cabos!$B$8</f>
        <v>SMA-RP 50-ohm</v>
      </c>
      <c r="Q4205" s="231" t="s">
        <v>1359</v>
      </c>
      <c r="R4205" s="45">
        <v>0.5</v>
      </c>
      <c r="S4205" s="45">
        <v>0.5</v>
      </c>
      <c r="T4205" s="19" t="str">
        <f>Def_Sistemas_Conectores_Cabos!$C$8</f>
        <v>Cabo coaxial semi-rígido</v>
      </c>
      <c r="U4205" s="56"/>
      <c r="V4205" s="33"/>
      <c r="W4205" s="33"/>
      <c r="X4205" s="33"/>
    </row>
    <row r="4206" ht="15.75" customHeight="1">
      <c r="A4206" s="19" t="str">
        <f>Def_Sistemas_Conectores_Cabos!$A$22</f>
        <v>BPM de elétrons</v>
      </c>
      <c r="B4206" s="22" t="str">
        <f>Datas_Entregas!$A$3</f>
        <v>BTS/Anel</v>
      </c>
      <c r="C4206" s="25">
        <f t="array" ref="C4206">INDEX(Datas_Entregas!$B$2:$B$100, MATCH(B4206, Datas_Entregas!$A$2:$A$100, 0), 1)</f>
        <v>43296</v>
      </c>
      <c r="D4206" s="22" t="str">
        <f>Def_Status_Montagem!$A$4</f>
        <v>Comprado / Esperando entrega</v>
      </c>
      <c r="E4206" s="35" t="str">
        <f>Def_Status_Montagem!$B$4</f>
        <v>Contratada (inclui etiqueta)</v>
      </c>
      <c r="F4206" s="26"/>
      <c r="G4206" s="27"/>
      <c r="H4206" s="26" t="str">
        <f t="array" ref="H4206">INDEX(Def_Instancias_Equipamentos!$E$2:$E$5135, MATCH(K4206, Def_Instancias_Equipamentos!$D$2:$D$5135, 0), 1)</f>
        <v>SI-20C1</v>
      </c>
      <c r="I4206" s="27" t="str">
        <f t="array" ref="I4206">INDEX(Def_Instancias_Equipamentos!$E$2:$E$5135, MATCH(L4206, Def_Instancias_Equipamentos!$D$2:$D$5135, 0), 1)</f>
        <v>SI-20C1</v>
      </c>
      <c r="J4206" s="27" t="str">
        <f t="shared" si="26"/>
        <v>INTERNO</v>
      </c>
      <c r="K4206" s="28" t="str">
        <f>Def_Instancias_Equipamentos!$D$682</f>
        <v>SI-20C1:DI-BPMPkup-1</v>
      </c>
      <c r="L4206" s="19" t="str">
        <f>Def_Instancias_Equipamentos!$D$1193</f>
        <v>SI-20C1:DI-BPMSigPatch-1</v>
      </c>
      <c r="M4206" s="44" t="s">
        <v>74</v>
      </c>
      <c r="N4206" s="30" t="s">
        <v>45</v>
      </c>
      <c r="O4206" s="28" t="str">
        <f>Def_Sistemas_Conectores_Cabos!$B$8</f>
        <v>SMA-RP 50-ohm</v>
      </c>
      <c r="P4206" s="19" t="str">
        <f>Def_Sistemas_Conectores_Cabos!$B$8</f>
        <v>SMA-RP 50-ohm</v>
      </c>
      <c r="Q4206" s="231" t="s">
        <v>1359</v>
      </c>
      <c r="R4206" s="45">
        <v>0.5</v>
      </c>
      <c r="S4206" s="45">
        <v>0.5</v>
      </c>
      <c r="T4206" s="19" t="str">
        <f>Def_Sistemas_Conectores_Cabos!$C$8</f>
        <v>Cabo coaxial semi-rígido</v>
      </c>
      <c r="U4206" s="56"/>
      <c r="V4206" s="33"/>
      <c r="W4206" s="33"/>
      <c r="X4206" s="33"/>
    </row>
    <row r="4207" ht="15.75" customHeight="1">
      <c r="A4207" s="19" t="str">
        <f>Def_Sistemas_Conectores_Cabos!$A$22</f>
        <v>BPM de elétrons</v>
      </c>
      <c r="B4207" s="22" t="str">
        <f>Datas_Entregas!$A$3</f>
        <v>BTS/Anel</v>
      </c>
      <c r="C4207" s="25">
        <f t="array" ref="C4207">INDEX(Datas_Entregas!$B$2:$B$100, MATCH(B4207, Datas_Entregas!$A$2:$A$100, 0), 1)</f>
        <v>43296</v>
      </c>
      <c r="D4207" s="22" t="str">
        <f>Def_Status_Montagem!$A$4</f>
        <v>Comprado / Esperando entrega</v>
      </c>
      <c r="E4207" s="35" t="str">
        <f>Def_Status_Montagem!$B$4</f>
        <v>Contratada (inclui etiqueta)</v>
      </c>
      <c r="F4207" s="26"/>
      <c r="G4207" s="27"/>
      <c r="H4207" s="26" t="str">
        <f t="array" ref="H4207">INDEX(Def_Instancias_Equipamentos!$E$2:$E$5135, MATCH(K4207, Def_Instancias_Equipamentos!$D$2:$D$5135, 0), 1)</f>
        <v>SI-20C1</v>
      </c>
      <c r="I4207" s="27" t="str">
        <f t="array" ref="I4207">INDEX(Def_Instancias_Equipamentos!$E$2:$E$5135, MATCH(L4207, Def_Instancias_Equipamentos!$D$2:$D$5135, 0), 1)</f>
        <v>SI-20C1</v>
      </c>
      <c r="J4207" s="27" t="str">
        <f t="shared" si="26"/>
        <v>INTERNO</v>
      </c>
      <c r="K4207" s="28" t="str">
        <f>Def_Instancias_Equipamentos!$D$683</f>
        <v>SI-20C1:DI-BPMPkup-2</v>
      </c>
      <c r="L4207" s="19" t="str">
        <f>Def_Instancias_Equipamentos!$D$1194</f>
        <v>SI-20C1:DI-BPMSigPatch-2</v>
      </c>
      <c r="M4207" s="44" t="s">
        <v>74</v>
      </c>
      <c r="N4207" s="30" t="s">
        <v>45</v>
      </c>
      <c r="O4207" s="28" t="str">
        <f>Def_Sistemas_Conectores_Cabos!$B$8</f>
        <v>SMA-RP 50-ohm</v>
      </c>
      <c r="P4207" s="19" t="str">
        <f>Def_Sistemas_Conectores_Cabos!$B$8</f>
        <v>SMA-RP 50-ohm</v>
      </c>
      <c r="Q4207" s="231" t="s">
        <v>1359</v>
      </c>
      <c r="R4207" s="45">
        <v>0.5</v>
      </c>
      <c r="S4207" s="45">
        <v>0.5</v>
      </c>
      <c r="T4207" s="19" t="str">
        <f>Def_Sistemas_Conectores_Cabos!$C$8</f>
        <v>Cabo coaxial semi-rígido</v>
      </c>
      <c r="U4207" s="56"/>
      <c r="V4207" s="33"/>
      <c r="W4207" s="33"/>
      <c r="X4207" s="33"/>
    </row>
    <row r="4208" ht="15.75" customHeight="1">
      <c r="A4208" s="19" t="str">
        <f>Def_Sistemas_Conectores_Cabos!$A$22</f>
        <v>BPM de elétrons</v>
      </c>
      <c r="B4208" s="22" t="str">
        <f>Datas_Entregas!$A$3</f>
        <v>BTS/Anel</v>
      </c>
      <c r="C4208" s="25">
        <f t="array" ref="C4208">INDEX(Datas_Entregas!$B$2:$B$100, MATCH(B4208, Datas_Entregas!$A$2:$A$100, 0), 1)</f>
        <v>43296</v>
      </c>
      <c r="D4208" s="22" t="str">
        <f>Def_Status_Montagem!$A$4</f>
        <v>Comprado / Esperando entrega</v>
      </c>
      <c r="E4208" s="35" t="str">
        <f>Def_Status_Montagem!$B$4</f>
        <v>Contratada (inclui etiqueta)</v>
      </c>
      <c r="F4208" s="26"/>
      <c r="G4208" s="27"/>
      <c r="H4208" s="26" t="str">
        <f t="array" ref="H4208">INDEX(Def_Instancias_Equipamentos!$E$2:$E$5135, MATCH(K4208, Def_Instancias_Equipamentos!$D$2:$D$5135, 0), 1)</f>
        <v>SI-20C2</v>
      </c>
      <c r="I4208" s="27" t="str">
        <f t="array" ref="I4208">INDEX(Def_Instancias_Equipamentos!$E$2:$E$5135, MATCH(L4208, Def_Instancias_Equipamentos!$D$2:$D$5135, 0), 1)</f>
        <v>SI-20C2</v>
      </c>
      <c r="J4208" s="27" t="str">
        <f t="shared" si="26"/>
        <v>INTERNO</v>
      </c>
      <c r="K4208" s="28" t="str">
        <f>Def_Instancias_Equipamentos!$D$684</f>
        <v>SI-20C2:DI-BPMPkup</v>
      </c>
      <c r="L4208" s="19" t="str">
        <f>Def_Instancias_Equipamentos!$D$1195</f>
        <v>SI-20C2:DI-BPMSigPatch</v>
      </c>
      <c r="M4208" s="44" t="s">
        <v>74</v>
      </c>
      <c r="N4208" s="30" t="s">
        <v>45</v>
      </c>
      <c r="O4208" s="28" t="str">
        <f>Def_Sistemas_Conectores_Cabos!$B$8</f>
        <v>SMA-RP 50-ohm</v>
      </c>
      <c r="P4208" s="19" t="str">
        <f>Def_Sistemas_Conectores_Cabos!$B$8</f>
        <v>SMA-RP 50-ohm</v>
      </c>
      <c r="Q4208" s="231" t="s">
        <v>1359</v>
      </c>
      <c r="R4208" s="45">
        <v>0.5</v>
      </c>
      <c r="S4208" s="45">
        <v>0.5</v>
      </c>
      <c r="T4208" s="19" t="str">
        <f>Def_Sistemas_Conectores_Cabos!$C$8</f>
        <v>Cabo coaxial semi-rígido</v>
      </c>
      <c r="U4208" s="56"/>
      <c r="V4208" s="33"/>
      <c r="W4208" s="33"/>
      <c r="X4208" s="33"/>
    </row>
    <row r="4209" ht="15.75" customHeight="1">
      <c r="A4209" s="19" t="str">
        <f>Def_Sistemas_Conectores_Cabos!$A$22</f>
        <v>BPM de elétrons</v>
      </c>
      <c r="B4209" s="22" t="str">
        <f>Datas_Entregas!$A$3</f>
        <v>BTS/Anel</v>
      </c>
      <c r="C4209" s="25">
        <f t="array" ref="C4209">INDEX(Datas_Entregas!$B$2:$B$100, MATCH(B4209, Datas_Entregas!$A$2:$A$100, 0), 1)</f>
        <v>43296</v>
      </c>
      <c r="D4209" s="22" t="str">
        <f>Def_Status_Montagem!$A$4</f>
        <v>Comprado / Esperando entrega</v>
      </c>
      <c r="E4209" s="35" t="str">
        <f>Def_Status_Montagem!$B$4</f>
        <v>Contratada (inclui etiqueta)</v>
      </c>
      <c r="F4209" s="26"/>
      <c r="G4209" s="27"/>
      <c r="H4209" s="26" t="str">
        <f t="array" ref="H4209">INDEX(Def_Instancias_Equipamentos!$E$2:$E$5135, MATCH(K4209, Def_Instancias_Equipamentos!$D$2:$D$5135, 0), 1)</f>
        <v>SI-20C3</v>
      </c>
      <c r="I4209" s="27" t="str">
        <f t="array" ref="I4209">INDEX(Def_Instancias_Equipamentos!$E$2:$E$5135, MATCH(L4209, Def_Instancias_Equipamentos!$D$2:$D$5135, 0), 1)</f>
        <v>SI-20C3</v>
      </c>
      <c r="J4209" s="27" t="str">
        <f t="shared" si="26"/>
        <v>INTERNO</v>
      </c>
      <c r="K4209" s="28" t="str">
        <f>Def_Instancias_Equipamentos!$D$685</f>
        <v>SI-20C3:DI-BPMPkup-1</v>
      </c>
      <c r="L4209" s="19" t="str">
        <f>Def_Instancias_Equipamentos!$D$1196</f>
        <v>SI-20C3:DI-BPMSigPatch-1</v>
      </c>
      <c r="M4209" s="44" t="s">
        <v>74</v>
      </c>
      <c r="N4209" s="30" t="s">
        <v>45</v>
      </c>
      <c r="O4209" s="28" t="str">
        <f>Def_Sistemas_Conectores_Cabos!$B$8</f>
        <v>SMA-RP 50-ohm</v>
      </c>
      <c r="P4209" s="19" t="str">
        <f>Def_Sistemas_Conectores_Cabos!$B$8</f>
        <v>SMA-RP 50-ohm</v>
      </c>
      <c r="Q4209" s="231" t="s">
        <v>1359</v>
      </c>
      <c r="R4209" s="45">
        <v>0.5</v>
      </c>
      <c r="S4209" s="45">
        <v>0.5</v>
      </c>
      <c r="T4209" s="19" t="str">
        <f>Def_Sistemas_Conectores_Cabos!$C$8</f>
        <v>Cabo coaxial semi-rígido</v>
      </c>
      <c r="U4209" s="56"/>
      <c r="V4209" s="33"/>
      <c r="W4209" s="33"/>
      <c r="X4209" s="33"/>
    </row>
    <row r="4210" ht="15.75" customHeight="1">
      <c r="A4210" s="19" t="str">
        <f>Def_Sistemas_Conectores_Cabos!$A$22</f>
        <v>BPM de elétrons</v>
      </c>
      <c r="B4210" s="22" t="str">
        <f>Datas_Entregas!$A$3</f>
        <v>BTS/Anel</v>
      </c>
      <c r="C4210" s="25">
        <f t="array" ref="C4210">INDEX(Datas_Entregas!$B$2:$B$100, MATCH(B4210, Datas_Entregas!$A$2:$A$100, 0), 1)</f>
        <v>43296</v>
      </c>
      <c r="D4210" s="22" t="str">
        <f>Def_Status_Montagem!$A$4</f>
        <v>Comprado / Esperando entrega</v>
      </c>
      <c r="E4210" s="35" t="str">
        <f>Def_Status_Montagem!$B$4</f>
        <v>Contratada (inclui etiqueta)</v>
      </c>
      <c r="F4210" s="26"/>
      <c r="G4210" s="27"/>
      <c r="H4210" s="26" t="str">
        <f t="array" ref="H4210">INDEX(Def_Instancias_Equipamentos!$E$2:$E$5135, MATCH(K4210, Def_Instancias_Equipamentos!$D$2:$D$5135, 0), 1)</f>
        <v>SI-20C3</v>
      </c>
      <c r="I4210" s="27" t="str">
        <f t="array" ref="I4210">INDEX(Def_Instancias_Equipamentos!$E$2:$E$5135, MATCH(L4210, Def_Instancias_Equipamentos!$D$2:$D$5135, 0), 1)</f>
        <v>SI-20C3</v>
      </c>
      <c r="J4210" s="27" t="str">
        <f t="shared" si="26"/>
        <v>INTERNO</v>
      </c>
      <c r="K4210" s="28" t="str">
        <f>Def_Instancias_Equipamentos!$D$686</f>
        <v>SI-20C3:DI-BPMPkup-2</v>
      </c>
      <c r="L4210" s="19" t="str">
        <f>Def_Instancias_Equipamentos!$D$1197</f>
        <v>SI-20C3:DI-BPMSigPatch-2</v>
      </c>
      <c r="M4210" s="44" t="s">
        <v>74</v>
      </c>
      <c r="N4210" s="30" t="s">
        <v>45</v>
      </c>
      <c r="O4210" s="28" t="str">
        <f>Def_Sistemas_Conectores_Cabos!$B$8</f>
        <v>SMA-RP 50-ohm</v>
      </c>
      <c r="P4210" s="19" t="str">
        <f>Def_Sistemas_Conectores_Cabos!$B$8</f>
        <v>SMA-RP 50-ohm</v>
      </c>
      <c r="Q4210" s="231" t="s">
        <v>1359</v>
      </c>
      <c r="R4210" s="45">
        <v>0.5</v>
      </c>
      <c r="S4210" s="45">
        <v>0.5</v>
      </c>
      <c r="T4210" s="19" t="str">
        <f>Def_Sistemas_Conectores_Cabos!$C$8</f>
        <v>Cabo coaxial semi-rígido</v>
      </c>
      <c r="U4210" s="56"/>
      <c r="V4210" s="33"/>
      <c r="W4210" s="33"/>
      <c r="X4210" s="33"/>
    </row>
    <row r="4211" ht="15.75" customHeight="1">
      <c r="A4211" s="19" t="str">
        <f>Def_Sistemas_Conectores_Cabos!$A$22</f>
        <v>BPM de elétrons</v>
      </c>
      <c r="B4211" s="22" t="str">
        <f>Datas_Entregas!$A$3</f>
        <v>BTS/Anel</v>
      </c>
      <c r="C4211" s="25">
        <f t="array" ref="C4211">INDEX(Datas_Entregas!$B$2:$B$100, MATCH(B4211, Datas_Entregas!$A$2:$A$100, 0), 1)</f>
        <v>43296</v>
      </c>
      <c r="D4211" s="22" t="str">
        <f>Def_Status_Montagem!$A$4</f>
        <v>Comprado / Esperando entrega</v>
      </c>
      <c r="E4211" s="35" t="str">
        <f>Def_Status_Montagem!$B$4</f>
        <v>Contratada (inclui etiqueta)</v>
      </c>
      <c r="F4211" s="26"/>
      <c r="G4211" s="27"/>
      <c r="H4211" s="26" t="str">
        <f t="array" ref="H4211">INDEX(Def_Instancias_Equipamentos!$E$2:$E$5135, MATCH(K4211, Def_Instancias_Equipamentos!$D$2:$D$5135, 0), 1)</f>
        <v>SI-20C4</v>
      </c>
      <c r="I4211" s="27" t="str">
        <f t="array" ref="I4211">INDEX(Def_Instancias_Equipamentos!$E$2:$E$5135, MATCH(L4211, Def_Instancias_Equipamentos!$D$2:$D$5135, 0), 1)</f>
        <v>SI-20C4</v>
      </c>
      <c r="J4211" s="27" t="str">
        <f t="shared" si="26"/>
        <v>INTERNO</v>
      </c>
      <c r="K4211" s="28" t="str">
        <f>Def_Instancias_Equipamentos!$D$687</f>
        <v>SI-20C4:DI-BPMPkup</v>
      </c>
      <c r="L4211" s="19" t="str">
        <f>Def_Instancias_Equipamentos!$D$1198</f>
        <v>SI-20C4:DI-BPMSigPatch</v>
      </c>
      <c r="M4211" s="44" t="s">
        <v>74</v>
      </c>
      <c r="N4211" s="30" t="s">
        <v>45</v>
      </c>
      <c r="O4211" s="28" t="str">
        <f>Def_Sistemas_Conectores_Cabos!$B$8</f>
        <v>SMA-RP 50-ohm</v>
      </c>
      <c r="P4211" s="19" t="str">
        <f>Def_Sistemas_Conectores_Cabos!$B$8</f>
        <v>SMA-RP 50-ohm</v>
      </c>
      <c r="Q4211" s="231" t="s">
        <v>1359</v>
      </c>
      <c r="R4211" s="45">
        <v>0.5</v>
      </c>
      <c r="S4211" s="45">
        <v>0.5</v>
      </c>
      <c r="T4211" s="19" t="str">
        <f>Def_Sistemas_Conectores_Cabos!$C$8</f>
        <v>Cabo coaxial semi-rígido</v>
      </c>
      <c r="U4211" s="56"/>
      <c r="V4211" s="33"/>
      <c r="W4211" s="33"/>
      <c r="X4211" s="33"/>
    </row>
    <row r="4212" ht="15.75" customHeight="1">
      <c r="A4212" s="19" t="str">
        <f>Def_Sistemas_Conectores_Cabos!$A$22</f>
        <v>BPM de elétrons</v>
      </c>
      <c r="B4212" s="22" t="str">
        <f>Datas_Entregas!$A$3</f>
        <v>BTS/Anel</v>
      </c>
      <c r="C4212" s="25">
        <f t="array" ref="C4212">INDEX(Datas_Entregas!$B$2:$B$100, MATCH(B4212, Datas_Entregas!$A$2:$A$100, 0), 1)</f>
        <v>43296</v>
      </c>
      <c r="D4212" s="22" t="str">
        <f>Def_Status_Montagem!$A$4</f>
        <v>Comprado / Esperando entrega</v>
      </c>
      <c r="E4212" s="35" t="str">
        <f>Def_Status_Montagem!$B$4</f>
        <v>Contratada (inclui etiqueta)</v>
      </c>
      <c r="F4212" s="26"/>
      <c r="G4212" s="27"/>
      <c r="H4212" s="26" t="str">
        <f t="array" ref="H4212">INDEX(Def_Instancias_Equipamentos!$E$2:$E$5135, MATCH(K4212, Def_Instancias_Equipamentos!$D$2:$D$5135, 0), 1)</f>
        <v>SI-20M1</v>
      </c>
      <c r="I4212" s="27" t="str">
        <f t="array" ref="I4212">INDEX(Def_Instancias_Equipamentos!$E$2:$E$5135, MATCH(L4212, Def_Instancias_Equipamentos!$D$2:$D$5135, 0), 1)</f>
        <v>SI-20M1</v>
      </c>
      <c r="J4212" s="27" t="str">
        <f t="shared" si="26"/>
        <v>INTERNO</v>
      </c>
      <c r="K4212" s="28" t="str">
        <f>Def_Instancias_Equipamentos!$D$688</f>
        <v>SI-20M1:DI-BPMPkup</v>
      </c>
      <c r="L4212" s="19" t="str">
        <f>Def_Instancias_Equipamentos!$D$1199</f>
        <v>SI-20M1:DI-BPMSigPatch</v>
      </c>
      <c r="M4212" s="44" t="s">
        <v>74</v>
      </c>
      <c r="N4212" s="30" t="s">
        <v>45</v>
      </c>
      <c r="O4212" s="28" t="str">
        <f>Def_Sistemas_Conectores_Cabos!$B$8</f>
        <v>SMA-RP 50-ohm</v>
      </c>
      <c r="P4212" s="19" t="str">
        <f>Def_Sistemas_Conectores_Cabos!$B$8</f>
        <v>SMA-RP 50-ohm</v>
      </c>
      <c r="Q4212" s="231" t="s">
        <v>1359</v>
      </c>
      <c r="R4212" s="45">
        <v>0.5</v>
      </c>
      <c r="S4212" s="45">
        <v>0.5</v>
      </c>
      <c r="T4212" s="19" t="str">
        <f>Def_Sistemas_Conectores_Cabos!$C$8</f>
        <v>Cabo coaxial semi-rígido</v>
      </c>
      <c r="U4212" s="56"/>
      <c r="V4212" s="33"/>
      <c r="W4212" s="33"/>
      <c r="X4212" s="33"/>
    </row>
    <row r="4213" ht="15.75" customHeight="1">
      <c r="A4213" s="19" t="str">
        <f>Def_Sistemas_Conectores_Cabos!$A$22</f>
        <v>BPM de elétrons</v>
      </c>
      <c r="B4213" s="22" t="str">
        <f>Datas_Entregas!$A$3</f>
        <v>BTS/Anel</v>
      </c>
      <c r="C4213" s="25">
        <f t="array" ref="C4213">INDEX(Datas_Entregas!$B$2:$B$100, MATCH(B4213, Datas_Entregas!$A$2:$A$100, 0), 1)</f>
        <v>43296</v>
      </c>
      <c r="D4213" s="22" t="str">
        <f>Def_Status_Montagem!$A$4</f>
        <v>Comprado / Esperando entrega</v>
      </c>
      <c r="E4213" s="35" t="str">
        <f>Def_Status_Montagem!$B$4</f>
        <v>Contratada (inclui etiqueta)</v>
      </c>
      <c r="F4213" s="26"/>
      <c r="G4213" s="27"/>
      <c r="H4213" s="26" t="str">
        <f t="array" ref="H4213">INDEX(Def_Instancias_Equipamentos!$E$2:$E$5135, MATCH(K4213, Def_Instancias_Equipamentos!$D$2:$D$5135, 0), 1)</f>
        <v>SI-20M2</v>
      </c>
      <c r="I4213" s="27" t="str">
        <f t="array" ref="I4213">INDEX(Def_Instancias_Equipamentos!$E$2:$E$5135, MATCH(L4213, Def_Instancias_Equipamentos!$D$2:$D$5135, 0), 1)</f>
        <v>SI-20M2</v>
      </c>
      <c r="J4213" s="27" t="str">
        <f t="shared" si="26"/>
        <v>INTERNO</v>
      </c>
      <c r="K4213" s="28" t="str">
        <f>Def_Instancias_Equipamentos!$D$689</f>
        <v>SI-20M2:DI-BPMPkup</v>
      </c>
      <c r="L4213" s="19" t="str">
        <f>Def_Instancias_Equipamentos!$D$1200</f>
        <v>SI-20M2:DI-BPMSigPatch</v>
      </c>
      <c r="M4213" s="44" t="s">
        <v>74</v>
      </c>
      <c r="N4213" s="30" t="s">
        <v>45</v>
      </c>
      <c r="O4213" s="28" t="str">
        <f>Def_Sistemas_Conectores_Cabos!$B$8</f>
        <v>SMA-RP 50-ohm</v>
      </c>
      <c r="P4213" s="19" t="str">
        <f>Def_Sistemas_Conectores_Cabos!$B$8</f>
        <v>SMA-RP 50-ohm</v>
      </c>
      <c r="Q4213" s="231" t="s">
        <v>1359</v>
      </c>
      <c r="R4213" s="45">
        <v>0.5</v>
      </c>
      <c r="S4213" s="45">
        <v>0.5</v>
      </c>
      <c r="T4213" s="19" t="str">
        <f>Def_Sistemas_Conectores_Cabos!$C$8</f>
        <v>Cabo coaxial semi-rígido</v>
      </c>
      <c r="U4213" s="56"/>
      <c r="V4213" s="33"/>
      <c r="W4213" s="33"/>
      <c r="X4213" s="33"/>
    </row>
    <row r="4214" ht="15.75" customHeight="1">
      <c r="A4214" s="19" t="str">
        <f>Def_Sistemas_Conectores_Cabos!$A$22</f>
        <v>BPM de elétrons</v>
      </c>
      <c r="B4214" s="22" t="str">
        <f>Datas_Entregas!$A$3</f>
        <v>BTS/Anel</v>
      </c>
      <c r="C4214" s="25">
        <f t="array" ref="C4214">INDEX(Datas_Entregas!$B$2:$B$100, MATCH(B4214, Datas_Entregas!$A$2:$A$100, 0), 1)</f>
        <v>43296</v>
      </c>
      <c r="D4214" s="22" t="str">
        <f>Def_Status_Montagem!$A$4</f>
        <v>Comprado / Esperando entrega</v>
      </c>
      <c r="E4214" s="35" t="str">
        <f>Def_Status_Montagem!$B$4</f>
        <v>Contratada (inclui etiqueta)</v>
      </c>
      <c r="F4214" s="26"/>
      <c r="G4214" s="27"/>
      <c r="H4214" s="26" t="str">
        <f t="array" ref="H4214">INDEX(Def_Instancias_Equipamentos!$E$2:$E$5135, MATCH(K4214, Def_Instancias_Equipamentos!$D$2:$D$5135, 0), 1)</f>
        <v>SI-20SB</v>
      </c>
      <c r="I4214" s="27" t="str">
        <f t="array" ref="I4214">INDEX(Def_Instancias_Equipamentos!$E$2:$E$5135, MATCH(L4214, Def_Instancias_Equipamentos!$D$2:$D$5135, 0), 1)</f>
        <v>SI-20SB</v>
      </c>
      <c r="J4214" s="27" t="str">
        <f t="shared" si="26"/>
        <v>INTERNO</v>
      </c>
      <c r="K4214" s="28" t="str">
        <f>Def_Instancias_Equipamentos!$D$728</f>
        <v>SI-20SB:DI-BPMPkup-1</v>
      </c>
      <c r="L4214" s="19" t="str">
        <f>Def_Instancias_Equipamentos!$D$1239</f>
        <v>SI-20SB:DI-BPMSigPatch-1</v>
      </c>
      <c r="M4214" s="44" t="s">
        <v>74</v>
      </c>
      <c r="N4214" s="30" t="s">
        <v>45</v>
      </c>
      <c r="O4214" s="28" t="str">
        <f>Def_Sistemas_Conectores_Cabos!$B$8</f>
        <v>SMA-RP 50-ohm</v>
      </c>
      <c r="P4214" s="19" t="str">
        <f>Def_Sistemas_Conectores_Cabos!$B$8</f>
        <v>SMA-RP 50-ohm</v>
      </c>
      <c r="Q4214" s="231" t="s">
        <v>1359</v>
      </c>
      <c r="R4214" s="45">
        <v>0.5</v>
      </c>
      <c r="S4214" s="45">
        <v>0.5</v>
      </c>
      <c r="T4214" s="19" t="str">
        <f>Def_Sistemas_Conectores_Cabos!$C$8</f>
        <v>Cabo coaxial semi-rígido</v>
      </c>
      <c r="U4214" s="56"/>
      <c r="V4214" s="33"/>
      <c r="W4214" s="33"/>
      <c r="X4214" s="33"/>
    </row>
    <row r="4215" ht="15.75" customHeight="1">
      <c r="A4215" s="19" t="str">
        <f>Def_Sistemas_Conectores_Cabos!$A$22</f>
        <v>BPM de elétrons</v>
      </c>
      <c r="B4215" s="22" t="str">
        <f>Datas_Entregas!$A$3</f>
        <v>BTS/Anel</v>
      </c>
      <c r="C4215" s="25">
        <f t="array" ref="C4215">INDEX(Datas_Entregas!$B$2:$B$100, MATCH(B4215, Datas_Entregas!$A$2:$A$100, 0), 1)</f>
        <v>43296</v>
      </c>
      <c r="D4215" s="22" t="str">
        <f>Def_Status_Montagem!$A$4</f>
        <v>Comprado / Esperando entrega</v>
      </c>
      <c r="E4215" s="35" t="str">
        <f>Def_Status_Montagem!$B$4</f>
        <v>Contratada (inclui etiqueta)</v>
      </c>
      <c r="F4215" s="26"/>
      <c r="G4215" s="27"/>
      <c r="H4215" s="26" t="str">
        <f t="array" ref="H4215">INDEX(Def_Instancias_Equipamentos!$E$2:$E$5135, MATCH(K4215, Def_Instancias_Equipamentos!$D$2:$D$5135, 0), 1)</f>
        <v>SI-20SB</v>
      </c>
      <c r="I4215" s="27" t="str">
        <f t="array" ref="I4215">INDEX(Def_Instancias_Equipamentos!$E$2:$E$5135, MATCH(L4215, Def_Instancias_Equipamentos!$D$2:$D$5135, 0), 1)</f>
        <v>SI-20SB</v>
      </c>
      <c r="J4215" s="27" t="str">
        <f t="shared" si="26"/>
        <v>INTERNO</v>
      </c>
      <c r="K4215" s="28" t="str">
        <f>Def_Instancias_Equipamentos!$D$729</f>
        <v>SI-20SB:DI-BPMPkup-2</v>
      </c>
      <c r="L4215" s="19" t="str">
        <f>Def_Instancias_Equipamentos!$D$1240</f>
        <v>SI-20SB:DI-BPMSigPatch-2</v>
      </c>
      <c r="M4215" s="44" t="s">
        <v>74</v>
      </c>
      <c r="N4215" s="30" t="s">
        <v>45</v>
      </c>
      <c r="O4215" s="28" t="str">
        <f>Def_Sistemas_Conectores_Cabos!$B$8</f>
        <v>SMA-RP 50-ohm</v>
      </c>
      <c r="P4215" s="19" t="str">
        <f>Def_Sistemas_Conectores_Cabos!$B$8</f>
        <v>SMA-RP 50-ohm</v>
      </c>
      <c r="Q4215" s="231" t="s">
        <v>1359</v>
      </c>
      <c r="R4215" s="45">
        <v>0.5</v>
      </c>
      <c r="S4215" s="45">
        <v>0.5</v>
      </c>
      <c r="T4215" s="19" t="str">
        <f>Def_Sistemas_Conectores_Cabos!$C$8</f>
        <v>Cabo coaxial semi-rígido</v>
      </c>
      <c r="U4215" s="56"/>
      <c r="V4215" s="33"/>
      <c r="W4215" s="33"/>
      <c r="X4215" s="33"/>
    </row>
    <row r="4216" ht="15.75" customHeight="1">
      <c r="A4216" s="19" t="str">
        <f>Def_Sistemas_Conectores_Cabos!$A$22</f>
        <v>BPM de elétrons</v>
      </c>
      <c r="B4216" s="22" t="str">
        <f>Datas_Entregas!$A$2</f>
        <v>Booster/LTB</v>
      </c>
      <c r="C4216" s="25">
        <f t="array" ref="C4216">INDEX(Datas_Entregas!$B$2:$B$100, MATCH(B4216, Datas_Entregas!$A$2:$A$100, 0), 1)</f>
        <v>43266</v>
      </c>
      <c r="D4216" s="22" t="str">
        <f>Def_Status_Montagem!$A$4</f>
        <v>Comprado / Esperando entrega</v>
      </c>
      <c r="E4216" s="35" t="str">
        <f>Def_Status_Montagem!$B$4</f>
        <v>Contratada (inclui etiqueta)</v>
      </c>
      <c r="F4216" s="26"/>
      <c r="G4216" s="27"/>
      <c r="H4216" s="26" t="str">
        <f t="array" ref="H4216">INDEX(Def_Instancias_Equipamentos!$E$2:$E$5135, MATCH(K4216, Def_Instancias_Equipamentos!$D$2:$D$5135, 0), 1)</f>
        <v>BO-01U</v>
      </c>
      <c r="I4216" s="27" t="str">
        <f t="array" ref="I4216">INDEX(Def_Instancias_Equipamentos!$E$2:$E$5135, MATCH(L4216, Def_Instancias_Equipamentos!$D$2:$D$5135, 0), 1)</f>
        <v>BO-01U</v>
      </c>
      <c r="J4216" s="27" t="str">
        <f t="shared" si="26"/>
        <v>INTERNO</v>
      </c>
      <c r="K4216" s="28" t="str">
        <f>Def_Instancias_Equipamentos!$D$480</f>
        <v>BO-01U:DI-BPMPkup</v>
      </c>
      <c r="L4216" s="19" t="str">
        <f>Def_Instancias_Equipamentos!$D$991</f>
        <v>BO-01U:DI-BPMSigPatch</v>
      </c>
      <c r="M4216" s="44" t="s">
        <v>77</v>
      </c>
      <c r="N4216" s="30" t="s">
        <v>48</v>
      </c>
      <c r="O4216" s="28" t="str">
        <f>Def_Sistemas_Conectores_Cabos!$B$8</f>
        <v>SMA-RP 50-ohm</v>
      </c>
      <c r="P4216" s="19" t="str">
        <f>Def_Sistemas_Conectores_Cabos!$B$8</f>
        <v>SMA-RP 50-ohm</v>
      </c>
      <c r="Q4216" s="231" t="s">
        <v>1360</v>
      </c>
      <c r="R4216" s="45">
        <v>0.5</v>
      </c>
      <c r="S4216" s="45">
        <v>0.5</v>
      </c>
      <c r="T4216" s="19" t="str">
        <f>Def_Sistemas_Conectores_Cabos!$C$8</f>
        <v>Cabo coaxial semi-rígido</v>
      </c>
      <c r="U4216" s="56"/>
      <c r="V4216" s="33"/>
      <c r="W4216" s="33"/>
      <c r="X4216" s="33"/>
    </row>
    <row r="4217" ht="15.75" customHeight="1">
      <c r="A4217" s="19" t="str">
        <f>Def_Sistemas_Conectores_Cabos!$A$22</f>
        <v>BPM de elétrons</v>
      </c>
      <c r="B4217" s="22" t="str">
        <f>Datas_Entregas!$A$2</f>
        <v>Booster/LTB</v>
      </c>
      <c r="C4217" s="25">
        <f t="array" ref="C4217">INDEX(Datas_Entregas!$B$2:$B$100, MATCH(B4217, Datas_Entregas!$A$2:$A$100, 0), 1)</f>
        <v>43266</v>
      </c>
      <c r="D4217" s="22" t="str">
        <f>Def_Status_Montagem!$A$4</f>
        <v>Comprado / Esperando entrega</v>
      </c>
      <c r="E4217" s="35" t="str">
        <f>Def_Status_Montagem!$B$4</f>
        <v>Contratada (inclui etiqueta)</v>
      </c>
      <c r="F4217" s="26"/>
      <c r="G4217" s="27"/>
      <c r="H4217" s="26" t="str">
        <f t="array" ref="H4217">INDEX(Def_Instancias_Equipamentos!$E$2:$E$5135, MATCH(K4217, Def_Instancias_Equipamentos!$D$2:$D$5135, 0), 1)</f>
        <v>BO-02U</v>
      </c>
      <c r="I4217" s="27" t="str">
        <f t="array" ref="I4217">INDEX(Def_Instancias_Equipamentos!$E$2:$E$5135, MATCH(L4217, Def_Instancias_Equipamentos!$D$2:$D$5135, 0), 1)</f>
        <v>BO-02U</v>
      </c>
      <c r="J4217" s="27" t="str">
        <f t="shared" si="26"/>
        <v>INTERNO</v>
      </c>
      <c r="K4217" s="28" t="str">
        <f>Def_Instancias_Equipamentos!$D$481</f>
        <v>BO-02U:DI-BPMPkup</v>
      </c>
      <c r="L4217" s="19" t="str">
        <f>Def_Instancias_Equipamentos!$D$992</f>
        <v>BO-02U:DI-BPMSigPatch</v>
      </c>
      <c r="M4217" s="44" t="s">
        <v>77</v>
      </c>
      <c r="N4217" s="30" t="s">
        <v>48</v>
      </c>
      <c r="O4217" s="28" t="str">
        <f>Def_Sistemas_Conectores_Cabos!$B$8</f>
        <v>SMA-RP 50-ohm</v>
      </c>
      <c r="P4217" s="19" t="str">
        <f>Def_Sistemas_Conectores_Cabos!$B$8</f>
        <v>SMA-RP 50-ohm</v>
      </c>
      <c r="Q4217" s="231" t="s">
        <v>1360</v>
      </c>
      <c r="R4217" s="45">
        <v>0.5</v>
      </c>
      <c r="S4217" s="45">
        <v>0.5</v>
      </c>
      <c r="T4217" s="19" t="str">
        <f>Def_Sistemas_Conectores_Cabos!$C$8</f>
        <v>Cabo coaxial semi-rígido</v>
      </c>
      <c r="U4217" s="56"/>
      <c r="V4217" s="33"/>
      <c r="W4217" s="33"/>
      <c r="X4217" s="33"/>
    </row>
    <row r="4218" ht="15.75" customHeight="1">
      <c r="A4218" s="19" t="str">
        <f>Def_Sistemas_Conectores_Cabos!$A$22</f>
        <v>BPM de elétrons</v>
      </c>
      <c r="B4218" s="22" t="str">
        <f>Datas_Entregas!$A$2</f>
        <v>Booster/LTB</v>
      </c>
      <c r="C4218" s="25">
        <f t="array" ref="C4218">INDEX(Datas_Entregas!$B$2:$B$100, MATCH(B4218, Datas_Entregas!$A$2:$A$100, 0), 1)</f>
        <v>43266</v>
      </c>
      <c r="D4218" s="22" t="str">
        <f>Def_Status_Montagem!$A$4</f>
        <v>Comprado / Esperando entrega</v>
      </c>
      <c r="E4218" s="35" t="str">
        <f>Def_Status_Montagem!$B$4</f>
        <v>Contratada (inclui etiqueta)</v>
      </c>
      <c r="F4218" s="26"/>
      <c r="G4218" s="27"/>
      <c r="H4218" s="26" t="str">
        <f t="array" ref="H4218">INDEX(Def_Instancias_Equipamentos!$E$2:$E$5135, MATCH(K4218, Def_Instancias_Equipamentos!$D$2:$D$5135, 0), 1)</f>
        <v>BO-03U</v>
      </c>
      <c r="I4218" s="27" t="str">
        <f t="array" ref="I4218">INDEX(Def_Instancias_Equipamentos!$E$2:$E$5135, MATCH(L4218, Def_Instancias_Equipamentos!$D$2:$D$5135, 0), 1)</f>
        <v>BO-03U</v>
      </c>
      <c r="J4218" s="27" t="str">
        <f t="shared" si="26"/>
        <v>INTERNO</v>
      </c>
      <c r="K4218" s="28" t="str">
        <f>Def_Instancias_Equipamentos!$D$482</f>
        <v>BO-03U:DI-BPMPkup</v>
      </c>
      <c r="L4218" s="19" t="str">
        <f>Def_Instancias_Equipamentos!$D$993</f>
        <v>BO-03U:DI-BPMSigPatch</v>
      </c>
      <c r="M4218" s="44" t="s">
        <v>77</v>
      </c>
      <c r="N4218" s="30" t="s">
        <v>48</v>
      </c>
      <c r="O4218" s="28" t="str">
        <f>Def_Sistemas_Conectores_Cabos!$B$8</f>
        <v>SMA-RP 50-ohm</v>
      </c>
      <c r="P4218" s="19" t="str">
        <f>Def_Sistemas_Conectores_Cabos!$B$8</f>
        <v>SMA-RP 50-ohm</v>
      </c>
      <c r="Q4218" s="231" t="s">
        <v>1360</v>
      </c>
      <c r="R4218" s="45">
        <v>0.5</v>
      </c>
      <c r="S4218" s="45">
        <v>0.5</v>
      </c>
      <c r="T4218" s="19" t="str">
        <f>Def_Sistemas_Conectores_Cabos!$C$8</f>
        <v>Cabo coaxial semi-rígido</v>
      </c>
      <c r="U4218" s="56"/>
      <c r="V4218" s="33"/>
      <c r="W4218" s="33"/>
      <c r="X4218" s="33"/>
    </row>
    <row r="4219" ht="15.75" customHeight="1">
      <c r="A4219" s="19" t="str">
        <f>Def_Sistemas_Conectores_Cabos!$A$22</f>
        <v>BPM de elétrons</v>
      </c>
      <c r="B4219" s="22" t="str">
        <f>Datas_Entregas!$A$2</f>
        <v>Booster/LTB</v>
      </c>
      <c r="C4219" s="25">
        <f t="array" ref="C4219">INDEX(Datas_Entregas!$B$2:$B$100, MATCH(B4219, Datas_Entregas!$A$2:$A$100, 0), 1)</f>
        <v>43266</v>
      </c>
      <c r="D4219" s="22" t="str">
        <f>Def_Status_Montagem!$A$4</f>
        <v>Comprado / Esperando entrega</v>
      </c>
      <c r="E4219" s="35" t="str">
        <f>Def_Status_Montagem!$B$4</f>
        <v>Contratada (inclui etiqueta)</v>
      </c>
      <c r="F4219" s="26"/>
      <c r="G4219" s="27"/>
      <c r="H4219" s="26" t="str">
        <f t="array" ref="H4219">INDEX(Def_Instancias_Equipamentos!$E$2:$E$5135, MATCH(K4219, Def_Instancias_Equipamentos!$D$2:$D$5135, 0), 1)</f>
        <v>BO-04U</v>
      </c>
      <c r="I4219" s="27" t="str">
        <f t="array" ref="I4219">INDEX(Def_Instancias_Equipamentos!$E$2:$E$5135, MATCH(L4219, Def_Instancias_Equipamentos!$D$2:$D$5135, 0), 1)</f>
        <v>BO-04U</v>
      </c>
      <c r="J4219" s="27" t="str">
        <f t="shared" si="26"/>
        <v>INTERNO</v>
      </c>
      <c r="K4219" s="28" t="str">
        <f>Def_Instancias_Equipamentos!$D$483</f>
        <v>BO-04U:DI-BPMPkup</v>
      </c>
      <c r="L4219" s="19" t="str">
        <f>Def_Instancias_Equipamentos!$D$994</f>
        <v>BO-04U:DI-BPMSigPatch</v>
      </c>
      <c r="M4219" s="44" t="s">
        <v>77</v>
      </c>
      <c r="N4219" s="30" t="s">
        <v>48</v>
      </c>
      <c r="O4219" s="28" t="str">
        <f>Def_Sistemas_Conectores_Cabos!$B$8</f>
        <v>SMA-RP 50-ohm</v>
      </c>
      <c r="P4219" s="19" t="str">
        <f>Def_Sistemas_Conectores_Cabos!$B$8</f>
        <v>SMA-RP 50-ohm</v>
      </c>
      <c r="Q4219" s="231" t="s">
        <v>1360</v>
      </c>
      <c r="R4219" s="45">
        <v>0.5</v>
      </c>
      <c r="S4219" s="45">
        <v>0.5</v>
      </c>
      <c r="T4219" s="19" t="str">
        <f>Def_Sistemas_Conectores_Cabos!$C$8</f>
        <v>Cabo coaxial semi-rígido</v>
      </c>
      <c r="U4219" s="56"/>
      <c r="V4219" s="33"/>
      <c r="W4219" s="33"/>
      <c r="X4219" s="33"/>
    </row>
    <row r="4220" ht="15.75" customHeight="1">
      <c r="A4220" s="19" t="str">
        <f>Def_Sistemas_Conectores_Cabos!$A$22</f>
        <v>BPM de elétrons</v>
      </c>
      <c r="B4220" s="22" t="str">
        <f>Datas_Entregas!$A$2</f>
        <v>Booster/LTB</v>
      </c>
      <c r="C4220" s="25">
        <f t="array" ref="C4220">INDEX(Datas_Entregas!$B$2:$B$100, MATCH(B4220, Datas_Entregas!$A$2:$A$100, 0), 1)</f>
        <v>43266</v>
      </c>
      <c r="D4220" s="22" t="str">
        <f>Def_Status_Montagem!$A$4</f>
        <v>Comprado / Esperando entrega</v>
      </c>
      <c r="E4220" s="35" t="str">
        <f>Def_Status_Montagem!$B$4</f>
        <v>Contratada (inclui etiqueta)</v>
      </c>
      <c r="F4220" s="26"/>
      <c r="G4220" s="27"/>
      <c r="H4220" s="26" t="str">
        <f t="array" ref="H4220">INDEX(Def_Instancias_Equipamentos!$E$2:$E$5135, MATCH(K4220, Def_Instancias_Equipamentos!$D$2:$D$5135, 0), 1)</f>
        <v>BO-05U</v>
      </c>
      <c r="I4220" s="27" t="str">
        <f t="array" ref="I4220">INDEX(Def_Instancias_Equipamentos!$E$2:$E$5135, MATCH(L4220, Def_Instancias_Equipamentos!$D$2:$D$5135, 0), 1)</f>
        <v>BO-05U</v>
      </c>
      <c r="J4220" s="27" t="str">
        <f t="shared" si="26"/>
        <v>INTERNO</v>
      </c>
      <c r="K4220" s="28" t="str">
        <f>Def_Instancias_Equipamentos!$D$484</f>
        <v>BO-05U:DI-BPMPkup</v>
      </c>
      <c r="L4220" s="19" t="str">
        <f>Def_Instancias_Equipamentos!$D$995</f>
        <v>BO-05U:DI-BPMSigPatch</v>
      </c>
      <c r="M4220" s="44" t="s">
        <v>77</v>
      </c>
      <c r="N4220" s="30" t="s">
        <v>48</v>
      </c>
      <c r="O4220" s="28" t="str">
        <f>Def_Sistemas_Conectores_Cabos!$B$8</f>
        <v>SMA-RP 50-ohm</v>
      </c>
      <c r="P4220" s="19" t="str">
        <f>Def_Sistemas_Conectores_Cabos!$B$8</f>
        <v>SMA-RP 50-ohm</v>
      </c>
      <c r="Q4220" s="231" t="s">
        <v>1360</v>
      </c>
      <c r="R4220" s="45">
        <v>0.5</v>
      </c>
      <c r="S4220" s="45">
        <v>0.5</v>
      </c>
      <c r="T4220" s="19" t="str">
        <f>Def_Sistemas_Conectores_Cabos!$C$8</f>
        <v>Cabo coaxial semi-rígido</v>
      </c>
      <c r="U4220" s="56"/>
      <c r="V4220" s="33"/>
      <c r="W4220" s="33"/>
      <c r="X4220" s="33"/>
    </row>
    <row r="4221" ht="15.75" customHeight="1">
      <c r="A4221" s="19" t="str">
        <f>Def_Sistemas_Conectores_Cabos!$A$22</f>
        <v>BPM de elétrons</v>
      </c>
      <c r="B4221" s="22" t="str">
        <f>Datas_Entregas!$A$2</f>
        <v>Booster/LTB</v>
      </c>
      <c r="C4221" s="25">
        <f t="array" ref="C4221">INDEX(Datas_Entregas!$B$2:$B$100, MATCH(B4221, Datas_Entregas!$A$2:$A$100, 0), 1)</f>
        <v>43266</v>
      </c>
      <c r="D4221" s="22" t="str">
        <f>Def_Status_Montagem!$A$4</f>
        <v>Comprado / Esperando entrega</v>
      </c>
      <c r="E4221" s="35" t="str">
        <f>Def_Status_Montagem!$B$4</f>
        <v>Contratada (inclui etiqueta)</v>
      </c>
      <c r="F4221" s="26"/>
      <c r="G4221" s="27"/>
      <c r="H4221" s="26" t="str">
        <f t="array" ref="H4221">INDEX(Def_Instancias_Equipamentos!$E$2:$E$5135, MATCH(K4221, Def_Instancias_Equipamentos!$D$2:$D$5135, 0), 1)</f>
        <v>BO-06U</v>
      </c>
      <c r="I4221" s="27" t="str">
        <f t="array" ref="I4221">INDEX(Def_Instancias_Equipamentos!$E$2:$E$5135, MATCH(L4221, Def_Instancias_Equipamentos!$D$2:$D$5135, 0), 1)</f>
        <v>BO-06U</v>
      </c>
      <c r="J4221" s="27" t="str">
        <f t="shared" si="26"/>
        <v>INTERNO</v>
      </c>
      <c r="K4221" s="28" t="str">
        <f>Def_Instancias_Equipamentos!$D$485</f>
        <v>BO-06U:DI-BPMPkup</v>
      </c>
      <c r="L4221" s="19" t="str">
        <f>Def_Instancias_Equipamentos!$D$996</f>
        <v>BO-06U:DI-BPMSigPatch</v>
      </c>
      <c r="M4221" s="44" t="s">
        <v>77</v>
      </c>
      <c r="N4221" s="30" t="s">
        <v>48</v>
      </c>
      <c r="O4221" s="28" t="str">
        <f>Def_Sistemas_Conectores_Cabos!$B$8</f>
        <v>SMA-RP 50-ohm</v>
      </c>
      <c r="P4221" s="19" t="str">
        <f>Def_Sistemas_Conectores_Cabos!$B$8</f>
        <v>SMA-RP 50-ohm</v>
      </c>
      <c r="Q4221" s="231" t="s">
        <v>1360</v>
      </c>
      <c r="R4221" s="45">
        <v>0.5</v>
      </c>
      <c r="S4221" s="45">
        <v>0.5</v>
      </c>
      <c r="T4221" s="19" t="str">
        <f>Def_Sistemas_Conectores_Cabos!$C$8</f>
        <v>Cabo coaxial semi-rígido</v>
      </c>
      <c r="U4221" s="56"/>
      <c r="V4221" s="33"/>
      <c r="W4221" s="33"/>
      <c r="X4221" s="33"/>
    </row>
    <row r="4222" ht="15.75" customHeight="1">
      <c r="A4222" s="19" t="str">
        <f>Def_Sistemas_Conectores_Cabos!$A$22</f>
        <v>BPM de elétrons</v>
      </c>
      <c r="B4222" s="22" t="str">
        <f>Datas_Entregas!$A$2</f>
        <v>Booster/LTB</v>
      </c>
      <c r="C4222" s="25">
        <f t="array" ref="C4222">INDEX(Datas_Entregas!$B$2:$B$100, MATCH(B4222, Datas_Entregas!$A$2:$A$100, 0), 1)</f>
        <v>43266</v>
      </c>
      <c r="D4222" s="22" t="str">
        <f>Def_Status_Montagem!$A$4</f>
        <v>Comprado / Esperando entrega</v>
      </c>
      <c r="E4222" s="35" t="str">
        <f>Def_Status_Montagem!$B$4</f>
        <v>Contratada (inclui etiqueta)</v>
      </c>
      <c r="F4222" s="26"/>
      <c r="G4222" s="27"/>
      <c r="H4222" s="26" t="str">
        <f t="array" ref="H4222">INDEX(Def_Instancias_Equipamentos!$E$2:$E$5135, MATCH(K4222, Def_Instancias_Equipamentos!$D$2:$D$5135, 0), 1)</f>
        <v>BO-07U</v>
      </c>
      <c r="I4222" s="27" t="str">
        <f t="array" ref="I4222">INDEX(Def_Instancias_Equipamentos!$E$2:$E$5135, MATCH(L4222, Def_Instancias_Equipamentos!$D$2:$D$5135, 0), 1)</f>
        <v>BO-07U</v>
      </c>
      <c r="J4222" s="27" t="str">
        <f t="shared" si="26"/>
        <v>INTERNO</v>
      </c>
      <c r="K4222" s="28" t="str">
        <f>Def_Instancias_Equipamentos!$D$486</f>
        <v>BO-07U:DI-BPMPkup</v>
      </c>
      <c r="L4222" s="19" t="str">
        <f>Def_Instancias_Equipamentos!$D$997</f>
        <v>BO-07U:DI-BPMSigPatch</v>
      </c>
      <c r="M4222" s="44" t="s">
        <v>77</v>
      </c>
      <c r="N4222" s="30" t="s">
        <v>48</v>
      </c>
      <c r="O4222" s="28" t="str">
        <f>Def_Sistemas_Conectores_Cabos!$B$8</f>
        <v>SMA-RP 50-ohm</v>
      </c>
      <c r="P4222" s="19" t="str">
        <f>Def_Sistemas_Conectores_Cabos!$B$8</f>
        <v>SMA-RP 50-ohm</v>
      </c>
      <c r="Q4222" s="231" t="s">
        <v>1360</v>
      </c>
      <c r="R4222" s="45">
        <v>0.5</v>
      </c>
      <c r="S4222" s="45">
        <v>0.5</v>
      </c>
      <c r="T4222" s="19" t="str">
        <f>Def_Sistemas_Conectores_Cabos!$C$8</f>
        <v>Cabo coaxial semi-rígido</v>
      </c>
      <c r="U4222" s="56"/>
      <c r="V4222" s="33"/>
      <c r="W4222" s="33"/>
      <c r="X4222" s="33"/>
    </row>
    <row r="4223" ht="15.75" customHeight="1">
      <c r="A4223" s="19" t="str">
        <f>Def_Sistemas_Conectores_Cabos!$A$22</f>
        <v>BPM de elétrons</v>
      </c>
      <c r="B4223" s="22" t="str">
        <f>Datas_Entregas!$A$2</f>
        <v>Booster/LTB</v>
      </c>
      <c r="C4223" s="25">
        <f t="array" ref="C4223">INDEX(Datas_Entregas!$B$2:$B$100, MATCH(B4223, Datas_Entregas!$A$2:$A$100, 0), 1)</f>
        <v>43266</v>
      </c>
      <c r="D4223" s="22" t="str">
        <f>Def_Status_Montagem!$A$4</f>
        <v>Comprado / Esperando entrega</v>
      </c>
      <c r="E4223" s="35" t="str">
        <f>Def_Status_Montagem!$B$4</f>
        <v>Contratada (inclui etiqueta)</v>
      </c>
      <c r="F4223" s="26"/>
      <c r="G4223" s="27"/>
      <c r="H4223" s="26" t="str">
        <f t="array" ref="H4223">INDEX(Def_Instancias_Equipamentos!$E$2:$E$5135, MATCH(K4223, Def_Instancias_Equipamentos!$D$2:$D$5135, 0), 1)</f>
        <v>BO-08U</v>
      </c>
      <c r="I4223" s="27" t="str">
        <f t="array" ref="I4223">INDEX(Def_Instancias_Equipamentos!$E$2:$E$5135, MATCH(L4223, Def_Instancias_Equipamentos!$D$2:$D$5135, 0), 1)</f>
        <v>BO-08U</v>
      </c>
      <c r="J4223" s="27" t="str">
        <f t="shared" si="26"/>
        <v>INTERNO</v>
      </c>
      <c r="K4223" s="28" t="str">
        <f>Def_Instancias_Equipamentos!$D$487</f>
        <v>BO-08U:DI-BPMPkup</v>
      </c>
      <c r="L4223" s="19" t="str">
        <f>Def_Instancias_Equipamentos!$D$998</f>
        <v>BO-08U:DI-BPMSigPatch</v>
      </c>
      <c r="M4223" s="44" t="s">
        <v>77</v>
      </c>
      <c r="N4223" s="30" t="s">
        <v>48</v>
      </c>
      <c r="O4223" s="28" t="str">
        <f>Def_Sistemas_Conectores_Cabos!$B$8</f>
        <v>SMA-RP 50-ohm</v>
      </c>
      <c r="P4223" s="19" t="str">
        <f>Def_Sistemas_Conectores_Cabos!$B$8</f>
        <v>SMA-RP 50-ohm</v>
      </c>
      <c r="Q4223" s="231" t="s">
        <v>1360</v>
      </c>
      <c r="R4223" s="45">
        <v>0.5</v>
      </c>
      <c r="S4223" s="45">
        <v>0.5</v>
      </c>
      <c r="T4223" s="19" t="str">
        <f>Def_Sistemas_Conectores_Cabos!$C$8</f>
        <v>Cabo coaxial semi-rígido</v>
      </c>
      <c r="U4223" s="56"/>
      <c r="V4223" s="33"/>
      <c r="W4223" s="33"/>
      <c r="X4223" s="33"/>
    </row>
    <row r="4224" ht="15.75" customHeight="1">
      <c r="A4224" s="19" t="str">
        <f>Def_Sistemas_Conectores_Cabos!$A$22</f>
        <v>BPM de elétrons</v>
      </c>
      <c r="B4224" s="22" t="str">
        <f>Datas_Entregas!$A$2</f>
        <v>Booster/LTB</v>
      </c>
      <c r="C4224" s="25">
        <f t="array" ref="C4224">INDEX(Datas_Entregas!$B$2:$B$100, MATCH(B4224, Datas_Entregas!$A$2:$A$100, 0), 1)</f>
        <v>43266</v>
      </c>
      <c r="D4224" s="22" t="str">
        <f>Def_Status_Montagem!$A$4</f>
        <v>Comprado / Esperando entrega</v>
      </c>
      <c r="E4224" s="35" t="str">
        <f>Def_Status_Montagem!$B$4</f>
        <v>Contratada (inclui etiqueta)</v>
      </c>
      <c r="F4224" s="26"/>
      <c r="G4224" s="27"/>
      <c r="H4224" s="26" t="str">
        <f t="array" ref="H4224">INDEX(Def_Instancias_Equipamentos!$E$2:$E$5135, MATCH(K4224, Def_Instancias_Equipamentos!$D$2:$D$5135, 0), 1)</f>
        <v>BO-09U</v>
      </c>
      <c r="I4224" s="27" t="str">
        <f t="array" ref="I4224">INDEX(Def_Instancias_Equipamentos!$E$2:$E$5135, MATCH(L4224, Def_Instancias_Equipamentos!$D$2:$D$5135, 0), 1)</f>
        <v>BO-09U</v>
      </c>
      <c r="J4224" s="27" t="str">
        <f t="shared" si="26"/>
        <v>INTERNO</v>
      </c>
      <c r="K4224" s="28" t="str">
        <f>Def_Instancias_Equipamentos!$D$488</f>
        <v>BO-09U:DI-BPMPkup</v>
      </c>
      <c r="L4224" s="19" t="str">
        <f>Def_Instancias_Equipamentos!$D$999</f>
        <v>BO-09U:DI-BPMSigPatch</v>
      </c>
      <c r="M4224" s="44" t="s">
        <v>77</v>
      </c>
      <c r="N4224" s="30" t="s">
        <v>48</v>
      </c>
      <c r="O4224" s="28" t="str">
        <f>Def_Sistemas_Conectores_Cabos!$B$8</f>
        <v>SMA-RP 50-ohm</v>
      </c>
      <c r="P4224" s="19" t="str">
        <f>Def_Sistemas_Conectores_Cabos!$B$8</f>
        <v>SMA-RP 50-ohm</v>
      </c>
      <c r="Q4224" s="231" t="s">
        <v>1360</v>
      </c>
      <c r="R4224" s="45">
        <v>0.5</v>
      </c>
      <c r="S4224" s="45">
        <v>0.5</v>
      </c>
      <c r="T4224" s="19" t="str">
        <f>Def_Sistemas_Conectores_Cabos!$C$8</f>
        <v>Cabo coaxial semi-rígido</v>
      </c>
      <c r="U4224" s="56"/>
      <c r="V4224" s="33"/>
      <c r="W4224" s="33"/>
      <c r="X4224" s="33"/>
    </row>
    <row r="4225" ht="15.75" customHeight="1">
      <c r="A4225" s="19" t="str">
        <f>Def_Sistemas_Conectores_Cabos!$A$22</f>
        <v>BPM de elétrons</v>
      </c>
      <c r="B4225" s="22" t="str">
        <f>Datas_Entregas!$A$2</f>
        <v>Booster/LTB</v>
      </c>
      <c r="C4225" s="25">
        <f t="array" ref="C4225">INDEX(Datas_Entregas!$B$2:$B$100, MATCH(B4225, Datas_Entregas!$A$2:$A$100, 0), 1)</f>
        <v>43266</v>
      </c>
      <c r="D4225" s="22" t="str">
        <f>Def_Status_Montagem!$A$4</f>
        <v>Comprado / Esperando entrega</v>
      </c>
      <c r="E4225" s="35" t="str">
        <f>Def_Status_Montagem!$B$4</f>
        <v>Contratada (inclui etiqueta)</v>
      </c>
      <c r="F4225" s="26"/>
      <c r="G4225" s="27"/>
      <c r="H4225" s="26" t="str">
        <f t="array" ref="H4225">INDEX(Def_Instancias_Equipamentos!$E$2:$E$5135, MATCH(K4225, Def_Instancias_Equipamentos!$D$2:$D$5135, 0), 1)</f>
        <v>BO-10U</v>
      </c>
      <c r="I4225" s="27" t="str">
        <f t="array" ref="I4225">INDEX(Def_Instancias_Equipamentos!$E$2:$E$5135, MATCH(L4225, Def_Instancias_Equipamentos!$D$2:$D$5135, 0), 1)</f>
        <v>BO-10U</v>
      </c>
      <c r="J4225" s="27" t="str">
        <f t="shared" si="26"/>
        <v>INTERNO</v>
      </c>
      <c r="K4225" s="28" t="str">
        <f>Def_Instancias_Equipamentos!$D$489</f>
        <v>BO-10U:DI-BPMPkup</v>
      </c>
      <c r="L4225" s="19" t="str">
        <f>Def_Instancias_Equipamentos!$D$1000</f>
        <v>BO-10U:DI-BPMSigPatch</v>
      </c>
      <c r="M4225" s="44" t="s">
        <v>77</v>
      </c>
      <c r="N4225" s="30" t="s">
        <v>48</v>
      </c>
      <c r="O4225" s="28" t="str">
        <f>Def_Sistemas_Conectores_Cabos!$B$8</f>
        <v>SMA-RP 50-ohm</v>
      </c>
      <c r="P4225" s="19" t="str">
        <f>Def_Sistemas_Conectores_Cabos!$B$8</f>
        <v>SMA-RP 50-ohm</v>
      </c>
      <c r="Q4225" s="231" t="s">
        <v>1360</v>
      </c>
      <c r="R4225" s="45">
        <v>0.5</v>
      </c>
      <c r="S4225" s="45">
        <v>0.5</v>
      </c>
      <c r="T4225" s="19" t="str">
        <f>Def_Sistemas_Conectores_Cabos!$C$8</f>
        <v>Cabo coaxial semi-rígido</v>
      </c>
      <c r="U4225" s="56"/>
      <c r="V4225" s="33"/>
      <c r="W4225" s="33"/>
      <c r="X4225" s="33"/>
    </row>
    <row r="4226" ht="15.75" customHeight="1">
      <c r="A4226" s="19" t="str">
        <f>Def_Sistemas_Conectores_Cabos!$A$22</f>
        <v>BPM de elétrons</v>
      </c>
      <c r="B4226" s="22" t="str">
        <f>Datas_Entregas!$A$2</f>
        <v>Booster/LTB</v>
      </c>
      <c r="C4226" s="25">
        <f t="array" ref="C4226">INDEX(Datas_Entregas!$B$2:$B$100, MATCH(B4226, Datas_Entregas!$A$2:$A$100, 0), 1)</f>
        <v>43266</v>
      </c>
      <c r="D4226" s="22" t="str">
        <f>Def_Status_Montagem!$A$4</f>
        <v>Comprado / Esperando entrega</v>
      </c>
      <c r="E4226" s="35" t="str">
        <f>Def_Status_Montagem!$B$4</f>
        <v>Contratada (inclui etiqueta)</v>
      </c>
      <c r="F4226" s="26"/>
      <c r="G4226" s="27"/>
      <c r="H4226" s="26" t="str">
        <f t="array" ref="H4226">INDEX(Def_Instancias_Equipamentos!$E$2:$E$5135, MATCH(K4226, Def_Instancias_Equipamentos!$D$2:$D$5135, 0), 1)</f>
        <v>BO-11U</v>
      </c>
      <c r="I4226" s="27" t="str">
        <f t="array" ref="I4226">INDEX(Def_Instancias_Equipamentos!$E$2:$E$5135, MATCH(L4226, Def_Instancias_Equipamentos!$D$2:$D$5135, 0), 1)</f>
        <v>BO-11U</v>
      </c>
      <c r="J4226" s="27" t="str">
        <f t="shared" si="26"/>
        <v>INTERNO</v>
      </c>
      <c r="K4226" s="28" t="str">
        <f>Def_Instancias_Equipamentos!$D$490</f>
        <v>BO-11U:DI-BPMPkup</v>
      </c>
      <c r="L4226" s="19" t="str">
        <f>Def_Instancias_Equipamentos!$D$1001</f>
        <v>BO-11U:DI-BPMSigPatch</v>
      </c>
      <c r="M4226" s="44" t="s">
        <v>77</v>
      </c>
      <c r="N4226" s="30" t="s">
        <v>48</v>
      </c>
      <c r="O4226" s="28" t="str">
        <f>Def_Sistemas_Conectores_Cabos!$B$8</f>
        <v>SMA-RP 50-ohm</v>
      </c>
      <c r="P4226" s="19" t="str">
        <f>Def_Sistemas_Conectores_Cabos!$B$8</f>
        <v>SMA-RP 50-ohm</v>
      </c>
      <c r="Q4226" s="231" t="s">
        <v>1360</v>
      </c>
      <c r="R4226" s="45">
        <v>0.5</v>
      </c>
      <c r="S4226" s="45">
        <v>0.5</v>
      </c>
      <c r="T4226" s="19" t="str">
        <f>Def_Sistemas_Conectores_Cabos!$C$8</f>
        <v>Cabo coaxial semi-rígido</v>
      </c>
      <c r="U4226" s="56"/>
      <c r="V4226" s="33"/>
      <c r="W4226" s="33"/>
      <c r="X4226" s="33"/>
    </row>
    <row r="4227" ht="15.75" customHeight="1">
      <c r="A4227" s="19" t="str">
        <f>Def_Sistemas_Conectores_Cabos!$A$22</f>
        <v>BPM de elétrons</v>
      </c>
      <c r="B4227" s="22" t="str">
        <f>Datas_Entregas!$A$2</f>
        <v>Booster/LTB</v>
      </c>
      <c r="C4227" s="25">
        <f t="array" ref="C4227">INDEX(Datas_Entregas!$B$2:$B$100, MATCH(B4227, Datas_Entregas!$A$2:$A$100, 0), 1)</f>
        <v>43266</v>
      </c>
      <c r="D4227" s="22" t="str">
        <f>Def_Status_Montagem!$A$4</f>
        <v>Comprado / Esperando entrega</v>
      </c>
      <c r="E4227" s="35" t="str">
        <f>Def_Status_Montagem!$B$4</f>
        <v>Contratada (inclui etiqueta)</v>
      </c>
      <c r="F4227" s="26"/>
      <c r="G4227" s="27"/>
      <c r="H4227" s="26" t="str">
        <f t="array" ref="H4227">INDEX(Def_Instancias_Equipamentos!$E$2:$E$5135, MATCH(K4227, Def_Instancias_Equipamentos!$D$2:$D$5135, 0), 1)</f>
        <v>BO-12U</v>
      </c>
      <c r="I4227" s="27" t="str">
        <f t="array" ref="I4227">INDEX(Def_Instancias_Equipamentos!$E$2:$E$5135, MATCH(L4227, Def_Instancias_Equipamentos!$D$2:$D$5135, 0), 1)</f>
        <v>BO-12U</v>
      </c>
      <c r="J4227" s="27" t="str">
        <f t="shared" si="26"/>
        <v>INTERNO</v>
      </c>
      <c r="K4227" s="28" t="str">
        <f>Def_Instancias_Equipamentos!$D$491</f>
        <v>BO-12U:DI-BPMPkup</v>
      </c>
      <c r="L4227" s="19" t="str">
        <f>Def_Instancias_Equipamentos!$D$1002</f>
        <v>BO-12U:DI-BPMSigPatch</v>
      </c>
      <c r="M4227" s="44" t="s">
        <v>77</v>
      </c>
      <c r="N4227" s="30" t="s">
        <v>48</v>
      </c>
      <c r="O4227" s="28" t="str">
        <f>Def_Sistemas_Conectores_Cabos!$B$8</f>
        <v>SMA-RP 50-ohm</v>
      </c>
      <c r="P4227" s="19" t="str">
        <f>Def_Sistemas_Conectores_Cabos!$B$8</f>
        <v>SMA-RP 50-ohm</v>
      </c>
      <c r="Q4227" s="231" t="s">
        <v>1360</v>
      </c>
      <c r="R4227" s="45">
        <v>0.5</v>
      </c>
      <c r="S4227" s="45">
        <v>0.5</v>
      </c>
      <c r="T4227" s="19" t="str">
        <f>Def_Sistemas_Conectores_Cabos!$C$8</f>
        <v>Cabo coaxial semi-rígido</v>
      </c>
      <c r="U4227" s="56"/>
      <c r="V4227" s="33"/>
      <c r="W4227" s="33"/>
      <c r="X4227" s="33"/>
    </row>
    <row r="4228" ht="15.75" customHeight="1">
      <c r="A4228" s="19" t="str">
        <f>Def_Sistemas_Conectores_Cabos!$A$22</f>
        <v>BPM de elétrons</v>
      </c>
      <c r="B4228" s="22" t="str">
        <f>Datas_Entregas!$A$2</f>
        <v>Booster/LTB</v>
      </c>
      <c r="C4228" s="25">
        <f t="array" ref="C4228">INDEX(Datas_Entregas!$B$2:$B$100, MATCH(B4228, Datas_Entregas!$A$2:$A$100, 0), 1)</f>
        <v>43266</v>
      </c>
      <c r="D4228" s="22" t="str">
        <f>Def_Status_Montagem!$A$4</f>
        <v>Comprado / Esperando entrega</v>
      </c>
      <c r="E4228" s="35" t="str">
        <f>Def_Status_Montagem!$B$4</f>
        <v>Contratada (inclui etiqueta)</v>
      </c>
      <c r="F4228" s="26"/>
      <c r="G4228" s="27"/>
      <c r="H4228" s="26" t="str">
        <f t="array" ref="H4228">INDEX(Def_Instancias_Equipamentos!$E$2:$E$5135, MATCH(K4228, Def_Instancias_Equipamentos!$D$2:$D$5135, 0), 1)</f>
        <v>BO-13U</v>
      </c>
      <c r="I4228" s="27" t="str">
        <f t="array" ref="I4228">INDEX(Def_Instancias_Equipamentos!$E$2:$E$5135, MATCH(L4228, Def_Instancias_Equipamentos!$D$2:$D$5135, 0), 1)</f>
        <v>BO-13U</v>
      </c>
      <c r="J4228" s="27" t="str">
        <f t="shared" si="26"/>
        <v>INTERNO</v>
      </c>
      <c r="K4228" s="28" t="str">
        <f>Def_Instancias_Equipamentos!$D$492</f>
        <v>BO-13U:DI-BPMPkup</v>
      </c>
      <c r="L4228" s="19" t="str">
        <f>Def_Instancias_Equipamentos!$D$1003</f>
        <v>BO-13U:DI-BPMSigPatch</v>
      </c>
      <c r="M4228" s="44" t="s">
        <v>77</v>
      </c>
      <c r="N4228" s="30" t="s">
        <v>48</v>
      </c>
      <c r="O4228" s="28" t="str">
        <f>Def_Sistemas_Conectores_Cabos!$B$8</f>
        <v>SMA-RP 50-ohm</v>
      </c>
      <c r="P4228" s="19" t="str">
        <f>Def_Sistemas_Conectores_Cabos!$B$8</f>
        <v>SMA-RP 50-ohm</v>
      </c>
      <c r="Q4228" s="231" t="s">
        <v>1360</v>
      </c>
      <c r="R4228" s="45">
        <v>0.5</v>
      </c>
      <c r="S4228" s="45">
        <v>0.5</v>
      </c>
      <c r="T4228" s="19" t="str">
        <f>Def_Sistemas_Conectores_Cabos!$C$8</f>
        <v>Cabo coaxial semi-rígido</v>
      </c>
      <c r="U4228" s="56"/>
      <c r="V4228" s="33"/>
      <c r="W4228" s="33"/>
      <c r="X4228" s="33"/>
    </row>
    <row r="4229" ht="15.75" customHeight="1">
      <c r="A4229" s="19" t="str">
        <f>Def_Sistemas_Conectores_Cabos!$A$22</f>
        <v>BPM de elétrons</v>
      </c>
      <c r="B4229" s="22" t="str">
        <f>Datas_Entregas!$A$2</f>
        <v>Booster/LTB</v>
      </c>
      <c r="C4229" s="25">
        <f t="array" ref="C4229">INDEX(Datas_Entregas!$B$2:$B$100, MATCH(B4229, Datas_Entregas!$A$2:$A$100, 0), 1)</f>
        <v>43266</v>
      </c>
      <c r="D4229" s="22" t="str">
        <f>Def_Status_Montagem!$A$4</f>
        <v>Comprado / Esperando entrega</v>
      </c>
      <c r="E4229" s="35" t="str">
        <f>Def_Status_Montagem!$B$4</f>
        <v>Contratada (inclui etiqueta)</v>
      </c>
      <c r="F4229" s="26"/>
      <c r="G4229" s="27"/>
      <c r="H4229" s="26" t="str">
        <f t="array" ref="H4229">INDEX(Def_Instancias_Equipamentos!$E$2:$E$5135, MATCH(K4229, Def_Instancias_Equipamentos!$D$2:$D$5135, 0), 1)</f>
        <v>BO-14U</v>
      </c>
      <c r="I4229" s="27" t="str">
        <f t="array" ref="I4229">INDEX(Def_Instancias_Equipamentos!$E$2:$E$5135, MATCH(L4229, Def_Instancias_Equipamentos!$D$2:$D$5135, 0), 1)</f>
        <v>BO-14U</v>
      </c>
      <c r="J4229" s="27" t="str">
        <f t="shared" si="26"/>
        <v>INTERNO</v>
      </c>
      <c r="K4229" s="28" t="str">
        <f>Def_Instancias_Equipamentos!$D$493</f>
        <v>BO-14U:DI-BPMPkup</v>
      </c>
      <c r="L4229" s="19" t="str">
        <f>Def_Instancias_Equipamentos!$D$1004</f>
        <v>BO-14U:DI-BPMSigPatch</v>
      </c>
      <c r="M4229" s="44" t="s">
        <v>77</v>
      </c>
      <c r="N4229" s="30" t="s">
        <v>48</v>
      </c>
      <c r="O4229" s="28" t="str">
        <f>Def_Sistemas_Conectores_Cabos!$B$8</f>
        <v>SMA-RP 50-ohm</v>
      </c>
      <c r="P4229" s="19" t="str">
        <f>Def_Sistemas_Conectores_Cabos!$B$8</f>
        <v>SMA-RP 50-ohm</v>
      </c>
      <c r="Q4229" s="231" t="s">
        <v>1360</v>
      </c>
      <c r="R4229" s="45">
        <v>0.5</v>
      </c>
      <c r="S4229" s="45">
        <v>0.5</v>
      </c>
      <c r="T4229" s="19" t="str">
        <f>Def_Sistemas_Conectores_Cabos!$C$8</f>
        <v>Cabo coaxial semi-rígido</v>
      </c>
      <c r="U4229" s="56"/>
      <c r="V4229" s="33"/>
      <c r="W4229" s="33"/>
      <c r="X4229" s="33"/>
    </row>
    <row r="4230" ht="15.75" customHeight="1">
      <c r="A4230" s="19" t="str">
        <f>Def_Sistemas_Conectores_Cabos!$A$22</f>
        <v>BPM de elétrons</v>
      </c>
      <c r="B4230" s="22" t="str">
        <f>Datas_Entregas!$A$2</f>
        <v>Booster/LTB</v>
      </c>
      <c r="C4230" s="25">
        <f t="array" ref="C4230">INDEX(Datas_Entregas!$B$2:$B$100, MATCH(B4230, Datas_Entregas!$A$2:$A$100, 0), 1)</f>
        <v>43266</v>
      </c>
      <c r="D4230" s="22" t="str">
        <f>Def_Status_Montagem!$A$4</f>
        <v>Comprado / Esperando entrega</v>
      </c>
      <c r="E4230" s="35" t="str">
        <f>Def_Status_Montagem!$B$4</f>
        <v>Contratada (inclui etiqueta)</v>
      </c>
      <c r="F4230" s="26"/>
      <c r="G4230" s="27"/>
      <c r="H4230" s="26" t="str">
        <f t="array" ref="H4230">INDEX(Def_Instancias_Equipamentos!$E$2:$E$5135, MATCH(K4230, Def_Instancias_Equipamentos!$D$2:$D$5135, 0), 1)</f>
        <v>BO-15U</v>
      </c>
      <c r="I4230" s="27" t="str">
        <f t="array" ref="I4230">INDEX(Def_Instancias_Equipamentos!$E$2:$E$5135, MATCH(L4230, Def_Instancias_Equipamentos!$D$2:$D$5135, 0), 1)</f>
        <v>BO-15U</v>
      </c>
      <c r="J4230" s="27" t="str">
        <f t="shared" si="26"/>
        <v>INTERNO</v>
      </c>
      <c r="K4230" s="28" t="str">
        <f>Def_Instancias_Equipamentos!$D$494</f>
        <v>BO-15U:DI-BPMPkup</v>
      </c>
      <c r="L4230" s="19" t="str">
        <f>Def_Instancias_Equipamentos!$D$1005</f>
        <v>BO-15U:DI-BPMSigPatch</v>
      </c>
      <c r="M4230" s="44" t="s">
        <v>77</v>
      </c>
      <c r="N4230" s="30" t="s">
        <v>48</v>
      </c>
      <c r="O4230" s="28" t="str">
        <f>Def_Sistemas_Conectores_Cabos!$B$8</f>
        <v>SMA-RP 50-ohm</v>
      </c>
      <c r="P4230" s="19" t="str">
        <f>Def_Sistemas_Conectores_Cabos!$B$8</f>
        <v>SMA-RP 50-ohm</v>
      </c>
      <c r="Q4230" s="231" t="s">
        <v>1360</v>
      </c>
      <c r="R4230" s="45">
        <v>0.5</v>
      </c>
      <c r="S4230" s="45">
        <v>0.5</v>
      </c>
      <c r="T4230" s="19" t="str">
        <f>Def_Sistemas_Conectores_Cabos!$C$8</f>
        <v>Cabo coaxial semi-rígido</v>
      </c>
      <c r="U4230" s="56"/>
      <c r="V4230" s="33"/>
      <c r="W4230" s="33"/>
      <c r="X4230" s="33"/>
    </row>
    <row r="4231" ht="15.75" customHeight="1">
      <c r="A4231" s="19" t="str">
        <f>Def_Sistemas_Conectores_Cabos!$A$22</f>
        <v>BPM de elétrons</v>
      </c>
      <c r="B4231" s="22" t="str">
        <f>Datas_Entregas!$A$2</f>
        <v>Booster/LTB</v>
      </c>
      <c r="C4231" s="25">
        <f t="array" ref="C4231">INDEX(Datas_Entregas!$B$2:$B$100, MATCH(B4231, Datas_Entregas!$A$2:$A$100, 0), 1)</f>
        <v>43266</v>
      </c>
      <c r="D4231" s="22" t="str">
        <f>Def_Status_Montagem!$A$4</f>
        <v>Comprado / Esperando entrega</v>
      </c>
      <c r="E4231" s="35" t="str">
        <f>Def_Status_Montagem!$B$4</f>
        <v>Contratada (inclui etiqueta)</v>
      </c>
      <c r="F4231" s="26"/>
      <c r="G4231" s="27"/>
      <c r="H4231" s="26" t="str">
        <f t="array" ref="H4231">INDEX(Def_Instancias_Equipamentos!$E$2:$E$5135, MATCH(K4231, Def_Instancias_Equipamentos!$D$2:$D$5135, 0), 1)</f>
        <v>BO-16U</v>
      </c>
      <c r="I4231" s="27" t="str">
        <f t="array" ref="I4231">INDEX(Def_Instancias_Equipamentos!$E$2:$E$5135, MATCH(L4231, Def_Instancias_Equipamentos!$D$2:$D$5135, 0), 1)</f>
        <v>BO-16U</v>
      </c>
      <c r="J4231" s="27" t="str">
        <f t="shared" si="26"/>
        <v>INTERNO</v>
      </c>
      <c r="K4231" s="28" t="str">
        <f>Def_Instancias_Equipamentos!$D$495</f>
        <v>BO-16U:DI-BPMPkup</v>
      </c>
      <c r="L4231" s="19" t="str">
        <f>Def_Instancias_Equipamentos!$D$1006</f>
        <v>BO-16U:DI-BPMSigPatch</v>
      </c>
      <c r="M4231" s="44" t="s">
        <v>77</v>
      </c>
      <c r="N4231" s="30" t="s">
        <v>48</v>
      </c>
      <c r="O4231" s="28" t="str">
        <f>Def_Sistemas_Conectores_Cabos!$B$8</f>
        <v>SMA-RP 50-ohm</v>
      </c>
      <c r="P4231" s="19" t="str">
        <f>Def_Sistemas_Conectores_Cabos!$B$8</f>
        <v>SMA-RP 50-ohm</v>
      </c>
      <c r="Q4231" s="231" t="s">
        <v>1360</v>
      </c>
      <c r="R4231" s="45">
        <v>0.5</v>
      </c>
      <c r="S4231" s="45">
        <v>0.5</v>
      </c>
      <c r="T4231" s="19" t="str">
        <f>Def_Sistemas_Conectores_Cabos!$C$8</f>
        <v>Cabo coaxial semi-rígido</v>
      </c>
      <c r="U4231" s="56"/>
      <c r="V4231" s="33"/>
      <c r="W4231" s="33"/>
      <c r="X4231" s="33"/>
    </row>
    <row r="4232" ht="15.75" customHeight="1">
      <c r="A4232" s="19" t="str">
        <f>Def_Sistemas_Conectores_Cabos!$A$22</f>
        <v>BPM de elétrons</v>
      </c>
      <c r="B4232" s="22" t="str">
        <f>Datas_Entregas!$A$2</f>
        <v>Booster/LTB</v>
      </c>
      <c r="C4232" s="25">
        <f t="array" ref="C4232">INDEX(Datas_Entregas!$B$2:$B$100, MATCH(B4232, Datas_Entregas!$A$2:$A$100, 0), 1)</f>
        <v>43266</v>
      </c>
      <c r="D4232" s="22" t="str">
        <f>Def_Status_Montagem!$A$4</f>
        <v>Comprado / Esperando entrega</v>
      </c>
      <c r="E4232" s="35" t="str">
        <f>Def_Status_Montagem!$B$4</f>
        <v>Contratada (inclui etiqueta)</v>
      </c>
      <c r="F4232" s="26"/>
      <c r="G4232" s="27"/>
      <c r="H4232" s="26" t="str">
        <f t="array" ref="H4232">INDEX(Def_Instancias_Equipamentos!$E$2:$E$5135, MATCH(K4232, Def_Instancias_Equipamentos!$D$2:$D$5135, 0), 1)</f>
        <v>BO-17U</v>
      </c>
      <c r="I4232" s="27" t="str">
        <f t="array" ref="I4232">INDEX(Def_Instancias_Equipamentos!$E$2:$E$5135, MATCH(L4232, Def_Instancias_Equipamentos!$D$2:$D$5135, 0), 1)</f>
        <v>BO-17U</v>
      </c>
      <c r="J4232" s="27" t="str">
        <f t="shared" si="26"/>
        <v>INTERNO</v>
      </c>
      <c r="K4232" s="28" t="str">
        <f>Def_Instancias_Equipamentos!$D$496</f>
        <v>BO-17U:DI-BPMPkup</v>
      </c>
      <c r="L4232" s="19" t="str">
        <f>Def_Instancias_Equipamentos!$D$1007</f>
        <v>BO-17U:DI-BPMSigPatch</v>
      </c>
      <c r="M4232" s="44" t="s">
        <v>77</v>
      </c>
      <c r="N4232" s="30" t="s">
        <v>48</v>
      </c>
      <c r="O4232" s="28" t="str">
        <f>Def_Sistemas_Conectores_Cabos!$B$8</f>
        <v>SMA-RP 50-ohm</v>
      </c>
      <c r="P4232" s="19" t="str">
        <f>Def_Sistemas_Conectores_Cabos!$B$8</f>
        <v>SMA-RP 50-ohm</v>
      </c>
      <c r="Q4232" s="231" t="s">
        <v>1360</v>
      </c>
      <c r="R4232" s="45">
        <v>0.5</v>
      </c>
      <c r="S4232" s="45">
        <v>0.5</v>
      </c>
      <c r="T4232" s="19" t="str">
        <f>Def_Sistemas_Conectores_Cabos!$C$8</f>
        <v>Cabo coaxial semi-rígido</v>
      </c>
      <c r="U4232" s="56"/>
      <c r="V4232" s="33"/>
      <c r="W4232" s="33"/>
      <c r="X4232" s="33"/>
    </row>
    <row r="4233" ht="15.75" customHeight="1">
      <c r="A4233" s="19" t="str">
        <f>Def_Sistemas_Conectores_Cabos!$A$22</f>
        <v>BPM de elétrons</v>
      </c>
      <c r="B4233" s="22" t="str">
        <f>Datas_Entregas!$A$2</f>
        <v>Booster/LTB</v>
      </c>
      <c r="C4233" s="25">
        <f t="array" ref="C4233">INDEX(Datas_Entregas!$B$2:$B$100, MATCH(B4233, Datas_Entregas!$A$2:$A$100, 0), 1)</f>
        <v>43266</v>
      </c>
      <c r="D4233" s="22" t="str">
        <f>Def_Status_Montagem!$A$4</f>
        <v>Comprado / Esperando entrega</v>
      </c>
      <c r="E4233" s="35" t="str">
        <f>Def_Status_Montagem!$B$4</f>
        <v>Contratada (inclui etiqueta)</v>
      </c>
      <c r="F4233" s="26"/>
      <c r="G4233" s="27"/>
      <c r="H4233" s="26" t="str">
        <f t="array" ref="H4233">INDEX(Def_Instancias_Equipamentos!$E$2:$E$5135, MATCH(K4233, Def_Instancias_Equipamentos!$D$2:$D$5135, 0), 1)</f>
        <v>BO-18U</v>
      </c>
      <c r="I4233" s="27" t="str">
        <f t="array" ref="I4233">INDEX(Def_Instancias_Equipamentos!$E$2:$E$5135, MATCH(L4233, Def_Instancias_Equipamentos!$D$2:$D$5135, 0), 1)</f>
        <v>BO-18U</v>
      </c>
      <c r="J4233" s="27" t="str">
        <f t="shared" si="26"/>
        <v>INTERNO</v>
      </c>
      <c r="K4233" s="28" t="str">
        <f>Def_Instancias_Equipamentos!$D$497</f>
        <v>BO-18U:DI-BPMPkup</v>
      </c>
      <c r="L4233" s="19" t="str">
        <f>Def_Instancias_Equipamentos!$D$1008</f>
        <v>BO-18U:DI-BPMSigPatch</v>
      </c>
      <c r="M4233" s="44" t="s">
        <v>77</v>
      </c>
      <c r="N4233" s="30" t="s">
        <v>48</v>
      </c>
      <c r="O4233" s="28" t="str">
        <f>Def_Sistemas_Conectores_Cabos!$B$8</f>
        <v>SMA-RP 50-ohm</v>
      </c>
      <c r="P4233" s="19" t="str">
        <f>Def_Sistemas_Conectores_Cabos!$B$8</f>
        <v>SMA-RP 50-ohm</v>
      </c>
      <c r="Q4233" s="231" t="s">
        <v>1360</v>
      </c>
      <c r="R4233" s="45">
        <v>0.5</v>
      </c>
      <c r="S4233" s="45">
        <v>0.5</v>
      </c>
      <c r="T4233" s="19" t="str">
        <f>Def_Sistemas_Conectores_Cabos!$C$8</f>
        <v>Cabo coaxial semi-rígido</v>
      </c>
      <c r="U4233" s="56"/>
      <c r="V4233" s="33"/>
      <c r="W4233" s="33"/>
      <c r="X4233" s="33"/>
    </row>
    <row r="4234" ht="15.75" customHeight="1">
      <c r="A4234" s="19" t="str">
        <f>Def_Sistemas_Conectores_Cabos!$A$22</f>
        <v>BPM de elétrons</v>
      </c>
      <c r="B4234" s="22" t="str">
        <f>Datas_Entregas!$A$2</f>
        <v>Booster/LTB</v>
      </c>
      <c r="C4234" s="25">
        <f t="array" ref="C4234">INDEX(Datas_Entregas!$B$2:$B$100, MATCH(B4234, Datas_Entregas!$A$2:$A$100, 0), 1)</f>
        <v>43266</v>
      </c>
      <c r="D4234" s="22" t="str">
        <f>Def_Status_Montagem!$A$4</f>
        <v>Comprado / Esperando entrega</v>
      </c>
      <c r="E4234" s="35" t="str">
        <f>Def_Status_Montagem!$B$4</f>
        <v>Contratada (inclui etiqueta)</v>
      </c>
      <c r="F4234" s="26"/>
      <c r="G4234" s="27"/>
      <c r="H4234" s="26" t="str">
        <f t="array" ref="H4234">INDEX(Def_Instancias_Equipamentos!$E$2:$E$5135, MATCH(K4234, Def_Instancias_Equipamentos!$D$2:$D$5135, 0), 1)</f>
        <v>BO-19U</v>
      </c>
      <c r="I4234" s="27" t="str">
        <f t="array" ref="I4234">INDEX(Def_Instancias_Equipamentos!$E$2:$E$5135, MATCH(L4234, Def_Instancias_Equipamentos!$D$2:$D$5135, 0), 1)</f>
        <v>BO-19U</v>
      </c>
      <c r="J4234" s="27" t="str">
        <f t="shared" si="26"/>
        <v>INTERNO</v>
      </c>
      <c r="K4234" s="28" t="str">
        <f>Def_Instancias_Equipamentos!$D$498</f>
        <v>BO-19U:DI-BPMPkup</v>
      </c>
      <c r="L4234" s="19" t="str">
        <f>Def_Instancias_Equipamentos!$D$1009</f>
        <v>BO-19U:DI-BPMSigPatch</v>
      </c>
      <c r="M4234" s="44" t="s">
        <v>77</v>
      </c>
      <c r="N4234" s="30" t="s">
        <v>48</v>
      </c>
      <c r="O4234" s="28" t="str">
        <f>Def_Sistemas_Conectores_Cabos!$B$8</f>
        <v>SMA-RP 50-ohm</v>
      </c>
      <c r="P4234" s="19" t="str">
        <f>Def_Sistemas_Conectores_Cabos!$B$8</f>
        <v>SMA-RP 50-ohm</v>
      </c>
      <c r="Q4234" s="231" t="s">
        <v>1360</v>
      </c>
      <c r="R4234" s="45">
        <v>0.5</v>
      </c>
      <c r="S4234" s="45">
        <v>0.5</v>
      </c>
      <c r="T4234" s="19" t="str">
        <f>Def_Sistemas_Conectores_Cabos!$C$8</f>
        <v>Cabo coaxial semi-rígido</v>
      </c>
      <c r="U4234" s="56"/>
      <c r="V4234" s="33"/>
      <c r="W4234" s="33"/>
      <c r="X4234" s="33"/>
    </row>
    <row r="4235" ht="15.75" customHeight="1">
      <c r="A4235" s="19" t="str">
        <f>Def_Sistemas_Conectores_Cabos!$A$22</f>
        <v>BPM de elétrons</v>
      </c>
      <c r="B4235" s="22" t="str">
        <f>Datas_Entregas!$A$2</f>
        <v>Booster/LTB</v>
      </c>
      <c r="C4235" s="25">
        <f t="array" ref="C4235">INDEX(Datas_Entregas!$B$2:$B$100, MATCH(B4235, Datas_Entregas!$A$2:$A$100, 0), 1)</f>
        <v>43266</v>
      </c>
      <c r="D4235" s="22" t="str">
        <f>Def_Status_Montagem!$A$4</f>
        <v>Comprado / Esperando entrega</v>
      </c>
      <c r="E4235" s="35" t="str">
        <f>Def_Status_Montagem!$B$4</f>
        <v>Contratada (inclui etiqueta)</v>
      </c>
      <c r="F4235" s="26"/>
      <c r="G4235" s="27"/>
      <c r="H4235" s="26" t="str">
        <f t="array" ref="H4235">INDEX(Def_Instancias_Equipamentos!$E$2:$E$5135, MATCH(K4235, Def_Instancias_Equipamentos!$D$2:$D$5135, 0), 1)</f>
        <v>BO-20U</v>
      </c>
      <c r="I4235" s="27" t="str">
        <f t="array" ref="I4235">INDEX(Def_Instancias_Equipamentos!$E$2:$E$5135, MATCH(L4235, Def_Instancias_Equipamentos!$D$2:$D$5135, 0), 1)</f>
        <v>BO-20U</v>
      </c>
      <c r="J4235" s="27" t="str">
        <f t="shared" si="26"/>
        <v>INTERNO</v>
      </c>
      <c r="K4235" s="28" t="str">
        <f>Def_Instancias_Equipamentos!$D$499</f>
        <v>BO-20U:DI-BPMPkup</v>
      </c>
      <c r="L4235" s="19" t="str">
        <f>Def_Instancias_Equipamentos!$D$1010</f>
        <v>BO-20U:DI-BPMSigPatch</v>
      </c>
      <c r="M4235" s="44" t="s">
        <v>77</v>
      </c>
      <c r="N4235" s="30" t="s">
        <v>48</v>
      </c>
      <c r="O4235" s="28" t="str">
        <f>Def_Sistemas_Conectores_Cabos!$B$8</f>
        <v>SMA-RP 50-ohm</v>
      </c>
      <c r="P4235" s="19" t="str">
        <f>Def_Sistemas_Conectores_Cabos!$B$8</f>
        <v>SMA-RP 50-ohm</v>
      </c>
      <c r="Q4235" s="231" t="s">
        <v>1360</v>
      </c>
      <c r="R4235" s="45">
        <v>0.5</v>
      </c>
      <c r="S4235" s="45">
        <v>0.5</v>
      </c>
      <c r="T4235" s="19" t="str">
        <f>Def_Sistemas_Conectores_Cabos!$C$8</f>
        <v>Cabo coaxial semi-rígido</v>
      </c>
      <c r="U4235" s="56"/>
      <c r="V4235" s="33"/>
      <c r="W4235" s="33"/>
      <c r="X4235" s="33"/>
    </row>
    <row r="4236" ht="15.75" customHeight="1">
      <c r="A4236" s="19" t="str">
        <f>Def_Sistemas_Conectores_Cabos!$A$22</f>
        <v>BPM de elétrons</v>
      </c>
      <c r="B4236" s="22" t="str">
        <f>Datas_Entregas!$A$2</f>
        <v>Booster/LTB</v>
      </c>
      <c r="C4236" s="25">
        <f t="array" ref="C4236">INDEX(Datas_Entregas!$B$2:$B$100, MATCH(B4236, Datas_Entregas!$A$2:$A$100, 0), 1)</f>
        <v>43266</v>
      </c>
      <c r="D4236" s="22" t="str">
        <f>Def_Status_Montagem!$A$4</f>
        <v>Comprado / Esperando entrega</v>
      </c>
      <c r="E4236" s="35" t="str">
        <f>Def_Status_Montagem!$B$4</f>
        <v>Contratada (inclui etiqueta)</v>
      </c>
      <c r="F4236" s="26"/>
      <c r="G4236" s="27"/>
      <c r="H4236" s="26" t="str">
        <f t="array" ref="H4236">INDEX(Def_Instancias_Equipamentos!$E$2:$E$5135, MATCH(K4236, Def_Instancias_Equipamentos!$D$2:$D$5135, 0), 1)</f>
        <v>BO-21U</v>
      </c>
      <c r="I4236" s="27" t="str">
        <f t="array" ref="I4236">INDEX(Def_Instancias_Equipamentos!$E$2:$E$5135, MATCH(L4236, Def_Instancias_Equipamentos!$D$2:$D$5135, 0), 1)</f>
        <v>BO-21U</v>
      </c>
      <c r="J4236" s="27" t="str">
        <f t="shared" si="26"/>
        <v>INTERNO</v>
      </c>
      <c r="K4236" s="28" t="str">
        <f>Def_Instancias_Equipamentos!$D$500</f>
        <v>BO-21U:DI-BPMPkup</v>
      </c>
      <c r="L4236" s="19" t="str">
        <f>Def_Instancias_Equipamentos!$D$1011</f>
        <v>BO-21U:DI-BPMSigPatch</v>
      </c>
      <c r="M4236" s="44" t="s">
        <v>77</v>
      </c>
      <c r="N4236" s="30" t="s">
        <v>48</v>
      </c>
      <c r="O4236" s="28" t="str">
        <f>Def_Sistemas_Conectores_Cabos!$B$8</f>
        <v>SMA-RP 50-ohm</v>
      </c>
      <c r="P4236" s="19" t="str">
        <f>Def_Sistemas_Conectores_Cabos!$B$8</f>
        <v>SMA-RP 50-ohm</v>
      </c>
      <c r="Q4236" s="231" t="s">
        <v>1360</v>
      </c>
      <c r="R4236" s="45">
        <v>0.5</v>
      </c>
      <c r="S4236" s="45">
        <v>0.5</v>
      </c>
      <c r="T4236" s="19" t="str">
        <f>Def_Sistemas_Conectores_Cabos!$C$8</f>
        <v>Cabo coaxial semi-rígido</v>
      </c>
      <c r="U4236" s="56"/>
      <c r="V4236" s="33"/>
      <c r="W4236" s="33"/>
      <c r="X4236" s="33"/>
    </row>
    <row r="4237" ht="15.75" customHeight="1">
      <c r="A4237" s="19" t="str">
        <f>Def_Sistemas_Conectores_Cabos!$A$22</f>
        <v>BPM de elétrons</v>
      </c>
      <c r="B4237" s="22" t="str">
        <f>Datas_Entregas!$A$2</f>
        <v>Booster/LTB</v>
      </c>
      <c r="C4237" s="25">
        <f t="array" ref="C4237">INDEX(Datas_Entregas!$B$2:$B$100, MATCH(B4237, Datas_Entregas!$A$2:$A$100, 0), 1)</f>
        <v>43266</v>
      </c>
      <c r="D4237" s="22" t="str">
        <f>Def_Status_Montagem!$A$4</f>
        <v>Comprado / Esperando entrega</v>
      </c>
      <c r="E4237" s="35" t="str">
        <f>Def_Status_Montagem!$B$4</f>
        <v>Contratada (inclui etiqueta)</v>
      </c>
      <c r="F4237" s="26"/>
      <c r="G4237" s="27"/>
      <c r="H4237" s="26" t="str">
        <f t="array" ref="H4237">INDEX(Def_Instancias_Equipamentos!$E$2:$E$5135, MATCH(K4237, Def_Instancias_Equipamentos!$D$2:$D$5135, 0), 1)</f>
        <v>BO-22U</v>
      </c>
      <c r="I4237" s="27" t="str">
        <f t="array" ref="I4237">INDEX(Def_Instancias_Equipamentos!$E$2:$E$5135, MATCH(L4237, Def_Instancias_Equipamentos!$D$2:$D$5135, 0), 1)</f>
        <v>BO-22U</v>
      </c>
      <c r="J4237" s="27" t="str">
        <f t="shared" si="26"/>
        <v>INTERNO</v>
      </c>
      <c r="K4237" s="28" t="str">
        <f>Def_Instancias_Equipamentos!$D$501</f>
        <v>BO-22U:DI-BPMPkup</v>
      </c>
      <c r="L4237" s="19" t="str">
        <f>Def_Instancias_Equipamentos!$D$1012</f>
        <v>BO-22U:DI-BPMSigPatch</v>
      </c>
      <c r="M4237" s="44" t="s">
        <v>77</v>
      </c>
      <c r="N4237" s="30" t="s">
        <v>48</v>
      </c>
      <c r="O4237" s="28" t="str">
        <f>Def_Sistemas_Conectores_Cabos!$B$8</f>
        <v>SMA-RP 50-ohm</v>
      </c>
      <c r="P4237" s="19" t="str">
        <f>Def_Sistemas_Conectores_Cabos!$B$8</f>
        <v>SMA-RP 50-ohm</v>
      </c>
      <c r="Q4237" s="231" t="s">
        <v>1360</v>
      </c>
      <c r="R4237" s="45">
        <v>0.5</v>
      </c>
      <c r="S4237" s="45">
        <v>0.5</v>
      </c>
      <c r="T4237" s="19" t="str">
        <f>Def_Sistemas_Conectores_Cabos!$C$8</f>
        <v>Cabo coaxial semi-rígido</v>
      </c>
      <c r="U4237" s="56"/>
      <c r="V4237" s="33"/>
      <c r="W4237" s="33"/>
      <c r="X4237" s="33"/>
    </row>
    <row r="4238" ht="15.75" customHeight="1">
      <c r="A4238" s="19" t="str">
        <f>Def_Sistemas_Conectores_Cabos!$A$22</f>
        <v>BPM de elétrons</v>
      </c>
      <c r="B4238" s="22" t="str">
        <f>Datas_Entregas!$A$2</f>
        <v>Booster/LTB</v>
      </c>
      <c r="C4238" s="25">
        <f t="array" ref="C4238">INDEX(Datas_Entregas!$B$2:$B$100, MATCH(B4238, Datas_Entregas!$A$2:$A$100, 0), 1)</f>
        <v>43266</v>
      </c>
      <c r="D4238" s="22" t="str">
        <f>Def_Status_Montagem!$A$4</f>
        <v>Comprado / Esperando entrega</v>
      </c>
      <c r="E4238" s="35" t="str">
        <f>Def_Status_Montagem!$B$4</f>
        <v>Contratada (inclui etiqueta)</v>
      </c>
      <c r="F4238" s="26"/>
      <c r="G4238" s="27"/>
      <c r="H4238" s="26" t="str">
        <f t="array" ref="H4238">INDEX(Def_Instancias_Equipamentos!$E$2:$E$5135, MATCH(K4238, Def_Instancias_Equipamentos!$D$2:$D$5135, 0), 1)</f>
        <v>BO-23U</v>
      </c>
      <c r="I4238" s="27" t="str">
        <f t="array" ref="I4238">INDEX(Def_Instancias_Equipamentos!$E$2:$E$5135, MATCH(L4238, Def_Instancias_Equipamentos!$D$2:$D$5135, 0), 1)</f>
        <v>BO-23U</v>
      </c>
      <c r="J4238" s="27" t="str">
        <f t="shared" si="26"/>
        <v>INTERNO</v>
      </c>
      <c r="K4238" s="28" t="str">
        <f>Def_Instancias_Equipamentos!$D$502</f>
        <v>BO-23U:DI-BPMPkup</v>
      </c>
      <c r="L4238" s="19" t="str">
        <f>Def_Instancias_Equipamentos!$D$1013</f>
        <v>BO-23U:DI-BPMSigPatch</v>
      </c>
      <c r="M4238" s="44" t="s">
        <v>77</v>
      </c>
      <c r="N4238" s="30" t="s">
        <v>48</v>
      </c>
      <c r="O4238" s="28" t="str">
        <f>Def_Sistemas_Conectores_Cabos!$B$8</f>
        <v>SMA-RP 50-ohm</v>
      </c>
      <c r="P4238" s="19" t="str">
        <f>Def_Sistemas_Conectores_Cabos!$B$8</f>
        <v>SMA-RP 50-ohm</v>
      </c>
      <c r="Q4238" s="231" t="s">
        <v>1360</v>
      </c>
      <c r="R4238" s="45">
        <v>0.5</v>
      </c>
      <c r="S4238" s="45">
        <v>0.5</v>
      </c>
      <c r="T4238" s="19" t="str">
        <f>Def_Sistemas_Conectores_Cabos!$C$8</f>
        <v>Cabo coaxial semi-rígido</v>
      </c>
      <c r="U4238" s="56"/>
      <c r="V4238" s="33"/>
      <c r="W4238" s="33"/>
      <c r="X4238" s="33"/>
    </row>
    <row r="4239" ht="15.75" customHeight="1">
      <c r="A4239" s="19" t="str">
        <f>Def_Sistemas_Conectores_Cabos!$A$22</f>
        <v>BPM de elétrons</v>
      </c>
      <c r="B4239" s="22" t="str">
        <f>Datas_Entregas!$A$2</f>
        <v>Booster/LTB</v>
      </c>
      <c r="C4239" s="25">
        <f t="array" ref="C4239">INDEX(Datas_Entregas!$B$2:$B$100, MATCH(B4239, Datas_Entregas!$A$2:$A$100, 0), 1)</f>
        <v>43266</v>
      </c>
      <c r="D4239" s="22" t="str">
        <f>Def_Status_Montagem!$A$4</f>
        <v>Comprado / Esperando entrega</v>
      </c>
      <c r="E4239" s="35" t="str">
        <f>Def_Status_Montagem!$B$4</f>
        <v>Contratada (inclui etiqueta)</v>
      </c>
      <c r="F4239" s="26"/>
      <c r="G4239" s="27"/>
      <c r="H4239" s="26" t="str">
        <f t="array" ref="H4239">INDEX(Def_Instancias_Equipamentos!$E$2:$E$5135, MATCH(K4239, Def_Instancias_Equipamentos!$D$2:$D$5135, 0), 1)</f>
        <v>BO-24U</v>
      </c>
      <c r="I4239" s="27" t="str">
        <f t="array" ref="I4239">INDEX(Def_Instancias_Equipamentos!$E$2:$E$5135, MATCH(L4239, Def_Instancias_Equipamentos!$D$2:$D$5135, 0), 1)</f>
        <v>BO-24U</v>
      </c>
      <c r="J4239" s="27" t="str">
        <f t="shared" si="26"/>
        <v>INTERNO</v>
      </c>
      <c r="K4239" s="28" t="str">
        <f>Def_Instancias_Equipamentos!$D$503</f>
        <v>BO-24U:DI-BPMPkup</v>
      </c>
      <c r="L4239" s="19" t="str">
        <f>Def_Instancias_Equipamentos!$D$1014</f>
        <v>BO-24U:DI-BPMSigPatch</v>
      </c>
      <c r="M4239" s="44" t="s">
        <v>77</v>
      </c>
      <c r="N4239" s="30" t="s">
        <v>48</v>
      </c>
      <c r="O4239" s="28" t="str">
        <f>Def_Sistemas_Conectores_Cabos!$B$8</f>
        <v>SMA-RP 50-ohm</v>
      </c>
      <c r="P4239" s="19" t="str">
        <f>Def_Sistemas_Conectores_Cabos!$B$8</f>
        <v>SMA-RP 50-ohm</v>
      </c>
      <c r="Q4239" s="231" t="s">
        <v>1360</v>
      </c>
      <c r="R4239" s="45">
        <v>0.5</v>
      </c>
      <c r="S4239" s="45">
        <v>0.5</v>
      </c>
      <c r="T4239" s="19" t="str">
        <f>Def_Sistemas_Conectores_Cabos!$C$8</f>
        <v>Cabo coaxial semi-rígido</v>
      </c>
      <c r="U4239" s="56"/>
      <c r="V4239" s="33"/>
      <c r="W4239" s="33"/>
      <c r="X4239" s="33"/>
    </row>
    <row r="4240" ht="15.75" customHeight="1">
      <c r="A4240" s="19" t="str">
        <f>Def_Sistemas_Conectores_Cabos!$A$22</f>
        <v>BPM de elétrons</v>
      </c>
      <c r="B4240" s="22" t="str">
        <f>Datas_Entregas!$A$2</f>
        <v>Booster/LTB</v>
      </c>
      <c r="C4240" s="25">
        <f t="array" ref="C4240">INDEX(Datas_Entregas!$B$2:$B$100, MATCH(B4240, Datas_Entregas!$A$2:$A$100, 0), 1)</f>
        <v>43266</v>
      </c>
      <c r="D4240" s="22" t="str">
        <f>Def_Status_Montagem!$A$4</f>
        <v>Comprado / Esperando entrega</v>
      </c>
      <c r="E4240" s="35" t="str">
        <f>Def_Status_Montagem!$B$4</f>
        <v>Contratada (inclui etiqueta)</v>
      </c>
      <c r="F4240" s="26"/>
      <c r="G4240" s="27"/>
      <c r="H4240" s="26" t="str">
        <f t="array" ref="H4240">INDEX(Def_Instancias_Equipamentos!$E$2:$E$5135, MATCH(K4240, Def_Instancias_Equipamentos!$D$2:$D$5135, 0), 1)</f>
        <v>BO-25U</v>
      </c>
      <c r="I4240" s="27" t="str">
        <f t="array" ref="I4240">INDEX(Def_Instancias_Equipamentos!$E$2:$E$5135, MATCH(L4240, Def_Instancias_Equipamentos!$D$2:$D$5135, 0), 1)</f>
        <v>BO-25U</v>
      </c>
      <c r="J4240" s="27" t="str">
        <f t="shared" si="26"/>
        <v>INTERNO</v>
      </c>
      <c r="K4240" s="28" t="str">
        <f>Def_Instancias_Equipamentos!$D$504</f>
        <v>BO-25U:DI-BPMPkup</v>
      </c>
      <c r="L4240" s="19" t="str">
        <f>Def_Instancias_Equipamentos!$D$1015</f>
        <v>BO-25U:DI-BPMSigPatch</v>
      </c>
      <c r="M4240" s="44" t="s">
        <v>77</v>
      </c>
      <c r="N4240" s="30" t="s">
        <v>48</v>
      </c>
      <c r="O4240" s="28" t="str">
        <f>Def_Sistemas_Conectores_Cabos!$B$8</f>
        <v>SMA-RP 50-ohm</v>
      </c>
      <c r="P4240" s="19" t="str">
        <f>Def_Sistemas_Conectores_Cabos!$B$8</f>
        <v>SMA-RP 50-ohm</v>
      </c>
      <c r="Q4240" s="231" t="s">
        <v>1360</v>
      </c>
      <c r="R4240" s="45">
        <v>0.5</v>
      </c>
      <c r="S4240" s="45">
        <v>0.5</v>
      </c>
      <c r="T4240" s="19" t="str">
        <f>Def_Sistemas_Conectores_Cabos!$C$8</f>
        <v>Cabo coaxial semi-rígido</v>
      </c>
      <c r="U4240" s="56"/>
      <c r="V4240" s="33"/>
      <c r="W4240" s="33"/>
      <c r="X4240" s="33"/>
    </row>
    <row r="4241" ht="15.75" customHeight="1">
      <c r="A4241" s="19" t="str">
        <f>Def_Sistemas_Conectores_Cabos!$A$22</f>
        <v>BPM de elétrons</v>
      </c>
      <c r="B4241" s="22" t="str">
        <f>Datas_Entregas!$A$2</f>
        <v>Booster/LTB</v>
      </c>
      <c r="C4241" s="25">
        <f t="array" ref="C4241">INDEX(Datas_Entregas!$B$2:$B$100, MATCH(B4241, Datas_Entregas!$A$2:$A$100, 0), 1)</f>
        <v>43266</v>
      </c>
      <c r="D4241" s="22" t="str">
        <f>Def_Status_Montagem!$A$4</f>
        <v>Comprado / Esperando entrega</v>
      </c>
      <c r="E4241" s="35" t="str">
        <f>Def_Status_Montagem!$B$4</f>
        <v>Contratada (inclui etiqueta)</v>
      </c>
      <c r="F4241" s="26"/>
      <c r="G4241" s="27"/>
      <c r="H4241" s="26" t="str">
        <f t="array" ref="H4241">INDEX(Def_Instancias_Equipamentos!$E$2:$E$5135, MATCH(K4241, Def_Instancias_Equipamentos!$D$2:$D$5135, 0), 1)</f>
        <v>BO-26U</v>
      </c>
      <c r="I4241" s="27" t="str">
        <f t="array" ref="I4241">INDEX(Def_Instancias_Equipamentos!$E$2:$E$5135, MATCH(L4241, Def_Instancias_Equipamentos!$D$2:$D$5135, 0), 1)</f>
        <v>BO-26U</v>
      </c>
      <c r="J4241" s="27" t="str">
        <f t="shared" si="26"/>
        <v>INTERNO</v>
      </c>
      <c r="K4241" s="28" t="str">
        <f>Def_Instancias_Equipamentos!$D$505</f>
        <v>BO-26U:DI-BPMPkup</v>
      </c>
      <c r="L4241" s="19" t="str">
        <f>Def_Instancias_Equipamentos!$D$1016</f>
        <v>BO-26U:DI-BPMSigPatch</v>
      </c>
      <c r="M4241" s="44" t="s">
        <v>77</v>
      </c>
      <c r="N4241" s="30" t="s">
        <v>48</v>
      </c>
      <c r="O4241" s="28" t="str">
        <f>Def_Sistemas_Conectores_Cabos!$B$8</f>
        <v>SMA-RP 50-ohm</v>
      </c>
      <c r="P4241" s="19" t="str">
        <f>Def_Sistemas_Conectores_Cabos!$B$8</f>
        <v>SMA-RP 50-ohm</v>
      </c>
      <c r="Q4241" s="231" t="s">
        <v>1360</v>
      </c>
      <c r="R4241" s="45">
        <v>0.5</v>
      </c>
      <c r="S4241" s="45">
        <v>0.5</v>
      </c>
      <c r="T4241" s="19" t="str">
        <f>Def_Sistemas_Conectores_Cabos!$C$8</f>
        <v>Cabo coaxial semi-rígido</v>
      </c>
      <c r="U4241" s="56"/>
      <c r="V4241" s="33"/>
      <c r="W4241" s="33"/>
      <c r="X4241" s="33"/>
    </row>
    <row r="4242" ht="15.75" customHeight="1">
      <c r="A4242" s="19" t="str">
        <f>Def_Sistemas_Conectores_Cabos!$A$22</f>
        <v>BPM de elétrons</v>
      </c>
      <c r="B4242" s="22" t="str">
        <f>Datas_Entregas!$A$2</f>
        <v>Booster/LTB</v>
      </c>
      <c r="C4242" s="25">
        <f t="array" ref="C4242">INDEX(Datas_Entregas!$B$2:$B$100, MATCH(B4242, Datas_Entregas!$A$2:$A$100, 0), 1)</f>
        <v>43266</v>
      </c>
      <c r="D4242" s="22" t="str">
        <f>Def_Status_Montagem!$A$4</f>
        <v>Comprado / Esperando entrega</v>
      </c>
      <c r="E4242" s="35" t="str">
        <f>Def_Status_Montagem!$B$4</f>
        <v>Contratada (inclui etiqueta)</v>
      </c>
      <c r="F4242" s="26"/>
      <c r="G4242" s="27"/>
      <c r="H4242" s="26" t="str">
        <f t="array" ref="H4242">INDEX(Def_Instancias_Equipamentos!$E$2:$E$5135, MATCH(K4242, Def_Instancias_Equipamentos!$D$2:$D$5135, 0), 1)</f>
        <v>BO-27U</v>
      </c>
      <c r="I4242" s="27" t="str">
        <f t="array" ref="I4242">INDEX(Def_Instancias_Equipamentos!$E$2:$E$5135, MATCH(L4242, Def_Instancias_Equipamentos!$D$2:$D$5135, 0), 1)</f>
        <v>BO-27U</v>
      </c>
      <c r="J4242" s="27" t="str">
        <f t="shared" si="26"/>
        <v>INTERNO</v>
      </c>
      <c r="K4242" s="28" t="str">
        <f>Def_Instancias_Equipamentos!$D$506</f>
        <v>BO-27U:DI-BPMPkup</v>
      </c>
      <c r="L4242" s="19" t="str">
        <f>Def_Instancias_Equipamentos!$D$1017</f>
        <v>BO-27U:DI-BPMSigPatch</v>
      </c>
      <c r="M4242" s="44" t="s">
        <v>77</v>
      </c>
      <c r="N4242" s="30" t="s">
        <v>48</v>
      </c>
      <c r="O4242" s="28" t="str">
        <f>Def_Sistemas_Conectores_Cabos!$B$8</f>
        <v>SMA-RP 50-ohm</v>
      </c>
      <c r="P4242" s="19" t="str">
        <f>Def_Sistemas_Conectores_Cabos!$B$8</f>
        <v>SMA-RP 50-ohm</v>
      </c>
      <c r="Q4242" s="231" t="s">
        <v>1360</v>
      </c>
      <c r="R4242" s="45">
        <v>0.5</v>
      </c>
      <c r="S4242" s="45">
        <v>0.5</v>
      </c>
      <c r="T4242" s="19" t="str">
        <f>Def_Sistemas_Conectores_Cabos!$C$8</f>
        <v>Cabo coaxial semi-rígido</v>
      </c>
      <c r="U4242" s="56"/>
      <c r="V4242" s="33"/>
      <c r="W4242" s="33"/>
      <c r="X4242" s="33"/>
    </row>
    <row r="4243" ht="15.75" customHeight="1">
      <c r="A4243" s="19" t="str">
        <f>Def_Sistemas_Conectores_Cabos!$A$22</f>
        <v>BPM de elétrons</v>
      </c>
      <c r="B4243" s="22" t="str">
        <f>Datas_Entregas!$A$2</f>
        <v>Booster/LTB</v>
      </c>
      <c r="C4243" s="25">
        <f t="array" ref="C4243">INDEX(Datas_Entregas!$B$2:$B$100, MATCH(B4243, Datas_Entregas!$A$2:$A$100, 0), 1)</f>
        <v>43266</v>
      </c>
      <c r="D4243" s="22" t="str">
        <f>Def_Status_Montagem!$A$4</f>
        <v>Comprado / Esperando entrega</v>
      </c>
      <c r="E4243" s="35" t="str">
        <f>Def_Status_Montagem!$B$4</f>
        <v>Contratada (inclui etiqueta)</v>
      </c>
      <c r="F4243" s="26"/>
      <c r="G4243" s="27"/>
      <c r="H4243" s="26" t="str">
        <f t="array" ref="H4243">INDEX(Def_Instancias_Equipamentos!$E$2:$E$5135, MATCH(K4243, Def_Instancias_Equipamentos!$D$2:$D$5135, 0), 1)</f>
        <v>BO-28U</v>
      </c>
      <c r="I4243" s="27" t="str">
        <f t="array" ref="I4243">INDEX(Def_Instancias_Equipamentos!$E$2:$E$5135, MATCH(L4243, Def_Instancias_Equipamentos!$D$2:$D$5135, 0), 1)</f>
        <v>BO-28U</v>
      </c>
      <c r="J4243" s="27" t="str">
        <f t="shared" si="26"/>
        <v>INTERNO</v>
      </c>
      <c r="K4243" s="28" t="str">
        <f>Def_Instancias_Equipamentos!$D$507</f>
        <v>BO-28U:DI-BPMPkup</v>
      </c>
      <c r="L4243" s="19" t="str">
        <f>Def_Instancias_Equipamentos!$D$1018</f>
        <v>BO-28U:DI-BPMSigPatch</v>
      </c>
      <c r="M4243" s="44" t="s">
        <v>77</v>
      </c>
      <c r="N4243" s="30" t="s">
        <v>48</v>
      </c>
      <c r="O4243" s="28" t="str">
        <f>Def_Sistemas_Conectores_Cabos!$B$8</f>
        <v>SMA-RP 50-ohm</v>
      </c>
      <c r="P4243" s="19" t="str">
        <f>Def_Sistemas_Conectores_Cabos!$B$8</f>
        <v>SMA-RP 50-ohm</v>
      </c>
      <c r="Q4243" s="231" t="s">
        <v>1360</v>
      </c>
      <c r="R4243" s="45">
        <v>0.5</v>
      </c>
      <c r="S4243" s="45">
        <v>0.5</v>
      </c>
      <c r="T4243" s="19" t="str">
        <f>Def_Sistemas_Conectores_Cabos!$C$8</f>
        <v>Cabo coaxial semi-rígido</v>
      </c>
      <c r="U4243" s="56"/>
      <c r="V4243" s="33"/>
      <c r="W4243" s="33"/>
      <c r="X4243" s="33"/>
    </row>
    <row r="4244" ht="15.75" customHeight="1">
      <c r="A4244" s="19" t="str">
        <f>Def_Sistemas_Conectores_Cabos!$A$22</f>
        <v>BPM de elétrons</v>
      </c>
      <c r="B4244" s="22" t="str">
        <f>Datas_Entregas!$A$2</f>
        <v>Booster/LTB</v>
      </c>
      <c r="C4244" s="25">
        <f t="array" ref="C4244">INDEX(Datas_Entregas!$B$2:$B$100, MATCH(B4244, Datas_Entregas!$A$2:$A$100, 0), 1)</f>
        <v>43266</v>
      </c>
      <c r="D4244" s="22" t="str">
        <f>Def_Status_Montagem!$A$4</f>
        <v>Comprado / Esperando entrega</v>
      </c>
      <c r="E4244" s="35" t="str">
        <f>Def_Status_Montagem!$B$4</f>
        <v>Contratada (inclui etiqueta)</v>
      </c>
      <c r="F4244" s="26"/>
      <c r="G4244" s="27"/>
      <c r="H4244" s="26" t="str">
        <f t="array" ref="H4244">INDEX(Def_Instancias_Equipamentos!$E$2:$E$5135, MATCH(K4244, Def_Instancias_Equipamentos!$D$2:$D$5135, 0), 1)</f>
        <v>BO-29U</v>
      </c>
      <c r="I4244" s="27" t="str">
        <f t="array" ref="I4244">INDEX(Def_Instancias_Equipamentos!$E$2:$E$5135, MATCH(L4244, Def_Instancias_Equipamentos!$D$2:$D$5135, 0), 1)</f>
        <v>BO-29U</v>
      </c>
      <c r="J4244" s="27" t="str">
        <f t="shared" si="26"/>
        <v>INTERNO</v>
      </c>
      <c r="K4244" s="28" t="str">
        <f>Def_Instancias_Equipamentos!$D$508</f>
        <v>BO-29U:DI-BPMPkup</v>
      </c>
      <c r="L4244" s="19" t="str">
        <f>Def_Instancias_Equipamentos!$D$1019</f>
        <v>BO-29U:DI-BPMSigPatch</v>
      </c>
      <c r="M4244" s="44" t="s">
        <v>77</v>
      </c>
      <c r="N4244" s="30" t="s">
        <v>48</v>
      </c>
      <c r="O4244" s="28" t="str">
        <f>Def_Sistemas_Conectores_Cabos!$B$8</f>
        <v>SMA-RP 50-ohm</v>
      </c>
      <c r="P4244" s="19" t="str">
        <f>Def_Sistemas_Conectores_Cabos!$B$8</f>
        <v>SMA-RP 50-ohm</v>
      </c>
      <c r="Q4244" s="231" t="s">
        <v>1360</v>
      </c>
      <c r="R4244" s="45">
        <v>0.5</v>
      </c>
      <c r="S4244" s="45">
        <v>0.5</v>
      </c>
      <c r="T4244" s="19" t="str">
        <f>Def_Sistemas_Conectores_Cabos!$C$8</f>
        <v>Cabo coaxial semi-rígido</v>
      </c>
      <c r="U4244" s="56"/>
      <c r="V4244" s="33"/>
      <c r="W4244" s="33"/>
      <c r="X4244" s="33"/>
    </row>
    <row r="4245" ht="15.75" customHeight="1">
      <c r="A4245" s="19" t="str">
        <f>Def_Sistemas_Conectores_Cabos!$A$22</f>
        <v>BPM de elétrons</v>
      </c>
      <c r="B4245" s="22" t="str">
        <f>Datas_Entregas!$A$2</f>
        <v>Booster/LTB</v>
      </c>
      <c r="C4245" s="25">
        <f t="array" ref="C4245">INDEX(Datas_Entregas!$B$2:$B$100, MATCH(B4245, Datas_Entregas!$A$2:$A$100, 0), 1)</f>
        <v>43266</v>
      </c>
      <c r="D4245" s="22" t="str">
        <f>Def_Status_Montagem!$A$4</f>
        <v>Comprado / Esperando entrega</v>
      </c>
      <c r="E4245" s="35" t="str">
        <f>Def_Status_Montagem!$B$4</f>
        <v>Contratada (inclui etiqueta)</v>
      </c>
      <c r="F4245" s="26"/>
      <c r="G4245" s="27"/>
      <c r="H4245" s="26" t="str">
        <f t="array" ref="H4245">INDEX(Def_Instancias_Equipamentos!$E$2:$E$5135, MATCH(K4245, Def_Instancias_Equipamentos!$D$2:$D$5135, 0), 1)</f>
        <v>BO-30U</v>
      </c>
      <c r="I4245" s="27" t="str">
        <f t="array" ref="I4245">INDEX(Def_Instancias_Equipamentos!$E$2:$E$5135, MATCH(L4245, Def_Instancias_Equipamentos!$D$2:$D$5135, 0), 1)</f>
        <v>BO-30U</v>
      </c>
      <c r="J4245" s="27" t="str">
        <f t="shared" si="26"/>
        <v>INTERNO</v>
      </c>
      <c r="K4245" s="28" t="str">
        <f>Def_Instancias_Equipamentos!$D$509</f>
        <v>BO-30U:DI-BPMPkup</v>
      </c>
      <c r="L4245" s="19" t="str">
        <f>Def_Instancias_Equipamentos!$D$1020</f>
        <v>BO-30U:DI-BPMSigPatch</v>
      </c>
      <c r="M4245" s="44" t="s">
        <v>77</v>
      </c>
      <c r="N4245" s="30" t="s">
        <v>48</v>
      </c>
      <c r="O4245" s="28" t="str">
        <f>Def_Sistemas_Conectores_Cabos!$B$8</f>
        <v>SMA-RP 50-ohm</v>
      </c>
      <c r="P4245" s="19" t="str">
        <f>Def_Sistemas_Conectores_Cabos!$B$8</f>
        <v>SMA-RP 50-ohm</v>
      </c>
      <c r="Q4245" s="231" t="s">
        <v>1360</v>
      </c>
      <c r="R4245" s="45">
        <v>0.5</v>
      </c>
      <c r="S4245" s="45">
        <v>0.5</v>
      </c>
      <c r="T4245" s="19" t="str">
        <f>Def_Sistemas_Conectores_Cabos!$C$8</f>
        <v>Cabo coaxial semi-rígido</v>
      </c>
      <c r="U4245" s="56"/>
      <c r="V4245" s="33"/>
      <c r="W4245" s="33"/>
      <c r="X4245" s="33"/>
    </row>
    <row r="4246" ht="15.75" customHeight="1">
      <c r="A4246" s="19" t="str">
        <f>Def_Sistemas_Conectores_Cabos!$A$22</f>
        <v>BPM de elétrons</v>
      </c>
      <c r="B4246" s="22" t="str">
        <f>Datas_Entregas!$A$2</f>
        <v>Booster/LTB</v>
      </c>
      <c r="C4246" s="25">
        <f t="array" ref="C4246">INDEX(Datas_Entregas!$B$2:$B$100, MATCH(B4246, Datas_Entregas!$A$2:$A$100, 0), 1)</f>
        <v>43266</v>
      </c>
      <c r="D4246" s="22" t="str">
        <f>Def_Status_Montagem!$A$4</f>
        <v>Comprado / Esperando entrega</v>
      </c>
      <c r="E4246" s="35" t="str">
        <f>Def_Status_Montagem!$B$4</f>
        <v>Contratada (inclui etiqueta)</v>
      </c>
      <c r="F4246" s="26"/>
      <c r="G4246" s="27"/>
      <c r="H4246" s="26" t="str">
        <f t="array" ref="H4246">INDEX(Def_Instancias_Equipamentos!$E$2:$E$5135, MATCH(K4246, Def_Instancias_Equipamentos!$D$2:$D$5135, 0), 1)</f>
        <v>BO-31U</v>
      </c>
      <c r="I4246" s="27" t="str">
        <f t="array" ref="I4246">INDEX(Def_Instancias_Equipamentos!$E$2:$E$5135, MATCH(L4246, Def_Instancias_Equipamentos!$D$2:$D$5135, 0), 1)</f>
        <v>BO-31U</v>
      </c>
      <c r="J4246" s="27" t="str">
        <f t="shared" si="26"/>
        <v>INTERNO</v>
      </c>
      <c r="K4246" s="28" t="str">
        <f>Def_Instancias_Equipamentos!$D$510</f>
        <v>BO-31U:DI-BPMPkup</v>
      </c>
      <c r="L4246" s="19" t="str">
        <f>Def_Instancias_Equipamentos!$D$1021</f>
        <v>BO-31U:DI-BPMSigPatch</v>
      </c>
      <c r="M4246" s="44" t="s">
        <v>77</v>
      </c>
      <c r="N4246" s="30" t="s">
        <v>48</v>
      </c>
      <c r="O4246" s="28" t="str">
        <f>Def_Sistemas_Conectores_Cabos!$B$8</f>
        <v>SMA-RP 50-ohm</v>
      </c>
      <c r="P4246" s="19" t="str">
        <f>Def_Sistemas_Conectores_Cabos!$B$8</f>
        <v>SMA-RP 50-ohm</v>
      </c>
      <c r="Q4246" s="231" t="s">
        <v>1360</v>
      </c>
      <c r="R4246" s="45">
        <v>0.5</v>
      </c>
      <c r="S4246" s="45">
        <v>0.5</v>
      </c>
      <c r="T4246" s="19" t="str">
        <f>Def_Sistemas_Conectores_Cabos!$C$8</f>
        <v>Cabo coaxial semi-rígido</v>
      </c>
      <c r="U4246" s="56"/>
      <c r="V4246" s="33"/>
      <c r="W4246" s="33"/>
      <c r="X4246" s="33"/>
    </row>
    <row r="4247" ht="15.75" customHeight="1">
      <c r="A4247" s="19" t="str">
        <f>Def_Sistemas_Conectores_Cabos!$A$22</f>
        <v>BPM de elétrons</v>
      </c>
      <c r="B4247" s="22" t="str">
        <f>Datas_Entregas!$A$2</f>
        <v>Booster/LTB</v>
      </c>
      <c r="C4247" s="25">
        <f t="array" ref="C4247">INDEX(Datas_Entregas!$B$2:$B$100, MATCH(B4247, Datas_Entregas!$A$2:$A$100, 0), 1)</f>
        <v>43266</v>
      </c>
      <c r="D4247" s="22" t="str">
        <f>Def_Status_Montagem!$A$4</f>
        <v>Comprado / Esperando entrega</v>
      </c>
      <c r="E4247" s="35" t="str">
        <f>Def_Status_Montagem!$B$4</f>
        <v>Contratada (inclui etiqueta)</v>
      </c>
      <c r="F4247" s="26"/>
      <c r="G4247" s="27"/>
      <c r="H4247" s="26" t="str">
        <f t="array" ref="H4247">INDEX(Def_Instancias_Equipamentos!$E$2:$E$5135, MATCH(K4247, Def_Instancias_Equipamentos!$D$2:$D$5135, 0), 1)</f>
        <v>BO-32U</v>
      </c>
      <c r="I4247" s="27" t="str">
        <f t="array" ref="I4247">INDEX(Def_Instancias_Equipamentos!$E$2:$E$5135, MATCH(L4247, Def_Instancias_Equipamentos!$D$2:$D$5135, 0), 1)</f>
        <v>BO-32U</v>
      </c>
      <c r="J4247" s="27" t="str">
        <f t="shared" si="26"/>
        <v>INTERNO</v>
      </c>
      <c r="K4247" s="28" t="str">
        <f>Def_Instancias_Equipamentos!$D$511</f>
        <v>BO-32U:DI-BPMPkup</v>
      </c>
      <c r="L4247" s="19" t="str">
        <f>Def_Instancias_Equipamentos!$D$1022</f>
        <v>BO-32U:DI-BPMSigPatch</v>
      </c>
      <c r="M4247" s="44" t="s">
        <v>77</v>
      </c>
      <c r="N4247" s="30" t="s">
        <v>48</v>
      </c>
      <c r="O4247" s="28" t="str">
        <f>Def_Sistemas_Conectores_Cabos!$B$8</f>
        <v>SMA-RP 50-ohm</v>
      </c>
      <c r="P4247" s="19" t="str">
        <f>Def_Sistemas_Conectores_Cabos!$B$8</f>
        <v>SMA-RP 50-ohm</v>
      </c>
      <c r="Q4247" s="231" t="s">
        <v>1360</v>
      </c>
      <c r="R4247" s="45">
        <v>0.5</v>
      </c>
      <c r="S4247" s="45">
        <v>0.5</v>
      </c>
      <c r="T4247" s="19" t="str">
        <f>Def_Sistemas_Conectores_Cabos!$C$8</f>
        <v>Cabo coaxial semi-rígido</v>
      </c>
      <c r="U4247" s="56"/>
      <c r="V4247" s="33"/>
      <c r="W4247" s="33"/>
      <c r="X4247" s="33"/>
    </row>
    <row r="4248" ht="15.75" customHeight="1">
      <c r="A4248" s="19" t="str">
        <f>Def_Sistemas_Conectores_Cabos!$A$22</f>
        <v>BPM de elétrons</v>
      </c>
      <c r="B4248" s="22" t="str">
        <f>Datas_Entregas!$A$2</f>
        <v>Booster/LTB</v>
      </c>
      <c r="C4248" s="25">
        <f t="array" ref="C4248">INDEX(Datas_Entregas!$B$2:$B$100, MATCH(B4248, Datas_Entregas!$A$2:$A$100, 0), 1)</f>
        <v>43266</v>
      </c>
      <c r="D4248" s="22" t="str">
        <f>Def_Status_Montagem!$A$4</f>
        <v>Comprado / Esperando entrega</v>
      </c>
      <c r="E4248" s="35" t="str">
        <f>Def_Status_Montagem!$B$4</f>
        <v>Contratada (inclui etiqueta)</v>
      </c>
      <c r="F4248" s="26"/>
      <c r="G4248" s="27"/>
      <c r="H4248" s="26" t="str">
        <f t="array" ref="H4248">INDEX(Def_Instancias_Equipamentos!$E$2:$E$5135, MATCH(K4248, Def_Instancias_Equipamentos!$D$2:$D$5135, 0), 1)</f>
        <v>BO-33U</v>
      </c>
      <c r="I4248" s="27" t="str">
        <f t="array" ref="I4248">INDEX(Def_Instancias_Equipamentos!$E$2:$E$5135, MATCH(L4248, Def_Instancias_Equipamentos!$D$2:$D$5135, 0), 1)</f>
        <v>BO-33U</v>
      </c>
      <c r="J4248" s="27" t="str">
        <f t="shared" si="26"/>
        <v>INTERNO</v>
      </c>
      <c r="K4248" s="28" t="str">
        <f>Def_Instancias_Equipamentos!$D$512</f>
        <v>BO-33U:DI-BPMPkup</v>
      </c>
      <c r="L4248" s="19" t="str">
        <f>Def_Instancias_Equipamentos!$D$1023</f>
        <v>BO-33U:DI-BPMSigPatch</v>
      </c>
      <c r="M4248" s="44" t="s">
        <v>77</v>
      </c>
      <c r="N4248" s="30" t="s">
        <v>48</v>
      </c>
      <c r="O4248" s="28" t="str">
        <f>Def_Sistemas_Conectores_Cabos!$B$8</f>
        <v>SMA-RP 50-ohm</v>
      </c>
      <c r="P4248" s="19" t="str">
        <f>Def_Sistemas_Conectores_Cabos!$B$8</f>
        <v>SMA-RP 50-ohm</v>
      </c>
      <c r="Q4248" s="231" t="s">
        <v>1360</v>
      </c>
      <c r="R4248" s="45">
        <v>0.5</v>
      </c>
      <c r="S4248" s="45">
        <v>0.5</v>
      </c>
      <c r="T4248" s="19" t="str">
        <f>Def_Sistemas_Conectores_Cabos!$C$8</f>
        <v>Cabo coaxial semi-rígido</v>
      </c>
      <c r="U4248" s="56"/>
      <c r="V4248" s="33"/>
      <c r="W4248" s="33"/>
      <c r="X4248" s="33"/>
    </row>
    <row r="4249" ht="15.75" customHeight="1">
      <c r="A4249" s="19" t="str">
        <f>Def_Sistemas_Conectores_Cabos!$A$22</f>
        <v>BPM de elétrons</v>
      </c>
      <c r="B4249" s="22" t="str">
        <f>Datas_Entregas!$A$2</f>
        <v>Booster/LTB</v>
      </c>
      <c r="C4249" s="25">
        <f t="array" ref="C4249">INDEX(Datas_Entregas!$B$2:$B$100, MATCH(B4249, Datas_Entregas!$A$2:$A$100, 0), 1)</f>
        <v>43266</v>
      </c>
      <c r="D4249" s="22" t="str">
        <f>Def_Status_Montagem!$A$4</f>
        <v>Comprado / Esperando entrega</v>
      </c>
      <c r="E4249" s="35" t="str">
        <f>Def_Status_Montagem!$B$4</f>
        <v>Contratada (inclui etiqueta)</v>
      </c>
      <c r="F4249" s="26"/>
      <c r="G4249" s="27"/>
      <c r="H4249" s="26" t="str">
        <f t="array" ref="H4249">INDEX(Def_Instancias_Equipamentos!$E$2:$E$5135, MATCH(K4249, Def_Instancias_Equipamentos!$D$2:$D$5135, 0), 1)</f>
        <v>BO-34U</v>
      </c>
      <c r="I4249" s="27" t="str">
        <f t="array" ref="I4249">INDEX(Def_Instancias_Equipamentos!$E$2:$E$5135, MATCH(L4249, Def_Instancias_Equipamentos!$D$2:$D$5135, 0), 1)</f>
        <v>BO-34U</v>
      </c>
      <c r="J4249" s="27" t="str">
        <f t="shared" si="26"/>
        <v>INTERNO</v>
      </c>
      <c r="K4249" s="28" t="str">
        <f>Def_Instancias_Equipamentos!$D$513</f>
        <v>BO-34U:DI-BPMPkup</v>
      </c>
      <c r="L4249" s="19" t="str">
        <f>Def_Instancias_Equipamentos!$D$1024</f>
        <v>BO-34U:DI-BPMSigPatch</v>
      </c>
      <c r="M4249" s="44" t="s">
        <v>77</v>
      </c>
      <c r="N4249" s="30" t="s">
        <v>48</v>
      </c>
      <c r="O4249" s="28" t="str">
        <f>Def_Sistemas_Conectores_Cabos!$B$8</f>
        <v>SMA-RP 50-ohm</v>
      </c>
      <c r="P4249" s="19" t="str">
        <f>Def_Sistemas_Conectores_Cabos!$B$8</f>
        <v>SMA-RP 50-ohm</v>
      </c>
      <c r="Q4249" s="231" t="s">
        <v>1360</v>
      </c>
      <c r="R4249" s="45">
        <v>0.5</v>
      </c>
      <c r="S4249" s="45">
        <v>0.5</v>
      </c>
      <c r="T4249" s="19" t="str">
        <f>Def_Sistemas_Conectores_Cabos!$C$8</f>
        <v>Cabo coaxial semi-rígido</v>
      </c>
      <c r="U4249" s="56"/>
      <c r="V4249" s="33"/>
      <c r="W4249" s="33"/>
      <c r="X4249" s="33"/>
    </row>
    <row r="4250" ht="15.75" customHeight="1">
      <c r="A4250" s="19" t="str">
        <f>Def_Sistemas_Conectores_Cabos!$A$22</f>
        <v>BPM de elétrons</v>
      </c>
      <c r="B4250" s="22" t="str">
        <f>Datas_Entregas!$A$2</f>
        <v>Booster/LTB</v>
      </c>
      <c r="C4250" s="25">
        <f t="array" ref="C4250">INDEX(Datas_Entregas!$B$2:$B$100, MATCH(B4250, Datas_Entregas!$A$2:$A$100, 0), 1)</f>
        <v>43266</v>
      </c>
      <c r="D4250" s="22" t="str">
        <f>Def_Status_Montagem!$A$4</f>
        <v>Comprado / Esperando entrega</v>
      </c>
      <c r="E4250" s="35" t="str">
        <f>Def_Status_Montagem!$B$4</f>
        <v>Contratada (inclui etiqueta)</v>
      </c>
      <c r="F4250" s="26"/>
      <c r="G4250" s="27"/>
      <c r="H4250" s="26" t="str">
        <f t="array" ref="H4250">INDEX(Def_Instancias_Equipamentos!$E$2:$E$5135, MATCH(K4250, Def_Instancias_Equipamentos!$D$2:$D$5135, 0), 1)</f>
        <v>BO-35U</v>
      </c>
      <c r="I4250" s="27" t="str">
        <f t="array" ref="I4250">INDEX(Def_Instancias_Equipamentos!$E$2:$E$5135, MATCH(L4250, Def_Instancias_Equipamentos!$D$2:$D$5135, 0), 1)</f>
        <v>BO-35U</v>
      </c>
      <c r="J4250" s="27" t="str">
        <f t="shared" si="26"/>
        <v>INTERNO</v>
      </c>
      <c r="K4250" s="28" t="str">
        <f>Def_Instancias_Equipamentos!$D$514</f>
        <v>BO-35U:DI-BPMPkup</v>
      </c>
      <c r="L4250" s="19" t="str">
        <f>Def_Instancias_Equipamentos!$D$1025</f>
        <v>BO-35U:DI-BPMSigPatch</v>
      </c>
      <c r="M4250" s="44" t="s">
        <v>77</v>
      </c>
      <c r="N4250" s="30" t="s">
        <v>48</v>
      </c>
      <c r="O4250" s="28" t="str">
        <f>Def_Sistemas_Conectores_Cabos!$B$8</f>
        <v>SMA-RP 50-ohm</v>
      </c>
      <c r="P4250" s="19" t="str">
        <f>Def_Sistemas_Conectores_Cabos!$B$8</f>
        <v>SMA-RP 50-ohm</v>
      </c>
      <c r="Q4250" s="231" t="s">
        <v>1360</v>
      </c>
      <c r="R4250" s="45">
        <v>0.5</v>
      </c>
      <c r="S4250" s="45">
        <v>0.5</v>
      </c>
      <c r="T4250" s="19" t="str">
        <f>Def_Sistemas_Conectores_Cabos!$C$8</f>
        <v>Cabo coaxial semi-rígido</v>
      </c>
      <c r="U4250" s="56"/>
      <c r="V4250" s="33"/>
      <c r="W4250" s="33"/>
      <c r="X4250" s="33"/>
    </row>
    <row r="4251" ht="15.75" customHeight="1">
      <c r="A4251" s="19" t="str">
        <f>Def_Sistemas_Conectores_Cabos!$A$22</f>
        <v>BPM de elétrons</v>
      </c>
      <c r="B4251" s="22" t="str">
        <f>Datas_Entregas!$A$2</f>
        <v>Booster/LTB</v>
      </c>
      <c r="C4251" s="25">
        <f t="array" ref="C4251">INDEX(Datas_Entregas!$B$2:$B$100, MATCH(B4251, Datas_Entregas!$A$2:$A$100, 0), 1)</f>
        <v>43266</v>
      </c>
      <c r="D4251" s="22" t="str">
        <f>Def_Status_Montagem!$A$4</f>
        <v>Comprado / Esperando entrega</v>
      </c>
      <c r="E4251" s="35" t="str">
        <f>Def_Status_Montagem!$B$4</f>
        <v>Contratada (inclui etiqueta)</v>
      </c>
      <c r="F4251" s="26"/>
      <c r="G4251" s="27"/>
      <c r="H4251" s="26" t="str">
        <f t="array" ref="H4251">INDEX(Def_Instancias_Equipamentos!$E$2:$E$5135, MATCH(K4251, Def_Instancias_Equipamentos!$D$2:$D$5135, 0), 1)</f>
        <v>BO-36U</v>
      </c>
      <c r="I4251" s="27" t="str">
        <f t="array" ref="I4251">INDEX(Def_Instancias_Equipamentos!$E$2:$E$5135, MATCH(L4251, Def_Instancias_Equipamentos!$D$2:$D$5135, 0), 1)</f>
        <v>BO-36U</v>
      </c>
      <c r="J4251" s="27" t="str">
        <f t="shared" si="26"/>
        <v>INTERNO</v>
      </c>
      <c r="K4251" s="28" t="str">
        <f>Def_Instancias_Equipamentos!$D$515</f>
        <v>BO-36U:DI-BPMPkup</v>
      </c>
      <c r="L4251" s="19" t="str">
        <f>Def_Instancias_Equipamentos!$D$1026</f>
        <v>BO-36U:DI-BPMSigPatch</v>
      </c>
      <c r="M4251" s="44" t="s">
        <v>77</v>
      </c>
      <c r="N4251" s="30" t="s">
        <v>48</v>
      </c>
      <c r="O4251" s="28" t="str">
        <f>Def_Sistemas_Conectores_Cabos!$B$8</f>
        <v>SMA-RP 50-ohm</v>
      </c>
      <c r="P4251" s="19" t="str">
        <f>Def_Sistemas_Conectores_Cabos!$B$8</f>
        <v>SMA-RP 50-ohm</v>
      </c>
      <c r="Q4251" s="231" t="s">
        <v>1360</v>
      </c>
      <c r="R4251" s="45">
        <v>0.5</v>
      </c>
      <c r="S4251" s="45">
        <v>0.5</v>
      </c>
      <c r="T4251" s="19" t="str">
        <f>Def_Sistemas_Conectores_Cabos!$C$8</f>
        <v>Cabo coaxial semi-rígido</v>
      </c>
      <c r="U4251" s="56"/>
      <c r="V4251" s="33"/>
      <c r="W4251" s="33"/>
      <c r="X4251" s="33"/>
    </row>
    <row r="4252" ht="15.75" customHeight="1">
      <c r="A4252" s="19" t="str">
        <f>Def_Sistemas_Conectores_Cabos!$A$22</f>
        <v>BPM de elétrons</v>
      </c>
      <c r="B4252" s="22" t="str">
        <f>Datas_Entregas!$A$2</f>
        <v>Booster/LTB</v>
      </c>
      <c r="C4252" s="25">
        <f t="array" ref="C4252">INDEX(Datas_Entregas!$B$2:$B$100, MATCH(B4252, Datas_Entregas!$A$2:$A$100, 0), 1)</f>
        <v>43266</v>
      </c>
      <c r="D4252" s="22" t="str">
        <f>Def_Status_Montagem!$A$4</f>
        <v>Comprado / Esperando entrega</v>
      </c>
      <c r="E4252" s="35" t="str">
        <f>Def_Status_Montagem!$B$4</f>
        <v>Contratada (inclui etiqueta)</v>
      </c>
      <c r="F4252" s="26"/>
      <c r="G4252" s="27"/>
      <c r="H4252" s="26" t="str">
        <f t="array" ref="H4252">INDEX(Def_Instancias_Equipamentos!$E$2:$E$5135, MATCH(K4252, Def_Instancias_Equipamentos!$D$2:$D$5135, 0), 1)</f>
        <v>BO-37U</v>
      </c>
      <c r="I4252" s="27" t="str">
        <f t="array" ref="I4252">INDEX(Def_Instancias_Equipamentos!$E$2:$E$5135, MATCH(L4252, Def_Instancias_Equipamentos!$D$2:$D$5135, 0), 1)</f>
        <v>BO-37U</v>
      </c>
      <c r="J4252" s="27" t="str">
        <f t="shared" si="26"/>
        <v>INTERNO</v>
      </c>
      <c r="K4252" s="28" t="str">
        <f>Def_Instancias_Equipamentos!$D$516</f>
        <v>BO-37U:DI-BPMPkup</v>
      </c>
      <c r="L4252" s="19" t="str">
        <f>Def_Instancias_Equipamentos!$D$1027</f>
        <v>BO-37U:DI-BPMSigPatch</v>
      </c>
      <c r="M4252" s="44" t="s">
        <v>77</v>
      </c>
      <c r="N4252" s="30" t="s">
        <v>48</v>
      </c>
      <c r="O4252" s="28" t="str">
        <f>Def_Sistemas_Conectores_Cabos!$B$8</f>
        <v>SMA-RP 50-ohm</v>
      </c>
      <c r="P4252" s="19" t="str">
        <f>Def_Sistemas_Conectores_Cabos!$B$8</f>
        <v>SMA-RP 50-ohm</v>
      </c>
      <c r="Q4252" s="231" t="s">
        <v>1360</v>
      </c>
      <c r="R4252" s="45">
        <v>0.5</v>
      </c>
      <c r="S4252" s="45">
        <v>0.5</v>
      </c>
      <c r="T4252" s="19" t="str">
        <f>Def_Sistemas_Conectores_Cabos!$C$8</f>
        <v>Cabo coaxial semi-rígido</v>
      </c>
      <c r="U4252" s="56"/>
      <c r="V4252" s="33"/>
      <c r="W4252" s="33"/>
      <c r="X4252" s="33"/>
    </row>
    <row r="4253" ht="15.75" customHeight="1">
      <c r="A4253" s="19" t="str">
        <f>Def_Sistemas_Conectores_Cabos!$A$22</f>
        <v>BPM de elétrons</v>
      </c>
      <c r="B4253" s="22" t="str">
        <f>Datas_Entregas!$A$2</f>
        <v>Booster/LTB</v>
      </c>
      <c r="C4253" s="25">
        <f t="array" ref="C4253">INDEX(Datas_Entregas!$B$2:$B$100, MATCH(B4253, Datas_Entregas!$A$2:$A$100, 0), 1)</f>
        <v>43266</v>
      </c>
      <c r="D4253" s="22" t="str">
        <f>Def_Status_Montagem!$A$4</f>
        <v>Comprado / Esperando entrega</v>
      </c>
      <c r="E4253" s="35" t="str">
        <f>Def_Status_Montagem!$B$4</f>
        <v>Contratada (inclui etiqueta)</v>
      </c>
      <c r="F4253" s="26"/>
      <c r="G4253" s="27"/>
      <c r="H4253" s="26" t="str">
        <f t="array" ref="H4253">INDEX(Def_Instancias_Equipamentos!$E$2:$E$5135, MATCH(K4253, Def_Instancias_Equipamentos!$D$2:$D$5135, 0), 1)</f>
        <v>BO-38U</v>
      </c>
      <c r="I4253" s="27" t="str">
        <f t="array" ref="I4253">INDEX(Def_Instancias_Equipamentos!$E$2:$E$5135, MATCH(L4253, Def_Instancias_Equipamentos!$D$2:$D$5135, 0), 1)</f>
        <v>BO-38U</v>
      </c>
      <c r="J4253" s="27" t="str">
        <f t="shared" si="26"/>
        <v>INTERNO</v>
      </c>
      <c r="K4253" s="28" t="str">
        <f>Def_Instancias_Equipamentos!$D$517</f>
        <v>BO-38U:DI-BPMPkup</v>
      </c>
      <c r="L4253" s="19" t="str">
        <f>Def_Instancias_Equipamentos!$D$1028</f>
        <v>BO-38U:DI-BPMSigPatch</v>
      </c>
      <c r="M4253" s="44" t="s">
        <v>77</v>
      </c>
      <c r="N4253" s="30" t="s">
        <v>48</v>
      </c>
      <c r="O4253" s="28" t="str">
        <f>Def_Sistemas_Conectores_Cabos!$B$8</f>
        <v>SMA-RP 50-ohm</v>
      </c>
      <c r="P4253" s="19" t="str">
        <f>Def_Sistemas_Conectores_Cabos!$B$8</f>
        <v>SMA-RP 50-ohm</v>
      </c>
      <c r="Q4253" s="231" t="s">
        <v>1360</v>
      </c>
      <c r="R4253" s="45">
        <v>0.5</v>
      </c>
      <c r="S4253" s="45">
        <v>0.5</v>
      </c>
      <c r="T4253" s="19" t="str">
        <f>Def_Sistemas_Conectores_Cabos!$C$8</f>
        <v>Cabo coaxial semi-rígido</v>
      </c>
      <c r="U4253" s="56"/>
      <c r="V4253" s="33"/>
      <c r="W4253" s="33"/>
      <c r="X4253" s="33"/>
    </row>
    <row r="4254" ht="15.75" customHeight="1">
      <c r="A4254" s="19" t="str">
        <f>Def_Sistemas_Conectores_Cabos!$A$22</f>
        <v>BPM de elétrons</v>
      </c>
      <c r="B4254" s="22" t="str">
        <f>Datas_Entregas!$A$2</f>
        <v>Booster/LTB</v>
      </c>
      <c r="C4254" s="25">
        <f t="array" ref="C4254">INDEX(Datas_Entregas!$B$2:$B$100, MATCH(B4254, Datas_Entregas!$A$2:$A$100, 0), 1)</f>
        <v>43266</v>
      </c>
      <c r="D4254" s="22" t="str">
        <f>Def_Status_Montagem!$A$4</f>
        <v>Comprado / Esperando entrega</v>
      </c>
      <c r="E4254" s="35" t="str">
        <f>Def_Status_Montagem!$B$4</f>
        <v>Contratada (inclui etiqueta)</v>
      </c>
      <c r="F4254" s="26"/>
      <c r="G4254" s="27"/>
      <c r="H4254" s="26" t="str">
        <f t="array" ref="H4254">INDEX(Def_Instancias_Equipamentos!$E$2:$E$5135, MATCH(K4254, Def_Instancias_Equipamentos!$D$2:$D$5135, 0), 1)</f>
        <v>BO-39U</v>
      </c>
      <c r="I4254" s="27" t="str">
        <f t="array" ref="I4254">INDEX(Def_Instancias_Equipamentos!$E$2:$E$5135, MATCH(L4254, Def_Instancias_Equipamentos!$D$2:$D$5135, 0), 1)</f>
        <v>BO-39U</v>
      </c>
      <c r="J4254" s="27" t="str">
        <f t="shared" si="26"/>
        <v>INTERNO</v>
      </c>
      <c r="K4254" s="28" t="str">
        <f>Def_Instancias_Equipamentos!$D$518</f>
        <v>BO-39U:DI-BPMPkup</v>
      </c>
      <c r="L4254" s="19" t="str">
        <f>Def_Instancias_Equipamentos!$D$1029</f>
        <v>BO-39U:DI-BPMSigPatch</v>
      </c>
      <c r="M4254" s="44" t="s">
        <v>77</v>
      </c>
      <c r="N4254" s="30" t="s">
        <v>48</v>
      </c>
      <c r="O4254" s="28" t="str">
        <f>Def_Sistemas_Conectores_Cabos!$B$8</f>
        <v>SMA-RP 50-ohm</v>
      </c>
      <c r="P4254" s="19" t="str">
        <f>Def_Sistemas_Conectores_Cabos!$B$8</f>
        <v>SMA-RP 50-ohm</v>
      </c>
      <c r="Q4254" s="231" t="s">
        <v>1360</v>
      </c>
      <c r="R4254" s="45">
        <v>0.5</v>
      </c>
      <c r="S4254" s="45">
        <v>0.5</v>
      </c>
      <c r="T4254" s="19" t="str">
        <f>Def_Sistemas_Conectores_Cabos!$C$8</f>
        <v>Cabo coaxial semi-rígido</v>
      </c>
      <c r="U4254" s="56"/>
      <c r="V4254" s="33"/>
      <c r="W4254" s="33"/>
      <c r="X4254" s="33"/>
    </row>
    <row r="4255" ht="15.75" customHeight="1">
      <c r="A4255" s="19" t="str">
        <f>Def_Sistemas_Conectores_Cabos!$A$22</f>
        <v>BPM de elétrons</v>
      </c>
      <c r="B4255" s="22" t="str">
        <f>Datas_Entregas!$A$2</f>
        <v>Booster/LTB</v>
      </c>
      <c r="C4255" s="25">
        <f t="array" ref="C4255">INDEX(Datas_Entregas!$B$2:$B$100, MATCH(B4255, Datas_Entregas!$A$2:$A$100, 0), 1)</f>
        <v>43266</v>
      </c>
      <c r="D4255" s="22" t="str">
        <f>Def_Status_Montagem!$A$4</f>
        <v>Comprado / Esperando entrega</v>
      </c>
      <c r="E4255" s="35" t="str">
        <f>Def_Status_Montagem!$B$4</f>
        <v>Contratada (inclui etiqueta)</v>
      </c>
      <c r="F4255" s="26"/>
      <c r="G4255" s="27"/>
      <c r="H4255" s="26" t="str">
        <f t="array" ref="H4255">INDEX(Def_Instancias_Equipamentos!$E$2:$E$5135, MATCH(K4255, Def_Instancias_Equipamentos!$D$2:$D$5135, 0), 1)</f>
        <v>BO-40U</v>
      </c>
      <c r="I4255" s="27" t="str">
        <f t="array" ref="I4255">INDEX(Def_Instancias_Equipamentos!$E$2:$E$5135, MATCH(L4255, Def_Instancias_Equipamentos!$D$2:$D$5135, 0), 1)</f>
        <v>BO-40U</v>
      </c>
      <c r="J4255" s="27" t="str">
        <f t="shared" si="26"/>
        <v>INTERNO</v>
      </c>
      <c r="K4255" s="28" t="str">
        <f>Def_Instancias_Equipamentos!$D$519</f>
        <v>BO-40U:DI-BPMPkup</v>
      </c>
      <c r="L4255" s="19" t="str">
        <f>Def_Instancias_Equipamentos!$D$1030</f>
        <v>BO-40U:DI-BPMSigPatch</v>
      </c>
      <c r="M4255" s="44" t="s">
        <v>77</v>
      </c>
      <c r="N4255" s="30" t="s">
        <v>48</v>
      </c>
      <c r="O4255" s="28" t="str">
        <f>Def_Sistemas_Conectores_Cabos!$B$8</f>
        <v>SMA-RP 50-ohm</v>
      </c>
      <c r="P4255" s="19" t="str">
        <f>Def_Sistemas_Conectores_Cabos!$B$8</f>
        <v>SMA-RP 50-ohm</v>
      </c>
      <c r="Q4255" s="231" t="s">
        <v>1360</v>
      </c>
      <c r="R4255" s="45">
        <v>0.5</v>
      </c>
      <c r="S4255" s="45">
        <v>0.5</v>
      </c>
      <c r="T4255" s="19" t="str">
        <f>Def_Sistemas_Conectores_Cabos!$C$8</f>
        <v>Cabo coaxial semi-rígido</v>
      </c>
      <c r="U4255" s="56"/>
      <c r="V4255" s="33"/>
      <c r="W4255" s="33"/>
      <c r="X4255" s="33"/>
    </row>
    <row r="4256" ht="15.75" customHeight="1">
      <c r="A4256" s="19" t="str">
        <f>Def_Sistemas_Conectores_Cabos!$A$22</f>
        <v>BPM de elétrons</v>
      </c>
      <c r="B4256" s="22" t="str">
        <f>Datas_Entregas!$A$2</f>
        <v>Booster/LTB</v>
      </c>
      <c r="C4256" s="25">
        <f t="array" ref="C4256">INDEX(Datas_Entregas!$B$2:$B$100, MATCH(B4256, Datas_Entregas!$A$2:$A$100, 0), 1)</f>
        <v>43266</v>
      </c>
      <c r="D4256" s="22" t="str">
        <f>Def_Status_Montagem!$A$4</f>
        <v>Comprado / Esperando entrega</v>
      </c>
      <c r="E4256" s="35" t="str">
        <f>Def_Status_Montagem!$B$4</f>
        <v>Contratada (inclui etiqueta)</v>
      </c>
      <c r="F4256" s="26"/>
      <c r="G4256" s="27"/>
      <c r="H4256" s="26" t="str">
        <f t="array" ref="H4256">INDEX(Def_Instancias_Equipamentos!$E$2:$E$5135, MATCH(K4256, Def_Instancias_Equipamentos!$D$2:$D$5135, 0), 1)</f>
        <v>BO-41U</v>
      </c>
      <c r="I4256" s="27" t="str">
        <f t="array" ref="I4256">INDEX(Def_Instancias_Equipamentos!$E$2:$E$5135, MATCH(L4256, Def_Instancias_Equipamentos!$D$2:$D$5135, 0), 1)</f>
        <v>BO-41U</v>
      </c>
      <c r="J4256" s="27" t="str">
        <f t="shared" si="26"/>
        <v>INTERNO</v>
      </c>
      <c r="K4256" s="28" t="str">
        <f>Def_Instancias_Equipamentos!$D$520</f>
        <v>BO-41U:DI-BPMPkup</v>
      </c>
      <c r="L4256" s="19" t="str">
        <f>Def_Instancias_Equipamentos!$D$1031</f>
        <v>BO-41U:DI-BPMSigPatch</v>
      </c>
      <c r="M4256" s="44" t="s">
        <v>77</v>
      </c>
      <c r="N4256" s="30" t="s">
        <v>48</v>
      </c>
      <c r="O4256" s="28" t="str">
        <f>Def_Sistemas_Conectores_Cabos!$B$8</f>
        <v>SMA-RP 50-ohm</v>
      </c>
      <c r="P4256" s="19" t="str">
        <f>Def_Sistemas_Conectores_Cabos!$B$8</f>
        <v>SMA-RP 50-ohm</v>
      </c>
      <c r="Q4256" s="231" t="s">
        <v>1360</v>
      </c>
      <c r="R4256" s="45">
        <v>0.5</v>
      </c>
      <c r="S4256" s="45">
        <v>0.5</v>
      </c>
      <c r="T4256" s="19" t="str">
        <f>Def_Sistemas_Conectores_Cabos!$C$8</f>
        <v>Cabo coaxial semi-rígido</v>
      </c>
      <c r="U4256" s="56"/>
      <c r="V4256" s="33"/>
      <c r="W4256" s="33"/>
      <c r="X4256" s="33"/>
    </row>
    <row r="4257" ht="15.75" customHeight="1">
      <c r="A4257" s="19" t="str">
        <f>Def_Sistemas_Conectores_Cabos!$A$22</f>
        <v>BPM de elétrons</v>
      </c>
      <c r="B4257" s="22" t="str">
        <f>Datas_Entregas!$A$2</f>
        <v>Booster/LTB</v>
      </c>
      <c r="C4257" s="25">
        <f t="array" ref="C4257">INDEX(Datas_Entregas!$B$2:$B$100, MATCH(B4257, Datas_Entregas!$A$2:$A$100, 0), 1)</f>
        <v>43266</v>
      </c>
      <c r="D4257" s="22" t="str">
        <f>Def_Status_Montagem!$A$4</f>
        <v>Comprado / Esperando entrega</v>
      </c>
      <c r="E4257" s="35" t="str">
        <f>Def_Status_Montagem!$B$4</f>
        <v>Contratada (inclui etiqueta)</v>
      </c>
      <c r="F4257" s="26"/>
      <c r="G4257" s="27"/>
      <c r="H4257" s="26" t="str">
        <f t="array" ref="H4257">INDEX(Def_Instancias_Equipamentos!$E$2:$E$5135, MATCH(K4257, Def_Instancias_Equipamentos!$D$2:$D$5135, 0), 1)</f>
        <v>BO-42U</v>
      </c>
      <c r="I4257" s="27" t="str">
        <f t="array" ref="I4257">INDEX(Def_Instancias_Equipamentos!$E$2:$E$5135, MATCH(L4257, Def_Instancias_Equipamentos!$D$2:$D$5135, 0), 1)</f>
        <v>BO-42U</v>
      </c>
      <c r="J4257" s="27" t="str">
        <f t="shared" si="26"/>
        <v>INTERNO</v>
      </c>
      <c r="K4257" s="28" t="str">
        <f>Def_Instancias_Equipamentos!$D$521</f>
        <v>BO-42U:DI-BPMPkup</v>
      </c>
      <c r="L4257" s="19" t="str">
        <f>Def_Instancias_Equipamentos!$D$1032</f>
        <v>BO-42U:DI-BPMSigPatch</v>
      </c>
      <c r="M4257" s="44" t="s">
        <v>77</v>
      </c>
      <c r="N4257" s="30" t="s">
        <v>48</v>
      </c>
      <c r="O4257" s="28" t="str">
        <f>Def_Sistemas_Conectores_Cabos!$B$8</f>
        <v>SMA-RP 50-ohm</v>
      </c>
      <c r="P4257" s="19" t="str">
        <f>Def_Sistemas_Conectores_Cabos!$B$8</f>
        <v>SMA-RP 50-ohm</v>
      </c>
      <c r="Q4257" s="231" t="s">
        <v>1360</v>
      </c>
      <c r="R4257" s="45">
        <v>0.5</v>
      </c>
      <c r="S4257" s="45">
        <v>0.5</v>
      </c>
      <c r="T4257" s="19" t="str">
        <f>Def_Sistemas_Conectores_Cabos!$C$8</f>
        <v>Cabo coaxial semi-rígido</v>
      </c>
      <c r="U4257" s="56"/>
      <c r="V4257" s="33"/>
      <c r="W4257" s="33"/>
      <c r="X4257" s="33"/>
    </row>
    <row r="4258" ht="15.75" customHeight="1">
      <c r="A4258" s="19" t="str">
        <f>Def_Sistemas_Conectores_Cabos!$A$22</f>
        <v>BPM de elétrons</v>
      </c>
      <c r="B4258" s="22" t="str">
        <f>Datas_Entregas!$A$2</f>
        <v>Booster/LTB</v>
      </c>
      <c r="C4258" s="25">
        <f t="array" ref="C4258">INDEX(Datas_Entregas!$B$2:$B$100, MATCH(B4258, Datas_Entregas!$A$2:$A$100, 0), 1)</f>
        <v>43266</v>
      </c>
      <c r="D4258" s="22" t="str">
        <f>Def_Status_Montagem!$A$4</f>
        <v>Comprado / Esperando entrega</v>
      </c>
      <c r="E4258" s="35" t="str">
        <f>Def_Status_Montagem!$B$4</f>
        <v>Contratada (inclui etiqueta)</v>
      </c>
      <c r="F4258" s="26"/>
      <c r="G4258" s="27"/>
      <c r="H4258" s="26" t="str">
        <f t="array" ref="H4258">INDEX(Def_Instancias_Equipamentos!$E$2:$E$5135, MATCH(K4258, Def_Instancias_Equipamentos!$D$2:$D$5135, 0), 1)</f>
        <v>BO-43U</v>
      </c>
      <c r="I4258" s="27" t="str">
        <f t="array" ref="I4258">INDEX(Def_Instancias_Equipamentos!$E$2:$E$5135, MATCH(L4258, Def_Instancias_Equipamentos!$D$2:$D$5135, 0), 1)</f>
        <v>BO-43U</v>
      </c>
      <c r="J4258" s="27" t="str">
        <f t="shared" si="26"/>
        <v>INTERNO</v>
      </c>
      <c r="K4258" s="28" t="str">
        <f>Def_Instancias_Equipamentos!$D$522</f>
        <v>BO-43U:DI-BPMPkup</v>
      </c>
      <c r="L4258" s="19" t="str">
        <f>Def_Instancias_Equipamentos!$D$1033</f>
        <v>BO-43U:DI-BPMSigPatch</v>
      </c>
      <c r="M4258" s="44" t="s">
        <v>77</v>
      </c>
      <c r="N4258" s="30" t="s">
        <v>48</v>
      </c>
      <c r="O4258" s="28" t="str">
        <f>Def_Sistemas_Conectores_Cabos!$B$8</f>
        <v>SMA-RP 50-ohm</v>
      </c>
      <c r="P4258" s="19" t="str">
        <f>Def_Sistemas_Conectores_Cabos!$B$8</f>
        <v>SMA-RP 50-ohm</v>
      </c>
      <c r="Q4258" s="231" t="s">
        <v>1360</v>
      </c>
      <c r="R4258" s="45">
        <v>0.5</v>
      </c>
      <c r="S4258" s="45">
        <v>0.5</v>
      </c>
      <c r="T4258" s="19" t="str">
        <f>Def_Sistemas_Conectores_Cabos!$C$8</f>
        <v>Cabo coaxial semi-rígido</v>
      </c>
      <c r="U4258" s="56"/>
      <c r="V4258" s="33"/>
      <c r="W4258" s="33"/>
      <c r="X4258" s="33"/>
    </row>
    <row r="4259" ht="15.75" customHeight="1">
      <c r="A4259" s="19" t="str">
        <f>Def_Sistemas_Conectores_Cabos!$A$22</f>
        <v>BPM de elétrons</v>
      </c>
      <c r="B4259" s="22" t="str">
        <f>Datas_Entregas!$A$2</f>
        <v>Booster/LTB</v>
      </c>
      <c r="C4259" s="25">
        <f t="array" ref="C4259">INDEX(Datas_Entregas!$B$2:$B$100, MATCH(B4259, Datas_Entregas!$A$2:$A$100, 0), 1)</f>
        <v>43266</v>
      </c>
      <c r="D4259" s="22" t="str">
        <f>Def_Status_Montagem!$A$4</f>
        <v>Comprado / Esperando entrega</v>
      </c>
      <c r="E4259" s="35" t="str">
        <f>Def_Status_Montagem!$B$4</f>
        <v>Contratada (inclui etiqueta)</v>
      </c>
      <c r="F4259" s="26"/>
      <c r="G4259" s="27"/>
      <c r="H4259" s="26" t="str">
        <f t="array" ref="H4259">INDEX(Def_Instancias_Equipamentos!$E$2:$E$5135, MATCH(K4259, Def_Instancias_Equipamentos!$D$2:$D$5135, 0), 1)</f>
        <v>BO-44U</v>
      </c>
      <c r="I4259" s="27" t="str">
        <f t="array" ref="I4259">INDEX(Def_Instancias_Equipamentos!$E$2:$E$5135, MATCH(L4259, Def_Instancias_Equipamentos!$D$2:$D$5135, 0), 1)</f>
        <v>BO-44U</v>
      </c>
      <c r="J4259" s="27" t="str">
        <f t="shared" si="26"/>
        <v>INTERNO</v>
      </c>
      <c r="K4259" s="28" t="str">
        <f>Def_Instancias_Equipamentos!$D$523</f>
        <v>BO-44U:DI-BPMPkup</v>
      </c>
      <c r="L4259" s="19" t="str">
        <f>Def_Instancias_Equipamentos!$D$1034</f>
        <v>BO-44U:DI-BPMSigPatch</v>
      </c>
      <c r="M4259" s="44" t="s">
        <v>77</v>
      </c>
      <c r="N4259" s="30" t="s">
        <v>48</v>
      </c>
      <c r="O4259" s="28" t="str">
        <f>Def_Sistemas_Conectores_Cabos!$B$8</f>
        <v>SMA-RP 50-ohm</v>
      </c>
      <c r="P4259" s="19" t="str">
        <f>Def_Sistemas_Conectores_Cabos!$B$8</f>
        <v>SMA-RP 50-ohm</v>
      </c>
      <c r="Q4259" s="231" t="s">
        <v>1360</v>
      </c>
      <c r="R4259" s="45">
        <v>0.5</v>
      </c>
      <c r="S4259" s="45">
        <v>0.5</v>
      </c>
      <c r="T4259" s="19" t="str">
        <f>Def_Sistemas_Conectores_Cabos!$C$8</f>
        <v>Cabo coaxial semi-rígido</v>
      </c>
      <c r="U4259" s="56"/>
      <c r="V4259" s="33"/>
      <c r="W4259" s="33"/>
      <c r="X4259" s="33"/>
    </row>
    <row r="4260" ht="15.75" customHeight="1">
      <c r="A4260" s="19" t="str">
        <f>Def_Sistemas_Conectores_Cabos!$A$22</f>
        <v>BPM de elétrons</v>
      </c>
      <c r="B4260" s="22" t="str">
        <f>Datas_Entregas!$A$2</f>
        <v>Booster/LTB</v>
      </c>
      <c r="C4260" s="25">
        <f t="array" ref="C4260">INDEX(Datas_Entregas!$B$2:$B$100, MATCH(B4260, Datas_Entregas!$A$2:$A$100, 0), 1)</f>
        <v>43266</v>
      </c>
      <c r="D4260" s="22" t="str">
        <f>Def_Status_Montagem!$A$4</f>
        <v>Comprado / Esperando entrega</v>
      </c>
      <c r="E4260" s="35" t="str">
        <f>Def_Status_Montagem!$B$4</f>
        <v>Contratada (inclui etiqueta)</v>
      </c>
      <c r="F4260" s="26"/>
      <c r="G4260" s="27"/>
      <c r="H4260" s="26" t="str">
        <f t="array" ref="H4260">INDEX(Def_Instancias_Equipamentos!$E$2:$E$5135, MATCH(K4260, Def_Instancias_Equipamentos!$D$2:$D$5135, 0), 1)</f>
        <v>BO-45U</v>
      </c>
      <c r="I4260" s="27" t="str">
        <f t="array" ref="I4260">INDEX(Def_Instancias_Equipamentos!$E$2:$E$5135, MATCH(L4260, Def_Instancias_Equipamentos!$D$2:$D$5135, 0), 1)</f>
        <v>BO-45U</v>
      </c>
      <c r="J4260" s="27" t="str">
        <f t="shared" si="26"/>
        <v>INTERNO</v>
      </c>
      <c r="K4260" s="28" t="str">
        <f>Def_Instancias_Equipamentos!$D$524</f>
        <v>BO-45U:DI-BPMPkup</v>
      </c>
      <c r="L4260" s="19" t="str">
        <f>Def_Instancias_Equipamentos!$D$1035</f>
        <v>BO-45U:DI-BPMSigPatch</v>
      </c>
      <c r="M4260" s="44" t="s">
        <v>77</v>
      </c>
      <c r="N4260" s="30" t="s">
        <v>48</v>
      </c>
      <c r="O4260" s="28" t="str">
        <f>Def_Sistemas_Conectores_Cabos!$B$8</f>
        <v>SMA-RP 50-ohm</v>
      </c>
      <c r="P4260" s="19" t="str">
        <f>Def_Sistemas_Conectores_Cabos!$B$8</f>
        <v>SMA-RP 50-ohm</v>
      </c>
      <c r="Q4260" s="231" t="s">
        <v>1360</v>
      </c>
      <c r="R4260" s="45">
        <v>0.5</v>
      </c>
      <c r="S4260" s="45">
        <v>0.5</v>
      </c>
      <c r="T4260" s="19" t="str">
        <f>Def_Sistemas_Conectores_Cabos!$C$8</f>
        <v>Cabo coaxial semi-rígido</v>
      </c>
      <c r="U4260" s="56"/>
      <c r="V4260" s="33"/>
      <c r="W4260" s="33"/>
      <c r="X4260" s="33"/>
    </row>
    <row r="4261" ht="15.75" customHeight="1">
      <c r="A4261" s="19" t="str">
        <f>Def_Sistemas_Conectores_Cabos!$A$22</f>
        <v>BPM de elétrons</v>
      </c>
      <c r="B4261" s="22" t="str">
        <f>Datas_Entregas!$A$2</f>
        <v>Booster/LTB</v>
      </c>
      <c r="C4261" s="25">
        <f t="array" ref="C4261">INDEX(Datas_Entregas!$B$2:$B$100, MATCH(B4261, Datas_Entregas!$A$2:$A$100, 0), 1)</f>
        <v>43266</v>
      </c>
      <c r="D4261" s="22" t="str">
        <f>Def_Status_Montagem!$A$4</f>
        <v>Comprado / Esperando entrega</v>
      </c>
      <c r="E4261" s="35" t="str">
        <f>Def_Status_Montagem!$B$4</f>
        <v>Contratada (inclui etiqueta)</v>
      </c>
      <c r="F4261" s="26"/>
      <c r="G4261" s="27"/>
      <c r="H4261" s="26" t="str">
        <f t="array" ref="H4261">INDEX(Def_Instancias_Equipamentos!$E$2:$E$5135, MATCH(K4261, Def_Instancias_Equipamentos!$D$2:$D$5135, 0), 1)</f>
        <v>BO-46U</v>
      </c>
      <c r="I4261" s="27" t="str">
        <f t="array" ref="I4261">INDEX(Def_Instancias_Equipamentos!$E$2:$E$5135, MATCH(L4261, Def_Instancias_Equipamentos!$D$2:$D$5135, 0), 1)</f>
        <v>BO-46U</v>
      </c>
      <c r="J4261" s="27" t="str">
        <f t="shared" si="26"/>
        <v>INTERNO</v>
      </c>
      <c r="K4261" s="28" t="str">
        <f>Def_Instancias_Equipamentos!$D$525</f>
        <v>BO-46U:DI-BPMPkup</v>
      </c>
      <c r="L4261" s="19" t="str">
        <f>Def_Instancias_Equipamentos!$D$1036</f>
        <v>BO-46U:DI-BPMSigPatch</v>
      </c>
      <c r="M4261" s="44" t="s">
        <v>77</v>
      </c>
      <c r="N4261" s="30" t="s">
        <v>48</v>
      </c>
      <c r="O4261" s="28" t="str">
        <f>Def_Sistemas_Conectores_Cabos!$B$8</f>
        <v>SMA-RP 50-ohm</v>
      </c>
      <c r="P4261" s="19" t="str">
        <f>Def_Sistemas_Conectores_Cabos!$B$8</f>
        <v>SMA-RP 50-ohm</v>
      </c>
      <c r="Q4261" s="231" t="s">
        <v>1360</v>
      </c>
      <c r="R4261" s="45">
        <v>0.5</v>
      </c>
      <c r="S4261" s="45">
        <v>0.5</v>
      </c>
      <c r="T4261" s="19" t="str">
        <f>Def_Sistemas_Conectores_Cabos!$C$8</f>
        <v>Cabo coaxial semi-rígido</v>
      </c>
      <c r="U4261" s="56"/>
      <c r="V4261" s="33"/>
      <c r="W4261" s="33"/>
      <c r="X4261" s="33"/>
    </row>
    <row r="4262" ht="15.75" customHeight="1">
      <c r="A4262" s="19" t="str">
        <f>Def_Sistemas_Conectores_Cabos!$A$22</f>
        <v>BPM de elétrons</v>
      </c>
      <c r="B4262" s="22" t="str">
        <f>Datas_Entregas!$A$2</f>
        <v>Booster/LTB</v>
      </c>
      <c r="C4262" s="25">
        <f t="array" ref="C4262">INDEX(Datas_Entregas!$B$2:$B$100, MATCH(B4262, Datas_Entregas!$A$2:$A$100, 0), 1)</f>
        <v>43266</v>
      </c>
      <c r="D4262" s="22" t="str">
        <f>Def_Status_Montagem!$A$4</f>
        <v>Comprado / Esperando entrega</v>
      </c>
      <c r="E4262" s="35" t="str">
        <f>Def_Status_Montagem!$B$4</f>
        <v>Contratada (inclui etiqueta)</v>
      </c>
      <c r="F4262" s="26"/>
      <c r="G4262" s="27"/>
      <c r="H4262" s="26" t="str">
        <f t="array" ref="H4262">INDEX(Def_Instancias_Equipamentos!$E$2:$E$5135, MATCH(K4262, Def_Instancias_Equipamentos!$D$2:$D$5135, 0), 1)</f>
        <v>BO-47U</v>
      </c>
      <c r="I4262" s="27" t="str">
        <f t="array" ref="I4262">INDEX(Def_Instancias_Equipamentos!$E$2:$E$5135, MATCH(L4262, Def_Instancias_Equipamentos!$D$2:$D$5135, 0), 1)</f>
        <v>BO-47U</v>
      </c>
      <c r="J4262" s="27" t="str">
        <f t="shared" si="26"/>
        <v>INTERNO</v>
      </c>
      <c r="K4262" s="28" t="str">
        <f>Def_Instancias_Equipamentos!$D$526</f>
        <v>BO-47U:DI-BPMPkup</v>
      </c>
      <c r="L4262" s="19" t="str">
        <f>Def_Instancias_Equipamentos!$D$1037</f>
        <v>BO-47U:DI-BPMSigPatch</v>
      </c>
      <c r="M4262" s="44" t="s">
        <v>77</v>
      </c>
      <c r="N4262" s="30" t="s">
        <v>48</v>
      </c>
      <c r="O4262" s="28" t="str">
        <f>Def_Sistemas_Conectores_Cabos!$B$8</f>
        <v>SMA-RP 50-ohm</v>
      </c>
      <c r="P4262" s="19" t="str">
        <f>Def_Sistemas_Conectores_Cabos!$B$8</f>
        <v>SMA-RP 50-ohm</v>
      </c>
      <c r="Q4262" s="231" t="s">
        <v>1360</v>
      </c>
      <c r="R4262" s="45">
        <v>0.5</v>
      </c>
      <c r="S4262" s="45">
        <v>0.5</v>
      </c>
      <c r="T4262" s="19" t="str">
        <f>Def_Sistemas_Conectores_Cabos!$C$8</f>
        <v>Cabo coaxial semi-rígido</v>
      </c>
      <c r="U4262" s="56"/>
      <c r="V4262" s="33"/>
      <c r="W4262" s="33"/>
      <c r="X4262" s="33"/>
    </row>
    <row r="4263" ht="15.75" customHeight="1">
      <c r="A4263" s="19" t="str">
        <f>Def_Sistemas_Conectores_Cabos!$A$22</f>
        <v>BPM de elétrons</v>
      </c>
      <c r="B4263" s="22" t="str">
        <f>Datas_Entregas!$A$2</f>
        <v>Booster/LTB</v>
      </c>
      <c r="C4263" s="25">
        <f t="array" ref="C4263">INDEX(Datas_Entregas!$B$2:$B$100, MATCH(B4263, Datas_Entregas!$A$2:$A$100, 0), 1)</f>
        <v>43266</v>
      </c>
      <c r="D4263" s="22" t="str">
        <f>Def_Status_Montagem!$A$4</f>
        <v>Comprado / Esperando entrega</v>
      </c>
      <c r="E4263" s="35" t="str">
        <f>Def_Status_Montagem!$B$4</f>
        <v>Contratada (inclui etiqueta)</v>
      </c>
      <c r="F4263" s="26"/>
      <c r="G4263" s="27"/>
      <c r="H4263" s="26" t="str">
        <f t="array" ref="H4263">INDEX(Def_Instancias_Equipamentos!$E$2:$E$5135, MATCH(K4263, Def_Instancias_Equipamentos!$D$2:$D$5135, 0), 1)</f>
        <v>BO-48U</v>
      </c>
      <c r="I4263" s="27" t="str">
        <f t="array" ref="I4263">INDEX(Def_Instancias_Equipamentos!$E$2:$E$5135, MATCH(L4263, Def_Instancias_Equipamentos!$D$2:$D$5135, 0), 1)</f>
        <v>BO-48U</v>
      </c>
      <c r="J4263" s="27" t="str">
        <f t="shared" si="26"/>
        <v>INTERNO</v>
      </c>
      <c r="K4263" s="28" t="str">
        <f>Def_Instancias_Equipamentos!$D$527</f>
        <v>BO-48U:DI-BPMPkup</v>
      </c>
      <c r="L4263" s="19" t="str">
        <f>Def_Instancias_Equipamentos!$D$1038</f>
        <v>BO-48U:DI-BPMSigPatch</v>
      </c>
      <c r="M4263" s="44" t="s">
        <v>77</v>
      </c>
      <c r="N4263" s="30" t="s">
        <v>48</v>
      </c>
      <c r="O4263" s="28" t="str">
        <f>Def_Sistemas_Conectores_Cabos!$B$8</f>
        <v>SMA-RP 50-ohm</v>
      </c>
      <c r="P4263" s="19" t="str">
        <f>Def_Sistemas_Conectores_Cabos!$B$8</f>
        <v>SMA-RP 50-ohm</v>
      </c>
      <c r="Q4263" s="231" t="s">
        <v>1360</v>
      </c>
      <c r="R4263" s="45">
        <v>0.5</v>
      </c>
      <c r="S4263" s="45">
        <v>0.5</v>
      </c>
      <c r="T4263" s="19" t="str">
        <f>Def_Sistemas_Conectores_Cabos!$C$8</f>
        <v>Cabo coaxial semi-rígido</v>
      </c>
      <c r="U4263" s="56"/>
      <c r="V4263" s="33"/>
      <c r="W4263" s="33"/>
      <c r="X4263" s="33"/>
    </row>
    <row r="4264" ht="15.75" customHeight="1">
      <c r="A4264" s="19" t="str">
        <f>Def_Sistemas_Conectores_Cabos!$A$22</f>
        <v>BPM de elétrons</v>
      </c>
      <c r="B4264" s="22" t="str">
        <f>Datas_Entregas!$A$2</f>
        <v>Booster/LTB</v>
      </c>
      <c r="C4264" s="25">
        <f t="array" ref="C4264">INDEX(Datas_Entregas!$B$2:$B$100, MATCH(B4264, Datas_Entregas!$A$2:$A$100, 0), 1)</f>
        <v>43266</v>
      </c>
      <c r="D4264" s="22" t="str">
        <f>Def_Status_Montagem!$A$4</f>
        <v>Comprado / Esperando entrega</v>
      </c>
      <c r="E4264" s="35" t="str">
        <f>Def_Status_Montagem!$B$4</f>
        <v>Contratada (inclui etiqueta)</v>
      </c>
      <c r="F4264" s="26"/>
      <c r="G4264" s="27"/>
      <c r="H4264" s="26" t="str">
        <f t="array" ref="H4264">INDEX(Def_Instancias_Equipamentos!$E$2:$E$5135, MATCH(K4264, Def_Instancias_Equipamentos!$D$2:$D$5135, 0), 1)</f>
        <v>BO-49U</v>
      </c>
      <c r="I4264" s="27" t="str">
        <f t="array" ref="I4264">INDEX(Def_Instancias_Equipamentos!$E$2:$E$5135, MATCH(L4264, Def_Instancias_Equipamentos!$D$2:$D$5135, 0), 1)</f>
        <v>BO-49U</v>
      </c>
      <c r="J4264" s="27" t="str">
        <f t="shared" si="26"/>
        <v>INTERNO</v>
      </c>
      <c r="K4264" s="28" t="str">
        <f>Def_Instancias_Equipamentos!$D$528</f>
        <v>BO-49U:DI-BPMPkup</v>
      </c>
      <c r="L4264" s="19" t="str">
        <f>Def_Instancias_Equipamentos!$D$1039</f>
        <v>BO-49U:DI-BPMSigPatch</v>
      </c>
      <c r="M4264" s="44" t="s">
        <v>77</v>
      </c>
      <c r="N4264" s="30" t="s">
        <v>48</v>
      </c>
      <c r="O4264" s="28" t="str">
        <f>Def_Sistemas_Conectores_Cabos!$B$8</f>
        <v>SMA-RP 50-ohm</v>
      </c>
      <c r="P4264" s="19" t="str">
        <f>Def_Sistemas_Conectores_Cabos!$B$8</f>
        <v>SMA-RP 50-ohm</v>
      </c>
      <c r="Q4264" s="231" t="s">
        <v>1360</v>
      </c>
      <c r="R4264" s="45">
        <v>0.5</v>
      </c>
      <c r="S4264" s="45">
        <v>0.5</v>
      </c>
      <c r="T4264" s="19" t="str">
        <f>Def_Sistemas_Conectores_Cabos!$C$8</f>
        <v>Cabo coaxial semi-rígido</v>
      </c>
      <c r="U4264" s="56"/>
      <c r="V4264" s="33"/>
      <c r="W4264" s="33"/>
      <c r="X4264" s="33"/>
    </row>
    <row r="4265" ht="15.75" customHeight="1">
      <c r="A4265" s="19" t="str">
        <f>Def_Sistemas_Conectores_Cabos!$A$22</f>
        <v>BPM de elétrons</v>
      </c>
      <c r="B4265" s="22" t="str">
        <f>Datas_Entregas!$A$2</f>
        <v>Booster/LTB</v>
      </c>
      <c r="C4265" s="25">
        <f t="array" ref="C4265">INDEX(Datas_Entregas!$B$2:$B$100, MATCH(B4265, Datas_Entregas!$A$2:$A$100, 0), 1)</f>
        <v>43266</v>
      </c>
      <c r="D4265" s="22" t="str">
        <f>Def_Status_Montagem!$A$4</f>
        <v>Comprado / Esperando entrega</v>
      </c>
      <c r="E4265" s="35" t="str">
        <f>Def_Status_Montagem!$B$4</f>
        <v>Contratada (inclui etiqueta)</v>
      </c>
      <c r="F4265" s="26"/>
      <c r="G4265" s="27"/>
      <c r="H4265" s="26" t="str">
        <f t="array" ref="H4265">INDEX(Def_Instancias_Equipamentos!$E$2:$E$5135, MATCH(K4265, Def_Instancias_Equipamentos!$D$2:$D$5135, 0), 1)</f>
        <v>BO-50U</v>
      </c>
      <c r="I4265" s="27" t="str">
        <f t="array" ref="I4265">INDEX(Def_Instancias_Equipamentos!$E$2:$E$5135, MATCH(L4265, Def_Instancias_Equipamentos!$D$2:$D$5135, 0), 1)</f>
        <v>BO-50U</v>
      </c>
      <c r="J4265" s="27" t="str">
        <f t="shared" si="26"/>
        <v>INTERNO</v>
      </c>
      <c r="K4265" s="28" t="str">
        <f>Def_Instancias_Equipamentos!$D$529</f>
        <v>BO-50U:DI-BPMPkup</v>
      </c>
      <c r="L4265" s="19" t="str">
        <f>Def_Instancias_Equipamentos!$D$1040</f>
        <v>BO-50U:DI-BPMSigPatch</v>
      </c>
      <c r="M4265" s="44" t="s">
        <v>77</v>
      </c>
      <c r="N4265" s="30" t="s">
        <v>48</v>
      </c>
      <c r="O4265" s="28" t="str">
        <f>Def_Sistemas_Conectores_Cabos!$B$8</f>
        <v>SMA-RP 50-ohm</v>
      </c>
      <c r="P4265" s="19" t="str">
        <f>Def_Sistemas_Conectores_Cabos!$B$8</f>
        <v>SMA-RP 50-ohm</v>
      </c>
      <c r="Q4265" s="231" t="s">
        <v>1360</v>
      </c>
      <c r="R4265" s="45">
        <v>0.5</v>
      </c>
      <c r="S4265" s="45">
        <v>0.5</v>
      </c>
      <c r="T4265" s="19" t="str">
        <f>Def_Sistemas_Conectores_Cabos!$C$8</f>
        <v>Cabo coaxial semi-rígido</v>
      </c>
      <c r="U4265" s="56"/>
      <c r="V4265" s="33"/>
      <c r="W4265" s="33"/>
      <c r="X4265" s="33"/>
    </row>
    <row r="4266" ht="15.75" customHeight="1">
      <c r="A4266" s="19" t="str">
        <f>Def_Sistemas_Conectores_Cabos!$A$22</f>
        <v>BPM de elétrons</v>
      </c>
      <c r="B4266" s="22" t="str">
        <f>Datas_Entregas!$A$3</f>
        <v>BTS/Anel</v>
      </c>
      <c r="C4266" s="25">
        <f t="array" ref="C4266">INDEX(Datas_Entregas!$B$2:$B$100, MATCH(B4266, Datas_Entregas!$A$2:$A$100, 0), 1)</f>
        <v>43296</v>
      </c>
      <c r="D4266" s="22" t="str">
        <f>Def_Status_Montagem!$A$4</f>
        <v>Comprado / Esperando entrega</v>
      </c>
      <c r="E4266" s="35" t="str">
        <f>Def_Status_Montagem!$B$4</f>
        <v>Contratada (inclui etiqueta)</v>
      </c>
      <c r="F4266" s="26"/>
      <c r="G4266" s="27"/>
      <c r="H4266" s="26" t="str">
        <f t="array" ref="H4266">INDEX(Def_Instancias_Equipamentos!$E$2:$E$5135, MATCH(K4266, Def_Instancias_Equipamentos!$D$2:$D$5135, 0), 1)</f>
        <v>SI-01C1</v>
      </c>
      <c r="I4266" s="27" t="str">
        <f t="array" ref="I4266">INDEX(Def_Instancias_Equipamentos!$E$2:$E$5135, MATCH(L4266, Def_Instancias_Equipamentos!$D$2:$D$5135, 0), 1)</f>
        <v>SI-01C1</v>
      </c>
      <c r="J4266" s="27" t="str">
        <f t="shared" si="26"/>
        <v>INTERNO</v>
      </c>
      <c r="K4266" s="28" t="str">
        <f>Def_Instancias_Equipamentos!$D$530</f>
        <v>SI-01C1:DI-BPMPkup-1</v>
      </c>
      <c r="L4266" s="19" t="str">
        <f>Def_Instancias_Equipamentos!$D$1041</f>
        <v>SI-01C1:DI-BPMSigPatch-1</v>
      </c>
      <c r="M4266" s="44" t="s">
        <v>77</v>
      </c>
      <c r="N4266" s="30" t="s">
        <v>48</v>
      </c>
      <c r="O4266" s="28" t="str">
        <f>Def_Sistemas_Conectores_Cabos!$B$8</f>
        <v>SMA-RP 50-ohm</v>
      </c>
      <c r="P4266" s="19" t="str">
        <f>Def_Sistemas_Conectores_Cabos!$B$8</f>
        <v>SMA-RP 50-ohm</v>
      </c>
      <c r="Q4266" s="231" t="s">
        <v>1360</v>
      </c>
      <c r="R4266" s="45">
        <v>0.5</v>
      </c>
      <c r="S4266" s="45">
        <v>0.5</v>
      </c>
      <c r="T4266" s="19" t="str">
        <f>Def_Sistemas_Conectores_Cabos!$C$8</f>
        <v>Cabo coaxial semi-rígido</v>
      </c>
      <c r="U4266" s="56"/>
      <c r="V4266" s="33"/>
      <c r="W4266" s="33"/>
      <c r="X4266" s="33"/>
    </row>
    <row r="4267" ht="15.75" customHeight="1">
      <c r="A4267" s="19" t="str">
        <f>Def_Sistemas_Conectores_Cabos!$A$22</f>
        <v>BPM de elétrons</v>
      </c>
      <c r="B4267" s="22" t="str">
        <f>Datas_Entregas!$A$3</f>
        <v>BTS/Anel</v>
      </c>
      <c r="C4267" s="25">
        <f t="array" ref="C4267">INDEX(Datas_Entregas!$B$2:$B$100, MATCH(B4267, Datas_Entregas!$A$2:$A$100, 0), 1)</f>
        <v>43296</v>
      </c>
      <c r="D4267" s="22" t="str">
        <f>Def_Status_Montagem!$A$4</f>
        <v>Comprado / Esperando entrega</v>
      </c>
      <c r="E4267" s="35" t="str">
        <f>Def_Status_Montagem!$B$4</f>
        <v>Contratada (inclui etiqueta)</v>
      </c>
      <c r="F4267" s="26"/>
      <c r="G4267" s="27"/>
      <c r="H4267" s="26" t="str">
        <f t="array" ref="H4267">INDEX(Def_Instancias_Equipamentos!$E$2:$E$5135, MATCH(K4267, Def_Instancias_Equipamentos!$D$2:$D$5135, 0), 1)</f>
        <v>SI-01C1</v>
      </c>
      <c r="I4267" s="27" t="str">
        <f t="array" ref="I4267">INDEX(Def_Instancias_Equipamentos!$E$2:$E$5135, MATCH(L4267, Def_Instancias_Equipamentos!$D$2:$D$5135, 0), 1)</f>
        <v>SI-01C1</v>
      </c>
      <c r="J4267" s="27" t="str">
        <f t="shared" si="26"/>
        <v>INTERNO</v>
      </c>
      <c r="K4267" s="28" t="str">
        <f>Def_Instancias_Equipamentos!$D$531</f>
        <v>SI-01C1:DI-BPMPkup-2</v>
      </c>
      <c r="L4267" s="19" t="str">
        <f>Def_Instancias_Equipamentos!$D$1042</f>
        <v>SI-01C1:DI-BPMSigPatch-2</v>
      </c>
      <c r="M4267" s="44" t="s">
        <v>77</v>
      </c>
      <c r="N4267" s="30" t="s">
        <v>48</v>
      </c>
      <c r="O4267" s="28" t="str">
        <f>Def_Sistemas_Conectores_Cabos!$B$8</f>
        <v>SMA-RP 50-ohm</v>
      </c>
      <c r="P4267" s="19" t="str">
        <f>Def_Sistemas_Conectores_Cabos!$B$8</f>
        <v>SMA-RP 50-ohm</v>
      </c>
      <c r="Q4267" s="231" t="s">
        <v>1360</v>
      </c>
      <c r="R4267" s="45">
        <v>0.5</v>
      </c>
      <c r="S4267" s="45">
        <v>0.5</v>
      </c>
      <c r="T4267" s="19" t="str">
        <f>Def_Sistemas_Conectores_Cabos!$C$8</f>
        <v>Cabo coaxial semi-rígido</v>
      </c>
      <c r="U4267" s="56"/>
      <c r="V4267" s="33"/>
      <c r="W4267" s="33"/>
      <c r="X4267" s="33"/>
    </row>
    <row r="4268" ht="15.75" customHeight="1">
      <c r="A4268" s="19" t="str">
        <f>Def_Sistemas_Conectores_Cabos!$A$22</f>
        <v>BPM de elétrons</v>
      </c>
      <c r="B4268" s="22" t="str">
        <f>Datas_Entregas!$A$3</f>
        <v>BTS/Anel</v>
      </c>
      <c r="C4268" s="25">
        <f t="array" ref="C4268">INDEX(Datas_Entregas!$B$2:$B$100, MATCH(B4268, Datas_Entregas!$A$2:$A$100, 0), 1)</f>
        <v>43296</v>
      </c>
      <c r="D4268" s="22" t="str">
        <f>Def_Status_Montagem!$A$4</f>
        <v>Comprado / Esperando entrega</v>
      </c>
      <c r="E4268" s="35" t="str">
        <f>Def_Status_Montagem!$B$4</f>
        <v>Contratada (inclui etiqueta)</v>
      </c>
      <c r="F4268" s="26"/>
      <c r="G4268" s="27"/>
      <c r="H4268" s="26" t="str">
        <f t="array" ref="H4268">INDEX(Def_Instancias_Equipamentos!$E$2:$E$5135, MATCH(K4268, Def_Instancias_Equipamentos!$D$2:$D$5135, 0), 1)</f>
        <v>SI-01C2</v>
      </c>
      <c r="I4268" s="27" t="str">
        <f t="array" ref="I4268">INDEX(Def_Instancias_Equipamentos!$E$2:$E$5135, MATCH(L4268, Def_Instancias_Equipamentos!$D$2:$D$5135, 0), 1)</f>
        <v>SI-01C2</v>
      </c>
      <c r="J4268" s="27" t="str">
        <f t="shared" si="26"/>
        <v>INTERNO</v>
      </c>
      <c r="K4268" s="28" t="str">
        <f>Def_Instancias_Equipamentos!$D$532</f>
        <v>SI-01C2:DI-BPMPkup</v>
      </c>
      <c r="L4268" s="19" t="str">
        <f>Def_Instancias_Equipamentos!$D$1043</f>
        <v>SI-01C2:DI-BPMSigPatch</v>
      </c>
      <c r="M4268" s="44" t="s">
        <v>77</v>
      </c>
      <c r="N4268" s="30" t="s">
        <v>48</v>
      </c>
      <c r="O4268" s="28" t="str">
        <f>Def_Sistemas_Conectores_Cabos!$B$8</f>
        <v>SMA-RP 50-ohm</v>
      </c>
      <c r="P4268" s="19" t="str">
        <f>Def_Sistemas_Conectores_Cabos!$B$8</f>
        <v>SMA-RP 50-ohm</v>
      </c>
      <c r="Q4268" s="231" t="s">
        <v>1360</v>
      </c>
      <c r="R4268" s="45">
        <v>0.5</v>
      </c>
      <c r="S4268" s="45">
        <v>0.5</v>
      </c>
      <c r="T4268" s="19" t="str">
        <f>Def_Sistemas_Conectores_Cabos!$C$8</f>
        <v>Cabo coaxial semi-rígido</v>
      </c>
      <c r="U4268" s="56"/>
      <c r="V4268" s="33"/>
      <c r="W4268" s="33"/>
      <c r="X4268" s="33"/>
    </row>
    <row r="4269" ht="15.75" customHeight="1">
      <c r="A4269" s="19" t="str">
        <f>Def_Sistemas_Conectores_Cabos!$A$22</f>
        <v>BPM de elétrons</v>
      </c>
      <c r="B4269" s="22" t="str">
        <f>Datas_Entregas!$A$3</f>
        <v>BTS/Anel</v>
      </c>
      <c r="C4269" s="25">
        <f t="array" ref="C4269">INDEX(Datas_Entregas!$B$2:$B$100, MATCH(B4269, Datas_Entregas!$A$2:$A$100, 0), 1)</f>
        <v>43296</v>
      </c>
      <c r="D4269" s="22" t="str">
        <f>Def_Status_Montagem!$A$4</f>
        <v>Comprado / Esperando entrega</v>
      </c>
      <c r="E4269" s="35" t="str">
        <f>Def_Status_Montagem!$B$4</f>
        <v>Contratada (inclui etiqueta)</v>
      </c>
      <c r="F4269" s="26"/>
      <c r="G4269" s="27"/>
      <c r="H4269" s="26" t="str">
        <f t="array" ref="H4269">INDEX(Def_Instancias_Equipamentos!$E$2:$E$5135, MATCH(K4269, Def_Instancias_Equipamentos!$D$2:$D$5135, 0), 1)</f>
        <v>SI-01C3</v>
      </c>
      <c r="I4269" s="27" t="str">
        <f t="array" ref="I4269">INDEX(Def_Instancias_Equipamentos!$E$2:$E$5135, MATCH(L4269, Def_Instancias_Equipamentos!$D$2:$D$5135, 0), 1)</f>
        <v>SI-01C3</v>
      </c>
      <c r="J4269" s="27" t="str">
        <f t="shared" si="26"/>
        <v>INTERNO</v>
      </c>
      <c r="K4269" s="28" t="str">
        <f>Def_Instancias_Equipamentos!$D$533</f>
        <v>SI-01C3:DI-BPMPkup-1</v>
      </c>
      <c r="L4269" s="19" t="str">
        <f>Def_Instancias_Equipamentos!$D$1044</f>
        <v>SI-01C3:DI-BPMSigPatch-1</v>
      </c>
      <c r="M4269" s="44" t="s">
        <v>77</v>
      </c>
      <c r="N4269" s="30" t="s">
        <v>48</v>
      </c>
      <c r="O4269" s="28" t="str">
        <f>Def_Sistemas_Conectores_Cabos!$B$8</f>
        <v>SMA-RP 50-ohm</v>
      </c>
      <c r="P4269" s="19" t="str">
        <f>Def_Sistemas_Conectores_Cabos!$B$8</f>
        <v>SMA-RP 50-ohm</v>
      </c>
      <c r="Q4269" s="231" t="s">
        <v>1360</v>
      </c>
      <c r="R4269" s="45">
        <v>0.5</v>
      </c>
      <c r="S4269" s="45">
        <v>0.5</v>
      </c>
      <c r="T4269" s="19" t="str">
        <f>Def_Sistemas_Conectores_Cabos!$C$8</f>
        <v>Cabo coaxial semi-rígido</v>
      </c>
      <c r="U4269" s="56"/>
      <c r="V4269" s="33"/>
      <c r="W4269" s="33"/>
      <c r="X4269" s="33"/>
    </row>
    <row r="4270" ht="15.75" customHeight="1">
      <c r="A4270" s="19" t="str">
        <f>Def_Sistemas_Conectores_Cabos!$A$22</f>
        <v>BPM de elétrons</v>
      </c>
      <c r="B4270" s="22" t="str">
        <f>Datas_Entregas!$A$3</f>
        <v>BTS/Anel</v>
      </c>
      <c r="C4270" s="25">
        <f t="array" ref="C4270">INDEX(Datas_Entregas!$B$2:$B$100, MATCH(B4270, Datas_Entregas!$A$2:$A$100, 0), 1)</f>
        <v>43296</v>
      </c>
      <c r="D4270" s="22" t="str">
        <f>Def_Status_Montagem!$A$4</f>
        <v>Comprado / Esperando entrega</v>
      </c>
      <c r="E4270" s="35" t="str">
        <f>Def_Status_Montagem!$B$4</f>
        <v>Contratada (inclui etiqueta)</v>
      </c>
      <c r="F4270" s="26"/>
      <c r="G4270" s="27"/>
      <c r="H4270" s="26" t="str">
        <f t="array" ref="H4270">INDEX(Def_Instancias_Equipamentos!$E$2:$E$5135, MATCH(K4270, Def_Instancias_Equipamentos!$D$2:$D$5135, 0), 1)</f>
        <v>SI-01C3</v>
      </c>
      <c r="I4270" s="27" t="str">
        <f t="array" ref="I4270">INDEX(Def_Instancias_Equipamentos!$E$2:$E$5135, MATCH(L4270, Def_Instancias_Equipamentos!$D$2:$D$5135, 0), 1)</f>
        <v>SI-01C3</v>
      </c>
      <c r="J4270" s="27" t="str">
        <f t="shared" si="26"/>
        <v>INTERNO</v>
      </c>
      <c r="K4270" s="28" t="str">
        <f>Def_Instancias_Equipamentos!$D$534</f>
        <v>SI-01C3:DI-BPMPkup-2</v>
      </c>
      <c r="L4270" s="19" t="str">
        <f>Def_Instancias_Equipamentos!$D$1045</f>
        <v>SI-01C3:DI-BPMSigPatch-2</v>
      </c>
      <c r="M4270" s="44" t="s">
        <v>77</v>
      </c>
      <c r="N4270" s="30" t="s">
        <v>48</v>
      </c>
      <c r="O4270" s="28" t="str">
        <f>Def_Sistemas_Conectores_Cabos!$B$8</f>
        <v>SMA-RP 50-ohm</v>
      </c>
      <c r="P4270" s="19" t="str">
        <f>Def_Sistemas_Conectores_Cabos!$B$8</f>
        <v>SMA-RP 50-ohm</v>
      </c>
      <c r="Q4270" s="231" t="s">
        <v>1360</v>
      </c>
      <c r="R4270" s="45">
        <v>0.5</v>
      </c>
      <c r="S4270" s="45">
        <v>0.5</v>
      </c>
      <c r="T4270" s="19" t="str">
        <f>Def_Sistemas_Conectores_Cabos!$C$8</f>
        <v>Cabo coaxial semi-rígido</v>
      </c>
      <c r="U4270" s="56"/>
      <c r="V4270" s="33"/>
      <c r="W4270" s="33"/>
      <c r="X4270" s="33"/>
    </row>
    <row r="4271" ht="15.75" customHeight="1">
      <c r="A4271" s="19" t="str">
        <f>Def_Sistemas_Conectores_Cabos!$A$22</f>
        <v>BPM de elétrons</v>
      </c>
      <c r="B4271" s="22" t="str">
        <f>Datas_Entregas!$A$3</f>
        <v>BTS/Anel</v>
      </c>
      <c r="C4271" s="25">
        <f t="array" ref="C4271">INDEX(Datas_Entregas!$B$2:$B$100, MATCH(B4271, Datas_Entregas!$A$2:$A$100, 0), 1)</f>
        <v>43296</v>
      </c>
      <c r="D4271" s="22" t="str">
        <f>Def_Status_Montagem!$A$4</f>
        <v>Comprado / Esperando entrega</v>
      </c>
      <c r="E4271" s="35" t="str">
        <f>Def_Status_Montagem!$B$4</f>
        <v>Contratada (inclui etiqueta)</v>
      </c>
      <c r="F4271" s="26"/>
      <c r="G4271" s="27"/>
      <c r="H4271" s="26" t="str">
        <f t="array" ref="H4271">INDEX(Def_Instancias_Equipamentos!$E$2:$E$5135, MATCH(K4271, Def_Instancias_Equipamentos!$D$2:$D$5135, 0), 1)</f>
        <v>SI-01C4</v>
      </c>
      <c r="I4271" s="27" t="str">
        <f t="array" ref="I4271">INDEX(Def_Instancias_Equipamentos!$E$2:$E$5135, MATCH(L4271, Def_Instancias_Equipamentos!$D$2:$D$5135, 0), 1)</f>
        <v>SI-01C4</v>
      </c>
      <c r="J4271" s="27" t="str">
        <f t="shared" si="26"/>
        <v>INTERNO</v>
      </c>
      <c r="K4271" s="28" t="str">
        <f>Def_Instancias_Equipamentos!$D$535</f>
        <v>SI-01C4:DI-BPMPkup</v>
      </c>
      <c r="L4271" s="19" t="str">
        <f>Def_Instancias_Equipamentos!$D$1046</f>
        <v>SI-01C4:DI-BPMSigPatch</v>
      </c>
      <c r="M4271" s="44" t="s">
        <v>77</v>
      </c>
      <c r="N4271" s="30" t="s">
        <v>48</v>
      </c>
      <c r="O4271" s="28" t="str">
        <f>Def_Sistemas_Conectores_Cabos!$B$8</f>
        <v>SMA-RP 50-ohm</v>
      </c>
      <c r="P4271" s="19" t="str">
        <f>Def_Sistemas_Conectores_Cabos!$B$8</f>
        <v>SMA-RP 50-ohm</v>
      </c>
      <c r="Q4271" s="231" t="s">
        <v>1360</v>
      </c>
      <c r="R4271" s="45">
        <v>0.5</v>
      </c>
      <c r="S4271" s="45">
        <v>0.5</v>
      </c>
      <c r="T4271" s="19" t="str">
        <f>Def_Sistemas_Conectores_Cabos!$C$8</f>
        <v>Cabo coaxial semi-rígido</v>
      </c>
      <c r="U4271" s="56"/>
      <c r="V4271" s="33"/>
      <c r="W4271" s="33"/>
      <c r="X4271" s="33"/>
    </row>
    <row r="4272" ht="15.75" customHeight="1">
      <c r="A4272" s="19" t="str">
        <f>Def_Sistemas_Conectores_Cabos!$A$22</f>
        <v>BPM de elétrons</v>
      </c>
      <c r="B4272" s="22" t="str">
        <f>Datas_Entregas!$A$3</f>
        <v>BTS/Anel</v>
      </c>
      <c r="C4272" s="25">
        <f t="array" ref="C4272">INDEX(Datas_Entregas!$B$2:$B$100, MATCH(B4272, Datas_Entregas!$A$2:$A$100, 0), 1)</f>
        <v>43296</v>
      </c>
      <c r="D4272" s="22" t="str">
        <f>Def_Status_Montagem!$A$4</f>
        <v>Comprado / Esperando entrega</v>
      </c>
      <c r="E4272" s="35" t="str">
        <f>Def_Status_Montagem!$B$4</f>
        <v>Contratada (inclui etiqueta)</v>
      </c>
      <c r="F4272" s="26"/>
      <c r="G4272" s="27"/>
      <c r="H4272" s="26" t="str">
        <f t="array" ref="H4272">INDEX(Def_Instancias_Equipamentos!$E$2:$E$5135, MATCH(K4272, Def_Instancias_Equipamentos!$D$2:$D$5135, 0), 1)</f>
        <v>SI-01M1</v>
      </c>
      <c r="I4272" s="27" t="str">
        <f t="array" ref="I4272">INDEX(Def_Instancias_Equipamentos!$E$2:$E$5135, MATCH(L4272, Def_Instancias_Equipamentos!$D$2:$D$5135, 0), 1)</f>
        <v>SI-01M1</v>
      </c>
      <c r="J4272" s="27" t="str">
        <f t="shared" si="26"/>
        <v>INTERNO</v>
      </c>
      <c r="K4272" s="28" t="str">
        <f>Def_Instancias_Equipamentos!$D$536</f>
        <v>SI-01M1:DI-BPMPkup</v>
      </c>
      <c r="L4272" s="19" t="str">
        <f>Def_Instancias_Equipamentos!$D$1047</f>
        <v>SI-01M1:DI-BPMSigPatch</v>
      </c>
      <c r="M4272" s="44" t="s">
        <v>77</v>
      </c>
      <c r="N4272" s="30" t="s">
        <v>48</v>
      </c>
      <c r="O4272" s="28" t="str">
        <f>Def_Sistemas_Conectores_Cabos!$B$8</f>
        <v>SMA-RP 50-ohm</v>
      </c>
      <c r="P4272" s="19" t="str">
        <f>Def_Sistemas_Conectores_Cabos!$B$8</f>
        <v>SMA-RP 50-ohm</v>
      </c>
      <c r="Q4272" s="231" t="s">
        <v>1360</v>
      </c>
      <c r="R4272" s="45">
        <v>0.5</v>
      </c>
      <c r="S4272" s="45">
        <v>0.5</v>
      </c>
      <c r="T4272" s="19" t="str">
        <f>Def_Sistemas_Conectores_Cabos!$C$8</f>
        <v>Cabo coaxial semi-rígido</v>
      </c>
      <c r="U4272" s="56"/>
      <c r="V4272" s="33"/>
      <c r="W4272" s="33"/>
      <c r="X4272" s="33"/>
    </row>
    <row r="4273" ht="15.75" customHeight="1">
      <c r="A4273" s="19" t="str">
        <f>Def_Sistemas_Conectores_Cabos!$A$22</f>
        <v>BPM de elétrons</v>
      </c>
      <c r="B4273" s="22" t="str">
        <f>Datas_Entregas!$A$3</f>
        <v>BTS/Anel</v>
      </c>
      <c r="C4273" s="25">
        <f t="array" ref="C4273">INDEX(Datas_Entregas!$B$2:$B$100, MATCH(B4273, Datas_Entregas!$A$2:$A$100, 0), 1)</f>
        <v>43296</v>
      </c>
      <c r="D4273" s="22" t="str">
        <f>Def_Status_Montagem!$A$4</f>
        <v>Comprado / Esperando entrega</v>
      </c>
      <c r="E4273" s="35" t="str">
        <f>Def_Status_Montagem!$B$4</f>
        <v>Contratada (inclui etiqueta)</v>
      </c>
      <c r="F4273" s="26"/>
      <c r="G4273" s="27"/>
      <c r="H4273" s="26" t="str">
        <f t="array" ref="H4273">INDEX(Def_Instancias_Equipamentos!$E$2:$E$5135, MATCH(K4273, Def_Instancias_Equipamentos!$D$2:$D$5135, 0), 1)</f>
        <v>SI-01M2</v>
      </c>
      <c r="I4273" s="27" t="str">
        <f t="array" ref="I4273">INDEX(Def_Instancias_Equipamentos!$E$2:$E$5135, MATCH(L4273, Def_Instancias_Equipamentos!$D$2:$D$5135, 0), 1)</f>
        <v>SI-01M2</v>
      </c>
      <c r="J4273" s="27" t="str">
        <f t="shared" si="26"/>
        <v>INTERNO</v>
      </c>
      <c r="K4273" s="28" t="str">
        <f>Def_Instancias_Equipamentos!$D$537</f>
        <v>SI-01M2:DI-BPMPkup</v>
      </c>
      <c r="L4273" s="19" t="str">
        <f>Def_Instancias_Equipamentos!$D$1048</f>
        <v>SI-01M2:DI-BPMSigPatch</v>
      </c>
      <c r="M4273" s="44" t="s">
        <v>77</v>
      </c>
      <c r="N4273" s="30" t="s">
        <v>48</v>
      </c>
      <c r="O4273" s="28" t="str">
        <f>Def_Sistemas_Conectores_Cabos!$B$8</f>
        <v>SMA-RP 50-ohm</v>
      </c>
      <c r="P4273" s="19" t="str">
        <f>Def_Sistemas_Conectores_Cabos!$B$8</f>
        <v>SMA-RP 50-ohm</v>
      </c>
      <c r="Q4273" s="231" t="s">
        <v>1360</v>
      </c>
      <c r="R4273" s="45">
        <v>0.5</v>
      </c>
      <c r="S4273" s="45">
        <v>0.5</v>
      </c>
      <c r="T4273" s="19" t="str">
        <f>Def_Sistemas_Conectores_Cabos!$C$8</f>
        <v>Cabo coaxial semi-rígido</v>
      </c>
      <c r="U4273" s="56"/>
      <c r="V4273" s="33"/>
      <c r="W4273" s="33"/>
      <c r="X4273" s="33"/>
    </row>
    <row r="4274" ht="15.75" customHeight="1">
      <c r="A4274" s="19" t="str">
        <f>Def_Sistemas_Conectores_Cabos!$A$22</f>
        <v>BPM de elétrons</v>
      </c>
      <c r="B4274" s="22" t="str">
        <f>Datas_Entregas!$A$3</f>
        <v>BTS/Anel</v>
      </c>
      <c r="C4274" s="25">
        <f t="array" ref="C4274">INDEX(Datas_Entregas!$B$2:$B$100, MATCH(B4274, Datas_Entregas!$A$2:$A$100, 0), 1)</f>
        <v>43296</v>
      </c>
      <c r="D4274" s="22" t="str">
        <f>Def_Status_Montagem!$A$4</f>
        <v>Comprado / Esperando entrega</v>
      </c>
      <c r="E4274" s="35" t="str">
        <f>Def_Status_Montagem!$B$4</f>
        <v>Contratada (inclui etiqueta)</v>
      </c>
      <c r="F4274" s="26"/>
      <c r="G4274" s="27"/>
      <c r="H4274" s="26" t="str">
        <f t="array" ref="H4274">INDEX(Def_Instancias_Equipamentos!$E$2:$E$5135, MATCH(K4274, Def_Instancias_Equipamentos!$D$2:$D$5135, 0), 1)</f>
        <v>SI-01SA</v>
      </c>
      <c r="I4274" s="27" t="str">
        <f t="array" ref="I4274">INDEX(Def_Instancias_Equipamentos!$E$2:$E$5135, MATCH(L4274, Def_Instancias_Equipamentos!$D$2:$D$5135, 0), 1)</f>
        <v>SI-01SA</v>
      </c>
      <c r="J4274" s="27" t="str">
        <f t="shared" si="26"/>
        <v>INTERNO</v>
      </c>
      <c r="K4274" s="28" t="str">
        <f>Def_Instancias_Equipamentos!$D$690</f>
        <v>SI-01SA:DI-BPMPkup-1</v>
      </c>
      <c r="L4274" s="19" t="str">
        <f>Def_Instancias_Equipamentos!$D$1201</f>
        <v>SI-01SA:DI-BPMSigPatch-1</v>
      </c>
      <c r="M4274" s="44" t="s">
        <v>77</v>
      </c>
      <c r="N4274" s="30" t="s">
        <v>48</v>
      </c>
      <c r="O4274" s="28" t="str">
        <f>Def_Sistemas_Conectores_Cabos!$B$8</f>
        <v>SMA-RP 50-ohm</v>
      </c>
      <c r="P4274" s="19" t="str">
        <f>Def_Sistemas_Conectores_Cabos!$B$8</f>
        <v>SMA-RP 50-ohm</v>
      </c>
      <c r="Q4274" s="231" t="s">
        <v>1360</v>
      </c>
      <c r="R4274" s="45">
        <v>0.5</v>
      </c>
      <c r="S4274" s="45">
        <v>0.5</v>
      </c>
      <c r="T4274" s="19" t="str">
        <f>Def_Sistemas_Conectores_Cabos!$C$8</f>
        <v>Cabo coaxial semi-rígido</v>
      </c>
      <c r="U4274" s="56"/>
      <c r="V4274" s="33"/>
      <c r="W4274" s="33"/>
      <c r="X4274" s="33"/>
    </row>
    <row r="4275" ht="15.75" customHeight="1">
      <c r="A4275" s="19" t="str">
        <f>Def_Sistemas_Conectores_Cabos!$A$22</f>
        <v>BPM de elétrons</v>
      </c>
      <c r="B4275" s="22" t="str">
        <f>Datas_Entregas!$A$3</f>
        <v>BTS/Anel</v>
      </c>
      <c r="C4275" s="25">
        <f t="array" ref="C4275">INDEX(Datas_Entregas!$B$2:$B$100, MATCH(B4275, Datas_Entregas!$A$2:$A$100, 0), 1)</f>
        <v>43296</v>
      </c>
      <c r="D4275" s="22" t="str">
        <f>Def_Status_Montagem!$A$4</f>
        <v>Comprado / Esperando entrega</v>
      </c>
      <c r="E4275" s="35" t="str">
        <f>Def_Status_Montagem!$B$4</f>
        <v>Contratada (inclui etiqueta)</v>
      </c>
      <c r="F4275" s="26"/>
      <c r="G4275" s="27"/>
      <c r="H4275" s="26" t="str">
        <f t="array" ref="H4275">INDEX(Def_Instancias_Equipamentos!$E$2:$E$5135, MATCH(K4275, Def_Instancias_Equipamentos!$D$2:$D$5135, 0), 1)</f>
        <v>SI-01SA</v>
      </c>
      <c r="I4275" s="27" t="str">
        <f t="array" ref="I4275">INDEX(Def_Instancias_Equipamentos!$E$2:$E$5135, MATCH(L4275, Def_Instancias_Equipamentos!$D$2:$D$5135, 0), 1)</f>
        <v>SI-01SA</v>
      </c>
      <c r="J4275" s="27" t="str">
        <f t="shared" si="26"/>
        <v>INTERNO</v>
      </c>
      <c r="K4275" s="28" t="str">
        <f>Def_Instancias_Equipamentos!$D$691</f>
        <v>SI-01SA:DI-BPMPkup-2</v>
      </c>
      <c r="L4275" s="19" t="str">
        <f>Def_Instancias_Equipamentos!$D$1202</f>
        <v>SI-01SA:DI-BPMSigPatch-2</v>
      </c>
      <c r="M4275" s="44" t="s">
        <v>77</v>
      </c>
      <c r="N4275" s="30" t="s">
        <v>48</v>
      </c>
      <c r="O4275" s="28" t="str">
        <f>Def_Sistemas_Conectores_Cabos!$B$8</f>
        <v>SMA-RP 50-ohm</v>
      </c>
      <c r="P4275" s="19" t="str">
        <f>Def_Sistemas_Conectores_Cabos!$B$8</f>
        <v>SMA-RP 50-ohm</v>
      </c>
      <c r="Q4275" s="231" t="s">
        <v>1360</v>
      </c>
      <c r="R4275" s="45">
        <v>0.5</v>
      </c>
      <c r="S4275" s="45">
        <v>0.5</v>
      </c>
      <c r="T4275" s="19" t="str">
        <f>Def_Sistemas_Conectores_Cabos!$C$8</f>
        <v>Cabo coaxial semi-rígido</v>
      </c>
      <c r="U4275" s="56"/>
      <c r="V4275" s="33"/>
      <c r="W4275" s="33"/>
      <c r="X4275" s="33"/>
    </row>
    <row r="4276" ht="15.75" customHeight="1">
      <c r="A4276" s="19" t="str">
        <f>Def_Sistemas_Conectores_Cabos!$A$22</f>
        <v>BPM de elétrons</v>
      </c>
      <c r="B4276" s="22" t="str">
        <f>Datas_Entregas!$A$3</f>
        <v>BTS/Anel</v>
      </c>
      <c r="C4276" s="25">
        <f t="array" ref="C4276">INDEX(Datas_Entregas!$B$2:$B$100, MATCH(B4276, Datas_Entregas!$A$2:$A$100, 0), 1)</f>
        <v>43296</v>
      </c>
      <c r="D4276" s="22" t="str">
        <f>Def_Status_Montagem!$A$4</f>
        <v>Comprado / Esperando entrega</v>
      </c>
      <c r="E4276" s="35" t="str">
        <f>Def_Status_Montagem!$B$4</f>
        <v>Contratada (inclui etiqueta)</v>
      </c>
      <c r="F4276" s="26"/>
      <c r="G4276" s="27"/>
      <c r="H4276" s="26" t="str">
        <f t="array" ref="H4276">INDEX(Def_Instancias_Equipamentos!$E$2:$E$5135, MATCH(K4276, Def_Instancias_Equipamentos!$D$2:$D$5135, 0), 1)</f>
        <v>SI-02C1</v>
      </c>
      <c r="I4276" s="27" t="str">
        <f t="array" ref="I4276">INDEX(Def_Instancias_Equipamentos!$E$2:$E$5135, MATCH(L4276, Def_Instancias_Equipamentos!$D$2:$D$5135, 0), 1)</f>
        <v>SI-02C1</v>
      </c>
      <c r="J4276" s="27" t="str">
        <f t="shared" si="26"/>
        <v>INTERNO</v>
      </c>
      <c r="K4276" s="28" t="str">
        <f>Def_Instancias_Equipamentos!$D$538</f>
        <v>SI-02C1:DI-BPMPkup-1</v>
      </c>
      <c r="L4276" s="19" t="str">
        <f>Def_Instancias_Equipamentos!$D$1049</f>
        <v>SI-02C1:DI-BPMSigPatch-1</v>
      </c>
      <c r="M4276" s="44" t="s">
        <v>77</v>
      </c>
      <c r="N4276" s="30" t="s">
        <v>48</v>
      </c>
      <c r="O4276" s="28" t="str">
        <f>Def_Sistemas_Conectores_Cabos!$B$8</f>
        <v>SMA-RP 50-ohm</v>
      </c>
      <c r="P4276" s="19" t="str">
        <f>Def_Sistemas_Conectores_Cabos!$B$8</f>
        <v>SMA-RP 50-ohm</v>
      </c>
      <c r="Q4276" s="231" t="s">
        <v>1360</v>
      </c>
      <c r="R4276" s="45">
        <v>0.5</v>
      </c>
      <c r="S4276" s="45">
        <v>0.5</v>
      </c>
      <c r="T4276" s="19" t="str">
        <f>Def_Sistemas_Conectores_Cabos!$C$8</f>
        <v>Cabo coaxial semi-rígido</v>
      </c>
      <c r="U4276" s="56"/>
      <c r="V4276" s="33"/>
      <c r="W4276" s="33"/>
      <c r="X4276" s="33"/>
    </row>
    <row r="4277" ht="15.75" customHeight="1">
      <c r="A4277" s="19" t="str">
        <f>Def_Sistemas_Conectores_Cabos!$A$22</f>
        <v>BPM de elétrons</v>
      </c>
      <c r="B4277" s="22" t="str">
        <f>Datas_Entregas!$A$3</f>
        <v>BTS/Anel</v>
      </c>
      <c r="C4277" s="25">
        <f t="array" ref="C4277">INDEX(Datas_Entregas!$B$2:$B$100, MATCH(B4277, Datas_Entregas!$A$2:$A$100, 0), 1)</f>
        <v>43296</v>
      </c>
      <c r="D4277" s="22" t="str">
        <f>Def_Status_Montagem!$A$4</f>
        <v>Comprado / Esperando entrega</v>
      </c>
      <c r="E4277" s="35" t="str">
        <f>Def_Status_Montagem!$B$4</f>
        <v>Contratada (inclui etiqueta)</v>
      </c>
      <c r="F4277" s="26"/>
      <c r="G4277" s="27"/>
      <c r="H4277" s="26" t="str">
        <f t="array" ref="H4277">INDEX(Def_Instancias_Equipamentos!$E$2:$E$5135, MATCH(K4277, Def_Instancias_Equipamentos!$D$2:$D$5135, 0), 1)</f>
        <v>SI-02C1</v>
      </c>
      <c r="I4277" s="27" t="str">
        <f t="array" ref="I4277">INDEX(Def_Instancias_Equipamentos!$E$2:$E$5135, MATCH(L4277, Def_Instancias_Equipamentos!$D$2:$D$5135, 0), 1)</f>
        <v>SI-02C1</v>
      </c>
      <c r="J4277" s="27" t="str">
        <f t="shared" si="26"/>
        <v>INTERNO</v>
      </c>
      <c r="K4277" s="28" t="str">
        <f>Def_Instancias_Equipamentos!$D$539</f>
        <v>SI-02C1:DI-BPMPkup-2</v>
      </c>
      <c r="L4277" s="19" t="str">
        <f>Def_Instancias_Equipamentos!$D$1050</f>
        <v>SI-02C1:DI-BPMSigPatch-2</v>
      </c>
      <c r="M4277" s="44" t="s">
        <v>77</v>
      </c>
      <c r="N4277" s="30" t="s">
        <v>48</v>
      </c>
      <c r="O4277" s="28" t="str">
        <f>Def_Sistemas_Conectores_Cabos!$B$8</f>
        <v>SMA-RP 50-ohm</v>
      </c>
      <c r="P4277" s="19" t="str">
        <f>Def_Sistemas_Conectores_Cabos!$B$8</f>
        <v>SMA-RP 50-ohm</v>
      </c>
      <c r="Q4277" s="231" t="s">
        <v>1360</v>
      </c>
      <c r="R4277" s="45">
        <v>0.5</v>
      </c>
      <c r="S4277" s="45">
        <v>0.5</v>
      </c>
      <c r="T4277" s="19" t="str">
        <f>Def_Sistemas_Conectores_Cabos!$C$8</f>
        <v>Cabo coaxial semi-rígido</v>
      </c>
      <c r="U4277" s="56"/>
      <c r="V4277" s="33"/>
      <c r="W4277" s="33"/>
      <c r="X4277" s="33"/>
    </row>
    <row r="4278" ht="15.75" customHeight="1">
      <c r="A4278" s="19" t="str">
        <f>Def_Sistemas_Conectores_Cabos!$A$22</f>
        <v>BPM de elétrons</v>
      </c>
      <c r="B4278" s="22" t="str">
        <f>Datas_Entregas!$A$3</f>
        <v>BTS/Anel</v>
      </c>
      <c r="C4278" s="25">
        <f t="array" ref="C4278">INDEX(Datas_Entregas!$B$2:$B$100, MATCH(B4278, Datas_Entregas!$A$2:$A$100, 0), 1)</f>
        <v>43296</v>
      </c>
      <c r="D4278" s="22" t="str">
        <f>Def_Status_Montagem!$A$4</f>
        <v>Comprado / Esperando entrega</v>
      </c>
      <c r="E4278" s="35" t="str">
        <f>Def_Status_Montagem!$B$4</f>
        <v>Contratada (inclui etiqueta)</v>
      </c>
      <c r="F4278" s="26"/>
      <c r="G4278" s="27"/>
      <c r="H4278" s="26" t="str">
        <f t="array" ref="H4278">INDEX(Def_Instancias_Equipamentos!$E$2:$E$5135, MATCH(K4278, Def_Instancias_Equipamentos!$D$2:$D$5135, 0), 1)</f>
        <v>SI-02C2</v>
      </c>
      <c r="I4278" s="27" t="str">
        <f t="array" ref="I4278">INDEX(Def_Instancias_Equipamentos!$E$2:$E$5135, MATCH(L4278, Def_Instancias_Equipamentos!$D$2:$D$5135, 0), 1)</f>
        <v>SI-02C2</v>
      </c>
      <c r="J4278" s="27" t="str">
        <f t="shared" si="26"/>
        <v>INTERNO</v>
      </c>
      <c r="K4278" s="28" t="str">
        <f>Def_Instancias_Equipamentos!$D$540</f>
        <v>SI-02C2:DI-BPMPkup</v>
      </c>
      <c r="L4278" s="19" t="str">
        <f>Def_Instancias_Equipamentos!$D$1051</f>
        <v>SI-02C2:DI-BPMSigPatch</v>
      </c>
      <c r="M4278" s="44" t="s">
        <v>77</v>
      </c>
      <c r="N4278" s="30" t="s">
        <v>48</v>
      </c>
      <c r="O4278" s="28" t="str">
        <f>Def_Sistemas_Conectores_Cabos!$B$8</f>
        <v>SMA-RP 50-ohm</v>
      </c>
      <c r="P4278" s="19" t="str">
        <f>Def_Sistemas_Conectores_Cabos!$B$8</f>
        <v>SMA-RP 50-ohm</v>
      </c>
      <c r="Q4278" s="231" t="s">
        <v>1360</v>
      </c>
      <c r="R4278" s="45">
        <v>0.5</v>
      </c>
      <c r="S4278" s="45">
        <v>0.5</v>
      </c>
      <c r="T4278" s="19" t="str">
        <f>Def_Sistemas_Conectores_Cabos!$C$8</f>
        <v>Cabo coaxial semi-rígido</v>
      </c>
      <c r="U4278" s="56"/>
      <c r="V4278" s="33"/>
      <c r="W4278" s="33"/>
      <c r="X4278" s="33"/>
    </row>
    <row r="4279" ht="15.75" customHeight="1">
      <c r="A4279" s="19" t="str">
        <f>Def_Sistemas_Conectores_Cabos!$A$22</f>
        <v>BPM de elétrons</v>
      </c>
      <c r="B4279" s="22" t="str">
        <f>Datas_Entregas!$A$3</f>
        <v>BTS/Anel</v>
      </c>
      <c r="C4279" s="25">
        <f t="array" ref="C4279">INDEX(Datas_Entregas!$B$2:$B$100, MATCH(B4279, Datas_Entregas!$A$2:$A$100, 0), 1)</f>
        <v>43296</v>
      </c>
      <c r="D4279" s="22" t="str">
        <f>Def_Status_Montagem!$A$4</f>
        <v>Comprado / Esperando entrega</v>
      </c>
      <c r="E4279" s="35" t="str">
        <f>Def_Status_Montagem!$B$4</f>
        <v>Contratada (inclui etiqueta)</v>
      </c>
      <c r="F4279" s="26"/>
      <c r="G4279" s="27"/>
      <c r="H4279" s="26" t="str">
        <f t="array" ref="H4279">INDEX(Def_Instancias_Equipamentos!$E$2:$E$5135, MATCH(K4279, Def_Instancias_Equipamentos!$D$2:$D$5135, 0), 1)</f>
        <v>SI-02C3</v>
      </c>
      <c r="I4279" s="27" t="str">
        <f t="array" ref="I4279">INDEX(Def_Instancias_Equipamentos!$E$2:$E$5135, MATCH(L4279, Def_Instancias_Equipamentos!$D$2:$D$5135, 0), 1)</f>
        <v>SI-02C3</v>
      </c>
      <c r="J4279" s="27" t="str">
        <f t="shared" si="26"/>
        <v>INTERNO</v>
      </c>
      <c r="K4279" s="28" t="str">
        <f>Def_Instancias_Equipamentos!$D$541</f>
        <v>SI-02C3:DI-BPMPkup-1</v>
      </c>
      <c r="L4279" s="19" t="str">
        <f>Def_Instancias_Equipamentos!$D$1052</f>
        <v>SI-02C3:DI-BPMSigPatch-1</v>
      </c>
      <c r="M4279" s="44" t="s">
        <v>77</v>
      </c>
      <c r="N4279" s="30" t="s">
        <v>48</v>
      </c>
      <c r="O4279" s="28" t="str">
        <f>Def_Sistemas_Conectores_Cabos!$B$8</f>
        <v>SMA-RP 50-ohm</v>
      </c>
      <c r="P4279" s="19" t="str">
        <f>Def_Sistemas_Conectores_Cabos!$B$8</f>
        <v>SMA-RP 50-ohm</v>
      </c>
      <c r="Q4279" s="231" t="s">
        <v>1360</v>
      </c>
      <c r="R4279" s="45">
        <v>0.5</v>
      </c>
      <c r="S4279" s="45">
        <v>0.5</v>
      </c>
      <c r="T4279" s="19" t="str">
        <f>Def_Sistemas_Conectores_Cabos!$C$8</f>
        <v>Cabo coaxial semi-rígido</v>
      </c>
      <c r="U4279" s="56"/>
      <c r="V4279" s="33"/>
      <c r="W4279" s="33"/>
      <c r="X4279" s="33"/>
    </row>
    <row r="4280" ht="15.75" customHeight="1">
      <c r="A4280" s="19" t="str">
        <f>Def_Sistemas_Conectores_Cabos!$A$22</f>
        <v>BPM de elétrons</v>
      </c>
      <c r="B4280" s="22" t="str">
        <f>Datas_Entregas!$A$3</f>
        <v>BTS/Anel</v>
      </c>
      <c r="C4280" s="25">
        <f t="array" ref="C4280">INDEX(Datas_Entregas!$B$2:$B$100, MATCH(B4280, Datas_Entregas!$A$2:$A$100, 0), 1)</f>
        <v>43296</v>
      </c>
      <c r="D4280" s="22" t="str">
        <f>Def_Status_Montagem!$A$4</f>
        <v>Comprado / Esperando entrega</v>
      </c>
      <c r="E4280" s="35" t="str">
        <f>Def_Status_Montagem!$B$4</f>
        <v>Contratada (inclui etiqueta)</v>
      </c>
      <c r="F4280" s="26"/>
      <c r="G4280" s="27"/>
      <c r="H4280" s="26" t="str">
        <f t="array" ref="H4280">INDEX(Def_Instancias_Equipamentos!$E$2:$E$5135, MATCH(K4280, Def_Instancias_Equipamentos!$D$2:$D$5135, 0), 1)</f>
        <v>SI-02C3</v>
      </c>
      <c r="I4280" s="27" t="str">
        <f t="array" ref="I4280">INDEX(Def_Instancias_Equipamentos!$E$2:$E$5135, MATCH(L4280, Def_Instancias_Equipamentos!$D$2:$D$5135, 0), 1)</f>
        <v>SI-02C3</v>
      </c>
      <c r="J4280" s="27" t="str">
        <f t="shared" si="26"/>
        <v>INTERNO</v>
      </c>
      <c r="K4280" s="28" t="str">
        <f>Def_Instancias_Equipamentos!$D$542</f>
        <v>SI-02C3:DI-BPMPkup-2</v>
      </c>
      <c r="L4280" s="19" t="str">
        <f>Def_Instancias_Equipamentos!$D$1053</f>
        <v>SI-02C3:DI-BPMSigPatch-2</v>
      </c>
      <c r="M4280" s="44" t="s">
        <v>77</v>
      </c>
      <c r="N4280" s="30" t="s">
        <v>48</v>
      </c>
      <c r="O4280" s="28" t="str">
        <f>Def_Sistemas_Conectores_Cabos!$B$8</f>
        <v>SMA-RP 50-ohm</v>
      </c>
      <c r="P4280" s="19" t="str">
        <f>Def_Sistemas_Conectores_Cabos!$B$8</f>
        <v>SMA-RP 50-ohm</v>
      </c>
      <c r="Q4280" s="231" t="s">
        <v>1360</v>
      </c>
      <c r="R4280" s="45">
        <v>0.5</v>
      </c>
      <c r="S4280" s="45">
        <v>0.5</v>
      </c>
      <c r="T4280" s="19" t="str">
        <f>Def_Sistemas_Conectores_Cabos!$C$8</f>
        <v>Cabo coaxial semi-rígido</v>
      </c>
      <c r="U4280" s="56"/>
      <c r="V4280" s="33"/>
      <c r="W4280" s="33"/>
      <c r="X4280" s="33"/>
    </row>
    <row r="4281" ht="15.75" customHeight="1">
      <c r="A4281" s="19" t="str">
        <f>Def_Sistemas_Conectores_Cabos!$A$22</f>
        <v>BPM de elétrons</v>
      </c>
      <c r="B4281" s="22" t="str">
        <f>Datas_Entregas!$A$3</f>
        <v>BTS/Anel</v>
      </c>
      <c r="C4281" s="25">
        <f t="array" ref="C4281">INDEX(Datas_Entregas!$B$2:$B$100, MATCH(B4281, Datas_Entregas!$A$2:$A$100, 0), 1)</f>
        <v>43296</v>
      </c>
      <c r="D4281" s="22" t="str">
        <f>Def_Status_Montagem!$A$4</f>
        <v>Comprado / Esperando entrega</v>
      </c>
      <c r="E4281" s="35" t="str">
        <f>Def_Status_Montagem!$B$4</f>
        <v>Contratada (inclui etiqueta)</v>
      </c>
      <c r="F4281" s="26"/>
      <c r="G4281" s="27"/>
      <c r="H4281" s="26" t="str">
        <f t="array" ref="H4281">INDEX(Def_Instancias_Equipamentos!$E$2:$E$5135, MATCH(K4281, Def_Instancias_Equipamentos!$D$2:$D$5135, 0), 1)</f>
        <v>SI-02C4</v>
      </c>
      <c r="I4281" s="27" t="str">
        <f t="array" ref="I4281">INDEX(Def_Instancias_Equipamentos!$E$2:$E$5135, MATCH(L4281, Def_Instancias_Equipamentos!$D$2:$D$5135, 0), 1)</f>
        <v>SI-02C4</v>
      </c>
      <c r="J4281" s="27" t="str">
        <f t="shared" si="26"/>
        <v>INTERNO</v>
      </c>
      <c r="K4281" s="28" t="str">
        <f>Def_Instancias_Equipamentos!$D$543</f>
        <v>SI-02C4:DI-BPMPkup</v>
      </c>
      <c r="L4281" s="19" t="str">
        <f>Def_Instancias_Equipamentos!$D$1054</f>
        <v>SI-02C4:DI-BPMSigPatch</v>
      </c>
      <c r="M4281" s="44" t="s">
        <v>77</v>
      </c>
      <c r="N4281" s="30" t="s">
        <v>48</v>
      </c>
      <c r="O4281" s="28" t="str">
        <f>Def_Sistemas_Conectores_Cabos!$B$8</f>
        <v>SMA-RP 50-ohm</v>
      </c>
      <c r="P4281" s="19" t="str">
        <f>Def_Sistemas_Conectores_Cabos!$B$8</f>
        <v>SMA-RP 50-ohm</v>
      </c>
      <c r="Q4281" s="231" t="s">
        <v>1360</v>
      </c>
      <c r="R4281" s="45">
        <v>0.5</v>
      </c>
      <c r="S4281" s="45">
        <v>0.5</v>
      </c>
      <c r="T4281" s="19" t="str">
        <f>Def_Sistemas_Conectores_Cabos!$C$8</f>
        <v>Cabo coaxial semi-rígido</v>
      </c>
      <c r="U4281" s="56"/>
      <c r="V4281" s="33"/>
      <c r="W4281" s="33"/>
      <c r="X4281" s="33"/>
    </row>
    <row r="4282" ht="15.75" customHeight="1">
      <c r="A4282" s="19" t="str">
        <f>Def_Sistemas_Conectores_Cabos!$A$22</f>
        <v>BPM de elétrons</v>
      </c>
      <c r="B4282" s="22" t="str">
        <f>Datas_Entregas!$A$3</f>
        <v>BTS/Anel</v>
      </c>
      <c r="C4282" s="25">
        <f t="array" ref="C4282">INDEX(Datas_Entregas!$B$2:$B$100, MATCH(B4282, Datas_Entregas!$A$2:$A$100, 0), 1)</f>
        <v>43296</v>
      </c>
      <c r="D4282" s="22" t="str">
        <f>Def_Status_Montagem!$A$4</f>
        <v>Comprado / Esperando entrega</v>
      </c>
      <c r="E4282" s="35" t="str">
        <f>Def_Status_Montagem!$B$4</f>
        <v>Contratada (inclui etiqueta)</v>
      </c>
      <c r="F4282" s="26"/>
      <c r="G4282" s="27"/>
      <c r="H4282" s="26" t="str">
        <f t="array" ref="H4282">INDEX(Def_Instancias_Equipamentos!$E$2:$E$5135, MATCH(K4282, Def_Instancias_Equipamentos!$D$2:$D$5135, 0), 1)</f>
        <v>SI-02M1</v>
      </c>
      <c r="I4282" s="27" t="str">
        <f t="array" ref="I4282">INDEX(Def_Instancias_Equipamentos!$E$2:$E$5135, MATCH(L4282, Def_Instancias_Equipamentos!$D$2:$D$5135, 0), 1)</f>
        <v>SI-02M1</v>
      </c>
      <c r="J4282" s="27" t="str">
        <f t="shared" si="26"/>
        <v>INTERNO</v>
      </c>
      <c r="K4282" s="28" t="str">
        <f>Def_Instancias_Equipamentos!$D$544</f>
        <v>SI-02M1:DI-BPMPkup</v>
      </c>
      <c r="L4282" s="19" t="str">
        <f>Def_Instancias_Equipamentos!$D$1055</f>
        <v>SI-02M1:DI-BPMSigPatch</v>
      </c>
      <c r="M4282" s="44" t="s">
        <v>77</v>
      </c>
      <c r="N4282" s="30" t="s">
        <v>48</v>
      </c>
      <c r="O4282" s="28" t="str">
        <f>Def_Sistemas_Conectores_Cabos!$B$8</f>
        <v>SMA-RP 50-ohm</v>
      </c>
      <c r="P4282" s="19" t="str">
        <f>Def_Sistemas_Conectores_Cabos!$B$8</f>
        <v>SMA-RP 50-ohm</v>
      </c>
      <c r="Q4282" s="231" t="s">
        <v>1360</v>
      </c>
      <c r="R4282" s="45">
        <v>0.5</v>
      </c>
      <c r="S4282" s="45">
        <v>0.5</v>
      </c>
      <c r="T4282" s="19" t="str">
        <f>Def_Sistemas_Conectores_Cabos!$C$8</f>
        <v>Cabo coaxial semi-rígido</v>
      </c>
      <c r="U4282" s="56"/>
      <c r="V4282" s="33"/>
      <c r="W4282" s="33"/>
      <c r="X4282" s="33"/>
    </row>
    <row r="4283" ht="15.75" customHeight="1">
      <c r="A4283" s="19" t="str">
        <f>Def_Sistemas_Conectores_Cabos!$A$22</f>
        <v>BPM de elétrons</v>
      </c>
      <c r="B4283" s="22" t="str">
        <f>Datas_Entregas!$A$3</f>
        <v>BTS/Anel</v>
      </c>
      <c r="C4283" s="25">
        <f t="array" ref="C4283">INDEX(Datas_Entregas!$B$2:$B$100, MATCH(B4283, Datas_Entregas!$A$2:$A$100, 0), 1)</f>
        <v>43296</v>
      </c>
      <c r="D4283" s="22" t="str">
        <f>Def_Status_Montagem!$A$4</f>
        <v>Comprado / Esperando entrega</v>
      </c>
      <c r="E4283" s="35" t="str">
        <f>Def_Status_Montagem!$B$4</f>
        <v>Contratada (inclui etiqueta)</v>
      </c>
      <c r="F4283" s="26"/>
      <c r="G4283" s="27"/>
      <c r="H4283" s="26" t="str">
        <f t="array" ref="H4283">INDEX(Def_Instancias_Equipamentos!$E$2:$E$5135, MATCH(K4283, Def_Instancias_Equipamentos!$D$2:$D$5135, 0), 1)</f>
        <v>SI-02M2</v>
      </c>
      <c r="I4283" s="27" t="str">
        <f t="array" ref="I4283">INDEX(Def_Instancias_Equipamentos!$E$2:$E$5135, MATCH(L4283, Def_Instancias_Equipamentos!$D$2:$D$5135, 0), 1)</f>
        <v>SI-02M2</v>
      </c>
      <c r="J4283" s="27" t="str">
        <f t="shared" si="26"/>
        <v>INTERNO</v>
      </c>
      <c r="K4283" s="28" t="str">
        <f>Def_Instancias_Equipamentos!$D$545</f>
        <v>SI-02M2:DI-BPMPkup</v>
      </c>
      <c r="L4283" s="19" t="str">
        <f>Def_Instancias_Equipamentos!$D$1056</f>
        <v>SI-02M2:DI-BPMSigPatch</v>
      </c>
      <c r="M4283" s="44" t="s">
        <v>77</v>
      </c>
      <c r="N4283" s="30" t="s">
        <v>48</v>
      </c>
      <c r="O4283" s="28" t="str">
        <f>Def_Sistemas_Conectores_Cabos!$B$8</f>
        <v>SMA-RP 50-ohm</v>
      </c>
      <c r="P4283" s="19" t="str">
        <f>Def_Sistemas_Conectores_Cabos!$B$8</f>
        <v>SMA-RP 50-ohm</v>
      </c>
      <c r="Q4283" s="231" t="s">
        <v>1360</v>
      </c>
      <c r="R4283" s="45">
        <v>0.5</v>
      </c>
      <c r="S4283" s="45">
        <v>0.5</v>
      </c>
      <c r="T4283" s="19" t="str">
        <f>Def_Sistemas_Conectores_Cabos!$C$8</f>
        <v>Cabo coaxial semi-rígido</v>
      </c>
      <c r="U4283" s="56"/>
      <c r="V4283" s="33"/>
      <c r="W4283" s="33"/>
      <c r="X4283" s="33"/>
    </row>
    <row r="4284" ht="15.75" customHeight="1">
      <c r="A4284" s="19" t="str">
        <f>Def_Sistemas_Conectores_Cabos!$A$22</f>
        <v>BPM de elétrons</v>
      </c>
      <c r="B4284" s="22" t="str">
        <f>Datas_Entregas!$A$3</f>
        <v>BTS/Anel</v>
      </c>
      <c r="C4284" s="25">
        <f t="array" ref="C4284">INDEX(Datas_Entregas!$B$2:$B$100, MATCH(B4284, Datas_Entregas!$A$2:$A$100, 0), 1)</f>
        <v>43296</v>
      </c>
      <c r="D4284" s="22" t="str">
        <f>Def_Status_Montagem!$A$4</f>
        <v>Comprado / Esperando entrega</v>
      </c>
      <c r="E4284" s="35" t="str">
        <f>Def_Status_Montagem!$B$4</f>
        <v>Contratada (inclui etiqueta)</v>
      </c>
      <c r="F4284" s="26"/>
      <c r="G4284" s="27"/>
      <c r="H4284" s="26" t="str">
        <f t="array" ref="H4284">INDEX(Def_Instancias_Equipamentos!$E$2:$E$5135, MATCH(K4284, Def_Instancias_Equipamentos!$D$2:$D$5135, 0), 1)</f>
        <v>SI-02SB</v>
      </c>
      <c r="I4284" s="27" t="str">
        <f t="array" ref="I4284">INDEX(Def_Instancias_Equipamentos!$E$2:$E$5135, MATCH(L4284, Def_Instancias_Equipamentos!$D$2:$D$5135, 0), 1)</f>
        <v>SI-02SB</v>
      </c>
      <c r="J4284" s="27" t="str">
        <f t="shared" si="26"/>
        <v>INTERNO</v>
      </c>
      <c r="K4284" s="28" t="str">
        <f>Def_Instancias_Equipamentos!$D$692</f>
        <v>SI-02SB:DI-BPMPkup-1</v>
      </c>
      <c r="L4284" s="19" t="str">
        <f>Def_Instancias_Equipamentos!$D$1203</f>
        <v>SI-02SB:DI-BPMSigPatch-1</v>
      </c>
      <c r="M4284" s="44" t="s">
        <v>77</v>
      </c>
      <c r="N4284" s="30" t="s">
        <v>48</v>
      </c>
      <c r="O4284" s="28" t="str">
        <f>Def_Sistemas_Conectores_Cabos!$B$8</f>
        <v>SMA-RP 50-ohm</v>
      </c>
      <c r="P4284" s="19" t="str">
        <f>Def_Sistemas_Conectores_Cabos!$B$8</f>
        <v>SMA-RP 50-ohm</v>
      </c>
      <c r="Q4284" s="231" t="s">
        <v>1360</v>
      </c>
      <c r="R4284" s="45">
        <v>0.5</v>
      </c>
      <c r="S4284" s="45">
        <v>0.5</v>
      </c>
      <c r="T4284" s="19" t="str">
        <f>Def_Sistemas_Conectores_Cabos!$C$8</f>
        <v>Cabo coaxial semi-rígido</v>
      </c>
      <c r="U4284" s="56"/>
      <c r="V4284" s="33"/>
      <c r="W4284" s="33"/>
      <c r="X4284" s="33"/>
    </row>
    <row r="4285" ht="15.75" customHeight="1">
      <c r="A4285" s="19" t="str">
        <f>Def_Sistemas_Conectores_Cabos!$A$22</f>
        <v>BPM de elétrons</v>
      </c>
      <c r="B4285" s="22" t="str">
        <f>Datas_Entregas!$A$3</f>
        <v>BTS/Anel</v>
      </c>
      <c r="C4285" s="25">
        <f t="array" ref="C4285">INDEX(Datas_Entregas!$B$2:$B$100, MATCH(B4285, Datas_Entregas!$A$2:$A$100, 0), 1)</f>
        <v>43296</v>
      </c>
      <c r="D4285" s="22" t="str">
        <f>Def_Status_Montagem!$A$4</f>
        <v>Comprado / Esperando entrega</v>
      </c>
      <c r="E4285" s="35" t="str">
        <f>Def_Status_Montagem!$B$4</f>
        <v>Contratada (inclui etiqueta)</v>
      </c>
      <c r="F4285" s="26"/>
      <c r="G4285" s="27"/>
      <c r="H4285" s="26" t="str">
        <f t="array" ref="H4285">INDEX(Def_Instancias_Equipamentos!$E$2:$E$5135, MATCH(K4285, Def_Instancias_Equipamentos!$D$2:$D$5135, 0), 1)</f>
        <v>SI-02SB</v>
      </c>
      <c r="I4285" s="27" t="str">
        <f t="array" ref="I4285">INDEX(Def_Instancias_Equipamentos!$E$2:$E$5135, MATCH(L4285, Def_Instancias_Equipamentos!$D$2:$D$5135, 0), 1)</f>
        <v>SI-02SB</v>
      </c>
      <c r="J4285" s="27" t="str">
        <f t="shared" si="26"/>
        <v>INTERNO</v>
      </c>
      <c r="K4285" s="28" t="str">
        <f>Def_Instancias_Equipamentos!$D$693</f>
        <v>SI-02SB:DI-BPMPkup-2</v>
      </c>
      <c r="L4285" s="19" t="str">
        <f>Def_Instancias_Equipamentos!$D$1204</f>
        <v>SI-02SB:DI-BPMSigPatch-2</v>
      </c>
      <c r="M4285" s="44" t="s">
        <v>77</v>
      </c>
      <c r="N4285" s="30" t="s">
        <v>48</v>
      </c>
      <c r="O4285" s="28" t="str">
        <f>Def_Sistemas_Conectores_Cabos!$B$8</f>
        <v>SMA-RP 50-ohm</v>
      </c>
      <c r="P4285" s="19" t="str">
        <f>Def_Sistemas_Conectores_Cabos!$B$8</f>
        <v>SMA-RP 50-ohm</v>
      </c>
      <c r="Q4285" s="231" t="s">
        <v>1360</v>
      </c>
      <c r="R4285" s="45">
        <v>0.5</v>
      </c>
      <c r="S4285" s="45">
        <v>0.5</v>
      </c>
      <c r="T4285" s="19" t="str">
        <f>Def_Sistemas_Conectores_Cabos!$C$8</f>
        <v>Cabo coaxial semi-rígido</v>
      </c>
      <c r="U4285" s="56"/>
      <c r="V4285" s="33"/>
      <c r="W4285" s="33"/>
      <c r="X4285" s="33"/>
    </row>
    <row r="4286" ht="15.75" customHeight="1">
      <c r="A4286" s="19" t="str">
        <f>Def_Sistemas_Conectores_Cabos!$A$22</f>
        <v>BPM de elétrons</v>
      </c>
      <c r="B4286" s="22" t="str">
        <f>Datas_Entregas!$A$3</f>
        <v>BTS/Anel</v>
      </c>
      <c r="C4286" s="25">
        <f t="array" ref="C4286">INDEX(Datas_Entregas!$B$2:$B$100, MATCH(B4286, Datas_Entregas!$A$2:$A$100, 0), 1)</f>
        <v>43296</v>
      </c>
      <c r="D4286" s="22" t="str">
        <f>Def_Status_Montagem!$A$4</f>
        <v>Comprado / Esperando entrega</v>
      </c>
      <c r="E4286" s="35" t="str">
        <f>Def_Status_Montagem!$B$4</f>
        <v>Contratada (inclui etiqueta)</v>
      </c>
      <c r="F4286" s="26"/>
      <c r="G4286" s="27"/>
      <c r="H4286" s="26" t="str">
        <f t="array" ref="H4286">INDEX(Def_Instancias_Equipamentos!$E$2:$E$5135, MATCH(K4286, Def_Instancias_Equipamentos!$D$2:$D$5135, 0), 1)</f>
        <v>SI-03C1</v>
      </c>
      <c r="I4286" s="27" t="str">
        <f t="array" ref="I4286">INDEX(Def_Instancias_Equipamentos!$E$2:$E$5135, MATCH(L4286, Def_Instancias_Equipamentos!$D$2:$D$5135, 0), 1)</f>
        <v>SI-03C1</v>
      </c>
      <c r="J4286" s="27" t="str">
        <f t="shared" si="26"/>
        <v>INTERNO</v>
      </c>
      <c r="K4286" s="28" t="str">
        <f>Def_Instancias_Equipamentos!$D$546</f>
        <v>SI-03C1:DI-BPMPkup-1</v>
      </c>
      <c r="L4286" s="19" t="str">
        <f>Def_Instancias_Equipamentos!$D$1057</f>
        <v>SI-03C1:DI-BPMSigPatch-1</v>
      </c>
      <c r="M4286" s="44" t="s">
        <v>77</v>
      </c>
      <c r="N4286" s="30" t="s">
        <v>48</v>
      </c>
      <c r="O4286" s="28" t="str">
        <f>Def_Sistemas_Conectores_Cabos!$B$8</f>
        <v>SMA-RP 50-ohm</v>
      </c>
      <c r="P4286" s="19" t="str">
        <f>Def_Sistemas_Conectores_Cabos!$B$8</f>
        <v>SMA-RP 50-ohm</v>
      </c>
      <c r="Q4286" s="231" t="s">
        <v>1360</v>
      </c>
      <c r="R4286" s="45">
        <v>0.5</v>
      </c>
      <c r="S4286" s="45">
        <v>0.5</v>
      </c>
      <c r="T4286" s="19" t="str">
        <f>Def_Sistemas_Conectores_Cabos!$C$8</f>
        <v>Cabo coaxial semi-rígido</v>
      </c>
      <c r="U4286" s="56"/>
      <c r="V4286" s="33"/>
      <c r="W4286" s="33"/>
      <c r="X4286" s="33"/>
    </row>
    <row r="4287" ht="15.75" customHeight="1">
      <c r="A4287" s="19" t="str">
        <f>Def_Sistemas_Conectores_Cabos!$A$22</f>
        <v>BPM de elétrons</v>
      </c>
      <c r="B4287" s="22" t="str">
        <f>Datas_Entregas!$A$3</f>
        <v>BTS/Anel</v>
      </c>
      <c r="C4287" s="25">
        <f t="array" ref="C4287">INDEX(Datas_Entregas!$B$2:$B$100, MATCH(B4287, Datas_Entregas!$A$2:$A$100, 0), 1)</f>
        <v>43296</v>
      </c>
      <c r="D4287" s="22" t="str">
        <f>Def_Status_Montagem!$A$4</f>
        <v>Comprado / Esperando entrega</v>
      </c>
      <c r="E4287" s="35" t="str">
        <f>Def_Status_Montagem!$B$4</f>
        <v>Contratada (inclui etiqueta)</v>
      </c>
      <c r="F4287" s="26"/>
      <c r="G4287" s="27"/>
      <c r="H4287" s="26" t="str">
        <f t="array" ref="H4287">INDEX(Def_Instancias_Equipamentos!$E$2:$E$5135, MATCH(K4287, Def_Instancias_Equipamentos!$D$2:$D$5135, 0), 1)</f>
        <v>SI-03C1</v>
      </c>
      <c r="I4287" s="27" t="str">
        <f t="array" ref="I4287">INDEX(Def_Instancias_Equipamentos!$E$2:$E$5135, MATCH(L4287, Def_Instancias_Equipamentos!$D$2:$D$5135, 0), 1)</f>
        <v>SI-03C1</v>
      </c>
      <c r="J4287" s="27" t="str">
        <f t="shared" si="26"/>
        <v>INTERNO</v>
      </c>
      <c r="K4287" s="28" t="str">
        <f>Def_Instancias_Equipamentos!$D$547</f>
        <v>SI-03C1:DI-BPMPkup-2</v>
      </c>
      <c r="L4287" s="19" t="str">
        <f>Def_Instancias_Equipamentos!$D$1058</f>
        <v>SI-03C1:DI-BPMSigPatch-2</v>
      </c>
      <c r="M4287" s="44" t="s">
        <v>77</v>
      </c>
      <c r="N4287" s="30" t="s">
        <v>48</v>
      </c>
      <c r="O4287" s="28" t="str">
        <f>Def_Sistemas_Conectores_Cabos!$B$8</f>
        <v>SMA-RP 50-ohm</v>
      </c>
      <c r="P4287" s="19" t="str">
        <f>Def_Sistemas_Conectores_Cabos!$B$8</f>
        <v>SMA-RP 50-ohm</v>
      </c>
      <c r="Q4287" s="231" t="s">
        <v>1360</v>
      </c>
      <c r="R4287" s="45">
        <v>0.5</v>
      </c>
      <c r="S4287" s="45">
        <v>0.5</v>
      </c>
      <c r="T4287" s="19" t="str">
        <f>Def_Sistemas_Conectores_Cabos!$C$8</f>
        <v>Cabo coaxial semi-rígido</v>
      </c>
      <c r="U4287" s="56"/>
      <c r="V4287" s="33"/>
      <c r="W4287" s="33"/>
      <c r="X4287" s="33"/>
    </row>
    <row r="4288" ht="15.75" customHeight="1">
      <c r="A4288" s="19" t="str">
        <f>Def_Sistemas_Conectores_Cabos!$A$22</f>
        <v>BPM de elétrons</v>
      </c>
      <c r="B4288" s="22" t="str">
        <f>Datas_Entregas!$A$3</f>
        <v>BTS/Anel</v>
      </c>
      <c r="C4288" s="25">
        <f t="array" ref="C4288">INDEX(Datas_Entregas!$B$2:$B$100, MATCH(B4288, Datas_Entregas!$A$2:$A$100, 0), 1)</f>
        <v>43296</v>
      </c>
      <c r="D4288" s="22" t="str">
        <f>Def_Status_Montagem!$A$4</f>
        <v>Comprado / Esperando entrega</v>
      </c>
      <c r="E4288" s="35" t="str">
        <f>Def_Status_Montagem!$B$4</f>
        <v>Contratada (inclui etiqueta)</v>
      </c>
      <c r="F4288" s="26"/>
      <c r="G4288" s="27"/>
      <c r="H4288" s="26" t="str">
        <f t="array" ref="H4288">INDEX(Def_Instancias_Equipamentos!$E$2:$E$5135, MATCH(K4288, Def_Instancias_Equipamentos!$D$2:$D$5135, 0), 1)</f>
        <v>SI-03C2</v>
      </c>
      <c r="I4288" s="27" t="str">
        <f t="array" ref="I4288">INDEX(Def_Instancias_Equipamentos!$E$2:$E$5135, MATCH(L4288, Def_Instancias_Equipamentos!$D$2:$D$5135, 0), 1)</f>
        <v>SI-03C2</v>
      </c>
      <c r="J4288" s="27" t="str">
        <f t="shared" si="26"/>
        <v>INTERNO</v>
      </c>
      <c r="K4288" s="28" t="str">
        <f>Def_Instancias_Equipamentos!$D$548</f>
        <v>SI-03C2:DI-BPMPkup</v>
      </c>
      <c r="L4288" s="19" t="str">
        <f>Def_Instancias_Equipamentos!$D$1059</f>
        <v>SI-03C2:DI-BPMSigPatch</v>
      </c>
      <c r="M4288" s="44" t="s">
        <v>77</v>
      </c>
      <c r="N4288" s="30" t="s">
        <v>48</v>
      </c>
      <c r="O4288" s="28" t="str">
        <f>Def_Sistemas_Conectores_Cabos!$B$8</f>
        <v>SMA-RP 50-ohm</v>
      </c>
      <c r="P4288" s="19" t="str">
        <f>Def_Sistemas_Conectores_Cabos!$B$8</f>
        <v>SMA-RP 50-ohm</v>
      </c>
      <c r="Q4288" s="231" t="s">
        <v>1360</v>
      </c>
      <c r="R4288" s="45">
        <v>0.5</v>
      </c>
      <c r="S4288" s="45">
        <v>0.5</v>
      </c>
      <c r="T4288" s="19" t="str">
        <f>Def_Sistemas_Conectores_Cabos!$C$8</f>
        <v>Cabo coaxial semi-rígido</v>
      </c>
      <c r="U4288" s="56"/>
      <c r="V4288" s="33"/>
      <c r="W4288" s="33"/>
      <c r="X4288" s="33"/>
    </row>
    <row r="4289" ht="15.75" customHeight="1">
      <c r="A4289" s="19" t="str">
        <f>Def_Sistemas_Conectores_Cabos!$A$22</f>
        <v>BPM de elétrons</v>
      </c>
      <c r="B4289" s="22" t="str">
        <f>Datas_Entregas!$A$3</f>
        <v>BTS/Anel</v>
      </c>
      <c r="C4289" s="25">
        <f t="array" ref="C4289">INDEX(Datas_Entregas!$B$2:$B$100, MATCH(B4289, Datas_Entregas!$A$2:$A$100, 0), 1)</f>
        <v>43296</v>
      </c>
      <c r="D4289" s="22" t="str">
        <f>Def_Status_Montagem!$A$4</f>
        <v>Comprado / Esperando entrega</v>
      </c>
      <c r="E4289" s="35" t="str">
        <f>Def_Status_Montagem!$B$4</f>
        <v>Contratada (inclui etiqueta)</v>
      </c>
      <c r="F4289" s="26"/>
      <c r="G4289" s="27"/>
      <c r="H4289" s="26" t="str">
        <f t="array" ref="H4289">INDEX(Def_Instancias_Equipamentos!$E$2:$E$5135, MATCH(K4289, Def_Instancias_Equipamentos!$D$2:$D$5135, 0), 1)</f>
        <v>SI-03C3</v>
      </c>
      <c r="I4289" s="27" t="str">
        <f t="array" ref="I4289">INDEX(Def_Instancias_Equipamentos!$E$2:$E$5135, MATCH(L4289, Def_Instancias_Equipamentos!$D$2:$D$5135, 0), 1)</f>
        <v>SI-03C3</v>
      </c>
      <c r="J4289" s="27" t="str">
        <f t="shared" si="26"/>
        <v>INTERNO</v>
      </c>
      <c r="K4289" s="28" t="str">
        <f>Def_Instancias_Equipamentos!$D$549</f>
        <v>SI-03C3:DI-BPMPkup-1</v>
      </c>
      <c r="L4289" s="19" t="str">
        <f>Def_Instancias_Equipamentos!$D$1060</f>
        <v>SI-03C3:DI-BPMSigPatch-1</v>
      </c>
      <c r="M4289" s="44" t="s">
        <v>77</v>
      </c>
      <c r="N4289" s="30" t="s">
        <v>48</v>
      </c>
      <c r="O4289" s="28" t="str">
        <f>Def_Sistemas_Conectores_Cabos!$B$8</f>
        <v>SMA-RP 50-ohm</v>
      </c>
      <c r="P4289" s="19" t="str">
        <f>Def_Sistemas_Conectores_Cabos!$B$8</f>
        <v>SMA-RP 50-ohm</v>
      </c>
      <c r="Q4289" s="231" t="s">
        <v>1360</v>
      </c>
      <c r="R4289" s="45">
        <v>0.5</v>
      </c>
      <c r="S4289" s="45">
        <v>0.5</v>
      </c>
      <c r="T4289" s="19" t="str">
        <f>Def_Sistemas_Conectores_Cabos!$C$8</f>
        <v>Cabo coaxial semi-rígido</v>
      </c>
      <c r="U4289" s="56"/>
      <c r="V4289" s="33"/>
      <c r="W4289" s="33"/>
      <c r="X4289" s="33"/>
    </row>
    <row r="4290" ht="15.75" customHeight="1">
      <c r="A4290" s="19" t="str">
        <f>Def_Sistemas_Conectores_Cabos!$A$22</f>
        <v>BPM de elétrons</v>
      </c>
      <c r="B4290" s="22" t="str">
        <f>Datas_Entregas!$A$3</f>
        <v>BTS/Anel</v>
      </c>
      <c r="C4290" s="25">
        <f t="array" ref="C4290">INDEX(Datas_Entregas!$B$2:$B$100, MATCH(B4290, Datas_Entregas!$A$2:$A$100, 0), 1)</f>
        <v>43296</v>
      </c>
      <c r="D4290" s="22" t="str">
        <f>Def_Status_Montagem!$A$4</f>
        <v>Comprado / Esperando entrega</v>
      </c>
      <c r="E4290" s="35" t="str">
        <f>Def_Status_Montagem!$B$4</f>
        <v>Contratada (inclui etiqueta)</v>
      </c>
      <c r="F4290" s="26"/>
      <c r="G4290" s="27"/>
      <c r="H4290" s="26" t="str">
        <f t="array" ref="H4290">INDEX(Def_Instancias_Equipamentos!$E$2:$E$5135, MATCH(K4290, Def_Instancias_Equipamentos!$D$2:$D$5135, 0), 1)</f>
        <v>SI-03C3</v>
      </c>
      <c r="I4290" s="27" t="str">
        <f t="array" ref="I4290">INDEX(Def_Instancias_Equipamentos!$E$2:$E$5135, MATCH(L4290, Def_Instancias_Equipamentos!$D$2:$D$5135, 0), 1)</f>
        <v>SI-03C3</v>
      </c>
      <c r="J4290" s="27" t="str">
        <f t="shared" si="26"/>
        <v>INTERNO</v>
      </c>
      <c r="K4290" s="28" t="str">
        <f>Def_Instancias_Equipamentos!$D$550</f>
        <v>SI-03C3:DI-BPMPkup-2</v>
      </c>
      <c r="L4290" s="19" t="str">
        <f>Def_Instancias_Equipamentos!$D$1061</f>
        <v>SI-03C3:DI-BPMSigPatch-2</v>
      </c>
      <c r="M4290" s="44" t="s">
        <v>77</v>
      </c>
      <c r="N4290" s="30" t="s">
        <v>48</v>
      </c>
      <c r="O4290" s="28" t="str">
        <f>Def_Sistemas_Conectores_Cabos!$B$8</f>
        <v>SMA-RP 50-ohm</v>
      </c>
      <c r="P4290" s="19" t="str">
        <f>Def_Sistemas_Conectores_Cabos!$B$8</f>
        <v>SMA-RP 50-ohm</v>
      </c>
      <c r="Q4290" s="231" t="s">
        <v>1360</v>
      </c>
      <c r="R4290" s="45">
        <v>0.5</v>
      </c>
      <c r="S4290" s="45">
        <v>0.5</v>
      </c>
      <c r="T4290" s="19" t="str">
        <f>Def_Sistemas_Conectores_Cabos!$C$8</f>
        <v>Cabo coaxial semi-rígido</v>
      </c>
      <c r="U4290" s="56"/>
      <c r="V4290" s="33"/>
      <c r="W4290" s="33"/>
      <c r="X4290" s="33"/>
    </row>
    <row r="4291" ht="15.75" customHeight="1">
      <c r="A4291" s="19" t="str">
        <f>Def_Sistemas_Conectores_Cabos!$A$22</f>
        <v>BPM de elétrons</v>
      </c>
      <c r="B4291" s="22" t="str">
        <f>Datas_Entregas!$A$3</f>
        <v>BTS/Anel</v>
      </c>
      <c r="C4291" s="25">
        <f t="array" ref="C4291">INDEX(Datas_Entregas!$B$2:$B$100, MATCH(B4291, Datas_Entregas!$A$2:$A$100, 0), 1)</f>
        <v>43296</v>
      </c>
      <c r="D4291" s="22" t="str">
        <f>Def_Status_Montagem!$A$4</f>
        <v>Comprado / Esperando entrega</v>
      </c>
      <c r="E4291" s="35" t="str">
        <f>Def_Status_Montagem!$B$4</f>
        <v>Contratada (inclui etiqueta)</v>
      </c>
      <c r="F4291" s="26"/>
      <c r="G4291" s="27"/>
      <c r="H4291" s="26" t="str">
        <f t="array" ref="H4291">INDEX(Def_Instancias_Equipamentos!$E$2:$E$5135, MATCH(K4291, Def_Instancias_Equipamentos!$D$2:$D$5135, 0), 1)</f>
        <v>SI-03C4</v>
      </c>
      <c r="I4291" s="27" t="str">
        <f t="array" ref="I4291">INDEX(Def_Instancias_Equipamentos!$E$2:$E$5135, MATCH(L4291, Def_Instancias_Equipamentos!$D$2:$D$5135, 0), 1)</f>
        <v>SI-03C4</v>
      </c>
      <c r="J4291" s="27" t="str">
        <f t="shared" si="26"/>
        <v>INTERNO</v>
      </c>
      <c r="K4291" s="28" t="str">
        <f>Def_Instancias_Equipamentos!$D$551</f>
        <v>SI-03C4:DI-BPMPkup</v>
      </c>
      <c r="L4291" s="19" t="str">
        <f>Def_Instancias_Equipamentos!$D$1062</f>
        <v>SI-03C4:DI-BPMSigPatch</v>
      </c>
      <c r="M4291" s="44" t="s">
        <v>77</v>
      </c>
      <c r="N4291" s="30" t="s">
        <v>48</v>
      </c>
      <c r="O4291" s="28" t="str">
        <f>Def_Sistemas_Conectores_Cabos!$B$8</f>
        <v>SMA-RP 50-ohm</v>
      </c>
      <c r="P4291" s="19" t="str">
        <f>Def_Sistemas_Conectores_Cabos!$B$8</f>
        <v>SMA-RP 50-ohm</v>
      </c>
      <c r="Q4291" s="231" t="s">
        <v>1360</v>
      </c>
      <c r="R4291" s="45">
        <v>0.5</v>
      </c>
      <c r="S4291" s="45">
        <v>0.5</v>
      </c>
      <c r="T4291" s="19" t="str">
        <f>Def_Sistemas_Conectores_Cabos!$C$8</f>
        <v>Cabo coaxial semi-rígido</v>
      </c>
      <c r="U4291" s="56"/>
      <c r="V4291" s="33"/>
      <c r="W4291" s="33"/>
      <c r="X4291" s="33"/>
    </row>
    <row r="4292" ht="15.75" customHeight="1">
      <c r="A4292" s="19" t="str">
        <f>Def_Sistemas_Conectores_Cabos!$A$22</f>
        <v>BPM de elétrons</v>
      </c>
      <c r="B4292" s="22" t="str">
        <f>Datas_Entregas!$A$3</f>
        <v>BTS/Anel</v>
      </c>
      <c r="C4292" s="25">
        <f t="array" ref="C4292">INDEX(Datas_Entregas!$B$2:$B$100, MATCH(B4292, Datas_Entregas!$A$2:$A$100, 0), 1)</f>
        <v>43296</v>
      </c>
      <c r="D4292" s="22" t="str">
        <f>Def_Status_Montagem!$A$4</f>
        <v>Comprado / Esperando entrega</v>
      </c>
      <c r="E4292" s="35" t="str">
        <f>Def_Status_Montagem!$B$4</f>
        <v>Contratada (inclui etiqueta)</v>
      </c>
      <c r="F4292" s="26"/>
      <c r="G4292" s="27"/>
      <c r="H4292" s="26" t="str">
        <f t="array" ref="H4292">INDEX(Def_Instancias_Equipamentos!$E$2:$E$5135, MATCH(K4292, Def_Instancias_Equipamentos!$D$2:$D$5135, 0), 1)</f>
        <v>SI-03M1</v>
      </c>
      <c r="I4292" s="27" t="str">
        <f t="array" ref="I4292">INDEX(Def_Instancias_Equipamentos!$E$2:$E$5135, MATCH(L4292, Def_Instancias_Equipamentos!$D$2:$D$5135, 0), 1)</f>
        <v>SI-03M1</v>
      </c>
      <c r="J4292" s="27" t="str">
        <f t="shared" si="26"/>
        <v>INTERNO</v>
      </c>
      <c r="K4292" s="28" t="str">
        <f>Def_Instancias_Equipamentos!$D$552</f>
        <v>SI-03M1:DI-BPMPkup</v>
      </c>
      <c r="L4292" s="19" t="str">
        <f>Def_Instancias_Equipamentos!$D$1063</f>
        <v>SI-03M1:DI-BPMSigPatch</v>
      </c>
      <c r="M4292" s="44" t="s">
        <v>77</v>
      </c>
      <c r="N4292" s="30" t="s">
        <v>48</v>
      </c>
      <c r="O4292" s="28" t="str">
        <f>Def_Sistemas_Conectores_Cabos!$B$8</f>
        <v>SMA-RP 50-ohm</v>
      </c>
      <c r="P4292" s="19" t="str">
        <f>Def_Sistemas_Conectores_Cabos!$B$8</f>
        <v>SMA-RP 50-ohm</v>
      </c>
      <c r="Q4292" s="231" t="s">
        <v>1360</v>
      </c>
      <c r="R4292" s="45">
        <v>0.5</v>
      </c>
      <c r="S4292" s="45">
        <v>0.5</v>
      </c>
      <c r="T4292" s="19" t="str">
        <f>Def_Sistemas_Conectores_Cabos!$C$8</f>
        <v>Cabo coaxial semi-rígido</v>
      </c>
      <c r="U4292" s="56"/>
      <c r="V4292" s="33"/>
      <c r="W4292" s="33"/>
      <c r="X4292" s="33"/>
    </row>
    <row r="4293" ht="15.75" customHeight="1">
      <c r="A4293" s="19" t="str">
        <f>Def_Sistemas_Conectores_Cabos!$A$22</f>
        <v>BPM de elétrons</v>
      </c>
      <c r="B4293" s="22" t="str">
        <f>Datas_Entregas!$A$3</f>
        <v>BTS/Anel</v>
      </c>
      <c r="C4293" s="25">
        <f t="array" ref="C4293">INDEX(Datas_Entregas!$B$2:$B$100, MATCH(B4293, Datas_Entregas!$A$2:$A$100, 0), 1)</f>
        <v>43296</v>
      </c>
      <c r="D4293" s="22" t="str">
        <f>Def_Status_Montagem!$A$4</f>
        <v>Comprado / Esperando entrega</v>
      </c>
      <c r="E4293" s="35" t="str">
        <f>Def_Status_Montagem!$B$4</f>
        <v>Contratada (inclui etiqueta)</v>
      </c>
      <c r="F4293" s="26"/>
      <c r="G4293" s="27"/>
      <c r="H4293" s="26" t="str">
        <f t="array" ref="H4293">INDEX(Def_Instancias_Equipamentos!$E$2:$E$5135, MATCH(K4293, Def_Instancias_Equipamentos!$D$2:$D$5135, 0), 1)</f>
        <v>SI-03M2</v>
      </c>
      <c r="I4293" s="27" t="str">
        <f t="array" ref="I4293">INDEX(Def_Instancias_Equipamentos!$E$2:$E$5135, MATCH(L4293, Def_Instancias_Equipamentos!$D$2:$D$5135, 0), 1)</f>
        <v>SI-03M2</v>
      </c>
      <c r="J4293" s="27" t="str">
        <f t="shared" si="26"/>
        <v>INTERNO</v>
      </c>
      <c r="K4293" s="28" t="str">
        <f>Def_Instancias_Equipamentos!$D$553</f>
        <v>SI-03M2:DI-BPMPkup</v>
      </c>
      <c r="L4293" s="19" t="str">
        <f>Def_Instancias_Equipamentos!$D$1064</f>
        <v>SI-03M2:DI-BPMSigPatch</v>
      </c>
      <c r="M4293" s="44" t="s">
        <v>77</v>
      </c>
      <c r="N4293" s="30" t="s">
        <v>48</v>
      </c>
      <c r="O4293" s="28" t="str">
        <f>Def_Sistemas_Conectores_Cabos!$B$8</f>
        <v>SMA-RP 50-ohm</v>
      </c>
      <c r="P4293" s="19" t="str">
        <f>Def_Sistemas_Conectores_Cabos!$B$8</f>
        <v>SMA-RP 50-ohm</v>
      </c>
      <c r="Q4293" s="231" t="s">
        <v>1360</v>
      </c>
      <c r="R4293" s="45">
        <v>0.5</v>
      </c>
      <c r="S4293" s="45">
        <v>0.5</v>
      </c>
      <c r="T4293" s="19" t="str">
        <f>Def_Sistemas_Conectores_Cabos!$C$8</f>
        <v>Cabo coaxial semi-rígido</v>
      </c>
      <c r="U4293" s="56"/>
      <c r="V4293" s="33"/>
      <c r="W4293" s="33"/>
      <c r="X4293" s="33"/>
    </row>
    <row r="4294" ht="15.75" customHeight="1">
      <c r="A4294" s="19" t="str">
        <f>Def_Sistemas_Conectores_Cabos!$A$22</f>
        <v>BPM de elétrons</v>
      </c>
      <c r="B4294" s="22" t="str">
        <f>Datas_Entregas!$A$3</f>
        <v>BTS/Anel</v>
      </c>
      <c r="C4294" s="25">
        <f t="array" ref="C4294">INDEX(Datas_Entregas!$B$2:$B$100, MATCH(B4294, Datas_Entregas!$A$2:$A$100, 0), 1)</f>
        <v>43296</v>
      </c>
      <c r="D4294" s="22" t="str">
        <f>Def_Status_Montagem!$A$4</f>
        <v>Comprado / Esperando entrega</v>
      </c>
      <c r="E4294" s="35" t="str">
        <f>Def_Status_Montagem!$B$4</f>
        <v>Contratada (inclui etiqueta)</v>
      </c>
      <c r="F4294" s="26"/>
      <c r="G4294" s="27"/>
      <c r="H4294" s="26" t="str">
        <f t="array" ref="H4294">INDEX(Def_Instancias_Equipamentos!$E$2:$E$5135, MATCH(K4294, Def_Instancias_Equipamentos!$D$2:$D$5135, 0), 1)</f>
        <v>SI-03SP</v>
      </c>
      <c r="I4294" s="27" t="str">
        <f t="array" ref="I4294">INDEX(Def_Instancias_Equipamentos!$E$2:$E$5135, MATCH(L4294, Def_Instancias_Equipamentos!$D$2:$D$5135, 0), 1)</f>
        <v>SI-03SP</v>
      </c>
      <c r="J4294" s="27" t="str">
        <f t="shared" si="26"/>
        <v>INTERNO</v>
      </c>
      <c r="K4294" s="28" t="str">
        <f>Def_Instancias_Equipamentos!$D$694</f>
        <v>SI-03SP:DI-BPMPkup-1</v>
      </c>
      <c r="L4294" s="19" t="str">
        <f>Def_Instancias_Equipamentos!$D$1205</f>
        <v>SI-03SP:DI-BPMSigPatch-1</v>
      </c>
      <c r="M4294" s="44" t="s">
        <v>77</v>
      </c>
      <c r="N4294" s="30" t="s">
        <v>48</v>
      </c>
      <c r="O4294" s="28" t="str">
        <f>Def_Sistemas_Conectores_Cabos!$B$8</f>
        <v>SMA-RP 50-ohm</v>
      </c>
      <c r="P4294" s="19" t="str">
        <f>Def_Sistemas_Conectores_Cabos!$B$8</f>
        <v>SMA-RP 50-ohm</v>
      </c>
      <c r="Q4294" s="231" t="s">
        <v>1360</v>
      </c>
      <c r="R4294" s="45">
        <v>0.5</v>
      </c>
      <c r="S4294" s="45">
        <v>0.5</v>
      </c>
      <c r="T4294" s="19" t="str">
        <f>Def_Sistemas_Conectores_Cabos!$C$8</f>
        <v>Cabo coaxial semi-rígido</v>
      </c>
      <c r="U4294" s="56"/>
      <c r="V4294" s="33"/>
      <c r="W4294" s="33"/>
      <c r="X4294" s="33"/>
    </row>
    <row r="4295" ht="15.75" customHeight="1">
      <c r="A4295" s="19" t="str">
        <f>Def_Sistemas_Conectores_Cabos!$A$22</f>
        <v>BPM de elétrons</v>
      </c>
      <c r="B4295" s="22" t="str">
        <f>Datas_Entregas!$A$3</f>
        <v>BTS/Anel</v>
      </c>
      <c r="C4295" s="25">
        <f t="array" ref="C4295">INDEX(Datas_Entregas!$B$2:$B$100, MATCH(B4295, Datas_Entregas!$A$2:$A$100, 0), 1)</f>
        <v>43296</v>
      </c>
      <c r="D4295" s="22" t="str">
        <f>Def_Status_Montagem!$A$4</f>
        <v>Comprado / Esperando entrega</v>
      </c>
      <c r="E4295" s="35" t="str">
        <f>Def_Status_Montagem!$B$4</f>
        <v>Contratada (inclui etiqueta)</v>
      </c>
      <c r="F4295" s="26"/>
      <c r="G4295" s="27"/>
      <c r="H4295" s="26" t="str">
        <f t="array" ref="H4295">INDEX(Def_Instancias_Equipamentos!$E$2:$E$5135, MATCH(K4295, Def_Instancias_Equipamentos!$D$2:$D$5135, 0), 1)</f>
        <v>SI-03SP</v>
      </c>
      <c r="I4295" s="27" t="str">
        <f t="array" ref="I4295">INDEX(Def_Instancias_Equipamentos!$E$2:$E$5135, MATCH(L4295, Def_Instancias_Equipamentos!$D$2:$D$5135, 0), 1)</f>
        <v>SI-03SP</v>
      </c>
      <c r="J4295" s="27" t="str">
        <f t="shared" si="26"/>
        <v>INTERNO</v>
      </c>
      <c r="K4295" s="28" t="str">
        <f>Def_Instancias_Equipamentos!$D$695</f>
        <v>SI-03SP:DI-BPMPkup-2</v>
      </c>
      <c r="L4295" s="19" t="str">
        <f>Def_Instancias_Equipamentos!$D$1206</f>
        <v>SI-03SP:DI-BPMSigPatch-2</v>
      </c>
      <c r="M4295" s="44" t="s">
        <v>77</v>
      </c>
      <c r="N4295" s="30" t="s">
        <v>48</v>
      </c>
      <c r="O4295" s="28" t="str">
        <f>Def_Sistemas_Conectores_Cabos!$B$8</f>
        <v>SMA-RP 50-ohm</v>
      </c>
      <c r="P4295" s="19" t="str">
        <f>Def_Sistemas_Conectores_Cabos!$B$8</f>
        <v>SMA-RP 50-ohm</v>
      </c>
      <c r="Q4295" s="231" t="s">
        <v>1360</v>
      </c>
      <c r="R4295" s="45">
        <v>0.5</v>
      </c>
      <c r="S4295" s="45">
        <v>0.5</v>
      </c>
      <c r="T4295" s="19" t="str">
        <f>Def_Sistemas_Conectores_Cabos!$C$8</f>
        <v>Cabo coaxial semi-rígido</v>
      </c>
      <c r="U4295" s="56"/>
      <c r="V4295" s="33"/>
      <c r="W4295" s="33"/>
      <c r="X4295" s="33"/>
    </row>
    <row r="4296" ht="15.75" customHeight="1">
      <c r="A4296" s="19" t="str">
        <f>Def_Sistemas_Conectores_Cabos!$A$22</f>
        <v>BPM de elétrons</v>
      </c>
      <c r="B4296" s="22" t="str">
        <f>Datas_Entregas!$A$3</f>
        <v>BTS/Anel</v>
      </c>
      <c r="C4296" s="25">
        <f t="array" ref="C4296">INDEX(Datas_Entregas!$B$2:$B$100, MATCH(B4296, Datas_Entregas!$A$2:$A$100, 0), 1)</f>
        <v>43296</v>
      </c>
      <c r="D4296" s="22" t="str">
        <f>Def_Status_Montagem!$A$4</f>
        <v>Comprado / Esperando entrega</v>
      </c>
      <c r="E4296" s="35" t="str">
        <f>Def_Status_Montagem!$B$4</f>
        <v>Contratada (inclui etiqueta)</v>
      </c>
      <c r="F4296" s="26"/>
      <c r="G4296" s="27"/>
      <c r="H4296" s="26" t="str">
        <f t="array" ref="H4296">INDEX(Def_Instancias_Equipamentos!$E$2:$E$5135, MATCH(K4296, Def_Instancias_Equipamentos!$D$2:$D$5135, 0), 1)</f>
        <v>SI-04C1</v>
      </c>
      <c r="I4296" s="27" t="str">
        <f t="array" ref="I4296">INDEX(Def_Instancias_Equipamentos!$E$2:$E$5135, MATCH(L4296, Def_Instancias_Equipamentos!$D$2:$D$5135, 0), 1)</f>
        <v>SI-04C1</v>
      </c>
      <c r="J4296" s="27" t="str">
        <f t="shared" si="26"/>
        <v>INTERNO</v>
      </c>
      <c r="K4296" s="28" t="str">
        <f>Def_Instancias_Equipamentos!$D$554</f>
        <v>SI-04C1:DI-BPMPkup-1</v>
      </c>
      <c r="L4296" s="19" t="str">
        <f>Def_Instancias_Equipamentos!$D$1065</f>
        <v>SI-04C1:DI-BPMSigPatch-1</v>
      </c>
      <c r="M4296" s="44" t="s">
        <v>77</v>
      </c>
      <c r="N4296" s="30" t="s">
        <v>48</v>
      </c>
      <c r="O4296" s="28" t="str">
        <f>Def_Sistemas_Conectores_Cabos!$B$8</f>
        <v>SMA-RP 50-ohm</v>
      </c>
      <c r="P4296" s="19" t="str">
        <f>Def_Sistemas_Conectores_Cabos!$B$8</f>
        <v>SMA-RP 50-ohm</v>
      </c>
      <c r="Q4296" s="231" t="s">
        <v>1360</v>
      </c>
      <c r="R4296" s="45">
        <v>0.5</v>
      </c>
      <c r="S4296" s="45">
        <v>0.5</v>
      </c>
      <c r="T4296" s="19" t="str">
        <f>Def_Sistemas_Conectores_Cabos!$C$8</f>
        <v>Cabo coaxial semi-rígido</v>
      </c>
      <c r="U4296" s="56"/>
      <c r="V4296" s="33"/>
      <c r="W4296" s="33"/>
      <c r="X4296" s="33"/>
    </row>
    <row r="4297" ht="15.75" customHeight="1">
      <c r="A4297" s="19" t="str">
        <f>Def_Sistemas_Conectores_Cabos!$A$22</f>
        <v>BPM de elétrons</v>
      </c>
      <c r="B4297" s="22" t="str">
        <f>Datas_Entregas!$A$3</f>
        <v>BTS/Anel</v>
      </c>
      <c r="C4297" s="25">
        <f t="array" ref="C4297">INDEX(Datas_Entregas!$B$2:$B$100, MATCH(B4297, Datas_Entregas!$A$2:$A$100, 0), 1)</f>
        <v>43296</v>
      </c>
      <c r="D4297" s="22" t="str">
        <f>Def_Status_Montagem!$A$4</f>
        <v>Comprado / Esperando entrega</v>
      </c>
      <c r="E4297" s="35" t="str">
        <f>Def_Status_Montagem!$B$4</f>
        <v>Contratada (inclui etiqueta)</v>
      </c>
      <c r="F4297" s="26"/>
      <c r="G4297" s="27"/>
      <c r="H4297" s="26" t="str">
        <f t="array" ref="H4297">INDEX(Def_Instancias_Equipamentos!$E$2:$E$5135, MATCH(K4297, Def_Instancias_Equipamentos!$D$2:$D$5135, 0), 1)</f>
        <v>SI-04C1</v>
      </c>
      <c r="I4297" s="27" t="str">
        <f t="array" ref="I4297">INDEX(Def_Instancias_Equipamentos!$E$2:$E$5135, MATCH(L4297, Def_Instancias_Equipamentos!$D$2:$D$5135, 0), 1)</f>
        <v>SI-04C1</v>
      </c>
      <c r="J4297" s="27" t="str">
        <f t="shared" si="26"/>
        <v>INTERNO</v>
      </c>
      <c r="K4297" s="28" t="str">
        <f>Def_Instancias_Equipamentos!$D$555</f>
        <v>SI-04C1:DI-BPMPkup-2</v>
      </c>
      <c r="L4297" s="19" t="str">
        <f>Def_Instancias_Equipamentos!$D$1066</f>
        <v>SI-04C1:DI-BPMSigPatch-2</v>
      </c>
      <c r="M4297" s="44" t="s">
        <v>77</v>
      </c>
      <c r="N4297" s="30" t="s">
        <v>48</v>
      </c>
      <c r="O4297" s="28" t="str">
        <f>Def_Sistemas_Conectores_Cabos!$B$8</f>
        <v>SMA-RP 50-ohm</v>
      </c>
      <c r="P4297" s="19" t="str">
        <f>Def_Sistemas_Conectores_Cabos!$B$8</f>
        <v>SMA-RP 50-ohm</v>
      </c>
      <c r="Q4297" s="231" t="s">
        <v>1360</v>
      </c>
      <c r="R4297" s="45">
        <v>0.5</v>
      </c>
      <c r="S4297" s="45">
        <v>0.5</v>
      </c>
      <c r="T4297" s="19" t="str">
        <f>Def_Sistemas_Conectores_Cabos!$C$8</f>
        <v>Cabo coaxial semi-rígido</v>
      </c>
      <c r="U4297" s="56"/>
      <c r="V4297" s="33"/>
      <c r="W4297" s="33"/>
      <c r="X4297" s="33"/>
    </row>
    <row r="4298" ht="15.75" customHeight="1">
      <c r="A4298" s="19" t="str">
        <f>Def_Sistemas_Conectores_Cabos!$A$22</f>
        <v>BPM de elétrons</v>
      </c>
      <c r="B4298" s="22" t="str">
        <f>Datas_Entregas!$A$3</f>
        <v>BTS/Anel</v>
      </c>
      <c r="C4298" s="25">
        <f t="array" ref="C4298">INDEX(Datas_Entregas!$B$2:$B$100, MATCH(B4298, Datas_Entregas!$A$2:$A$100, 0), 1)</f>
        <v>43296</v>
      </c>
      <c r="D4298" s="22" t="str">
        <f>Def_Status_Montagem!$A$4</f>
        <v>Comprado / Esperando entrega</v>
      </c>
      <c r="E4298" s="35" t="str">
        <f>Def_Status_Montagem!$B$4</f>
        <v>Contratada (inclui etiqueta)</v>
      </c>
      <c r="F4298" s="26"/>
      <c r="G4298" s="27"/>
      <c r="H4298" s="26" t="str">
        <f t="array" ref="H4298">INDEX(Def_Instancias_Equipamentos!$E$2:$E$5135, MATCH(K4298, Def_Instancias_Equipamentos!$D$2:$D$5135, 0), 1)</f>
        <v>SI-04C2</v>
      </c>
      <c r="I4298" s="27" t="str">
        <f t="array" ref="I4298">INDEX(Def_Instancias_Equipamentos!$E$2:$E$5135, MATCH(L4298, Def_Instancias_Equipamentos!$D$2:$D$5135, 0), 1)</f>
        <v>SI-04C2</v>
      </c>
      <c r="J4298" s="27" t="str">
        <f t="shared" si="26"/>
        <v>INTERNO</v>
      </c>
      <c r="K4298" s="28" t="str">
        <f>Def_Instancias_Equipamentos!$D$556</f>
        <v>SI-04C2:DI-BPMPkup</v>
      </c>
      <c r="L4298" s="19" t="str">
        <f>Def_Instancias_Equipamentos!$D$1067</f>
        <v>SI-04C2:DI-BPMSigPatch</v>
      </c>
      <c r="M4298" s="44" t="s">
        <v>77</v>
      </c>
      <c r="N4298" s="30" t="s">
        <v>48</v>
      </c>
      <c r="O4298" s="28" t="str">
        <f>Def_Sistemas_Conectores_Cabos!$B$8</f>
        <v>SMA-RP 50-ohm</v>
      </c>
      <c r="P4298" s="19" t="str">
        <f>Def_Sistemas_Conectores_Cabos!$B$8</f>
        <v>SMA-RP 50-ohm</v>
      </c>
      <c r="Q4298" s="231" t="s">
        <v>1360</v>
      </c>
      <c r="R4298" s="45">
        <v>0.5</v>
      </c>
      <c r="S4298" s="45">
        <v>0.5</v>
      </c>
      <c r="T4298" s="19" t="str">
        <f>Def_Sistemas_Conectores_Cabos!$C$8</f>
        <v>Cabo coaxial semi-rígido</v>
      </c>
      <c r="U4298" s="56"/>
      <c r="V4298" s="33"/>
      <c r="W4298" s="33"/>
      <c r="X4298" s="33"/>
    </row>
    <row r="4299" ht="15.75" customHeight="1">
      <c r="A4299" s="19" t="str">
        <f>Def_Sistemas_Conectores_Cabos!$A$22</f>
        <v>BPM de elétrons</v>
      </c>
      <c r="B4299" s="22" t="str">
        <f>Datas_Entregas!$A$3</f>
        <v>BTS/Anel</v>
      </c>
      <c r="C4299" s="25">
        <f t="array" ref="C4299">INDEX(Datas_Entregas!$B$2:$B$100, MATCH(B4299, Datas_Entregas!$A$2:$A$100, 0), 1)</f>
        <v>43296</v>
      </c>
      <c r="D4299" s="22" t="str">
        <f>Def_Status_Montagem!$A$4</f>
        <v>Comprado / Esperando entrega</v>
      </c>
      <c r="E4299" s="35" t="str">
        <f>Def_Status_Montagem!$B$4</f>
        <v>Contratada (inclui etiqueta)</v>
      </c>
      <c r="F4299" s="26"/>
      <c r="G4299" s="27"/>
      <c r="H4299" s="26" t="str">
        <f t="array" ref="H4299">INDEX(Def_Instancias_Equipamentos!$E$2:$E$5135, MATCH(K4299, Def_Instancias_Equipamentos!$D$2:$D$5135, 0), 1)</f>
        <v>SI-04C3</v>
      </c>
      <c r="I4299" s="27" t="str">
        <f t="array" ref="I4299">INDEX(Def_Instancias_Equipamentos!$E$2:$E$5135, MATCH(L4299, Def_Instancias_Equipamentos!$D$2:$D$5135, 0), 1)</f>
        <v>SI-04C3</v>
      </c>
      <c r="J4299" s="27" t="str">
        <f t="shared" si="26"/>
        <v>INTERNO</v>
      </c>
      <c r="K4299" s="28" t="str">
        <f>Def_Instancias_Equipamentos!$D$557</f>
        <v>SI-04C3:DI-BPMPkup-1</v>
      </c>
      <c r="L4299" s="19" t="str">
        <f>Def_Instancias_Equipamentos!$D$1068</f>
        <v>SI-04C3:DI-BPMSigPatch-1</v>
      </c>
      <c r="M4299" s="44" t="s">
        <v>77</v>
      </c>
      <c r="N4299" s="30" t="s">
        <v>48</v>
      </c>
      <c r="O4299" s="28" t="str">
        <f>Def_Sistemas_Conectores_Cabos!$B$8</f>
        <v>SMA-RP 50-ohm</v>
      </c>
      <c r="P4299" s="19" t="str">
        <f>Def_Sistemas_Conectores_Cabos!$B$8</f>
        <v>SMA-RP 50-ohm</v>
      </c>
      <c r="Q4299" s="231" t="s">
        <v>1360</v>
      </c>
      <c r="R4299" s="45">
        <v>0.5</v>
      </c>
      <c r="S4299" s="45">
        <v>0.5</v>
      </c>
      <c r="T4299" s="19" t="str">
        <f>Def_Sistemas_Conectores_Cabos!$C$8</f>
        <v>Cabo coaxial semi-rígido</v>
      </c>
      <c r="U4299" s="56"/>
      <c r="V4299" s="33"/>
      <c r="W4299" s="33"/>
      <c r="X4299" s="33"/>
    </row>
    <row r="4300" ht="15.75" customHeight="1">
      <c r="A4300" s="19" t="str">
        <f>Def_Sistemas_Conectores_Cabos!$A$22</f>
        <v>BPM de elétrons</v>
      </c>
      <c r="B4300" s="22" t="str">
        <f>Datas_Entregas!$A$3</f>
        <v>BTS/Anel</v>
      </c>
      <c r="C4300" s="25">
        <f t="array" ref="C4300">INDEX(Datas_Entregas!$B$2:$B$100, MATCH(B4300, Datas_Entregas!$A$2:$A$100, 0), 1)</f>
        <v>43296</v>
      </c>
      <c r="D4300" s="22" t="str">
        <f>Def_Status_Montagem!$A$4</f>
        <v>Comprado / Esperando entrega</v>
      </c>
      <c r="E4300" s="35" t="str">
        <f>Def_Status_Montagem!$B$4</f>
        <v>Contratada (inclui etiqueta)</v>
      </c>
      <c r="F4300" s="26"/>
      <c r="G4300" s="27"/>
      <c r="H4300" s="26" t="str">
        <f t="array" ref="H4300">INDEX(Def_Instancias_Equipamentos!$E$2:$E$5135, MATCH(K4300, Def_Instancias_Equipamentos!$D$2:$D$5135, 0), 1)</f>
        <v>SI-04C3</v>
      </c>
      <c r="I4300" s="27" t="str">
        <f t="array" ref="I4300">INDEX(Def_Instancias_Equipamentos!$E$2:$E$5135, MATCH(L4300, Def_Instancias_Equipamentos!$D$2:$D$5135, 0), 1)</f>
        <v>SI-04C3</v>
      </c>
      <c r="J4300" s="27" t="str">
        <f t="shared" si="26"/>
        <v>INTERNO</v>
      </c>
      <c r="K4300" s="28" t="str">
        <f>Def_Instancias_Equipamentos!$D$558</f>
        <v>SI-04C3:DI-BPMPkup-2</v>
      </c>
      <c r="L4300" s="19" t="str">
        <f>Def_Instancias_Equipamentos!$D$1069</f>
        <v>SI-04C3:DI-BPMSigPatch-2</v>
      </c>
      <c r="M4300" s="44" t="s">
        <v>77</v>
      </c>
      <c r="N4300" s="30" t="s">
        <v>48</v>
      </c>
      <c r="O4300" s="28" t="str">
        <f>Def_Sistemas_Conectores_Cabos!$B$8</f>
        <v>SMA-RP 50-ohm</v>
      </c>
      <c r="P4300" s="19" t="str">
        <f>Def_Sistemas_Conectores_Cabos!$B$8</f>
        <v>SMA-RP 50-ohm</v>
      </c>
      <c r="Q4300" s="231" t="s">
        <v>1360</v>
      </c>
      <c r="R4300" s="45">
        <v>0.5</v>
      </c>
      <c r="S4300" s="45">
        <v>0.5</v>
      </c>
      <c r="T4300" s="19" t="str">
        <f>Def_Sistemas_Conectores_Cabos!$C$8</f>
        <v>Cabo coaxial semi-rígido</v>
      </c>
      <c r="U4300" s="56"/>
      <c r="V4300" s="33"/>
      <c r="W4300" s="33"/>
      <c r="X4300" s="33"/>
    </row>
    <row r="4301" ht="15.75" customHeight="1">
      <c r="A4301" s="19" t="str">
        <f>Def_Sistemas_Conectores_Cabos!$A$22</f>
        <v>BPM de elétrons</v>
      </c>
      <c r="B4301" s="22" t="str">
        <f>Datas_Entregas!$A$3</f>
        <v>BTS/Anel</v>
      </c>
      <c r="C4301" s="25">
        <f t="array" ref="C4301">INDEX(Datas_Entregas!$B$2:$B$100, MATCH(B4301, Datas_Entregas!$A$2:$A$100, 0), 1)</f>
        <v>43296</v>
      </c>
      <c r="D4301" s="22" t="str">
        <f>Def_Status_Montagem!$A$4</f>
        <v>Comprado / Esperando entrega</v>
      </c>
      <c r="E4301" s="35" t="str">
        <f>Def_Status_Montagem!$B$4</f>
        <v>Contratada (inclui etiqueta)</v>
      </c>
      <c r="F4301" s="26"/>
      <c r="G4301" s="27"/>
      <c r="H4301" s="26" t="str">
        <f t="array" ref="H4301">INDEX(Def_Instancias_Equipamentos!$E$2:$E$5135, MATCH(K4301, Def_Instancias_Equipamentos!$D$2:$D$5135, 0), 1)</f>
        <v>SI-04C4</v>
      </c>
      <c r="I4301" s="27" t="str">
        <f t="array" ref="I4301">INDEX(Def_Instancias_Equipamentos!$E$2:$E$5135, MATCH(L4301, Def_Instancias_Equipamentos!$D$2:$D$5135, 0), 1)</f>
        <v>SI-04C4</v>
      </c>
      <c r="J4301" s="27" t="str">
        <f t="shared" si="26"/>
        <v>INTERNO</v>
      </c>
      <c r="K4301" s="28" t="str">
        <f>Def_Instancias_Equipamentos!$D$559</f>
        <v>SI-04C4:DI-BPMPkup</v>
      </c>
      <c r="L4301" s="19" t="str">
        <f>Def_Instancias_Equipamentos!$D$1070</f>
        <v>SI-04C4:DI-BPMSigPatch</v>
      </c>
      <c r="M4301" s="44" t="s">
        <v>77</v>
      </c>
      <c r="N4301" s="30" t="s">
        <v>48</v>
      </c>
      <c r="O4301" s="28" t="str">
        <f>Def_Sistemas_Conectores_Cabos!$B$8</f>
        <v>SMA-RP 50-ohm</v>
      </c>
      <c r="P4301" s="19" t="str">
        <f>Def_Sistemas_Conectores_Cabos!$B$8</f>
        <v>SMA-RP 50-ohm</v>
      </c>
      <c r="Q4301" s="231" t="s">
        <v>1360</v>
      </c>
      <c r="R4301" s="45">
        <v>0.5</v>
      </c>
      <c r="S4301" s="45">
        <v>0.5</v>
      </c>
      <c r="T4301" s="19" t="str">
        <f>Def_Sistemas_Conectores_Cabos!$C$8</f>
        <v>Cabo coaxial semi-rígido</v>
      </c>
      <c r="U4301" s="56"/>
      <c r="V4301" s="33"/>
      <c r="W4301" s="33"/>
      <c r="X4301" s="33"/>
    </row>
    <row r="4302" ht="15.75" customHeight="1">
      <c r="A4302" s="19" t="str">
        <f>Def_Sistemas_Conectores_Cabos!$A$22</f>
        <v>BPM de elétrons</v>
      </c>
      <c r="B4302" s="22" t="str">
        <f>Datas_Entregas!$A$3</f>
        <v>BTS/Anel</v>
      </c>
      <c r="C4302" s="25">
        <f t="array" ref="C4302">INDEX(Datas_Entregas!$B$2:$B$100, MATCH(B4302, Datas_Entregas!$A$2:$A$100, 0), 1)</f>
        <v>43296</v>
      </c>
      <c r="D4302" s="22" t="str">
        <f>Def_Status_Montagem!$A$4</f>
        <v>Comprado / Esperando entrega</v>
      </c>
      <c r="E4302" s="35" t="str">
        <f>Def_Status_Montagem!$B$4</f>
        <v>Contratada (inclui etiqueta)</v>
      </c>
      <c r="F4302" s="26"/>
      <c r="G4302" s="27"/>
      <c r="H4302" s="26" t="str">
        <f t="array" ref="H4302">INDEX(Def_Instancias_Equipamentos!$E$2:$E$5135, MATCH(K4302, Def_Instancias_Equipamentos!$D$2:$D$5135, 0), 1)</f>
        <v>SI-04M1</v>
      </c>
      <c r="I4302" s="27" t="str">
        <f t="array" ref="I4302">INDEX(Def_Instancias_Equipamentos!$E$2:$E$5135, MATCH(L4302, Def_Instancias_Equipamentos!$D$2:$D$5135, 0), 1)</f>
        <v>SI-04M1</v>
      </c>
      <c r="J4302" s="27" t="str">
        <f t="shared" si="26"/>
        <v>INTERNO</v>
      </c>
      <c r="K4302" s="28" t="str">
        <f>Def_Instancias_Equipamentos!$D$560</f>
        <v>SI-04M1:DI-BPMPkup</v>
      </c>
      <c r="L4302" s="19" t="str">
        <f>Def_Instancias_Equipamentos!$D$1071</f>
        <v>SI-04M1:DI-BPMSigPatch</v>
      </c>
      <c r="M4302" s="44" t="s">
        <v>77</v>
      </c>
      <c r="N4302" s="30" t="s">
        <v>48</v>
      </c>
      <c r="O4302" s="28" t="str">
        <f>Def_Sistemas_Conectores_Cabos!$B$8</f>
        <v>SMA-RP 50-ohm</v>
      </c>
      <c r="P4302" s="19" t="str">
        <f>Def_Sistemas_Conectores_Cabos!$B$8</f>
        <v>SMA-RP 50-ohm</v>
      </c>
      <c r="Q4302" s="231" t="s">
        <v>1360</v>
      </c>
      <c r="R4302" s="45">
        <v>0.5</v>
      </c>
      <c r="S4302" s="45">
        <v>0.5</v>
      </c>
      <c r="T4302" s="19" t="str">
        <f>Def_Sistemas_Conectores_Cabos!$C$8</f>
        <v>Cabo coaxial semi-rígido</v>
      </c>
      <c r="U4302" s="56"/>
      <c r="V4302" s="33"/>
      <c r="W4302" s="33"/>
      <c r="X4302" s="33"/>
    </row>
    <row r="4303" ht="15.75" customHeight="1">
      <c r="A4303" s="19" t="str">
        <f>Def_Sistemas_Conectores_Cabos!$A$22</f>
        <v>BPM de elétrons</v>
      </c>
      <c r="B4303" s="22" t="str">
        <f>Datas_Entregas!$A$3</f>
        <v>BTS/Anel</v>
      </c>
      <c r="C4303" s="25">
        <f t="array" ref="C4303">INDEX(Datas_Entregas!$B$2:$B$100, MATCH(B4303, Datas_Entregas!$A$2:$A$100, 0), 1)</f>
        <v>43296</v>
      </c>
      <c r="D4303" s="22" t="str">
        <f>Def_Status_Montagem!$A$4</f>
        <v>Comprado / Esperando entrega</v>
      </c>
      <c r="E4303" s="35" t="str">
        <f>Def_Status_Montagem!$B$4</f>
        <v>Contratada (inclui etiqueta)</v>
      </c>
      <c r="F4303" s="26"/>
      <c r="G4303" s="27"/>
      <c r="H4303" s="26" t="str">
        <f t="array" ref="H4303">INDEX(Def_Instancias_Equipamentos!$E$2:$E$5135, MATCH(K4303, Def_Instancias_Equipamentos!$D$2:$D$5135, 0), 1)</f>
        <v>SI-04M2</v>
      </c>
      <c r="I4303" s="27" t="str">
        <f t="array" ref="I4303">INDEX(Def_Instancias_Equipamentos!$E$2:$E$5135, MATCH(L4303, Def_Instancias_Equipamentos!$D$2:$D$5135, 0), 1)</f>
        <v>SI-04M2</v>
      </c>
      <c r="J4303" s="27" t="str">
        <f t="shared" si="26"/>
        <v>INTERNO</v>
      </c>
      <c r="K4303" s="28" t="str">
        <f>Def_Instancias_Equipamentos!$D$561</f>
        <v>SI-04M2:DI-BPMPkup</v>
      </c>
      <c r="L4303" s="19" t="str">
        <f>Def_Instancias_Equipamentos!$D$1072</f>
        <v>SI-04M2:DI-BPMSigPatch</v>
      </c>
      <c r="M4303" s="44" t="s">
        <v>77</v>
      </c>
      <c r="N4303" s="30" t="s">
        <v>48</v>
      </c>
      <c r="O4303" s="28" t="str">
        <f>Def_Sistemas_Conectores_Cabos!$B$8</f>
        <v>SMA-RP 50-ohm</v>
      </c>
      <c r="P4303" s="19" t="str">
        <f>Def_Sistemas_Conectores_Cabos!$B$8</f>
        <v>SMA-RP 50-ohm</v>
      </c>
      <c r="Q4303" s="231" t="s">
        <v>1360</v>
      </c>
      <c r="R4303" s="45">
        <v>0.5</v>
      </c>
      <c r="S4303" s="45">
        <v>0.5</v>
      </c>
      <c r="T4303" s="19" t="str">
        <f>Def_Sistemas_Conectores_Cabos!$C$8</f>
        <v>Cabo coaxial semi-rígido</v>
      </c>
      <c r="U4303" s="56"/>
      <c r="V4303" s="33"/>
      <c r="W4303" s="33"/>
      <c r="X4303" s="33"/>
    </row>
    <row r="4304" ht="15.75" customHeight="1">
      <c r="A4304" s="19" t="str">
        <f>Def_Sistemas_Conectores_Cabos!$A$22</f>
        <v>BPM de elétrons</v>
      </c>
      <c r="B4304" s="22" t="str">
        <f>Datas_Entregas!$A$3</f>
        <v>BTS/Anel</v>
      </c>
      <c r="C4304" s="25">
        <f t="array" ref="C4304">INDEX(Datas_Entregas!$B$2:$B$100, MATCH(B4304, Datas_Entregas!$A$2:$A$100, 0), 1)</f>
        <v>43296</v>
      </c>
      <c r="D4304" s="22" t="str">
        <f>Def_Status_Montagem!$A$4</f>
        <v>Comprado / Esperando entrega</v>
      </c>
      <c r="E4304" s="35" t="str">
        <f>Def_Status_Montagem!$B$4</f>
        <v>Contratada (inclui etiqueta)</v>
      </c>
      <c r="F4304" s="26"/>
      <c r="G4304" s="27"/>
      <c r="H4304" s="26" t="str">
        <f t="array" ref="H4304">INDEX(Def_Instancias_Equipamentos!$E$2:$E$5135, MATCH(K4304, Def_Instancias_Equipamentos!$D$2:$D$5135, 0), 1)</f>
        <v>SI-04SB</v>
      </c>
      <c r="I4304" s="27" t="str">
        <f t="array" ref="I4304">INDEX(Def_Instancias_Equipamentos!$E$2:$E$5135, MATCH(L4304, Def_Instancias_Equipamentos!$D$2:$D$5135, 0), 1)</f>
        <v>SI-04SB</v>
      </c>
      <c r="J4304" s="27" t="str">
        <f t="shared" si="26"/>
        <v>INTERNO</v>
      </c>
      <c r="K4304" s="28" t="str">
        <f>Def_Instancias_Equipamentos!$D$696</f>
        <v>SI-04SB:DI-BPMPkup-1</v>
      </c>
      <c r="L4304" s="19" t="str">
        <f>Def_Instancias_Equipamentos!$D$1207</f>
        <v>SI-04SB:DI-BPMSigPatch-1</v>
      </c>
      <c r="M4304" s="44" t="s">
        <v>77</v>
      </c>
      <c r="N4304" s="30" t="s">
        <v>48</v>
      </c>
      <c r="O4304" s="28" t="str">
        <f>Def_Sistemas_Conectores_Cabos!$B$8</f>
        <v>SMA-RP 50-ohm</v>
      </c>
      <c r="P4304" s="19" t="str">
        <f>Def_Sistemas_Conectores_Cabos!$B$8</f>
        <v>SMA-RP 50-ohm</v>
      </c>
      <c r="Q4304" s="231" t="s">
        <v>1360</v>
      </c>
      <c r="R4304" s="45">
        <v>0.5</v>
      </c>
      <c r="S4304" s="45">
        <v>0.5</v>
      </c>
      <c r="T4304" s="19" t="str">
        <f>Def_Sistemas_Conectores_Cabos!$C$8</f>
        <v>Cabo coaxial semi-rígido</v>
      </c>
      <c r="U4304" s="56"/>
      <c r="V4304" s="33"/>
      <c r="W4304" s="33"/>
      <c r="X4304" s="33"/>
    </row>
    <row r="4305" ht="15.75" customHeight="1">
      <c r="A4305" s="19" t="str">
        <f>Def_Sistemas_Conectores_Cabos!$A$22</f>
        <v>BPM de elétrons</v>
      </c>
      <c r="B4305" s="22" t="str">
        <f>Datas_Entregas!$A$3</f>
        <v>BTS/Anel</v>
      </c>
      <c r="C4305" s="25">
        <f t="array" ref="C4305">INDEX(Datas_Entregas!$B$2:$B$100, MATCH(B4305, Datas_Entregas!$A$2:$A$100, 0), 1)</f>
        <v>43296</v>
      </c>
      <c r="D4305" s="22" t="str">
        <f>Def_Status_Montagem!$A$4</f>
        <v>Comprado / Esperando entrega</v>
      </c>
      <c r="E4305" s="35" t="str">
        <f>Def_Status_Montagem!$B$4</f>
        <v>Contratada (inclui etiqueta)</v>
      </c>
      <c r="F4305" s="26"/>
      <c r="G4305" s="27"/>
      <c r="H4305" s="26" t="str">
        <f t="array" ref="H4305">INDEX(Def_Instancias_Equipamentos!$E$2:$E$5135, MATCH(K4305, Def_Instancias_Equipamentos!$D$2:$D$5135, 0), 1)</f>
        <v>SI-04SB</v>
      </c>
      <c r="I4305" s="27" t="str">
        <f t="array" ref="I4305">INDEX(Def_Instancias_Equipamentos!$E$2:$E$5135, MATCH(L4305, Def_Instancias_Equipamentos!$D$2:$D$5135, 0), 1)</f>
        <v>SI-04SB</v>
      </c>
      <c r="J4305" s="27" t="str">
        <f t="shared" si="26"/>
        <v>INTERNO</v>
      </c>
      <c r="K4305" s="28" t="str">
        <f>Def_Instancias_Equipamentos!$D$697</f>
        <v>SI-04SB:DI-BPMPkup-2</v>
      </c>
      <c r="L4305" s="19" t="str">
        <f>Def_Instancias_Equipamentos!$D$1208</f>
        <v>SI-04SB:DI-BPMSigPatch-2</v>
      </c>
      <c r="M4305" s="44" t="s">
        <v>77</v>
      </c>
      <c r="N4305" s="30" t="s">
        <v>48</v>
      </c>
      <c r="O4305" s="28" t="str">
        <f>Def_Sistemas_Conectores_Cabos!$B$8</f>
        <v>SMA-RP 50-ohm</v>
      </c>
      <c r="P4305" s="19" t="str">
        <f>Def_Sistemas_Conectores_Cabos!$B$8</f>
        <v>SMA-RP 50-ohm</v>
      </c>
      <c r="Q4305" s="231" t="s">
        <v>1360</v>
      </c>
      <c r="R4305" s="45">
        <v>0.5</v>
      </c>
      <c r="S4305" s="45">
        <v>0.5</v>
      </c>
      <c r="T4305" s="19" t="str">
        <f>Def_Sistemas_Conectores_Cabos!$C$8</f>
        <v>Cabo coaxial semi-rígido</v>
      </c>
      <c r="U4305" s="56"/>
      <c r="V4305" s="33"/>
      <c r="W4305" s="33"/>
      <c r="X4305" s="33"/>
    </row>
    <row r="4306" ht="15.75" customHeight="1">
      <c r="A4306" s="19" t="str">
        <f>Def_Sistemas_Conectores_Cabos!$A$22</f>
        <v>BPM de elétrons</v>
      </c>
      <c r="B4306" s="22" t="str">
        <f>Datas_Entregas!$A$3</f>
        <v>BTS/Anel</v>
      </c>
      <c r="C4306" s="25">
        <f t="array" ref="C4306">INDEX(Datas_Entregas!$B$2:$B$100, MATCH(B4306, Datas_Entregas!$A$2:$A$100, 0), 1)</f>
        <v>43296</v>
      </c>
      <c r="D4306" s="22" t="str">
        <f>Def_Status_Montagem!$A$4</f>
        <v>Comprado / Esperando entrega</v>
      </c>
      <c r="E4306" s="35" t="str">
        <f>Def_Status_Montagem!$B$4</f>
        <v>Contratada (inclui etiqueta)</v>
      </c>
      <c r="F4306" s="26"/>
      <c r="G4306" s="27"/>
      <c r="H4306" s="26" t="str">
        <f t="array" ref="H4306">INDEX(Def_Instancias_Equipamentos!$E$2:$E$5135, MATCH(K4306, Def_Instancias_Equipamentos!$D$2:$D$5135, 0), 1)</f>
        <v>SI-05C1</v>
      </c>
      <c r="I4306" s="27" t="str">
        <f t="array" ref="I4306">INDEX(Def_Instancias_Equipamentos!$E$2:$E$5135, MATCH(L4306, Def_Instancias_Equipamentos!$D$2:$D$5135, 0), 1)</f>
        <v>SI-05C1</v>
      </c>
      <c r="J4306" s="27" t="str">
        <f t="shared" si="26"/>
        <v>INTERNO</v>
      </c>
      <c r="K4306" s="28" t="str">
        <f>Def_Instancias_Equipamentos!$D$562</f>
        <v>SI-05C1:DI-BPMPkup-1</v>
      </c>
      <c r="L4306" s="19" t="str">
        <f>Def_Instancias_Equipamentos!$D$1073</f>
        <v>SI-05C1:DI-BPMSigPatch-1</v>
      </c>
      <c r="M4306" s="44" t="s">
        <v>77</v>
      </c>
      <c r="N4306" s="30" t="s">
        <v>48</v>
      </c>
      <c r="O4306" s="28" t="str">
        <f>Def_Sistemas_Conectores_Cabos!$B$8</f>
        <v>SMA-RP 50-ohm</v>
      </c>
      <c r="P4306" s="19" t="str">
        <f>Def_Sistemas_Conectores_Cabos!$B$8</f>
        <v>SMA-RP 50-ohm</v>
      </c>
      <c r="Q4306" s="231" t="s">
        <v>1360</v>
      </c>
      <c r="R4306" s="45">
        <v>0.5</v>
      </c>
      <c r="S4306" s="45">
        <v>0.5</v>
      </c>
      <c r="T4306" s="19" t="str">
        <f>Def_Sistemas_Conectores_Cabos!$C$8</f>
        <v>Cabo coaxial semi-rígido</v>
      </c>
      <c r="U4306" s="56"/>
      <c r="V4306" s="33"/>
      <c r="W4306" s="33"/>
      <c r="X4306" s="33"/>
    </row>
    <row r="4307" ht="15.75" customHeight="1">
      <c r="A4307" s="19" t="str">
        <f>Def_Sistemas_Conectores_Cabos!$A$22</f>
        <v>BPM de elétrons</v>
      </c>
      <c r="B4307" s="22" t="str">
        <f>Datas_Entregas!$A$3</f>
        <v>BTS/Anel</v>
      </c>
      <c r="C4307" s="25">
        <f t="array" ref="C4307">INDEX(Datas_Entregas!$B$2:$B$100, MATCH(B4307, Datas_Entregas!$A$2:$A$100, 0), 1)</f>
        <v>43296</v>
      </c>
      <c r="D4307" s="22" t="str">
        <f>Def_Status_Montagem!$A$4</f>
        <v>Comprado / Esperando entrega</v>
      </c>
      <c r="E4307" s="35" t="str">
        <f>Def_Status_Montagem!$B$4</f>
        <v>Contratada (inclui etiqueta)</v>
      </c>
      <c r="F4307" s="26"/>
      <c r="G4307" s="27"/>
      <c r="H4307" s="26" t="str">
        <f t="array" ref="H4307">INDEX(Def_Instancias_Equipamentos!$E$2:$E$5135, MATCH(K4307, Def_Instancias_Equipamentos!$D$2:$D$5135, 0), 1)</f>
        <v>SI-05C1</v>
      </c>
      <c r="I4307" s="27" t="str">
        <f t="array" ref="I4307">INDEX(Def_Instancias_Equipamentos!$E$2:$E$5135, MATCH(L4307, Def_Instancias_Equipamentos!$D$2:$D$5135, 0), 1)</f>
        <v>SI-05C1</v>
      </c>
      <c r="J4307" s="27" t="str">
        <f t="shared" si="26"/>
        <v>INTERNO</v>
      </c>
      <c r="K4307" s="28" t="str">
        <f>Def_Instancias_Equipamentos!$D$563</f>
        <v>SI-05C1:DI-BPMPkup-2</v>
      </c>
      <c r="L4307" s="19" t="str">
        <f>Def_Instancias_Equipamentos!$D$1074</f>
        <v>SI-05C1:DI-BPMSigPatch-2</v>
      </c>
      <c r="M4307" s="44" t="s">
        <v>77</v>
      </c>
      <c r="N4307" s="30" t="s">
        <v>48</v>
      </c>
      <c r="O4307" s="28" t="str">
        <f>Def_Sistemas_Conectores_Cabos!$B$8</f>
        <v>SMA-RP 50-ohm</v>
      </c>
      <c r="P4307" s="19" t="str">
        <f>Def_Sistemas_Conectores_Cabos!$B$8</f>
        <v>SMA-RP 50-ohm</v>
      </c>
      <c r="Q4307" s="231" t="s">
        <v>1360</v>
      </c>
      <c r="R4307" s="45">
        <v>0.5</v>
      </c>
      <c r="S4307" s="45">
        <v>0.5</v>
      </c>
      <c r="T4307" s="19" t="str">
        <f>Def_Sistemas_Conectores_Cabos!$C$8</f>
        <v>Cabo coaxial semi-rígido</v>
      </c>
      <c r="U4307" s="56"/>
      <c r="V4307" s="33"/>
      <c r="W4307" s="33"/>
      <c r="X4307" s="33"/>
    </row>
    <row r="4308" ht="15.75" customHeight="1">
      <c r="A4308" s="19" t="str">
        <f>Def_Sistemas_Conectores_Cabos!$A$22</f>
        <v>BPM de elétrons</v>
      </c>
      <c r="B4308" s="22" t="str">
        <f>Datas_Entregas!$A$3</f>
        <v>BTS/Anel</v>
      </c>
      <c r="C4308" s="25">
        <f t="array" ref="C4308">INDEX(Datas_Entregas!$B$2:$B$100, MATCH(B4308, Datas_Entregas!$A$2:$A$100, 0), 1)</f>
        <v>43296</v>
      </c>
      <c r="D4308" s="22" t="str">
        <f>Def_Status_Montagem!$A$4</f>
        <v>Comprado / Esperando entrega</v>
      </c>
      <c r="E4308" s="35" t="str">
        <f>Def_Status_Montagem!$B$4</f>
        <v>Contratada (inclui etiqueta)</v>
      </c>
      <c r="F4308" s="26"/>
      <c r="G4308" s="27"/>
      <c r="H4308" s="26" t="str">
        <f t="array" ref="H4308">INDEX(Def_Instancias_Equipamentos!$E$2:$E$5135, MATCH(K4308, Def_Instancias_Equipamentos!$D$2:$D$5135, 0), 1)</f>
        <v>SI-05C2</v>
      </c>
      <c r="I4308" s="27" t="str">
        <f t="array" ref="I4308">INDEX(Def_Instancias_Equipamentos!$E$2:$E$5135, MATCH(L4308, Def_Instancias_Equipamentos!$D$2:$D$5135, 0), 1)</f>
        <v>SI-05C2</v>
      </c>
      <c r="J4308" s="27" t="str">
        <f t="shared" si="26"/>
        <v>INTERNO</v>
      </c>
      <c r="K4308" s="28" t="str">
        <f>Def_Instancias_Equipamentos!$D$564</f>
        <v>SI-05C2:DI-BPMPkup</v>
      </c>
      <c r="L4308" s="19" t="str">
        <f>Def_Instancias_Equipamentos!$D$1075</f>
        <v>SI-05C2:DI-BPMSigPatch</v>
      </c>
      <c r="M4308" s="44" t="s">
        <v>77</v>
      </c>
      <c r="N4308" s="30" t="s">
        <v>48</v>
      </c>
      <c r="O4308" s="28" t="str">
        <f>Def_Sistemas_Conectores_Cabos!$B$8</f>
        <v>SMA-RP 50-ohm</v>
      </c>
      <c r="P4308" s="19" t="str">
        <f>Def_Sistemas_Conectores_Cabos!$B$8</f>
        <v>SMA-RP 50-ohm</v>
      </c>
      <c r="Q4308" s="231" t="s">
        <v>1360</v>
      </c>
      <c r="R4308" s="45">
        <v>0.5</v>
      </c>
      <c r="S4308" s="45">
        <v>0.5</v>
      </c>
      <c r="T4308" s="19" t="str">
        <f>Def_Sistemas_Conectores_Cabos!$C$8</f>
        <v>Cabo coaxial semi-rígido</v>
      </c>
      <c r="U4308" s="56"/>
      <c r="V4308" s="33"/>
      <c r="W4308" s="33"/>
      <c r="X4308" s="33"/>
    </row>
    <row r="4309" ht="15.75" customHeight="1">
      <c r="A4309" s="19" t="str">
        <f>Def_Sistemas_Conectores_Cabos!$A$22</f>
        <v>BPM de elétrons</v>
      </c>
      <c r="B4309" s="22" t="str">
        <f>Datas_Entregas!$A$3</f>
        <v>BTS/Anel</v>
      </c>
      <c r="C4309" s="25">
        <f t="array" ref="C4309">INDEX(Datas_Entregas!$B$2:$B$100, MATCH(B4309, Datas_Entregas!$A$2:$A$100, 0), 1)</f>
        <v>43296</v>
      </c>
      <c r="D4309" s="22" t="str">
        <f>Def_Status_Montagem!$A$4</f>
        <v>Comprado / Esperando entrega</v>
      </c>
      <c r="E4309" s="35" t="str">
        <f>Def_Status_Montagem!$B$4</f>
        <v>Contratada (inclui etiqueta)</v>
      </c>
      <c r="F4309" s="26"/>
      <c r="G4309" s="27"/>
      <c r="H4309" s="26" t="str">
        <f t="array" ref="H4309">INDEX(Def_Instancias_Equipamentos!$E$2:$E$5135, MATCH(K4309, Def_Instancias_Equipamentos!$D$2:$D$5135, 0), 1)</f>
        <v>SI-05C3</v>
      </c>
      <c r="I4309" s="27" t="str">
        <f t="array" ref="I4309">INDEX(Def_Instancias_Equipamentos!$E$2:$E$5135, MATCH(L4309, Def_Instancias_Equipamentos!$D$2:$D$5135, 0), 1)</f>
        <v>SI-05C3</v>
      </c>
      <c r="J4309" s="27" t="str">
        <f t="shared" si="26"/>
        <v>INTERNO</v>
      </c>
      <c r="K4309" s="28" t="str">
        <f>Def_Instancias_Equipamentos!$D$565</f>
        <v>SI-05C3:DI-BPMPkup-1</v>
      </c>
      <c r="L4309" s="19" t="str">
        <f>Def_Instancias_Equipamentos!$D$1076</f>
        <v>SI-05C3:DI-BPMSigPatch-1</v>
      </c>
      <c r="M4309" s="44" t="s">
        <v>77</v>
      </c>
      <c r="N4309" s="30" t="s">
        <v>48</v>
      </c>
      <c r="O4309" s="28" t="str">
        <f>Def_Sistemas_Conectores_Cabos!$B$8</f>
        <v>SMA-RP 50-ohm</v>
      </c>
      <c r="P4309" s="19" t="str">
        <f>Def_Sistemas_Conectores_Cabos!$B$8</f>
        <v>SMA-RP 50-ohm</v>
      </c>
      <c r="Q4309" s="231" t="s">
        <v>1360</v>
      </c>
      <c r="R4309" s="45">
        <v>0.5</v>
      </c>
      <c r="S4309" s="45">
        <v>0.5</v>
      </c>
      <c r="T4309" s="19" t="str">
        <f>Def_Sistemas_Conectores_Cabos!$C$8</f>
        <v>Cabo coaxial semi-rígido</v>
      </c>
      <c r="U4309" s="56"/>
      <c r="V4309" s="33"/>
      <c r="W4309" s="33"/>
      <c r="X4309" s="33"/>
    </row>
    <row r="4310" ht="15.75" customHeight="1">
      <c r="A4310" s="19" t="str">
        <f>Def_Sistemas_Conectores_Cabos!$A$22</f>
        <v>BPM de elétrons</v>
      </c>
      <c r="B4310" s="22" t="str">
        <f>Datas_Entregas!$A$3</f>
        <v>BTS/Anel</v>
      </c>
      <c r="C4310" s="25">
        <f t="array" ref="C4310">INDEX(Datas_Entregas!$B$2:$B$100, MATCH(B4310, Datas_Entregas!$A$2:$A$100, 0), 1)</f>
        <v>43296</v>
      </c>
      <c r="D4310" s="22" t="str">
        <f>Def_Status_Montagem!$A$4</f>
        <v>Comprado / Esperando entrega</v>
      </c>
      <c r="E4310" s="35" t="str">
        <f>Def_Status_Montagem!$B$4</f>
        <v>Contratada (inclui etiqueta)</v>
      </c>
      <c r="F4310" s="26"/>
      <c r="G4310" s="27"/>
      <c r="H4310" s="26" t="str">
        <f t="array" ref="H4310">INDEX(Def_Instancias_Equipamentos!$E$2:$E$5135, MATCH(K4310, Def_Instancias_Equipamentos!$D$2:$D$5135, 0), 1)</f>
        <v>SI-05C3</v>
      </c>
      <c r="I4310" s="27" t="str">
        <f t="array" ref="I4310">INDEX(Def_Instancias_Equipamentos!$E$2:$E$5135, MATCH(L4310, Def_Instancias_Equipamentos!$D$2:$D$5135, 0), 1)</f>
        <v>SI-05C3</v>
      </c>
      <c r="J4310" s="27" t="str">
        <f t="shared" si="26"/>
        <v>INTERNO</v>
      </c>
      <c r="K4310" s="28" t="str">
        <f>Def_Instancias_Equipamentos!$D$566</f>
        <v>SI-05C3:DI-BPMPkup-2</v>
      </c>
      <c r="L4310" s="19" t="str">
        <f>Def_Instancias_Equipamentos!$D$1077</f>
        <v>SI-05C3:DI-BPMSigPatch-2</v>
      </c>
      <c r="M4310" s="44" t="s">
        <v>77</v>
      </c>
      <c r="N4310" s="30" t="s">
        <v>48</v>
      </c>
      <c r="O4310" s="28" t="str">
        <f>Def_Sistemas_Conectores_Cabos!$B$8</f>
        <v>SMA-RP 50-ohm</v>
      </c>
      <c r="P4310" s="19" t="str">
        <f>Def_Sistemas_Conectores_Cabos!$B$8</f>
        <v>SMA-RP 50-ohm</v>
      </c>
      <c r="Q4310" s="231" t="s">
        <v>1360</v>
      </c>
      <c r="R4310" s="45">
        <v>0.5</v>
      </c>
      <c r="S4310" s="45">
        <v>0.5</v>
      </c>
      <c r="T4310" s="19" t="str">
        <f>Def_Sistemas_Conectores_Cabos!$C$8</f>
        <v>Cabo coaxial semi-rígido</v>
      </c>
      <c r="U4310" s="56"/>
      <c r="V4310" s="33"/>
      <c r="W4310" s="33"/>
      <c r="X4310" s="33"/>
    </row>
    <row r="4311" ht="15.75" customHeight="1">
      <c r="A4311" s="19" t="str">
        <f>Def_Sistemas_Conectores_Cabos!$A$22</f>
        <v>BPM de elétrons</v>
      </c>
      <c r="B4311" s="22" t="str">
        <f>Datas_Entregas!$A$3</f>
        <v>BTS/Anel</v>
      </c>
      <c r="C4311" s="25">
        <f t="array" ref="C4311">INDEX(Datas_Entregas!$B$2:$B$100, MATCH(B4311, Datas_Entregas!$A$2:$A$100, 0), 1)</f>
        <v>43296</v>
      </c>
      <c r="D4311" s="22" t="str">
        <f>Def_Status_Montagem!$A$4</f>
        <v>Comprado / Esperando entrega</v>
      </c>
      <c r="E4311" s="35" t="str">
        <f>Def_Status_Montagem!$B$4</f>
        <v>Contratada (inclui etiqueta)</v>
      </c>
      <c r="F4311" s="26"/>
      <c r="G4311" s="27"/>
      <c r="H4311" s="26" t="str">
        <f t="array" ref="H4311">INDEX(Def_Instancias_Equipamentos!$E$2:$E$5135, MATCH(K4311, Def_Instancias_Equipamentos!$D$2:$D$5135, 0), 1)</f>
        <v>SI-05C4</v>
      </c>
      <c r="I4311" s="27" t="str">
        <f t="array" ref="I4311">INDEX(Def_Instancias_Equipamentos!$E$2:$E$5135, MATCH(L4311, Def_Instancias_Equipamentos!$D$2:$D$5135, 0), 1)</f>
        <v>SI-05C4</v>
      </c>
      <c r="J4311" s="27" t="str">
        <f t="shared" si="26"/>
        <v>INTERNO</v>
      </c>
      <c r="K4311" s="28" t="str">
        <f>Def_Instancias_Equipamentos!$D$567</f>
        <v>SI-05C4:DI-BPMPkup</v>
      </c>
      <c r="L4311" s="19" t="str">
        <f>Def_Instancias_Equipamentos!$D$1078</f>
        <v>SI-05C4:DI-BPMSigPatch</v>
      </c>
      <c r="M4311" s="44" t="s">
        <v>77</v>
      </c>
      <c r="N4311" s="30" t="s">
        <v>48</v>
      </c>
      <c r="O4311" s="28" t="str">
        <f>Def_Sistemas_Conectores_Cabos!$B$8</f>
        <v>SMA-RP 50-ohm</v>
      </c>
      <c r="P4311" s="19" t="str">
        <f>Def_Sistemas_Conectores_Cabos!$B$8</f>
        <v>SMA-RP 50-ohm</v>
      </c>
      <c r="Q4311" s="231" t="s">
        <v>1360</v>
      </c>
      <c r="R4311" s="45">
        <v>0.5</v>
      </c>
      <c r="S4311" s="45">
        <v>0.5</v>
      </c>
      <c r="T4311" s="19" t="str">
        <f>Def_Sistemas_Conectores_Cabos!$C$8</f>
        <v>Cabo coaxial semi-rígido</v>
      </c>
      <c r="U4311" s="56"/>
      <c r="V4311" s="33"/>
      <c r="W4311" s="33"/>
      <c r="X4311" s="33"/>
    </row>
    <row r="4312" ht="15.75" customHeight="1">
      <c r="A4312" s="19" t="str">
        <f>Def_Sistemas_Conectores_Cabos!$A$22</f>
        <v>BPM de elétrons</v>
      </c>
      <c r="B4312" s="22" t="str">
        <f>Datas_Entregas!$A$3</f>
        <v>BTS/Anel</v>
      </c>
      <c r="C4312" s="25">
        <f t="array" ref="C4312">INDEX(Datas_Entregas!$B$2:$B$100, MATCH(B4312, Datas_Entregas!$A$2:$A$100, 0), 1)</f>
        <v>43296</v>
      </c>
      <c r="D4312" s="22" t="str">
        <f>Def_Status_Montagem!$A$4</f>
        <v>Comprado / Esperando entrega</v>
      </c>
      <c r="E4312" s="35" t="str">
        <f>Def_Status_Montagem!$B$4</f>
        <v>Contratada (inclui etiqueta)</v>
      </c>
      <c r="F4312" s="26"/>
      <c r="G4312" s="27"/>
      <c r="H4312" s="26" t="str">
        <f t="array" ref="H4312">INDEX(Def_Instancias_Equipamentos!$E$2:$E$5135, MATCH(K4312, Def_Instancias_Equipamentos!$D$2:$D$5135, 0), 1)</f>
        <v>SI-05M1</v>
      </c>
      <c r="I4312" s="27" t="str">
        <f t="array" ref="I4312">INDEX(Def_Instancias_Equipamentos!$E$2:$E$5135, MATCH(L4312, Def_Instancias_Equipamentos!$D$2:$D$5135, 0), 1)</f>
        <v>SI-05M1</v>
      </c>
      <c r="J4312" s="27" t="str">
        <f t="shared" si="26"/>
        <v>INTERNO</v>
      </c>
      <c r="K4312" s="28" t="str">
        <f>Def_Instancias_Equipamentos!$D$568</f>
        <v>SI-05M1:DI-BPMPkup</v>
      </c>
      <c r="L4312" s="19" t="str">
        <f>Def_Instancias_Equipamentos!$D$1079</f>
        <v>SI-05M1:DI-BPMSigPatch</v>
      </c>
      <c r="M4312" s="44" t="s">
        <v>77</v>
      </c>
      <c r="N4312" s="30" t="s">
        <v>48</v>
      </c>
      <c r="O4312" s="28" t="str">
        <f>Def_Sistemas_Conectores_Cabos!$B$8</f>
        <v>SMA-RP 50-ohm</v>
      </c>
      <c r="P4312" s="19" t="str">
        <f>Def_Sistemas_Conectores_Cabos!$B$8</f>
        <v>SMA-RP 50-ohm</v>
      </c>
      <c r="Q4312" s="231" t="s">
        <v>1360</v>
      </c>
      <c r="R4312" s="45">
        <v>0.5</v>
      </c>
      <c r="S4312" s="45">
        <v>0.5</v>
      </c>
      <c r="T4312" s="19" t="str">
        <f>Def_Sistemas_Conectores_Cabos!$C$8</f>
        <v>Cabo coaxial semi-rígido</v>
      </c>
      <c r="U4312" s="56"/>
      <c r="V4312" s="33"/>
      <c r="W4312" s="33"/>
      <c r="X4312" s="33"/>
    </row>
    <row r="4313" ht="15.75" customHeight="1">
      <c r="A4313" s="19" t="str">
        <f>Def_Sistemas_Conectores_Cabos!$A$22</f>
        <v>BPM de elétrons</v>
      </c>
      <c r="B4313" s="22" t="str">
        <f>Datas_Entregas!$A$3</f>
        <v>BTS/Anel</v>
      </c>
      <c r="C4313" s="25">
        <f t="array" ref="C4313">INDEX(Datas_Entregas!$B$2:$B$100, MATCH(B4313, Datas_Entregas!$A$2:$A$100, 0), 1)</f>
        <v>43296</v>
      </c>
      <c r="D4313" s="22" t="str">
        <f>Def_Status_Montagem!$A$4</f>
        <v>Comprado / Esperando entrega</v>
      </c>
      <c r="E4313" s="35" t="str">
        <f>Def_Status_Montagem!$B$4</f>
        <v>Contratada (inclui etiqueta)</v>
      </c>
      <c r="F4313" s="26"/>
      <c r="G4313" s="27"/>
      <c r="H4313" s="26" t="str">
        <f t="array" ref="H4313">INDEX(Def_Instancias_Equipamentos!$E$2:$E$5135, MATCH(K4313, Def_Instancias_Equipamentos!$D$2:$D$5135, 0), 1)</f>
        <v>SI-05M2</v>
      </c>
      <c r="I4313" s="27" t="str">
        <f t="array" ref="I4313">INDEX(Def_Instancias_Equipamentos!$E$2:$E$5135, MATCH(L4313, Def_Instancias_Equipamentos!$D$2:$D$5135, 0), 1)</f>
        <v>SI-05M2</v>
      </c>
      <c r="J4313" s="27" t="str">
        <f t="shared" si="26"/>
        <v>INTERNO</v>
      </c>
      <c r="K4313" s="28" t="str">
        <f>Def_Instancias_Equipamentos!$D$569</f>
        <v>SI-05M2:DI-BPMPkup</v>
      </c>
      <c r="L4313" s="19" t="str">
        <f>Def_Instancias_Equipamentos!$D$1080</f>
        <v>SI-05M2:DI-BPMSigPatch</v>
      </c>
      <c r="M4313" s="44" t="s">
        <v>77</v>
      </c>
      <c r="N4313" s="30" t="s">
        <v>48</v>
      </c>
      <c r="O4313" s="28" t="str">
        <f>Def_Sistemas_Conectores_Cabos!$B$8</f>
        <v>SMA-RP 50-ohm</v>
      </c>
      <c r="P4313" s="19" t="str">
        <f>Def_Sistemas_Conectores_Cabos!$B$8</f>
        <v>SMA-RP 50-ohm</v>
      </c>
      <c r="Q4313" s="231" t="s">
        <v>1360</v>
      </c>
      <c r="R4313" s="45">
        <v>0.5</v>
      </c>
      <c r="S4313" s="45">
        <v>0.5</v>
      </c>
      <c r="T4313" s="19" t="str">
        <f>Def_Sistemas_Conectores_Cabos!$C$8</f>
        <v>Cabo coaxial semi-rígido</v>
      </c>
      <c r="U4313" s="56"/>
      <c r="V4313" s="33"/>
      <c r="W4313" s="33"/>
      <c r="X4313" s="33"/>
    </row>
    <row r="4314" ht="15.75" customHeight="1">
      <c r="A4314" s="19" t="str">
        <f>Def_Sistemas_Conectores_Cabos!$A$22</f>
        <v>BPM de elétrons</v>
      </c>
      <c r="B4314" s="22" t="str">
        <f>Datas_Entregas!$A$3</f>
        <v>BTS/Anel</v>
      </c>
      <c r="C4314" s="25">
        <f t="array" ref="C4314">INDEX(Datas_Entregas!$B$2:$B$100, MATCH(B4314, Datas_Entregas!$A$2:$A$100, 0), 1)</f>
        <v>43296</v>
      </c>
      <c r="D4314" s="22" t="str">
        <f>Def_Status_Montagem!$A$4</f>
        <v>Comprado / Esperando entrega</v>
      </c>
      <c r="E4314" s="35" t="str">
        <f>Def_Status_Montagem!$B$4</f>
        <v>Contratada (inclui etiqueta)</v>
      </c>
      <c r="F4314" s="26"/>
      <c r="G4314" s="27"/>
      <c r="H4314" s="26" t="str">
        <f t="array" ref="H4314">INDEX(Def_Instancias_Equipamentos!$E$2:$E$5135, MATCH(K4314, Def_Instancias_Equipamentos!$D$2:$D$5135, 0), 1)</f>
        <v>SI-05SA</v>
      </c>
      <c r="I4314" s="27" t="str">
        <f t="array" ref="I4314">INDEX(Def_Instancias_Equipamentos!$E$2:$E$5135, MATCH(L4314, Def_Instancias_Equipamentos!$D$2:$D$5135, 0), 1)</f>
        <v>SI-05SA</v>
      </c>
      <c r="J4314" s="27" t="str">
        <f t="shared" si="26"/>
        <v>INTERNO</v>
      </c>
      <c r="K4314" s="28" t="str">
        <f>Def_Instancias_Equipamentos!$D$698</f>
        <v>SI-05SA:DI-BPMPkup-1</v>
      </c>
      <c r="L4314" s="19" t="str">
        <f>Def_Instancias_Equipamentos!$D$1209</f>
        <v>SI-05SA:DI-BPMSigPatch-1</v>
      </c>
      <c r="M4314" s="44" t="s">
        <v>77</v>
      </c>
      <c r="N4314" s="30" t="s">
        <v>48</v>
      </c>
      <c r="O4314" s="28" t="str">
        <f>Def_Sistemas_Conectores_Cabos!$B$8</f>
        <v>SMA-RP 50-ohm</v>
      </c>
      <c r="P4314" s="19" t="str">
        <f>Def_Sistemas_Conectores_Cabos!$B$8</f>
        <v>SMA-RP 50-ohm</v>
      </c>
      <c r="Q4314" s="231" t="s">
        <v>1360</v>
      </c>
      <c r="R4314" s="45">
        <v>0.5</v>
      </c>
      <c r="S4314" s="45">
        <v>0.5</v>
      </c>
      <c r="T4314" s="19" t="str">
        <f>Def_Sistemas_Conectores_Cabos!$C$8</f>
        <v>Cabo coaxial semi-rígido</v>
      </c>
      <c r="U4314" s="56"/>
      <c r="V4314" s="33"/>
      <c r="W4314" s="33"/>
      <c r="X4314" s="33"/>
    </row>
    <row r="4315" ht="15.75" customHeight="1">
      <c r="A4315" s="19" t="str">
        <f>Def_Sistemas_Conectores_Cabos!$A$22</f>
        <v>BPM de elétrons</v>
      </c>
      <c r="B4315" s="22" t="str">
        <f>Datas_Entregas!$A$3</f>
        <v>BTS/Anel</v>
      </c>
      <c r="C4315" s="25">
        <f t="array" ref="C4315">INDEX(Datas_Entregas!$B$2:$B$100, MATCH(B4315, Datas_Entregas!$A$2:$A$100, 0), 1)</f>
        <v>43296</v>
      </c>
      <c r="D4315" s="22" t="str">
        <f>Def_Status_Montagem!$A$4</f>
        <v>Comprado / Esperando entrega</v>
      </c>
      <c r="E4315" s="35" t="str">
        <f>Def_Status_Montagem!$B$4</f>
        <v>Contratada (inclui etiqueta)</v>
      </c>
      <c r="F4315" s="26"/>
      <c r="G4315" s="27"/>
      <c r="H4315" s="26" t="str">
        <f t="array" ref="H4315">INDEX(Def_Instancias_Equipamentos!$E$2:$E$5135, MATCH(K4315, Def_Instancias_Equipamentos!$D$2:$D$5135, 0), 1)</f>
        <v>SI-05SA</v>
      </c>
      <c r="I4315" s="27" t="str">
        <f t="array" ref="I4315">INDEX(Def_Instancias_Equipamentos!$E$2:$E$5135, MATCH(L4315, Def_Instancias_Equipamentos!$D$2:$D$5135, 0), 1)</f>
        <v>SI-05SA</v>
      </c>
      <c r="J4315" s="27" t="str">
        <f t="shared" si="26"/>
        <v>INTERNO</v>
      </c>
      <c r="K4315" s="28" t="str">
        <f>Def_Instancias_Equipamentos!$D$699</f>
        <v>SI-05SA:DI-BPMPkup-2</v>
      </c>
      <c r="L4315" s="19" t="str">
        <f>Def_Instancias_Equipamentos!$D$1210</f>
        <v>SI-05SA:DI-BPMSigPatch-2</v>
      </c>
      <c r="M4315" s="44" t="s">
        <v>77</v>
      </c>
      <c r="N4315" s="30" t="s">
        <v>48</v>
      </c>
      <c r="O4315" s="28" t="str">
        <f>Def_Sistemas_Conectores_Cabos!$B$8</f>
        <v>SMA-RP 50-ohm</v>
      </c>
      <c r="P4315" s="19" t="str">
        <f>Def_Sistemas_Conectores_Cabos!$B$8</f>
        <v>SMA-RP 50-ohm</v>
      </c>
      <c r="Q4315" s="231" t="s">
        <v>1360</v>
      </c>
      <c r="R4315" s="45">
        <v>0.5</v>
      </c>
      <c r="S4315" s="45">
        <v>0.5</v>
      </c>
      <c r="T4315" s="19" t="str">
        <f>Def_Sistemas_Conectores_Cabos!$C$8</f>
        <v>Cabo coaxial semi-rígido</v>
      </c>
      <c r="U4315" s="56"/>
      <c r="V4315" s="33"/>
      <c r="W4315" s="33"/>
      <c r="X4315" s="33"/>
    </row>
    <row r="4316" ht="15.75" customHeight="1">
      <c r="A4316" s="19" t="str">
        <f>Def_Sistemas_Conectores_Cabos!$A$22</f>
        <v>BPM de elétrons</v>
      </c>
      <c r="B4316" s="22" t="str">
        <f>Datas_Entregas!$A$3</f>
        <v>BTS/Anel</v>
      </c>
      <c r="C4316" s="25">
        <f t="array" ref="C4316">INDEX(Datas_Entregas!$B$2:$B$100, MATCH(B4316, Datas_Entregas!$A$2:$A$100, 0), 1)</f>
        <v>43296</v>
      </c>
      <c r="D4316" s="22" t="str">
        <f>Def_Status_Montagem!$A$4</f>
        <v>Comprado / Esperando entrega</v>
      </c>
      <c r="E4316" s="35" t="str">
        <f>Def_Status_Montagem!$B$4</f>
        <v>Contratada (inclui etiqueta)</v>
      </c>
      <c r="F4316" s="26"/>
      <c r="G4316" s="27"/>
      <c r="H4316" s="26" t="str">
        <f t="array" ref="H4316">INDEX(Def_Instancias_Equipamentos!$E$2:$E$5135, MATCH(K4316, Def_Instancias_Equipamentos!$D$2:$D$5135, 0), 1)</f>
        <v>SI-06C1</v>
      </c>
      <c r="I4316" s="27" t="str">
        <f t="array" ref="I4316">INDEX(Def_Instancias_Equipamentos!$E$2:$E$5135, MATCH(L4316, Def_Instancias_Equipamentos!$D$2:$D$5135, 0), 1)</f>
        <v>SI-06C1</v>
      </c>
      <c r="J4316" s="27" t="str">
        <f t="shared" si="26"/>
        <v>INTERNO</v>
      </c>
      <c r="K4316" s="28" t="str">
        <f>Def_Instancias_Equipamentos!$D$570</f>
        <v>SI-06C1:DI-BPMPkup-1</v>
      </c>
      <c r="L4316" s="19" t="str">
        <f>Def_Instancias_Equipamentos!$D$1081</f>
        <v>SI-06C1:DI-BPMSigPatch-1</v>
      </c>
      <c r="M4316" s="44" t="s">
        <v>77</v>
      </c>
      <c r="N4316" s="30" t="s">
        <v>48</v>
      </c>
      <c r="O4316" s="28" t="str">
        <f>Def_Sistemas_Conectores_Cabos!$B$8</f>
        <v>SMA-RP 50-ohm</v>
      </c>
      <c r="P4316" s="19" t="str">
        <f>Def_Sistemas_Conectores_Cabos!$B$8</f>
        <v>SMA-RP 50-ohm</v>
      </c>
      <c r="Q4316" s="231" t="s">
        <v>1360</v>
      </c>
      <c r="R4316" s="45">
        <v>0.5</v>
      </c>
      <c r="S4316" s="45">
        <v>0.5</v>
      </c>
      <c r="T4316" s="19" t="str">
        <f>Def_Sistemas_Conectores_Cabos!$C$8</f>
        <v>Cabo coaxial semi-rígido</v>
      </c>
      <c r="U4316" s="56"/>
      <c r="V4316" s="33"/>
      <c r="W4316" s="33"/>
      <c r="X4316" s="33"/>
    </row>
    <row r="4317" ht="15.75" customHeight="1">
      <c r="A4317" s="19" t="str">
        <f>Def_Sistemas_Conectores_Cabos!$A$22</f>
        <v>BPM de elétrons</v>
      </c>
      <c r="B4317" s="22" t="str">
        <f>Datas_Entregas!$A$3</f>
        <v>BTS/Anel</v>
      </c>
      <c r="C4317" s="25">
        <f t="array" ref="C4317">INDEX(Datas_Entregas!$B$2:$B$100, MATCH(B4317, Datas_Entregas!$A$2:$A$100, 0), 1)</f>
        <v>43296</v>
      </c>
      <c r="D4317" s="22" t="str">
        <f>Def_Status_Montagem!$A$4</f>
        <v>Comprado / Esperando entrega</v>
      </c>
      <c r="E4317" s="35" t="str">
        <f>Def_Status_Montagem!$B$4</f>
        <v>Contratada (inclui etiqueta)</v>
      </c>
      <c r="F4317" s="26"/>
      <c r="G4317" s="27"/>
      <c r="H4317" s="26" t="str">
        <f t="array" ref="H4317">INDEX(Def_Instancias_Equipamentos!$E$2:$E$5135, MATCH(K4317, Def_Instancias_Equipamentos!$D$2:$D$5135, 0), 1)</f>
        <v>SI-06C1</v>
      </c>
      <c r="I4317" s="27" t="str">
        <f t="array" ref="I4317">INDEX(Def_Instancias_Equipamentos!$E$2:$E$5135, MATCH(L4317, Def_Instancias_Equipamentos!$D$2:$D$5135, 0), 1)</f>
        <v>SI-06C1</v>
      </c>
      <c r="J4317" s="27" t="str">
        <f t="shared" si="26"/>
        <v>INTERNO</v>
      </c>
      <c r="K4317" s="28" t="str">
        <f>Def_Instancias_Equipamentos!$D$571</f>
        <v>SI-06C1:DI-BPMPkup-2</v>
      </c>
      <c r="L4317" s="19" t="str">
        <f>Def_Instancias_Equipamentos!$D$1082</f>
        <v>SI-06C1:DI-BPMSigPatch-2</v>
      </c>
      <c r="M4317" s="44" t="s">
        <v>77</v>
      </c>
      <c r="N4317" s="30" t="s">
        <v>48</v>
      </c>
      <c r="O4317" s="28" t="str">
        <f>Def_Sistemas_Conectores_Cabos!$B$8</f>
        <v>SMA-RP 50-ohm</v>
      </c>
      <c r="P4317" s="19" t="str">
        <f>Def_Sistemas_Conectores_Cabos!$B$8</f>
        <v>SMA-RP 50-ohm</v>
      </c>
      <c r="Q4317" s="231" t="s">
        <v>1360</v>
      </c>
      <c r="R4317" s="45">
        <v>0.5</v>
      </c>
      <c r="S4317" s="45">
        <v>0.5</v>
      </c>
      <c r="T4317" s="19" t="str">
        <f>Def_Sistemas_Conectores_Cabos!$C$8</f>
        <v>Cabo coaxial semi-rígido</v>
      </c>
      <c r="U4317" s="56"/>
      <c r="V4317" s="33"/>
      <c r="W4317" s="33"/>
      <c r="X4317" s="33"/>
    </row>
    <row r="4318" ht="15.75" customHeight="1">
      <c r="A4318" s="19" t="str">
        <f>Def_Sistemas_Conectores_Cabos!$A$22</f>
        <v>BPM de elétrons</v>
      </c>
      <c r="B4318" s="22" t="str">
        <f>Datas_Entregas!$A$3</f>
        <v>BTS/Anel</v>
      </c>
      <c r="C4318" s="25">
        <f t="array" ref="C4318">INDEX(Datas_Entregas!$B$2:$B$100, MATCH(B4318, Datas_Entregas!$A$2:$A$100, 0), 1)</f>
        <v>43296</v>
      </c>
      <c r="D4318" s="22" t="str">
        <f>Def_Status_Montagem!$A$4</f>
        <v>Comprado / Esperando entrega</v>
      </c>
      <c r="E4318" s="35" t="str">
        <f>Def_Status_Montagem!$B$4</f>
        <v>Contratada (inclui etiqueta)</v>
      </c>
      <c r="F4318" s="26"/>
      <c r="G4318" s="27"/>
      <c r="H4318" s="26" t="str">
        <f t="array" ref="H4318">INDEX(Def_Instancias_Equipamentos!$E$2:$E$5135, MATCH(K4318, Def_Instancias_Equipamentos!$D$2:$D$5135, 0), 1)</f>
        <v>SI-06C2</v>
      </c>
      <c r="I4318" s="27" t="str">
        <f t="array" ref="I4318">INDEX(Def_Instancias_Equipamentos!$E$2:$E$5135, MATCH(L4318, Def_Instancias_Equipamentos!$D$2:$D$5135, 0), 1)</f>
        <v>SI-06C2</v>
      </c>
      <c r="J4318" s="27" t="str">
        <f t="shared" si="26"/>
        <v>INTERNO</v>
      </c>
      <c r="K4318" s="28" t="str">
        <f>Def_Instancias_Equipamentos!$D$572</f>
        <v>SI-06C2:DI-BPMPkup</v>
      </c>
      <c r="L4318" s="19" t="str">
        <f>Def_Instancias_Equipamentos!$D$1083</f>
        <v>SI-06C2:DI-BPMSigPatch</v>
      </c>
      <c r="M4318" s="44" t="s">
        <v>77</v>
      </c>
      <c r="N4318" s="30" t="s">
        <v>48</v>
      </c>
      <c r="O4318" s="28" t="str">
        <f>Def_Sistemas_Conectores_Cabos!$B$8</f>
        <v>SMA-RP 50-ohm</v>
      </c>
      <c r="P4318" s="19" t="str">
        <f>Def_Sistemas_Conectores_Cabos!$B$8</f>
        <v>SMA-RP 50-ohm</v>
      </c>
      <c r="Q4318" s="231" t="s">
        <v>1360</v>
      </c>
      <c r="R4318" s="45">
        <v>0.5</v>
      </c>
      <c r="S4318" s="45">
        <v>0.5</v>
      </c>
      <c r="T4318" s="19" t="str">
        <f>Def_Sistemas_Conectores_Cabos!$C$8</f>
        <v>Cabo coaxial semi-rígido</v>
      </c>
      <c r="U4318" s="56"/>
      <c r="V4318" s="33"/>
      <c r="W4318" s="33"/>
      <c r="X4318" s="33"/>
    </row>
    <row r="4319" ht="15.75" customHeight="1">
      <c r="A4319" s="19" t="str">
        <f>Def_Sistemas_Conectores_Cabos!$A$22</f>
        <v>BPM de elétrons</v>
      </c>
      <c r="B4319" s="22" t="str">
        <f>Datas_Entregas!$A$3</f>
        <v>BTS/Anel</v>
      </c>
      <c r="C4319" s="25">
        <f t="array" ref="C4319">INDEX(Datas_Entregas!$B$2:$B$100, MATCH(B4319, Datas_Entregas!$A$2:$A$100, 0), 1)</f>
        <v>43296</v>
      </c>
      <c r="D4319" s="22" t="str">
        <f>Def_Status_Montagem!$A$4</f>
        <v>Comprado / Esperando entrega</v>
      </c>
      <c r="E4319" s="35" t="str">
        <f>Def_Status_Montagem!$B$4</f>
        <v>Contratada (inclui etiqueta)</v>
      </c>
      <c r="F4319" s="26"/>
      <c r="G4319" s="27"/>
      <c r="H4319" s="26" t="str">
        <f t="array" ref="H4319">INDEX(Def_Instancias_Equipamentos!$E$2:$E$5135, MATCH(K4319, Def_Instancias_Equipamentos!$D$2:$D$5135, 0), 1)</f>
        <v>SI-06C3</v>
      </c>
      <c r="I4319" s="27" t="str">
        <f t="array" ref="I4319">INDEX(Def_Instancias_Equipamentos!$E$2:$E$5135, MATCH(L4319, Def_Instancias_Equipamentos!$D$2:$D$5135, 0), 1)</f>
        <v>SI-06C3</v>
      </c>
      <c r="J4319" s="27" t="str">
        <f t="shared" si="26"/>
        <v>INTERNO</v>
      </c>
      <c r="K4319" s="28" t="str">
        <f>Def_Instancias_Equipamentos!$D$573</f>
        <v>SI-06C3:DI-BPMPkup-1</v>
      </c>
      <c r="L4319" s="19" t="str">
        <f>Def_Instancias_Equipamentos!$D$1084</f>
        <v>SI-06C3:DI-BPMSigPatch-1</v>
      </c>
      <c r="M4319" s="44" t="s">
        <v>77</v>
      </c>
      <c r="N4319" s="30" t="s">
        <v>48</v>
      </c>
      <c r="O4319" s="28" t="str">
        <f>Def_Sistemas_Conectores_Cabos!$B$8</f>
        <v>SMA-RP 50-ohm</v>
      </c>
      <c r="P4319" s="19" t="str">
        <f>Def_Sistemas_Conectores_Cabos!$B$8</f>
        <v>SMA-RP 50-ohm</v>
      </c>
      <c r="Q4319" s="231" t="s">
        <v>1360</v>
      </c>
      <c r="R4319" s="45">
        <v>0.5</v>
      </c>
      <c r="S4319" s="45">
        <v>0.5</v>
      </c>
      <c r="T4319" s="19" t="str">
        <f>Def_Sistemas_Conectores_Cabos!$C$8</f>
        <v>Cabo coaxial semi-rígido</v>
      </c>
      <c r="U4319" s="56"/>
      <c r="V4319" s="33"/>
      <c r="W4319" s="33"/>
      <c r="X4319" s="33"/>
    </row>
    <row r="4320" ht="15.75" customHeight="1">
      <c r="A4320" s="19" t="str">
        <f>Def_Sistemas_Conectores_Cabos!$A$22</f>
        <v>BPM de elétrons</v>
      </c>
      <c r="B4320" s="22" t="str">
        <f>Datas_Entregas!$A$3</f>
        <v>BTS/Anel</v>
      </c>
      <c r="C4320" s="25">
        <f t="array" ref="C4320">INDEX(Datas_Entregas!$B$2:$B$100, MATCH(B4320, Datas_Entregas!$A$2:$A$100, 0), 1)</f>
        <v>43296</v>
      </c>
      <c r="D4320" s="22" t="str">
        <f>Def_Status_Montagem!$A$4</f>
        <v>Comprado / Esperando entrega</v>
      </c>
      <c r="E4320" s="35" t="str">
        <f>Def_Status_Montagem!$B$4</f>
        <v>Contratada (inclui etiqueta)</v>
      </c>
      <c r="F4320" s="26"/>
      <c r="G4320" s="27"/>
      <c r="H4320" s="26" t="str">
        <f t="array" ref="H4320">INDEX(Def_Instancias_Equipamentos!$E$2:$E$5135, MATCH(K4320, Def_Instancias_Equipamentos!$D$2:$D$5135, 0), 1)</f>
        <v>SI-06C3</v>
      </c>
      <c r="I4320" s="27" t="str">
        <f t="array" ref="I4320">INDEX(Def_Instancias_Equipamentos!$E$2:$E$5135, MATCH(L4320, Def_Instancias_Equipamentos!$D$2:$D$5135, 0), 1)</f>
        <v>SI-06C3</v>
      </c>
      <c r="J4320" s="27" t="str">
        <f t="shared" si="26"/>
        <v>INTERNO</v>
      </c>
      <c r="K4320" s="28" t="str">
        <f>Def_Instancias_Equipamentos!$D$574</f>
        <v>SI-06C3:DI-BPMPkup-2</v>
      </c>
      <c r="L4320" s="19" t="str">
        <f>Def_Instancias_Equipamentos!$D$1085</f>
        <v>SI-06C3:DI-BPMSigPatch-2</v>
      </c>
      <c r="M4320" s="44" t="s">
        <v>77</v>
      </c>
      <c r="N4320" s="30" t="s">
        <v>48</v>
      </c>
      <c r="O4320" s="28" t="str">
        <f>Def_Sistemas_Conectores_Cabos!$B$8</f>
        <v>SMA-RP 50-ohm</v>
      </c>
      <c r="P4320" s="19" t="str">
        <f>Def_Sistemas_Conectores_Cabos!$B$8</f>
        <v>SMA-RP 50-ohm</v>
      </c>
      <c r="Q4320" s="231" t="s">
        <v>1360</v>
      </c>
      <c r="R4320" s="45">
        <v>0.5</v>
      </c>
      <c r="S4320" s="45">
        <v>0.5</v>
      </c>
      <c r="T4320" s="19" t="str">
        <f>Def_Sistemas_Conectores_Cabos!$C$8</f>
        <v>Cabo coaxial semi-rígido</v>
      </c>
      <c r="U4320" s="56"/>
      <c r="V4320" s="33"/>
      <c r="W4320" s="33"/>
      <c r="X4320" s="33"/>
    </row>
    <row r="4321" ht="15.75" customHeight="1">
      <c r="A4321" s="19" t="str">
        <f>Def_Sistemas_Conectores_Cabos!$A$22</f>
        <v>BPM de elétrons</v>
      </c>
      <c r="B4321" s="22" t="str">
        <f>Datas_Entregas!$A$3</f>
        <v>BTS/Anel</v>
      </c>
      <c r="C4321" s="25">
        <f t="array" ref="C4321">INDEX(Datas_Entregas!$B$2:$B$100, MATCH(B4321, Datas_Entregas!$A$2:$A$100, 0), 1)</f>
        <v>43296</v>
      </c>
      <c r="D4321" s="22" t="str">
        <f>Def_Status_Montagem!$A$4</f>
        <v>Comprado / Esperando entrega</v>
      </c>
      <c r="E4321" s="35" t="str">
        <f>Def_Status_Montagem!$B$4</f>
        <v>Contratada (inclui etiqueta)</v>
      </c>
      <c r="F4321" s="26"/>
      <c r="G4321" s="27"/>
      <c r="H4321" s="26" t="str">
        <f t="array" ref="H4321">INDEX(Def_Instancias_Equipamentos!$E$2:$E$5135, MATCH(K4321, Def_Instancias_Equipamentos!$D$2:$D$5135, 0), 1)</f>
        <v>SI-06C4</v>
      </c>
      <c r="I4321" s="27" t="str">
        <f t="array" ref="I4321">INDEX(Def_Instancias_Equipamentos!$E$2:$E$5135, MATCH(L4321, Def_Instancias_Equipamentos!$D$2:$D$5135, 0), 1)</f>
        <v>SI-06C4</v>
      </c>
      <c r="J4321" s="27" t="str">
        <f t="shared" si="26"/>
        <v>INTERNO</v>
      </c>
      <c r="K4321" s="28" t="str">
        <f>Def_Instancias_Equipamentos!$D$575</f>
        <v>SI-06C4:DI-BPMPkup</v>
      </c>
      <c r="L4321" s="19" t="str">
        <f>Def_Instancias_Equipamentos!$D$1086</f>
        <v>SI-06C4:DI-BPMSigPatch</v>
      </c>
      <c r="M4321" s="44" t="s">
        <v>77</v>
      </c>
      <c r="N4321" s="30" t="s">
        <v>48</v>
      </c>
      <c r="O4321" s="28" t="str">
        <f>Def_Sistemas_Conectores_Cabos!$B$8</f>
        <v>SMA-RP 50-ohm</v>
      </c>
      <c r="P4321" s="19" t="str">
        <f>Def_Sistemas_Conectores_Cabos!$B$8</f>
        <v>SMA-RP 50-ohm</v>
      </c>
      <c r="Q4321" s="231" t="s">
        <v>1360</v>
      </c>
      <c r="R4321" s="45">
        <v>0.5</v>
      </c>
      <c r="S4321" s="45">
        <v>0.5</v>
      </c>
      <c r="T4321" s="19" t="str">
        <f>Def_Sistemas_Conectores_Cabos!$C$8</f>
        <v>Cabo coaxial semi-rígido</v>
      </c>
      <c r="U4321" s="56"/>
      <c r="V4321" s="33"/>
      <c r="W4321" s="33"/>
      <c r="X4321" s="33"/>
    </row>
    <row r="4322" ht="15.75" customHeight="1">
      <c r="A4322" s="19" t="str">
        <f>Def_Sistemas_Conectores_Cabos!$A$22</f>
        <v>BPM de elétrons</v>
      </c>
      <c r="B4322" s="22" t="str">
        <f>Datas_Entregas!$A$3</f>
        <v>BTS/Anel</v>
      </c>
      <c r="C4322" s="25">
        <f t="array" ref="C4322">INDEX(Datas_Entregas!$B$2:$B$100, MATCH(B4322, Datas_Entregas!$A$2:$A$100, 0), 1)</f>
        <v>43296</v>
      </c>
      <c r="D4322" s="22" t="str">
        <f>Def_Status_Montagem!$A$4</f>
        <v>Comprado / Esperando entrega</v>
      </c>
      <c r="E4322" s="35" t="str">
        <f>Def_Status_Montagem!$B$4</f>
        <v>Contratada (inclui etiqueta)</v>
      </c>
      <c r="F4322" s="26"/>
      <c r="G4322" s="27"/>
      <c r="H4322" s="26" t="str">
        <f t="array" ref="H4322">INDEX(Def_Instancias_Equipamentos!$E$2:$E$5135, MATCH(K4322, Def_Instancias_Equipamentos!$D$2:$D$5135, 0), 1)</f>
        <v>SI-06M1</v>
      </c>
      <c r="I4322" s="27" t="str">
        <f t="array" ref="I4322">INDEX(Def_Instancias_Equipamentos!$E$2:$E$5135, MATCH(L4322, Def_Instancias_Equipamentos!$D$2:$D$5135, 0), 1)</f>
        <v>SI-06M1</v>
      </c>
      <c r="J4322" s="27" t="str">
        <f t="shared" si="26"/>
        <v>INTERNO</v>
      </c>
      <c r="K4322" s="28" t="str">
        <f>Def_Instancias_Equipamentos!$D$576</f>
        <v>SI-06M1:DI-BPMPkup</v>
      </c>
      <c r="L4322" s="19" t="str">
        <f>Def_Instancias_Equipamentos!$D$1087</f>
        <v>SI-06M1:DI-BPMSigPatch</v>
      </c>
      <c r="M4322" s="44" t="s">
        <v>77</v>
      </c>
      <c r="N4322" s="30" t="s">
        <v>48</v>
      </c>
      <c r="O4322" s="28" t="str">
        <f>Def_Sistemas_Conectores_Cabos!$B$8</f>
        <v>SMA-RP 50-ohm</v>
      </c>
      <c r="P4322" s="19" t="str">
        <f>Def_Sistemas_Conectores_Cabos!$B$8</f>
        <v>SMA-RP 50-ohm</v>
      </c>
      <c r="Q4322" s="231" t="s">
        <v>1360</v>
      </c>
      <c r="R4322" s="45">
        <v>0.5</v>
      </c>
      <c r="S4322" s="45">
        <v>0.5</v>
      </c>
      <c r="T4322" s="19" t="str">
        <f>Def_Sistemas_Conectores_Cabos!$C$8</f>
        <v>Cabo coaxial semi-rígido</v>
      </c>
      <c r="U4322" s="56"/>
      <c r="V4322" s="33"/>
      <c r="W4322" s="33"/>
      <c r="X4322" s="33"/>
    </row>
    <row r="4323" ht="15.75" customHeight="1">
      <c r="A4323" s="19" t="str">
        <f>Def_Sistemas_Conectores_Cabos!$A$22</f>
        <v>BPM de elétrons</v>
      </c>
      <c r="B4323" s="22" t="str">
        <f>Datas_Entregas!$A$3</f>
        <v>BTS/Anel</v>
      </c>
      <c r="C4323" s="25">
        <f t="array" ref="C4323">INDEX(Datas_Entregas!$B$2:$B$100, MATCH(B4323, Datas_Entregas!$A$2:$A$100, 0), 1)</f>
        <v>43296</v>
      </c>
      <c r="D4323" s="22" t="str">
        <f>Def_Status_Montagem!$A$4</f>
        <v>Comprado / Esperando entrega</v>
      </c>
      <c r="E4323" s="35" t="str">
        <f>Def_Status_Montagem!$B$4</f>
        <v>Contratada (inclui etiqueta)</v>
      </c>
      <c r="F4323" s="26"/>
      <c r="G4323" s="27"/>
      <c r="H4323" s="26" t="str">
        <f t="array" ref="H4323">INDEX(Def_Instancias_Equipamentos!$E$2:$E$5135, MATCH(K4323, Def_Instancias_Equipamentos!$D$2:$D$5135, 0), 1)</f>
        <v>SI-06M2</v>
      </c>
      <c r="I4323" s="27" t="str">
        <f t="array" ref="I4323">INDEX(Def_Instancias_Equipamentos!$E$2:$E$5135, MATCH(L4323, Def_Instancias_Equipamentos!$D$2:$D$5135, 0), 1)</f>
        <v>SI-06M2</v>
      </c>
      <c r="J4323" s="27" t="str">
        <f t="shared" si="26"/>
        <v>INTERNO</v>
      </c>
      <c r="K4323" s="28" t="str">
        <f>Def_Instancias_Equipamentos!$D$577</f>
        <v>SI-06M2:DI-BPMPkup</v>
      </c>
      <c r="L4323" s="19" t="str">
        <f>Def_Instancias_Equipamentos!$D$1088</f>
        <v>SI-06M2:DI-BPMSigPatch</v>
      </c>
      <c r="M4323" s="44" t="s">
        <v>77</v>
      </c>
      <c r="N4323" s="30" t="s">
        <v>48</v>
      </c>
      <c r="O4323" s="28" t="str">
        <f>Def_Sistemas_Conectores_Cabos!$B$8</f>
        <v>SMA-RP 50-ohm</v>
      </c>
      <c r="P4323" s="19" t="str">
        <f>Def_Sistemas_Conectores_Cabos!$B$8</f>
        <v>SMA-RP 50-ohm</v>
      </c>
      <c r="Q4323" s="231" t="s">
        <v>1360</v>
      </c>
      <c r="R4323" s="45">
        <v>0.5</v>
      </c>
      <c r="S4323" s="45">
        <v>0.5</v>
      </c>
      <c r="T4323" s="19" t="str">
        <f>Def_Sistemas_Conectores_Cabos!$C$8</f>
        <v>Cabo coaxial semi-rígido</v>
      </c>
      <c r="U4323" s="56"/>
      <c r="V4323" s="33"/>
      <c r="W4323" s="33"/>
      <c r="X4323" s="33"/>
    </row>
    <row r="4324" ht="15.75" customHeight="1">
      <c r="A4324" s="19" t="str">
        <f>Def_Sistemas_Conectores_Cabos!$A$22</f>
        <v>BPM de elétrons</v>
      </c>
      <c r="B4324" s="22" t="str">
        <f>Datas_Entregas!$A$3</f>
        <v>BTS/Anel</v>
      </c>
      <c r="C4324" s="25">
        <f t="array" ref="C4324">INDEX(Datas_Entregas!$B$2:$B$100, MATCH(B4324, Datas_Entregas!$A$2:$A$100, 0), 1)</f>
        <v>43296</v>
      </c>
      <c r="D4324" s="22" t="str">
        <f>Def_Status_Montagem!$A$4</f>
        <v>Comprado / Esperando entrega</v>
      </c>
      <c r="E4324" s="35" t="str">
        <f>Def_Status_Montagem!$B$4</f>
        <v>Contratada (inclui etiqueta)</v>
      </c>
      <c r="F4324" s="26"/>
      <c r="G4324" s="27"/>
      <c r="H4324" s="26" t="str">
        <f t="array" ref="H4324">INDEX(Def_Instancias_Equipamentos!$E$2:$E$5135, MATCH(K4324, Def_Instancias_Equipamentos!$D$2:$D$5135, 0), 1)</f>
        <v>SI-06SB</v>
      </c>
      <c r="I4324" s="27" t="str">
        <f t="array" ref="I4324">INDEX(Def_Instancias_Equipamentos!$E$2:$E$5135, MATCH(L4324, Def_Instancias_Equipamentos!$D$2:$D$5135, 0), 1)</f>
        <v>SI-06SB</v>
      </c>
      <c r="J4324" s="27" t="str">
        <f t="shared" si="26"/>
        <v>INTERNO</v>
      </c>
      <c r="K4324" s="28" t="str">
        <f>Def_Instancias_Equipamentos!$D$700</f>
        <v>SI-06SB:DI-BPMPkup-1</v>
      </c>
      <c r="L4324" s="19" t="str">
        <f>Def_Instancias_Equipamentos!$D$1211</f>
        <v>SI-06SB:DI-BPMSigPatch-1</v>
      </c>
      <c r="M4324" s="44" t="s">
        <v>77</v>
      </c>
      <c r="N4324" s="30" t="s">
        <v>48</v>
      </c>
      <c r="O4324" s="28" t="str">
        <f>Def_Sistemas_Conectores_Cabos!$B$8</f>
        <v>SMA-RP 50-ohm</v>
      </c>
      <c r="P4324" s="19" t="str">
        <f>Def_Sistemas_Conectores_Cabos!$B$8</f>
        <v>SMA-RP 50-ohm</v>
      </c>
      <c r="Q4324" s="231" t="s">
        <v>1360</v>
      </c>
      <c r="R4324" s="45">
        <v>0.5</v>
      </c>
      <c r="S4324" s="45">
        <v>0.5</v>
      </c>
      <c r="T4324" s="19" t="str">
        <f>Def_Sistemas_Conectores_Cabos!$C$8</f>
        <v>Cabo coaxial semi-rígido</v>
      </c>
      <c r="U4324" s="56"/>
      <c r="V4324" s="33"/>
      <c r="W4324" s="33"/>
      <c r="X4324" s="33"/>
    </row>
    <row r="4325" ht="15.75" customHeight="1">
      <c r="A4325" s="19" t="str">
        <f>Def_Sistemas_Conectores_Cabos!$A$22</f>
        <v>BPM de elétrons</v>
      </c>
      <c r="B4325" s="22" t="str">
        <f>Datas_Entregas!$A$3</f>
        <v>BTS/Anel</v>
      </c>
      <c r="C4325" s="25">
        <f t="array" ref="C4325">INDEX(Datas_Entregas!$B$2:$B$100, MATCH(B4325, Datas_Entregas!$A$2:$A$100, 0), 1)</f>
        <v>43296</v>
      </c>
      <c r="D4325" s="22" t="str">
        <f>Def_Status_Montagem!$A$4</f>
        <v>Comprado / Esperando entrega</v>
      </c>
      <c r="E4325" s="35" t="str">
        <f>Def_Status_Montagem!$B$4</f>
        <v>Contratada (inclui etiqueta)</v>
      </c>
      <c r="F4325" s="26"/>
      <c r="G4325" s="27"/>
      <c r="H4325" s="26" t="str">
        <f t="array" ref="H4325">INDEX(Def_Instancias_Equipamentos!$E$2:$E$5135, MATCH(K4325, Def_Instancias_Equipamentos!$D$2:$D$5135, 0), 1)</f>
        <v>SI-06SB</v>
      </c>
      <c r="I4325" s="27" t="str">
        <f t="array" ref="I4325">INDEX(Def_Instancias_Equipamentos!$E$2:$E$5135, MATCH(L4325, Def_Instancias_Equipamentos!$D$2:$D$5135, 0), 1)</f>
        <v>SI-06SB</v>
      </c>
      <c r="J4325" s="27" t="str">
        <f t="shared" si="26"/>
        <v>INTERNO</v>
      </c>
      <c r="K4325" s="28" t="str">
        <f>Def_Instancias_Equipamentos!$D$701</f>
        <v>SI-06SB:DI-BPMPkup-2</v>
      </c>
      <c r="L4325" s="19" t="str">
        <f>Def_Instancias_Equipamentos!$D$1212</f>
        <v>SI-06SB:DI-BPMSigPatch-2</v>
      </c>
      <c r="M4325" s="44" t="s">
        <v>77</v>
      </c>
      <c r="N4325" s="30" t="s">
        <v>48</v>
      </c>
      <c r="O4325" s="28" t="str">
        <f>Def_Sistemas_Conectores_Cabos!$B$8</f>
        <v>SMA-RP 50-ohm</v>
      </c>
      <c r="P4325" s="19" t="str">
        <f>Def_Sistemas_Conectores_Cabos!$B$8</f>
        <v>SMA-RP 50-ohm</v>
      </c>
      <c r="Q4325" s="231" t="s">
        <v>1360</v>
      </c>
      <c r="R4325" s="45">
        <v>0.5</v>
      </c>
      <c r="S4325" s="45">
        <v>0.5</v>
      </c>
      <c r="T4325" s="19" t="str">
        <f>Def_Sistemas_Conectores_Cabos!$C$8</f>
        <v>Cabo coaxial semi-rígido</v>
      </c>
      <c r="U4325" s="56"/>
      <c r="V4325" s="33"/>
      <c r="W4325" s="33"/>
      <c r="X4325" s="33"/>
    </row>
    <row r="4326" ht="15.75" customHeight="1">
      <c r="A4326" s="19" t="str">
        <f>Def_Sistemas_Conectores_Cabos!$A$22</f>
        <v>BPM de elétrons</v>
      </c>
      <c r="B4326" s="22" t="str">
        <f>Datas_Entregas!$A$3</f>
        <v>BTS/Anel</v>
      </c>
      <c r="C4326" s="25">
        <f t="array" ref="C4326">INDEX(Datas_Entregas!$B$2:$B$100, MATCH(B4326, Datas_Entregas!$A$2:$A$100, 0), 1)</f>
        <v>43296</v>
      </c>
      <c r="D4326" s="22" t="str">
        <f>Def_Status_Montagem!$A$4</f>
        <v>Comprado / Esperando entrega</v>
      </c>
      <c r="E4326" s="35" t="str">
        <f>Def_Status_Montagem!$B$4</f>
        <v>Contratada (inclui etiqueta)</v>
      </c>
      <c r="F4326" s="26"/>
      <c r="G4326" s="27"/>
      <c r="H4326" s="26" t="str">
        <f t="array" ref="H4326">INDEX(Def_Instancias_Equipamentos!$E$2:$E$5135, MATCH(K4326, Def_Instancias_Equipamentos!$D$2:$D$5135, 0), 1)</f>
        <v>SI-07C1</v>
      </c>
      <c r="I4326" s="27" t="str">
        <f t="array" ref="I4326">INDEX(Def_Instancias_Equipamentos!$E$2:$E$5135, MATCH(L4326, Def_Instancias_Equipamentos!$D$2:$D$5135, 0), 1)</f>
        <v>SI-07C1</v>
      </c>
      <c r="J4326" s="27" t="str">
        <f t="shared" si="26"/>
        <v>INTERNO</v>
      </c>
      <c r="K4326" s="28" t="str">
        <f>Def_Instancias_Equipamentos!$D$578</f>
        <v>SI-07C1:DI-BPMPkup-1</v>
      </c>
      <c r="L4326" s="19" t="str">
        <f>Def_Instancias_Equipamentos!$D$1089</f>
        <v>SI-07C1:DI-BPMSigPatch-1</v>
      </c>
      <c r="M4326" s="44" t="s">
        <v>77</v>
      </c>
      <c r="N4326" s="30" t="s">
        <v>48</v>
      </c>
      <c r="O4326" s="28" t="str">
        <f>Def_Sistemas_Conectores_Cabos!$B$8</f>
        <v>SMA-RP 50-ohm</v>
      </c>
      <c r="P4326" s="19" t="str">
        <f>Def_Sistemas_Conectores_Cabos!$B$8</f>
        <v>SMA-RP 50-ohm</v>
      </c>
      <c r="Q4326" s="231" t="s">
        <v>1360</v>
      </c>
      <c r="R4326" s="45">
        <v>0.5</v>
      </c>
      <c r="S4326" s="45">
        <v>0.5</v>
      </c>
      <c r="T4326" s="19" t="str">
        <f>Def_Sistemas_Conectores_Cabos!$C$8</f>
        <v>Cabo coaxial semi-rígido</v>
      </c>
      <c r="U4326" s="56"/>
      <c r="V4326" s="33"/>
      <c r="W4326" s="33"/>
      <c r="X4326" s="33"/>
    </row>
    <row r="4327" ht="15.75" customHeight="1">
      <c r="A4327" s="19" t="str">
        <f>Def_Sistemas_Conectores_Cabos!$A$22</f>
        <v>BPM de elétrons</v>
      </c>
      <c r="B4327" s="22" t="str">
        <f>Datas_Entregas!$A$3</f>
        <v>BTS/Anel</v>
      </c>
      <c r="C4327" s="25">
        <f t="array" ref="C4327">INDEX(Datas_Entregas!$B$2:$B$100, MATCH(B4327, Datas_Entregas!$A$2:$A$100, 0), 1)</f>
        <v>43296</v>
      </c>
      <c r="D4327" s="22" t="str">
        <f>Def_Status_Montagem!$A$4</f>
        <v>Comprado / Esperando entrega</v>
      </c>
      <c r="E4327" s="35" t="str">
        <f>Def_Status_Montagem!$B$4</f>
        <v>Contratada (inclui etiqueta)</v>
      </c>
      <c r="F4327" s="26"/>
      <c r="G4327" s="27"/>
      <c r="H4327" s="26" t="str">
        <f t="array" ref="H4327">INDEX(Def_Instancias_Equipamentos!$E$2:$E$5135, MATCH(K4327, Def_Instancias_Equipamentos!$D$2:$D$5135, 0), 1)</f>
        <v>SI-07C1</v>
      </c>
      <c r="I4327" s="27" t="str">
        <f t="array" ref="I4327">INDEX(Def_Instancias_Equipamentos!$E$2:$E$5135, MATCH(L4327, Def_Instancias_Equipamentos!$D$2:$D$5135, 0), 1)</f>
        <v>SI-07C1</v>
      </c>
      <c r="J4327" s="27" t="str">
        <f t="shared" si="26"/>
        <v>INTERNO</v>
      </c>
      <c r="K4327" s="28" t="str">
        <f>Def_Instancias_Equipamentos!$D$579</f>
        <v>SI-07C1:DI-BPMPkup-2</v>
      </c>
      <c r="L4327" s="19" t="str">
        <f>Def_Instancias_Equipamentos!$D$1090</f>
        <v>SI-07C1:DI-BPMSigPatch-2</v>
      </c>
      <c r="M4327" s="44" t="s">
        <v>77</v>
      </c>
      <c r="N4327" s="30" t="s">
        <v>48</v>
      </c>
      <c r="O4327" s="28" t="str">
        <f>Def_Sistemas_Conectores_Cabos!$B$8</f>
        <v>SMA-RP 50-ohm</v>
      </c>
      <c r="P4327" s="19" t="str">
        <f>Def_Sistemas_Conectores_Cabos!$B$8</f>
        <v>SMA-RP 50-ohm</v>
      </c>
      <c r="Q4327" s="231" t="s">
        <v>1360</v>
      </c>
      <c r="R4327" s="45">
        <v>0.5</v>
      </c>
      <c r="S4327" s="45">
        <v>0.5</v>
      </c>
      <c r="T4327" s="19" t="str">
        <f>Def_Sistemas_Conectores_Cabos!$C$8</f>
        <v>Cabo coaxial semi-rígido</v>
      </c>
      <c r="U4327" s="56"/>
      <c r="V4327" s="33"/>
      <c r="W4327" s="33"/>
      <c r="X4327" s="33"/>
    </row>
    <row r="4328" ht="15.75" customHeight="1">
      <c r="A4328" s="19" t="str">
        <f>Def_Sistemas_Conectores_Cabos!$A$22</f>
        <v>BPM de elétrons</v>
      </c>
      <c r="B4328" s="22" t="str">
        <f>Datas_Entregas!$A$3</f>
        <v>BTS/Anel</v>
      </c>
      <c r="C4328" s="25">
        <f t="array" ref="C4328">INDEX(Datas_Entregas!$B$2:$B$100, MATCH(B4328, Datas_Entregas!$A$2:$A$100, 0), 1)</f>
        <v>43296</v>
      </c>
      <c r="D4328" s="22" t="str">
        <f>Def_Status_Montagem!$A$4</f>
        <v>Comprado / Esperando entrega</v>
      </c>
      <c r="E4328" s="35" t="str">
        <f>Def_Status_Montagem!$B$4</f>
        <v>Contratada (inclui etiqueta)</v>
      </c>
      <c r="F4328" s="26"/>
      <c r="G4328" s="27"/>
      <c r="H4328" s="26" t="str">
        <f t="array" ref="H4328">INDEX(Def_Instancias_Equipamentos!$E$2:$E$5135, MATCH(K4328, Def_Instancias_Equipamentos!$D$2:$D$5135, 0), 1)</f>
        <v>SI-07C2</v>
      </c>
      <c r="I4328" s="27" t="str">
        <f t="array" ref="I4328">INDEX(Def_Instancias_Equipamentos!$E$2:$E$5135, MATCH(L4328, Def_Instancias_Equipamentos!$D$2:$D$5135, 0), 1)</f>
        <v>SI-07C2</v>
      </c>
      <c r="J4328" s="27" t="str">
        <f t="shared" si="26"/>
        <v>INTERNO</v>
      </c>
      <c r="K4328" s="28" t="str">
        <f>Def_Instancias_Equipamentos!$D$580</f>
        <v>SI-07C2:DI-BPMPkup</v>
      </c>
      <c r="L4328" s="19" t="str">
        <f>Def_Instancias_Equipamentos!$D$1091</f>
        <v>SI-07C2:DI-BPMSigPatch</v>
      </c>
      <c r="M4328" s="44" t="s">
        <v>77</v>
      </c>
      <c r="N4328" s="30" t="s">
        <v>48</v>
      </c>
      <c r="O4328" s="28" t="str">
        <f>Def_Sistemas_Conectores_Cabos!$B$8</f>
        <v>SMA-RP 50-ohm</v>
      </c>
      <c r="P4328" s="19" t="str">
        <f>Def_Sistemas_Conectores_Cabos!$B$8</f>
        <v>SMA-RP 50-ohm</v>
      </c>
      <c r="Q4328" s="231" t="s">
        <v>1360</v>
      </c>
      <c r="R4328" s="45">
        <v>0.5</v>
      </c>
      <c r="S4328" s="45">
        <v>0.5</v>
      </c>
      <c r="T4328" s="19" t="str">
        <f>Def_Sistemas_Conectores_Cabos!$C$8</f>
        <v>Cabo coaxial semi-rígido</v>
      </c>
      <c r="U4328" s="56"/>
      <c r="V4328" s="33"/>
      <c r="W4328" s="33"/>
      <c r="X4328" s="33"/>
    </row>
    <row r="4329" ht="15.75" customHeight="1">
      <c r="A4329" s="19" t="str">
        <f>Def_Sistemas_Conectores_Cabos!$A$22</f>
        <v>BPM de elétrons</v>
      </c>
      <c r="B4329" s="22" t="str">
        <f>Datas_Entregas!$A$3</f>
        <v>BTS/Anel</v>
      </c>
      <c r="C4329" s="25">
        <f t="array" ref="C4329">INDEX(Datas_Entregas!$B$2:$B$100, MATCH(B4329, Datas_Entregas!$A$2:$A$100, 0), 1)</f>
        <v>43296</v>
      </c>
      <c r="D4329" s="22" t="str">
        <f>Def_Status_Montagem!$A$4</f>
        <v>Comprado / Esperando entrega</v>
      </c>
      <c r="E4329" s="35" t="str">
        <f>Def_Status_Montagem!$B$4</f>
        <v>Contratada (inclui etiqueta)</v>
      </c>
      <c r="F4329" s="26"/>
      <c r="G4329" s="27"/>
      <c r="H4329" s="26" t="str">
        <f t="array" ref="H4329">INDEX(Def_Instancias_Equipamentos!$E$2:$E$5135, MATCH(K4329, Def_Instancias_Equipamentos!$D$2:$D$5135, 0), 1)</f>
        <v>SI-07C3</v>
      </c>
      <c r="I4329" s="27" t="str">
        <f t="array" ref="I4329">INDEX(Def_Instancias_Equipamentos!$E$2:$E$5135, MATCH(L4329, Def_Instancias_Equipamentos!$D$2:$D$5135, 0), 1)</f>
        <v>SI-07C3</v>
      </c>
      <c r="J4329" s="27" t="str">
        <f t="shared" si="26"/>
        <v>INTERNO</v>
      </c>
      <c r="K4329" s="28" t="str">
        <f>Def_Instancias_Equipamentos!$D$581</f>
        <v>SI-07C3:DI-BPMPkup-1</v>
      </c>
      <c r="L4329" s="19" t="str">
        <f>Def_Instancias_Equipamentos!$D$1092</f>
        <v>SI-07C3:DI-BPMSigPatch-1</v>
      </c>
      <c r="M4329" s="44" t="s">
        <v>77</v>
      </c>
      <c r="N4329" s="30" t="s">
        <v>48</v>
      </c>
      <c r="O4329" s="28" t="str">
        <f>Def_Sistemas_Conectores_Cabos!$B$8</f>
        <v>SMA-RP 50-ohm</v>
      </c>
      <c r="P4329" s="19" t="str">
        <f>Def_Sistemas_Conectores_Cabos!$B$8</f>
        <v>SMA-RP 50-ohm</v>
      </c>
      <c r="Q4329" s="231" t="s">
        <v>1360</v>
      </c>
      <c r="R4329" s="45">
        <v>0.5</v>
      </c>
      <c r="S4329" s="45">
        <v>0.5</v>
      </c>
      <c r="T4329" s="19" t="str">
        <f>Def_Sistemas_Conectores_Cabos!$C$8</f>
        <v>Cabo coaxial semi-rígido</v>
      </c>
      <c r="U4329" s="56"/>
      <c r="V4329" s="33"/>
      <c r="W4329" s="33"/>
      <c r="X4329" s="33"/>
    </row>
    <row r="4330" ht="15.75" customHeight="1">
      <c r="A4330" s="19" t="str">
        <f>Def_Sistemas_Conectores_Cabos!$A$22</f>
        <v>BPM de elétrons</v>
      </c>
      <c r="B4330" s="22" t="str">
        <f>Datas_Entregas!$A$3</f>
        <v>BTS/Anel</v>
      </c>
      <c r="C4330" s="25">
        <f t="array" ref="C4330">INDEX(Datas_Entregas!$B$2:$B$100, MATCH(B4330, Datas_Entregas!$A$2:$A$100, 0), 1)</f>
        <v>43296</v>
      </c>
      <c r="D4330" s="22" t="str">
        <f>Def_Status_Montagem!$A$4</f>
        <v>Comprado / Esperando entrega</v>
      </c>
      <c r="E4330" s="35" t="str">
        <f>Def_Status_Montagem!$B$4</f>
        <v>Contratada (inclui etiqueta)</v>
      </c>
      <c r="F4330" s="26"/>
      <c r="G4330" s="27"/>
      <c r="H4330" s="26" t="str">
        <f t="array" ref="H4330">INDEX(Def_Instancias_Equipamentos!$E$2:$E$5135, MATCH(K4330, Def_Instancias_Equipamentos!$D$2:$D$5135, 0), 1)</f>
        <v>SI-07C3</v>
      </c>
      <c r="I4330" s="27" t="str">
        <f t="array" ref="I4330">INDEX(Def_Instancias_Equipamentos!$E$2:$E$5135, MATCH(L4330, Def_Instancias_Equipamentos!$D$2:$D$5135, 0), 1)</f>
        <v>SI-07C3</v>
      </c>
      <c r="J4330" s="27" t="str">
        <f t="shared" si="26"/>
        <v>INTERNO</v>
      </c>
      <c r="K4330" s="28" t="str">
        <f>Def_Instancias_Equipamentos!$D$582</f>
        <v>SI-07C3:DI-BPMPkup-2</v>
      </c>
      <c r="L4330" s="19" t="str">
        <f>Def_Instancias_Equipamentos!$D$1093</f>
        <v>SI-07C3:DI-BPMSigPatch-2</v>
      </c>
      <c r="M4330" s="44" t="s">
        <v>77</v>
      </c>
      <c r="N4330" s="30" t="s">
        <v>48</v>
      </c>
      <c r="O4330" s="28" t="str">
        <f>Def_Sistemas_Conectores_Cabos!$B$8</f>
        <v>SMA-RP 50-ohm</v>
      </c>
      <c r="P4330" s="19" t="str">
        <f>Def_Sistemas_Conectores_Cabos!$B$8</f>
        <v>SMA-RP 50-ohm</v>
      </c>
      <c r="Q4330" s="231" t="s">
        <v>1360</v>
      </c>
      <c r="R4330" s="45">
        <v>0.5</v>
      </c>
      <c r="S4330" s="45">
        <v>0.5</v>
      </c>
      <c r="T4330" s="19" t="str">
        <f>Def_Sistemas_Conectores_Cabos!$C$8</f>
        <v>Cabo coaxial semi-rígido</v>
      </c>
      <c r="U4330" s="56"/>
      <c r="V4330" s="33"/>
      <c r="W4330" s="33"/>
      <c r="X4330" s="33"/>
    </row>
    <row r="4331" ht="15.75" customHeight="1">
      <c r="A4331" s="19" t="str">
        <f>Def_Sistemas_Conectores_Cabos!$A$22</f>
        <v>BPM de elétrons</v>
      </c>
      <c r="B4331" s="22" t="str">
        <f>Datas_Entregas!$A$3</f>
        <v>BTS/Anel</v>
      </c>
      <c r="C4331" s="25">
        <f t="array" ref="C4331">INDEX(Datas_Entregas!$B$2:$B$100, MATCH(B4331, Datas_Entregas!$A$2:$A$100, 0), 1)</f>
        <v>43296</v>
      </c>
      <c r="D4331" s="22" t="str">
        <f>Def_Status_Montagem!$A$4</f>
        <v>Comprado / Esperando entrega</v>
      </c>
      <c r="E4331" s="35" t="str">
        <f>Def_Status_Montagem!$B$4</f>
        <v>Contratada (inclui etiqueta)</v>
      </c>
      <c r="F4331" s="26"/>
      <c r="G4331" s="27"/>
      <c r="H4331" s="26" t="str">
        <f t="array" ref="H4331">INDEX(Def_Instancias_Equipamentos!$E$2:$E$5135, MATCH(K4331, Def_Instancias_Equipamentos!$D$2:$D$5135, 0), 1)</f>
        <v>SI-07C4</v>
      </c>
      <c r="I4331" s="27" t="str">
        <f t="array" ref="I4331">INDEX(Def_Instancias_Equipamentos!$E$2:$E$5135, MATCH(L4331, Def_Instancias_Equipamentos!$D$2:$D$5135, 0), 1)</f>
        <v>SI-07C4</v>
      </c>
      <c r="J4331" s="27" t="str">
        <f t="shared" si="26"/>
        <v>INTERNO</v>
      </c>
      <c r="K4331" s="28" t="str">
        <f>Def_Instancias_Equipamentos!$D$583</f>
        <v>SI-07C4:DI-BPMPkup</v>
      </c>
      <c r="L4331" s="19" t="str">
        <f>Def_Instancias_Equipamentos!$D$1094</f>
        <v>SI-07C4:DI-BPMSigPatch</v>
      </c>
      <c r="M4331" s="44" t="s">
        <v>77</v>
      </c>
      <c r="N4331" s="30" t="s">
        <v>48</v>
      </c>
      <c r="O4331" s="28" t="str">
        <f>Def_Sistemas_Conectores_Cabos!$B$8</f>
        <v>SMA-RP 50-ohm</v>
      </c>
      <c r="P4331" s="19" t="str">
        <f>Def_Sistemas_Conectores_Cabos!$B$8</f>
        <v>SMA-RP 50-ohm</v>
      </c>
      <c r="Q4331" s="231" t="s">
        <v>1360</v>
      </c>
      <c r="R4331" s="45">
        <v>0.5</v>
      </c>
      <c r="S4331" s="45">
        <v>0.5</v>
      </c>
      <c r="T4331" s="19" t="str">
        <f>Def_Sistemas_Conectores_Cabos!$C$8</f>
        <v>Cabo coaxial semi-rígido</v>
      </c>
      <c r="U4331" s="56"/>
      <c r="V4331" s="33"/>
      <c r="W4331" s="33"/>
      <c r="X4331" s="33"/>
    </row>
    <row r="4332" ht="15.75" customHeight="1">
      <c r="A4332" s="19" t="str">
        <f>Def_Sistemas_Conectores_Cabos!$A$22</f>
        <v>BPM de elétrons</v>
      </c>
      <c r="B4332" s="22" t="str">
        <f>Datas_Entregas!$A$3</f>
        <v>BTS/Anel</v>
      </c>
      <c r="C4332" s="25">
        <f t="array" ref="C4332">INDEX(Datas_Entregas!$B$2:$B$100, MATCH(B4332, Datas_Entregas!$A$2:$A$100, 0), 1)</f>
        <v>43296</v>
      </c>
      <c r="D4332" s="22" t="str">
        <f>Def_Status_Montagem!$A$4</f>
        <v>Comprado / Esperando entrega</v>
      </c>
      <c r="E4332" s="35" t="str">
        <f>Def_Status_Montagem!$B$4</f>
        <v>Contratada (inclui etiqueta)</v>
      </c>
      <c r="F4332" s="26"/>
      <c r="G4332" s="27"/>
      <c r="H4332" s="26" t="str">
        <f t="array" ref="H4332">INDEX(Def_Instancias_Equipamentos!$E$2:$E$5135, MATCH(K4332, Def_Instancias_Equipamentos!$D$2:$D$5135, 0), 1)</f>
        <v>SI-07M1</v>
      </c>
      <c r="I4332" s="27" t="str">
        <f t="array" ref="I4332">INDEX(Def_Instancias_Equipamentos!$E$2:$E$5135, MATCH(L4332, Def_Instancias_Equipamentos!$D$2:$D$5135, 0), 1)</f>
        <v>SI-07M1</v>
      </c>
      <c r="J4332" s="27" t="str">
        <f t="shared" si="26"/>
        <v>INTERNO</v>
      </c>
      <c r="K4332" s="28" t="str">
        <f>Def_Instancias_Equipamentos!$D$584</f>
        <v>SI-07M1:DI-BPMPkup</v>
      </c>
      <c r="L4332" s="19" t="str">
        <f>Def_Instancias_Equipamentos!$D$1095</f>
        <v>SI-07M1:DI-BPMSigPatch</v>
      </c>
      <c r="M4332" s="44" t="s">
        <v>77</v>
      </c>
      <c r="N4332" s="30" t="s">
        <v>48</v>
      </c>
      <c r="O4332" s="28" t="str">
        <f>Def_Sistemas_Conectores_Cabos!$B$8</f>
        <v>SMA-RP 50-ohm</v>
      </c>
      <c r="P4332" s="19" t="str">
        <f>Def_Sistemas_Conectores_Cabos!$B$8</f>
        <v>SMA-RP 50-ohm</v>
      </c>
      <c r="Q4332" s="231" t="s">
        <v>1360</v>
      </c>
      <c r="R4332" s="45">
        <v>0.5</v>
      </c>
      <c r="S4332" s="45">
        <v>0.5</v>
      </c>
      <c r="T4332" s="19" t="str">
        <f>Def_Sistemas_Conectores_Cabos!$C$8</f>
        <v>Cabo coaxial semi-rígido</v>
      </c>
      <c r="U4332" s="56"/>
      <c r="V4332" s="33"/>
      <c r="W4332" s="33"/>
      <c r="X4332" s="33"/>
    </row>
    <row r="4333" ht="15.75" customHeight="1">
      <c r="A4333" s="19" t="str">
        <f>Def_Sistemas_Conectores_Cabos!$A$22</f>
        <v>BPM de elétrons</v>
      </c>
      <c r="B4333" s="22" t="str">
        <f>Datas_Entregas!$A$3</f>
        <v>BTS/Anel</v>
      </c>
      <c r="C4333" s="25">
        <f t="array" ref="C4333">INDEX(Datas_Entregas!$B$2:$B$100, MATCH(B4333, Datas_Entregas!$A$2:$A$100, 0), 1)</f>
        <v>43296</v>
      </c>
      <c r="D4333" s="22" t="str">
        <f>Def_Status_Montagem!$A$4</f>
        <v>Comprado / Esperando entrega</v>
      </c>
      <c r="E4333" s="35" t="str">
        <f>Def_Status_Montagem!$B$4</f>
        <v>Contratada (inclui etiqueta)</v>
      </c>
      <c r="F4333" s="26"/>
      <c r="G4333" s="27"/>
      <c r="H4333" s="26" t="str">
        <f t="array" ref="H4333">INDEX(Def_Instancias_Equipamentos!$E$2:$E$5135, MATCH(K4333, Def_Instancias_Equipamentos!$D$2:$D$5135, 0), 1)</f>
        <v>SI-07M2</v>
      </c>
      <c r="I4333" s="27" t="str">
        <f t="array" ref="I4333">INDEX(Def_Instancias_Equipamentos!$E$2:$E$5135, MATCH(L4333, Def_Instancias_Equipamentos!$D$2:$D$5135, 0), 1)</f>
        <v>SI-07M2</v>
      </c>
      <c r="J4333" s="27" t="str">
        <f t="shared" si="26"/>
        <v>INTERNO</v>
      </c>
      <c r="K4333" s="28" t="str">
        <f>Def_Instancias_Equipamentos!$D$585</f>
        <v>SI-07M2:DI-BPMPkup</v>
      </c>
      <c r="L4333" s="19" t="str">
        <f>Def_Instancias_Equipamentos!$D$1096</f>
        <v>SI-07M2:DI-BPMSigPatch</v>
      </c>
      <c r="M4333" s="44" t="s">
        <v>77</v>
      </c>
      <c r="N4333" s="30" t="s">
        <v>48</v>
      </c>
      <c r="O4333" s="28" t="str">
        <f>Def_Sistemas_Conectores_Cabos!$B$8</f>
        <v>SMA-RP 50-ohm</v>
      </c>
      <c r="P4333" s="19" t="str">
        <f>Def_Sistemas_Conectores_Cabos!$B$8</f>
        <v>SMA-RP 50-ohm</v>
      </c>
      <c r="Q4333" s="231" t="s">
        <v>1360</v>
      </c>
      <c r="R4333" s="45">
        <v>0.5</v>
      </c>
      <c r="S4333" s="45">
        <v>0.5</v>
      </c>
      <c r="T4333" s="19" t="str">
        <f>Def_Sistemas_Conectores_Cabos!$C$8</f>
        <v>Cabo coaxial semi-rígido</v>
      </c>
      <c r="U4333" s="56"/>
      <c r="V4333" s="33"/>
      <c r="W4333" s="33"/>
      <c r="X4333" s="33"/>
    </row>
    <row r="4334" ht="15.75" customHeight="1">
      <c r="A4334" s="19" t="str">
        <f>Def_Sistemas_Conectores_Cabos!$A$22</f>
        <v>BPM de elétrons</v>
      </c>
      <c r="B4334" s="22" t="str">
        <f>Datas_Entregas!$A$3</f>
        <v>BTS/Anel</v>
      </c>
      <c r="C4334" s="25">
        <f t="array" ref="C4334">INDEX(Datas_Entregas!$B$2:$B$100, MATCH(B4334, Datas_Entregas!$A$2:$A$100, 0), 1)</f>
        <v>43296</v>
      </c>
      <c r="D4334" s="22" t="str">
        <f>Def_Status_Montagem!$A$4</f>
        <v>Comprado / Esperando entrega</v>
      </c>
      <c r="E4334" s="35" t="str">
        <f>Def_Status_Montagem!$B$4</f>
        <v>Contratada (inclui etiqueta)</v>
      </c>
      <c r="F4334" s="26"/>
      <c r="G4334" s="27"/>
      <c r="H4334" s="26" t="str">
        <f t="array" ref="H4334">INDEX(Def_Instancias_Equipamentos!$E$2:$E$5135, MATCH(K4334, Def_Instancias_Equipamentos!$D$2:$D$5135, 0), 1)</f>
        <v>SI-07SP</v>
      </c>
      <c r="I4334" s="27" t="str">
        <f t="array" ref="I4334">INDEX(Def_Instancias_Equipamentos!$E$2:$E$5135, MATCH(L4334, Def_Instancias_Equipamentos!$D$2:$D$5135, 0), 1)</f>
        <v>SI-07SP</v>
      </c>
      <c r="J4334" s="27" t="str">
        <f t="shared" si="26"/>
        <v>INTERNO</v>
      </c>
      <c r="K4334" s="28" t="str">
        <f>Def_Instancias_Equipamentos!$D$702</f>
        <v>SI-07SP:DI-BPMPkup-1</v>
      </c>
      <c r="L4334" s="19" t="str">
        <f>Def_Instancias_Equipamentos!$D$1213</f>
        <v>SI-07SP:DI-BPMSigPatch-1</v>
      </c>
      <c r="M4334" s="44" t="s">
        <v>77</v>
      </c>
      <c r="N4334" s="30" t="s">
        <v>48</v>
      </c>
      <c r="O4334" s="28" t="str">
        <f>Def_Sistemas_Conectores_Cabos!$B$8</f>
        <v>SMA-RP 50-ohm</v>
      </c>
      <c r="P4334" s="19" t="str">
        <f>Def_Sistemas_Conectores_Cabos!$B$8</f>
        <v>SMA-RP 50-ohm</v>
      </c>
      <c r="Q4334" s="231" t="s">
        <v>1360</v>
      </c>
      <c r="R4334" s="45">
        <v>0.5</v>
      </c>
      <c r="S4334" s="45">
        <v>0.5</v>
      </c>
      <c r="T4334" s="19" t="str">
        <f>Def_Sistemas_Conectores_Cabos!$C$8</f>
        <v>Cabo coaxial semi-rígido</v>
      </c>
      <c r="U4334" s="56"/>
      <c r="V4334" s="33"/>
      <c r="W4334" s="33"/>
      <c r="X4334" s="33"/>
    </row>
    <row r="4335" ht="15.75" customHeight="1">
      <c r="A4335" s="19" t="str">
        <f>Def_Sistemas_Conectores_Cabos!$A$22</f>
        <v>BPM de elétrons</v>
      </c>
      <c r="B4335" s="22" t="str">
        <f>Datas_Entregas!$A$3</f>
        <v>BTS/Anel</v>
      </c>
      <c r="C4335" s="25">
        <f t="array" ref="C4335">INDEX(Datas_Entregas!$B$2:$B$100, MATCH(B4335, Datas_Entregas!$A$2:$A$100, 0), 1)</f>
        <v>43296</v>
      </c>
      <c r="D4335" s="22" t="str">
        <f>Def_Status_Montagem!$A$4</f>
        <v>Comprado / Esperando entrega</v>
      </c>
      <c r="E4335" s="35" t="str">
        <f>Def_Status_Montagem!$B$4</f>
        <v>Contratada (inclui etiqueta)</v>
      </c>
      <c r="F4335" s="26"/>
      <c r="G4335" s="27"/>
      <c r="H4335" s="26" t="str">
        <f t="array" ref="H4335">INDEX(Def_Instancias_Equipamentos!$E$2:$E$5135, MATCH(K4335, Def_Instancias_Equipamentos!$D$2:$D$5135, 0), 1)</f>
        <v>SI-07SP</v>
      </c>
      <c r="I4335" s="27" t="str">
        <f t="array" ref="I4335">INDEX(Def_Instancias_Equipamentos!$E$2:$E$5135, MATCH(L4335, Def_Instancias_Equipamentos!$D$2:$D$5135, 0), 1)</f>
        <v>SI-07SP</v>
      </c>
      <c r="J4335" s="27" t="str">
        <f t="shared" si="26"/>
        <v>INTERNO</v>
      </c>
      <c r="K4335" s="28" t="str">
        <f>Def_Instancias_Equipamentos!$D$703</f>
        <v>SI-07SP:DI-BPMPkup-2</v>
      </c>
      <c r="L4335" s="19" t="str">
        <f>Def_Instancias_Equipamentos!$D$1214</f>
        <v>SI-07SP:DI-BPMSigPatch-2</v>
      </c>
      <c r="M4335" s="44" t="s">
        <v>77</v>
      </c>
      <c r="N4335" s="30" t="s">
        <v>48</v>
      </c>
      <c r="O4335" s="28" t="str">
        <f>Def_Sistemas_Conectores_Cabos!$B$8</f>
        <v>SMA-RP 50-ohm</v>
      </c>
      <c r="P4335" s="19" t="str">
        <f>Def_Sistemas_Conectores_Cabos!$B$8</f>
        <v>SMA-RP 50-ohm</v>
      </c>
      <c r="Q4335" s="231" t="s">
        <v>1360</v>
      </c>
      <c r="R4335" s="45">
        <v>0.5</v>
      </c>
      <c r="S4335" s="45">
        <v>0.5</v>
      </c>
      <c r="T4335" s="19" t="str">
        <f>Def_Sistemas_Conectores_Cabos!$C$8</f>
        <v>Cabo coaxial semi-rígido</v>
      </c>
      <c r="U4335" s="56"/>
      <c r="V4335" s="33"/>
      <c r="W4335" s="33"/>
      <c r="X4335" s="33"/>
    </row>
    <row r="4336" ht="15.75" customHeight="1">
      <c r="A4336" s="19" t="str">
        <f>Def_Sistemas_Conectores_Cabos!$A$22</f>
        <v>BPM de elétrons</v>
      </c>
      <c r="B4336" s="22" t="str">
        <f>Datas_Entregas!$A$3</f>
        <v>BTS/Anel</v>
      </c>
      <c r="C4336" s="25">
        <f t="array" ref="C4336">INDEX(Datas_Entregas!$B$2:$B$100, MATCH(B4336, Datas_Entregas!$A$2:$A$100, 0), 1)</f>
        <v>43296</v>
      </c>
      <c r="D4336" s="22" t="str">
        <f>Def_Status_Montagem!$A$4</f>
        <v>Comprado / Esperando entrega</v>
      </c>
      <c r="E4336" s="35" t="str">
        <f>Def_Status_Montagem!$B$4</f>
        <v>Contratada (inclui etiqueta)</v>
      </c>
      <c r="F4336" s="26"/>
      <c r="G4336" s="27"/>
      <c r="H4336" s="26" t="str">
        <f t="array" ref="H4336">INDEX(Def_Instancias_Equipamentos!$E$2:$E$5135, MATCH(K4336, Def_Instancias_Equipamentos!$D$2:$D$5135, 0), 1)</f>
        <v>SI-08C1</v>
      </c>
      <c r="I4336" s="27" t="str">
        <f t="array" ref="I4336">INDEX(Def_Instancias_Equipamentos!$E$2:$E$5135, MATCH(L4336, Def_Instancias_Equipamentos!$D$2:$D$5135, 0), 1)</f>
        <v>SI-08C1</v>
      </c>
      <c r="J4336" s="27" t="str">
        <f t="shared" si="26"/>
        <v>INTERNO</v>
      </c>
      <c r="K4336" s="28" t="str">
        <f>Def_Instancias_Equipamentos!$D$586</f>
        <v>SI-08C1:DI-BPMPkup-1</v>
      </c>
      <c r="L4336" s="19" t="str">
        <f>Def_Instancias_Equipamentos!$D$1097</f>
        <v>SI-08C1:DI-BPMSigPatch-1</v>
      </c>
      <c r="M4336" s="44" t="s">
        <v>77</v>
      </c>
      <c r="N4336" s="30" t="s">
        <v>48</v>
      </c>
      <c r="O4336" s="28" t="str">
        <f>Def_Sistemas_Conectores_Cabos!$B$8</f>
        <v>SMA-RP 50-ohm</v>
      </c>
      <c r="P4336" s="19" t="str">
        <f>Def_Sistemas_Conectores_Cabos!$B$8</f>
        <v>SMA-RP 50-ohm</v>
      </c>
      <c r="Q4336" s="231" t="s">
        <v>1360</v>
      </c>
      <c r="R4336" s="45">
        <v>0.5</v>
      </c>
      <c r="S4336" s="45">
        <v>0.5</v>
      </c>
      <c r="T4336" s="19" t="str">
        <f>Def_Sistemas_Conectores_Cabos!$C$8</f>
        <v>Cabo coaxial semi-rígido</v>
      </c>
      <c r="U4336" s="56"/>
      <c r="V4336" s="33"/>
      <c r="W4336" s="33"/>
      <c r="X4336" s="33"/>
    </row>
    <row r="4337" ht="15.75" customHeight="1">
      <c r="A4337" s="19" t="str">
        <f>Def_Sistemas_Conectores_Cabos!$A$22</f>
        <v>BPM de elétrons</v>
      </c>
      <c r="B4337" s="22" t="str">
        <f>Datas_Entregas!$A$3</f>
        <v>BTS/Anel</v>
      </c>
      <c r="C4337" s="25">
        <f t="array" ref="C4337">INDEX(Datas_Entregas!$B$2:$B$100, MATCH(B4337, Datas_Entregas!$A$2:$A$100, 0), 1)</f>
        <v>43296</v>
      </c>
      <c r="D4337" s="22" t="str">
        <f>Def_Status_Montagem!$A$4</f>
        <v>Comprado / Esperando entrega</v>
      </c>
      <c r="E4337" s="35" t="str">
        <f>Def_Status_Montagem!$B$4</f>
        <v>Contratada (inclui etiqueta)</v>
      </c>
      <c r="F4337" s="26"/>
      <c r="G4337" s="27"/>
      <c r="H4337" s="26" t="str">
        <f t="array" ref="H4337">INDEX(Def_Instancias_Equipamentos!$E$2:$E$5135, MATCH(K4337, Def_Instancias_Equipamentos!$D$2:$D$5135, 0), 1)</f>
        <v>SI-08C1</v>
      </c>
      <c r="I4337" s="27" t="str">
        <f t="array" ref="I4337">INDEX(Def_Instancias_Equipamentos!$E$2:$E$5135, MATCH(L4337, Def_Instancias_Equipamentos!$D$2:$D$5135, 0), 1)</f>
        <v>SI-08C1</v>
      </c>
      <c r="J4337" s="27" t="str">
        <f t="shared" si="26"/>
        <v>INTERNO</v>
      </c>
      <c r="K4337" s="28" t="str">
        <f>Def_Instancias_Equipamentos!$D$587</f>
        <v>SI-08C1:DI-BPMPkup-2</v>
      </c>
      <c r="L4337" s="19" t="str">
        <f>Def_Instancias_Equipamentos!$D$1098</f>
        <v>SI-08C1:DI-BPMSigPatch-2</v>
      </c>
      <c r="M4337" s="44" t="s">
        <v>77</v>
      </c>
      <c r="N4337" s="30" t="s">
        <v>48</v>
      </c>
      <c r="O4337" s="28" t="str">
        <f>Def_Sistemas_Conectores_Cabos!$B$8</f>
        <v>SMA-RP 50-ohm</v>
      </c>
      <c r="P4337" s="19" t="str">
        <f>Def_Sistemas_Conectores_Cabos!$B$8</f>
        <v>SMA-RP 50-ohm</v>
      </c>
      <c r="Q4337" s="231" t="s">
        <v>1360</v>
      </c>
      <c r="R4337" s="45">
        <v>0.5</v>
      </c>
      <c r="S4337" s="45">
        <v>0.5</v>
      </c>
      <c r="T4337" s="19" t="str">
        <f>Def_Sistemas_Conectores_Cabos!$C$8</f>
        <v>Cabo coaxial semi-rígido</v>
      </c>
      <c r="U4337" s="56"/>
      <c r="V4337" s="33"/>
      <c r="W4337" s="33"/>
      <c r="X4337" s="33"/>
    </row>
    <row r="4338" ht="15.75" customHeight="1">
      <c r="A4338" s="19" t="str">
        <f>Def_Sistemas_Conectores_Cabos!$A$22</f>
        <v>BPM de elétrons</v>
      </c>
      <c r="B4338" s="22" t="str">
        <f>Datas_Entregas!$A$3</f>
        <v>BTS/Anel</v>
      </c>
      <c r="C4338" s="25">
        <f t="array" ref="C4338">INDEX(Datas_Entregas!$B$2:$B$100, MATCH(B4338, Datas_Entregas!$A$2:$A$100, 0), 1)</f>
        <v>43296</v>
      </c>
      <c r="D4338" s="22" t="str">
        <f>Def_Status_Montagem!$A$4</f>
        <v>Comprado / Esperando entrega</v>
      </c>
      <c r="E4338" s="35" t="str">
        <f>Def_Status_Montagem!$B$4</f>
        <v>Contratada (inclui etiqueta)</v>
      </c>
      <c r="F4338" s="26"/>
      <c r="G4338" s="27"/>
      <c r="H4338" s="26" t="str">
        <f t="array" ref="H4338">INDEX(Def_Instancias_Equipamentos!$E$2:$E$5135, MATCH(K4338, Def_Instancias_Equipamentos!$D$2:$D$5135, 0), 1)</f>
        <v>SI-08C2</v>
      </c>
      <c r="I4338" s="27" t="str">
        <f t="array" ref="I4338">INDEX(Def_Instancias_Equipamentos!$E$2:$E$5135, MATCH(L4338, Def_Instancias_Equipamentos!$D$2:$D$5135, 0), 1)</f>
        <v>SI-08C2</v>
      </c>
      <c r="J4338" s="27" t="str">
        <f t="shared" si="26"/>
        <v>INTERNO</v>
      </c>
      <c r="K4338" s="28" t="str">
        <f>Def_Instancias_Equipamentos!$D$588</f>
        <v>SI-08C2:DI-BPMPkup</v>
      </c>
      <c r="L4338" s="19" t="str">
        <f>Def_Instancias_Equipamentos!$D$1099</f>
        <v>SI-08C2:DI-BPMSigPatch</v>
      </c>
      <c r="M4338" s="44" t="s">
        <v>77</v>
      </c>
      <c r="N4338" s="30" t="s">
        <v>48</v>
      </c>
      <c r="O4338" s="28" t="str">
        <f>Def_Sistemas_Conectores_Cabos!$B$8</f>
        <v>SMA-RP 50-ohm</v>
      </c>
      <c r="P4338" s="19" t="str">
        <f>Def_Sistemas_Conectores_Cabos!$B$8</f>
        <v>SMA-RP 50-ohm</v>
      </c>
      <c r="Q4338" s="231" t="s">
        <v>1360</v>
      </c>
      <c r="R4338" s="45">
        <v>0.5</v>
      </c>
      <c r="S4338" s="45">
        <v>0.5</v>
      </c>
      <c r="T4338" s="19" t="str">
        <f>Def_Sistemas_Conectores_Cabos!$C$8</f>
        <v>Cabo coaxial semi-rígido</v>
      </c>
      <c r="U4338" s="56"/>
      <c r="V4338" s="33"/>
      <c r="W4338" s="33"/>
      <c r="X4338" s="33"/>
    </row>
    <row r="4339" ht="15.75" customHeight="1">
      <c r="A4339" s="19" t="str">
        <f>Def_Sistemas_Conectores_Cabos!$A$22</f>
        <v>BPM de elétrons</v>
      </c>
      <c r="B4339" s="22" t="str">
        <f>Datas_Entregas!$A$3</f>
        <v>BTS/Anel</v>
      </c>
      <c r="C4339" s="25">
        <f t="array" ref="C4339">INDEX(Datas_Entregas!$B$2:$B$100, MATCH(B4339, Datas_Entregas!$A$2:$A$100, 0), 1)</f>
        <v>43296</v>
      </c>
      <c r="D4339" s="22" t="str">
        <f>Def_Status_Montagem!$A$4</f>
        <v>Comprado / Esperando entrega</v>
      </c>
      <c r="E4339" s="35" t="str">
        <f>Def_Status_Montagem!$B$4</f>
        <v>Contratada (inclui etiqueta)</v>
      </c>
      <c r="F4339" s="26"/>
      <c r="G4339" s="27"/>
      <c r="H4339" s="26" t="str">
        <f t="array" ref="H4339">INDEX(Def_Instancias_Equipamentos!$E$2:$E$5135, MATCH(K4339, Def_Instancias_Equipamentos!$D$2:$D$5135, 0), 1)</f>
        <v>SI-08C3</v>
      </c>
      <c r="I4339" s="27" t="str">
        <f t="array" ref="I4339">INDEX(Def_Instancias_Equipamentos!$E$2:$E$5135, MATCH(L4339, Def_Instancias_Equipamentos!$D$2:$D$5135, 0), 1)</f>
        <v>SI-08C3</v>
      </c>
      <c r="J4339" s="27" t="str">
        <f t="shared" si="26"/>
        <v>INTERNO</v>
      </c>
      <c r="K4339" s="28" t="str">
        <f>Def_Instancias_Equipamentos!$D$589</f>
        <v>SI-08C3:DI-BPMPkup-1</v>
      </c>
      <c r="L4339" s="19" t="str">
        <f>Def_Instancias_Equipamentos!$D$1100</f>
        <v>SI-08C3:DI-BPMSigPatch-1</v>
      </c>
      <c r="M4339" s="44" t="s">
        <v>77</v>
      </c>
      <c r="N4339" s="30" t="s">
        <v>48</v>
      </c>
      <c r="O4339" s="28" t="str">
        <f>Def_Sistemas_Conectores_Cabos!$B$8</f>
        <v>SMA-RP 50-ohm</v>
      </c>
      <c r="P4339" s="19" t="str">
        <f>Def_Sistemas_Conectores_Cabos!$B$8</f>
        <v>SMA-RP 50-ohm</v>
      </c>
      <c r="Q4339" s="231" t="s">
        <v>1360</v>
      </c>
      <c r="R4339" s="45">
        <v>0.5</v>
      </c>
      <c r="S4339" s="45">
        <v>0.5</v>
      </c>
      <c r="T4339" s="19" t="str">
        <f>Def_Sistemas_Conectores_Cabos!$C$8</f>
        <v>Cabo coaxial semi-rígido</v>
      </c>
      <c r="U4339" s="56"/>
      <c r="V4339" s="33"/>
      <c r="W4339" s="33"/>
      <c r="X4339" s="33"/>
    </row>
    <row r="4340" ht="15.75" customHeight="1">
      <c r="A4340" s="19" t="str">
        <f>Def_Sistemas_Conectores_Cabos!$A$22</f>
        <v>BPM de elétrons</v>
      </c>
      <c r="B4340" s="22" t="str">
        <f>Datas_Entregas!$A$3</f>
        <v>BTS/Anel</v>
      </c>
      <c r="C4340" s="25">
        <f t="array" ref="C4340">INDEX(Datas_Entregas!$B$2:$B$100, MATCH(B4340, Datas_Entregas!$A$2:$A$100, 0), 1)</f>
        <v>43296</v>
      </c>
      <c r="D4340" s="22" t="str">
        <f>Def_Status_Montagem!$A$4</f>
        <v>Comprado / Esperando entrega</v>
      </c>
      <c r="E4340" s="35" t="str">
        <f>Def_Status_Montagem!$B$4</f>
        <v>Contratada (inclui etiqueta)</v>
      </c>
      <c r="F4340" s="26"/>
      <c r="G4340" s="27"/>
      <c r="H4340" s="26" t="str">
        <f t="array" ref="H4340">INDEX(Def_Instancias_Equipamentos!$E$2:$E$5135, MATCH(K4340, Def_Instancias_Equipamentos!$D$2:$D$5135, 0), 1)</f>
        <v>SI-08C3</v>
      </c>
      <c r="I4340" s="27" t="str">
        <f t="array" ref="I4340">INDEX(Def_Instancias_Equipamentos!$E$2:$E$5135, MATCH(L4340, Def_Instancias_Equipamentos!$D$2:$D$5135, 0), 1)</f>
        <v>SI-08C3</v>
      </c>
      <c r="J4340" s="27" t="str">
        <f t="shared" si="26"/>
        <v>INTERNO</v>
      </c>
      <c r="K4340" s="28" t="str">
        <f>Def_Instancias_Equipamentos!$D$590</f>
        <v>SI-08C3:DI-BPMPkup-2</v>
      </c>
      <c r="L4340" s="19" t="str">
        <f>Def_Instancias_Equipamentos!$D$1101</f>
        <v>SI-08C3:DI-BPMSigPatch-2</v>
      </c>
      <c r="M4340" s="44" t="s">
        <v>77</v>
      </c>
      <c r="N4340" s="30" t="s">
        <v>48</v>
      </c>
      <c r="O4340" s="28" t="str">
        <f>Def_Sistemas_Conectores_Cabos!$B$8</f>
        <v>SMA-RP 50-ohm</v>
      </c>
      <c r="P4340" s="19" t="str">
        <f>Def_Sistemas_Conectores_Cabos!$B$8</f>
        <v>SMA-RP 50-ohm</v>
      </c>
      <c r="Q4340" s="231" t="s">
        <v>1360</v>
      </c>
      <c r="R4340" s="45">
        <v>0.5</v>
      </c>
      <c r="S4340" s="45">
        <v>0.5</v>
      </c>
      <c r="T4340" s="19" t="str">
        <f>Def_Sistemas_Conectores_Cabos!$C$8</f>
        <v>Cabo coaxial semi-rígido</v>
      </c>
      <c r="U4340" s="56"/>
      <c r="V4340" s="33"/>
      <c r="W4340" s="33"/>
      <c r="X4340" s="33"/>
    </row>
    <row r="4341" ht="15.75" customHeight="1">
      <c r="A4341" s="19" t="str">
        <f>Def_Sistemas_Conectores_Cabos!$A$22</f>
        <v>BPM de elétrons</v>
      </c>
      <c r="B4341" s="22" t="str">
        <f>Datas_Entregas!$A$3</f>
        <v>BTS/Anel</v>
      </c>
      <c r="C4341" s="25">
        <f t="array" ref="C4341">INDEX(Datas_Entregas!$B$2:$B$100, MATCH(B4341, Datas_Entregas!$A$2:$A$100, 0), 1)</f>
        <v>43296</v>
      </c>
      <c r="D4341" s="22" t="str">
        <f>Def_Status_Montagem!$A$4</f>
        <v>Comprado / Esperando entrega</v>
      </c>
      <c r="E4341" s="35" t="str">
        <f>Def_Status_Montagem!$B$4</f>
        <v>Contratada (inclui etiqueta)</v>
      </c>
      <c r="F4341" s="26"/>
      <c r="G4341" s="27"/>
      <c r="H4341" s="26" t="str">
        <f t="array" ref="H4341">INDEX(Def_Instancias_Equipamentos!$E$2:$E$5135, MATCH(K4341, Def_Instancias_Equipamentos!$D$2:$D$5135, 0), 1)</f>
        <v>SI-08C4</v>
      </c>
      <c r="I4341" s="27" t="str">
        <f t="array" ref="I4341">INDEX(Def_Instancias_Equipamentos!$E$2:$E$5135, MATCH(L4341, Def_Instancias_Equipamentos!$D$2:$D$5135, 0), 1)</f>
        <v>SI-08C4</v>
      </c>
      <c r="J4341" s="27" t="str">
        <f t="shared" si="26"/>
        <v>INTERNO</v>
      </c>
      <c r="K4341" s="28" t="str">
        <f>Def_Instancias_Equipamentos!$D$591</f>
        <v>SI-08C4:DI-BPMPkup</v>
      </c>
      <c r="L4341" s="19" t="str">
        <f>Def_Instancias_Equipamentos!$D$1102</f>
        <v>SI-08C4:DI-BPMSigPatch</v>
      </c>
      <c r="M4341" s="44" t="s">
        <v>77</v>
      </c>
      <c r="N4341" s="30" t="s">
        <v>48</v>
      </c>
      <c r="O4341" s="28" t="str">
        <f>Def_Sistemas_Conectores_Cabos!$B$8</f>
        <v>SMA-RP 50-ohm</v>
      </c>
      <c r="P4341" s="19" t="str">
        <f>Def_Sistemas_Conectores_Cabos!$B$8</f>
        <v>SMA-RP 50-ohm</v>
      </c>
      <c r="Q4341" s="231" t="s">
        <v>1360</v>
      </c>
      <c r="R4341" s="45">
        <v>0.5</v>
      </c>
      <c r="S4341" s="45">
        <v>0.5</v>
      </c>
      <c r="T4341" s="19" t="str">
        <f>Def_Sistemas_Conectores_Cabos!$C$8</f>
        <v>Cabo coaxial semi-rígido</v>
      </c>
      <c r="U4341" s="56"/>
      <c r="V4341" s="33"/>
      <c r="W4341" s="33"/>
      <c r="X4341" s="33"/>
    </row>
    <row r="4342" ht="15.75" customHeight="1">
      <c r="A4342" s="19" t="str">
        <f>Def_Sistemas_Conectores_Cabos!$A$22</f>
        <v>BPM de elétrons</v>
      </c>
      <c r="B4342" s="22" t="str">
        <f>Datas_Entregas!$A$3</f>
        <v>BTS/Anel</v>
      </c>
      <c r="C4342" s="25">
        <f t="array" ref="C4342">INDEX(Datas_Entregas!$B$2:$B$100, MATCH(B4342, Datas_Entregas!$A$2:$A$100, 0), 1)</f>
        <v>43296</v>
      </c>
      <c r="D4342" s="22" t="str">
        <f>Def_Status_Montagem!$A$4</f>
        <v>Comprado / Esperando entrega</v>
      </c>
      <c r="E4342" s="35" t="str">
        <f>Def_Status_Montagem!$B$4</f>
        <v>Contratada (inclui etiqueta)</v>
      </c>
      <c r="F4342" s="26"/>
      <c r="G4342" s="27"/>
      <c r="H4342" s="26" t="str">
        <f t="array" ref="H4342">INDEX(Def_Instancias_Equipamentos!$E$2:$E$5135, MATCH(K4342, Def_Instancias_Equipamentos!$D$2:$D$5135, 0), 1)</f>
        <v>SI-08M1</v>
      </c>
      <c r="I4342" s="27" t="str">
        <f t="array" ref="I4342">INDEX(Def_Instancias_Equipamentos!$E$2:$E$5135, MATCH(L4342, Def_Instancias_Equipamentos!$D$2:$D$5135, 0), 1)</f>
        <v>SI-08M1</v>
      </c>
      <c r="J4342" s="27" t="str">
        <f t="shared" si="26"/>
        <v>INTERNO</v>
      </c>
      <c r="K4342" s="28" t="str">
        <f>Def_Instancias_Equipamentos!$D$592</f>
        <v>SI-08M1:DI-BPMPkup</v>
      </c>
      <c r="L4342" s="19" t="str">
        <f>Def_Instancias_Equipamentos!$D$1103</f>
        <v>SI-08M1:DI-BPMSigPatch</v>
      </c>
      <c r="M4342" s="44" t="s">
        <v>77</v>
      </c>
      <c r="N4342" s="30" t="s">
        <v>48</v>
      </c>
      <c r="O4342" s="28" t="str">
        <f>Def_Sistemas_Conectores_Cabos!$B$8</f>
        <v>SMA-RP 50-ohm</v>
      </c>
      <c r="P4342" s="19" t="str">
        <f>Def_Sistemas_Conectores_Cabos!$B$8</f>
        <v>SMA-RP 50-ohm</v>
      </c>
      <c r="Q4342" s="231" t="s">
        <v>1360</v>
      </c>
      <c r="R4342" s="45">
        <v>0.5</v>
      </c>
      <c r="S4342" s="45">
        <v>0.5</v>
      </c>
      <c r="T4342" s="19" t="str">
        <f>Def_Sistemas_Conectores_Cabos!$C$8</f>
        <v>Cabo coaxial semi-rígido</v>
      </c>
      <c r="U4342" s="56"/>
      <c r="V4342" s="33"/>
      <c r="W4342" s="33"/>
      <c r="X4342" s="33"/>
    </row>
    <row r="4343" ht="15.75" customHeight="1">
      <c r="A4343" s="19" t="str">
        <f>Def_Sistemas_Conectores_Cabos!$A$22</f>
        <v>BPM de elétrons</v>
      </c>
      <c r="B4343" s="22" t="str">
        <f>Datas_Entregas!$A$3</f>
        <v>BTS/Anel</v>
      </c>
      <c r="C4343" s="25">
        <f t="array" ref="C4343">INDEX(Datas_Entregas!$B$2:$B$100, MATCH(B4343, Datas_Entregas!$A$2:$A$100, 0), 1)</f>
        <v>43296</v>
      </c>
      <c r="D4343" s="22" t="str">
        <f>Def_Status_Montagem!$A$4</f>
        <v>Comprado / Esperando entrega</v>
      </c>
      <c r="E4343" s="35" t="str">
        <f>Def_Status_Montagem!$B$4</f>
        <v>Contratada (inclui etiqueta)</v>
      </c>
      <c r="F4343" s="26"/>
      <c r="G4343" s="27"/>
      <c r="H4343" s="26" t="str">
        <f t="array" ref="H4343">INDEX(Def_Instancias_Equipamentos!$E$2:$E$5135, MATCH(K4343, Def_Instancias_Equipamentos!$D$2:$D$5135, 0), 1)</f>
        <v>SI-08M2</v>
      </c>
      <c r="I4343" s="27" t="str">
        <f t="array" ref="I4343">INDEX(Def_Instancias_Equipamentos!$E$2:$E$5135, MATCH(L4343, Def_Instancias_Equipamentos!$D$2:$D$5135, 0), 1)</f>
        <v>SI-08M2</v>
      </c>
      <c r="J4343" s="27" t="str">
        <f t="shared" si="26"/>
        <v>INTERNO</v>
      </c>
      <c r="K4343" s="28" t="str">
        <f>Def_Instancias_Equipamentos!$D$593</f>
        <v>SI-08M2:DI-BPMPkup</v>
      </c>
      <c r="L4343" s="19" t="str">
        <f>Def_Instancias_Equipamentos!$D$1104</f>
        <v>SI-08M2:DI-BPMSigPatch</v>
      </c>
      <c r="M4343" s="44" t="s">
        <v>77</v>
      </c>
      <c r="N4343" s="30" t="s">
        <v>48</v>
      </c>
      <c r="O4343" s="28" t="str">
        <f>Def_Sistemas_Conectores_Cabos!$B$8</f>
        <v>SMA-RP 50-ohm</v>
      </c>
      <c r="P4343" s="19" t="str">
        <f>Def_Sistemas_Conectores_Cabos!$B$8</f>
        <v>SMA-RP 50-ohm</v>
      </c>
      <c r="Q4343" s="231" t="s">
        <v>1360</v>
      </c>
      <c r="R4343" s="45">
        <v>0.5</v>
      </c>
      <c r="S4343" s="45">
        <v>0.5</v>
      </c>
      <c r="T4343" s="19" t="str">
        <f>Def_Sistemas_Conectores_Cabos!$C$8</f>
        <v>Cabo coaxial semi-rígido</v>
      </c>
      <c r="U4343" s="56"/>
      <c r="V4343" s="33"/>
      <c r="W4343" s="33"/>
      <c r="X4343" s="33"/>
    </row>
    <row r="4344" ht="15.75" customHeight="1">
      <c r="A4344" s="19" t="str">
        <f>Def_Sistemas_Conectores_Cabos!$A$22</f>
        <v>BPM de elétrons</v>
      </c>
      <c r="B4344" s="22" t="str">
        <f>Datas_Entregas!$A$3</f>
        <v>BTS/Anel</v>
      </c>
      <c r="C4344" s="25">
        <f t="array" ref="C4344">INDEX(Datas_Entregas!$B$2:$B$100, MATCH(B4344, Datas_Entregas!$A$2:$A$100, 0), 1)</f>
        <v>43296</v>
      </c>
      <c r="D4344" s="22" t="str">
        <f>Def_Status_Montagem!$A$4</f>
        <v>Comprado / Esperando entrega</v>
      </c>
      <c r="E4344" s="35" t="str">
        <f>Def_Status_Montagem!$B$4</f>
        <v>Contratada (inclui etiqueta)</v>
      </c>
      <c r="F4344" s="26"/>
      <c r="G4344" s="27"/>
      <c r="H4344" s="26" t="str">
        <f t="array" ref="H4344">INDEX(Def_Instancias_Equipamentos!$E$2:$E$5135, MATCH(K4344, Def_Instancias_Equipamentos!$D$2:$D$5135, 0), 1)</f>
        <v>SI-08SB</v>
      </c>
      <c r="I4344" s="27" t="str">
        <f t="array" ref="I4344">INDEX(Def_Instancias_Equipamentos!$E$2:$E$5135, MATCH(L4344, Def_Instancias_Equipamentos!$D$2:$D$5135, 0), 1)</f>
        <v>SI-08SB</v>
      </c>
      <c r="J4344" s="27" t="str">
        <f t="shared" si="26"/>
        <v>INTERNO</v>
      </c>
      <c r="K4344" s="28" t="str">
        <f>Def_Instancias_Equipamentos!$D$704</f>
        <v>SI-08SB:DI-BPMPkup-1</v>
      </c>
      <c r="L4344" s="19" t="str">
        <f>Def_Instancias_Equipamentos!$D$1215</f>
        <v>SI-08SB:DI-BPMSigPatch-1</v>
      </c>
      <c r="M4344" s="44" t="s">
        <v>77</v>
      </c>
      <c r="N4344" s="30" t="s">
        <v>48</v>
      </c>
      <c r="O4344" s="28" t="str">
        <f>Def_Sistemas_Conectores_Cabos!$B$8</f>
        <v>SMA-RP 50-ohm</v>
      </c>
      <c r="P4344" s="19" t="str">
        <f>Def_Sistemas_Conectores_Cabos!$B$8</f>
        <v>SMA-RP 50-ohm</v>
      </c>
      <c r="Q4344" s="231" t="s">
        <v>1360</v>
      </c>
      <c r="R4344" s="45">
        <v>0.5</v>
      </c>
      <c r="S4344" s="45">
        <v>0.5</v>
      </c>
      <c r="T4344" s="19" t="str">
        <f>Def_Sistemas_Conectores_Cabos!$C$8</f>
        <v>Cabo coaxial semi-rígido</v>
      </c>
      <c r="U4344" s="56"/>
      <c r="V4344" s="33"/>
      <c r="W4344" s="33"/>
      <c r="X4344" s="33"/>
    </row>
    <row r="4345" ht="15.75" customHeight="1">
      <c r="A4345" s="19" t="str">
        <f>Def_Sistemas_Conectores_Cabos!$A$22</f>
        <v>BPM de elétrons</v>
      </c>
      <c r="B4345" s="22" t="str">
        <f>Datas_Entregas!$A$3</f>
        <v>BTS/Anel</v>
      </c>
      <c r="C4345" s="25">
        <f t="array" ref="C4345">INDEX(Datas_Entregas!$B$2:$B$100, MATCH(B4345, Datas_Entregas!$A$2:$A$100, 0), 1)</f>
        <v>43296</v>
      </c>
      <c r="D4345" s="22" t="str">
        <f>Def_Status_Montagem!$A$4</f>
        <v>Comprado / Esperando entrega</v>
      </c>
      <c r="E4345" s="35" t="str">
        <f>Def_Status_Montagem!$B$4</f>
        <v>Contratada (inclui etiqueta)</v>
      </c>
      <c r="F4345" s="26"/>
      <c r="G4345" s="27"/>
      <c r="H4345" s="26" t="str">
        <f t="array" ref="H4345">INDEX(Def_Instancias_Equipamentos!$E$2:$E$5135, MATCH(K4345, Def_Instancias_Equipamentos!$D$2:$D$5135, 0), 1)</f>
        <v>SI-08SB</v>
      </c>
      <c r="I4345" s="27" t="str">
        <f t="array" ref="I4345">INDEX(Def_Instancias_Equipamentos!$E$2:$E$5135, MATCH(L4345, Def_Instancias_Equipamentos!$D$2:$D$5135, 0), 1)</f>
        <v>SI-08SB</v>
      </c>
      <c r="J4345" s="27" t="str">
        <f t="shared" si="26"/>
        <v>INTERNO</v>
      </c>
      <c r="K4345" s="28" t="str">
        <f>Def_Instancias_Equipamentos!$D$705</f>
        <v>SI-08SB:DI-BPMPkup-2</v>
      </c>
      <c r="L4345" s="19" t="str">
        <f>Def_Instancias_Equipamentos!$D$1216</f>
        <v>SI-08SB:DI-BPMSigPatch-2</v>
      </c>
      <c r="M4345" s="44" t="s">
        <v>77</v>
      </c>
      <c r="N4345" s="30" t="s">
        <v>48</v>
      </c>
      <c r="O4345" s="28" t="str">
        <f>Def_Sistemas_Conectores_Cabos!$B$8</f>
        <v>SMA-RP 50-ohm</v>
      </c>
      <c r="P4345" s="19" t="str">
        <f>Def_Sistemas_Conectores_Cabos!$B$8</f>
        <v>SMA-RP 50-ohm</v>
      </c>
      <c r="Q4345" s="231" t="s">
        <v>1360</v>
      </c>
      <c r="R4345" s="45">
        <v>0.5</v>
      </c>
      <c r="S4345" s="45">
        <v>0.5</v>
      </c>
      <c r="T4345" s="19" t="str">
        <f>Def_Sistemas_Conectores_Cabos!$C$8</f>
        <v>Cabo coaxial semi-rígido</v>
      </c>
      <c r="U4345" s="56"/>
      <c r="V4345" s="33"/>
      <c r="W4345" s="33"/>
      <c r="X4345" s="33"/>
    </row>
    <row r="4346" ht="15.75" customHeight="1">
      <c r="A4346" s="19" t="str">
        <f>Def_Sistemas_Conectores_Cabos!$A$22</f>
        <v>BPM de elétrons</v>
      </c>
      <c r="B4346" s="22" t="str">
        <f>Datas_Entregas!$A$3</f>
        <v>BTS/Anel</v>
      </c>
      <c r="C4346" s="25">
        <f t="array" ref="C4346">INDEX(Datas_Entregas!$B$2:$B$100, MATCH(B4346, Datas_Entregas!$A$2:$A$100, 0), 1)</f>
        <v>43296</v>
      </c>
      <c r="D4346" s="22" t="str">
        <f>Def_Status_Montagem!$A$4</f>
        <v>Comprado / Esperando entrega</v>
      </c>
      <c r="E4346" s="35" t="str">
        <f>Def_Status_Montagem!$B$4</f>
        <v>Contratada (inclui etiqueta)</v>
      </c>
      <c r="F4346" s="26"/>
      <c r="G4346" s="27"/>
      <c r="H4346" s="26" t="str">
        <f t="array" ref="H4346">INDEX(Def_Instancias_Equipamentos!$E$2:$E$5135, MATCH(K4346, Def_Instancias_Equipamentos!$D$2:$D$5135, 0), 1)</f>
        <v>SI-09C1</v>
      </c>
      <c r="I4346" s="27" t="str">
        <f t="array" ref="I4346">INDEX(Def_Instancias_Equipamentos!$E$2:$E$5135, MATCH(L4346, Def_Instancias_Equipamentos!$D$2:$D$5135, 0), 1)</f>
        <v>SI-09C1</v>
      </c>
      <c r="J4346" s="27" t="str">
        <f t="shared" si="26"/>
        <v>INTERNO</v>
      </c>
      <c r="K4346" s="28" t="str">
        <f>Def_Instancias_Equipamentos!$D$594</f>
        <v>SI-09C1:DI-BPMPkup-1</v>
      </c>
      <c r="L4346" s="19" t="str">
        <f>Def_Instancias_Equipamentos!$D$1105</f>
        <v>SI-09C1:DI-BPMSigPatch-1</v>
      </c>
      <c r="M4346" s="44" t="s">
        <v>77</v>
      </c>
      <c r="N4346" s="30" t="s">
        <v>48</v>
      </c>
      <c r="O4346" s="28" t="str">
        <f>Def_Sistemas_Conectores_Cabos!$B$8</f>
        <v>SMA-RP 50-ohm</v>
      </c>
      <c r="P4346" s="19" t="str">
        <f>Def_Sistemas_Conectores_Cabos!$B$8</f>
        <v>SMA-RP 50-ohm</v>
      </c>
      <c r="Q4346" s="231" t="s">
        <v>1360</v>
      </c>
      <c r="R4346" s="45">
        <v>0.5</v>
      </c>
      <c r="S4346" s="45">
        <v>0.5</v>
      </c>
      <c r="T4346" s="19" t="str">
        <f>Def_Sistemas_Conectores_Cabos!$C$8</f>
        <v>Cabo coaxial semi-rígido</v>
      </c>
      <c r="U4346" s="56"/>
      <c r="V4346" s="33"/>
      <c r="W4346" s="33"/>
      <c r="X4346" s="33"/>
    </row>
    <row r="4347" ht="15.75" customHeight="1">
      <c r="A4347" s="19" t="str">
        <f>Def_Sistemas_Conectores_Cabos!$A$22</f>
        <v>BPM de elétrons</v>
      </c>
      <c r="B4347" s="22" t="str">
        <f>Datas_Entregas!$A$3</f>
        <v>BTS/Anel</v>
      </c>
      <c r="C4347" s="25">
        <f t="array" ref="C4347">INDEX(Datas_Entregas!$B$2:$B$100, MATCH(B4347, Datas_Entregas!$A$2:$A$100, 0), 1)</f>
        <v>43296</v>
      </c>
      <c r="D4347" s="22" t="str">
        <f>Def_Status_Montagem!$A$4</f>
        <v>Comprado / Esperando entrega</v>
      </c>
      <c r="E4347" s="35" t="str">
        <f>Def_Status_Montagem!$B$4</f>
        <v>Contratada (inclui etiqueta)</v>
      </c>
      <c r="F4347" s="26"/>
      <c r="G4347" s="27"/>
      <c r="H4347" s="26" t="str">
        <f t="array" ref="H4347">INDEX(Def_Instancias_Equipamentos!$E$2:$E$5135, MATCH(K4347, Def_Instancias_Equipamentos!$D$2:$D$5135, 0), 1)</f>
        <v>SI-09C1</v>
      </c>
      <c r="I4347" s="27" t="str">
        <f t="array" ref="I4347">INDEX(Def_Instancias_Equipamentos!$E$2:$E$5135, MATCH(L4347, Def_Instancias_Equipamentos!$D$2:$D$5135, 0), 1)</f>
        <v>SI-09C1</v>
      </c>
      <c r="J4347" s="27" t="str">
        <f t="shared" si="26"/>
        <v>INTERNO</v>
      </c>
      <c r="K4347" s="28" t="str">
        <f>Def_Instancias_Equipamentos!$D$595</f>
        <v>SI-09C1:DI-BPMPkup-2</v>
      </c>
      <c r="L4347" s="19" t="str">
        <f>Def_Instancias_Equipamentos!$D$1106</f>
        <v>SI-09C1:DI-BPMSigPatch-2</v>
      </c>
      <c r="M4347" s="44" t="s">
        <v>77</v>
      </c>
      <c r="N4347" s="30" t="s">
        <v>48</v>
      </c>
      <c r="O4347" s="28" t="str">
        <f>Def_Sistemas_Conectores_Cabos!$B$8</f>
        <v>SMA-RP 50-ohm</v>
      </c>
      <c r="P4347" s="19" t="str">
        <f>Def_Sistemas_Conectores_Cabos!$B$8</f>
        <v>SMA-RP 50-ohm</v>
      </c>
      <c r="Q4347" s="231" t="s">
        <v>1360</v>
      </c>
      <c r="R4347" s="45">
        <v>0.5</v>
      </c>
      <c r="S4347" s="45">
        <v>0.5</v>
      </c>
      <c r="T4347" s="19" t="str">
        <f>Def_Sistemas_Conectores_Cabos!$C$8</f>
        <v>Cabo coaxial semi-rígido</v>
      </c>
      <c r="U4347" s="56"/>
      <c r="V4347" s="33"/>
      <c r="W4347" s="33"/>
      <c r="X4347" s="33"/>
    </row>
    <row r="4348" ht="15.75" customHeight="1">
      <c r="A4348" s="19" t="str">
        <f>Def_Sistemas_Conectores_Cabos!$A$22</f>
        <v>BPM de elétrons</v>
      </c>
      <c r="B4348" s="22" t="str">
        <f>Datas_Entregas!$A$3</f>
        <v>BTS/Anel</v>
      </c>
      <c r="C4348" s="25">
        <f t="array" ref="C4348">INDEX(Datas_Entregas!$B$2:$B$100, MATCH(B4348, Datas_Entregas!$A$2:$A$100, 0), 1)</f>
        <v>43296</v>
      </c>
      <c r="D4348" s="22" t="str">
        <f>Def_Status_Montagem!$A$4</f>
        <v>Comprado / Esperando entrega</v>
      </c>
      <c r="E4348" s="35" t="str">
        <f>Def_Status_Montagem!$B$4</f>
        <v>Contratada (inclui etiqueta)</v>
      </c>
      <c r="F4348" s="26"/>
      <c r="G4348" s="27"/>
      <c r="H4348" s="26" t="str">
        <f t="array" ref="H4348">INDEX(Def_Instancias_Equipamentos!$E$2:$E$5135, MATCH(K4348, Def_Instancias_Equipamentos!$D$2:$D$5135, 0), 1)</f>
        <v>SI-09C2</v>
      </c>
      <c r="I4348" s="27" t="str">
        <f t="array" ref="I4348">INDEX(Def_Instancias_Equipamentos!$E$2:$E$5135, MATCH(L4348, Def_Instancias_Equipamentos!$D$2:$D$5135, 0), 1)</f>
        <v>SI-09C2</v>
      </c>
      <c r="J4348" s="27" t="str">
        <f t="shared" si="26"/>
        <v>INTERNO</v>
      </c>
      <c r="K4348" s="28" t="str">
        <f>Def_Instancias_Equipamentos!$D$596</f>
        <v>SI-09C2:DI-BPMPkup</v>
      </c>
      <c r="L4348" s="19" t="str">
        <f>Def_Instancias_Equipamentos!$D$1107</f>
        <v>SI-09C2:DI-BPMSigPatch</v>
      </c>
      <c r="M4348" s="44" t="s">
        <v>77</v>
      </c>
      <c r="N4348" s="30" t="s">
        <v>48</v>
      </c>
      <c r="O4348" s="28" t="str">
        <f>Def_Sistemas_Conectores_Cabos!$B$8</f>
        <v>SMA-RP 50-ohm</v>
      </c>
      <c r="P4348" s="19" t="str">
        <f>Def_Sistemas_Conectores_Cabos!$B$8</f>
        <v>SMA-RP 50-ohm</v>
      </c>
      <c r="Q4348" s="231" t="s">
        <v>1360</v>
      </c>
      <c r="R4348" s="45">
        <v>0.5</v>
      </c>
      <c r="S4348" s="45">
        <v>0.5</v>
      </c>
      <c r="T4348" s="19" t="str">
        <f>Def_Sistemas_Conectores_Cabos!$C$8</f>
        <v>Cabo coaxial semi-rígido</v>
      </c>
      <c r="U4348" s="56"/>
      <c r="V4348" s="33"/>
      <c r="W4348" s="33"/>
      <c r="X4348" s="33"/>
    </row>
    <row r="4349" ht="15.75" customHeight="1">
      <c r="A4349" s="19" t="str">
        <f>Def_Sistemas_Conectores_Cabos!$A$22</f>
        <v>BPM de elétrons</v>
      </c>
      <c r="B4349" s="22" t="str">
        <f>Datas_Entregas!$A$3</f>
        <v>BTS/Anel</v>
      </c>
      <c r="C4349" s="25">
        <f t="array" ref="C4349">INDEX(Datas_Entregas!$B$2:$B$100, MATCH(B4349, Datas_Entregas!$A$2:$A$100, 0), 1)</f>
        <v>43296</v>
      </c>
      <c r="D4349" s="22" t="str">
        <f>Def_Status_Montagem!$A$4</f>
        <v>Comprado / Esperando entrega</v>
      </c>
      <c r="E4349" s="35" t="str">
        <f>Def_Status_Montagem!$B$4</f>
        <v>Contratada (inclui etiqueta)</v>
      </c>
      <c r="F4349" s="26"/>
      <c r="G4349" s="27"/>
      <c r="H4349" s="26" t="str">
        <f t="array" ref="H4349">INDEX(Def_Instancias_Equipamentos!$E$2:$E$5135, MATCH(K4349, Def_Instancias_Equipamentos!$D$2:$D$5135, 0), 1)</f>
        <v>SI-09C3</v>
      </c>
      <c r="I4349" s="27" t="str">
        <f t="array" ref="I4349">INDEX(Def_Instancias_Equipamentos!$E$2:$E$5135, MATCH(L4349, Def_Instancias_Equipamentos!$D$2:$D$5135, 0), 1)</f>
        <v>SI-09C3</v>
      </c>
      <c r="J4349" s="27" t="str">
        <f t="shared" si="26"/>
        <v>INTERNO</v>
      </c>
      <c r="K4349" s="28" t="str">
        <f>Def_Instancias_Equipamentos!$D$597</f>
        <v>SI-09C3:DI-BPMPkup-1</v>
      </c>
      <c r="L4349" s="19" t="str">
        <f>Def_Instancias_Equipamentos!$D$1108</f>
        <v>SI-09C3:DI-BPMSigPatch-1</v>
      </c>
      <c r="M4349" s="44" t="s">
        <v>77</v>
      </c>
      <c r="N4349" s="30" t="s">
        <v>48</v>
      </c>
      <c r="O4349" s="28" t="str">
        <f>Def_Sistemas_Conectores_Cabos!$B$8</f>
        <v>SMA-RP 50-ohm</v>
      </c>
      <c r="P4349" s="19" t="str">
        <f>Def_Sistemas_Conectores_Cabos!$B$8</f>
        <v>SMA-RP 50-ohm</v>
      </c>
      <c r="Q4349" s="231" t="s">
        <v>1360</v>
      </c>
      <c r="R4349" s="45">
        <v>0.5</v>
      </c>
      <c r="S4349" s="45">
        <v>0.5</v>
      </c>
      <c r="T4349" s="19" t="str">
        <f>Def_Sistemas_Conectores_Cabos!$C$8</f>
        <v>Cabo coaxial semi-rígido</v>
      </c>
      <c r="U4349" s="56"/>
      <c r="V4349" s="33"/>
      <c r="W4349" s="33"/>
      <c r="X4349" s="33"/>
    </row>
    <row r="4350" ht="15.75" customHeight="1">
      <c r="A4350" s="19" t="str">
        <f>Def_Sistemas_Conectores_Cabos!$A$22</f>
        <v>BPM de elétrons</v>
      </c>
      <c r="B4350" s="22" t="str">
        <f>Datas_Entregas!$A$3</f>
        <v>BTS/Anel</v>
      </c>
      <c r="C4350" s="25">
        <f t="array" ref="C4350">INDEX(Datas_Entregas!$B$2:$B$100, MATCH(B4350, Datas_Entregas!$A$2:$A$100, 0), 1)</f>
        <v>43296</v>
      </c>
      <c r="D4350" s="22" t="str">
        <f>Def_Status_Montagem!$A$4</f>
        <v>Comprado / Esperando entrega</v>
      </c>
      <c r="E4350" s="35" t="str">
        <f>Def_Status_Montagem!$B$4</f>
        <v>Contratada (inclui etiqueta)</v>
      </c>
      <c r="F4350" s="26"/>
      <c r="G4350" s="27"/>
      <c r="H4350" s="26" t="str">
        <f t="array" ref="H4350">INDEX(Def_Instancias_Equipamentos!$E$2:$E$5135, MATCH(K4350, Def_Instancias_Equipamentos!$D$2:$D$5135, 0), 1)</f>
        <v>SI-09C3</v>
      </c>
      <c r="I4350" s="27" t="str">
        <f t="array" ref="I4350">INDEX(Def_Instancias_Equipamentos!$E$2:$E$5135, MATCH(L4350, Def_Instancias_Equipamentos!$D$2:$D$5135, 0), 1)</f>
        <v>SI-09C3</v>
      </c>
      <c r="J4350" s="27" t="str">
        <f t="shared" si="26"/>
        <v>INTERNO</v>
      </c>
      <c r="K4350" s="28" t="str">
        <f>Def_Instancias_Equipamentos!$D$598</f>
        <v>SI-09C3:DI-BPMPkup-2</v>
      </c>
      <c r="L4350" s="19" t="str">
        <f>Def_Instancias_Equipamentos!$D$1109</f>
        <v>SI-09C3:DI-BPMSigPatch-2</v>
      </c>
      <c r="M4350" s="44" t="s">
        <v>77</v>
      </c>
      <c r="N4350" s="30" t="s">
        <v>48</v>
      </c>
      <c r="O4350" s="28" t="str">
        <f>Def_Sistemas_Conectores_Cabos!$B$8</f>
        <v>SMA-RP 50-ohm</v>
      </c>
      <c r="P4350" s="19" t="str">
        <f>Def_Sistemas_Conectores_Cabos!$B$8</f>
        <v>SMA-RP 50-ohm</v>
      </c>
      <c r="Q4350" s="231" t="s">
        <v>1360</v>
      </c>
      <c r="R4350" s="45">
        <v>0.5</v>
      </c>
      <c r="S4350" s="45">
        <v>0.5</v>
      </c>
      <c r="T4350" s="19" t="str">
        <f>Def_Sistemas_Conectores_Cabos!$C$8</f>
        <v>Cabo coaxial semi-rígido</v>
      </c>
      <c r="U4350" s="56"/>
      <c r="V4350" s="33"/>
      <c r="W4350" s="33"/>
      <c r="X4350" s="33"/>
    </row>
    <row r="4351" ht="15.75" customHeight="1">
      <c r="A4351" s="19" t="str">
        <f>Def_Sistemas_Conectores_Cabos!$A$22</f>
        <v>BPM de elétrons</v>
      </c>
      <c r="B4351" s="22" t="str">
        <f>Datas_Entregas!$A$3</f>
        <v>BTS/Anel</v>
      </c>
      <c r="C4351" s="25">
        <f t="array" ref="C4351">INDEX(Datas_Entregas!$B$2:$B$100, MATCH(B4351, Datas_Entregas!$A$2:$A$100, 0), 1)</f>
        <v>43296</v>
      </c>
      <c r="D4351" s="22" t="str">
        <f>Def_Status_Montagem!$A$4</f>
        <v>Comprado / Esperando entrega</v>
      </c>
      <c r="E4351" s="35" t="str">
        <f>Def_Status_Montagem!$B$4</f>
        <v>Contratada (inclui etiqueta)</v>
      </c>
      <c r="F4351" s="26"/>
      <c r="G4351" s="27"/>
      <c r="H4351" s="26" t="str">
        <f t="array" ref="H4351">INDEX(Def_Instancias_Equipamentos!$E$2:$E$5135, MATCH(K4351, Def_Instancias_Equipamentos!$D$2:$D$5135, 0), 1)</f>
        <v>SI-09C4</v>
      </c>
      <c r="I4351" s="27" t="str">
        <f t="array" ref="I4351">INDEX(Def_Instancias_Equipamentos!$E$2:$E$5135, MATCH(L4351, Def_Instancias_Equipamentos!$D$2:$D$5135, 0), 1)</f>
        <v>SI-09C4</v>
      </c>
      <c r="J4351" s="27" t="str">
        <f t="shared" si="26"/>
        <v>INTERNO</v>
      </c>
      <c r="K4351" s="28" t="str">
        <f>Def_Instancias_Equipamentos!$D$599</f>
        <v>SI-09C4:DI-BPMPkup</v>
      </c>
      <c r="L4351" s="19" t="str">
        <f>Def_Instancias_Equipamentos!$D$1110</f>
        <v>SI-09C4:DI-BPMSigPatch</v>
      </c>
      <c r="M4351" s="44" t="s">
        <v>77</v>
      </c>
      <c r="N4351" s="30" t="s">
        <v>48</v>
      </c>
      <c r="O4351" s="28" t="str">
        <f>Def_Sistemas_Conectores_Cabos!$B$8</f>
        <v>SMA-RP 50-ohm</v>
      </c>
      <c r="P4351" s="19" t="str">
        <f>Def_Sistemas_Conectores_Cabos!$B$8</f>
        <v>SMA-RP 50-ohm</v>
      </c>
      <c r="Q4351" s="231" t="s">
        <v>1360</v>
      </c>
      <c r="R4351" s="45">
        <v>0.5</v>
      </c>
      <c r="S4351" s="45">
        <v>0.5</v>
      </c>
      <c r="T4351" s="19" t="str">
        <f>Def_Sistemas_Conectores_Cabos!$C$8</f>
        <v>Cabo coaxial semi-rígido</v>
      </c>
      <c r="U4351" s="56"/>
      <c r="V4351" s="33"/>
      <c r="W4351" s="33"/>
      <c r="X4351" s="33"/>
    </row>
    <row r="4352" ht="15.75" customHeight="1">
      <c r="A4352" s="19" t="str">
        <f>Def_Sistemas_Conectores_Cabos!$A$22</f>
        <v>BPM de elétrons</v>
      </c>
      <c r="B4352" s="22" t="str">
        <f>Datas_Entregas!$A$3</f>
        <v>BTS/Anel</v>
      </c>
      <c r="C4352" s="25">
        <f t="array" ref="C4352">INDEX(Datas_Entregas!$B$2:$B$100, MATCH(B4352, Datas_Entregas!$A$2:$A$100, 0), 1)</f>
        <v>43296</v>
      </c>
      <c r="D4352" s="22" t="str">
        <f>Def_Status_Montagem!$A$4</f>
        <v>Comprado / Esperando entrega</v>
      </c>
      <c r="E4352" s="35" t="str">
        <f>Def_Status_Montagem!$B$4</f>
        <v>Contratada (inclui etiqueta)</v>
      </c>
      <c r="F4352" s="26"/>
      <c r="G4352" s="27"/>
      <c r="H4352" s="26" t="str">
        <f t="array" ref="H4352">INDEX(Def_Instancias_Equipamentos!$E$2:$E$5135, MATCH(K4352, Def_Instancias_Equipamentos!$D$2:$D$5135, 0), 1)</f>
        <v>SI-09M1</v>
      </c>
      <c r="I4352" s="27" t="str">
        <f t="array" ref="I4352">INDEX(Def_Instancias_Equipamentos!$E$2:$E$5135, MATCH(L4352, Def_Instancias_Equipamentos!$D$2:$D$5135, 0), 1)</f>
        <v>SI-09M1</v>
      </c>
      <c r="J4352" s="27" t="str">
        <f t="shared" si="26"/>
        <v>INTERNO</v>
      </c>
      <c r="K4352" s="28" t="str">
        <f>Def_Instancias_Equipamentos!$D$600</f>
        <v>SI-09M1:DI-BPMPkup</v>
      </c>
      <c r="L4352" s="19" t="str">
        <f>Def_Instancias_Equipamentos!$D$1111</f>
        <v>SI-09M1:DI-BPMSigPatch</v>
      </c>
      <c r="M4352" s="44" t="s">
        <v>77</v>
      </c>
      <c r="N4352" s="30" t="s">
        <v>48</v>
      </c>
      <c r="O4352" s="28" t="str">
        <f>Def_Sistemas_Conectores_Cabos!$B$8</f>
        <v>SMA-RP 50-ohm</v>
      </c>
      <c r="P4352" s="19" t="str">
        <f>Def_Sistemas_Conectores_Cabos!$B$8</f>
        <v>SMA-RP 50-ohm</v>
      </c>
      <c r="Q4352" s="231" t="s">
        <v>1360</v>
      </c>
      <c r="R4352" s="45">
        <v>0.5</v>
      </c>
      <c r="S4352" s="45">
        <v>0.5</v>
      </c>
      <c r="T4352" s="19" t="str">
        <f>Def_Sistemas_Conectores_Cabos!$C$8</f>
        <v>Cabo coaxial semi-rígido</v>
      </c>
      <c r="U4352" s="56"/>
      <c r="V4352" s="33"/>
      <c r="W4352" s="33"/>
      <c r="X4352" s="33"/>
    </row>
    <row r="4353" ht="15.75" customHeight="1">
      <c r="A4353" s="19" t="str">
        <f>Def_Sistemas_Conectores_Cabos!$A$22</f>
        <v>BPM de elétrons</v>
      </c>
      <c r="B4353" s="22" t="str">
        <f>Datas_Entregas!$A$3</f>
        <v>BTS/Anel</v>
      </c>
      <c r="C4353" s="25">
        <f t="array" ref="C4353">INDEX(Datas_Entregas!$B$2:$B$100, MATCH(B4353, Datas_Entregas!$A$2:$A$100, 0), 1)</f>
        <v>43296</v>
      </c>
      <c r="D4353" s="22" t="str">
        <f>Def_Status_Montagem!$A$4</f>
        <v>Comprado / Esperando entrega</v>
      </c>
      <c r="E4353" s="35" t="str">
        <f>Def_Status_Montagem!$B$4</f>
        <v>Contratada (inclui etiqueta)</v>
      </c>
      <c r="F4353" s="26"/>
      <c r="G4353" s="27"/>
      <c r="H4353" s="26" t="str">
        <f t="array" ref="H4353">INDEX(Def_Instancias_Equipamentos!$E$2:$E$5135, MATCH(K4353, Def_Instancias_Equipamentos!$D$2:$D$5135, 0), 1)</f>
        <v>SI-09M2</v>
      </c>
      <c r="I4353" s="27" t="str">
        <f t="array" ref="I4353">INDEX(Def_Instancias_Equipamentos!$E$2:$E$5135, MATCH(L4353, Def_Instancias_Equipamentos!$D$2:$D$5135, 0), 1)</f>
        <v>SI-09M2</v>
      </c>
      <c r="J4353" s="27" t="str">
        <f t="shared" si="26"/>
        <v>INTERNO</v>
      </c>
      <c r="K4353" s="28" t="str">
        <f>Def_Instancias_Equipamentos!$D$601</f>
        <v>SI-09M2:DI-BPMPkup</v>
      </c>
      <c r="L4353" s="19" t="str">
        <f>Def_Instancias_Equipamentos!$D$1112</f>
        <v>SI-09M2:DI-BPMSigPatch</v>
      </c>
      <c r="M4353" s="44" t="s">
        <v>77</v>
      </c>
      <c r="N4353" s="30" t="s">
        <v>48</v>
      </c>
      <c r="O4353" s="28" t="str">
        <f>Def_Sistemas_Conectores_Cabos!$B$8</f>
        <v>SMA-RP 50-ohm</v>
      </c>
      <c r="P4353" s="19" t="str">
        <f>Def_Sistemas_Conectores_Cabos!$B$8</f>
        <v>SMA-RP 50-ohm</v>
      </c>
      <c r="Q4353" s="231" t="s">
        <v>1360</v>
      </c>
      <c r="R4353" s="45">
        <v>0.5</v>
      </c>
      <c r="S4353" s="45">
        <v>0.5</v>
      </c>
      <c r="T4353" s="19" t="str">
        <f>Def_Sistemas_Conectores_Cabos!$C$8</f>
        <v>Cabo coaxial semi-rígido</v>
      </c>
      <c r="U4353" s="56"/>
      <c r="V4353" s="33"/>
      <c r="W4353" s="33"/>
      <c r="X4353" s="33"/>
    </row>
    <row r="4354" ht="15.75" customHeight="1">
      <c r="A4354" s="19" t="str">
        <f>Def_Sistemas_Conectores_Cabos!$A$22</f>
        <v>BPM de elétrons</v>
      </c>
      <c r="B4354" s="22" t="str">
        <f>Datas_Entregas!$A$3</f>
        <v>BTS/Anel</v>
      </c>
      <c r="C4354" s="25">
        <f t="array" ref="C4354">INDEX(Datas_Entregas!$B$2:$B$100, MATCH(B4354, Datas_Entregas!$A$2:$A$100, 0), 1)</f>
        <v>43296</v>
      </c>
      <c r="D4354" s="22" t="str">
        <f>Def_Status_Montagem!$A$4</f>
        <v>Comprado / Esperando entrega</v>
      </c>
      <c r="E4354" s="35" t="str">
        <f>Def_Status_Montagem!$B$4</f>
        <v>Contratada (inclui etiqueta)</v>
      </c>
      <c r="F4354" s="26"/>
      <c r="G4354" s="27"/>
      <c r="H4354" s="26" t="str">
        <f t="array" ref="H4354">INDEX(Def_Instancias_Equipamentos!$E$2:$E$5135, MATCH(K4354, Def_Instancias_Equipamentos!$D$2:$D$5135, 0), 1)</f>
        <v>SI-09SA</v>
      </c>
      <c r="I4354" s="27" t="str">
        <f t="array" ref="I4354">INDEX(Def_Instancias_Equipamentos!$E$2:$E$5135, MATCH(L4354, Def_Instancias_Equipamentos!$D$2:$D$5135, 0), 1)</f>
        <v>SI-09SA</v>
      </c>
      <c r="J4354" s="27" t="str">
        <f t="shared" si="26"/>
        <v>INTERNO</v>
      </c>
      <c r="K4354" s="28" t="str">
        <f>Def_Instancias_Equipamentos!$D$706</f>
        <v>SI-09SA:DI-BPMPkup-1</v>
      </c>
      <c r="L4354" s="19" t="str">
        <f>Def_Instancias_Equipamentos!$D$1217</f>
        <v>SI-09SA:DI-BPMSigPatch-1</v>
      </c>
      <c r="M4354" s="44" t="s">
        <v>77</v>
      </c>
      <c r="N4354" s="30" t="s">
        <v>48</v>
      </c>
      <c r="O4354" s="28" t="str">
        <f>Def_Sistemas_Conectores_Cabos!$B$8</f>
        <v>SMA-RP 50-ohm</v>
      </c>
      <c r="P4354" s="19" t="str">
        <f>Def_Sistemas_Conectores_Cabos!$B$8</f>
        <v>SMA-RP 50-ohm</v>
      </c>
      <c r="Q4354" s="231" t="s">
        <v>1360</v>
      </c>
      <c r="R4354" s="45">
        <v>0.5</v>
      </c>
      <c r="S4354" s="45">
        <v>0.5</v>
      </c>
      <c r="T4354" s="19" t="str">
        <f>Def_Sistemas_Conectores_Cabos!$C$8</f>
        <v>Cabo coaxial semi-rígido</v>
      </c>
      <c r="U4354" s="56"/>
      <c r="V4354" s="33"/>
      <c r="W4354" s="33"/>
      <c r="X4354" s="33"/>
    </row>
    <row r="4355" ht="15.75" customHeight="1">
      <c r="A4355" s="19" t="str">
        <f>Def_Sistemas_Conectores_Cabos!$A$22</f>
        <v>BPM de elétrons</v>
      </c>
      <c r="B4355" s="22" t="str">
        <f>Datas_Entregas!$A$3</f>
        <v>BTS/Anel</v>
      </c>
      <c r="C4355" s="25">
        <f t="array" ref="C4355">INDEX(Datas_Entregas!$B$2:$B$100, MATCH(B4355, Datas_Entregas!$A$2:$A$100, 0), 1)</f>
        <v>43296</v>
      </c>
      <c r="D4355" s="22" t="str">
        <f>Def_Status_Montagem!$A$4</f>
        <v>Comprado / Esperando entrega</v>
      </c>
      <c r="E4355" s="35" t="str">
        <f>Def_Status_Montagem!$B$4</f>
        <v>Contratada (inclui etiqueta)</v>
      </c>
      <c r="F4355" s="26"/>
      <c r="G4355" s="27"/>
      <c r="H4355" s="26" t="str">
        <f t="array" ref="H4355">INDEX(Def_Instancias_Equipamentos!$E$2:$E$5135, MATCH(K4355, Def_Instancias_Equipamentos!$D$2:$D$5135, 0), 1)</f>
        <v>SI-09SA</v>
      </c>
      <c r="I4355" s="27" t="str">
        <f t="array" ref="I4355">INDEX(Def_Instancias_Equipamentos!$E$2:$E$5135, MATCH(L4355, Def_Instancias_Equipamentos!$D$2:$D$5135, 0), 1)</f>
        <v>SI-09SA</v>
      </c>
      <c r="J4355" s="27" t="str">
        <f t="shared" si="26"/>
        <v>INTERNO</v>
      </c>
      <c r="K4355" s="28" t="str">
        <f>Def_Instancias_Equipamentos!$D$707</f>
        <v>SI-09SA:DI-BPMPkup-2</v>
      </c>
      <c r="L4355" s="19" t="str">
        <f>Def_Instancias_Equipamentos!$D$1218</f>
        <v>SI-09SA:DI-BPMSigPatch-2</v>
      </c>
      <c r="M4355" s="44" t="s">
        <v>77</v>
      </c>
      <c r="N4355" s="30" t="s">
        <v>48</v>
      </c>
      <c r="O4355" s="28" t="str">
        <f>Def_Sistemas_Conectores_Cabos!$B$8</f>
        <v>SMA-RP 50-ohm</v>
      </c>
      <c r="P4355" s="19" t="str">
        <f>Def_Sistemas_Conectores_Cabos!$B$8</f>
        <v>SMA-RP 50-ohm</v>
      </c>
      <c r="Q4355" s="231" t="s">
        <v>1360</v>
      </c>
      <c r="R4355" s="45">
        <v>0.5</v>
      </c>
      <c r="S4355" s="45">
        <v>0.5</v>
      </c>
      <c r="T4355" s="19" t="str">
        <f>Def_Sistemas_Conectores_Cabos!$C$8</f>
        <v>Cabo coaxial semi-rígido</v>
      </c>
      <c r="U4355" s="56"/>
      <c r="V4355" s="33"/>
      <c r="W4355" s="33"/>
      <c r="X4355" s="33"/>
    </row>
    <row r="4356" ht="15.75" customHeight="1">
      <c r="A4356" s="19" t="str">
        <f>Def_Sistemas_Conectores_Cabos!$A$22</f>
        <v>BPM de elétrons</v>
      </c>
      <c r="B4356" s="22" t="str">
        <f>Datas_Entregas!$A$3</f>
        <v>BTS/Anel</v>
      </c>
      <c r="C4356" s="25">
        <f t="array" ref="C4356">INDEX(Datas_Entregas!$B$2:$B$100, MATCH(B4356, Datas_Entregas!$A$2:$A$100, 0), 1)</f>
        <v>43296</v>
      </c>
      <c r="D4356" s="22" t="str">
        <f>Def_Status_Montagem!$A$4</f>
        <v>Comprado / Esperando entrega</v>
      </c>
      <c r="E4356" s="35" t="str">
        <f>Def_Status_Montagem!$B$4</f>
        <v>Contratada (inclui etiqueta)</v>
      </c>
      <c r="F4356" s="26"/>
      <c r="G4356" s="27"/>
      <c r="H4356" s="26" t="str">
        <f t="array" ref="H4356">INDEX(Def_Instancias_Equipamentos!$E$2:$E$5135, MATCH(K4356, Def_Instancias_Equipamentos!$D$2:$D$5135, 0), 1)</f>
        <v>SI-10C1</v>
      </c>
      <c r="I4356" s="27" t="str">
        <f t="array" ref="I4356">INDEX(Def_Instancias_Equipamentos!$E$2:$E$5135, MATCH(L4356, Def_Instancias_Equipamentos!$D$2:$D$5135, 0), 1)</f>
        <v>SI-10C1</v>
      </c>
      <c r="J4356" s="27" t="str">
        <f t="shared" si="26"/>
        <v>INTERNO</v>
      </c>
      <c r="K4356" s="28" t="str">
        <f>Def_Instancias_Equipamentos!$D$602</f>
        <v>SI-10C1:DI-BPMPkup-1</v>
      </c>
      <c r="L4356" s="19" t="str">
        <f>Def_Instancias_Equipamentos!$D$1113</f>
        <v>SI-10C1:DI-BPMSigPatch-1</v>
      </c>
      <c r="M4356" s="44" t="s">
        <v>77</v>
      </c>
      <c r="N4356" s="30" t="s">
        <v>48</v>
      </c>
      <c r="O4356" s="28" t="str">
        <f>Def_Sistemas_Conectores_Cabos!$B$8</f>
        <v>SMA-RP 50-ohm</v>
      </c>
      <c r="P4356" s="19" t="str">
        <f>Def_Sistemas_Conectores_Cabos!$B$8</f>
        <v>SMA-RP 50-ohm</v>
      </c>
      <c r="Q4356" s="231" t="s">
        <v>1360</v>
      </c>
      <c r="R4356" s="45">
        <v>0.5</v>
      </c>
      <c r="S4356" s="45">
        <v>0.5</v>
      </c>
      <c r="T4356" s="19" t="str">
        <f>Def_Sistemas_Conectores_Cabos!$C$8</f>
        <v>Cabo coaxial semi-rígido</v>
      </c>
      <c r="U4356" s="56"/>
      <c r="V4356" s="33"/>
      <c r="W4356" s="33"/>
      <c r="X4356" s="33"/>
    </row>
    <row r="4357" ht="15.75" customHeight="1">
      <c r="A4357" s="19" t="str">
        <f>Def_Sistemas_Conectores_Cabos!$A$22</f>
        <v>BPM de elétrons</v>
      </c>
      <c r="B4357" s="22" t="str">
        <f>Datas_Entregas!$A$3</f>
        <v>BTS/Anel</v>
      </c>
      <c r="C4357" s="25">
        <f t="array" ref="C4357">INDEX(Datas_Entregas!$B$2:$B$100, MATCH(B4357, Datas_Entregas!$A$2:$A$100, 0), 1)</f>
        <v>43296</v>
      </c>
      <c r="D4357" s="22" t="str">
        <f>Def_Status_Montagem!$A$4</f>
        <v>Comprado / Esperando entrega</v>
      </c>
      <c r="E4357" s="35" t="str">
        <f>Def_Status_Montagem!$B$4</f>
        <v>Contratada (inclui etiqueta)</v>
      </c>
      <c r="F4357" s="26"/>
      <c r="G4357" s="27"/>
      <c r="H4357" s="26" t="str">
        <f t="array" ref="H4357">INDEX(Def_Instancias_Equipamentos!$E$2:$E$5135, MATCH(K4357, Def_Instancias_Equipamentos!$D$2:$D$5135, 0), 1)</f>
        <v>SI-10C1</v>
      </c>
      <c r="I4357" s="27" t="str">
        <f t="array" ref="I4357">INDEX(Def_Instancias_Equipamentos!$E$2:$E$5135, MATCH(L4357, Def_Instancias_Equipamentos!$D$2:$D$5135, 0), 1)</f>
        <v>SI-10C1</v>
      </c>
      <c r="J4357" s="27" t="str">
        <f t="shared" si="26"/>
        <v>INTERNO</v>
      </c>
      <c r="K4357" s="28" t="str">
        <f>Def_Instancias_Equipamentos!$D$603</f>
        <v>SI-10C1:DI-BPMPkup-2</v>
      </c>
      <c r="L4357" s="19" t="str">
        <f>Def_Instancias_Equipamentos!$D$1114</f>
        <v>SI-10C1:DI-BPMSigPatch-2</v>
      </c>
      <c r="M4357" s="44" t="s">
        <v>77</v>
      </c>
      <c r="N4357" s="30" t="s">
        <v>48</v>
      </c>
      <c r="O4357" s="28" t="str">
        <f>Def_Sistemas_Conectores_Cabos!$B$8</f>
        <v>SMA-RP 50-ohm</v>
      </c>
      <c r="P4357" s="19" t="str">
        <f>Def_Sistemas_Conectores_Cabos!$B$8</f>
        <v>SMA-RP 50-ohm</v>
      </c>
      <c r="Q4357" s="231" t="s">
        <v>1360</v>
      </c>
      <c r="R4357" s="45">
        <v>0.5</v>
      </c>
      <c r="S4357" s="45">
        <v>0.5</v>
      </c>
      <c r="T4357" s="19" t="str">
        <f>Def_Sistemas_Conectores_Cabos!$C$8</f>
        <v>Cabo coaxial semi-rígido</v>
      </c>
      <c r="U4357" s="56"/>
      <c r="V4357" s="33"/>
      <c r="W4357" s="33"/>
      <c r="X4357" s="33"/>
    </row>
    <row r="4358" ht="15.75" customHeight="1">
      <c r="A4358" s="19" t="str">
        <f>Def_Sistemas_Conectores_Cabos!$A$22</f>
        <v>BPM de elétrons</v>
      </c>
      <c r="B4358" s="22" t="str">
        <f>Datas_Entregas!$A$3</f>
        <v>BTS/Anel</v>
      </c>
      <c r="C4358" s="25">
        <f t="array" ref="C4358">INDEX(Datas_Entregas!$B$2:$B$100, MATCH(B4358, Datas_Entregas!$A$2:$A$100, 0), 1)</f>
        <v>43296</v>
      </c>
      <c r="D4358" s="22" t="str">
        <f>Def_Status_Montagem!$A$4</f>
        <v>Comprado / Esperando entrega</v>
      </c>
      <c r="E4358" s="35" t="str">
        <f>Def_Status_Montagem!$B$4</f>
        <v>Contratada (inclui etiqueta)</v>
      </c>
      <c r="F4358" s="26"/>
      <c r="G4358" s="27"/>
      <c r="H4358" s="26" t="str">
        <f t="array" ref="H4358">INDEX(Def_Instancias_Equipamentos!$E$2:$E$5135, MATCH(K4358, Def_Instancias_Equipamentos!$D$2:$D$5135, 0), 1)</f>
        <v>SI-10C2</v>
      </c>
      <c r="I4358" s="27" t="str">
        <f t="array" ref="I4358">INDEX(Def_Instancias_Equipamentos!$E$2:$E$5135, MATCH(L4358, Def_Instancias_Equipamentos!$D$2:$D$5135, 0), 1)</f>
        <v>SI-10C2</v>
      </c>
      <c r="J4358" s="27" t="str">
        <f t="shared" si="26"/>
        <v>INTERNO</v>
      </c>
      <c r="K4358" s="28" t="str">
        <f>Def_Instancias_Equipamentos!$D$604</f>
        <v>SI-10C2:DI-BPMPkup</v>
      </c>
      <c r="L4358" s="19" t="str">
        <f>Def_Instancias_Equipamentos!$D$1115</f>
        <v>SI-10C2:DI-BPMSigPatch</v>
      </c>
      <c r="M4358" s="44" t="s">
        <v>77</v>
      </c>
      <c r="N4358" s="30" t="s">
        <v>48</v>
      </c>
      <c r="O4358" s="28" t="str">
        <f>Def_Sistemas_Conectores_Cabos!$B$8</f>
        <v>SMA-RP 50-ohm</v>
      </c>
      <c r="P4358" s="19" t="str">
        <f>Def_Sistemas_Conectores_Cabos!$B$8</f>
        <v>SMA-RP 50-ohm</v>
      </c>
      <c r="Q4358" s="231" t="s">
        <v>1360</v>
      </c>
      <c r="R4358" s="45">
        <v>0.5</v>
      </c>
      <c r="S4358" s="45">
        <v>0.5</v>
      </c>
      <c r="T4358" s="19" t="str">
        <f>Def_Sistemas_Conectores_Cabos!$C$8</f>
        <v>Cabo coaxial semi-rígido</v>
      </c>
      <c r="U4358" s="56"/>
      <c r="V4358" s="33"/>
      <c r="W4358" s="33"/>
      <c r="X4358" s="33"/>
    </row>
    <row r="4359" ht="15.75" customHeight="1">
      <c r="A4359" s="19" t="str">
        <f>Def_Sistemas_Conectores_Cabos!$A$22</f>
        <v>BPM de elétrons</v>
      </c>
      <c r="B4359" s="22" t="str">
        <f>Datas_Entregas!$A$3</f>
        <v>BTS/Anel</v>
      </c>
      <c r="C4359" s="25">
        <f t="array" ref="C4359">INDEX(Datas_Entregas!$B$2:$B$100, MATCH(B4359, Datas_Entregas!$A$2:$A$100, 0), 1)</f>
        <v>43296</v>
      </c>
      <c r="D4359" s="22" t="str">
        <f>Def_Status_Montagem!$A$4</f>
        <v>Comprado / Esperando entrega</v>
      </c>
      <c r="E4359" s="35" t="str">
        <f>Def_Status_Montagem!$B$4</f>
        <v>Contratada (inclui etiqueta)</v>
      </c>
      <c r="F4359" s="26"/>
      <c r="G4359" s="27"/>
      <c r="H4359" s="26" t="str">
        <f t="array" ref="H4359">INDEX(Def_Instancias_Equipamentos!$E$2:$E$5135, MATCH(K4359, Def_Instancias_Equipamentos!$D$2:$D$5135, 0), 1)</f>
        <v>SI-10C3</v>
      </c>
      <c r="I4359" s="27" t="str">
        <f t="array" ref="I4359">INDEX(Def_Instancias_Equipamentos!$E$2:$E$5135, MATCH(L4359, Def_Instancias_Equipamentos!$D$2:$D$5135, 0), 1)</f>
        <v>SI-10C3</v>
      </c>
      <c r="J4359" s="27" t="str">
        <f t="shared" si="26"/>
        <v>INTERNO</v>
      </c>
      <c r="K4359" s="28" t="str">
        <f>Def_Instancias_Equipamentos!$D$605</f>
        <v>SI-10C3:DI-BPMPkup-1</v>
      </c>
      <c r="L4359" s="19" t="str">
        <f>Def_Instancias_Equipamentos!$D$1116</f>
        <v>SI-10C3:DI-BPMSigPatch-1</v>
      </c>
      <c r="M4359" s="44" t="s">
        <v>77</v>
      </c>
      <c r="N4359" s="30" t="s">
        <v>48</v>
      </c>
      <c r="O4359" s="28" t="str">
        <f>Def_Sistemas_Conectores_Cabos!$B$8</f>
        <v>SMA-RP 50-ohm</v>
      </c>
      <c r="P4359" s="19" t="str">
        <f>Def_Sistemas_Conectores_Cabos!$B$8</f>
        <v>SMA-RP 50-ohm</v>
      </c>
      <c r="Q4359" s="231" t="s">
        <v>1360</v>
      </c>
      <c r="R4359" s="45">
        <v>0.5</v>
      </c>
      <c r="S4359" s="45">
        <v>0.5</v>
      </c>
      <c r="T4359" s="19" t="str">
        <f>Def_Sistemas_Conectores_Cabos!$C$8</f>
        <v>Cabo coaxial semi-rígido</v>
      </c>
      <c r="U4359" s="56"/>
      <c r="V4359" s="33"/>
      <c r="W4359" s="33"/>
      <c r="X4359" s="33"/>
    </row>
    <row r="4360" ht="15.75" customHeight="1">
      <c r="A4360" s="19" t="str">
        <f>Def_Sistemas_Conectores_Cabos!$A$22</f>
        <v>BPM de elétrons</v>
      </c>
      <c r="B4360" s="22" t="str">
        <f>Datas_Entregas!$A$3</f>
        <v>BTS/Anel</v>
      </c>
      <c r="C4360" s="25">
        <f t="array" ref="C4360">INDEX(Datas_Entregas!$B$2:$B$100, MATCH(B4360, Datas_Entregas!$A$2:$A$100, 0), 1)</f>
        <v>43296</v>
      </c>
      <c r="D4360" s="22" t="str">
        <f>Def_Status_Montagem!$A$4</f>
        <v>Comprado / Esperando entrega</v>
      </c>
      <c r="E4360" s="35" t="str">
        <f>Def_Status_Montagem!$B$4</f>
        <v>Contratada (inclui etiqueta)</v>
      </c>
      <c r="F4360" s="26"/>
      <c r="G4360" s="27"/>
      <c r="H4360" s="26" t="str">
        <f t="array" ref="H4360">INDEX(Def_Instancias_Equipamentos!$E$2:$E$5135, MATCH(K4360, Def_Instancias_Equipamentos!$D$2:$D$5135, 0), 1)</f>
        <v>SI-10C3</v>
      </c>
      <c r="I4360" s="27" t="str">
        <f t="array" ref="I4360">INDEX(Def_Instancias_Equipamentos!$E$2:$E$5135, MATCH(L4360, Def_Instancias_Equipamentos!$D$2:$D$5135, 0), 1)</f>
        <v>SI-10C3</v>
      </c>
      <c r="J4360" s="27" t="str">
        <f t="shared" si="26"/>
        <v>INTERNO</v>
      </c>
      <c r="K4360" s="28" t="str">
        <f>Def_Instancias_Equipamentos!$D$606</f>
        <v>SI-10C3:DI-BPMPkup-2</v>
      </c>
      <c r="L4360" s="19" t="str">
        <f>Def_Instancias_Equipamentos!$D$1117</f>
        <v>SI-10C3:DI-BPMSigPatch-2</v>
      </c>
      <c r="M4360" s="44" t="s">
        <v>77</v>
      </c>
      <c r="N4360" s="30" t="s">
        <v>48</v>
      </c>
      <c r="O4360" s="28" t="str">
        <f>Def_Sistemas_Conectores_Cabos!$B$8</f>
        <v>SMA-RP 50-ohm</v>
      </c>
      <c r="P4360" s="19" t="str">
        <f>Def_Sistemas_Conectores_Cabos!$B$8</f>
        <v>SMA-RP 50-ohm</v>
      </c>
      <c r="Q4360" s="231" t="s">
        <v>1360</v>
      </c>
      <c r="R4360" s="45">
        <v>0.5</v>
      </c>
      <c r="S4360" s="45">
        <v>0.5</v>
      </c>
      <c r="T4360" s="19" t="str">
        <f>Def_Sistemas_Conectores_Cabos!$C$8</f>
        <v>Cabo coaxial semi-rígido</v>
      </c>
      <c r="U4360" s="56"/>
      <c r="V4360" s="33"/>
      <c r="W4360" s="33"/>
      <c r="X4360" s="33"/>
    </row>
    <row r="4361" ht="15.75" customHeight="1">
      <c r="A4361" s="19" t="str">
        <f>Def_Sistemas_Conectores_Cabos!$A$22</f>
        <v>BPM de elétrons</v>
      </c>
      <c r="B4361" s="22" t="str">
        <f>Datas_Entregas!$A$3</f>
        <v>BTS/Anel</v>
      </c>
      <c r="C4361" s="25">
        <f t="array" ref="C4361">INDEX(Datas_Entregas!$B$2:$B$100, MATCH(B4361, Datas_Entregas!$A$2:$A$100, 0), 1)</f>
        <v>43296</v>
      </c>
      <c r="D4361" s="22" t="str">
        <f>Def_Status_Montagem!$A$4</f>
        <v>Comprado / Esperando entrega</v>
      </c>
      <c r="E4361" s="35" t="str">
        <f>Def_Status_Montagem!$B$4</f>
        <v>Contratada (inclui etiqueta)</v>
      </c>
      <c r="F4361" s="26"/>
      <c r="G4361" s="27"/>
      <c r="H4361" s="26" t="str">
        <f t="array" ref="H4361">INDEX(Def_Instancias_Equipamentos!$E$2:$E$5135, MATCH(K4361, Def_Instancias_Equipamentos!$D$2:$D$5135, 0), 1)</f>
        <v>SI-10C4</v>
      </c>
      <c r="I4361" s="27" t="str">
        <f t="array" ref="I4361">INDEX(Def_Instancias_Equipamentos!$E$2:$E$5135, MATCH(L4361, Def_Instancias_Equipamentos!$D$2:$D$5135, 0), 1)</f>
        <v>SI-10C4</v>
      </c>
      <c r="J4361" s="27" t="str">
        <f t="shared" si="26"/>
        <v>INTERNO</v>
      </c>
      <c r="K4361" s="28" t="str">
        <f>Def_Instancias_Equipamentos!$D$607</f>
        <v>SI-10C4:DI-BPMPkup</v>
      </c>
      <c r="L4361" s="19" t="str">
        <f>Def_Instancias_Equipamentos!$D$1118</f>
        <v>SI-10C4:DI-BPMSigPatch</v>
      </c>
      <c r="M4361" s="44" t="s">
        <v>77</v>
      </c>
      <c r="N4361" s="30" t="s">
        <v>48</v>
      </c>
      <c r="O4361" s="28" t="str">
        <f>Def_Sistemas_Conectores_Cabos!$B$8</f>
        <v>SMA-RP 50-ohm</v>
      </c>
      <c r="P4361" s="19" t="str">
        <f>Def_Sistemas_Conectores_Cabos!$B$8</f>
        <v>SMA-RP 50-ohm</v>
      </c>
      <c r="Q4361" s="231" t="s">
        <v>1360</v>
      </c>
      <c r="R4361" s="45">
        <v>0.5</v>
      </c>
      <c r="S4361" s="45">
        <v>0.5</v>
      </c>
      <c r="T4361" s="19" t="str">
        <f>Def_Sistemas_Conectores_Cabos!$C$8</f>
        <v>Cabo coaxial semi-rígido</v>
      </c>
      <c r="U4361" s="56"/>
      <c r="V4361" s="33"/>
      <c r="W4361" s="33"/>
      <c r="X4361" s="33"/>
    </row>
    <row r="4362" ht="15.75" customHeight="1">
      <c r="A4362" s="19" t="str">
        <f>Def_Sistemas_Conectores_Cabos!$A$22</f>
        <v>BPM de elétrons</v>
      </c>
      <c r="B4362" s="22" t="str">
        <f>Datas_Entregas!$A$3</f>
        <v>BTS/Anel</v>
      </c>
      <c r="C4362" s="25">
        <f t="array" ref="C4362">INDEX(Datas_Entregas!$B$2:$B$100, MATCH(B4362, Datas_Entregas!$A$2:$A$100, 0), 1)</f>
        <v>43296</v>
      </c>
      <c r="D4362" s="22" t="str">
        <f>Def_Status_Montagem!$A$4</f>
        <v>Comprado / Esperando entrega</v>
      </c>
      <c r="E4362" s="35" t="str">
        <f>Def_Status_Montagem!$B$4</f>
        <v>Contratada (inclui etiqueta)</v>
      </c>
      <c r="F4362" s="26"/>
      <c r="G4362" s="27"/>
      <c r="H4362" s="26" t="str">
        <f t="array" ref="H4362">INDEX(Def_Instancias_Equipamentos!$E$2:$E$5135, MATCH(K4362, Def_Instancias_Equipamentos!$D$2:$D$5135, 0), 1)</f>
        <v>SI-10M1</v>
      </c>
      <c r="I4362" s="27" t="str">
        <f t="array" ref="I4362">INDEX(Def_Instancias_Equipamentos!$E$2:$E$5135, MATCH(L4362, Def_Instancias_Equipamentos!$D$2:$D$5135, 0), 1)</f>
        <v>SI-10M1</v>
      </c>
      <c r="J4362" s="27" t="str">
        <f t="shared" si="26"/>
        <v>INTERNO</v>
      </c>
      <c r="K4362" s="28" t="str">
        <f>Def_Instancias_Equipamentos!$D$608</f>
        <v>SI-10M1:DI-BPMPkup</v>
      </c>
      <c r="L4362" s="19" t="str">
        <f>Def_Instancias_Equipamentos!$D$1119</f>
        <v>SI-10M1:DI-BPMSigPatch</v>
      </c>
      <c r="M4362" s="44" t="s">
        <v>77</v>
      </c>
      <c r="N4362" s="30" t="s">
        <v>48</v>
      </c>
      <c r="O4362" s="28" t="str">
        <f>Def_Sistemas_Conectores_Cabos!$B$8</f>
        <v>SMA-RP 50-ohm</v>
      </c>
      <c r="P4362" s="19" t="str">
        <f>Def_Sistemas_Conectores_Cabos!$B$8</f>
        <v>SMA-RP 50-ohm</v>
      </c>
      <c r="Q4362" s="231" t="s">
        <v>1360</v>
      </c>
      <c r="R4362" s="45">
        <v>0.5</v>
      </c>
      <c r="S4362" s="45">
        <v>0.5</v>
      </c>
      <c r="T4362" s="19" t="str">
        <f>Def_Sistemas_Conectores_Cabos!$C$8</f>
        <v>Cabo coaxial semi-rígido</v>
      </c>
      <c r="U4362" s="56"/>
      <c r="V4362" s="33"/>
      <c r="W4362" s="33"/>
      <c r="X4362" s="33"/>
    </row>
    <row r="4363" ht="15.75" customHeight="1">
      <c r="A4363" s="19" t="str">
        <f>Def_Sistemas_Conectores_Cabos!$A$22</f>
        <v>BPM de elétrons</v>
      </c>
      <c r="B4363" s="22" t="str">
        <f>Datas_Entregas!$A$3</f>
        <v>BTS/Anel</v>
      </c>
      <c r="C4363" s="25">
        <f t="array" ref="C4363">INDEX(Datas_Entregas!$B$2:$B$100, MATCH(B4363, Datas_Entregas!$A$2:$A$100, 0), 1)</f>
        <v>43296</v>
      </c>
      <c r="D4363" s="22" t="str">
        <f>Def_Status_Montagem!$A$4</f>
        <v>Comprado / Esperando entrega</v>
      </c>
      <c r="E4363" s="35" t="str">
        <f>Def_Status_Montagem!$B$4</f>
        <v>Contratada (inclui etiqueta)</v>
      </c>
      <c r="F4363" s="26"/>
      <c r="G4363" s="27"/>
      <c r="H4363" s="26" t="str">
        <f t="array" ref="H4363">INDEX(Def_Instancias_Equipamentos!$E$2:$E$5135, MATCH(K4363, Def_Instancias_Equipamentos!$D$2:$D$5135, 0), 1)</f>
        <v>SI-10M2</v>
      </c>
      <c r="I4363" s="27" t="str">
        <f t="array" ref="I4363">INDEX(Def_Instancias_Equipamentos!$E$2:$E$5135, MATCH(L4363, Def_Instancias_Equipamentos!$D$2:$D$5135, 0), 1)</f>
        <v>SI-10M2</v>
      </c>
      <c r="J4363" s="27" t="str">
        <f t="shared" si="26"/>
        <v>INTERNO</v>
      </c>
      <c r="K4363" s="28" t="str">
        <f>Def_Instancias_Equipamentos!$D$609</f>
        <v>SI-10M2:DI-BPMPkup</v>
      </c>
      <c r="L4363" s="19" t="str">
        <f>Def_Instancias_Equipamentos!$D$1120</f>
        <v>SI-10M2:DI-BPMSigPatch</v>
      </c>
      <c r="M4363" s="44" t="s">
        <v>77</v>
      </c>
      <c r="N4363" s="30" t="s">
        <v>48</v>
      </c>
      <c r="O4363" s="28" t="str">
        <f>Def_Sistemas_Conectores_Cabos!$B$8</f>
        <v>SMA-RP 50-ohm</v>
      </c>
      <c r="P4363" s="19" t="str">
        <f>Def_Sistemas_Conectores_Cabos!$B$8</f>
        <v>SMA-RP 50-ohm</v>
      </c>
      <c r="Q4363" s="231" t="s">
        <v>1360</v>
      </c>
      <c r="R4363" s="45">
        <v>0.5</v>
      </c>
      <c r="S4363" s="45">
        <v>0.5</v>
      </c>
      <c r="T4363" s="19" t="str">
        <f>Def_Sistemas_Conectores_Cabos!$C$8</f>
        <v>Cabo coaxial semi-rígido</v>
      </c>
      <c r="U4363" s="56"/>
      <c r="V4363" s="33"/>
      <c r="W4363" s="33"/>
      <c r="X4363" s="33"/>
    </row>
    <row r="4364" ht="15.75" customHeight="1">
      <c r="A4364" s="19" t="str">
        <f>Def_Sistemas_Conectores_Cabos!$A$22</f>
        <v>BPM de elétrons</v>
      </c>
      <c r="B4364" s="22" t="str">
        <f>Datas_Entregas!$A$3</f>
        <v>BTS/Anel</v>
      </c>
      <c r="C4364" s="25">
        <f t="array" ref="C4364">INDEX(Datas_Entregas!$B$2:$B$100, MATCH(B4364, Datas_Entregas!$A$2:$A$100, 0), 1)</f>
        <v>43296</v>
      </c>
      <c r="D4364" s="22" t="str">
        <f>Def_Status_Montagem!$A$4</f>
        <v>Comprado / Esperando entrega</v>
      </c>
      <c r="E4364" s="35" t="str">
        <f>Def_Status_Montagem!$B$4</f>
        <v>Contratada (inclui etiqueta)</v>
      </c>
      <c r="F4364" s="26"/>
      <c r="G4364" s="27"/>
      <c r="H4364" s="26" t="str">
        <f t="array" ref="H4364">INDEX(Def_Instancias_Equipamentos!$E$2:$E$5135, MATCH(K4364, Def_Instancias_Equipamentos!$D$2:$D$5135, 0), 1)</f>
        <v>SI-10SB</v>
      </c>
      <c r="I4364" s="27" t="str">
        <f t="array" ref="I4364">INDEX(Def_Instancias_Equipamentos!$E$2:$E$5135, MATCH(L4364, Def_Instancias_Equipamentos!$D$2:$D$5135, 0), 1)</f>
        <v>SI-10SB</v>
      </c>
      <c r="J4364" s="27" t="str">
        <f t="shared" si="26"/>
        <v>INTERNO</v>
      </c>
      <c r="K4364" s="28" t="str">
        <f>Def_Instancias_Equipamentos!$D$708</f>
        <v>SI-10SB:DI-BPMPkup-1</v>
      </c>
      <c r="L4364" s="19" t="str">
        <f>Def_Instancias_Equipamentos!$D$1219</f>
        <v>SI-10SB:DI-BPMSigPatch-1</v>
      </c>
      <c r="M4364" s="44" t="s">
        <v>77</v>
      </c>
      <c r="N4364" s="30" t="s">
        <v>48</v>
      </c>
      <c r="O4364" s="28" t="str">
        <f>Def_Sistemas_Conectores_Cabos!$B$8</f>
        <v>SMA-RP 50-ohm</v>
      </c>
      <c r="P4364" s="19" t="str">
        <f>Def_Sistemas_Conectores_Cabos!$B$8</f>
        <v>SMA-RP 50-ohm</v>
      </c>
      <c r="Q4364" s="231" t="s">
        <v>1360</v>
      </c>
      <c r="R4364" s="45">
        <v>0.5</v>
      </c>
      <c r="S4364" s="45">
        <v>0.5</v>
      </c>
      <c r="T4364" s="19" t="str">
        <f>Def_Sistemas_Conectores_Cabos!$C$8</f>
        <v>Cabo coaxial semi-rígido</v>
      </c>
      <c r="U4364" s="56"/>
      <c r="V4364" s="33"/>
      <c r="W4364" s="33"/>
      <c r="X4364" s="33"/>
    </row>
    <row r="4365" ht="15.75" customHeight="1">
      <c r="A4365" s="19" t="str">
        <f>Def_Sistemas_Conectores_Cabos!$A$22</f>
        <v>BPM de elétrons</v>
      </c>
      <c r="B4365" s="22" t="str">
        <f>Datas_Entregas!$A$3</f>
        <v>BTS/Anel</v>
      </c>
      <c r="C4365" s="25">
        <f t="array" ref="C4365">INDEX(Datas_Entregas!$B$2:$B$100, MATCH(B4365, Datas_Entregas!$A$2:$A$100, 0), 1)</f>
        <v>43296</v>
      </c>
      <c r="D4365" s="22" t="str">
        <f>Def_Status_Montagem!$A$4</f>
        <v>Comprado / Esperando entrega</v>
      </c>
      <c r="E4365" s="35" t="str">
        <f>Def_Status_Montagem!$B$4</f>
        <v>Contratada (inclui etiqueta)</v>
      </c>
      <c r="F4365" s="26"/>
      <c r="G4365" s="27"/>
      <c r="H4365" s="26" t="str">
        <f t="array" ref="H4365">INDEX(Def_Instancias_Equipamentos!$E$2:$E$5135, MATCH(K4365, Def_Instancias_Equipamentos!$D$2:$D$5135, 0), 1)</f>
        <v>SI-10SB</v>
      </c>
      <c r="I4365" s="27" t="str">
        <f t="array" ref="I4365">INDEX(Def_Instancias_Equipamentos!$E$2:$E$5135, MATCH(L4365, Def_Instancias_Equipamentos!$D$2:$D$5135, 0), 1)</f>
        <v>SI-10SB</v>
      </c>
      <c r="J4365" s="27" t="str">
        <f t="shared" si="26"/>
        <v>INTERNO</v>
      </c>
      <c r="K4365" s="28" t="str">
        <f>Def_Instancias_Equipamentos!$D$709</f>
        <v>SI-10SB:DI-BPMPkup-2</v>
      </c>
      <c r="L4365" s="19" t="str">
        <f>Def_Instancias_Equipamentos!$D$1220</f>
        <v>SI-10SB:DI-BPMSigPatch-2</v>
      </c>
      <c r="M4365" s="44" t="s">
        <v>77</v>
      </c>
      <c r="N4365" s="30" t="s">
        <v>48</v>
      </c>
      <c r="O4365" s="28" t="str">
        <f>Def_Sistemas_Conectores_Cabos!$B$8</f>
        <v>SMA-RP 50-ohm</v>
      </c>
      <c r="P4365" s="19" t="str">
        <f>Def_Sistemas_Conectores_Cabos!$B$8</f>
        <v>SMA-RP 50-ohm</v>
      </c>
      <c r="Q4365" s="231" t="s">
        <v>1360</v>
      </c>
      <c r="R4365" s="45">
        <v>0.5</v>
      </c>
      <c r="S4365" s="45">
        <v>0.5</v>
      </c>
      <c r="T4365" s="19" t="str">
        <f>Def_Sistemas_Conectores_Cabos!$C$8</f>
        <v>Cabo coaxial semi-rígido</v>
      </c>
      <c r="U4365" s="56"/>
      <c r="V4365" s="33"/>
      <c r="W4365" s="33"/>
      <c r="X4365" s="33"/>
    </row>
    <row r="4366" ht="15.75" customHeight="1">
      <c r="A4366" s="19" t="str">
        <f>Def_Sistemas_Conectores_Cabos!$A$22</f>
        <v>BPM de elétrons</v>
      </c>
      <c r="B4366" s="22" t="str">
        <f>Datas_Entregas!$A$3</f>
        <v>BTS/Anel</v>
      </c>
      <c r="C4366" s="25">
        <f t="array" ref="C4366">INDEX(Datas_Entregas!$B$2:$B$100, MATCH(B4366, Datas_Entregas!$A$2:$A$100, 0), 1)</f>
        <v>43296</v>
      </c>
      <c r="D4366" s="22" t="str">
        <f>Def_Status_Montagem!$A$4</f>
        <v>Comprado / Esperando entrega</v>
      </c>
      <c r="E4366" s="35" t="str">
        <f>Def_Status_Montagem!$B$4</f>
        <v>Contratada (inclui etiqueta)</v>
      </c>
      <c r="F4366" s="26"/>
      <c r="G4366" s="27"/>
      <c r="H4366" s="26" t="str">
        <f t="array" ref="H4366">INDEX(Def_Instancias_Equipamentos!$E$2:$E$5135, MATCH(K4366, Def_Instancias_Equipamentos!$D$2:$D$5135, 0), 1)</f>
        <v>SI-11C1</v>
      </c>
      <c r="I4366" s="27" t="str">
        <f t="array" ref="I4366">INDEX(Def_Instancias_Equipamentos!$E$2:$E$5135, MATCH(L4366, Def_Instancias_Equipamentos!$D$2:$D$5135, 0), 1)</f>
        <v>SI-11C1</v>
      </c>
      <c r="J4366" s="27" t="str">
        <f t="shared" si="26"/>
        <v>INTERNO</v>
      </c>
      <c r="K4366" s="28" t="str">
        <f>Def_Instancias_Equipamentos!$D$610</f>
        <v>SI-11C1:DI-BPMPkup-1</v>
      </c>
      <c r="L4366" s="19" t="str">
        <f>Def_Instancias_Equipamentos!$D$1121</f>
        <v>SI-11C1:DI-BPMSigPatch-1</v>
      </c>
      <c r="M4366" s="44" t="s">
        <v>77</v>
      </c>
      <c r="N4366" s="30" t="s">
        <v>48</v>
      </c>
      <c r="O4366" s="28" t="str">
        <f>Def_Sistemas_Conectores_Cabos!$B$8</f>
        <v>SMA-RP 50-ohm</v>
      </c>
      <c r="P4366" s="19" t="str">
        <f>Def_Sistemas_Conectores_Cabos!$B$8</f>
        <v>SMA-RP 50-ohm</v>
      </c>
      <c r="Q4366" s="231" t="s">
        <v>1360</v>
      </c>
      <c r="R4366" s="45">
        <v>0.5</v>
      </c>
      <c r="S4366" s="45">
        <v>0.5</v>
      </c>
      <c r="T4366" s="19" t="str">
        <f>Def_Sistemas_Conectores_Cabos!$C$8</f>
        <v>Cabo coaxial semi-rígido</v>
      </c>
      <c r="U4366" s="56"/>
      <c r="V4366" s="33"/>
      <c r="W4366" s="33"/>
      <c r="X4366" s="33"/>
    </row>
    <row r="4367" ht="15.75" customHeight="1">
      <c r="A4367" s="19" t="str">
        <f>Def_Sistemas_Conectores_Cabos!$A$22</f>
        <v>BPM de elétrons</v>
      </c>
      <c r="B4367" s="22" t="str">
        <f>Datas_Entregas!$A$3</f>
        <v>BTS/Anel</v>
      </c>
      <c r="C4367" s="25">
        <f t="array" ref="C4367">INDEX(Datas_Entregas!$B$2:$B$100, MATCH(B4367, Datas_Entregas!$A$2:$A$100, 0), 1)</f>
        <v>43296</v>
      </c>
      <c r="D4367" s="22" t="str">
        <f>Def_Status_Montagem!$A$4</f>
        <v>Comprado / Esperando entrega</v>
      </c>
      <c r="E4367" s="35" t="str">
        <f>Def_Status_Montagem!$B$4</f>
        <v>Contratada (inclui etiqueta)</v>
      </c>
      <c r="F4367" s="26"/>
      <c r="G4367" s="27"/>
      <c r="H4367" s="26" t="str">
        <f t="array" ref="H4367">INDEX(Def_Instancias_Equipamentos!$E$2:$E$5135, MATCH(K4367, Def_Instancias_Equipamentos!$D$2:$D$5135, 0), 1)</f>
        <v>SI-11C1</v>
      </c>
      <c r="I4367" s="27" t="str">
        <f t="array" ref="I4367">INDEX(Def_Instancias_Equipamentos!$E$2:$E$5135, MATCH(L4367, Def_Instancias_Equipamentos!$D$2:$D$5135, 0), 1)</f>
        <v>SI-11C1</v>
      </c>
      <c r="J4367" s="27" t="str">
        <f t="shared" si="26"/>
        <v>INTERNO</v>
      </c>
      <c r="K4367" s="28" t="str">
        <f>Def_Instancias_Equipamentos!$D$611</f>
        <v>SI-11C1:DI-BPMPkup-2</v>
      </c>
      <c r="L4367" s="19" t="str">
        <f>Def_Instancias_Equipamentos!$D$1122</f>
        <v>SI-11C1:DI-BPMSigPatch-2</v>
      </c>
      <c r="M4367" s="44" t="s">
        <v>77</v>
      </c>
      <c r="N4367" s="30" t="s">
        <v>48</v>
      </c>
      <c r="O4367" s="28" t="str">
        <f>Def_Sistemas_Conectores_Cabos!$B$8</f>
        <v>SMA-RP 50-ohm</v>
      </c>
      <c r="P4367" s="19" t="str">
        <f>Def_Sistemas_Conectores_Cabos!$B$8</f>
        <v>SMA-RP 50-ohm</v>
      </c>
      <c r="Q4367" s="231" t="s">
        <v>1360</v>
      </c>
      <c r="R4367" s="45">
        <v>0.5</v>
      </c>
      <c r="S4367" s="45">
        <v>0.5</v>
      </c>
      <c r="T4367" s="19" t="str">
        <f>Def_Sistemas_Conectores_Cabos!$C$8</f>
        <v>Cabo coaxial semi-rígido</v>
      </c>
      <c r="U4367" s="56"/>
      <c r="V4367" s="33"/>
      <c r="W4367" s="33"/>
      <c r="X4367" s="33"/>
    </row>
    <row r="4368" ht="15.75" customHeight="1">
      <c r="A4368" s="19" t="str">
        <f>Def_Sistemas_Conectores_Cabos!$A$22</f>
        <v>BPM de elétrons</v>
      </c>
      <c r="B4368" s="22" t="str">
        <f>Datas_Entregas!$A$3</f>
        <v>BTS/Anel</v>
      </c>
      <c r="C4368" s="25">
        <f t="array" ref="C4368">INDEX(Datas_Entregas!$B$2:$B$100, MATCH(B4368, Datas_Entregas!$A$2:$A$100, 0), 1)</f>
        <v>43296</v>
      </c>
      <c r="D4368" s="22" t="str">
        <f>Def_Status_Montagem!$A$4</f>
        <v>Comprado / Esperando entrega</v>
      </c>
      <c r="E4368" s="35" t="str">
        <f>Def_Status_Montagem!$B$4</f>
        <v>Contratada (inclui etiqueta)</v>
      </c>
      <c r="F4368" s="26"/>
      <c r="G4368" s="27"/>
      <c r="H4368" s="26" t="str">
        <f t="array" ref="H4368">INDEX(Def_Instancias_Equipamentos!$E$2:$E$5135, MATCH(K4368, Def_Instancias_Equipamentos!$D$2:$D$5135, 0), 1)</f>
        <v>SI-11C2</v>
      </c>
      <c r="I4368" s="27" t="str">
        <f t="array" ref="I4368">INDEX(Def_Instancias_Equipamentos!$E$2:$E$5135, MATCH(L4368, Def_Instancias_Equipamentos!$D$2:$D$5135, 0), 1)</f>
        <v>SI-11C2</v>
      </c>
      <c r="J4368" s="27" t="str">
        <f t="shared" si="26"/>
        <v>INTERNO</v>
      </c>
      <c r="K4368" s="28" t="str">
        <f>Def_Instancias_Equipamentos!$D$612</f>
        <v>SI-11C2:DI-BPMPkup</v>
      </c>
      <c r="L4368" s="19" t="str">
        <f>Def_Instancias_Equipamentos!$D$1123</f>
        <v>SI-11C2:DI-BPMSigPatch</v>
      </c>
      <c r="M4368" s="44" t="s">
        <v>77</v>
      </c>
      <c r="N4368" s="30" t="s">
        <v>48</v>
      </c>
      <c r="O4368" s="28" t="str">
        <f>Def_Sistemas_Conectores_Cabos!$B$8</f>
        <v>SMA-RP 50-ohm</v>
      </c>
      <c r="P4368" s="19" t="str">
        <f>Def_Sistemas_Conectores_Cabos!$B$8</f>
        <v>SMA-RP 50-ohm</v>
      </c>
      <c r="Q4368" s="231" t="s">
        <v>1360</v>
      </c>
      <c r="R4368" s="45">
        <v>0.5</v>
      </c>
      <c r="S4368" s="45">
        <v>0.5</v>
      </c>
      <c r="T4368" s="19" t="str">
        <f>Def_Sistemas_Conectores_Cabos!$C$8</f>
        <v>Cabo coaxial semi-rígido</v>
      </c>
      <c r="U4368" s="56"/>
      <c r="V4368" s="33"/>
      <c r="W4368" s="33"/>
      <c r="X4368" s="33"/>
    </row>
    <row r="4369" ht="15.75" customHeight="1">
      <c r="A4369" s="19" t="str">
        <f>Def_Sistemas_Conectores_Cabos!$A$22</f>
        <v>BPM de elétrons</v>
      </c>
      <c r="B4369" s="22" t="str">
        <f>Datas_Entregas!$A$3</f>
        <v>BTS/Anel</v>
      </c>
      <c r="C4369" s="25">
        <f t="array" ref="C4369">INDEX(Datas_Entregas!$B$2:$B$100, MATCH(B4369, Datas_Entregas!$A$2:$A$100, 0), 1)</f>
        <v>43296</v>
      </c>
      <c r="D4369" s="22" t="str">
        <f>Def_Status_Montagem!$A$4</f>
        <v>Comprado / Esperando entrega</v>
      </c>
      <c r="E4369" s="35" t="str">
        <f>Def_Status_Montagem!$B$4</f>
        <v>Contratada (inclui etiqueta)</v>
      </c>
      <c r="F4369" s="26"/>
      <c r="G4369" s="27"/>
      <c r="H4369" s="26" t="str">
        <f t="array" ref="H4369">INDEX(Def_Instancias_Equipamentos!$E$2:$E$5135, MATCH(K4369, Def_Instancias_Equipamentos!$D$2:$D$5135, 0), 1)</f>
        <v>SI-11C3</v>
      </c>
      <c r="I4369" s="27" t="str">
        <f t="array" ref="I4369">INDEX(Def_Instancias_Equipamentos!$E$2:$E$5135, MATCH(L4369, Def_Instancias_Equipamentos!$D$2:$D$5135, 0), 1)</f>
        <v>SI-11C3</v>
      </c>
      <c r="J4369" s="27" t="str">
        <f t="shared" si="26"/>
        <v>INTERNO</v>
      </c>
      <c r="K4369" s="28" t="str">
        <f>Def_Instancias_Equipamentos!$D$613</f>
        <v>SI-11C3:DI-BPMPkup-1</v>
      </c>
      <c r="L4369" s="19" t="str">
        <f>Def_Instancias_Equipamentos!$D$1124</f>
        <v>SI-11C3:DI-BPMSigPatch-1</v>
      </c>
      <c r="M4369" s="44" t="s">
        <v>77</v>
      </c>
      <c r="N4369" s="30" t="s">
        <v>48</v>
      </c>
      <c r="O4369" s="28" t="str">
        <f>Def_Sistemas_Conectores_Cabos!$B$8</f>
        <v>SMA-RP 50-ohm</v>
      </c>
      <c r="P4369" s="19" t="str">
        <f>Def_Sistemas_Conectores_Cabos!$B$8</f>
        <v>SMA-RP 50-ohm</v>
      </c>
      <c r="Q4369" s="231" t="s">
        <v>1360</v>
      </c>
      <c r="R4369" s="45">
        <v>0.5</v>
      </c>
      <c r="S4369" s="45">
        <v>0.5</v>
      </c>
      <c r="T4369" s="19" t="str">
        <f>Def_Sistemas_Conectores_Cabos!$C$8</f>
        <v>Cabo coaxial semi-rígido</v>
      </c>
      <c r="U4369" s="56"/>
      <c r="V4369" s="33"/>
      <c r="W4369" s="33"/>
      <c r="X4369" s="33"/>
    </row>
    <row r="4370" ht="15.75" customHeight="1">
      <c r="A4370" s="19" t="str">
        <f>Def_Sistemas_Conectores_Cabos!$A$22</f>
        <v>BPM de elétrons</v>
      </c>
      <c r="B4370" s="22" t="str">
        <f>Datas_Entregas!$A$3</f>
        <v>BTS/Anel</v>
      </c>
      <c r="C4370" s="25">
        <f t="array" ref="C4370">INDEX(Datas_Entregas!$B$2:$B$100, MATCH(B4370, Datas_Entregas!$A$2:$A$100, 0), 1)</f>
        <v>43296</v>
      </c>
      <c r="D4370" s="22" t="str">
        <f>Def_Status_Montagem!$A$4</f>
        <v>Comprado / Esperando entrega</v>
      </c>
      <c r="E4370" s="35" t="str">
        <f>Def_Status_Montagem!$B$4</f>
        <v>Contratada (inclui etiqueta)</v>
      </c>
      <c r="F4370" s="26"/>
      <c r="G4370" s="27"/>
      <c r="H4370" s="26" t="str">
        <f t="array" ref="H4370">INDEX(Def_Instancias_Equipamentos!$E$2:$E$5135, MATCH(K4370, Def_Instancias_Equipamentos!$D$2:$D$5135, 0), 1)</f>
        <v>SI-11C3</v>
      </c>
      <c r="I4370" s="27" t="str">
        <f t="array" ref="I4370">INDEX(Def_Instancias_Equipamentos!$E$2:$E$5135, MATCH(L4370, Def_Instancias_Equipamentos!$D$2:$D$5135, 0), 1)</f>
        <v>SI-11C3</v>
      </c>
      <c r="J4370" s="27" t="str">
        <f t="shared" si="26"/>
        <v>INTERNO</v>
      </c>
      <c r="K4370" s="28" t="str">
        <f>Def_Instancias_Equipamentos!$D$614</f>
        <v>SI-11C3:DI-BPMPkup-2</v>
      </c>
      <c r="L4370" s="19" t="str">
        <f>Def_Instancias_Equipamentos!$D$1125</f>
        <v>SI-11C3:DI-BPMSigPatch-2</v>
      </c>
      <c r="M4370" s="44" t="s">
        <v>77</v>
      </c>
      <c r="N4370" s="30" t="s">
        <v>48</v>
      </c>
      <c r="O4370" s="28" t="str">
        <f>Def_Sistemas_Conectores_Cabos!$B$8</f>
        <v>SMA-RP 50-ohm</v>
      </c>
      <c r="P4370" s="19" t="str">
        <f>Def_Sistemas_Conectores_Cabos!$B$8</f>
        <v>SMA-RP 50-ohm</v>
      </c>
      <c r="Q4370" s="231" t="s">
        <v>1360</v>
      </c>
      <c r="R4370" s="45">
        <v>0.5</v>
      </c>
      <c r="S4370" s="45">
        <v>0.5</v>
      </c>
      <c r="T4370" s="19" t="str">
        <f>Def_Sistemas_Conectores_Cabos!$C$8</f>
        <v>Cabo coaxial semi-rígido</v>
      </c>
      <c r="U4370" s="56"/>
      <c r="V4370" s="33"/>
      <c r="W4370" s="33"/>
      <c r="X4370" s="33"/>
    </row>
    <row r="4371" ht="15.75" customHeight="1">
      <c r="A4371" s="19" t="str">
        <f>Def_Sistemas_Conectores_Cabos!$A$22</f>
        <v>BPM de elétrons</v>
      </c>
      <c r="B4371" s="22" t="str">
        <f>Datas_Entregas!$A$3</f>
        <v>BTS/Anel</v>
      </c>
      <c r="C4371" s="25">
        <f t="array" ref="C4371">INDEX(Datas_Entregas!$B$2:$B$100, MATCH(B4371, Datas_Entregas!$A$2:$A$100, 0), 1)</f>
        <v>43296</v>
      </c>
      <c r="D4371" s="22" t="str">
        <f>Def_Status_Montagem!$A$4</f>
        <v>Comprado / Esperando entrega</v>
      </c>
      <c r="E4371" s="35" t="str">
        <f>Def_Status_Montagem!$B$4</f>
        <v>Contratada (inclui etiqueta)</v>
      </c>
      <c r="F4371" s="26"/>
      <c r="G4371" s="27"/>
      <c r="H4371" s="26" t="str">
        <f t="array" ref="H4371">INDEX(Def_Instancias_Equipamentos!$E$2:$E$5135, MATCH(K4371, Def_Instancias_Equipamentos!$D$2:$D$5135, 0), 1)</f>
        <v>SI-11C4</v>
      </c>
      <c r="I4371" s="27" t="str">
        <f t="array" ref="I4371">INDEX(Def_Instancias_Equipamentos!$E$2:$E$5135, MATCH(L4371, Def_Instancias_Equipamentos!$D$2:$D$5135, 0), 1)</f>
        <v>SI-11C4</v>
      </c>
      <c r="J4371" s="27" t="str">
        <f t="shared" si="26"/>
        <v>INTERNO</v>
      </c>
      <c r="K4371" s="28" t="str">
        <f>Def_Instancias_Equipamentos!$D$615</f>
        <v>SI-11C4:DI-BPMPkup</v>
      </c>
      <c r="L4371" s="19" t="str">
        <f>Def_Instancias_Equipamentos!$D$1126</f>
        <v>SI-11C4:DI-BPMSigPatch</v>
      </c>
      <c r="M4371" s="44" t="s">
        <v>77</v>
      </c>
      <c r="N4371" s="30" t="s">
        <v>48</v>
      </c>
      <c r="O4371" s="28" t="str">
        <f>Def_Sistemas_Conectores_Cabos!$B$8</f>
        <v>SMA-RP 50-ohm</v>
      </c>
      <c r="P4371" s="19" t="str">
        <f>Def_Sistemas_Conectores_Cabos!$B$8</f>
        <v>SMA-RP 50-ohm</v>
      </c>
      <c r="Q4371" s="231" t="s">
        <v>1360</v>
      </c>
      <c r="R4371" s="45">
        <v>0.5</v>
      </c>
      <c r="S4371" s="45">
        <v>0.5</v>
      </c>
      <c r="T4371" s="19" t="str">
        <f>Def_Sistemas_Conectores_Cabos!$C$8</f>
        <v>Cabo coaxial semi-rígido</v>
      </c>
      <c r="U4371" s="56"/>
      <c r="V4371" s="33"/>
      <c r="W4371" s="33"/>
      <c r="X4371" s="33"/>
    </row>
    <row r="4372" ht="15.75" customHeight="1">
      <c r="A4372" s="19" t="str">
        <f>Def_Sistemas_Conectores_Cabos!$A$22</f>
        <v>BPM de elétrons</v>
      </c>
      <c r="B4372" s="22" t="str">
        <f>Datas_Entregas!$A$3</f>
        <v>BTS/Anel</v>
      </c>
      <c r="C4372" s="25">
        <f t="array" ref="C4372">INDEX(Datas_Entregas!$B$2:$B$100, MATCH(B4372, Datas_Entregas!$A$2:$A$100, 0), 1)</f>
        <v>43296</v>
      </c>
      <c r="D4372" s="22" t="str">
        <f>Def_Status_Montagem!$A$4</f>
        <v>Comprado / Esperando entrega</v>
      </c>
      <c r="E4372" s="35" t="str">
        <f>Def_Status_Montagem!$B$4</f>
        <v>Contratada (inclui etiqueta)</v>
      </c>
      <c r="F4372" s="26"/>
      <c r="G4372" s="27"/>
      <c r="H4372" s="26" t="str">
        <f t="array" ref="H4372">INDEX(Def_Instancias_Equipamentos!$E$2:$E$5135, MATCH(K4372, Def_Instancias_Equipamentos!$D$2:$D$5135, 0), 1)</f>
        <v>SI-11M1</v>
      </c>
      <c r="I4372" s="27" t="str">
        <f t="array" ref="I4372">INDEX(Def_Instancias_Equipamentos!$E$2:$E$5135, MATCH(L4372, Def_Instancias_Equipamentos!$D$2:$D$5135, 0), 1)</f>
        <v>SI-11M1</v>
      </c>
      <c r="J4372" s="27" t="str">
        <f t="shared" si="26"/>
        <v>INTERNO</v>
      </c>
      <c r="K4372" s="28" t="str">
        <f>Def_Instancias_Equipamentos!$D$616</f>
        <v>SI-11M1:DI-BPMPkup</v>
      </c>
      <c r="L4372" s="19" t="str">
        <f>Def_Instancias_Equipamentos!$D$1127</f>
        <v>SI-11M1:DI-BPMSigPatch</v>
      </c>
      <c r="M4372" s="44" t="s">
        <v>77</v>
      </c>
      <c r="N4372" s="30" t="s">
        <v>48</v>
      </c>
      <c r="O4372" s="28" t="str">
        <f>Def_Sistemas_Conectores_Cabos!$B$8</f>
        <v>SMA-RP 50-ohm</v>
      </c>
      <c r="P4372" s="19" t="str">
        <f>Def_Sistemas_Conectores_Cabos!$B$8</f>
        <v>SMA-RP 50-ohm</v>
      </c>
      <c r="Q4372" s="231" t="s">
        <v>1360</v>
      </c>
      <c r="R4372" s="45">
        <v>0.5</v>
      </c>
      <c r="S4372" s="45">
        <v>0.5</v>
      </c>
      <c r="T4372" s="19" t="str">
        <f>Def_Sistemas_Conectores_Cabos!$C$8</f>
        <v>Cabo coaxial semi-rígido</v>
      </c>
      <c r="U4372" s="56"/>
      <c r="V4372" s="33"/>
      <c r="W4372" s="33"/>
      <c r="X4372" s="33"/>
    </row>
    <row r="4373" ht="15.75" customHeight="1">
      <c r="A4373" s="19" t="str">
        <f>Def_Sistemas_Conectores_Cabos!$A$22</f>
        <v>BPM de elétrons</v>
      </c>
      <c r="B4373" s="22" t="str">
        <f>Datas_Entregas!$A$3</f>
        <v>BTS/Anel</v>
      </c>
      <c r="C4373" s="25">
        <f t="array" ref="C4373">INDEX(Datas_Entregas!$B$2:$B$100, MATCH(B4373, Datas_Entregas!$A$2:$A$100, 0), 1)</f>
        <v>43296</v>
      </c>
      <c r="D4373" s="22" t="str">
        <f>Def_Status_Montagem!$A$4</f>
        <v>Comprado / Esperando entrega</v>
      </c>
      <c r="E4373" s="35" t="str">
        <f>Def_Status_Montagem!$B$4</f>
        <v>Contratada (inclui etiqueta)</v>
      </c>
      <c r="F4373" s="26"/>
      <c r="G4373" s="27"/>
      <c r="H4373" s="26" t="str">
        <f t="array" ref="H4373">INDEX(Def_Instancias_Equipamentos!$E$2:$E$5135, MATCH(K4373, Def_Instancias_Equipamentos!$D$2:$D$5135, 0), 1)</f>
        <v>SI-11M2</v>
      </c>
      <c r="I4373" s="27" t="str">
        <f t="array" ref="I4373">INDEX(Def_Instancias_Equipamentos!$E$2:$E$5135, MATCH(L4373, Def_Instancias_Equipamentos!$D$2:$D$5135, 0), 1)</f>
        <v>SI-11M2</v>
      </c>
      <c r="J4373" s="27" t="str">
        <f t="shared" si="26"/>
        <v>INTERNO</v>
      </c>
      <c r="K4373" s="28" t="str">
        <f>Def_Instancias_Equipamentos!$D$617</f>
        <v>SI-11M2:DI-BPMPkup</v>
      </c>
      <c r="L4373" s="19" t="str">
        <f>Def_Instancias_Equipamentos!$D$1128</f>
        <v>SI-11M2:DI-BPMSigPatch</v>
      </c>
      <c r="M4373" s="44" t="s">
        <v>77</v>
      </c>
      <c r="N4373" s="30" t="s">
        <v>48</v>
      </c>
      <c r="O4373" s="28" t="str">
        <f>Def_Sistemas_Conectores_Cabos!$B$8</f>
        <v>SMA-RP 50-ohm</v>
      </c>
      <c r="P4373" s="19" t="str">
        <f>Def_Sistemas_Conectores_Cabos!$B$8</f>
        <v>SMA-RP 50-ohm</v>
      </c>
      <c r="Q4373" s="231" t="s">
        <v>1360</v>
      </c>
      <c r="R4373" s="45">
        <v>0.5</v>
      </c>
      <c r="S4373" s="45">
        <v>0.5</v>
      </c>
      <c r="T4373" s="19" t="str">
        <f>Def_Sistemas_Conectores_Cabos!$C$8</f>
        <v>Cabo coaxial semi-rígido</v>
      </c>
      <c r="U4373" s="56"/>
      <c r="V4373" s="33"/>
      <c r="W4373" s="33"/>
      <c r="X4373" s="33"/>
    </row>
    <row r="4374" ht="15.75" customHeight="1">
      <c r="A4374" s="19" t="str">
        <f>Def_Sistemas_Conectores_Cabos!$A$22</f>
        <v>BPM de elétrons</v>
      </c>
      <c r="B4374" s="22" t="str">
        <f>Datas_Entregas!$A$3</f>
        <v>BTS/Anel</v>
      </c>
      <c r="C4374" s="25">
        <f t="array" ref="C4374">INDEX(Datas_Entregas!$B$2:$B$100, MATCH(B4374, Datas_Entregas!$A$2:$A$100, 0), 1)</f>
        <v>43296</v>
      </c>
      <c r="D4374" s="22" t="str">
        <f>Def_Status_Montagem!$A$4</f>
        <v>Comprado / Esperando entrega</v>
      </c>
      <c r="E4374" s="35" t="str">
        <f>Def_Status_Montagem!$B$4</f>
        <v>Contratada (inclui etiqueta)</v>
      </c>
      <c r="F4374" s="26"/>
      <c r="G4374" s="27"/>
      <c r="H4374" s="26" t="str">
        <f t="array" ref="H4374">INDEX(Def_Instancias_Equipamentos!$E$2:$E$5135, MATCH(K4374, Def_Instancias_Equipamentos!$D$2:$D$5135, 0), 1)</f>
        <v>SI-11SP</v>
      </c>
      <c r="I4374" s="27" t="str">
        <f t="array" ref="I4374">INDEX(Def_Instancias_Equipamentos!$E$2:$E$5135, MATCH(L4374, Def_Instancias_Equipamentos!$D$2:$D$5135, 0), 1)</f>
        <v>SI-11SP</v>
      </c>
      <c r="J4374" s="27" t="str">
        <f t="shared" si="26"/>
        <v>INTERNO</v>
      </c>
      <c r="K4374" s="28" t="str">
        <f>Def_Instancias_Equipamentos!$D$710</f>
        <v>SI-11SP:DI-BPMPkup-1</v>
      </c>
      <c r="L4374" s="19" t="str">
        <f>Def_Instancias_Equipamentos!$D$1221</f>
        <v>SI-11SP:DI-BPMSigPatch-1</v>
      </c>
      <c r="M4374" s="44" t="s">
        <v>77</v>
      </c>
      <c r="N4374" s="30" t="s">
        <v>48</v>
      </c>
      <c r="O4374" s="28" t="str">
        <f>Def_Sistemas_Conectores_Cabos!$B$8</f>
        <v>SMA-RP 50-ohm</v>
      </c>
      <c r="P4374" s="19" t="str">
        <f>Def_Sistemas_Conectores_Cabos!$B$8</f>
        <v>SMA-RP 50-ohm</v>
      </c>
      <c r="Q4374" s="231" t="s">
        <v>1360</v>
      </c>
      <c r="R4374" s="45">
        <v>0.5</v>
      </c>
      <c r="S4374" s="45">
        <v>0.5</v>
      </c>
      <c r="T4374" s="19" t="str">
        <f>Def_Sistemas_Conectores_Cabos!$C$8</f>
        <v>Cabo coaxial semi-rígido</v>
      </c>
      <c r="U4374" s="56"/>
      <c r="V4374" s="33"/>
      <c r="W4374" s="33"/>
      <c r="X4374" s="33"/>
    </row>
    <row r="4375" ht="15.75" customHeight="1">
      <c r="A4375" s="19" t="str">
        <f>Def_Sistemas_Conectores_Cabos!$A$22</f>
        <v>BPM de elétrons</v>
      </c>
      <c r="B4375" s="22" t="str">
        <f>Datas_Entregas!$A$3</f>
        <v>BTS/Anel</v>
      </c>
      <c r="C4375" s="25">
        <f t="array" ref="C4375">INDEX(Datas_Entregas!$B$2:$B$100, MATCH(B4375, Datas_Entregas!$A$2:$A$100, 0), 1)</f>
        <v>43296</v>
      </c>
      <c r="D4375" s="22" t="str">
        <f>Def_Status_Montagem!$A$4</f>
        <v>Comprado / Esperando entrega</v>
      </c>
      <c r="E4375" s="35" t="str">
        <f>Def_Status_Montagem!$B$4</f>
        <v>Contratada (inclui etiqueta)</v>
      </c>
      <c r="F4375" s="26"/>
      <c r="G4375" s="27"/>
      <c r="H4375" s="26" t="str">
        <f t="array" ref="H4375">INDEX(Def_Instancias_Equipamentos!$E$2:$E$5135, MATCH(K4375, Def_Instancias_Equipamentos!$D$2:$D$5135, 0), 1)</f>
        <v>SI-11SP</v>
      </c>
      <c r="I4375" s="27" t="str">
        <f t="array" ref="I4375">INDEX(Def_Instancias_Equipamentos!$E$2:$E$5135, MATCH(L4375, Def_Instancias_Equipamentos!$D$2:$D$5135, 0), 1)</f>
        <v>SI-11SP</v>
      </c>
      <c r="J4375" s="27" t="str">
        <f t="shared" si="26"/>
        <v>INTERNO</v>
      </c>
      <c r="K4375" s="28" t="str">
        <f>Def_Instancias_Equipamentos!$D$711</f>
        <v>SI-11SP:DI-BPMPkup-2</v>
      </c>
      <c r="L4375" s="19" t="str">
        <f>Def_Instancias_Equipamentos!$D$1222</f>
        <v>SI-11SP:DI-BPMSigPatch-2</v>
      </c>
      <c r="M4375" s="44" t="s">
        <v>77</v>
      </c>
      <c r="N4375" s="30" t="s">
        <v>48</v>
      </c>
      <c r="O4375" s="28" t="str">
        <f>Def_Sistemas_Conectores_Cabos!$B$8</f>
        <v>SMA-RP 50-ohm</v>
      </c>
      <c r="P4375" s="19" t="str">
        <f>Def_Sistemas_Conectores_Cabos!$B$8</f>
        <v>SMA-RP 50-ohm</v>
      </c>
      <c r="Q4375" s="231" t="s">
        <v>1360</v>
      </c>
      <c r="R4375" s="45">
        <v>0.5</v>
      </c>
      <c r="S4375" s="45">
        <v>0.5</v>
      </c>
      <c r="T4375" s="19" t="str">
        <f>Def_Sistemas_Conectores_Cabos!$C$8</f>
        <v>Cabo coaxial semi-rígido</v>
      </c>
      <c r="U4375" s="56"/>
      <c r="V4375" s="33"/>
      <c r="W4375" s="33"/>
      <c r="X4375" s="33"/>
    </row>
    <row r="4376" ht="15.75" customHeight="1">
      <c r="A4376" s="19" t="str">
        <f>Def_Sistemas_Conectores_Cabos!$A$22</f>
        <v>BPM de elétrons</v>
      </c>
      <c r="B4376" s="22" t="str">
        <f>Datas_Entregas!$A$3</f>
        <v>BTS/Anel</v>
      </c>
      <c r="C4376" s="25">
        <f t="array" ref="C4376">INDEX(Datas_Entregas!$B$2:$B$100, MATCH(B4376, Datas_Entregas!$A$2:$A$100, 0), 1)</f>
        <v>43296</v>
      </c>
      <c r="D4376" s="22" t="str">
        <f>Def_Status_Montagem!$A$4</f>
        <v>Comprado / Esperando entrega</v>
      </c>
      <c r="E4376" s="35" t="str">
        <f>Def_Status_Montagem!$B$4</f>
        <v>Contratada (inclui etiqueta)</v>
      </c>
      <c r="F4376" s="26"/>
      <c r="G4376" s="27"/>
      <c r="H4376" s="26" t="str">
        <f t="array" ref="H4376">INDEX(Def_Instancias_Equipamentos!$E$2:$E$5135, MATCH(K4376, Def_Instancias_Equipamentos!$D$2:$D$5135, 0), 1)</f>
        <v>SI-12C1</v>
      </c>
      <c r="I4376" s="27" t="str">
        <f t="array" ref="I4376">INDEX(Def_Instancias_Equipamentos!$E$2:$E$5135, MATCH(L4376, Def_Instancias_Equipamentos!$D$2:$D$5135, 0), 1)</f>
        <v>SI-12C1</v>
      </c>
      <c r="J4376" s="27" t="str">
        <f t="shared" si="26"/>
        <v>INTERNO</v>
      </c>
      <c r="K4376" s="28" t="str">
        <f>Def_Instancias_Equipamentos!$D$618</f>
        <v>SI-12C1:DI-BPMPkup-1</v>
      </c>
      <c r="L4376" s="19" t="str">
        <f>Def_Instancias_Equipamentos!$D$1129</f>
        <v>SI-12C1:DI-BPMSigPatch-1</v>
      </c>
      <c r="M4376" s="44" t="s">
        <v>77</v>
      </c>
      <c r="N4376" s="30" t="s">
        <v>48</v>
      </c>
      <c r="O4376" s="28" t="str">
        <f>Def_Sistemas_Conectores_Cabos!$B$8</f>
        <v>SMA-RP 50-ohm</v>
      </c>
      <c r="P4376" s="19" t="str">
        <f>Def_Sistemas_Conectores_Cabos!$B$8</f>
        <v>SMA-RP 50-ohm</v>
      </c>
      <c r="Q4376" s="231" t="s">
        <v>1360</v>
      </c>
      <c r="R4376" s="45">
        <v>0.5</v>
      </c>
      <c r="S4376" s="45">
        <v>0.5</v>
      </c>
      <c r="T4376" s="19" t="str">
        <f>Def_Sistemas_Conectores_Cabos!$C$8</f>
        <v>Cabo coaxial semi-rígido</v>
      </c>
      <c r="U4376" s="56"/>
      <c r="V4376" s="33"/>
      <c r="W4376" s="33"/>
      <c r="X4376" s="33"/>
    </row>
    <row r="4377" ht="15.75" customHeight="1">
      <c r="A4377" s="19" t="str">
        <f>Def_Sistemas_Conectores_Cabos!$A$22</f>
        <v>BPM de elétrons</v>
      </c>
      <c r="B4377" s="22" t="str">
        <f>Datas_Entregas!$A$3</f>
        <v>BTS/Anel</v>
      </c>
      <c r="C4377" s="25">
        <f t="array" ref="C4377">INDEX(Datas_Entregas!$B$2:$B$100, MATCH(B4377, Datas_Entregas!$A$2:$A$100, 0), 1)</f>
        <v>43296</v>
      </c>
      <c r="D4377" s="22" t="str">
        <f>Def_Status_Montagem!$A$4</f>
        <v>Comprado / Esperando entrega</v>
      </c>
      <c r="E4377" s="35" t="str">
        <f>Def_Status_Montagem!$B$4</f>
        <v>Contratada (inclui etiqueta)</v>
      </c>
      <c r="F4377" s="26"/>
      <c r="G4377" s="27"/>
      <c r="H4377" s="26" t="str">
        <f t="array" ref="H4377">INDEX(Def_Instancias_Equipamentos!$E$2:$E$5135, MATCH(K4377, Def_Instancias_Equipamentos!$D$2:$D$5135, 0), 1)</f>
        <v>SI-12C1</v>
      </c>
      <c r="I4377" s="27" t="str">
        <f t="array" ref="I4377">INDEX(Def_Instancias_Equipamentos!$E$2:$E$5135, MATCH(L4377, Def_Instancias_Equipamentos!$D$2:$D$5135, 0), 1)</f>
        <v>SI-12C1</v>
      </c>
      <c r="J4377" s="27" t="str">
        <f t="shared" si="26"/>
        <v>INTERNO</v>
      </c>
      <c r="K4377" s="28" t="str">
        <f>Def_Instancias_Equipamentos!$D$619</f>
        <v>SI-12C1:DI-BPMPkup-2</v>
      </c>
      <c r="L4377" s="19" t="str">
        <f>Def_Instancias_Equipamentos!$D$1130</f>
        <v>SI-12C1:DI-BPMSigPatch-2</v>
      </c>
      <c r="M4377" s="44" t="s">
        <v>77</v>
      </c>
      <c r="N4377" s="30" t="s">
        <v>48</v>
      </c>
      <c r="O4377" s="28" t="str">
        <f>Def_Sistemas_Conectores_Cabos!$B$8</f>
        <v>SMA-RP 50-ohm</v>
      </c>
      <c r="P4377" s="19" t="str">
        <f>Def_Sistemas_Conectores_Cabos!$B$8</f>
        <v>SMA-RP 50-ohm</v>
      </c>
      <c r="Q4377" s="231" t="s">
        <v>1360</v>
      </c>
      <c r="R4377" s="45">
        <v>0.5</v>
      </c>
      <c r="S4377" s="45">
        <v>0.5</v>
      </c>
      <c r="T4377" s="19" t="str">
        <f>Def_Sistemas_Conectores_Cabos!$C$8</f>
        <v>Cabo coaxial semi-rígido</v>
      </c>
      <c r="U4377" s="56"/>
      <c r="V4377" s="33"/>
      <c r="W4377" s="33"/>
      <c r="X4377" s="33"/>
    </row>
    <row r="4378" ht="15.75" customHeight="1">
      <c r="A4378" s="19" t="str">
        <f>Def_Sistemas_Conectores_Cabos!$A$22</f>
        <v>BPM de elétrons</v>
      </c>
      <c r="B4378" s="22" t="str">
        <f>Datas_Entregas!$A$3</f>
        <v>BTS/Anel</v>
      </c>
      <c r="C4378" s="25">
        <f t="array" ref="C4378">INDEX(Datas_Entregas!$B$2:$B$100, MATCH(B4378, Datas_Entregas!$A$2:$A$100, 0), 1)</f>
        <v>43296</v>
      </c>
      <c r="D4378" s="22" t="str">
        <f>Def_Status_Montagem!$A$4</f>
        <v>Comprado / Esperando entrega</v>
      </c>
      <c r="E4378" s="35" t="str">
        <f>Def_Status_Montagem!$B$4</f>
        <v>Contratada (inclui etiqueta)</v>
      </c>
      <c r="F4378" s="26"/>
      <c r="G4378" s="27"/>
      <c r="H4378" s="26" t="str">
        <f t="array" ref="H4378">INDEX(Def_Instancias_Equipamentos!$E$2:$E$5135, MATCH(K4378, Def_Instancias_Equipamentos!$D$2:$D$5135, 0), 1)</f>
        <v>SI-12C2</v>
      </c>
      <c r="I4378" s="27" t="str">
        <f t="array" ref="I4378">INDEX(Def_Instancias_Equipamentos!$E$2:$E$5135, MATCH(L4378, Def_Instancias_Equipamentos!$D$2:$D$5135, 0), 1)</f>
        <v>SI-12C2</v>
      </c>
      <c r="J4378" s="27" t="str">
        <f t="shared" si="26"/>
        <v>INTERNO</v>
      </c>
      <c r="K4378" s="28" t="str">
        <f>Def_Instancias_Equipamentos!$D$620</f>
        <v>SI-12C2:DI-BPMPkup</v>
      </c>
      <c r="L4378" s="19" t="str">
        <f>Def_Instancias_Equipamentos!$D$1131</f>
        <v>SI-12C2:DI-BPMSigPatch</v>
      </c>
      <c r="M4378" s="44" t="s">
        <v>77</v>
      </c>
      <c r="N4378" s="30" t="s">
        <v>48</v>
      </c>
      <c r="O4378" s="28" t="str">
        <f>Def_Sistemas_Conectores_Cabos!$B$8</f>
        <v>SMA-RP 50-ohm</v>
      </c>
      <c r="P4378" s="19" t="str">
        <f>Def_Sistemas_Conectores_Cabos!$B$8</f>
        <v>SMA-RP 50-ohm</v>
      </c>
      <c r="Q4378" s="231" t="s">
        <v>1360</v>
      </c>
      <c r="R4378" s="45">
        <v>0.5</v>
      </c>
      <c r="S4378" s="45">
        <v>0.5</v>
      </c>
      <c r="T4378" s="19" t="str">
        <f>Def_Sistemas_Conectores_Cabos!$C$8</f>
        <v>Cabo coaxial semi-rígido</v>
      </c>
      <c r="U4378" s="56"/>
      <c r="V4378" s="33"/>
      <c r="W4378" s="33"/>
      <c r="X4378" s="33"/>
    </row>
    <row r="4379" ht="15.75" customHeight="1">
      <c r="A4379" s="19" t="str">
        <f>Def_Sistemas_Conectores_Cabos!$A$22</f>
        <v>BPM de elétrons</v>
      </c>
      <c r="B4379" s="22" t="str">
        <f>Datas_Entregas!$A$3</f>
        <v>BTS/Anel</v>
      </c>
      <c r="C4379" s="25">
        <f t="array" ref="C4379">INDEX(Datas_Entregas!$B$2:$B$100, MATCH(B4379, Datas_Entregas!$A$2:$A$100, 0), 1)</f>
        <v>43296</v>
      </c>
      <c r="D4379" s="22" t="str">
        <f>Def_Status_Montagem!$A$4</f>
        <v>Comprado / Esperando entrega</v>
      </c>
      <c r="E4379" s="35" t="str">
        <f>Def_Status_Montagem!$B$4</f>
        <v>Contratada (inclui etiqueta)</v>
      </c>
      <c r="F4379" s="26"/>
      <c r="G4379" s="27"/>
      <c r="H4379" s="26" t="str">
        <f t="array" ref="H4379">INDEX(Def_Instancias_Equipamentos!$E$2:$E$5135, MATCH(K4379, Def_Instancias_Equipamentos!$D$2:$D$5135, 0), 1)</f>
        <v>SI-12C3</v>
      </c>
      <c r="I4379" s="27" t="str">
        <f t="array" ref="I4379">INDEX(Def_Instancias_Equipamentos!$E$2:$E$5135, MATCH(L4379, Def_Instancias_Equipamentos!$D$2:$D$5135, 0), 1)</f>
        <v>SI-12C3</v>
      </c>
      <c r="J4379" s="27" t="str">
        <f t="shared" si="26"/>
        <v>INTERNO</v>
      </c>
      <c r="K4379" s="28" t="str">
        <f>Def_Instancias_Equipamentos!$D$621</f>
        <v>SI-12C3:DI-BPMPkup-1</v>
      </c>
      <c r="L4379" s="19" t="str">
        <f>Def_Instancias_Equipamentos!$D$1132</f>
        <v>SI-12C3:DI-BPMSigPatch-1</v>
      </c>
      <c r="M4379" s="44" t="s">
        <v>77</v>
      </c>
      <c r="N4379" s="30" t="s">
        <v>48</v>
      </c>
      <c r="O4379" s="28" t="str">
        <f>Def_Sistemas_Conectores_Cabos!$B$8</f>
        <v>SMA-RP 50-ohm</v>
      </c>
      <c r="P4379" s="19" t="str">
        <f>Def_Sistemas_Conectores_Cabos!$B$8</f>
        <v>SMA-RP 50-ohm</v>
      </c>
      <c r="Q4379" s="231" t="s">
        <v>1360</v>
      </c>
      <c r="R4379" s="45">
        <v>0.5</v>
      </c>
      <c r="S4379" s="45">
        <v>0.5</v>
      </c>
      <c r="T4379" s="19" t="str">
        <f>Def_Sistemas_Conectores_Cabos!$C$8</f>
        <v>Cabo coaxial semi-rígido</v>
      </c>
      <c r="U4379" s="56"/>
      <c r="V4379" s="33"/>
      <c r="W4379" s="33"/>
      <c r="X4379" s="33"/>
    </row>
    <row r="4380" ht="15.75" customHeight="1">
      <c r="A4380" s="19" t="str">
        <f>Def_Sistemas_Conectores_Cabos!$A$22</f>
        <v>BPM de elétrons</v>
      </c>
      <c r="B4380" s="22" t="str">
        <f>Datas_Entregas!$A$3</f>
        <v>BTS/Anel</v>
      </c>
      <c r="C4380" s="25">
        <f t="array" ref="C4380">INDEX(Datas_Entregas!$B$2:$B$100, MATCH(B4380, Datas_Entregas!$A$2:$A$100, 0), 1)</f>
        <v>43296</v>
      </c>
      <c r="D4380" s="22" t="str">
        <f>Def_Status_Montagem!$A$4</f>
        <v>Comprado / Esperando entrega</v>
      </c>
      <c r="E4380" s="35" t="str">
        <f>Def_Status_Montagem!$B$4</f>
        <v>Contratada (inclui etiqueta)</v>
      </c>
      <c r="F4380" s="26"/>
      <c r="G4380" s="27"/>
      <c r="H4380" s="26" t="str">
        <f t="array" ref="H4380">INDEX(Def_Instancias_Equipamentos!$E$2:$E$5135, MATCH(K4380, Def_Instancias_Equipamentos!$D$2:$D$5135, 0), 1)</f>
        <v>SI-12C3</v>
      </c>
      <c r="I4380" s="27" t="str">
        <f t="array" ref="I4380">INDEX(Def_Instancias_Equipamentos!$E$2:$E$5135, MATCH(L4380, Def_Instancias_Equipamentos!$D$2:$D$5135, 0), 1)</f>
        <v>SI-12C3</v>
      </c>
      <c r="J4380" s="27" t="str">
        <f t="shared" si="26"/>
        <v>INTERNO</v>
      </c>
      <c r="K4380" s="28" t="str">
        <f>Def_Instancias_Equipamentos!$D$622</f>
        <v>SI-12C3:DI-BPMPkup-2</v>
      </c>
      <c r="L4380" s="19" t="str">
        <f>Def_Instancias_Equipamentos!$D$1133</f>
        <v>SI-12C3:DI-BPMSigPatch-2</v>
      </c>
      <c r="M4380" s="44" t="s">
        <v>77</v>
      </c>
      <c r="N4380" s="30" t="s">
        <v>48</v>
      </c>
      <c r="O4380" s="28" t="str">
        <f>Def_Sistemas_Conectores_Cabos!$B$8</f>
        <v>SMA-RP 50-ohm</v>
      </c>
      <c r="P4380" s="19" t="str">
        <f>Def_Sistemas_Conectores_Cabos!$B$8</f>
        <v>SMA-RP 50-ohm</v>
      </c>
      <c r="Q4380" s="231" t="s">
        <v>1360</v>
      </c>
      <c r="R4380" s="45">
        <v>0.5</v>
      </c>
      <c r="S4380" s="45">
        <v>0.5</v>
      </c>
      <c r="T4380" s="19" t="str">
        <f>Def_Sistemas_Conectores_Cabos!$C$8</f>
        <v>Cabo coaxial semi-rígido</v>
      </c>
      <c r="U4380" s="56"/>
      <c r="V4380" s="33"/>
      <c r="W4380" s="33"/>
      <c r="X4380" s="33"/>
    </row>
    <row r="4381" ht="15.75" customHeight="1">
      <c r="A4381" s="19" t="str">
        <f>Def_Sistemas_Conectores_Cabos!$A$22</f>
        <v>BPM de elétrons</v>
      </c>
      <c r="B4381" s="22" t="str">
        <f>Datas_Entregas!$A$3</f>
        <v>BTS/Anel</v>
      </c>
      <c r="C4381" s="25">
        <f t="array" ref="C4381">INDEX(Datas_Entregas!$B$2:$B$100, MATCH(B4381, Datas_Entregas!$A$2:$A$100, 0), 1)</f>
        <v>43296</v>
      </c>
      <c r="D4381" s="22" t="str">
        <f>Def_Status_Montagem!$A$4</f>
        <v>Comprado / Esperando entrega</v>
      </c>
      <c r="E4381" s="35" t="str">
        <f>Def_Status_Montagem!$B$4</f>
        <v>Contratada (inclui etiqueta)</v>
      </c>
      <c r="F4381" s="26"/>
      <c r="G4381" s="27"/>
      <c r="H4381" s="26" t="str">
        <f t="array" ref="H4381">INDEX(Def_Instancias_Equipamentos!$E$2:$E$5135, MATCH(K4381, Def_Instancias_Equipamentos!$D$2:$D$5135, 0), 1)</f>
        <v>SI-12C4</v>
      </c>
      <c r="I4381" s="27" t="str">
        <f t="array" ref="I4381">INDEX(Def_Instancias_Equipamentos!$E$2:$E$5135, MATCH(L4381, Def_Instancias_Equipamentos!$D$2:$D$5135, 0), 1)</f>
        <v>SI-12C4</v>
      </c>
      <c r="J4381" s="27" t="str">
        <f t="shared" si="26"/>
        <v>INTERNO</v>
      </c>
      <c r="K4381" s="28" t="str">
        <f>Def_Instancias_Equipamentos!$D$623</f>
        <v>SI-12C4:DI-BPMPkup</v>
      </c>
      <c r="L4381" s="19" t="str">
        <f>Def_Instancias_Equipamentos!$D$1134</f>
        <v>SI-12C4:DI-BPMSigPatch</v>
      </c>
      <c r="M4381" s="44" t="s">
        <v>77</v>
      </c>
      <c r="N4381" s="30" t="s">
        <v>48</v>
      </c>
      <c r="O4381" s="28" t="str">
        <f>Def_Sistemas_Conectores_Cabos!$B$8</f>
        <v>SMA-RP 50-ohm</v>
      </c>
      <c r="P4381" s="19" t="str">
        <f>Def_Sistemas_Conectores_Cabos!$B$8</f>
        <v>SMA-RP 50-ohm</v>
      </c>
      <c r="Q4381" s="231" t="s">
        <v>1360</v>
      </c>
      <c r="R4381" s="45">
        <v>0.5</v>
      </c>
      <c r="S4381" s="45">
        <v>0.5</v>
      </c>
      <c r="T4381" s="19" t="str">
        <f>Def_Sistemas_Conectores_Cabos!$C$8</f>
        <v>Cabo coaxial semi-rígido</v>
      </c>
      <c r="U4381" s="56"/>
      <c r="V4381" s="33"/>
      <c r="W4381" s="33"/>
      <c r="X4381" s="33"/>
    </row>
    <row r="4382" ht="15.75" customHeight="1">
      <c r="A4382" s="19" t="str">
        <f>Def_Sistemas_Conectores_Cabos!$A$22</f>
        <v>BPM de elétrons</v>
      </c>
      <c r="B4382" s="22" t="str">
        <f>Datas_Entregas!$A$3</f>
        <v>BTS/Anel</v>
      </c>
      <c r="C4382" s="25">
        <f t="array" ref="C4382">INDEX(Datas_Entregas!$B$2:$B$100, MATCH(B4382, Datas_Entregas!$A$2:$A$100, 0), 1)</f>
        <v>43296</v>
      </c>
      <c r="D4382" s="22" t="str">
        <f>Def_Status_Montagem!$A$4</f>
        <v>Comprado / Esperando entrega</v>
      </c>
      <c r="E4382" s="35" t="str">
        <f>Def_Status_Montagem!$B$4</f>
        <v>Contratada (inclui etiqueta)</v>
      </c>
      <c r="F4382" s="26"/>
      <c r="G4382" s="27"/>
      <c r="H4382" s="26" t="str">
        <f t="array" ref="H4382">INDEX(Def_Instancias_Equipamentos!$E$2:$E$5135, MATCH(K4382, Def_Instancias_Equipamentos!$D$2:$D$5135, 0), 1)</f>
        <v>SI-12M1</v>
      </c>
      <c r="I4382" s="27" t="str">
        <f t="array" ref="I4382">INDEX(Def_Instancias_Equipamentos!$E$2:$E$5135, MATCH(L4382, Def_Instancias_Equipamentos!$D$2:$D$5135, 0), 1)</f>
        <v>SI-12M1</v>
      </c>
      <c r="J4382" s="27" t="str">
        <f t="shared" si="26"/>
        <v>INTERNO</v>
      </c>
      <c r="K4382" s="28" t="str">
        <f>Def_Instancias_Equipamentos!$D$624</f>
        <v>SI-12M1:DI-BPMPkup</v>
      </c>
      <c r="L4382" s="19" t="str">
        <f>Def_Instancias_Equipamentos!$D$1135</f>
        <v>SI-12M1:DI-BPMSigPatch</v>
      </c>
      <c r="M4382" s="44" t="s">
        <v>77</v>
      </c>
      <c r="N4382" s="30" t="s">
        <v>48</v>
      </c>
      <c r="O4382" s="28" t="str">
        <f>Def_Sistemas_Conectores_Cabos!$B$8</f>
        <v>SMA-RP 50-ohm</v>
      </c>
      <c r="P4382" s="19" t="str">
        <f>Def_Sistemas_Conectores_Cabos!$B$8</f>
        <v>SMA-RP 50-ohm</v>
      </c>
      <c r="Q4382" s="231" t="s">
        <v>1360</v>
      </c>
      <c r="R4382" s="45">
        <v>0.5</v>
      </c>
      <c r="S4382" s="45">
        <v>0.5</v>
      </c>
      <c r="T4382" s="19" t="str">
        <f>Def_Sistemas_Conectores_Cabos!$C$8</f>
        <v>Cabo coaxial semi-rígido</v>
      </c>
      <c r="U4382" s="56"/>
      <c r="V4382" s="33"/>
      <c r="W4382" s="33"/>
      <c r="X4382" s="33"/>
    </row>
    <row r="4383" ht="15.75" customHeight="1">
      <c r="A4383" s="19" t="str">
        <f>Def_Sistemas_Conectores_Cabos!$A$22</f>
        <v>BPM de elétrons</v>
      </c>
      <c r="B4383" s="22" t="str">
        <f>Datas_Entregas!$A$3</f>
        <v>BTS/Anel</v>
      </c>
      <c r="C4383" s="25">
        <f t="array" ref="C4383">INDEX(Datas_Entregas!$B$2:$B$100, MATCH(B4383, Datas_Entregas!$A$2:$A$100, 0), 1)</f>
        <v>43296</v>
      </c>
      <c r="D4383" s="22" t="str">
        <f>Def_Status_Montagem!$A$4</f>
        <v>Comprado / Esperando entrega</v>
      </c>
      <c r="E4383" s="35" t="str">
        <f>Def_Status_Montagem!$B$4</f>
        <v>Contratada (inclui etiqueta)</v>
      </c>
      <c r="F4383" s="26"/>
      <c r="G4383" s="27"/>
      <c r="H4383" s="26" t="str">
        <f t="array" ref="H4383">INDEX(Def_Instancias_Equipamentos!$E$2:$E$5135, MATCH(K4383, Def_Instancias_Equipamentos!$D$2:$D$5135, 0), 1)</f>
        <v>SI-12M2</v>
      </c>
      <c r="I4383" s="27" t="str">
        <f t="array" ref="I4383">INDEX(Def_Instancias_Equipamentos!$E$2:$E$5135, MATCH(L4383, Def_Instancias_Equipamentos!$D$2:$D$5135, 0), 1)</f>
        <v>SI-12M2</v>
      </c>
      <c r="J4383" s="27" t="str">
        <f t="shared" si="26"/>
        <v>INTERNO</v>
      </c>
      <c r="K4383" s="28" t="str">
        <f>Def_Instancias_Equipamentos!$D$625</f>
        <v>SI-12M2:DI-BPMPkup</v>
      </c>
      <c r="L4383" s="19" t="str">
        <f>Def_Instancias_Equipamentos!$D$1136</f>
        <v>SI-12M2:DI-BPMSigPatch</v>
      </c>
      <c r="M4383" s="44" t="s">
        <v>77</v>
      </c>
      <c r="N4383" s="30" t="s">
        <v>48</v>
      </c>
      <c r="O4383" s="28" t="str">
        <f>Def_Sistemas_Conectores_Cabos!$B$8</f>
        <v>SMA-RP 50-ohm</v>
      </c>
      <c r="P4383" s="19" t="str">
        <f>Def_Sistemas_Conectores_Cabos!$B$8</f>
        <v>SMA-RP 50-ohm</v>
      </c>
      <c r="Q4383" s="231" t="s">
        <v>1360</v>
      </c>
      <c r="R4383" s="45">
        <v>0.5</v>
      </c>
      <c r="S4383" s="45">
        <v>0.5</v>
      </c>
      <c r="T4383" s="19" t="str">
        <f>Def_Sistemas_Conectores_Cabos!$C$8</f>
        <v>Cabo coaxial semi-rígido</v>
      </c>
      <c r="U4383" s="56"/>
      <c r="V4383" s="33"/>
      <c r="W4383" s="33"/>
      <c r="X4383" s="33"/>
    </row>
    <row r="4384" ht="15.75" customHeight="1">
      <c r="A4384" s="19" t="str">
        <f>Def_Sistemas_Conectores_Cabos!$A$22</f>
        <v>BPM de elétrons</v>
      </c>
      <c r="B4384" s="22" t="str">
        <f>Datas_Entregas!$A$3</f>
        <v>BTS/Anel</v>
      </c>
      <c r="C4384" s="25">
        <f t="array" ref="C4384">INDEX(Datas_Entregas!$B$2:$B$100, MATCH(B4384, Datas_Entregas!$A$2:$A$100, 0), 1)</f>
        <v>43296</v>
      </c>
      <c r="D4384" s="22" t="str">
        <f>Def_Status_Montagem!$A$4</f>
        <v>Comprado / Esperando entrega</v>
      </c>
      <c r="E4384" s="35" t="str">
        <f>Def_Status_Montagem!$B$4</f>
        <v>Contratada (inclui etiqueta)</v>
      </c>
      <c r="F4384" s="26"/>
      <c r="G4384" s="27"/>
      <c r="H4384" s="26" t="str">
        <f t="array" ref="H4384">INDEX(Def_Instancias_Equipamentos!$E$2:$E$5135, MATCH(K4384, Def_Instancias_Equipamentos!$D$2:$D$5135, 0), 1)</f>
        <v>SI-12SB</v>
      </c>
      <c r="I4384" s="27" t="str">
        <f t="array" ref="I4384">INDEX(Def_Instancias_Equipamentos!$E$2:$E$5135, MATCH(L4384, Def_Instancias_Equipamentos!$D$2:$D$5135, 0), 1)</f>
        <v>SI-12SB</v>
      </c>
      <c r="J4384" s="27" t="str">
        <f t="shared" si="26"/>
        <v>INTERNO</v>
      </c>
      <c r="K4384" s="28" t="str">
        <f>Def_Instancias_Equipamentos!$D$712</f>
        <v>SI-12SB:DI-BPMPkup-1</v>
      </c>
      <c r="L4384" s="19" t="str">
        <f>Def_Instancias_Equipamentos!$D$1223</f>
        <v>SI-12SB:DI-BPMSigPatch-1</v>
      </c>
      <c r="M4384" s="44" t="s">
        <v>77</v>
      </c>
      <c r="N4384" s="30" t="s">
        <v>48</v>
      </c>
      <c r="O4384" s="28" t="str">
        <f>Def_Sistemas_Conectores_Cabos!$B$8</f>
        <v>SMA-RP 50-ohm</v>
      </c>
      <c r="P4384" s="19" t="str">
        <f>Def_Sistemas_Conectores_Cabos!$B$8</f>
        <v>SMA-RP 50-ohm</v>
      </c>
      <c r="Q4384" s="231" t="s">
        <v>1360</v>
      </c>
      <c r="R4384" s="45">
        <v>0.5</v>
      </c>
      <c r="S4384" s="45">
        <v>0.5</v>
      </c>
      <c r="T4384" s="19" t="str">
        <f>Def_Sistemas_Conectores_Cabos!$C$8</f>
        <v>Cabo coaxial semi-rígido</v>
      </c>
      <c r="U4384" s="56"/>
      <c r="V4384" s="33"/>
      <c r="W4384" s="33"/>
      <c r="X4384" s="33"/>
    </row>
    <row r="4385" ht="15.75" customHeight="1">
      <c r="A4385" s="19" t="str">
        <f>Def_Sistemas_Conectores_Cabos!$A$22</f>
        <v>BPM de elétrons</v>
      </c>
      <c r="B4385" s="22" t="str">
        <f>Datas_Entregas!$A$3</f>
        <v>BTS/Anel</v>
      </c>
      <c r="C4385" s="25">
        <f t="array" ref="C4385">INDEX(Datas_Entregas!$B$2:$B$100, MATCH(B4385, Datas_Entregas!$A$2:$A$100, 0), 1)</f>
        <v>43296</v>
      </c>
      <c r="D4385" s="22" t="str">
        <f>Def_Status_Montagem!$A$4</f>
        <v>Comprado / Esperando entrega</v>
      </c>
      <c r="E4385" s="35" t="str">
        <f>Def_Status_Montagem!$B$4</f>
        <v>Contratada (inclui etiqueta)</v>
      </c>
      <c r="F4385" s="26"/>
      <c r="G4385" s="27"/>
      <c r="H4385" s="26" t="str">
        <f t="array" ref="H4385">INDEX(Def_Instancias_Equipamentos!$E$2:$E$5135, MATCH(K4385, Def_Instancias_Equipamentos!$D$2:$D$5135, 0), 1)</f>
        <v>SI-12SB</v>
      </c>
      <c r="I4385" s="27" t="str">
        <f t="array" ref="I4385">INDEX(Def_Instancias_Equipamentos!$E$2:$E$5135, MATCH(L4385, Def_Instancias_Equipamentos!$D$2:$D$5135, 0), 1)</f>
        <v>SI-12SB</v>
      </c>
      <c r="J4385" s="27" t="str">
        <f t="shared" si="26"/>
        <v>INTERNO</v>
      </c>
      <c r="K4385" s="28" t="str">
        <f>Def_Instancias_Equipamentos!$D$713</f>
        <v>SI-12SB:DI-BPMPkup-2</v>
      </c>
      <c r="L4385" s="19" t="str">
        <f>Def_Instancias_Equipamentos!$D$1224</f>
        <v>SI-12SB:DI-BPMSigPatch-2</v>
      </c>
      <c r="M4385" s="44" t="s">
        <v>77</v>
      </c>
      <c r="N4385" s="30" t="s">
        <v>48</v>
      </c>
      <c r="O4385" s="28" t="str">
        <f>Def_Sistemas_Conectores_Cabos!$B$8</f>
        <v>SMA-RP 50-ohm</v>
      </c>
      <c r="P4385" s="19" t="str">
        <f>Def_Sistemas_Conectores_Cabos!$B$8</f>
        <v>SMA-RP 50-ohm</v>
      </c>
      <c r="Q4385" s="231" t="s">
        <v>1360</v>
      </c>
      <c r="R4385" s="45">
        <v>0.5</v>
      </c>
      <c r="S4385" s="45">
        <v>0.5</v>
      </c>
      <c r="T4385" s="19" t="str">
        <f>Def_Sistemas_Conectores_Cabos!$C$8</f>
        <v>Cabo coaxial semi-rígido</v>
      </c>
      <c r="U4385" s="56"/>
      <c r="V4385" s="33"/>
      <c r="W4385" s="33"/>
      <c r="X4385" s="33"/>
    </row>
    <row r="4386" ht="15.75" customHeight="1">
      <c r="A4386" s="19" t="str">
        <f>Def_Sistemas_Conectores_Cabos!$A$22</f>
        <v>BPM de elétrons</v>
      </c>
      <c r="B4386" s="22" t="str">
        <f>Datas_Entregas!$A$3</f>
        <v>BTS/Anel</v>
      </c>
      <c r="C4386" s="25">
        <f t="array" ref="C4386">INDEX(Datas_Entregas!$B$2:$B$100, MATCH(B4386, Datas_Entregas!$A$2:$A$100, 0), 1)</f>
        <v>43296</v>
      </c>
      <c r="D4386" s="22" t="str">
        <f>Def_Status_Montagem!$A$4</f>
        <v>Comprado / Esperando entrega</v>
      </c>
      <c r="E4386" s="35" t="str">
        <f>Def_Status_Montagem!$B$4</f>
        <v>Contratada (inclui etiqueta)</v>
      </c>
      <c r="F4386" s="26"/>
      <c r="G4386" s="27"/>
      <c r="H4386" s="26" t="str">
        <f t="array" ref="H4386">INDEX(Def_Instancias_Equipamentos!$E$2:$E$5135, MATCH(K4386, Def_Instancias_Equipamentos!$D$2:$D$5135, 0), 1)</f>
        <v>SI-13C1</v>
      </c>
      <c r="I4386" s="27" t="str">
        <f t="array" ref="I4386">INDEX(Def_Instancias_Equipamentos!$E$2:$E$5135, MATCH(L4386, Def_Instancias_Equipamentos!$D$2:$D$5135, 0), 1)</f>
        <v>SI-13C1</v>
      </c>
      <c r="J4386" s="27" t="str">
        <f t="shared" si="26"/>
        <v>INTERNO</v>
      </c>
      <c r="K4386" s="28" t="str">
        <f>Def_Instancias_Equipamentos!$D$626</f>
        <v>SI-13C1:DI-BPMPkup-1</v>
      </c>
      <c r="L4386" s="19" t="str">
        <f>Def_Instancias_Equipamentos!$D$1137</f>
        <v>SI-13C1:DI-BPMSigPatch-1</v>
      </c>
      <c r="M4386" s="44" t="s">
        <v>77</v>
      </c>
      <c r="N4386" s="30" t="s">
        <v>48</v>
      </c>
      <c r="O4386" s="28" t="str">
        <f>Def_Sistemas_Conectores_Cabos!$B$8</f>
        <v>SMA-RP 50-ohm</v>
      </c>
      <c r="P4386" s="19" t="str">
        <f>Def_Sistemas_Conectores_Cabos!$B$8</f>
        <v>SMA-RP 50-ohm</v>
      </c>
      <c r="Q4386" s="231" t="s">
        <v>1360</v>
      </c>
      <c r="R4386" s="45">
        <v>0.5</v>
      </c>
      <c r="S4386" s="45">
        <v>0.5</v>
      </c>
      <c r="T4386" s="19" t="str">
        <f>Def_Sistemas_Conectores_Cabos!$C$8</f>
        <v>Cabo coaxial semi-rígido</v>
      </c>
      <c r="U4386" s="56"/>
      <c r="V4386" s="33"/>
      <c r="W4386" s="33"/>
      <c r="X4386" s="33"/>
    </row>
    <row r="4387" ht="15.75" customHeight="1">
      <c r="A4387" s="19" t="str">
        <f>Def_Sistemas_Conectores_Cabos!$A$22</f>
        <v>BPM de elétrons</v>
      </c>
      <c r="B4387" s="22" t="str">
        <f>Datas_Entregas!$A$3</f>
        <v>BTS/Anel</v>
      </c>
      <c r="C4387" s="25">
        <f t="array" ref="C4387">INDEX(Datas_Entregas!$B$2:$B$100, MATCH(B4387, Datas_Entregas!$A$2:$A$100, 0), 1)</f>
        <v>43296</v>
      </c>
      <c r="D4387" s="22" t="str">
        <f>Def_Status_Montagem!$A$4</f>
        <v>Comprado / Esperando entrega</v>
      </c>
      <c r="E4387" s="35" t="str">
        <f>Def_Status_Montagem!$B$4</f>
        <v>Contratada (inclui etiqueta)</v>
      </c>
      <c r="F4387" s="26"/>
      <c r="G4387" s="27"/>
      <c r="H4387" s="26" t="str">
        <f t="array" ref="H4387">INDEX(Def_Instancias_Equipamentos!$E$2:$E$5135, MATCH(K4387, Def_Instancias_Equipamentos!$D$2:$D$5135, 0), 1)</f>
        <v>SI-13C1</v>
      </c>
      <c r="I4387" s="27" t="str">
        <f t="array" ref="I4387">INDEX(Def_Instancias_Equipamentos!$E$2:$E$5135, MATCH(L4387, Def_Instancias_Equipamentos!$D$2:$D$5135, 0), 1)</f>
        <v>SI-13C1</v>
      </c>
      <c r="J4387" s="27" t="str">
        <f t="shared" si="26"/>
        <v>INTERNO</v>
      </c>
      <c r="K4387" s="28" t="str">
        <f>Def_Instancias_Equipamentos!$D$627</f>
        <v>SI-13C1:DI-BPMPkup-2</v>
      </c>
      <c r="L4387" s="19" t="str">
        <f>Def_Instancias_Equipamentos!$D$1138</f>
        <v>SI-13C1:DI-BPMSigPatch-2</v>
      </c>
      <c r="M4387" s="44" t="s">
        <v>77</v>
      </c>
      <c r="N4387" s="30" t="s">
        <v>48</v>
      </c>
      <c r="O4387" s="28" t="str">
        <f>Def_Sistemas_Conectores_Cabos!$B$8</f>
        <v>SMA-RP 50-ohm</v>
      </c>
      <c r="P4387" s="19" t="str">
        <f>Def_Sistemas_Conectores_Cabos!$B$8</f>
        <v>SMA-RP 50-ohm</v>
      </c>
      <c r="Q4387" s="231" t="s">
        <v>1360</v>
      </c>
      <c r="R4387" s="45">
        <v>0.5</v>
      </c>
      <c r="S4387" s="45">
        <v>0.5</v>
      </c>
      <c r="T4387" s="19" t="str">
        <f>Def_Sistemas_Conectores_Cabos!$C$8</f>
        <v>Cabo coaxial semi-rígido</v>
      </c>
      <c r="U4387" s="56"/>
      <c r="V4387" s="33"/>
      <c r="W4387" s="33"/>
      <c r="X4387" s="33"/>
    </row>
    <row r="4388" ht="15.75" customHeight="1">
      <c r="A4388" s="19" t="str">
        <f>Def_Sistemas_Conectores_Cabos!$A$22</f>
        <v>BPM de elétrons</v>
      </c>
      <c r="B4388" s="22" t="str">
        <f>Datas_Entregas!$A$3</f>
        <v>BTS/Anel</v>
      </c>
      <c r="C4388" s="25">
        <f t="array" ref="C4388">INDEX(Datas_Entregas!$B$2:$B$100, MATCH(B4388, Datas_Entregas!$A$2:$A$100, 0), 1)</f>
        <v>43296</v>
      </c>
      <c r="D4388" s="22" t="str">
        <f>Def_Status_Montagem!$A$4</f>
        <v>Comprado / Esperando entrega</v>
      </c>
      <c r="E4388" s="35" t="str">
        <f>Def_Status_Montagem!$B$4</f>
        <v>Contratada (inclui etiqueta)</v>
      </c>
      <c r="F4388" s="26"/>
      <c r="G4388" s="27"/>
      <c r="H4388" s="26" t="str">
        <f t="array" ref="H4388">INDEX(Def_Instancias_Equipamentos!$E$2:$E$5135, MATCH(K4388, Def_Instancias_Equipamentos!$D$2:$D$5135, 0), 1)</f>
        <v>SI-13C2</v>
      </c>
      <c r="I4388" s="27" t="str">
        <f t="array" ref="I4388">INDEX(Def_Instancias_Equipamentos!$E$2:$E$5135, MATCH(L4388, Def_Instancias_Equipamentos!$D$2:$D$5135, 0), 1)</f>
        <v>SI-13C2</v>
      </c>
      <c r="J4388" s="27" t="str">
        <f t="shared" si="26"/>
        <v>INTERNO</v>
      </c>
      <c r="K4388" s="28" t="str">
        <f>Def_Instancias_Equipamentos!$D$628</f>
        <v>SI-13C2:DI-BPMPkup</v>
      </c>
      <c r="L4388" s="19" t="str">
        <f>Def_Instancias_Equipamentos!$D$1139</f>
        <v>SI-13C2:DI-BPMSigPatch</v>
      </c>
      <c r="M4388" s="44" t="s">
        <v>77</v>
      </c>
      <c r="N4388" s="30" t="s">
        <v>48</v>
      </c>
      <c r="O4388" s="28" t="str">
        <f>Def_Sistemas_Conectores_Cabos!$B$8</f>
        <v>SMA-RP 50-ohm</v>
      </c>
      <c r="P4388" s="19" t="str">
        <f>Def_Sistemas_Conectores_Cabos!$B$8</f>
        <v>SMA-RP 50-ohm</v>
      </c>
      <c r="Q4388" s="231" t="s">
        <v>1360</v>
      </c>
      <c r="R4388" s="45">
        <v>0.5</v>
      </c>
      <c r="S4388" s="45">
        <v>0.5</v>
      </c>
      <c r="T4388" s="19" t="str">
        <f>Def_Sistemas_Conectores_Cabos!$C$8</f>
        <v>Cabo coaxial semi-rígido</v>
      </c>
      <c r="U4388" s="56"/>
      <c r="V4388" s="33"/>
      <c r="W4388" s="33"/>
      <c r="X4388" s="33"/>
    </row>
    <row r="4389" ht="15.75" customHeight="1">
      <c r="A4389" s="19" t="str">
        <f>Def_Sistemas_Conectores_Cabos!$A$22</f>
        <v>BPM de elétrons</v>
      </c>
      <c r="B4389" s="22" t="str">
        <f>Datas_Entregas!$A$3</f>
        <v>BTS/Anel</v>
      </c>
      <c r="C4389" s="25">
        <f t="array" ref="C4389">INDEX(Datas_Entregas!$B$2:$B$100, MATCH(B4389, Datas_Entregas!$A$2:$A$100, 0), 1)</f>
        <v>43296</v>
      </c>
      <c r="D4389" s="22" t="str">
        <f>Def_Status_Montagem!$A$4</f>
        <v>Comprado / Esperando entrega</v>
      </c>
      <c r="E4389" s="35" t="str">
        <f>Def_Status_Montagem!$B$4</f>
        <v>Contratada (inclui etiqueta)</v>
      </c>
      <c r="F4389" s="26"/>
      <c r="G4389" s="27"/>
      <c r="H4389" s="26" t="str">
        <f t="array" ref="H4389">INDEX(Def_Instancias_Equipamentos!$E$2:$E$5135, MATCH(K4389, Def_Instancias_Equipamentos!$D$2:$D$5135, 0), 1)</f>
        <v>SI-13C3</v>
      </c>
      <c r="I4389" s="27" t="str">
        <f t="array" ref="I4389">INDEX(Def_Instancias_Equipamentos!$E$2:$E$5135, MATCH(L4389, Def_Instancias_Equipamentos!$D$2:$D$5135, 0), 1)</f>
        <v>SI-13C3</v>
      </c>
      <c r="J4389" s="27" t="str">
        <f t="shared" si="26"/>
        <v>INTERNO</v>
      </c>
      <c r="K4389" s="28" t="str">
        <f>Def_Instancias_Equipamentos!$D$629</f>
        <v>SI-13C3:DI-BPMPkup-1</v>
      </c>
      <c r="L4389" s="19" t="str">
        <f>Def_Instancias_Equipamentos!$D$1140</f>
        <v>SI-13C3:DI-BPMSigPatch-1</v>
      </c>
      <c r="M4389" s="44" t="s">
        <v>77</v>
      </c>
      <c r="N4389" s="30" t="s">
        <v>48</v>
      </c>
      <c r="O4389" s="28" t="str">
        <f>Def_Sistemas_Conectores_Cabos!$B$8</f>
        <v>SMA-RP 50-ohm</v>
      </c>
      <c r="P4389" s="19" t="str">
        <f>Def_Sistemas_Conectores_Cabos!$B$8</f>
        <v>SMA-RP 50-ohm</v>
      </c>
      <c r="Q4389" s="231" t="s">
        <v>1360</v>
      </c>
      <c r="R4389" s="45">
        <v>0.5</v>
      </c>
      <c r="S4389" s="45">
        <v>0.5</v>
      </c>
      <c r="T4389" s="19" t="str">
        <f>Def_Sistemas_Conectores_Cabos!$C$8</f>
        <v>Cabo coaxial semi-rígido</v>
      </c>
      <c r="U4389" s="56"/>
      <c r="V4389" s="33"/>
      <c r="W4389" s="33"/>
      <c r="X4389" s="33"/>
    </row>
    <row r="4390" ht="15.75" customHeight="1">
      <c r="A4390" s="19" t="str">
        <f>Def_Sistemas_Conectores_Cabos!$A$22</f>
        <v>BPM de elétrons</v>
      </c>
      <c r="B4390" s="22" t="str">
        <f>Datas_Entregas!$A$3</f>
        <v>BTS/Anel</v>
      </c>
      <c r="C4390" s="25">
        <f t="array" ref="C4390">INDEX(Datas_Entregas!$B$2:$B$100, MATCH(B4390, Datas_Entregas!$A$2:$A$100, 0), 1)</f>
        <v>43296</v>
      </c>
      <c r="D4390" s="22" t="str">
        <f>Def_Status_Montagem!$A$4</f>
        <v>Comprado / Esperando entrega</v>
      </c>
      <c r="E4390" s="35" t="str">
        <f>Def_Status_Montagem!$B$4</f>
        <v>Contratada (inclui etiqueta)</v>
      </c>
      <c r="F4390" s="26"/>
      <c r="G4390" s="27"/>
      <c r="H4390" s="26" t="str">
        <f t="array" ref="H4390">INDEX(Def_Instancias_Equipamentos!$E$2:$E$5135, MATCH(K4390, Def_Instancias_Equipamentos!$D$2:$D$5135, 0), 1)</f>
        <v>SI-13C3</v>
      </c>
      <c r="I4390" s="27" t="str">
        <f t="array" ref="I4390">INDEX(Def_Instancias_Equipamentos!$E$2:$E$5135, MATCH(L4390, Def_Instancias_Equipamentos!$D$2:$D$5135, 0), 1)</f>
        <v>SI-13C3</v>
      </c>
      <c r="J4390" s="27" t="str">
        <f t="shared" si="26"/>
        <v>INTERNO</v>
      </c>
      <c r="K4390" s="28" t="str">
        <f>Def_Instancias_Equipamentos!$D$630</f>
        <v>SI-13C3:DI-BPMPkup-2</v>
      </c>
      <c r="L4390" s="19" t="str">
        <f>Def_Instancias_Equipamentos!$D$1141</f>
        <v>SI-13C3:DI-BPMSigPatch-2</v>
      </c>
      <c r="M4390" s="44" t="s">
        <v>77</v>
      </c>
      <c r="N4390" s="30" t="s">
        <v>48</v>
      </c>
      <c r="O4390" s="28" t="str">
        <f>Def_Sistemas_Conectores_Cabos!$B$8</f>
        <v>SMA-RP 50-ohm</v>
      </c>
      <c r="P4390" s="19" t="str">
        <f>Def_Sistemas_Conectores_Cabos!$B$8</f>
        <v>SMA-RP 50-ohm</v>
      </c>
      <c r="Q4390" s="231" t="s">
        <v>1360</v>
      </c>
      <c r="R4390" s="45">
        <v>0.5</v>
      </c>
      <c r="S4390" s="45">
        <v>0.5</v>
      </c>
      <c r="T4390" s="19" t="str">
        <f>Def_Sistemas_Conectores_Cabos!$C$8</f>
        <v>Cabo coaxial semi-rígido</v>
      </c>
      <c r="U4390" s="56"/>
      <c r="V4390" s="33"/>
      <c r="W4390" s="33"/>
      <c r="X4390" s="33"/>
    </row>
    <row r="4391" ht="15.75" customHeight="1">
      <c r="A4391" s="19" t="str">
        <f>Def_Sistemas_Conectores_Cabos!$A$22</f>
        <v>BPM de elétrons</v>
      </c>
      <c r="B4391" s="22" t="str">
        <f>Datas_Entregas!$A$3</f>
        <v>BTS/Anel</v>
      </c>
      <c r="C4391" s="25">
        <f t="array" ref="C4391">INDEX(Datas_Entregas!$B$2:$B$100, MATCH(B4391, Datas_Entregas!$A$2:$A$100, 0), 1)</f>
        <v>43296</v>
      </c>
      <c r="D4391" s="22" t="str">
        <f>Def_Status_Montagem!$A$4</f>
        <v>Comprado / Esperando entrega</v>
      </c>
      <c r="E4391" s="35" t="str">
        <f>Def_Status_Montagem!$B$4</f>
        <v>Contratada (inclui etiqueta)</v>
      </c>
      <c r="F4391" s="26"/>
      <c r="G4391" s="27"/>
      <c r="H4391" s="26" t="str">
        <f t="array" ref="H4391">INDEX(Def_Instancias_Equipamentos!$E$2:$E$5135, MATCH(K4391, Def_Instancias_Equipamentos!$D$2:$D$5135, 0), 1)</f>
        <v>SI-13C4</v>
      </c>
      <c r="I4391" s="27" t="str">
        <f t="array" ref="I4391">INDEX(Def_Instancias_Equipamentos!$E$2:$E$5135, MATCH(L4391, Def_Instancias_Equipamentos!$D$2:$D$5135, 0), 1)</f>
        <v>SI-13C4</v>
      </c>
      <c r="J4391" s="27" t="str">
        <f t="shared" si="26"/>
        <v>INTERNO</v>
      </c>
      <c r="K4391" s="28" t="str">
        <f>Def_Instancias_Equipamentos!$D$631</f>
        <v>SI-13C4:DI-BPMPkup</v>
      </c>
      <c r="L4391" s="19" t="str">
        <f>Def_Instancias_Equipamentos!$D$1142</f>
        <v>SI-13C4:DI-BPMSigPatch</v>
      </c>
      <c r="M4391" s="44" t="s">
        <v>77</v>
      </c>
      <c r="N4391" s="30" t="s">
        <v>48</v>
      </c>
      <c r="O4391" s="28" t="str">
        <f>Def_Sistemas_Conectores_Cabos!$B$8</f>
        <v>SMA-RP 50-ohm</v>
      </c>
      <c r="P4391" s="19" t="str">
        <f>Def_Sistemas_Conectores_Cabos!$B$8</f>
        <v>SMA-RP 50-ohm</v>
      </c>
      <c r="Q4391" s="231" t="s">
        <v>1360</v>
      </c>
      <c r="R4391" s="45">
        <v>0.5</v>
      </c>
      <c r="S4391" s="45">
        <v>0.5</v>
      </c>
      <c r="T4391" s="19" t="str">
        <f>Def_Sistemas_Conectores_Cabos!$C$8</f>
        <v>Cabo coaxial semi-rígido</v>
      </c>
      <c r="U4391" s="56"/>
      <c r="V4391" s="33"/>
      <c r="W4391" s="33"/>
      <c r="X4391" s="33"/>
    </row>
    <row r="4392" ht="15.75" customHeight="1">
      <c r="A4392" s="19" t="str">
        <f>Def_Sistemas_Conectores_Cabos!$A$22</f>
        <v>BPM de elétrons</v>
      </c>
      <c r="B4392" s="22" t="str">
        <f>Datas_Entregas!$A$3</f>
        <v>BTS/Anel</v>
      </c>
      <c r="C4392" s="25">
        <f t="array" ref="C4392">INDEX(Datas_Entregas!$B$2:$B$100, MATCH(B4392, Datas_Entregas!$A$2:$A$100, 0), 1)</f>
        <v>43296</v>
      </c>
      <c r="D4392" s="22" t="str">
        <f>Def_Status_Montagem!$A$4</f>
        <v>Comprado / Esperando entrega</v>
      </c>
      <c r="E4392" s="35" t="str">
        <f>Def_Status_Montagem!$B$4</f>
        <v>Contratada (inclui etiqueta)</v>
      </c>
      <c r="F4392" s="26"/>
      <c r="G4392" s="27"/>
      <c r="H4392" s="26" t="str">
        <f t="array" ref="H4392">INDEX(Def_Instancias_Equipamentos!$E$2:$E$5135, MATCH(K4392, Def_Instancias_Equipamentos!$D$2:$D$5135, 0), 1)</f>
        <v>SI-13M1</v>
      </c>
      <c r="I4392" s="27" t="str">
        <f t="array" ref="I4392">INDEX(Def_Instancias_Equipamentos!$E$2:$E$5135, MATCH(L4392, Def_Instancias_Equipamentos!$D$2:$D$5135, 0), 1)</f>
        <v>SI-13M1</v>
      </c>
      <c r="J4392" s="27" t="str">
        <f t="shared" si="26"/>
        <v>INTERNO</v>
      </c>
      <c r="K4392" s="28" t="str">
        <f>Def_Instancias_Equipamentos!$D$632</f>
        <v>SI-13M1:DI-BPMPkup</v>
      </c>
      <c r="L4392" s="19" t="str">
        <f>Def_Instancias_Equipamentos!$D$1143</f>
        <v>SI-13M1:DI-BPMSigPatch</v>
      </c>
      <c r="M4392" s="44" t="s">
        <v>77</v>
      </c>
      <c r="N4392" s="30" t="s">
        <v>48</v>
      </c>
      <c r="O4392" s="28" t="str">
        <f>Def_Sistemas_Conectores_Cabos!$B$8</f>
        <v>SMA-RP 50-ohm</v>
      </c>
      <c r="P4392" s="19" t="str">
        <f>Def_Sistemas_Conectores_Cabos!$B$8</f>
        <v>SMA-RP 50-ohm</v>
      </c>
      <c r="Q4392" s="231" t="s">
        <v>1360</v>
      </c>
      <c r="R4392" s="45">
        <v>0.5</v>
      </c>
      <c r="S4392" s="45">
        <v>0.5</v>
      </c>
      <c r="T4392" s="19" t="str">
        <f>Def_Sistemas_Conectores_Cabos!$C$8</f>
        <v>Cabo coaxial semi-rígido</v>
      </c>
      <c r="U4392" s="56"/>
      <c r="V4392" s="33"/>
      <c r="W4392" s="33"/>
      <c r="X4392" s="33"/>
    </row>
    <row r="4393" ht="15.75" customHeight="1">
      <c r="A4393" s="19" t="str">
        <f>Def_Sistemas_Conectores_Cabos!$A$22</f>
        <v>BPM de elétrons</v>
      </c>
      <c r="B4393" s="22" t="str">
        <f>Datas_Entregas!$A$3</f>
        <v>BTS/Anel</v>
      </c>
      <c r="C4393" s="25">
        <f t="array" ref="C4393">INDEX(Datas_Entregas!$B$2:$B$100, MATCH(B4393, Datas_Entregas!$A$2:$A$100, 0), 1)</f>
        <v>43296</v>
      </c>
      <c r="D4393" s="22" t="str">
        <f>Def_Status_Montagem!$A$4</f>
        <v>Comprado / Esperando entrega</v>
      </c>
      <c r="E4393" s="35" t="str">
        <f>Def_Status_Montagem!$B$4</f>
        <v>Contratada (inclui etiqueta)</v>
      </c>
      <c r="F4393" s="26"/>
      <c r="G4393" s="27"/>
      <c r="H4393" s="26" t="str">
        <f t="array" ref="H4393">INDEX(Def_Instancias_Equipamentos!$E$2:$E$5135, MATCH(K4393, Def_Instancias_Equipamentos!$D$2:$D$5135, 0), 1)</f>
        <v>SI-13M2</v>
      </c>
      <c r="I4393" s="27" t="str">
        <f t="array" ref="I4393">INDEX(Def_Instancias_Equipamentos!$E$2:$E$5135, MATCH(L4393, Def_Instancias_Equipamentos!$D$2:$D$5135, 0), 1)</f>
        <v>SI-13M2</v>
      </c>
      <c r="J4393" s="27" t="str">
        <f t="shared" si="26"/>
        <v>INTERNO</v>
      </c>
      <c r="K4393" s="28" t="str">
        <f>Def_Instancias_Equipamentos!$D$633</f>
        <v>SI-13M2:DI-BPMPkup</v>
      </c>
      <c r="L4393" s="19" t="str">
        <f>Def_Instancias_Equipamentos!$D$1144</f>
        <v>SI-13M2:DI-BPMSigPatch</v>
      </c>
      <c r="M4393" s="44" t="s">
        <v>77</v>
      </c>
      <c r="N4393" s="30" t="s">
        <v>48</v>
      </c>
      <c r="O4393" s="28" t="str">
        <f>Def_Sistemas_Conectores_Cabos!$B$8</f>
        <v>SMA-RP 50-ohm</v>
      </c>
      <c r="P4393" s="19" t="str">
        <f>Def_Sistemas_Conectores_Cabos!$B$8</f>
        <v>SMA-RP 50-ohm</v>
      </c>
      <c r="Q4393" s="231" t="s">
        <v>1360</v>
      </c>
      <c r="R4393" s="45">
        <v>0.5</v>
      </c>
      <c r="S4393" s="45">
        <v>0.5</v>
      </c>
      <c r="T4393" s="19" t="str">
        <f>Def_Sistemas_Conectores_Cabos!$C$8</f>
        <v>Cabo coaxial semi-rígido</v>
      </c>
      <c r="U4393" s="56"/>
      <c r="V4393" s="33"/>
      <c r="W4393" s="33"/>
      <c r="X4393" s="33"/>
    </row>
    <row r="4394" ht="15.75" customHeight="1">
      <c r="A4394" s="19" t="str">
        <f>Def_Sistemas_Conectores_Cabos!$A$22</f>
        <v>BPM de elétrons</v>
      </c>
      <c r="B4394" s="22" t="str">
        <f>Datas_Entregas!$A$3</f>
        <v>BTS/Anel</v>
      </c>
      <c r="C4394" s="25">
        <f t="array" ref="C4394">INDEX(Datas_Entregas!$B$2:$B$100, MATCH(B4394, Datas_Entregas!$A$2:$A$100, 0), 1)</f>
        <v>43296</v>
      </c>
      <c r="D4394" s="22" t="str">
        <f>Def_Status_Montagem!$A$4</f>
        <v>Comprado / Esperando entrega</v>
      </c>
      <c r="E4394" s="35" t="str">
        <f>Def_Status_Montagem!$B$4</f>
        <v>Contratada (inclui etiqueta)</v>
      </c>
      <c r="F4394" s="26"/>
      <c r="G4394" s="27"/>
      <c r="H4394" s="26" t="str">
        <f t="array" ref="H4394">INDEX(Def_Instancias_Equipamentos!$E$2:$E$5135, MATCH(K4394, Def_Instancias_Equipamentos!$D$2:$D$5135, 0), 1)</f>
        <v>SI-13SA</v>
      </c>
      <c r="I4394" s="27" t="str">
        <f t="array" ref="I4394">INDEX(Def_Instancias_Equipamentos!$E$2:$E$5135, MATCH(L4394, Def_Instancias_Equipamentos!$D$2:$D$5135, 0), 1)</f>
        <v>SI-13SA</v>
      </c>
      <c r="J4394" s="27" t="str">
        <f t="shared" si="26"/>
        <v>INTERNO</v>
      </c>
      <c r="K4394" s="28" t="str">
        <f>Def_Instancias_Equipamentos!$D$714</f>
        <v>SI-13SA:DI-BPMPkup-1</v>
      </c>
      <c r="L4394" s="19" t="str">
        <f>Def_Instancias_Equipamentos!$D$1225</f>
        <v>SI-13SA:DI-BPMSigPatch-1</v>
      </c>
      <c r="M4394" s="44" t="s">
        <v>77</v>
      </c>
      <c r="N4394" s="30" t="s">
        <v>48</v>
      </c>
      <c r="O4394" s="28" t="str">
        <f>Def_Sistemas_Conectores_Cabos!$B$8</f>
        <v>SMA-RP 50-ohm</v>
      </c>
      <c r="P4394" s="19" t="str">
        <f>Def_Sistemas_Conectores_Cabos!$B$8</f>
        <v>SMA-RP 50-ohm</v>
      </c>
      <c r="Q4394" s="231" t="s">
        <v>1360</v>
      </c>
      <c r="R4394" s="45">
        <v>0.5</v>
      </c>
      <c r="S4394" s="45">
        <v>0.5</v>
      </c>
      <c r="T4394" s="19" t="str">
        <f>Def_Sistemas_Conectores_Cabos!$C$8</f>
        <v>Cabo coaxial semi-rígido</v>
      </c>
      <c r="U4394" s="56"/>
      <c r="V4394" s="33"/>
      <c r="W4394" s="33"/>
      <c r="X4394" s="33"/>
    </row>
    <row r="4395" ht="15.75" customHeight="1">
      <c r="A4395" s="19" t="str">
        <f>Def_Sistemas_Conectores_Cabos!$A$22</f>
        <v>BPM de elétrons</v>
      </c>
      <c r="B4395" s="22" t="str">
        <f>Datas_Entregas!$A$3</f>
        <v>BTS/Anel</v>
      </c>
      <c r="C4395" s="25">
        <f t="array" ref="C4395">INDEX(Datas_Entregas!$B$2:$B$100, MATCH(B4395, Datas_Entregas!$A$2:$A$100, 0), 1)</f>
        <v>43296</v>
      </c>
      <c r="D4395" s="22" t="str">
        <f>Def_Status_Montagem!$A$4</f>
        <v>Comprado / Esperando entrega</v>
      </c>
      <c r="E4395" s="35" t="str">
        <f>Def_Status_Montagem!$B$4</f>
        <v>Contratada (inclui etiqueta)</v>
      </c>
      <c r="F4395" s="26"/>
      <c r="G4395" s="27"/>
      <c r="H4395" s="26" t="str">
        <f t="array" ref="H4395">INDEX(Def_Instancias_Equipamentos!$E$2:$E$5135, MATCH(K4395, Def_Instancias_Equipamentos!$D$2:$D$5135, 0), 1)</f>
        <v>SI-13SA</v>
      </c>
      <c r="I4395" s="27" t="str">
        <f t="array" ref="I4395">INDEX(Def_Instancias_Equipamentos!$E$2:$E$5135, MATCH(L4395, Def_Instancias_Equipamentos!$D$2:$D$5135, 0), 1)</f>
        <v>SI-13SA</v>
      </c>
      <c r="J4395" s="27" t="str">
        <f t="shared" si="26"/>
        <v>INTERNO</v>
      </c>
      <c r="K4395" s="28" t="str">
        <f>Def_Instancias_Equipamentos!$D$715</f>
        <v>SI-13SA:DI-BPMPkup-2</v>
      </c>
      <c r="L4395" s="19" t="str">
        <f>Def_Instancias_Equipamentos!$D$1226</f>
        <v>SI-13SA:DI-BPMSigPatch-2</v>
      </c>
      <c r="M4395" s="44" t="s">
        <v>77</v>
      </c>
      <c r="N4395" s="30" t="s">
        <v>48</v>
      </c>
      <c r="O4395" s="28" t="str">
        <f>Def_Sistemas_Conectores_Cabos!$B$8</f>
        <v>SMA-RP 50-ohm</v>
      </c>
      <c r="P4395" s="19" t="str">
        <f>Def_Sistemas_Conectores_Cabos!$B$8</f>
        <v>SMA-RP 50-ohm</v>
      </c>
      <c r="Q4395" s="231" t="s">
        <v>1360</v>
      </c>
      <c r="R4395" s="45">
        <v>0.5</v>
      </c>
      <c r="S4395" s="45">
        <v>0.5</v>
      </c>
      <c r="T4395" s="19" t="str">
        <f>Def_Sistemas_Conectores_Cabos!$C$8</f>
        <v>Cabo coaxial semi-rígido</v>
      </c>
      <c r="U4395" s="56"/>
      <c r="V4395" s="33"/>
      <c r="W4395" s="33"/>
      <c r="X4395" s="33"/>
    </row>
    <row r="4396" ht="15.75" customHeight="1">
      <c r="A4396" s="19" t="str">
        <f>Def_Sistemas_Conectores_Cabos!$A$22</f>
        <v>BPM de elétrons</v>
      </c>
      <c r="B4396" s="22" t="str">
        <f>Datas_Entregas!$A$3</f>
        <v>BTS/Anel</v>
      </c>
      <c r="C4396" s="25">
        <f t="array" ref="C4396">INDEX(Datas_Entregas!$B$2:$B$100, MATCH(B4396, Datas_Entregas!$A$2:$A$100, 0), 1)</f>
        <v>43296</v>
      </c>
      <c r="D4396" s="22" t="str">
        <f>Def_Status_Montagem!$A$4</f>
        <v>Comprado / Esperando entrega</v>
      </c>
      <c r="E4396" s="35" t="str">
        <f>Def_Status_Montagem!$B$4</f>
        <v>Contratada (inclui etiqueta)</v>
      </c>
      <c r="F4396" s="26"/>
      <c r="G4396" s="27"/>
      <c r="H4396" s="26" t="str">
        <f t="array" ref="H4396">INDEX(Def_Instancias_Equipamentos!$E$2:$E$5135, MATCH(K4396, Def_Instancias_Equipamentos!$D$2:$D$5135, 0), 1)</f>
        <v>SI-14C1</v>
      </c>
      <c r="I4396" s="27" t="str">
        <f t="array" ref="I4396">INDEX(Def_Instancias_Equipamentos!$E$2:$E$5135, MATCH(L4396, Def_Instancias_Equipamentos!$D$2:$D$5135, 0), 1)</f>
        <v>SI-14C1</v>
      </c>
      <c r="J4396" s="27" t="str">
        <f t="shared" si="26"/>
        <v>INTERNO</v>
      </c>
      <c r="K4396" s="28" t="str">
        <f>Def_Instancias_Equipamentos!$D$634</f>
        <v>SI-14C1:DI-BPMPkup-1</v>
      </c>
      <c r="L4396" s="19" t="str">
        <f>Def_Instancias_Equipamentos!$D$1145</f>
        <v>SI-14C1:DI-BPMSigPatch-1</v>
      </c>
      <c r="M4396" s="44" t="s">
        <v>77</v>
      </c>
      <c r="N4396" s="30" t="s">
        <v>48</v>
      </c>
      <c r="O4396" s="28" t="str">
        <f>Def_Sistemas_Conectores_Cabos!$B$8</f>
        <v>SMA-RP 50-ohm</v>
      </c>
      <c r="P4396" s="19" t="str">
        <f>Def_Sistemas_Conectores_Cabos!$B$8</f>
        <v>SMA-RP 50-ohm</v>
      </c>
      <c r="Q4396" s="231" t="s">
        <v>1360</v>
      </c>
      <c r="R4396" s="45">
        <v>0.5</v>
      </c>
      <c r="S4396" s="45">
        <v>0.5</v>
      </c>
      <c r="T4396" s="19" t="str">
        <f>Def_Sistemas_Conectores_Cabos!$C$8</f>
        <v>Cabo coaxial semi-rígido</v>
      </c>
      <c r="U4396" s="56"/>
      <c r="V4396" s="33"/>
      <c r="W4396" s="33"/>
      <c r="X4396" s="33"/>
    </row>
    <row r="4397" ht="15.75" customHeight="1">
      <c r="A4397" s="19" t="str">
        <f>Def_Sistemas_Conectores_Cabos!$A$22</f>
        <v>BPM de elétrons</v>
      </c>
      <c r="B4397" s="22" t="str">
        <f>Datas_Entregas!$A$3</f>
        <v>BTS/Anel</v>
      </c>
      <c r="C4397" s="25">
        <f t="array" ref="C4397">INDEX(Datas_Entregas!$B$2:$B$100, MATCH(B4397, Datas_Entregas!$A$2:$A$100, 0), 1)</f>
        <v>43296</v>
      </c>
      <c r="D4397" s="22" t="str">
        <f>Def_Status_Montagem!$A$4</f>
        <v>Comprado / Esperando entrega</v>
      </c>
      <c r="E4397" s="35" t="str">
        <f>Def_Status_Montagem!$B$4</f>
        <v>Contratada (inclui etiqueta)</v>
      </c>
      <c r="F4397" s="26"/>
      <c r="G4397" s="27"/>
      <c r="H4397" s="26" t="str">
        <f t="array" ref="H4397">INDEX(Def_Instancias_Equipamentos!$E$2:$E$5135, MATCH(K4397, Def_Instancias_Equipamentos!$D$2:$D$5135, 0), 1)</f>
        <v>SI-14C1</v>
      </c>
      <c r="I4397" s="27" t="str">
        <f t="array" ref="I4397">INDEX(Def_Instancias_Equipamentos!$E$2:$E$5135, MATCH(L4397, Def_Instancias_Equipamentos!$D$2:$D$5135, 0), 1)</f>
        <v>SI-14C1</v>
      </c>
      <c r="J4397" s="27" t="str">
        <f t="shared" si="26"/>
        <v>INTERNO</v>
      </c>
      <c r="K4397" s="28" t="str">
        <f>Def_Instancias_Equipamentos!$D$635</f>
        <v>SI-14C1:DI-BPMPkup-2</v>
      </c>
      <c r="L4397" s="19" t="str">
        <f>Def_Instancias_Equipamentos!$D$1146</f>
        <v>SI-14C1:DI-BPMSigPatch-2</v>
      </c>
      <c r="M4397" s="44" t="s">
        <v>77</v>
      </c>
      <c r="N4397" s="30" t="s">
        <v>48</v>
      </c>
      <c r="O4397" s="28" t="str">
        <f>Def_Sistemas_Conectores_Cabos!$B$8</f>
        <v>SMA-RP 50-ohm</v>
      </c>
      <c r="P4397" s="19" t="str">
        <f>Def_Sistemas_Conectores_Cabos!$B$8</f>
        <v>SMA-RP 50-ohm</v>
      </c>
      <c r="Q4397" s="231" t="s">
        <v>1360</v>
      </c>
      <c r="R4397" s="45">
        <v>0.5</v>
      </c>
      <c r="S4397" s="45">
        <v>0.5</v>
      </c>
      <c r="T4397" s="19" t="str">
        <f>Def_Sistemas_Conectores_Cabos!$C$8</f>
        <v>Cabo coaxial semi-rígido</v>
      </c>
      <c r="U4397" s="56"/>
      <c r="V4397" s="33"/>
      <c r="W4397" s="33"/>
      <c r="X4397" s="33"/>
    </row>
    <row r="4398" ht="15.75" customHeight="1">
      <c r="A4398" s="19" t="str">
        <f>Def_Sistemas_Conectores_Cabos!$A$22</f>
        <v>BPM de elétrons</v>
      </c>
      <c r="B4398" s="22" t="str">
        <f>Datas_Entregas!$A$3</f>
        <v>BTS/Anel</v>
      </c>
      <c r="C4398" s="25">
        <f t="array" ref="C4398">INDEX(Datas_Entregas!$B$2:$B$100, MATCH(B4398, Datas_Entregas!$A$2:$A$100, 0), 1)</f>
        <v>43296</v>
      </c>
      <c r="D4398" s="22" t="str">
        <f>Def_Status_Montagem!$A$4</f>
        <v>Comprado / Esperando entrega</v>
      </c>
      <c r="E4398" s="35" t="str">
        <f>Def_Status_Montagem!$B$4</f>
        <v>Contratada (inclui etiqueta)</v>
      </c>
      <c r="F4398" s="26"/>
      <c r="G4398" s="27"/>
      <c r="H4398" s="26" t="str">
        <f t="array" ref="H4398">INDEX(Def_Instancias_Equipamentos!$E$2:$E$5135, MATCH(K4398, Def_Instancias_Equipamentos!$D$2:$D$5135, 0), 1)</f>
        <v>SI-14C2</v>
      </c>
      <c r="I4398" s="27" t="str">
        <f t="array" ref="I4398">INDEX(Def_Instancias_Equipamentos!$E$2:$E$5135, MATCH(L4398, Def_Instancias_Equipamentos!$D$2:$D$5135, 0), 1)</f>
        <v>SI-14C2</v>
      </c>
      <c r="J4398" s="27" t="str">
        <f t="shared" si="26"/>
        <v>INTERNO</v>
      </c>
      <c r="K4398" s="28" t="str">
        <f>Def_Instancias_Equipamentos!$D$636</f>
        <v>SI-14C2:DI-BPMPkup</v>
      </c>
      <c r="L4398" s="19" t="str">
        <f>Def_Instancias_Equipamentos!$D$1147</f>
        <v>SI-14C2:DI-BPMSigPatch</v>
      </c>
      <c r="M4398" s="44" t="s">
        <v>77</v>
      </c>
      <c r="N4398" s="30" t="s">
        <v>48</v>
      </c>
      <c r="O4398" s="28" t="str">
        <f>Def_Sistemas_Conectores_Cabos!$B$8</f>
        <v>SMA-RP 50-ohm</v>
      </c>
      <c r="P4398" s="19" t="str">
        <f>Def_Sistemas_Conectores_Cabos!$B$8</f>
        <v>SMA-RP 50-ohm</v>
      </c>
      <c r="Q4398" s="231" t="s">
        <v>1360</v>
      </c>
      <c r="R4398" s="45">
        <v>0.5</v>
      </c>
      <c r="S4398" s="45">
        <v>0.5</v>
      </c>
      <c r="T4398" s="19" t="str">
        <f>Def_Sistemas_Conectores_Cabos!$C$8</f>
        <v>Cabo coaxial semi-rígido</v>
      </c>
      <c r="U4398" s="56"/>
      <c r="V4398" s="33"/>
      <c r="W4398" s="33"/>
      <c r="X4398" s="33"/>
    </row>
    <row r="4399" ht="15.75" customHeight="1">
      <c r="A4399" s="19" t="str">
        <f>Def_Sistemas_Conectores_Cabos!$A$22</f>
        <v>BPM de elétrons</v>
      </c>
      <c r="B4399" s="22" t="str">
        <f>Datas_Entregas!$A$3</f>
        <v>BTS/Anel</v>
      </c>
      <c r="C4399" s="25">
        <f t="array" ref="C4399">INDEX(Datas_Entregas!$B$2:$B$100, MATCH(B4399, Datas_Entregas!$A$2:$A$100, 0), 1)</f>
        <v>43296</v>
      </c>
      <c r="D4399" s="22" t="str">
        <f>Def_Status_Montagem!$A$4</f>
        <v>Comprado / Esperando entrega</v>
      </c>
      <c r="E4399" s="35" t="str">
        <f>Def_Status_Montagem!$B$4</f>
        <v>Contratada (inclui etiqueta)</v>
      </c>
      <c r="F4399" s="26"/>
      <c r="G4399" s="27"/>
      <c r="H4399" s="26" t="str">
        <f t="array" ref="H4399">INDEX(Def_Instancias_Equipamentos!$E$2:$E$5135, MATCH(K4399, Def_Instancias_Equipamentos!$D$2:$D$5135, 0), 1)</f>
        <v>SI-14C3</v>
      </c>
      <c r="I4399" s="27" t="str">
        <f t="array" ref="I4399">INDEX(Def_Instancias_Equipamentos!$E$2:$E$5135, MATCH(L4399, Def_Instancias_Equipamentos!$D$2:$D$5135, 0), 1)</f>
        <v>SI-14C3</v>
      </c>
      <c r="J4399" s="27" t="str">
        <f t="shared" si="26"/>
        <v>INTERNO</v>
      </c>
      <c r="K4399" s="28" t="str">
        <f>Def_Instancias_Equipamentos!$D$637</f>
        <v>SI-14C3:DI-BPMPkup-1</v>
      </c>
      <c r="L4399" s="19" t="str">
        <f>Def_Instancias_Equipamentos!$D$1148</f>
        <v>SI-14C3:DI-BPMSigPatch-1</v>
      </c>
      <c r="M4399" s="44" t="s">
        <v>77</v>
      </c>
      <c r="N4399" s="30" t="s">
        <v>48</v>
      </c>
      <c r="O4399" s="28" t="str">
        <f>Def_Sistemas_Conectores_Cabos!$B$8</f>
        <v>SMA-RP 50-ohm</v>
      </c>
      <c r="P4399" s="19" t="str">
        <f>Def_Sistemas_Conectores_Cabos!$B$8</f>
        <v>SMA-RP 50-ohm</v>
      </c>
      <c r="Q4399" s="231" t="s">
        <v>1360</v>
      </c>
      <c r="R4399" s="45">
        <v>0.5</v>
      </c>
      <c r="S4399" s="45">
        <v>0.5</v>
      </c>
      <c r="T4399" s="19" t="str">
        <f>Def_Sistemas_Conectores_Cabos!$C$8</f>
        <v>Cabo coaxial semi-rígido</v>
      </c>
      <c r="U4399" s="56"/>
      <c r="V4399" s="33"/>
      <c r="W4399" s="33"/>
      <c r="X4399" s="33"/>
    </row>
    <row r="4400" ht="15.75" customHeight="1">
      <c r="A4400" s="19" t="str">
        <f>Def_Sistemas_Conectores_Cabos!$A$22</f>
        <v>BPM de elétrons</v>
      </c>
      <c r="B4400" s="22" t="str">
        <f>Datas_Entregas!$A$3</f>
        <v>BTS/Anel</v>
      </c>
      <c r="C4400" s="25">
        <f t="array" ref="C4400">INDEX(Datas_Entregas!$B$2:$B$100, MATCH(B4400, Datas_Entregas!$A$2:$A$100, 0), 1)</f>
        <v>43296</v>
      </c>
      <c r="D4400" s="22" t="str">
        <f>Def_Status_Montagem!$A$4</f>
        <v>Comprado / Esperando entrega</v>
      </c>
      <c r="E4400" s="35" t="str">
        <f>Def_Status_Montagem!$B$4</f>
        <v>Contratada (inclui etiqueta)</v>
      </c>
      <c r="F4400" s="26"/>
      <c r="G4400" s="27"/>
      <c r="H4400" s="26" t="str">
        <f t="array" ref="H4400">INDEX(Def_Instancias_Equipamentos!$E$2:$E$5135, MATCH(K4400, Def_Instancias_Equipamentos!$D$2:$D$5135, 0), 1)</f>
        <v>SI-14C3</v>
      </c>
      <c r="I4400" s="27" t="str">
        <f t="array" ref="I4400">INDEX(Def_Instancias_Equipamentos!$E$2:$E$5135, MATCH(L4400, Def_Instancias_Equipamentos!$D$2:$D$5135, 0), 1)</f>
        <v>SI-14C3</v>
      </c>
      <c r="J4400" s="27" t="str">
        <f t="shared" si="26"/>
        <v>INTERNO</v>
      </c>
      <c r="K4400" s="28" t="str">
        <f>Def_Instancias_Equipamentos!$D$638</f>
        <v>SI-14C3:DI-BPMPkup-2</v>
      </c>
      <c r="L4400" s="19" t="str">
        <f>Def_Instancias_Equipamentos!$D$1149</f>
        <v>SI-14C3:DI-BPMSigPatch-2</v>
      </c>
      <c r="M4400" s="44" t="s">
        <v>77</v>
      </c>
      <c r="N4400" s="30" t="s">
        <v>48</v>
      </c>
      <c r="O4400" s="28" t="str">
        <f>Def_Sistemas_Conectores_Cabos!$B$8</f>
        <v>SMA-RP 50-ohm</v>
      </c>
      <c r="P4400" s="19" t="str">
        <f>Def_Sistemas_Conectores_Cabos!$B$8</f>
        <v>SMA-RP 50-ohm</v>
      </c>
      <c r="Q4400" s="231" t="s">
        <v>1360</v>
      </c>
      <c r="R4400" s="45">
        <v>0.5</v>
      </c>
      <c r="S4400" s="45">
        <v>0.5</v>
      </c>
      <c r="T4400" s="19" t="str">
        <f>Def_Sistemas_Conectores_Cabos!$C$8</f>
        <v>Cabo coaxial semi-rígido</v>
      </c>
      <c r="U4400" s="56"/>
      <c r="V4400" s="33"/>
      <c r="W4400" s="33"/>
      <c r="X4400" s="33"/>
    </row>
    <row r="4401" ht="15.75" customHeight="1">
      <c r="A4401" s="19" t="str">
        <f>Def_Sistemas_Conectores_Cabos!$A$22</f>
        <v>BPM de elétrons</v>
      </c>
      <c r="B4401" s="22" t="str">
        <f>Datas_Entregas!$A$3</f>
        <v>BTS/Anel</v>
      </c>
      <c r="C4401" s="25">
        <f t="array" ref="C4401">INDEX(Datas_Entregas!$B$2:$B$100, MATCH(B4401, Datas_Entregas!$A$2:$A$100, 0), 1)</f>
        <v>43296</v>
      </c>
      <c r="D4401" s="22" t="str">
        <f>Def_Status_Montagem!$A$4</f>
        <v>Comprado / Esperando entrega</v>
      </c>
      <c r="E4401" s="35" t="str">
        <f>Def_Status_Montagem!$B$4</f>
        <v>Contratada (inclui etiqueta)</v>
      </c>
      <c r="F4401" s="26"/>
      <c r="G4401" s="27"/>
      <c r="H4401" s="26" t="str">
        <f t="array" ref="H4401">INDEX(Def_Instancias_Equipamentos!$E$2:$E$5135, MATCH(K4401, Def_Instancias_Equipamentos!$D$2:$D$5135, 0), 1)</f>
        <v>SI-14C4</v>
      </c>
      <c r="I4401" s="27" t="str">
        <f t="array" ref="I4401">INDEX(Def_Instancias_Equipamentos!$E$2:$E$5135, MATCH(L4401, Def_Instancias_Equipamentos!$D$2:$D$5135, 0), 1)</f>
        <v>SI-14C4</v>
      </c>
      <c r="J4401" s="27" t="str">
        <f t="shared" si="26"/>
        <v>INTERNO</v>
      </c>
      <c r="K4401" s="28" t="str">
        <f>Def_Instancias_Equipamentos!$D$639</f>
        <v>SI-14C4:DI-BPMPkup</v>
      </c>
      <c r="L4401" s="19" t="str">
        <f>Def_Instancias_Equipamentos!$D$1150</f>
        <v>SI-14C4:DI-BPMSigPatch</v>
      </c>
      <c r="M4401" s="44" t="s">
        <v>77</v>
      </c>
      <c r="N4401" s="30" t="s">
        <v>48</v>
      </c>
      <c r="O4401" s="28" t="str">
        <f>Def_Sistemas_Conectores_Cabos!$B$8</f>
        <v>SMA-RP 50-ohm</v>
      </c>
      <c r="P4401" s="19" t="str">
        <f>Def_Sistemas_Conectores_Cabos!$B$8</f>
        <v>SMA-RP 50-ohm</v>
      </c>
      <c r="Q4401" s="231" t="s">
        <v>1360</v>
      </c>
      <c r="R4401" s="45">
        <v>0.5</v>
      </c>
      <c r="S4401" s="45">
        <v>0.5</v>
      </c>
      <c r="T4401" s="19" t="str">
        <f>Def_Sistemas_Conectores_Cabos!$C$8</f>
        <v>Cabo coaxial semi-rígido</v>
      </c>
      <c r="U4401" s="56"/>
      <c r="V4401" s="33"/>
      <c r="W4401" s="33"/>
      <c r="X4401" s="33"/>
    </row>
    <row r="4402" ht="15.75" customHeight="1">
      <c r="A4402" s="19" t="str">
        <f>Def_Sistemas_Conectores_Cabos!$A$22</f>
        <v>BPM de elétrons</v>
      </c>
      <c r="B4402" s="22" t="str">
        <f>Datas_Entregas!$A$3</f>
        <v>BTS/Anel</v>
      </c>
      <c r="C4402" s="25">
        <f t="array" ref="C4402">INDEX(Datas_Entregas!$B$2:$B$100, MATCH(B4402, Datas_Entregas!$A$2:$A$100, 0), 1)</f>
        <v>43296</v>
      </c>
      <c r="D4402" s="22" t="str">
        <f>Def_Status_Montagem!$A$4</f>
        <v>Comprado / Esperando entrega</v>
      </c>
      <c r="E4402" s="35" t="str">
        <f>Def_Status_Montagem!$B$4</f>
        <v>Contratada (inclui etiqueta)</v>
      </c>
      <c r="F4402" s="26"/>
      <c r="G4402" s="27"/>
      <c r="H4402" s="26" t="str">
        <f t="array" ref="H4402">INDEX(Def_Instancias_Equipamentos!$E$2:$E$5135, MATCH(K4402, Def_Instancias_Equipamentos!$D$2:$D$5135, 0), 1)</f>
        <v>SI-14M1</v>
      </c>
      <c r="I4402" s="27" t="str">
        <f t="array" ref="I4402">INDEX(Def_Instancias_Equipamentos!$E$2:$E$5135, MATCH(L4402, Def_Instancias_Equipamentos!$D$2:$D$5135, 0), 1)</f>
        <v>SI-14M1</v>
      </c>
      <c r="J4402" s="27" t="str">
        <f t="shared" si="26"/>
        <v>INTERNO</v>
      </c>
      <c r="K4402" s="28" t="str">
        <f>Def_Instancias_Equipamentos!$D$640</f>
        <v>SI-14M1:DI-BPMPkup</v>
      </c>
      <c r="L4402" s="19" t="str">
        <f>Def_Instancias_Equipamentos!$D$1151</f>
        <v>SI-14M1:DI-BPMSigPatch</v>
      </c>
      <c r="M4402" s="44" t="s">
        <v>77</v>
      </c>
      <c r="N4402" s="30" t="s">
        <v>48</v>
      </c>
      <c r="O4402" s="28" t="str">
        <f>Def_Sistemas_Conectores_Cabos!$B$8</f>
        <v>SMA-RP 50-ohm</v>
      </c>
      <c r="P4402" s="19" t="str">
        <f>Def_Sistemas_Conectores_Cabos!$B$8</f>
        <v>SMA-RP 50-ohm</v>
      </c>
      <c r="Q4402" s="231" t="s">
        <v>1360</v>
      </c>
      <c r="R4402" s="45">
        <v>0.5</v>
      </c>
      <c r="S4402" s="45">
        <v>0.5</v>
      </c>
      <c r="T4402" s="19" t="str">
        <f>Def_Sistemas_Conectores_Cabos!$C$8</f>
        <v>Cabo coaxial semi-rígido</v>
      </c>
      <c r="U4402" s="56"/>
      <c r="V4402" s="33"/>
      <c r="W4402" s="33"/>
      <c r="X4402" s="33"/>
    </row>
    <row r="4403" ht="15.75" customHeight="1">
      <c r="A4403" s="19" t="str">
        <f>Def_Sistemas_Conectores_Cabos!$A$22</f>
        <v>BPM de elétrons</v>
      </c>
      <c r="B4403" s="22" t="str">
        <f>Datas_Entregas!$A$3</f>
        <v>BTS/Anel</v>
      </c>
      <c r="C4403" s="25">
        <f t="array" ref="C4403">INDEX(Datas_Entregas!$B$2:$B$100, MATCH(B4403, Datas_Entregas!$A$2:$A$100, 0), 1)</f>
        <v>43296</v>
      </c>
      <c r="D4403" s="22" t="str">
        <f>Def_Status_Montagem!$A$4</f>
        <v>Comprado / Esperando entrega</v>
      </c>
      <c r="E4403" s="35" t="str">
        <f>Def_Status_Montagem!$B$4</f>
        <v>Contratada (inclui etiqueta)</v>
      </c>
      <c r="F4403" s="26"/>
      <c r="G4403" s="27"/>
      <c r="H4403" s="26" t="str">
        <f t="array" ref="H4403">INDEX(Def_Instancias_Equipamentos!$E$2:$E$5135, MATCH(K4403, Def_Instancias_Equipamentos!$D$2:$D$5135, 0), 1)</f>
        <v>SI-14M2</v>
      </c>
      <c r="I4403" s="27" t="str">
        <f t="array" ref="I4403">INDEX(Def_Instancias_Equipamentos!$E$2:$E$5135, MATCH(L4403, Def_Instancias_Equipamentos!$D$2:$D$5135, 0), 1)</f>
        <v>SI-14M2</v>
      </c>
      <c r="J4403" s="27" t="str">
        <f t="shared" si="26"/>
        <v>INTERNO</v>
      </c>
      <c r="K4403" s="28" t="str">
        <f>Def_Instancias_Equipamentos!$D$641</f>
        <v>SI-14M2:DI-BPMPkup</v>
      </c>
      <c r="L4403" s="19" t="str">
        <f>Def_Instancias_Equipamentos!$D$1152</f>
        <v>SI-14M2:DI-BPMSigPatch</v>
      </c>
      <c r="M4403" s="44" t="s">
        <v>77</v>
      </c>
      <c r="N4403" s="30" t="s">
        <v>48</v>
      </c>
      <c r="O4403" s="28" t="str">
        <f>Def_Sistemas_Conectores_Cabos!$B$8</f>
        <v>SMA-RP 50-ohm</v>
      </c>
      <c r="P4403" s="19" t="str">
        <f>Def_Sistemas_Conectores_Cabos!$B$8</f>
        <v>SMA-RP 50-ohm</v>
      </c>
      <c r="Q4403" s="231" t="s">
        <v>1360</v>
      </c>
      <c r="R4403" s="45">
        <v>0.5</v>
      </c>
      <c r="S4403" s="45">
        <v>0.5</v>
      </c>
      <c r="T4403" s="19" t="str">
        <f>Def_Sistemas_Conectores_Cabos!$C$8</f>
        <v>Cabo coaxial semi-rígido</v>
      </c>
      <c r="U4403" s="56"/>
      <c r="V4403" s="33"/>
      <c r="W4403" s="33"/>
      <c r="X4403" s="33"/>
    </row>
    <row r="4404" ht="15.75" customHeight="1">
      <c r="A4404" s="19" t="str">
        <f>Def_Sistemas_Conectores_Cabos!$A$22</f>
        <v>BPM de elétrons</v>
      </c>
      <c r="B4404" s="22" t="str">
        <f>Datas_Entregas!$A$3</f>
        <v>BTS/Anel</v>
      </c>
      <c r="C4404" s="25">
        <f t="array" ref="C4404">INDEX(Datas_Entregas!$B$2:$B$100, MATCH(B4404, Datas_Entregas!$A$2:$A$100, 0), 1)</f>
        <v>43296</v>
      </c>
      <c r="D4404" s="22" t="str">
        <f>Def_Status_Montagem!$A$4</f>
        <v>Comprado / Esperando entrega</v>
      </c>
      <c r="E4404" s="35" t="str">
        <f>Def_Status_Montagem!$B$4</f>
        <v>Contratada (inclui etiqueta)</v>
      </c>
      <c r="F4404" s="26"/>
      <c r="G4404" s="27"/>
      <c r="H4404" s="26" t="str">
        <f t="array" ref="H4404">INDEX(Def_Instancias_Equipamentos!$E$2:$E$5135, MATCH(K4404, Def_Instancias_Equipamentos!$D$2:$D$5135, 0), 1)</f>
        <v>SI-14SB</v>
      </c>
      <c r="I4404" s="27" t="str">
        <f t="array" ref="I4404">INDEX(Def_Instancias_Equipamentos!$E$2:$E$5135, MATCH(L4404, Def_Instancias_Equipamentos!$D$2:$D$5135, 0), 1)</f>
        <v>SI-14SB</v>
      </c>
      <c r="J4404" s="27" t="str">
        <f t="shared" si="26"/>
        <v>INTERNO</v>
      </c>
      <c r="K4404" s="28" t="str">
        <f>Def_Instancias_Equipamentos!$D$716</f>
        <v>SI-14SB:DI-BPMPkup-1</v>
      </c>
      <c r="L4404" s="19" t="str">
        <f>Def_Instancias_Equipamentos!$D$1227</f>
        <v>SI-14SB:DI-BPMSigPatch-1</v>
      </c>
      <c r="M4404" s="44" t="s">
        <v>77</v>
      </c>
      <c r="N4404" s="30" t="s">
        <v>48</v>
      </c>
      <c r="O4404" s="28" t="str">
        <f>Def_Sistemas_Conectores_Cabos!$B$8</f>
        <v>SMA-RP 50-ohm</v>
      </c>
      <c r="P4404" s="19" t="str">
        <f>Def_Sistemas_Conectores_Cabos!$B$8</f>
        <v>SMA-RP 50-ohm</v>
      </c>
      <c r="Q4404" s="231" t="s">
        <v>1360</v>
      </c>
      <c r="R4404" s="45">
        <v>0.5</v>
      </c>
      <c r="S4404" s="45">
        <v>0.5</v>
      </c>
      <c r="T4404" s="19" t="str">
        <f>Def_Sistemas_Conectores_Cabos!$C$8</f>
        <v>Cabo coaxial semi-rígido</v>
      </c>
      <c r="U4404" s="56"/>
      <c r="V4404" s="33"/>
      <c r="W4404" s="33"/>
      <c r="X4404" s="33"/>
    </row>
    <row r="4405" ht="15.75" customHeight="1">
      <c r="A4405" s="19" t="str">
        <f>Def_Sistemas_Conectores_Cabos!$A$22</f>
        <v>BPM de elétrons</v>
      </c>
      <c r="B4405" s="22" t="str">
        <f>Datas_Entregas!$A$3</f>
        <v>BTS/Anel</v>
      </c>
      <c r="C4405" s="25">
        <f t="array" ref="C4405">INDEX(Datas_Entregas!$B$2:$B$100, MATCH(B4405, Datas_Entregas!$A$2:$A$100, 0), 1)</f>
        <v>43296</v>
      </c>
      <c r="D4405" s="22" t="str">
        <f>Def_Status_Montagem!$A$4</f>
        <v>Comprado / Esperando entrega</v>
      </c>
      <c r="E4405" s="35" t="str">
        <f>Def_Status_Montagem!$B$4</f>
        <v>Contratada (inclui etiqueta)</v>
      </c>
      <c r="F4405" s="26"/>
      <c r="G4405" s="27"/>
      <c r="H4405" s="26" t="str">
        <f t="array" ref="H4405">INDEX(Def_Instancias_Equipamentos!$E$2:$E$5135, MATCH(K4405, Def_Instancias_Equipamentos!$D$2:$D$5135, 0), 1)</f>
        <v>SI-14SB</v>
      </c>
      <c r="I4405" s="27" t="str">
        <f t="array" ref="I4405">INDEX(Def_Instancias_Equipamentos!$E$2:$E$5135, MATCH(L4405, Def_Instancias_Equipamentos!$D$2:$D$5135, 0), 1)</f>
        <v>SI-14SB</v>
      </c>
      <c r="J4405" s="27" t="str">
        <f t="shared" si="26"/>
        <v>INTERNO</v>
      </c>
      <c r="K4405" s="28" t="str">
        <f>Def_Instancias_Equipamentos!$D$717</f>
        <v>SI-14SB:DI-BPMPkup-2</v>
      </c>
      <c r="L4405" s="19" t="str">
        <f>Def_Instancias_Equipamentos!$D$1228</f>
        <v>SI-14SB:DI-BPMSigPatch-2</v>
      </c>
      <c r="M4405" s="44" t="s">
        <v>77</v>
      </c>
      <c r="N4405" s="30" t="s">
        <v>48</v>
      </c>
      <c r="O4405" s="28" t="str">
        <f>Def_Sistemas_Conectores_Cabos!$B$8</f>
        <v>SMA-RP 50-ohm</v>
      </c>
      <c r="P4405" s="19" t="str">
        <f>Def_Sistemas_Conectores_Cabos!$B$8</f>
        <v>SMA-RP 50-ohm</v>
      </c>
      <c r="Q4405" s="231" t="s">
        <v>1360</v>
      </c>
      <c r="R4405" s="45">
        <v>0.5</v>
      </c>
      <c r="S4405" s="45">
        <v>0.5</v>
      </c>
      <c r="T4405" s="19" t="str">
        <f>Def_Sistemas_Conectores_Cabos!$C$8</f>
        <v>Cabo coaxial semi-rígido</v>
      </c>
      <c r="U4405" s="56"/>
      <c r="V4405" s="33"/>
      <c r="W4405" s="33"/>
      <c r="X4405" s="33"/>
    </row>
    <row r="4406" ht="15.75" customHeight="1">
      <c r="A4406" s="19" t="str">
        <f>Def_Sistemas_Conectores_Cabos!$A$22</f>
        <v>BPM de elétrons</v>
      </c>
      <c r="B4406" s="22" t="str">
        <f>Datas_Entregas!$A$3</f>
        <v>BTS/Anel</v>
      </c>
      <c r="C4406" s="25">
        <f t="array" ref="C4406">INDEX(Datas_Entregas!$B$2:$B$100, MATCH(B4406, Datas_Entregas!$A$2:$A$100, 0), 1)</f>
        <v>43296</v>
      </c>
      <c r="D4406" s="22" t="str">
        <f>Def_Status_Montagem!$A$4</f>
        <v>Comprado / Esperando entrega</v>
      </c>
      <c r="E4406" s="35" t="str">
        <f>Def_Status_Montagem!$B$4</f>
        <v>Contratada (inclui etiqueta)</v>
      </c>
      <c r="F4406" s="26"/>
      <c r="G4406" s="27"/>
      <c r="H4406" s="26" t="str">
        <f t="array" ref="H4406">INDEX(Def_Instancias_Equipamentos!$E$2:$E$5135, MATCH(K4406, Def_Instancias_Equipamentos!$D$2:$D$5135, 0), 1)</f>
        <v>SI-15C1</v>
      </c>
      <c r="I4406" s="27" t="str">
        <f t="array" ref="I4406">INDEX(Def_Instancias_Equipamentos!$E$2:$E$5135, MATCH(L4406, Def_Instancias_Equipamentos!$D$2:$D$5135, 0), 1)</f>
        <v>SI-15C1</v>
      </c>
      <c r="J4406" s="27" t="str">
        <f t="shared" si="26"/>
        <v>INTERNO</v>
      </c>
      <c r="K4406" s="28" t="str">
        <f>Def_Instancias_Equipamentos!$D$642</f>
        <v>SI-15C1:DI-BPMPkup-1</v>
      </c>
      <c r="L4406" s="19" t="str">
        <f>Def_Instancias_Equipamentos!$D$1153</f>
        <v>SI-15C1:DI-BPMSigPatch-1</v>
      </c>
      <c r="M4406" s="44" t="s">
        <v>77</v>
      </c>
      <c r="N4406" s="30" t="s">
        <v>48</v>
      </c>
      <c r="O4406" s="28" t="str">
        <f>Def_Sistemas_Conectores_Cabos!$B$8</f>
        <v>SMA-RP 50-ohm</v>
      </c>
      <c r="P4406" s="19" t="str">
        <f>Def_Sistemas_Conectores_Cabos!$B$8</f>
        <v>SMA-RP 50-ohm</v>
      </c>
      <c r="Q4406" s="231" t="s">
        <v>1360</v>
      </c>
      <c r="R4406" s="45">
        <v>0.5</v>
      </c>
      <c r="S4406" s="45">
        <v>0.5</v>
      </c>
      <c r="T4406" s="19" t="str">
        <f>Def_Sistemas_Conectores_Cabos!$C$8</f>
        <v>Cabo coaxial semi-rígido</v>
      </c>
      <c r="U4406" s="56"/>
      <c r="V4406" s="33"/>
      <c r="W4406" s="33"/>
      <c r="X4406" s="33"/>
    </row>
    <row r="4407" ht="15.75" customHeight="1">
      <c r="A4407" s="19" t="str">
        <f>Def_Sistemas_Conectores_Cabos!$A$22</f>
        <v>BPM de elétrons</v>
      </c>
      <c r="B4407" s="22" t="str">
        <f>Datas_Entregas!$A$3</f>
        <v>BTS/Anel</v>
      </c>
      <c r="C4407" s="25">
        <f t="array" ref="C4407">INDEX(Datas_Entregas!$B$2:$B$100, MATCH(B4407, Datas_Entregas!$A$2:$A$100, 0), 1)</f>
        <v>43296</v>
      </c>
      <c r="D4407" s="22" t="str">
        <f>Def_Status_Montagem!$A$4</f>
        <v>Comprado / Esperando entrega</v>
      </c>
      <c r="E4407" s="35" t="str">
        <f>Def_Status_Montagem!$B$4</f>
        <v>Contratada (inclui etiqueta)</v>
      </c>
      <c r="F4407" s="26"/>
      <c r="G4407" s="27"/>
      <c r="H4407" s="26" t="str">
        <f t="array" ref="H4407">INDEX(Def_Instancias_Equipamentos!$E$2:$E$5135, MATCH(K4407, Def_Instancias_Equipamentos!$D$2:$D$5135, 0), 1)</f>
        <v>SI-15C1</v>
      </c>
      <c r="I4407" s="27" t="str">
        <f t="array" ref="I4407">INDEX(Def_Instancias_Equipamentos!$E$2:$E$5135, MATCH(L4407, Def_Instancias_Equipamentos!$D$2:$D$5135, 0), 1)</f>
        <v>SI-15C1</v>
      </c>
      <c r="J4407" s="27" t="str">
        <f t="shared" si="26"/>
        <v>INTERNO</v>
      </c>
      <c r="K4407" s="28" t="str">
        <f>Def_Instancias_Equipamentos!$D$643</f>
        <v>SI-15C1:DI-BPMPkup-2</v>
      </c>
      <c r="L4407" s="19" t="str">
        <f>Def_Instancias_Equipamentos!$D$1154</f>
        <v>SI-15C1:DI-BPMSigPatch-2</v>
      </c>
      <c r="M4407" s="44" t="s">
        <v>77</v>
      </c>
      <c r="N4407" s="30" t="s">
        <v>48</v>
      </c>
      <c r="O4407" s="28" t="str">
        <f>Def_Sistemas_Conectores_Cabos!$B$8</f>
        <v>SMA-RP 50-ohm</v>
      </c>
      <c r="P4407" s="19" t="str">
        <f>Def_Sistemas_Conectores_Cabos!$B$8</f>
        <v>SMA-RP 50-ohm</v>
      </c>
      <c r="Q4407" s="231" t="s">
        <v>1360</v>
      </c>
      <c r="R4407" s="45">
        <v>0.5</v>
      </c>
      <c r="S4407" s="45">
        <v>0.5</v>
      </c>
      <c r="T4407" s="19" t="str">
        <f>Def_Sistemas_Conectores_Cabos!$C$8</f>
        <v>Cabo coaxial semi-rígido</v>
      </c>
      <c r="U4407" s="56"/>
      <c r="V4407" s="33"/>
      <c r="W4407" s="33"/>
      <c r="X4407" s="33"/>
    </row>
    <row r="4408" ht="15.75" customHeight="1">
      <c r="A4408" s="19" t="str">
        <f>Def_Sistemas_Conectores_Cabos!$A$22</f>
        <v>BPM de elétrons</v>
      </c>
      <c r="B4408" s="22" t="str">
        <f>Datas_Entregas!$A$3</f>
        <v>BTS/Anel</v>
      </c>
      <c r="C4408" s="25">
        <f t="array" ref="C4408">INDEX(Datas_Entregas!$B$2:$B$100, MATCH(B4408, Datas_Entregas!$A$2:$A$100, 0), 1)</f>
        <v>43296</v>
      </c>
      <c r="D4408" s="22" t="str">
        <f>Def_Status_Montagem!$A$4</f>
        <v>Comprado / Esperando entrega</v>
      </c>
      <c r="E4408" s="35" t="str">
        <f>Def_Status_Montagem!$B$4</f>
        <v>Contratada (inclui etiqueta)</v>
      </c>
      <c r="F4408" s="26"/>
      <c r="G4408" s="27"/>
      <c r="H4408" s="26" t="str">
        <f t="array" ref="H4408">INDEX(Def_Instancias_Equipamentos!$E$2:$E$5135, MATCH(K4408, Def_Instancias_Equipamentos!$D$2:$D$5135, 0), 1)</f>
        <v>SI-15C2</v>
      </c>
      <c r="I4408" s="27" t="str">
        <f t="array" ref="I4408">INDEX(Def_Instancias_Equipamentos!$E$2:$E$5135, MATCH(L4408, Def_Instancias_Equipamentos!$D$2:$D$5135, 0), 1)</f>
        <v>SI-15C2</v>
      </c>
      <c r="J4408" s="27" t="str">
        <f t="shared" si="26"/>
        <v>INTERNO</v>
      </c>
      <c r="K4408" s="28" t="str">
        <f>Def_Instancias_Equipamentos!$D$644</f>
        <v>SI-15C2:DI-BPMPkup</v>
      </c>
      <c r="L4408" s="19" t="str">
        <f>Def_Instancias_Equipamentos!$D$1155</f>
        <v>SI-15C2:DI-BPMSigPatch</v>
      </c>
      <c r="M4408" s="44" t="s">
        <v>77</v>
      </c>
      <c r="N4408" s="30" t="s">
        <v>48</v>
      </c>
      <c r="O4408" s="28" t="str">
        <f>Def_Sistemas_Conectores_Cabos!$B$8</f>
        <v>SMA-RP 50-ohm</v>
      </c>
      <c r="P4408" s="19" t="str">
        <f>Def_Sistemas_Conectores_Cabos!$B$8</f>
        <v>SMA-RP 50-ohm</v>
      </c>
      <c r="Q4408" s="231" t="s">
        <v>1360</v>
      </c>
      <c r="R4408" s="45">
        <v>0.5</v>
      </c>
      <c r="S4408" s="45">
        <v>0.5</v>
      </c>
      <c r="T4408" s="19" t="str">
        <f>Def_Sistemas_Conectores_Cabos!$C$8</f>
        <v>Cabo coaxial semi-rígido</v>
      </c>
      <c r="U4408" s="56"/>
      <c r="V4408" s="33"/>
      <c r="W4408" s="33"/>
      <c r="X4408" s="33"/>
    </row>
    <row r="4409" ht="15.75" customHeight="1">
      <c r="A4409" s="19" t="str">
        <f>Def_Sistemas_Conectores_Cabos!$A$22</f>
        <v>BPM de elétrons</v>
      </c>
      <c r="B4409" s="22" t="str">
        <f>Datas_Entregas!$A$3</f>
        <v>BTS/Anel</v>
      </c>
      <c r="C4409" s="25">
        <f t="array" ref="C4409">INDEX(Datas_Entregas!$B$2:$B$100, MATCH(B4409, Datas_Entregas!$A$2:$A$100, 0), 1)</f>
        <v>43296</v>
      </c>
      <c r="D4409" s="22" t="str">
        <f>Def_Status_Montagem!$A$4</f>
        <v>Comprado / Esperando entrega</v>
      </c>
      <c r="E4409" s="35" t="str">
        <f>Def_Status_Montagem!$B$4</f>
        <v>Contratada (inclui etiqueta)</v>
      </c>
      <c r="F4409" s="26"/>
      <c r="G4409" s="27"/>
      <c r="H4409" s="26" t="str">
        <f t="array" ref="H4409">INDEX(Def_Instancias_Equipamentos!$E$2:$E$5135, MATCH(K4409, Def_Instancias_Equipamentos!$D$2:$D$5135, 0), 1)</f>
        <v>SI-15C3</v>
      </c>
      <c r="I4409" s="27" t="str">
        <f t="array" ref="I4409">INDEX(Def_Instancias_Equipamentos!$E$2:$E$5135, MATCH(L4409, Def_Instancias_Equipamentos!$D$2:$D$5135, 0), 1)</f>
        <v>SI-15C3</v>
      </c>
      <c r="J4409" s="27" t="str">
        <f t="shared" si="26"/>
        <v>INTERNO</v>
      </c>
      <c r="K4409" s="28" t="str">
        <f>Def_Instancias_Equipamentos!$D$645</f>
        <v>SI-15C3:DI-BPMPkup-1</v>
      </c>
      <c r="L4409" s="19" t="str">
        <f>Def_Instancias_Equipamentos!$D$1156</f>
        <v>SI-15C3:DI-BPMSigPatch-1</v>
      </c>
      <c r="M4409" s="44" t="s">
        <v>77</v>
      </c>
      <c r="N4409" s="30" t="s">
        <v>48</v>
      </c>
      <c r="O4409" s="28" t="str">
        <f>Def_Sistemas_Conectores_Cabos!$B$8</f>
        <v>SMA-RP 50-ohm</v>
      </c>
      <c r="P4409" s="19" t="str">
        <f>Def_Sistemas_Conectores_Cabos!$B$8</f>
        <v>SMA-RP 50-ohm</v>
      </c>
      <c r="Q4409" s="231" t="s">
        <v>1360</v>
      </c>
      <c r="R4409" s="45">
        <v>0.5</v>
      </c>
      <c r="S4409" s="45">
        <v>0.5</v>
      </c>
      <c r="T4409" s="19" t="str">
        <f>Def_Sistemas_Conectores_Cabos!$C$8</f>
        <v>Cabo coaxial semi-rígido</v>
      </c>
      <c r="U4409" s="56"/>
      <c r="V4409" s="33"/>
      <c r="W4409" s="33"/>
      <c r="X4409" s="33"/>
    </row>
    <row r="4410" ht="15.75" customHeight="1">
      <c r="A4410" s="19" t="str">
        <f>Def_Sistemas_Conectores_Cabos!$A$22</f>
        <v>BPM de elétrons</v>
      </c>
      <c r="B4410" s="22" t="str">
        <f>Datas_Entregas!$A$3</f>
        <v>BTS/Anel</v>
      </c>
      <c r="C4410" s="25">
        <f t="array" ref="C4410">INDEX(Datas_Entregas!$B$2:$B$100, MATCH(B4410, Datas_Entregas!$A$2:$A$100, 0), 1)</f>
        <v>43296</v>
      </c>
      <c r="D4410" s="22" t="str">
        <f>Def_Status_Montagem!$A$4</f>
        <v>Comprado / Esperando entrega</v>
      </c>
      <c r="E4410" s="35" t="str">
        <f>Def_Status_Montagem!$B$4</f>
        <v>Contratada (inclui etiqueta)</v>
      </c>
      <c r="F4410" s="26"/>
      <c r="G4410" s="27"/>
      <c r="H4410" s="26" t="str">
        <f t="array" ref="H4410">INDEX(Def_Instancias_Equipamentos!$E$2:$E$5135, MATCH(K4410, Def_Instancias_Equipamentos!$D$2:$D$5135, 0), 1)</f>
        <v>SI-15C3</v>
      </c>
      <c r="I4410" s="27" t="str">
        <f t="array" ref="I4410">INDEX(Def_Instancias_Equipamentos!$E$2:$E$5135, MATCH(L4410, Def_Instancias_Equipamentos!$D$2:$D$5135, 0), 1)</f>
        <v>SI-15C3</v>
      </c>
      <c r="J4410" s="27" t="str">
        <f t="shared" si="26"/>
        <v>INTERNO</v>
      </c>
      <c r="K4410" s="28" t="str">
        <f>Def_Instancias_Equipamentos!$D$646</f>
        <v>SI-15C3:DI-BPMPkup-2</v>
      </c>
      <c r="L4410" s="19" t="str">
        <f>Def_Instancias_Equipamentos!$D$1157</f>
        <v>SI-15C3:DI-BPMSigPatch-2</v>
      </c>
      <c r="M4410" s="44" t="s">
        <v>77</v>
      </c>
      <c r="N4410" s="30" t="s">
        <v>48</v>
      </c>
      <c r="O4410" s="28" t="str">
        <f>Def_Sistemas_Conectores_Cabos!$B$8</f>
        <v>SMA-RP 50-ohm</v>
      </c>
      <c r="P4410" s="19" t="str">
        <f>Def_Sistemas_Conectores_Cabos!$B$8</f>
        <v>SMA-RP 50-ohm</v>
      </c>
      <c r="Q4410" s="231" t="s">
        <v>1360</v>
      </c>
      <c r="R4410" s="45">
        <v>0.5</v>
      </c>
      <c r="S4410" s="45">
        <v>0.5</v>
      </c>
      <c r="T4410" s="19" t="str">
        <f>Def_Sistemas_Conectores_Cabos!$C$8</f>
        <v>Cabo coaxial semi-rígido</v>
      </c>
      <c r="U4410" s="56"/>
      <c r="V4410" s="33"/>
      <c r="W4410" s="33"/>
      <c r="X4410" s="33"/>
    </row>
    <row r="4411" ht="15.75" customHeight="1">
      <c r="A4411" s="19" t="str">
        <f>Def_Sistemas_Conectores_Cabos!$A$22</f>
        <v>BPM de elétrons</v>
      </c>
      <c r="B4411" s="22" t="str">
        <f>Datas_Entregas!$A$3</f>
        <v>BTS/Anel</v>
      </c>
      <c r="C4411" s="25">
        <f t="array" ref="C4411">INDEX(Datas_Entregas!$B$2:$B$100, MATCH(B4411, Datas_Entregas!$A$2:$A$100, 0), 1)</f>
        <v>43296</v>
      </c>
      <c r="D4411" s="22" t="str">
        <f>Def_Status_Montagem!$A$4</f>
        <v>Comprado / Esperando entrega</v>
      </c>
      <c r="E4411" s="35" t="str">
        <f>Def_Status_Montagem!$B$4</f>
        <v>Contratada (inclui etiqueta)</v>
      </c>
      <c r="F4411" s="26"/>
      <c r="G4411" s="27"/>
      <c r="H4411" s="26" t="str">
        <f t="array" ref="H4411">INDEX(Def_Instancias_Equipamentos!$E$2:$E$5135, MATCH(K4411, Def_Instancias_Equipamentos!$D$2:$D$5135, 0), 1)</f>
        <v>SI-15C4</v>
      </c>
      <c r="I4411" s="27" t="str">
        <f t="array" ref="I4411">INDEX(Def_Instancias_Equipamentos!$E$2:$E$5135, MATCH(L4411, Def_Instancias_Equipamentos!$D$2:$D$5135, 0), 1)</f>
        <v>SI-15C4</v>
      </c>
      <c r="J4411" s="27" t="str">
        <f t="shared" si="26"/>
        <v>INTERNO</v>
      </c>
      <c r="K4411" s="28" t="str">
        <f>Def_Instancias_Equipamentos!$D$647</f>
        <v>SI-15C4:DI-BPMPkup</v>
      </c>
      <c r="L4411" s="19" t="str">
        <f>Def_Instancias_Equipamentos!$D$1158</f>
        <v>SI-15C4:DI-BPMSigPatch</v>
      </c>
      <c r="M4411" s="44" t="s">
        <v>77</v>
      </c>
      <c r="N4411" s="30" t="s">
        <v>48</v>
      </c>
      <c r="O4411" s="28" t="str">
        <f>Def_Sistemas_Conectores_Cabos!$B$8</f>
        <v>SMA-RP 50-ohm</v>
      </c>
      <c r="P4411" s="19" t="str">
        <f>Def_Sistemas_Conectores_Cabos!$B$8</f>
        <v>SMA-RP 50-ohm</v>
      </c>
      <c r="Q4411" s="231" t="s">
        <v>1360</v>
      </c>
      <c r="R4411" s="45">
        <v>0.5</v>
      </c>
      <c r="S4411" s="45">
        <v>0.5</v>
      </c>
      <c r="T4411" s="19" t="str">
        <f>Def_Sistemas_Conectores_Cabos!$C$8</f>
        <v>Cabo coaxial semi-rígido</v>
      </c>
      <c r="U4411" s="56"/>
      <c r="V4411" s="33"/>
      <c r="W4411" s="33"/>
      <c r="X4411" s="33"/>
    </row>
    <row r="4412" ht="15.75" customHeight="1">
      <c r="A4412" s="19" t="str">
        <f>Def_Sistemas_Conectores_Cabos!$A$22</f>
        <v>BPM de elétrons</v>
      </c>
      <c r="B4412" s="22" t="str">
        <f>Datas_Entregas!$A$3</f>
        <v>BTS/Anel</v>
      </c>
      <c r="C4412" s="25">
        <f t="array" ref="C4412">INDEX(Datas_Entregas!$B$2:$B$100, MATCH(B4412, Datas_Entregas!$A$2:$A$100, 0), 1)</f>
        <v>43296</v>
      </c>
      <c r="D4412" s="22" t="str">
        <f>Def_Status_Montagem!$A$4</f>
        <v>Comprado / Esperando entrega</v>
      </c>
      <c r="E4412" s="35" t="str">
        <f>Def_Status_Montagem!$B$4</f>
        <v>Contratada (inclui etiqueta)</v>
      </c>
      <c r="F4412" s="26"/>
      <c r="G4412" s="27"/>
      <c r="H4412" s="26" t="str">
        <f t="array" ref="H4412">INDEX(Def_Instancias_Equipamentos!$E$2:$E$5135, MATCH(K4412, Def_Instancias_Equipamentos!$D$2:$D$5135, 0), 1)</f>
        <v>SI-15M1</v>
      </c>
      <c r="I4412" s="27" t="str">
        <f t="array" ref="I4412">INDEX(Def_Instancias_Equipamentos!$E$2:$E$5135, MATCH(L4412, Def_Instancias_Equipamentos!$D$2:$D$5135, 0), 1)</f>
        <v>SI-15M1</v>
      </c>
      <c r="J4412" s="27" t="str">
        <f t="shared" si="26"/>
        <v>INTERNO</v>
      </c>
      <c r="K4412" s="28" t="str">
        <f>Def_Instancias_Equipamentos!$D$648</f>
        <v>SI-15M1:DI-BPMPkup</v>
      </c>
      <c r="L4412" s="19" t="str">
        <f>Def_Instancias_Equipamentos!$D$1159</f>
        <v>SI-15M1:DI-BPMSigPatch</v>
      </c>
      <c r="M4412" s="44" t="s">
        <v>77</v>
      </c>
      <c r="N4412" s="30" t="s">
        <v>48</v>
      </c>
      <c r="O4412" s="28" t="str">
        <f>Def_Sistemas_Conectores_Cabos!$B$8</f>
        <v>SMA-RP 50-ohm</v>
      </c>
      <c r="P4412" s="19" t="str">
        <f>Def_Sistemas_Conectores_Cabos!$B$8</f>
        <v>SMA-RP 50-ohm</v>
      </c>
      <c r="Q4412" s="231" t="s">
        <v>1360</v>
      </c>
      <c r="R4412" s="45">
        <v>0.5</v>
      </c>
      <c r="S4412" s="45">
        <v>0.5</v>
      </c>
      <c r="T4412" s="19" t="str">
        <f>Def_Sistemas_Conectores_Cabos!$C$8</f>
        <v>Cabo coaxial semi-rígido</v>
      </c>
      <c r="U4412" s="56"/>
      <c r="V4412" s="33"/>
      <c r="W4412" s="33"/>
      <c r="X4412" s="33"/>
    </row>
    <row r="4413" ht="15.75" customHeight="1">
      <c r="A4413" s="19" t="str">
        <f>Def_Sistemas_Conectores_Cabos!$A$22</f>
        <v>BPM de elétrons</v>
      </c>
      <c r="B4413" s="22" t="str">
        <f>Datas_Entregas!$A$3</f>
        <v>BTS/Anel</v>
      </c>
      <c r="C4413" s="25">
        <f t="array" ref="C4413">INDEX(Datas_Entregas!$B$2:$B$100, MATCH(B4413, Datas_Entregas!$A$2:$A$100, 0), 1)</f>
        <v>43296</v>
      </c>
      <c r="D4413" s="22" t="str">
        <f>Def_Status_Montagem!$A$4</f>
        <v>Comprado / Esperando entrega</v>
      </c>
      <c r="E4413" s="35" t="str">
        <f>Def_Status_Montagem!$B$4</f>
        <v>Contratada (inclui etiqueta)</v>
      </c>
      <c r="F4413" s="26"/>
      <c r="G4413" s="27"/>
      <c r="H4413" s="26" t="str">
        <f t="array" ref="H4413">INDEX(Def_Instancias_Equipamentos!$E$2:$E$5135, MATCH(K4413, Def_Instancias_Equipamentos!$D$2:$D$5135, 0), 1)</f>
        <v>SI-15M2</v>
      </c>
      <c r="I4413" s="27" t="str">
        <f t="array" ref="I4413">INDEX(Def_Instancias_Equipamentos!$E$2:$E$5135, MATCH(L4413, Def_Instancias_Equipamentos!$D$2:$D$5135, 0), 1)</f>
        <v>SI-15M2</v>
      </c>
      <c r="J4413" s="27" t="str">
        <f t="shared" si="26"/>
        <v>INTERNO</v>
      </c>
      <c r="K4413" s="28" t="str">
        <f>Def_Instancias_Equipamentos!$D$649</f>
        <v>SI-15M2:DI-BPMPkup</v>
      </c>
      <c r="L4413" s="19" t="str">
        <f>Def_Instancias_Equipamentos!$D$1160</f>
        <v>SI-15M2:DI-BPMSigPatch</v>
      </c>
      <c r="M4413" s="44" t="s">
        <v>77</v>
      </c>
      <c r="N4413" s="30" t="s">
        <v>48</v>
      </c>
      <c r="O4413" s="28" t="str">
        <f>Def_Sistemas_Conectores_Cabos!$B$8</f>
        <v>SMA-RP 50-ohm</v>
      </c>
      <c r="P4413" s="19" t="str">
        <f>Def_Sistemas_Conectores_Cabos!$B$8</f>
        <v>SMA-RP 50-ohm</v>
      </c>
      <c r="Q4413" s="231" t="s">
        <v>1360</v>
      </c>
      <c r="R4413" s="45">
        <v>0.5</v>
      </c>
      <c r="S4413" s="45">
        <v>0.5</v>
      </c>
      <c r="T4413" s="19" t="str">
        <f>Def_Sistemas_Conectores_Cabos!$C$8</f>
        <v>Cabo coaxial semi-rígido</v>
      </c>
      <c r="U4413" s="56"/>
      <c r="V4413" s="33"/>
      <c r="W4413" s="33"/>
      <c r="X4413" s="33"/>
    </row>
    <row r="4414" ht="15.75" customHeight="1">
      <c r="A4414" s="19" t="str">
        <f>Def_Sistemas_Conectores_Cabos!$A$22</f>
        <v>BPM de elétrons</v>
      </c>
      <c r="B4414" s="22" t="str">
        <f>Datas_Entregas!$A$3</f>
        <v>BTS/Anel</v>
      </c>
      <c r="C4414" s="25">
        <f t="array" ref="C4414">INDEX(Datas_Entregas!$B$2:$B$100, MATCH(B4414, Datas_Entregas!$A$2:$A$100, 0), 1)</f>
        <v>43296</v>
      </c>
      <c r="D4414" s="22" t="str">
        <f>Def_Status_Montagem!$A$4</f>
        <v>Comprado / Esperando entrega</v>
      </c>
      <c r="E4414" s="35" t="str">
        <f>Def_Status_Montagem!$B$4</f>
        <v>Contratada (inclui etiqueta)</v>
      </c>
      <c r="F4414" s="26"/>
      <c r="G4414" s="27"/>
      <c r="H4414" s="26" t="str">
        <f t="array" ref="H4414">INDEX(Def_Instancias_Equipamentos!$E$2:$E$5135, MATCH(K4414, Def_Instancias_Equipamentos!$D$2:$D$5135, 0), 1)</f>
        <v>SI-15SP</v>
      </c>
      <c r="I4414" s="27" t="str">
        <f t="array" ref="I4414">INDEX(Def_Instancias_Equipamentos!$E$2:$E$5135, MATCH(L4414, Def_Instancias_Equipamentos!$D$2:$D$5135, 0), 1)</f>
        <v>SI-15SP</v>
      </c>
      <c r="J4414" s="27" t="str">
        <f t="shared" si="26"/>
        <v>INTERNO</v>
      </c>
      <c r="K4414" s="28" t="str">
        <f>Def_Instancias_Equipamentos!$D$718</f>
        <v>SI-15SP:DI-BPMPkup-1</v>
      </c>
      <c r="L4414" s="19" t="str">
        <f>Def_Instancias_Equipamentos!$D$1229</f>
        <v>SI-15SP:DI-BPMSigPatch-1</v>
      </c>
      <c r="M4414" s="44" t="s">
        <v>77</v>
      </c>
      <c r="N4414" s="30" t="s">
        <v>48</v>
      </c>
      <c r="O4414" s="28" t="str">
        <f>Def_Sistemas_Conectores_Cabos!$B$8</f>
        <v>SMA-RP 50-ohm</v>
      </c>
      <c r="P4414" s="19" t="str">
        <f>Def_Sistemas_Conectores_Cabos!$B$8</f>
        <v>SMA-RP 50-ohm</v>
      </c>
      <c r="Q4414" s="231" t="s">
        <v>1360</v>
      </c>
      <c r="R4414" s="45">
        <v>0.5</v>
      </c>
      <c r="S4414" s="45">
        <v>0.5</v>
      </c>
      <c r="T4414" s="19" t="str">
        <f>Def_Sistemas_Conectores_Cabos!$C$8</f>
        <v>Cabo coaxial semi-rígido</v>
      </c>
      <c r="U4414" s="56"/>
      <c r="V4414" s="33"/>
      <c r="W4414" s="33"/>
      <c r="X4414" s="33"/>
    </row>
    <row r="4415" ht="15.75" customHeight="1">
      <c r="A4415" s="19" t="str">
        <f>Def_Sistemas_Conectores_Cabos!$A$22</f>
        <v>BPM de elétrons</v>
      </c>
      <c r="B4415" s="22" t="str">
        <f>Datas_Entregas!$A$3</f>
        <v>BTS/Anel</v>
      </c>
      <c r="C4415" s="25">
        <f t="array" ref="C4415">INDEX(Datas_Entregas!$B$2:$B$100, MATCH(B4415, Datas_Entregas!$A$2:$A$100, 0), 1)</f>
        <v>43296</v>
      </c>
      <c r="D4415" s="22" t="str">
        <f>Def_Status_Montagem!$A$4</f>
        <v>Comprado / Esperando entrega</v>
      </c>
      <c r="E4415" s="35" t="str">
        <f>Def_Status_Montagem!$B$4</f>
        <v>Contratada (inclui etiqueta)</v>
      </c>
      <c r="F4415" s="26"/>
      <c r="G4415" s="27"/>
      <c r="H4415" s="26" t="str">
        <f t="array" ref="H4415">INDEX(Def_Instancias_Equipamentos!$E$2:$E$5135, MATCH(K4415, Def_Instancias_Equipamentos!$D$2:$D$5135, 0), 1)</f>
        <v>SI-15SP</v>
      </c>
      <c r="I4415" s="27" t="str">
        <f t="array" ref="I4415">INDEX(Def_Instancias_Equipamentos!$E$2:$E$5135, MATCH(L4415, Def_Instancias_Equipamentos!$D$2:$D$5135, 0), 1)</f>
        <v>SI-15SP</v>
      </c>
      <c r="J4415" s="27" t="str">
        <f t="shared" si="26"/>
        <v>INTERNO</v>
      </c>
      <c r="K4415" s="28" t="str">
        <f>Def_Instancias_Equipamentos!$D$719</f>
        <v>SI-15SP:DI-BPMPkup-2</v>
      </c>
      <c r="L4415" s="19" t="str">
        <f>Def_Instancias_Equipamentos!$D$1230</f>
        <v>SI-15SP:DI-BPMSigPatch-2</v>
      </c>
      <c r="M4415" s="44" t="s">
        <v>77</v>
      </c>
      <c r="N4415" s="30" t="s">
        <v>48</v>
      </c>
      <c r="O4415" s="28" t="str">
        <f>Def_Sistemas_Conectores_Cabos!$B$8</f>
        <v>SMA-RP 50-ohm</v>
      </c>
      <c r="P4415" s="19" t="str">
        <f>Def_Sistemas_Conectores_Cabos!$B$8</f>
        <v>SMA-RP 50-ohm</v>
      </c>
      <c r="Q4415" s="231" t="s">
        <v>1360</v>
      </c>
      <c r="R4415" s="45">
        <v>0.5</v>
      </c>
      <c r="S4415" s="45">
        <v>0.5</v>
      </c>
      <c r="T4415" s="19" t="str">
        <f>Def_Sistemas_Conectores_Cabos!$C$8</f>
        <v>Cabo coaxial semi-rígido</v>
      </c>
      <c r="U4415" s="56"/>
      <c r="V4415" s="33"/>
      <c r="W4415" s="33"/>
      <c r="X4415" s="33"/>
    </row>
    <row r="4416" ht="15.75" customHeight="1">
      <c r="A4416" s="19" t="str">
        <f>Def_Sistemas_Conectores_Cabos!$A$22</f>
        <v>BPM de elétrons</v>
      </c>
      <c r="B4416" s="22" t="str">
        <f>Datas_Entregas!$A$3</f>
        <v>BTS/Anel</v>
      </c>
      <c r="C4416" s="25">
        <f t="array" ref="C4416">INDEX(Datas_Entregas!$B$2:$B$100, MATCH(B4416, Datas_Entregas!$A$2:$A$100, 0), 1)</f>
        <v>43296</v>
      </c>
      <c r="D4416" s="22" t="str">
        <f>Def_Status_Montagem!$A$4</f>
        <v>Comprado / Esperando entrega</v>
      </c>
      <c r="E4416" s="35" t="str">
        <f>Def_Status_Montagem!$B$4</f>
        <v>Contratada (inclui etiqueta)</v>
      </c>
      <c r="F4416" s="26"/>
      <c r="G4416" s="27"/>
      <c r="H4416" s="26" t="str">
        <f t="array" ref="H4416">INDEX(Def_Instancias_Equipamentos!$E$2:$E$5135, MATCH(K4416, Def_Instancias_Equipamentos!$D$2:$D$5135, 0), 1)</f>
        <v>SI-16C1</v>
      </c>
      <c r="I4416" s="27" t="str">
        <f t="array" ref="I4416">INDEX(Def_Instancias_Equipamentos!$E$2:$E$5135, MATCH(L4416, Def_Instancias_Equipamentos!$D$2:$D$5135, 0), 1)</f>
        <v>SI-16C1</v>
      </c>
      <c r="J4416" s="27" t="str">
        <f t="shared" si="26"/>
        <v>INTERNO</v>
      </c>
      <c r="K4416" s="28" t="str">
        <f>Def_Instancias_Equipamentos!$D$650</f>
        <v>SI-16C1:DI-BPMPkup-1</v>
      </c>
      <c r="L4416" s="19" t="str">
        <f>Def_Instancias_Equipamentos!$D$1161</f>
        <v>SI-16C1:DI-BPMSigPatch-1</v>
      </c>
      <c r="M4416" s="44" t="s">
        <v>77</v>
      </c>
      <c r="N4416" s="30" t="s">
        <v>48</v>
      </c>
      <c r="O4416" s="28" t="str">
        <f>Def_Sistemas_Conectores_Cabos!$B$8</f>
        <v>SMA-RP 50-ohm</v>
      </c>
      <c r="P4416" s="19" t="str">
        <f>Def_Sistemas_Conectores_Cabos!$B$8</f>
        <v>SMA-RP 50-ohm</v>
      </c>
      <c r="Q4416" s="231" t="s">
        <v>1360</v>
      </c>
      <c r="R4416" s="45">
        <v>0.5</v>
      </c>
      <c r="S4416" s="45">
        <v>0.5</v>
      </c>
      <c r="T4416" s="19" t="str">
        <f>Def_Sistemas_Conectores_Cabos!$C$8</f>
        <v>Cabo coaxial semi-rígido</v>
      </c>
      <c r="U4416" s="56"/>
      <c r="V4416" s="33"/>
      <c r="W4416" s="33"/>
      <c r="X4416" s="33"/>
    </row>
    <row r="4417" ht="15.75" customHeight="1">
      <c r="A4417" s="19" t="str">
        <f>Def_Sistemas_Conectores_Cabos!$A$22</f>
        <v>BPM de elétrons</v>
      </c>
      <c r="B4417" s="22" t="str">
        <f>Datas_Entregas!$A$3</f>
        <v>BTS/Anel</v>
      </c>
      <c r="C4417" s="25">
        <f t="array" ref="C4417">INDEX(Datas_Entregas!$B$2:$B$100, MATCH(B4417, Datas_Entregas!$A$2:$A$100, 0), 1)</f>
        <v>43296</v>
      </c>
      <c r="D4417" s="22" t="str">
        <f>Def_Status_Montagem!$A$4</f>
        <v>Comprado / Esperando entrega</v>
      </c>
      <c r="E4417" s="35" t="str">
        <f>Def_Status_Montagem!$B$4</f>
        <v>Contratada (inclui etiqueta)</v>
      </c>
      <c r="F4417" s="26"/>
      <c r="G4417" s="27"/>
      <c r="H4417" s="26" t="str">
        <f t="array" ref="H4417">INDEX(Def_Instancias_Equipamentos!$E$2:$E$5135, MATCH(K4417, Def_Instancias_Equipamentos!$D$2:$D$5135, 0), 1)</f>
        <v>SI-16C1</v>
      </c>
      <c r="I4417" s="27" t="str">
        <f t="array" ref="I4417">INDEX(Def_Instancias_Equipamentos!$E$2:$E$5135, MATCH(L4417, Def_Instancias_Equipamentos!$D$2:$D$5135, 0), 1)</f>
        <v>SI-16C1</v>
      </c>
      <c r="J4417" s="27" t="str">
        <f t="shared" si="26"/>
        <v>INTERNO</v>
      </c>
      <c r="K4417" s="28" t="str">
        <f>Def_Instancias_Equipamentos!$D$651</f>
        <v>SI-16C1:DI-BPMPkup-2</v>
      </c>
      <c r="L4417" s="19" t="str">
        <f>Def_Instancias_Equipamentos!$D$1162</f>
        <v>SI-16C1:DI-BPMSigPatch-2</v>
      </c>
      <c r="M4417" s="44" t="s">
        <v>77</v>
      </c>
      <c r="N4417" s="30" t="s">
        <v>48</v>
      </c>
      <c r="O4417" s="28" t="str">
        <f>Def_Sistemas_Conectores_Cabos!$B$8</f>
        <v>SMA-RP 50-ohm</v>
      </c>
      <c r="P4417" s="19" t="str">
        <f>Def_Sistemas_Conectores_Cabos!$B$8</f>
        <v>SMA-RP 50-ohm</v>
      </c>
      <c r="Q4417" s="231" t="s">
        <v>1360</v>
      </c>
      <c r="R4417" s="45">
        <v>0.5</v>
      </c>
      <c r="S4417" s="45">
        <v>0.5</v>
      </c>
      <c r="T4417" s="19" t="str">
        <f>Def_Sistemas_Conectores_Cabos!$C$8</f>
        <v>Cabo coaxial semi-rígido</v>
      </c>
      <c r="U4417" s="56"/>
      <c r="V4417" s="33"/>
      <c r="W4417" s="33"/>
      <c r="X4417" s="33"/>
    </row>
    <row r="4418" ht="15.75" customHeight="1">
      <c r="A4418" s="19" t="str">
        <f>Def_Sistemas_Conectores_Cabos!$A$22</f>
        <v>BPM de elétrons</v>
      </c>
      <c r="B4418" s="22" t="str">
        <f>Datas_Entregas!$A$3</f>
        <v>BTS/Anel</v>
      </c>
      <c r="C4418" s="25">
        <f t="array" ref="C4418">INDEX(Datas_Entregas!$B$2:$B$100, MATCH(B4418, Datas_Entregas!$A$2:$A$100, 0), 1)</f>
        <v>43296</v>
      </c>
      <c r="D4418" s="22" t="str">
        <f>Def_Status_Montagem!$A$4</f>
        <v>Comprado / Esperando entrega</v>
      </c>
      <c r="E4418" s="35" t="str">
        <f>Def_Status_Montagem!$B$4</f>
        <v>Contratada (inclui etiqueta)</v>
      </c>
      <c r="F4418" s="26"/>
      <c r="G4418" s="27"/>
      <c r="H4418" s="26" t="str">
        <f t="array" ref="H4418">INDEX(Def_Instancias_Equipamentos!$E$2:$E$5135, MATCH(K4418, Def_Instancias_Equipamentos!$D$2:$D$5135, 0), 1)</f>
        <v>SI-16C2</v>
      </c>
      <c r="I4418" s="27" t="str">
        <f t="array" ref="I4418">INDEX(Def_Instancias_Equipamentos!$E$2:$E$5135, MATCH(L4418, Def_Instancias_Equipamentos!$D$2:$D$5135, 0), 1)</f>
        <v>SI-16C2</v>
      </c>
      <c r="J4418" s="27" t="str">
        <f t="shared" si="26"/>
        <v>INTERNO</v>
      </c>
      <c r="K4418" s="28" t="str">
        <f>Def_Instancias_Equipamentos!$D$652</f>
        <v>SI-16C2:DI-BPMPkup</v>
      </c>
      <c r="L4418" s="19" t="str">
        <f>Def_Instancias_Equipamentos!$D$1163</f>
        <v>SI-16C2:DI-BPMSigPatch</v>
      </c>
      <c r="M4418" s="44" t="s">
        <v>77</v>
      </c>
      <c r="N4418" s="30" t="s">
        <v>48</v>
      </c>
      <c r="O4418" s="28" t="str">
        <f>Def_Sistemas_Conectores_Cabos!$B$8</f>
        <v>SMA-RP 50-ohm</v>
      </c>
      <c r="P4418" s="19" t="str">
        <f>Def_Sistemas_Conectores_Cabos!$B$8</f>
        <v>SMA-RP 50-ohm</v>
      </c>
      <c r="Q4418" s="231" t="s">
        <v>1360</v>
      </c>
      <c r="R4418" s="45">
        <v>0.5</v>
      </c>
      <c r="S4418" s="45">
        <v>0.5</v>
      </c>
      <c r="T4418" s="19" t="str">
        <f>Def_Sistemas_Conectores_Cabos!$C$8</f>
        <v>Cabo coaxial semi-rígido</v>
      </c>
      <c r="U4418" s="56"/>
      <c r="V4418" s="33"/>
      <c r="W4418" s="33"/>
      <c r="X4418" s="33"/>
    </row>
    <row r="4419" ht="15.75" customHeight="1">
      <c r="A4419" s="19" t="str">
        <f>Def_Sistemas_Conectores_Cabos!$A$22</f>
        <v>BPM de elétrons</v>
      </c>
      <c r="B4419" s="22" t="str">
        <f>Datas_Entregas!$A$3</f>
        <v>BTS/Anel</v>
      </c>
      <c r="C4419" s="25">
        <f t="array" ref="C4419">INDEX(Datas_Entregas!$B$2:$B$100, MATCH(B4419, Datas_Entregas!$A$2:$A$100, 0), 1)</f>
        <v>43296</v>
      </c>
      <c r="D4419" s="22" t="str">
        <f>Def_Status_Montagem!$A$4</f>
        <v>Comprado / Esperando entrega</v>
      </c>
      <c r="E4419" s="35" t="str">
        <f>Def_Status_Montagem!$B$4</f>
        <v>Contratada (inclui etiqueta)</v>
      </c>
      <c r="F4419" s="26"/>
      <c r="G4419" s="27"/>
      <c r="H4419" s="26" t="str">
        <f t="array" ref="H4419">INDEX(Def_Instancias_Equipamentos!$E$2:$E$5135, MATCH(K4419, Def_Instancias_Equipamentos!$D$2:$D$5135, 0), 1)</f>
        <v>SI-16C3</v>
      </c>
      <c r="I4419" s="27" t="str">
        <f t="array" ref="I4419">INDEX(Def_Instancias_Equipamentos!$E$2:$E$5135, MATCH(L4419, Def_Instancias_Equipamentos!$D$2:$D$5135, 0), 1)</f>
        <v>SI-16C3</v>
      </c>
      <c r="J4419" s="27" t="str">
        <f t="shared" si="26"/>
        <v>INTERNO</v>
      </c>
      <c r="K4419" s="28" t="str">
        <f>Def_Instancias_Equipamentos!$D$653</f>
        <v>SI-16C3:DI-BPMPkup-1</v>
      </c>
      <c r="L4419" s="19" t="str">
        <f>Def_Instancias_Equipamentos!$D$1164</f>
        <v>SI-16C3:DI-BPMSigPatch-1</v>
      </c>
      <c r="M4419" s="44" t="s">
        <v>77</v>
      </c>
      <c r="N4419" s="30" t="s">
        <v>48</v>
      </c>
      <c r="O4419" s="28" t="str">
        <f>Def_Sistemas_Conectores_Cabos!$B$8</f>
        <v>SMA-RP 50-ohm</v>
      </c>
      <c r="P4419" s="19" t="str">
        <f>Def_Sistemas_Conectores_Cabos!$B$8</f>
        <v>SMA-RP 50-ohm</v>
      </c>
      <c r="Q4419" s="231" t="s">
        <v>1360</v>
      </c>
      <c r="R4419" s="45">
        <v>0.5</v>
      </c>
      <c r="S4419" s="45">
        <v>0.5</v>
      </c>
      <c r="T4419" s="19" t="str">
        <f>Def_Sistemas_Conectores_Cabos!$C$8</f>
        <v>Cabo coaxial semi-rígido</v>
      </c>
      <c r="U4419" s="56"/>
      <c r="V4419" s="33"/>
      <c r="W4419" s="33"/>
      <c r="X4419" s="33"/>
    </row>
    <row r="4420" ht="15.75" customHeight="1">
      <c r="A4420" s="19" t="str">
        <f>Def_Sistemas_Conectores_Cabos!$A$22</f>
        <v>BPM de elétrons</v>
      </c>
      <c r="B4420" s="22" t="str">
        <f>Datas_Entregas!$A$3</f>
        <v>BTS/Anel</v>
      </c>
      <c r="C4420" s="25">
        <f t="array" ref="C4420">INDEX(Datas_Entregas!$B$2:$B$100, MATCH(B4420, Datas_Entregas!$A$2:$A$100, 0), 1)</f>
        <v>43296</v>
      </c>
      <c r="D4420" s="22" t="str">
        <f>Def_Status_Montagem!$A$4</f>
        <v>Comprado / Esperando entrega</v>
      </c>
      <c r="E4420" s="35" t="str">
        <f>Def_Status_Montagem!$B$4</f>
        <v>Contratada (inclui etiqueta)</v>
      </c>
      <c r="F4420" s="26"/>
      <c r="G4420" s="27"/>
      <c r="H4420" s="26" t="str">
        <f t="array" ref="H4420">INDEX(Def_Instancias_Equipamentos!$E$2:$E$5135, MATCH(K4420, Def_Instancias_Equipamentos!$D$2:$D$5135, 0), 1)</f>
        <v>SI-16C3</v>
      </c>
      <c r="I4420" s="27" t="str">
        <f t="array" ref="I4420">INDEX(Def_Instancias_Equipamentos!$E$2:$E$5135, MATCH(L4420, Def_Instancias_Equipamentos!$D$2:$D$5135, 0), 1)</f>
        <v>SI-16C3</v>
      </c>
      <c r="J4420" s="27" t="str">
        <f t="shared" si="26"/>
        <v>INTERNO</v>
      </c>
      <c r="K4420" s="28" t="str">
        <f>Def_Instancias_Equipamentos!$D$654</f>
        <v>SI-16C3:DI-BPMPkup-2</v>
      </c>
      <c r="L4420" s="19" t="str">
        <f>Def_Instancias_Equipamentos!$D$1165</f>
        <v>SI-16C3:DI-BPMSigPatch-2</v>
      </c>
      <c r="M4420" s="44" t="s">
        <v>77</v>
      </c>
      <c r="N4420" s="30" t="s">
        <v>48</v>
      </c>
      <c r="O4420" s="28" t="str">
        <f>Def_Sistemas_Conectores_Cabos!$B$8</f>
        <v>SMA-RP 50-ohm</v>
      </c>
      <c r="P4420" s="19" t="str">
        <f>Def_Sistemas_Conectores_Cabos!$B$8</f>
        <v>SMA-RP 50-ohm</v>
      </c>
      <c r="Q4420" s="231" t="s">
        <v>1360</v>
      </c>
      <c r="R4420" s="45">
        <v>0.5</v>
      </c>
      <c r="S4420" s="45">
        <v>0.5</v>
      </c>
      <c r="T4420" s="19" t="str">
        <f>Def_Sistemas_Conectores_Cabos!$C$8</f>
        <v>Cabo coaxial semi-rígido</v>
      </c>
      <c r="U4420" s="56"/>
      <c r="V4420" s="33"/>
      <c r="W4420" s="33"/>
      <c r="X4420" s="33"/>
    </row>
    <row r="4421" ht="15.75" customHeight="1">
      <c r="A4421" s="19" t="str">
        <f>Def_Sistemas_Conectores_Cabos!$A$22</f>
        <v>BPM de elétrons</v>
      </c>
      <c r="B4421" s="22" t="str">
        <f>Datas_Entregas!$A$3</f>
        <v>BTS/Anel</v>
      </c>
      <c r="C4421" s="25">
        <f t="array" ref="C4421">INDEX(Datas_Entregas!$B$2:$B$100, MATCH(B4421, Datas_Entregas!$A$2:$A$100, 0), 1)</f>
        <v>43296</v>
      </c>
      <c r="D4421" s="22" t="str">
        <f>Def_Status_Montagem!$A$4</f>
        <v>Comprado / Esperando entrega</v>
      </c>
      <c r="E4421" s="35" t="str">
        <f>Def_Status_Montagem!$B$4</f>
        <v>Contratada (inclui etiqueta)</v>
      </c>
      <c r="F4421" s="26"/>
      <c r="G4421" s="27"/>
      <c r="H4421" s="26" t="str">
        <f t="array" ref="H4421">INDEX(Def_Instancias_Equipamentos!$E$2:$E$5135, MATCH(K4421, Def_Instancias_Equipamentos!$D$2:$D$5135, 0), 1)</f>
        <v>SI-16C4</v>
      </c>
      <c r="I4421" s="27" t="str">
        <f t="array" ref="I4421">INDEX(Def_Instancias_Equipamentos!$E$2:$E$5135, MATCH(L4421, Def_Instancias_Equipamentos!$D$2:$D$5135, 0), 1)</f>
        <v>SI-16C4</v>
      </c>
      <c r="J4421" s="27" t="str">
        <f t="shared" si="26"/>
        <v>INTERNO</v>
      </c>
      <c r="K4421" s="28" t="str">
        <f>Def_Instancias_Equipamentos!$D$655</f>
        <v>SI-16C4:DI-BPMPkup</v>
      </c>
      <c r="L4421" s="19" t="str">
        <f>Def_Instancias_Equipamentos!$D$1166</f>
        <v>SI-16C4:DI-BPMSigPatch</v>
      </c>
      <c r="M4421" s="44" t="s">
        <v>77</v>
      </c>
      <c r="N4421" s="30" t="s">
        <v>48</v>
      </c>
      <c r="O4421" s="28" t="str">
        <f>Def_Sistemas_Conectores_Cabos!$B$8</f>
        <v>SMA-RP 50-ohm</v>
      </c>
      <c r="P4421" s="19" t="str">
        <f>Def_Sistemas_Conectores_Cabos!$B$8</f>
        <v>SMA-RP 50-ohm</v>
      </c>
      <c r="Q4421" s="231" t="s">
        <v>1360</v>
      </c>
      <c r="R4421" s="45">
        <v>0.5</v>
      </c>
      <c r="S4421" s="45">
        <v>0.5</v>
      </c>
      <c r="T4421" s="19" t="str">
        <f>Def_Sistemas_Conectores_Cabos!$C$8</f>
        <v>Cabo coaxial semi-rígido</v>
      </c>
      <c r="U4421" s="56"/>
      <c r="V4421" s="33"/>
      <c r="W4421" s="33"/>
      <c r="X4421" s="33"/>
    </row>
    <row r="4422" ht="15.75" customHeight="1">
      <c r="A4422" s="19" t="str">
        <f>Def_Sistemas_Conectores_Cabos!$A$22</f>
        <v>BPM de elétrons</v>
      </c>
      <c r="B4422" s="22" t="str">
        <f>Datas_Entregas!$A$3</f>
        <v>BTS/Anel</v>
      </c>
      <c r="C4422" s="25">
        <f t="array" ref="C4422">INDEX(Datas_Entregas!$B$2:$B$100, MATCH(B4422, Datas_Entregas!$A$2:$A$100, 0), 1)</f>
        <v>43296</v>
      </c>
      <c r="D4422" s="22" t="str">
        <f>Def_Status_Montagem!$A$4</f>
        <v>Comprado / Esperando entrega</v>
      </c>
      <c r="E4422" s="35" t="str">
        <f>Def_Status_Montagem!$B$4</f>
        <v>Contratada (inclui etiqueta)</v>
      </c>
      <c r="F4422" s="26"/>
      <c r="G4422" s="27"/>
      <c r="H4422" s="26" t="str">
        <f t="array" ref="H4422">INDEX(Def_Instancias_Equipamentos!$E$2:$E$5135, MATCH(K4422, Def_Instancias_Equipamentos!$D$2:$D$5135, 0), 1)</f>
        <v>SI-16M1</v>
      </c>
      <c r="I4422" s="27" t="str">
        <f t="array" ref="I4422">INDEX(Def_Instancias_Equipamentos!$E$2:$E$5135, MATCH(L4422, Def_Instancias_Equipamentos!$D$2:$D$5135, 0), 1)</f>
        <v>SI-16M1</v>
      </c>
      <c r="J4422" s="27" t="str">
        <f t="shared" si="26"/>
        <v>INTERNO</v>
      </c>
      <c r="K4422" s="28" t="str">
        <f>Def_Instancias_Equipamentos!$D$656</f>
        <v>SI-16M1:DI-BPMPkup</v>
      </c>
      <c r="L4422" s="19" t="str">
        <f>Def_Instancias_Equipamentos!$D$1167</f>
        <v>SI-16M1:DI-BPMSigPatch</v>
      </c>
      <c r="M4422" s="44" t="s">
        <v>77</v>
      </c>
      <c r="N4422" s="30" t="s">
        <v>48</v>
      </c>
      <c r="O4422" s="28" t="str">
        <f>Def_Sistemas_Conectores_Cabos!$B$8</f>
        <v>SMA-RP 50-ohm</v>
      </c>
      <c r="P4422" s="19" t="str">
        <f>Def_Sistemas_Conectores_Cabos!$B$8</f>
        <v>SMA-RP 50-ohm</v>
      </c>
      <c r="Q4422" s="231" t="s">
        <v>1360</v>
      </c>
      <c r="R4422" s="45">
        <v>0.5</v>
      </c>
      <c r="S4422" s="45">
        <v>0.5</v>
      </c>
      <c r="T4422" s="19" t="str">
        <f>Def_Sistemas_Conectores_Cabos!$C$8</f>
        <v>Cabo coaxial semi-rígido</v>
      </c>
      <c r="U4422" s="56"/>
      <c r="V4422" s="33"/>
      <c r="W4422" s="33"/>
      <c r="X4422" s="33"/>
    </row>
    <row r="4423" ht="15.75" customHeight="1">
      <c r="A4423" s="19" t="str">
        <f>Def_Sistemas_Conectores_Cabos!$A$22</f>
        <v>BPM de elétrons</v>
      </c>
      <c r="B4423" s="22" t="str">
        <f>Datas_Entregas!$A$3</f>
        <v>BTS/Anel</v>
      </c>
      <c r="C4423" s="25">
        <f t="array" ref="C4423">INDEX(Datas_Entregas!$B$2:$B$100, MATCH(B4423, Datas_Entregas!$A$2:$A$100, 0), 1)</f>
        <v>43296</v>
      </c>
      <c r="D4423" s="22" t="str">
        <f>Def_Status_Montagem!$A$4</f>
        <v>Comprado / Esperando entrega</v>
      </c>
      <c r="E4423" s="35" t="str">
        <f>Def_Status_Montagem!$B$4</f>
        <v>Contratada (inclui etiqueta)</v>
      </c>
      <c r="F4423" s="26"/>
      <c r="G4423" s="27"/>
      <c r="H4423" s="26" t="str">
        <f t="array" ref="H4423">INDEX(Def_Instancias_Equipamentos!$E$2:$E$5135, MATCH(K4423, Def_Instancias_Equipamentos!$D$2:$D$5135, 0), 1)</f>
        <v>SI-16M2</v>
      </c>
      <c r="I4423" s="27" t="str">
        <f t="array" ref="I4423">INDEX(Def_Instancias_Equipamentos!$E$2:$E$5135, MATCH(L4423, Def_Instancias_Equipamentos!$D$2:$D$5135, 0), 1)</f>
        <v>SI-16M2</v>
      </c>
      <c r="J4423" s="27" t="str">
        <f t="shared" si="26"/>
        <v>INTERNO</v>
      </c>
      <c r="K4423" s="28" t="str">
        <f>Def_Instancias_Equipamentos!$D$657</f>
        <v>SI-16M2:DI-BPMPkup</v>
      </c>
      <c r="L4423" s="19" t="str">
        <f>Def_Instancias_Equipamentos!$D$1168</f>
        <v>SI-16M2:DI-BPMSigPatch</v>
      </c>
      <c r="M4423" s="44" t="s">
        <v>77</v>
      </c>
      <c r="N4423" s="30" t="s">
        <v>48</v>
      </c>
      <c r="O4423" s="28" t="str">
        <f>Def_Sistemas_Conectores_Cabos!$B$8</f>
        <v>SMA-RP 50-ohm</v>
      </c>
      <c r="P4423" s="19" t="str">
        <f>Def_Sistemas_Conectores_Cabos!$B$8</f>
        <v>SMA-RP 50-ohm</v>
      </c>
      <c r="Q4423" s="231" t="s">
        <v>1360</v>
      </c>
      <c r="R4423" s="45">
        <v>0.5</v>
      </c>
      <c r="S4423" s="45">
        <v>0.5</v>
      </c>
      <c r="T4423" s="19" t="str">
        <f>Def_Sistemas_Conectores_Cabos!$C$8</f>
        <v>Cabo coaxial semi-rígido</v>
      </c>
      <c r="U4423" s="56"/>
      <c r="V4423" s="33"/>
      <c r="W4423" s="33"/>
      <c r="X4423" s="33"/>
    </row>
    <row r="4424" ht="15.75" customHeight="1">
      <c r="A4424" s="19" t="str">
        <f>Def_Sistemas_Conectores_Cabos!$A$22</f>
        <v>BPM de elétrons</v>
      </c>
      <c r="B4424" s="22" t="str">
        <f>Datas_Entregas!$A$3</f>
        <v>BTS/Anel</v>
      </c>
      <c r="C4424" s="25">
        <f t="array" ref="C4424">INDEX(Datas_Entregas!$B$2:$B$100, MATCH(B4424, Datas_Entregas!$A$2:$A$100, 0), 1)</f>
        <v>43296</v>
      </c>
      <c r="D4424" s="22" t="str">
        <f>Def_Status_Montagem!$A$4</f>
        <v>Comprado / Esperando entrega</v>
      </c>
      <c r="E4424" s="35" t="str">
        <f>Def_Status_Montagem!$B$4</f>
        <v>Contratada (inclui etiqueta)</v>
      </c>
      <c r="F4424" s="26"/>
      <c r="G4424" s="27"/>
      <c r="H4424" s="26" t="str">
        <f t="array" ref="H4424">INDEX(Def_Instancias_Equipamentos!$E$2:$E$5135, MATCH(K4424, Def_Instancias_Equipamentos!$D$2:$D$5135, 0), 1)</f>
        <v>SI-16SB</v>
      </c>
      <c r="I4424" s="27" t="str">
        <f t="array" ref="I4424">INDEX(Def_Instancias_Equipamentos!$E$2:$E$5135, MATCH(L4424, Def_Instancias_Equipamentos!$D$2:$D$5135, 0), 1)</f>
        <v>SI-16SB</v>
      </c>
      <c r="J4424" s="27" t="str">
        <f t="shared" si="26"/>
        <v>INTERNO</v>
      </c>
      <c r="K4424" s="28" t="str">
        <f>Def_Instancias_Equipamentos!$D$720</f>
        <v>SI-16SB:DI-BPMPkup-1</v>
      </c>
      <c r="L4424" s="19" t="str">
        <f>Def_Instancias_Equipamentos!$D$1231</f>
        <v>SI-16SB:DI-BPMSigPatch-1</v>
      </c>
      <c r="M4424" s="44" t="s">
        <v>77</v>
      </c>
      <c r="N4424" s="30" t="s">
        <v>48</v>
      </c>
      <c r="O4424" s="28" t="str">
        <f>Def_Sistemas_Conectores_Cabos!$B$8</f>
        <v>SMA-RP 50-ohm</v>
      </c>
      <c r="P4424" s="19" t="str">
        <f>Def_Sistemas_Conectores_Cabos!$B$8</f>
        <v>SMA-RP 50-ohm</v>
      </c>
      <c r="Q4424" s="231" t="s">
        <v>1360</v>
      </c>
      <c r="R4424" s="45">
        <v>0.5</v>
      </c>
      <c r="S4424" s="45">
        <v>0.5</v>
      </c>
      <c r="T4424" s="19" t="str">
        <f>Def_Sistemas_Conectores_Cabos!$C$8</f>
        <v>Cabo coaxial semi-rígido</v>
      </c>
      <c r="U4424" s="56"/>
      <c r="V4424" s="33"/>
      <c r="W4424" s="33"/>
      <c r="X4424" s="33"/>
    </row>
    <row r="4425" ht="15.75" customHeight="1">
      <c r="A4425" s="19" t="str">
        <f>Def_Sistemas_Conectores_Cabos!$A$22</f>
        <v>BPM de elétrons</v>
      </c>
      <c r="B4425" s="22" t="str">
        <f>Datas_Entregas!$A$3</f>
        <v>BTS/Anel</v>
      </c>
      <c r="C4425" s="25">
        <f t="array" ref="C4425">INDEX(Datas_Entregas!$B$2:$B$100, MATCH(B4425, Datas_Entregas!$A$2:$A$100, 0), 1)</f>
        <v>43296</v>
      </c>
      <c r="D4425" s="22" t="str">
        <f>Def_Status_Montagem!$A$4</f>
        <v>Comprado / Esperando entrega</v>
      </c>
      <c r="E4425" s="35" t="str">
        <f>Def_Status_Montagem!$B$4</f>
        <v>Contratada (inclui etiqueta)</v>
      </c>
      <c r="F4425" s="26"/>
      <c r="G4425" s="27"/>
      <c r="H4425" s="26" t="str">
        <f t="array" ref="H4425">INDEX(Def_Instancias_Equipamentos!$E$2:$E$5135, MATCH(K4425, Def_Instancias_Equipamentos!$D$2:$D$5135, 0), 1)</f>
        <v>SI-16SB</v>
      </c>
      <c r="I4425" s="27" t="str">
        <f t="array" ref="I4425">INDEX(Def_Instancias_Equipamentos!$E$2:$E$5135, MATCH(L4425, Def_Instancias_Equipamentos!$D$2:$D$5135, 0), 1)</f>
        <v>SI-16SB</v>
      </c>
      <c r="J4425" s="27" t="str">
        <f t="shared" si="26"/>
        <v>INTERNO</v>
      </c>
      <c r="K4425" s="28" t="str">
        <f>Def_Instancias_Equipamentos!$D$721</f>
        <v>SI-16SB:DI-BPMPkup-2</v>
      </c>
      <c r="L4425" s="19" t="str">
        <f>Def_Instancias_Equipamentos!$D$1232</f>
        <v>SI-16SB:DI-BPMSigPatch-2</v>
      </c>
      <c r="M4425" s="44" t="s">
        <v>77</v>
      </c>
      <c r="N4425" s="30" t="s">
        <v>48</v>
      </c>
      <c r="O4425" s="28" t="str">
        <f>Def_Sistemas_Conectores_Cabos!$B$8</f>
        <v>SMA-RP 50-ohm</v>
      </c>
      <c r="P4425" s="19" t="str">
        <f>Def_Sistemas_Conectores_Cabos!$B$8</f>
        <v>SMA-RP 50-ohm</v>
      </c>
      <c r="Q4425" s="231" t="s">
        <v>1360</v>
      </c>
      <c r="R4425" s="45">
        <v>0.5</v>
      </c>
      <c r="S4425" s="45">
        <v>0.5</v>
      </c>
      <c r="T4425" s="19" t="str">
        <f>Def_Sistemas_Conectores_Cabos!$C$8</f>
        <v>Cabo coaxial semi-rígido</v>
      </c>
      <c r="U4425" s="56"/>
      <c r="V4425" s="33"/>
      <c r="W4425" s="33"/>
      <c r="X4425" s="33"/>
    </row>
    <row r="4426" ht="15.75" customHeight="1">
      <c r="A4426" s="19" t="str">
        <f>Def_Sistemas_Conectores_Cabos!$A$22</f>
        <v>BPM de elétrons</v>
      </c>
      <c r="B4426" s="22" t="str">
        <f>Datas_Entregas!$A$3</f>
        <v>BTS/Anel</v>
      </c>
      <c r="C4426" s="25">
        <f t="array" ref="C4426">INDEX(Datas_Entregas!$B$2:$B$100, MATCH(B4426, Datas_Entregas!$A$2:$A$100, 0), 1)</f>
        <v>43296</v>
      </c>
      <c r="D4426" s="22" t="str">
        <f>Def_Status_Montagem!$A$4</f>
        <v>Comprado / Esperando entrega</v>
      </c>
      <c r="E4426" s="35" t="str">
        <f>Def_Status_Montagem!$B$4</f>
        <v>Contratada (inclui etiqueta)</v>
      </c>
      <c r="F4426" s="26"/>
      <c r="G4426" s="27"/>
      <c r="H4426" s="26" t="str">
        <f t="array" ref="H4426">INDEX(Def_Instancias_Equipamentos!$E$2:$E$5135, MATCH(K4426, Def_Instancias_Equipamentos!$D$2:$D$5135, 0), 1)</f>
        <v>SI-17C1</v>
      </c>
      <c r="I4426" s="27" t="str">
        <f t="array" ref="I4426">INDEX(Def_Instancias_Equipamentos!$E$2:$E$5135, MATCH(L4426, Def_Instancias_Equipamentos!$D$2:$D$5135, 0), 1)</f>
        <v>SI-17C1</v>
      </c>
      <c r="J4426" s="27" t="str">
        <f t="shared" si="26"/>
        <v>INTERNO</v>
      </c>
      <c r="K4426" s="28" t="str">
        <f>Def_Instancias_Equipamentos!$D$658</f>
        <v>SI-17C1:DI-BPMPkup-1</v>
      </c>
      <c r="L4426" s="19" t="str">
        <f>Def_Instancias_Equipamentos!$D$1169</f>
        <v>SI-17C1:DI-BPMSigPatch-1</v>
      </c>
      <c r="M4426" s="44" t="s">
        <v>77</v>
      </c>
      <c r="N4426" s="30" t="s">
        <v>48</v>
      </c>
      <c r="O4426" s="28" t="str">
        <f>Def_Sistemas_Conectores_Cabos!$B$8</f>
        <v>SMA-RP 50-ohm</v>
      </c>
      <c r="P4426" s="19" t="str">
        <f>Def_Sistemas_Conectores_Cabos!$B$8</f>
        <v>SMA-RP 50-ohm</v>
      </c>
      <c r="Q4426" s="231" t="s">
        <v>1360</v>
      </c>
      <c r="R4426" s="45">
        <v>0.5</v>
      </c>
      <c r="S4426" s="45">
        <v>0.5</v>
      </c>
      <c r="T4426" s="19" t="str">
        <f>Def_Sistemas_Conectores_Cabos!$C$8</f>
        <v>Cabo coaxial semi-rígido</v>
      </c>
      <c r="U4426" s="56"/>
      <c r="V4426" s="33"/>
      <c r="W4426" s="33"/>
      <c r="X4426" s="33"/>
    </row>
    <row r="4427" ht="15.75" customHeight="1">
      <c r="A4427" s="19" t="str">
        <f>Def_Sistemas_Conectores_Cabos!$A$22</f>
        <v>BPM de elétrons</v>
      </c>
      <c r="B4427" s="22" t="str">
        <f>Datas_Entregas!$A$3</f>
        <v>BTS/Anel</v>
      </c>
      <c r="C4427" s="25">
        <f t="array" ref="C4427">INDEX(Datas_Entregas!$B$2:$B$100, MATCH(B4427, Datas_Entregas!$A$2:$A$100, 0), 1)</f>
        <v>43296</v>
      </c>
      <c r="D4427" s="22" t="str">
        <f>Def_Status_Montagem!$A$4</f>
        <v>Comprado / Esperando entrega</v>
      </c>
      <c r="E4427" s="35" t="str">
        <f>Def_Status_Montagem!$B$4</f>
        <v>Contratada (inclui etiqueta)</v>
      </c>
      <c r="F4427" s="26"/>
      <c r="G4427" s="27"/>
      <c r="H4427" s="26" t="str">
        <f t="array" ref="H4427">INDEX(Def_Instancias_Equipamentos!$E$2:$E$5135, MATCH(K4427, Def_Instancias_Equipamentos!$D$2:$D$5135, 0), 1)</f>
        <v>SI-17C1</v>
      </c>
      <c r="I4427" s="27" t="str">
        <f t="array" ref="I4427">INDEX(Def_Instancias_Equipamentos!$E$2:$E$5135, MATCH(L4427, Def_Instancias_Equipamentos!$D$2:$D$5135, 0), 1)</f>
        <v>SI-17C1</v>
      </c>
      <c r="J4427" s="27" t="str">
        <f t="shared" si="26"/>
        <v>INTERNO</v>
      </c>
      <c r="K4427" s="28" t="str">
        <f>Def_Instancias_Equipamentos!$D$659</f>
        <v>SI-17C1:DI-BPMPkup-2</v>
      </c>
      <c r="L4427" s="19" t="str">
        <f>Def_Instancias_Equipamentos!$D$1170</f>
        <v>SI-17C1:DI-BPMSigPatch-2</v>
      </c>
      <c r="M4427" s="44" t="s">
        <v>77</v>
      </c>
      <c r="N4427" s="30" t="s">
        <v>48</v>
      </c>
      <c r="O4427" s="28" t="str">
        <f>Def_Sistemas_Conectores_Cabos!$B$8</f>
        <v>SMA-RP 50-ohm</v>
      </c>
      <c r="P4427" s="19" t="str">
        <f>Def_Sistemas_Conectores_Cabos!$B$8</f>
        <v>SMA-RP 50-ohm</v>
      </c>
      <c r="Q4427" s="231" t="s">
        <v>1360</v>
      </c>
      <c r="R4427" s="45">
        <v>0.5</v>
      </c>
      <c r="S4427" s="45">
        <v>0.5</v>
      </c>
      <c r="T4427" s="19" t="str">
        <f>Def_Sistemas_Conectores_Cabos!$C$8</f>
        <v>Cabo coaxial semi-rígido</v>
      </c>
      <c r="U4427" s="56"/>
      <c r="V4427" s="33"/>
      <c r="W4427" s="33"/>
      <c r="X4427" s="33"/>
    </row>
    <row r="4428" ht="15.75" customHeight="1">
      <c r="A4428" s="19" t="str">
        <f>Def_Sistemas_Conectores_Cabos!$A$22</f>
        <v>BPM de elétrons</v>
      </c>
      <c r="B4428" s="22" t="str">
        <f>Datas_Entregas!$A$3</f>
        <v>BTS/Anel</v>
      </c>
      <c r="C4428" s="25">
        <f t="array" ref="C4428">INDEX(Datas_Entregas!$B$2:$B$100, MATCH(B4428, Datas_Entregas!$A$2:$A$100, 0), 1)</f>
        <v>43296</v>
      </c>
      <c r="D4428" s="22" t="str">
        <f>Def_Status_Montagem!$A$4</f>
        <v>Comprado / Esperando entrega</v>
      </c>
      <c r="E4428" s="35" t="str">
        <f>Def_Status_Montagem!$B$4</f>
        <v>Contratada (inclui etiqueta)</v>
      </c>
      <c r="F4428" s="26"/>
      <c r="G4428" s="27"/>
      <c r="H4428" s="26" t="str">
        <f t="array" ref="H4428">INDEX(Def_Instancias_Equipamentos!$E$2:$E$5135, MATCH(K4428, Def_Instancias_Equipamentos!$D$2:$D$5135, 0), 1)</f>
        <v>SI-17C2</v>
      </c>
      <c r="I4428" s="27" t="str">
        <f t="array" ref="I4428">INDEX(Def_Instancias_Equipamentos!$E$2:$E$5135, MATCH(L4428, Def_Instancias_Equipamentos!$D$2:$D$5135, 0), 1)</f>
        <v>SI-17C2</v>
      </c>
      <c r="J4428" s="27" t="str">
        <f t="shared" si="26"/>
        <v>INTERNO</v>
      </c>
      <c r="K4428" s="28" t="str">
        <f>Def_Instancias_Equipamentos!$D$660</f>
        <v>SI-17C2:DI-BPMPkup</v>
      </c>
      <c r="L4428" s="19" t="str">
        <f>Def_Instancias_Equipamentos!$D$1171</f>
        <v>SI-17C2:DI-BPMSigPatch</v>
      </c>
      <c r="M4428" s="44" t="s">
        <v>77</v>
      </c>
      <c r="N4428" s="30" t="s">
        <v>48</v>
      </c>
      <c r="O4428" s="28" t="str">
        <f>Def_Sistemas_Conectores_Cabos!$B$8</f>
        <v>SMA-RP 50-ohm</v>
      </c>
      <c r="P4428" s="19" t="str">
        <f>Def_Sistemas_Conectores_Cabos!$B$8</f>
        <v>SMA-RP 50-ohm</v>
      </c>
      <c r="Q4428" s="231" t="s">
        <v>1360</v>
      </c>
      <c r="R4428" s="45">
        <v>0.5</v>
      </c>
      <c r="S4428" s="45">
        <v>0.5</v>
      </c>
      <c r="T4428" s="19" t="str">
        <f>Def_Sistemas_Conectores_Cabos!$C$8</f>
        <v>Cabo coaxial semi-rígido</v>
      </c>
      <c r="U4428" s="56"/>
      <c r="V4428" s="33"/>
      <c r="W4428" s="33"/>
      <c r="X4428" s="33"/>
    </row>
    <row r="4429" ht="15.75" customHeight="1">
      <c r="A4429" s="19" t="str">
        <f>Def_Sistemas_Conectores_Cabos!$A$22</f>
        <v>BPM de elétrons</v>
      </c>
      <c r="B4429" s="22" t="str">
        <f>Datas_Entregas!$A$3</f>
        <v>BTS/Anel</v>
      </c>
      <c r="C4429" s="25">
        <f t="array" ref="C4429">INDEX(Datas_Entregas!$B$2:$B$100, MATCH(B4429, Datas_Entregas!$A$2:$A$100, 0), 1)</f>
        <v>43296</v>
      </c>
      <c r="D4429" s="22" t="str">
        <f>Def_Status_Montagem!$A$4</f>
        <v>Comprado / Esperando entrega</v>
      </c>
      <c r="E4429" s="35" t="str">
        <f>Def_Status_Montagem!$B$4</f>
        <v>Contratada (inclui etiqueta)</v>
      </c>
      <c r="F4429" s="26"/>
      <c r="G4429" s="27"/>
      <c r="H4429" s="26" t="str">
        <f t="array" ref="H4429">INDEX(Def_Instancias_Equipamentos!$E$2:$E$5135, MATCH(K4429, Def_Instancias_Equipamentos!$D$2:$D$5135, 0), 1)</f>
        <v>SI-17C3</v>
      </c>
      <c r="I4429" s="27" t="str">
        <f t="array" ref="I4429">INDEX(Def_Instancias_Equipamentos!$E$2:$E$5135, MATCH(L4429, Def_Instancias_Equipamentos!$D$2:$D$5135, 0), 1)</f>
        <v>SI-17C3</v>
      </c>
      <c r="J4429" s="27" t="str">
        <f t="shared" si="26"/>
        <v>INTERNO</v>
      </c>
      <c r="K4429" s="28" t="str">
        <f>Def_Instancias_Equipamentos!$D$661</f>
        <v>SI-17C3:DI-BPMPkup-1</v>
      </c>
      <c r="L4429" s="19" t="str">
        <f>Def_Instancias_Equipamentos!$D$1172</f>
        <v>SI-17C3:DI-BPMSigPatch-1</v>
      </c>
      <c r="M4429" s="44" t="s">
        <v>77</v>
      </c>
      <c r="N4429" s="30" t="s">
        <v>48</v>
      </c>
      <c r="O4429" s="28" t="str">
        <f>Def_Sistemas_Conectores_Cabos!$B$8</f>
        <v>SMA-RP 50-ohm</v>
      </c>
      <c r="P4429" s="19" t="str">
        <f>Def_Sistemas_Conectores_Cabos!$B$8</f>
        <v>SMA-RP 50-ohm</v>
      </c>
      <c r="Q4429" s="231" t="s">
        <v>1360</v>
      </c>
      <c r="R4429" s="45">
        <v>0.5</v>
      </c>
      <c r="S4429" s="45">
        <v>0.5</v>
      </c>
      <c r="T4429" s="19" t="str">
        <f>Def_Sistemas_Conectores_Cabos!$C$8</f>
        <v>Cabo coaxial semi-rígido</v>
      </c>
      <c r="U4429" s="56"/>
      <c r="V4429" s="33"/>
      <c r="W4429" s="33"/>
      <c r="X4429" s="33"/>
    </row>
    <row r="4430" ht="15.75" customHeight="1">
      <c r="A4430" s="19" t="str">
        <f>Def_Sistemas_Conectores_Cabos!$A$22</f>
        <v>BPM de elétrons</v>
      </c>
      <c r="B4430" s="22" t="str">
        <f>Datas_Entregas!$A$3</f>
        <v>BTS/Anel</v>
      </c>
      <c r="C4430" s="25">
        <f t="array" ref="C4430">INDEX(Datas_Entregas!$B$2:$B$100, MATCH(B4430, Datas_Entregas!$A$2:$A$100, 0), 1)</f>
        <v>43296</v>
      </c>
      <c r="D4430" s="22" t="str">
        <f>Def_Status_Montagem!$A$4</f>
        <v>Comprado / Esperando entrega</v>
      </c>
      <c r="E4430" s="35" t="str">
        <f>Def_Status_Montagem!$B$4</f>
        <v>Contratada (inclui etiqueta)</v>
      </c>
      <c r="F4430" s="26"/>
      <c r="G4430" s="27"/>
      <c r="H4430" s="26" t="str">
        <f t="array" ref="H4430">INDEX(Def_Instancias_Equipamentos!$E$2:$E$5135, MATCH(K4430, Def_Instancias_Equipamentos!$D$2:$D$5135, 0), 1)</f>
        <v>SI-17C3</v>
      </c>
      <c r="I4430" s="27" t="str">
        <f t="array" ref="I4430">INDEX(Def_Instancias_Equipamentos!$E$2:$E$5135, MATCH(L4430, Def_Instancias_Equipamentos!$D$2:$D$5135, 0), 1)</f>
        <v>SI-17C3</v>
      </c>
      <c r="J4430" s="27" t="str">
        <f t="shared" si="26"/>
        <v>INTERNO</v>
      </c>
      <c r="K4430" s="28" t="str">
        <f>Def_Instancias_Equipamentos!$D$662</f>
        <v>SI-17C3:DI-BPMPkup-2</v>
      </c>
      <c r="L4430" s="19" t="str">
        <f>Def_Instancias_Equipamentos!$D$1173</f>
        <v>SI-17C3:DI-BPMSigPatch-2</v>
      </c>
      <c r="M4430" s="44" t="s">
        <v>77</v>
      </c>
      <c r="N4430" s="30" t="s">
        <v>48</v>
      </c>
      <c r="O4430" s="28" t="str">
        <f>Def_Sistemas_Conectores_Cabos!$B$8</f>
        <v>SMA-RP 50-ohm</v>
      </c>
      <c r="P4430" s="19" t="str">
        <f>Def_Sistemas_Conectores_Cabos!$B$8</f>
        <v>SMA-RP 50-ohm</v>
      </c>
      <c r="Q4430" s="231" t="s">
        <v>1360</v>
      </c>
      <c r="R4430" s="45">
        <v>0.5</v>
      </c>
      <c r="S4430" s="45">
        <v>0.5</v>
      </c>
      <c r="T4430" s="19" t="str">
        <f>Def_Sistemas_Conectores_Cabos!$C$8</f>
        <v>Cabo coaxial semi-rígido</v>
      </c>
      <c r="U4430" s="56"/>
      <c r="V4430" s="33"/>
      <c r="W4430" s="33"/>
      <c r="X4430" s="33"/>
    </row>
    <row r="4431" ht="15.75" customHeight="1">
      <c r="A4431" s="19" t="str">
        <f>Def_Sistemas_Conectores_Cabos!$A$22</f>
        <v>BPM de elétrons</v>
      </c>
      <c r="B4431" s="22" t="str">
        <f>Datas_Entregas!$A$3</f>
        <v>BTS/Anel</v>
      </c>
      <c r="C4431" s="25">
        <f t="array" ref="C4431">INDEX(Datas_Entregas!$B$2:$B$100, MATCH(B4431, Datas_Entregas!$A$2:$A$100, 0), 1)</f>
        <v>43296</v>
      </c>
      <c r="D4431" s="22" t="str">
        <f>Def_Status_Montagem!$A$4</f>
        <v>Comprado / Esperando entrega</v>
      </c>
      <c r="E4431" s="35" t="str">
        <f>Def_Status_Montagem!$B$4</f>
        <v>Contratada (inclui etiqueta)</v>
      </c>
      <c r="F4431" s="26"/>
      <c r="G4431" s="27"/>
      <c r="H4431" s="26" t="str">
        <f t="array" ref="H4431">INDEX(Def_Instancias_Equipamentos!$E$2:$E$5135, MATCH(K4431, Def_Instancias_Equipamentos!$D$2:$D$5135, 0), 1)</f>
        <v>SI-17C4</v>
      </c>
      <c r="I4431" s="27" t="str">
        <f t="array" ref="I4431">INDEX(Def_Instancias_Equipamentos!$E$2:$E$5135, MATCH(L4431, Def_Instancias_Equipamentos!$D$2:$D$5135, 0), 1)</f>
        <v>SI-17C4</v>
      </c>
      <c r="J4431" s="27" t="str">
        <f t="shared" si="26"/>
        <v>INTERNO</v>
      </c>
      <c r="K4431" s="28" t="str">
        <f>Def_Instancias_Equipamentos!$D$663</f>
        <v>SI-17C4:DI-BPMPkup</v>
      </c>
      <c r="L4431" s="19" t="str">
        <f>Def_Instancias_Equipamentos!$D$1174</f>
        <v>SI-17C4:DI-BPMSigPatch</v>
      </c>
      <c r="M4431" s="44" t="s">
        <v>77</v>
      </c>
      <c r="N4431" s="30" t="s">
        <v>48</v>
      </c>
      <c r="O4431" s="28" t="str">
        <f>Def_Sistemas_Conectores_Cabos!$B$8</f>
        <v>SMA-RP 50-ohm</v>
      </c>
      <c r="P4431" s="19" t="str">
        <f>Def_Sistemas_Conectores_Cabos!$B$8</f>
        <v>SMA-RP 50-ohm</v>
      </c>
      <c r="Q4431" s="231" t="s">
        <v>1360</v>
      </c>
      <c r="R4431" s="45">
        <v>0.5</v>
      </c>
      <c r="S4431" s="45">
        <v>0.5</v>
      </c>
      <c r="T4431" s="19" t="str">
        <f>Def_Sistemas_Conectores_Cabos!$C$8</f>
        <v>Cabo coaxial semi-rígido</v>
      </c>
      <c r="U4431" s="56"/>
      <c r="V4431" s="33"/>
      <c r="W4431" s="33"/>
      <c r="X4431" s="33"/>
    </row>
    <row r="4432" ht="15.75" customHeight="1">
      <c r="A4432" s="19" t="str">
        <f>Def_Sistemas_Conectores_Cabos!$A$22</f>
        <v>BPM de elétrons</v>
      </c>
      <c r="B4432" s="22" t="str">
        <f>Datas_Entregas!$A$3</f>
        <v>BTS/Anel</v>
      </c>
      <c r="C4432" s="25">
        <f t="array" ref="C4432">INDEX(Datas_Entregas!$B$2:$B$100, MATCH(B4432, Datas_Entregas!$A$2:$A$100, 0), 1)</f>
        <v>43296</v>
      </c>
      <c r="D4432" s="22" t="str">
        <f>Def_Status_Montagem!$A$4</f>
        <v>Comprado / Esperando entrega</v>
      </c>
      <c r="E4432" s="35" t="str">
        <f>Def_Status_Montagem!$B$4</f>
        <v>Contratada (inclui etiqueta)</v>
      </c>
      <c r="F4432" s="26"/>
      <c r="G4432" s="27"/>
      <c r="H4432" s="26" t="str">
        <f t="array" ref="H4432">INDEX(Def_Instancias_Equipamentos!$E$2:$E$5135, MATCH(K4432, Def_Instancias_Equipamentos!$D$2:$D$5135, 0), 1)</f>
        <v>SI-17M1</v>
      </c>
      <c r="I4432" s="27" t="str">
        <f t="array" ref="I4432">INDEX(Def_Instancias_Equipamentos!$E$2:$E$5135, MATCH(L4432, Def_Instancias_Equipamentos!$D$2:$D$5135, 0), 1)</f>
        <v>SI-17M1</v>
      </c>
      <c r="J4432" s="27" t="str">
        <f t="shared" si="26"/>
        <v>INTERNO</v>
      </c>
      <c r="K4432" s="28" t="str">
        <f>Def_Instancias_Equipamentos!$D$664</f>
        <v>SI-17M1:DI-BPMPkup</v>
      </c>
      <c r="L4432" s="19" t="str">
        <f>Def_Instancias_Equipamentos!$D$1175</f>
        <v>SI-17M1:DI-BPMSigPatch</v>
      </c>
      <c r="M4432" s="44" t="s">
        <v>77</v>
      </c>
      <c r="N4432" s="30" t="s">
        <v>48</v>
      </c>
      <c r="O4432" s="28" t="str">
        <f>Def_Sistemas_Conectores_Cabos!$B$8</f>
        <v>SMA-RP 50-ohm</v>
      </c>
      <c r="P4432" s="19" t="str">
        <f>Def_Sistemas_Conectores_Cabos!$B$8</f>
        <v>SMA-RP 50-ohm</v>
      </c>
      <c r="Q4432" s="231" t="s">
        <v>1360</v>
      </c>
      <c r="R4432" s="45">
        <v>0.5</v>
      </c>
      <c r="S4432" s="45">
        <v>0.5</v>
      </c>
      <c r="T4432" s="19" t="str">
        <f>Def_Sistemas_Conectores_Cabos!$C$8</f>
        <v>Cabo coaxial semi-rígido</v>
      </c>
      <c r="U4432" s="56"/>
      <c r="V4432" s="33"/>
      <c r="W4432" s="33"/>
      <c r="X4432" s="33"/>
    </row>
    <row r="4433" ht="15.75" customHeight="1">
      <c r="A4433" s="19" t="str">
        <f>Def_Sistemas_Conectores_Cabos!$A$22</f>
        <v>BPM de elétrons</v>
      </c>
      <c r="B4433" s="22" t="str">
        <f>Datas_Entregas!$A$3</f>
        <v>BTS/Anel</v>
      </c>
      <c r="C4433" s="25">
        <f t="array" ref="C4433">INDEX(Datas_Entregas!$B$2:$B$100, MATCH(B4433, Datas_Entregas!$A$2:$A$100, 0), 1)</f>
        <v>43296</v>
      </c>
      <c r="D4433" s="22" t="str">
        <f>Def_Status_Montagem!$A$4</f>
        <v>Comprado / Esperando entrega</v>
      </c>
      <c r="E4433" s="35" t="str">
        <f>Def_Status_Montagem!$B$4</f>
        <v>Contratada (inclui etiqueta)</v>
      </c>
      <c r="F4433" s="26"/>
      <c r="G4433" s="27"/>
      <c r="H4433" s="26" t="str">
        <f t="array" ref="H4433">INDEX(Def_Instancias_Equipamentos!$E$2:$E$5135, MATCH(K4433, Def_Instancias_Equipamentos!$D$2:$D$5135, 0), 1)</f>
        <v>SI-17M2</v>
      </c>
      <c r="I4433" s="27" t="str">
        <f t="array" ref="I4433">INDEX(Def_Instancias_Equipamentos!$E$2:$E$5135, MATCH(L4433, Def_Instancias_Equipamentos!$D$2:$D$5135, 0), 1)</f>
        <v>SI-17M2</v>
      </c>
      <c r="J4433" s="27" t="str">
        <f t="shared" si="26"/>
        <v>INTERNO</v>
      </c>
      <c r="K4433" s="28" t="str">
        <f>Def_Instancias_Equipamentos!$D$665</f>
        <v>SI-17M2:DI-BPMPkup</v>
      </c>
      <c r="L4433" s="19" t="str">
        <f>Def_Instancias_Equipamentos!$D$1176</f>
        <v>SI-17M2:DI-BPMSigPatch</v>
      </c>
      <c r="M4433" s="44" t="s">
        <v>77</v>
      </c>
      <c r="N4433" s="30" t="s">
        <v>48</v>
      </c>
      <c r="O4433" s="28" t="str">
        <f>Def_Sistemas_Conectores_Cabos!$B$8</f>
        <v>SMA-RP 50-ohm</v>
      </c>
      <c r="P4433" s="19" t="str">
        <f>Def_Sistemas_Conectores_Cabos!$B$8</f>
        <v>SMA-RP 50-ohm</v>
      </c>
      <c r="Q4433" s="231" t="s">
        <v>1360</v>
      </c>
      <c r="R4433" s="45">
        <v>0.5</v>
      </c>
      <c r="S4433" s="45">
        <v>0.5</v>
      </c>
      <c r="T4433" s="19" t="str">
        <f>Def_Sistemas_Conectores_Cabos!$C$8</f>
        <v>Cabo coaxial semi-rígido</v>
      </c>
      <c r="U4433" s="56"/>
      <c r="V4433" s="33"/>
      <c r="W4433" s="33"/>
      <c r="X4433" s="33"/>
    </row>
    <row r="4434" ht="15.75" customHeight="1">
      <c r="A4434" s="19" t="str">
        <f>Def_Sistemas_Conectores_Cabos!$A$22</f>
        <v>BPM de elétrons</v>
      </c>
      <c r="B4434" s="22" t="str">
        <f>Datas_Entregas!$A$3</f>
        <v>BTS/Anel</v>
      </c>
      <c r="C4434" s="25">
        <f t="array" ref="C4434">INDEX(Datas_Entregas!$B$2:$B$100, MATCH(B4434, Datas_Entregas!$A$2:$A$100, 0), 1)</f>
        <v>43296</v>
      </c>
      <c r="D4434" s="22" t="str">
        <f>Def_Status_Montagem!$A$4</f>
        <v>Comprado / Esperando entrega</v>
      </c>
      <c r="E4434" s="35" t="str">
        <f>Def_Status_Montagem!$B$4</f>
        <v>Contratada (inclui etiqueta)</v>
      </c>
      <c r="F4434" s="26"/>
      <c r="G4434" s="27"/>
      <c r="H4434" s="26" t="str">
        <f t="array" ref="H4434">INDEX(Def_Instancias_Equipamentos!$E$2:$E$5135, MATCH(K4434, Def_Instancias_Equipamentos!$D$2:$D$5135, 0), 1)</f>
        <v>SI-17SA</v>
      </c>
      <c r="I4434" s="27" t="str">
        <f t="array" ref="I4434">INDEX(Def_Instancias_Equipamentos!$E$2:$E$5135, MATCH(L4434, Def_Instancias_Equipamentos!$D$2:$D$5135, 0), 1)</f>
        <v>SI-17SA</v>
      </c>
      <c r="J4434" s="27" t="str">
        <f t="shared" si="26"/>
        <v>INTERNO</v>
      </c>
      <c r="K4434" s="28" t="str">
        <f>Def_Instancias_Equipamentos!$D$722</f>
        <v>SI-17SA:DI-BPMPkup-1</v>
      </c>
      <c r="L4434" s="19" t="str">
        <f>Def_Instancias_Equipamentos!$D$1233</f>
        <v>SI-17SA:DI-BPMSigPatch-1</v>
      </c>
      <c r="M4434" s="44" t="s">
        <v>77</v>
      </c>
      <c r="N4434" s="30" t="s">
        <v>48</v>
      </c>
      <c r="O4434" s="28" t="str">
        <f>Def_Sistemas_Conectores_Cabos!$B$8</f>
        <v>SMA-RP 50-ohm</v>
      </c>
      <c r="P4434" s="19" t="str">
        <f>Def_Sistemas_Conectores_Cabos!$B$8</f>
        <v>SMA-RP 50-ohm</v>
      </c>
      <c r="Q4434" s="231" t="s">
        <v>1360</v>
      </c>
      <c r="R4434" s="45">
        <v>0.5</v>
      </c>
      <c r="S4434" s="45">
        <v>0.5</v>
      </c>
      <c r="T4434" s="19" t="str">
        <f>Def_Sistemas_Conectores_Cabos!$C$8</f>
        <v>Cabo coaxial semi-rígido</v>
      </c>
      <c r="U4434" s="56"/>
      <c r="V4434" s="33"/>
      <c r="W4434" s="33"/>
      <c r="X4434" s="33"/>
    </row>
    <row r="4435" ht="15.75" customHeight="1">
      <c r="A4435" s="19" t="str">
        <f>Def_Sistemas_Conectores_Cabos!$A$22</f>
        <v>BPM de elétrons</v>
      </c>
      <c r="B4435" s="22" t="str">
        <f>Datas_Entregas!$A$3</f>
        <v>BTS/Anel</v>
      </c>
      <c r="C4435" s="25">
        <f t="array" ref="C4435">INDEX(Datas_Entregas!$B$2:$B$100, MATCH(B4435, Datas_Entregas!$A$2:$A$100, 0), 1)</f>
        <v>43296</v>
      </c>
      <c r="D4435" s="22" t="str">
        <f>Def_Status_Montagem!$A$4</f>
        <v>Comprado / Esperando entrega</v>
      </c>
      <c r="E4435" s="35" t="str">
        <f>Def_Status_Montagem!$B$4</f>
        <v>Contratada (inclui etiqueta)</v>
      </c>
      <c r="F4435" s="26"/>
      <c r="G4435" s="27"/>
      <c r="H4435" s="26" t="str">
        <f t="array" ref="H4435">INDEX(Def_Instancias_Equipamentos!$E$2:$E$5135, MATCH(K4435, Def_Instancias_Equipamentos!$D$2:$D$5135, 0), 1)</f>
        <v>SI-17SA</v>
      </c>
      <c r="I4435" s="27" t="str">
        <f t="array" ref="I4435">INDEX(Def_Instancias_Equipamentos!$E$2:$E$5135, MATCH(L4435, Def_Instancias_Equipamentos!$D$2:$D$5135, 0), 1)</f>
        <v>SI-17SA</v>
      </c>
      <c r="J4435" s="27" t="str">
        <f t="shared" si="26"/>
        <v>INTERNO</v>
      </c>
      <c r="K4435" s="28" t="str">
        <f>Def_Instancias_Equipamentos!$D$723</f>
        <v>SI-17SA:DI-BPMPkup-2</v>
      </c>
      <c r="L4435" s="19" t="str">
        <f>Def_Instancias_Equipamentos!$D$1234</f>
        <v>SI-17SA:DI-BPMSigPatch-2</v>
      </c>
      <c r="M4435" s="44" t="s">
        <v>77</v>
      </c>
      <c r="N4435" s="30" t="s">
        <v>48</v>
      </c>
      <c r="O4435" s="28" t="str">
        <f>Def_Sistemas_Conectores_Cabos!$B$8</f>
        <v>SMA-RP 50-ohm</v>
      </c>
      <c r="P4435" s="19" t="str">
        <f>Def_Sistemas_Conectores_Cabos!$B$8</f>
        <v>SMA-RP 50-ohm</v>
      </c>
      <c r="Q4435" s="231" t="s">
        <v>1360</v>
      </c>
      <c r="R4435" s="45">
        <v>0.5</v>
      </c>
      <c r="S4435" s="45">
        <v>0.5</v>
      </c>
      <c r="T4435" s="19" t="str">
        <f>Def_Sistemas_Conectores_Cabos!$C$8</f>
        <v>Cabo coaxial semi-rígido</v>
      </c>
      <c r="U4435" s="56"/>
      <c r="V4435" s="33"/>
      <c r="W4435" s="33"/>
      <c r="X4435" s="33"/>
    </row>
    <row r="4436" ht="15.75" customHeight="1">
      <c r="A4436" s="19" t="str">
        <f>Def_Sistemas_Conectores_Cabos!$A$22</f>
        <v>BPM de elétrons</v>
      </c>
      <c r="B4436" s="22" t="str">
        <f>Datas_Entregas!$A$3</f>
        <v>BTS/Anel</v>
      </c>
      <c r="C4436" s="25">
        <f t="array" ref="C4436">INDEX(Datas_Entregas!$B$2:$B$100, MATCH(B4436, Datas_Entregas!$A$2:$A$100, 0), 1)</f>
        <v>43296</v>
      </c>
      <c r="D4436" s="22" t="str">
        <f>Def_Status_Montagem!$A$4</f>
        <v>Comprado / Esperando entrega</v>
      </c>
      <c r="E4436" s="35" t="str">
        <f>Def_Status_Montagem!$B$4</f>
        <v>Contratada (inclui etiqueta)</v>
      </c>
      <c r="F4436" s="26"/>
      <c r="G4436" s="27"/>
      <c r="H4436" s="26" t="str">
        <f t="array" ref="H4436">INDEX(Def_Instancias_Equipamentos!$E$2:$E$5135, MATCH(K4436, Def_Instancias_Equipamentos!$D$2:$D$5135, 0), 1)</f>
        <v>SI-18C1</v>
      </c>
      <c r="I4436" s="27" t="str">
        <f t="array" ref="I4436">INDEX(Def_Instancias_Equipamentos!$E$2:$E$5135, MATCH(L4436, Def_Instancias_Equipamentos!$D$2:$D$5135, 0), 1)</f>
        <v>SI-18C1</v>
      </c>
      <c r="J4436" s="27" t="str">
        <f t="shared" si="26"/>
        <v>INTERNO</v>
      </c>
      <c r="K4436" s="28" t="str">
        <f>Def_Instancias_Equipamentos!$D$666</f>
        <v>SI-18C1:DI-BPMPkup-1</v>
      </c>
      <c r="L4436" s="19" t="str">
        <f>Def_Instancias_Equipamentos!$D$1177</f>
        <v>SI-18C1:DI-BPMSigPatch-1</v>
      </c>
      <c r="M4436" s="44" t="s">
        <v>77</v>
      </c>
      <c r="N4436" s="30" t="s">
        <v>48</v>
      </c>
      <c r="O4436" s="28" t="str">
        <f>Def_Sistemas_Conectores_Cabos!$B$8</f>
        <v>SMA-RP 50-ohm</v>
      </c>
      <c r="P4436" s="19" t="str">
        <f>Def_Sistemas_Conectores_Cabos!$B$8</f>
        <v>SMA-RP 50-ohm</v>
      </c>
      <c r="Q4436" s="231" t="s">
        <v>1360</v>
      </c>
      <c r="R4436" s="45">
        <v>0.5</v>
      </c>
      <c r="S4436" s="45">
        <v>0.5</v>
      </c>
      <c r="T4436" s="19" t="str">
        <f>Def_Sistemas_Conectores_Cabos!$C$8</f>
        <v>Cabo coaxial semi-rígido</v>
      </c>
      <c r="U4436" s="56"/>
      <c r="V4436" s="33"/>
      <c r="W4436" s="33"/>
      <c r="X4436" s="33"/>
    </row>
    <row r="4437" ht="15.75" customHeight="1">
      <c r="A4437" s="19" t="str">
        <f>Def_Sistemas_Conectores_Cabos!$A$22</f>
        <v>BPM de elétrons</v>
      </c>
      <c r="B4437" s="22" t="str">
        <f>Datas_Entregas!$A$3</f>
        <v>BTS/Anel</v>
      </c>
      <c r="C4437" s="25">
        <f t="array" ref="C4437">INDEX(Datas_Entregas!$B$2:$B$100, MATCH(B4437, Datas_Entregas!$A$2:$A$100, 0), 1)</f>
        <v>43296</v>
      </c>
      <c r="D4437" s="22" t="str">
        <f>Def_Status_Montagem!$A$4</f>
        <v>Comprado / Esperando entrega</v>
      </c>
      <c r="E4437" s="35" t="str">
        <f>Def_Status_Montagem!$B$4</f>
        <v>Contratada (inclui etiqueta)</v>
      </c>
      <c r="F4437" s="26"/>
      <c r="G4437" s="27"/>
      <c r="H4437" s="26" t="str">
        <f t="array" ref="H4437">INDEX(Def_Instancias_Equipamentos!$E$2:$E$5135, MATCH(K4437, Def_Instancias_Equipamentos!$D$2:$D$5135, 0), 1)</f>
        <v>SI-18C1</v>
      </c>
      <c r="I4437" s="27" t="str">
        <f t="array" ref="I4437">INDEX(Def_Instancias_Equipamentos!$E$2:$E$5135, MATCH(L4437, Def_Instancias_Equipamentos!$D$2:$D$5135, 0), 1)</f>
        <v>SI-18C1</v>
      </c>
      <c r="J4437" s="27" t="str">
        <f t="shared" si="26"/>
        <v>INTERNO</v>
      </c>
      <c r="K4437" s="28" t="str">
        <f>Def_Instancias_Equipamentos!$D$667</f>
        <v>SI-18C1:DI-BPMPkup-2</v>
      </c>
      <c r="L4437" s="19" t="str">
        <f>Def_Instancias_Equipamentos!$D$1178</f>
        <v>SI-18C1:DI-BPMSigPatch-2</v>
      </c>
      <c r="M4437" s="44" t="s">
        <v>77</v>
      </c>
      <c r="N4437" s="30" t="s">
        <v>48</v>
      </c>
      <c r="O4437" s="28" t="str">
        <f>Def_Sistemas_Conectores_Cabos!$B$8</f>
        <v>SMA-RP 50-ohm</v>
      </c>
      <c r="P4437" s="19" t="str">
        <f>Def_Sistemas_Conectores_Cabos!$B$8</f>
        <v>SMA-RP 50-ohm</v>
      </c>
      <c r="Q4437" s="231" t="s">
        <v>1360</v>
      </c>
      <c r="R4437" s="45">
        <v>0.5</v>
      </c>
      <c r="S4437" s="45">
        <v>0.5</v>
      </c>
      <c r="T4437" s="19" t="str">
        <f>Def_Sistemas_Conectores_Cabos!$C$8</f>
        <v>Cabo coaxial semi-rígido</v>
      </c>
      <c r="U4437" s="56"/>
      <c r="V4437" s="33"/>
      <c r="W4437" s="33"/>
      <c r="X4437" s="33"/>
    </row>
    <row r="4438" ht="15.75" customHeight="1">
      <c r="A4438" s="19" t="str">
        <f>Def_Sistemas_Conectores_Cabos!$A$22</f>
        <v>BPM de elétrons</v>
      </c>
      <c r="B4438" s="22" t="str">
        <f>Datas_Entregas!$A$3</f>
        <v>BTS/Anel</v>
      </c>
      <c r="C4438" s="25">
        <f t="array" ref="C4438">INDEX(Datas_Entregas!$B$2:$B$100, MATCH(B4438, Datas_Entregas!$A$2:$A$100, 0), 1)</f>
        <v>43296</v>
      </c>
      <c r="D4438" s="22" t="str">
        <f>Def_Status_Montagem!$A$4</f>
        <v>Comprado / Esperando entrega</v>
      </c>
      <c r="E4438" s="35" t="str">
        <f>Def_Status_Montagem!$B$4</f>
        <v>Contratada (inclui etiqueta)</v>
      </c>
      <c r="F4438" s="26"/>
      <c r="G4438" s="27"/>
      <c r="H4438" s="26" t="str">
        <f t="array" ref="H4438">INDEX(Def_Instancias_Equipamentos!$E$2:$E$5135, MATCH(K4438, Def_Instancias_Equipamentos!$D$2:$D$5135, 0), 1)</f>
        <v>SI-18C2</v>
      </c>
      <c r="I4438" s="27" t="str">
        <f t="array" ref="I4438">INDEX(Def_Instancias_Equipamentos!$E$2:$E$5135, MATCH(L4438, Def_Instancias_Equipamentos!$D$2:$D$5135, 0), 1)</f>
        <v>SI-18C2</v>
      </c>
      <c r="J4438" s="27" t="str">
        <f t="shared" si="26"/>
        <v>INTERNO</v>
      </c>
      <c r="K4438" s="28" t="str">
        <f>Def_Instancias_Equipamentos!$D$668</f>
        <v>SI-18C2:DI-BPMPkup</v>
      </c>
      <c r="L4438" s="19" t="str">
        <f>Def_Instancias_Equipamentos!$D$1179</f>
        <v>SI-18C2:DI-BPMSigPatch</v>
      </c>
      <c r="M4438" s="44" t="s">
        <v>77</v>
      </c>
      <c r="N4438" s="30" t="s">
        <v>48</v>
      </c>
      <c r="O4438" s="28" t="str">
        <f>Def_Sistemas_Conectores_Cabos!$B$8</f>
        <v>SMA-RP 50-ohm</v>
      </c>
      <c r="P4438" s="19" t="str">
        <f>Def_Sistemas_Conectores_Cabos!$B$8</f>
        <v>SMA-RP 50-ohm</v>
      </c>
      <c r="Q4438" s="231" t="s">
        <v>1360</v>
      </c>
      <c r="R4438" s="45">
        <v>0.5</v>
      </c>
      <c r="S4438" s="45">
        <v>0.5</v>
      </c>
      <c r="T4438" s="19" t="str">
        <f>Def_Sistemas_Conectores_Cabos!$C$8</f>
        <v>Cabo coaxial semi-rígido</v>
      </c>
      <c r="U4438" s="56"/>
      <c r="V4438" s="33"/>
      <c r="W4438" s="33"/>
      <c r="X4438" s="33"/>
    </row>
    <row r="4439" ht="15.75" customHeight="1">
      <c r="A4439" s="19" t="str">
        <f>Def_Sistemas_Conectores_Cabos!$A$22</f>
        <v>BPM de elétrons</v>
      </c>
      <c r="B4439" s="22" t="str">
        <f>Datas_Entregas!$A$3</f>
        <v>BTS/Anel</v>
      </c>
      <c r="C4439" s="25">
        <f t="array" ref="C4439">INDEX(Datas_Entregas!$B$2:$B$100, MATCH(B4439, Datas_Entregas!$A$2:$A$100, 0), 1)</f>
        <v>43296</v>
      </c>
      <c r="D4439" s="22" t="str">
        <f>Def_Status_Montagem!$A$4</f>
        <v>Comprado / Esperando entrega</v>
      </c>
      <c r="E4439" s="35" t="str">
        <f>Def_Status_Montagem!$B$4</f>
        <v>Contratada (inclui etiqueta)</v>
      </c>
      <c r="F4439" s="26"/>
      <c r="G4439" s="27"/>
      <c r="H4439" s="26" t="str">
        <f t="array" ref="H4439">INDEX(Def_Instancias_Equipamentos!$E$2:$E$5135, MATCH(K4439, Def_Instancias_Equipamentos!$D$2:$D$5135, 0), 1)</f>
        <v>SI-18C3</v>
      </c>
      <c r="I4439" s="27" t="str">
        <f t="array" ref="I4439">INDEX(Def_Instancias_Equipamentos!$E$2:$E$5135, MATCH(L4439, Def_Instancias_Equipamentos!$D$2:$D$5135, 0), 1)</f>
        <v>SI-18C3</v>
      </c>
      <c r="J4439" s="27" t="str">
        <f t="shared" si="26"/>
        <v>INTERNO</v>
      </c>
      <c r="K4439" s="28" t="str">
        <f>Def_Instancias_Equipamentos!$D$669</f>
        <v>SI-18C3:DI-BPMPkup-1</v>
      </c>
      <c r="L4439" s="19" t="str">
        <f>Def_Instancias_Equipamentos!$D$1180</f>
        <v>SI-18C3:DI-BPMSigPatch-1</v>
      </c>
      <c r="M4439" s="44" t="s">
        <v>77</v>
      </c>
      <c r="N4439" s="30" t="s">
        <v>48</v>
      </c>
      <c r="O4439" s="28" t="str">
        <f>Def_Sistemas_Conectores_Cabos!$B$8</f>
        <v>SMA-RP 50-ohm</v>
      </c>
      <c r="P4439" s="19" t="str">
        <f>Def_Sistemas_Conectores_Cabos!$B$8</f>
        <v>SMA-RP 50-ohm</v>
      </c>
      <c r="Q4439" s="231" t="s">
        <v>1360</v>
      </c>
      <c r="R4439" s="45">
        <v>0.5</v>
      </c>
      <c r="S4439" s="45">
        <v>0.5</v>
      </c>
      <c r="T4439" s="19" t="str">
        <f>Def_Sistemas_Conectores_Cabos!$C$8</f>
        <v>Cabo coaxial semi-rígido</v>
      </c>
      <c r="U4439" s="56"/>
      <c r="V4439" s="33"/>
      <c r="W4439" s="33"/>
      <c r="X4439" s="33"/>
    </row>
    <row r="4440" ht="15.75" customHeight="1">
      <c r="A4440" s="19" t="str">
        <f>Def_Sistemas_Conectores_Cabos!$A$22</f>
        <v>BPM de elétrons</v>
      </c>
      <c r="B4440" s="22" t="str">
        <f>Datas_Entregas!$A$3</f>
        <v>BTS/Anel</v>
      </c>
      <c r="C4440" s="25">
        <f t="array" ref="C4440">INDEX(Datas_Entregas!$B$2:$B$100, MATCH(B4440, Datas_Entregas!$A$2:$A$100, 0), 1)</f>
        <v>43296</v>
      </c>
      <c r="D4440" s="22" t="str">
        <f>Def_Status_Montagem!$A$4</f>
        <v>Comprado / Esperando entrega</v>
      </c>
      <c r="E4440" s="35" t="str">
        <f>Def_Status_Montagem!$B$4</f>
        <v>Contratada (inclui etiqueta)</v>
      </c>
      <c r="F4440" s="26"/>
      <c r="G4440" s="27"/>
      <c r="H4440" s="26" t="str">
        <f t="array" ref="H4440">INDEX(Def_Instancias_Equipamentos!$E$2:$E$5135, MATCH(K4440, Def_Instancias_Equipamentos!$D$2:$D$5135, 0), 1)</f>
        <v>SI-18C3</v>
      </c>
      <c r="I4440" s="27" t="str">
        <f t="array" ref="I4440">INDEX(Def_Instancias_Equipamentos!$E$2:$E$5135, MATCH(L4440, Def_Instancias_Equipamentos!$D$2:$D$5135, 0), 1)</f>
        <v>SI-18C3</v>
      </c>
      <c r="J4440" s="27" t="str">
        <f t="shared" si="26"/>
        <v>INTERNO</v>
      </c>
      <c r="K4440" s="28" t="str">
        <f>Def_Instancias_Equipamentos!$D$670</f>
        <v>SI-18C3:DI-BPMPkup-2</v>
      </c>
      <c r="L4440" s="19" t="str">
        <f>Def_Instancias_Equipamentos!$D$1181</f>
        <v>SI-18C3:DI-BPMSigPatch-2</v>
      </c>
      <c r="M4440" s="44" t="s">
        <v>77</v>
      </c>
      <c r="N4440" s="30" t="s">
        <v>48</v>
      </c>
      <c r="O4440" s="28" t="str">
        <f>Def_Sistemas_Conectores_Cabos!$B$8</f>
        <v>SMA-RP 50-ohm</v>
      </c>
      <c r="P4440" s="19" t="str">
        <f>Def_Sistemas_Conectores_Cabos!$B$8</f>
        <v>SMA-RP 50-ohm</v>
      </c>
      <c r="Q4440" s="231" t="s">
        <v>1360</v>
      </c>
      <c r="R4440" s="45">
        <v>0.5</v>
      </c>
      <c r="S4440" s="45">
        <v>0.5</v>
      </c>
      <c r="T4440" s="19" t="str">
        <f>Def_Sistemas_Conectores_Cabos!$C$8</f>
        <v>Cabo coaxial semi-rígido</v>
      </c>
      <c r="U4440" s="56"/>
      <c r="V4440" s="33"/>
      <c r="W4440" s="33"/>
      <c r="X4440" s="33"/>
    </row>
    <row r="4441" ht="15.75" customHeight="1">
      <c r="A4441" s="19" t="str">
        <f>Def_Sistemas_Conectores_Cabos!$A$22</f>
        <v>BPM de elétrons</v>
      </c>
      <c r="B4441" s="22" t="str">
        <f>Datas_Entregas!$A$3</f>
        <v>BTS/Anel</v>
      </c>
      <c r="C4441" s="25">
        <f t="array" ref="C4441">INDEX(Datas_Entregas!$B$2:$B$100, MATCH(B4441, Datas_Entregas!$A$2:$A$100, 0), 1)</f>
        <v>43296</v>
      </c>
      <c r="D4441" s="22" t="str">
        <f>Def_Status_Montagem!$A$4</f>
        <v>Comprado / Esperando entrega</v>
      </c>
      <c r="E4441" s="35" t="str">
        <f>Def_Status_Montagem!$B$4</f>
        <v>Contratada (inclui etiqueta)</v>
      </c>
      <c r="F4441" s="26"/>
      <c r="G4441" s="27"/>
      <c r="H4441" s="26" t="str">
        <f t="array" ref="H4441">INDEX(Def_Instancias_Equipamentos!$E$2:$E$5135, MATCH(K4441, Def_Instancias_Equipamentos!$D$2:$D$5135, 0), 1)</f>
        <v>SI-18C4</v>
      </c>
      <c r="I4441" s="27" t="str">
        <f t="array" ref="I4441">INDEX(Def_Instancias_Equipamentos!$E$2:$E$5135, MATCH(L4441, Def_Instancias_Equipamentos!$D$2:$D$5135, 0), 1)</f>
        <v>SI-18C4</v>
      </c>
      <c r="J4441" s="27" t="str">
        <f t="shared" si="26"/>
        <v>INTERNO</v>
      </c>
      <c r="K4441" s="28" t="str">
        <f>Def_Instancias_Equipamentos!$D$671</f>
        <v>SI-18C4:DI-BPMPkup</v>
      </c>
      <c r="L4441" s="19" t="str">
        <f>Def_Instancias_Equipamentos!$D$1182</f>
        <v>SI-18C4:DI-BPMSigPatch</v>
      </c>
      <c r="M4441" s="44" t="s">
        <v>77</v>
      </c>
      <c r="N4441" s="30" t="s">
        <v>48</v>
      </c>
      <c r="O4441" s="28" t="str">
        <f>Def_Sistemas_Conectores_Cabos!$B$8</f>
        <v>SMA-RP 50-ohm</v>
      </c>
      <c r="P4441" s="19" t="str">
        <f>Def_Sistemas_Conectores_Cabos!$B$8</f>
        <v>SMA-RP 50-ohm</v>
      </c>
      <c r="Q4441" s="231" t="s">
        <v>1360</v>
      </c>
      <c r="R4441" s="45">
        <v>0.5</v>
      </c>
      <c r="S4441" s="45">
        <v>0.5</v>
      </c>
      <c r="T4441" s="19" t="str">
        <f>Def_Sistemas_Conectores_Cabos!$C$8</f>
        <v>Cabo coaxial semi-rígido</v>
      </c>
      <c r="U4441" s="56"/>
      <c r="V4441" s="33"/>
      <c r="W4441" s="33"/>
      <c r="X4441" s="33"/>
    </row>
    <row r="4442" ht="15.75" customHeight="1">
      <c r="A4442" s="19" t="str">
        <f>Def_Sistemas_Conectores_Cabos!$A$22</f>
        <v>BPM de elétrons</v>
      </c>
      <c r="B4442" s="22" t="str">
        <f>Datas_Entregas!$A$3</f>
        <v>BTS/Anel</v>
      </c>
      <c r="C4442" s="25">
        <f t="array" ref="C4442">INDEX(Datas_Entregas!$B$2:$B$100, MATCH(B4442, Datas_Entregas!$A$2:$A$100, 0), 1)</f>
        <v>43296</v>
      </c>
      <c r="D4442" s="22" t="str">
        <f>Def_Status_Montagem!$A$4</f>
        <v>Comprado / Esperando entrega</v>
      </c>
      <c r="E4442" s="35" t="str">
        <f>Def_Status_Montagem!$B$4</f>
        <v>Contratada (inclui etiqueta)</v>
      </c>
      <c r="F4442" s="26"/>
      <c r="G4442" s="27"/>
      <c r="H4442" s="26" t="str">
        <f t="array" ref="H4442">INDEX(Def_Instancias_Equipamentos!$E$2:$E$5135, MATCH(K4442, Def_Instancias_Equipamentos!$D$2:$D$5135, 0), 1)</f>
        <v>SI-18M1</v>
      </c>
      <c r="I4442" s="27" t="str">
        <f t="array" ref="I4442">INDEX(Def_Instancias_Equipamentos!$E$2:$E$5135, MATCH(L4442, Def_Instancias_Equipamentos!$D$2:$D$5135, 0), 1)</f>
        <v>SI-18M1</v>
      </c>
      <c r="J4442" s="27" t="str">
        <f t="shared" si="26"/>
        <v>INTERNO</v>
      </c>
      <c r="K4442" s="28" t="str">
        <f>Def_Instancias_Equipamentos!$D$672</f>
        <v>SI-18M1:DI-BPMPkup</v>
      </c>
      <c r="L4442" s="19" t="str">
        <f>Def_Instancias_Equipamentos!$D$1183</f>
        <v>SI-18M1:DI-BPMSigPatch</v>
      </c>
      <c r="M4442" s="44" t="s">
        <v>77</v>
      </c>
      <c r="N4442" s="30" t="s">
        <v>48</v>
      </c>
      <c r="O4442" s="28" t="str">
        <f>Def_Sistemas_Conectores_Cabos!$B$8</f>
        <v>SMA-RP 50-ohm</v>
      </c>
      <c r="P4442" s="19" t="str">
        <f>Def_Sistemas_Conectores_Cabos!$B$8</f>
        <v>SMA-RP 50-ohm</v>
      </c>
      <c r="Q4442" s="231" t="s">
        <v>1360</v>
      </c>
      <c r="R4442" s="45">
        <v>0.5</v>
      </c>
      <c r="S4442" s="45">
        <v>0.5</v>
      </c>
      <c r="T4442" s="19" t="str">
        <f>Def_Sistemas_Conectores_Cabos!$C$8</f>
        <v>Cabo coaxial semi-rígido</v>
      </c>
      <c r="U4442" s="56"/>
      <c r="V4442" s="33"/>
      <c r="W4442" s="33"/>
      <c r="X4442" s="33"/>
    </row>
    <row r="4443" ht="15.75" customHeight="1">
      <c r="A4443" s="19" t="str">
        <f>Def_Sistemas_Conectores_Cabos!$A$22</f>
        <v>BPM de elétrons</v>
      </c>
      <c r="B4443" s="22" t="str">
        <f>Datas_Entregas!$A$3</f>
        <v>BTS/Anel</v>
      </c>
      <c r="C4443" s="25">
        <f t="array" ref="C4443">INDEX(Datas_Entregas!$B$2:$B$100, MATCH(B4443, Datas_Entregas!$A$2:$A$100, 0), 1)</f>
        <v>43296</v>
      </c>
      <c r="D4443" s="22" t="str">
        <f>Def_Status_Montagem!$A$4</f>
        <v>Comprado / Esperando entrega</v>
      </c>
      <c r="E4443" s="35" t="str">
        <f>Def_Status_Montagem!$B$4</f>
        <v>Contratada (inclui etiqueta)</v>
      </c>
      <c r="F4443" s="26"/>
      <c r="G4443" s="27"/>
      <c r="H4443" s="26" t="str">
        <f t="array" ref="H4443">INDEX(Def_Instancias_Equipamentos!$E$2:$E$5135, MATCH(K4443, Def_Instancias_Equipamentos!$D$2:$D$5135, 0), 1)</f>
        <v>SI-18M2</v>
      </c>
      <c r="I4443" s="27" t="str">
        <f t="array" ref="I4443">INDEX(Def_Instancias_Equipamentos!$E$2:$E$5135, MATCH(L4443, Def_Instancias_Equipamentos!$D$2:$D$5135, 0), 1)</f>
        <v>SI-18M2</v>
      </c>
      <c r="J4443" s="27" t="str">
        <f t="shared" si="26"/>
        <v>INTERNO</v>
      </c>
      <c r="K4443" s="28" t="str">
        <f>Def_Instancias_Equipamentos!$D$673</f>
        <v>SI-18M2:DI-BPMPkup</v>
      </c>
      <c r="L4443" s="19" t="str">
        <f>Def_Instancias_Equipamentos!$D$1184</f>
        <v>SI-18M2:DI-BPMSigPatch</v>
      </c>
      <c r="M4443" s="44" t="s">
        <v>77</v>
      </c>
      <c r="N4443" s="30" t="s">
        <v>48</v>
      </c>
      <c r="O4443" s="28" t="str">
        <f>Def_Sistemas_Conectores_Cabos!$B$8</f>
        <v>SMA-RP 50-ohm</v>
      </c>
      <c r="P4443" s="19" t="str">
        <f>Def_Sistemas_Conectores_Cabos!$B$8</f>
        <v>SMA-RP 50-ohm</v>
      </c>
      <c r="Q4443" s="231" t="s">
        <v>1360</v>
      </c>
      <c r="R4443" s="45">
        <v>0.5</v>
      </c>
      <c r="S4443" s="45">
        <v>0.5</v>
      </c>
      <c r="T4443" s="19" t="str">
        <f>Def_Sistemas_Conectores_Cabos!$C$8</f>
        <v>Cabo coaxial semi-rígido</v>
      </c>
      <c r="U4443" s="56"/>
      <c r="V4443" s="33"/>
      <c r="W4443" s="33"/>
      <c r="X4443" s="33"/>
    </row>
    <row r="4444" ht="15.75" customHeight="1">
      <c r="A4444" s="19" t="str">
        <f>Def_Sistemas_Conectores_Cabos!$A$22</f>
        <v>BPM de elétrons</v>
      </c>
      <c r="B4444" s="22" t="str">
        <f>Datas_Entregas!$A$3</f>
        <v>BTS/Anel</v>
      </c>
      <c r="C4444" s="25">
        <f t="array" ref="C4444">INDEX(Datas_Entregas!$B$2:$B$100, MATCH(B4444, Datas_Entregas!$A$2:$A$100, 0), 1)</f>
        <v>43296</v>
      </c>
      <c r="D4444" s="22" t="str">
        <f>Def_Status_Montagem!$A$4</f>
        <v>Comprado / Esperando entrega</v>
      </c>
      <c r="E4444" s="35" t="str">
        <f>Def_Status_Montagem!$B$4</f>
        <v>Contratada (inclui etiqueta)</v>
      </c>
      <c r="F4444" s="26"/>
      <c r="G4444" s="27"/>
      <c r="H4444" s="26" t="str">
        <f t="array" ref="H4444">INDEX(Def_Instancias_Equipamentos!$E$2:$E$5135, MATCH(K4444, Def_Instancias_Equipamentos!$D$2:$D$5135, 0), 1)</f>
        <v>SI-18SB</v>
      </c>
      <c r="I4444" s="27" t="str">
        <f t="array" ref="I4444">INDEX(Def_Instancias_Equipamentos!$E$2:$E$5135, MATCH(L4444, Def_Instancias_Equipamentos!$D$2:$D$5135, 0), 1)</f>
        <v>SI-18SB</v>
      </c>
      <c r="J4444" s="27" t="str">
        <f t="shared" si="26"/>
        <v>INTERNO</v>
      </c>
      <c r="K4444" s="28" t="str">
        <f>Def_Instancias_Equipamentos!$D$724</f>
        <v>SI-18SB:DI-BPMPkup-1</v>
      </c>
      <c r="L4444" s="19" t="str">
        <f>Def_Instancias_Equipamentos!$D$1235</f>
        <v>SI-18SB:DI-BPMSigPatch-1</v>
      </c>
      <c r="M4444" s="44" t="s">
        <v>77</v>
      </c>
      <c r="N4444" s="30" t="s">
        <v>48</v>
      </c>
      <c r="O4444" s="28" t="str">
        <f>Def_Sistemas_Conectores_Cabos!$B$8</f>
        <v>SMA-RP 50-ohm</v>
      </c>
      <c r="P4444" s="19" t="str">
        <f>Def_Sistemas_Conectores_Cabos!$B$8</f>
        <v>SMA-RP 50-ohm</v>
      </c>
      <c r="Q4444" s="231" t="s">
        <v>1360</v>
      </c>
      <c r="R4444" s="45">
        <v>0.5</v>
      </c>
      <c r="S4444" s="45">
        <v>0.5</v>
      </c>
      <c r="T4444" s="19" t="str">
        <f>Def_Sistemas_Conectores_Cabos!$C$8</f>
        <v>Cabo coaxial semi-rígido</v>
      </c>
      <c r="U4444" s="56"/>
      <c r="V4444" s="33"/>
      <c r="W4444" s="33"/>
      <c r="X4444" s="33"/>
    </row>
    <row r="4445" ht="15.75" customHeight="1">
      <c r="A4445" s="19" t="str">
        <f>Def_Sistemas_Conectores_Cabos!$A$22</f>
        <v>BPM de elétrons</v>
      </c>
      <c r="B4445" s="22" t="str">
        <f>Datas_Entregas!$A$3</f>
        <v>BTS/Anel</v>
      </c>
      <c r="C4445" s="25">
        <f t="array" ref="C4445">INDEX(Datas_Entregas!$B$2:$B$100, MATCH(B4445, Datas_Entregas!$A$2:$A$100, 0), 1)</f>
        <v>43296</v>
      </c>
      <c r="D4445" s="22" t="str">
        <f>Def_Status_Montagem!$A$4</f>
        <v>Comprado / Esperando entrega</v>
      </c>
      <c r="E4445" s="35" t="str">
        <f>Def_Status_Montagem!$B$4</f>
        <v>Contratada (inclui etiqueta)</v>
      </c>
      <c r="F4445" s="26"/>
      <c r="G4445" s="27"/>
      <c r="H4445" s="26" t="str">
        <f t="array" ref="H4445">INDEX(Def_Instancias_Equipamentos!$E$2:$E$5135, MATCH(K4445, Def_Instancias_Equipamentos!$D$2:$D$5135, 0), 1)</f>
        <v>SI-18SB</v>
      </c>
      <c r="I4445" s="27" t="str">
        <f t="array" ref="I4445">INDEX(Def_Instancias_Equipamentos!$E$2:$E$5135, MATCH(L4445, Def_Instancias_Equipamentos!$D$2:$D$5135, 0), 1)</f>
        <v>SI-18SB</v>
      </c>
      <c r="J4445" s="27" t="str">
        <f t="shared" si="26"/>
        <v>INTERNO</v>
      </c>
      <c r="K4445" s="28" t="str">
        <f>Def_Instancias_Equipamentos!$D$725</f>
        <v>SI-18SB:DI-BPMPkup-2</v>
      </c>
      <c r="L4445" s="19" t="str">
        <f>Def_Instancias_Equipamentos!$D$1236</f>
        <v>SI-18SB:DI-BPMSigPatch-2</v>
      </c>
      <c r="M4445" s="44" t="s">
        <v>77</v>
      </c>
      <c r="N4445" s="30" t="s">
        <v>48</v>
      </c>
      <c r="O4445" s="28" t="str">
        <f>Def_Sistemas_Conectores_Cabos!$B$8</f>
        <v>SMA-RP 50-ohm</v>
      </c>
      <c r="P4445" s="19" t="str">
        <f>Def_Sistemas_Conectores_Cabos!$B$8</f>
        <v>SMA-RP 50-ohm</v>
      </c>
      <c r="Q4445" s="231" t="s">
        <v>1360</v>
      </c>
      <c r="R4445" s="45">
        <v>0.5</v>
      </c>
      <c r="S4445" s="45">
        <v>0.5</v>
      </c>
      <c r="T4445" s="19" t="str">
        <f>Def_Sistemas_Conectores_Cabos!$C$8</f>
        <v>Cabo coaxial semi-rígido</v>
      </c>
      <c r="U4445" s="56"/>
      <c r="V4445" s="33"/>
      <c r="W4445" s="33"/>
      <c r="X4445" s="33"/>
    </row>
    <row r="4446" ht="15.75" customHeight="1">
      <c r="A4446" s="19" t="str">
        <f>Def_Sistemas_Conectores_Cabos!$A$22</f>
        <v>BPM de elétrons</v>
      </c>
      <c r="B4446" s="22" t="str">
        <f>Datas_Entregas!$A$3</f>
        <v>BTS/Anel</v>
      </c>
      <c r="C4446" s="25">
        <f t="array" ref="C4446">INDEX(Datas_Entregas!$B$2:$B$100, MATCH(B4446, Datas_Entregas!$A$2:$A$100, 0), 1)</f>
        <v>43296</v>
      </c>
      <c r="D4446" s="22" t="str">
        <f>Def_Status_Montagem!$A$4</f>
        <v>Comprado / Esperando entrega</v>
      </c>
      <c r="E4446" s="35" t="str">
        <f>Def_Status_Montagem!$B$4</f>
        <v>Contratada (inclui etiqueta)</v>
      </c>
      <c r="F4446" s="26"/>
      <c r="G4446" s="27"/>
      <c r="H4446" s="26" t="str">
        <f t="array" ref="H4446">INDEX(Def_Instancias_Equipamentos!$E$2:$E$5135, MATCH(K4446, Def_Instancias_Equipamentos!$D$2:$D$5135, 0), 1)</f>
        <v>SI-19C1</v>
      </c>
      <c r="I4446" s="27" t="str">
        <f t="array" ref="I4446">INDEX(Def_Instancias_Equipamentos!$E$2:$E$5135, MATCH(L4446, Def_Instancias_Equipamentos!$D$2:$D$5135, 0), 1)</f>
        <v>SI-19C1</v>
      </c>
      <c r="J4446" s="27" t="str">
        <f t="shared" si="26"/>
        <v>INTERNO</v>
      </c>
      <c r="K4446" s="28" t="str">
        <f>Def_Instancias_Equipamentos!$D$674</f>
        <v>SI-19C1:DI-BPMPkup-1</v>
      </c>
      <c r="L4446" s="19" t="str">
        <f>Def_Instancias_Equipamentos!$D$1185</f>
        <v>SI-19C1:DI-BPMSigPatch-1</v>
      </c>
      <c r="M4446" s="44" t="s">
        <v>77</v>
      </c>
      <c r="N4446" s="30" t="s">
        <v>48</v>
      </c>
      <c r="O4446" s="28" t="str">
        <f>Def_Sistemas_Conectores_Cabos!$B$8</f>
        <v>SMA-RP 50-ohm</v>
      </c>
      <c r="P4446" s="19" t="str">
        <f>Def_Sistemas_Conectores_Cabos!$B$8</f>
        <v>SMA-RP 50-ohm</v>
      </c>
      <c r="Q4446" s="231" t="s">
        <v>1360</v>
      </c>
      <c r="R4446" s="45">
        <v>0.5</v>
      </c>
      <c r="S4446" s="45">
        <v>0.5</v>
      </c>
      <c r="T4446" s="19" t="str">
        <f>Def_Sistemas_Conectores_Cabos!$C$8</f>
        <v>Cabo coaxial semi-rígido</v>
      </c>
      <c r="U4446" s="56"/>
      <c r="V4446" s="33"/>
      <c r="W4446" s="33"/>
      <c r="X4446" s="33"/>
    </row>
    <row r="4447" ht="15.75" customHeight="1">
      <c r="A4447" s="19" t="str">
        <f>Def_Sistemas_Conectores_Cabos!$A$22</f>
        <v>BPM de elétrons</v>
      </c>
      <c r="B4447" s="22" t="str">
        <f>Datas_Entregas!$A$3</f>
        <v>BTS/Anel</v>
      </c>
      <c r="C4447" s="25">
        <f t="array" ref="C4447">INDEX(Datas_Entregas!$B$2:$B$100, MATCH(B4447, Datas_Entregas!$A$2:$A$100, 0), 1)</f>
        <v>43296</v>
      </c>
      <c r="D4447" s="22" t="str">
        <f>Def_Status_Montagem!$A$4</f>
        <v>Comprado / Esperando entrega</v>
      </c>
      <c r="E4447" s="35" t="str">
        <f>Def_Status_Montagem!$B$4</f>
        <v>Contratada (inclui etiqueta)</v>
      </c>
      <c r="F4447" s="26"/>
      <c r="G4447" s="27"/>
      <c r="H4447" s="26" t="str">
        <f t="array" ref="H4447">INDEX(Def_Instancias_Equipamentos!$E$2:$E$5135, MATCH(K4447, Def_Instancias_Equipamentos!$D$2:$D$5135, 0), 1)</f>
        <v>SI-19C1</v>
      </c>
      <c r="I4447" s="27" t="str">
        <f t="array" ref="I4447">INDEX(Def_Instancias_Equipamentos!$E$2:$E$5135, MATCH(L4447, Def_Instancias_Equipamentos!$D$2:$D$5135, 0), 1)</f>
        <v>SI-19C1</v>
      </c>
      <c r="J4447" s="27" t="str">
        <f t="shared" si="26"/>
        <v>INTERNO</v>
      </c>
      <c r="K4447" s="28" t="str">
        <f>Def_Instancias_Equipamentos!$D$675</f>
        <v>SI-19C1:DI-BPMPkup-2</v>
      </c>
      <c r="L4447" s="19" t="str">
        <f>Def_Instancias_Equipamentos!$D$1186</f>
        <v>SI-19C1:DI-BPMSigPatch-2</v>
      </c>
      <c r="M4447" s="44" t="s">
        <v>77</v>
      </c>
      <c r="N4447" s="30" t="s">
        <v>48</v>
      </c>
      <c r="O4447" s="28" t="str">
        <f>Def_Sistemas_Conectores_Cabos!$B$8</f>
        <v>SMA-RP 50-ohm</v>
      </c>
      <c r="P4447" s="19" t="str">
        <f>Def_Sistemas_Conectores_Cabos!$B$8</f>
        <v>SMA-RP 50-ohm</v>
      </c>
      <c r="Q4447" s="231" t="s">
        <v>1360</v>
      </c>
      <c r="R4447" s="45">
        <v>0.5</v>
      </c>
      <c r="S4447" s="45">
        <v>0.5</v>
      </c>
      <c r="T4447" s="19" t="str">
        <f>Def_Sistemas_Conectores_Cabos!$C$8</f>
        <v>Cabo coaxial semi-rígido</v>
      </c>
      <c r="U4447" s="56"/>
      <c r="V4447" s="33"/>
      <c r="W4447" s="33"/>
      <c r="X4447" s="33"/>
    </row>
    <row r="4448" ht="15.75" customHeight="1">
      <c r="A4448" s="19" t="str">
        <f>Def_Sistemas_Conectores_Cabos!$A$22</f>
        <v>BPM de elétrons</v>
      </c>
      <c r="B4448" s="22" t="str">
        <f>Datas_Entregas!$A$3</f>
        <v>BTS/Anel</v>
      </c>
      <c r="C4448" s="25">
        <f t="array" ref="C4448">INDEX(Datas_Entregas!$B$2:$B$100, MATCH(B4448, Datas_Entregas!$A$2:$A$100, 0), 1)</f>
        <v>43296</v>
      </c>
      <c r="D4448" s="22" t="str">
        <f>Def_Status_Montagem!$A$4</f>
        <v>Comprado / Esperando entrega</v>
      </c>
      <c r="E4448" s="35" t="str">
        <f>Def_Status_Montagem!$B$4</f>
        <v>Contratada (inclui etiqueta)</v>
      </c>
      <c r="F4448" s="26"/>
      <c r="G4448" s="27"/>
      <c r="H4448" s="26" t="str">
        <f t="array" ref="H4448">INDEX(Def_Instancias_Equipamentos!$E$2:$E$5135, MATCH(K4448, Def_Instancias_Equipamentos!$D$2:$D$5135, 0), 1)</f>
        <v>SI-19C2</v>
      </c>
      <c r="I4448" s="27" t="str">
        <f t="array" ref="I4448">INDEX(Def_Instancias_Equipamentos!$E$2:$E$5135, MATCH(L4448, Def_Instancias_Equipamentos!$D$2:$D$5135, 0), 1)</f>
        <v>SI-19C2</v>
      </c>
      <c r="J4448" s="27" t="str">
        <f t="shared" si="26"/>
        <v>INTERNO</v>
      </c>
      <c r="K4448" s="28" t="str">
        <f>Def_Instancias_Equipamentos!$D$676</f>
        <v>SI-19C2:DI-BPMPkup</v>
      </c>
      <c r="L4448" s="19" t="str">
        <f>Def_Instancias_Equipamentos!$D$1187</f>
        <v>SI-19C2:DI-BPMSigPatch</v>
      </c>
      <c r="M4448" s="44" t="s">
        <v>77</v>
      </c>
      <c r="N4448" s="30" t="s">
        <v>48</v>
      </c>
      <c r="O4448" s="28" t="str">
        <f>Def_Sistemas_Conectores_Cabos!$B$8</f>
        <v>SMA-RP 50-ohm</v>
      </c>
      <c r="P4448" s="19" t="str">
        <f>Def_Sistemas_Conectores_Cabos!$B$8</f>
        <v>SMA-RP 50-ohm</v>
      </c>
      <c r="Q4448" s="231" t="s">
        <v>1360</v>
      </c>
      <c r="R4448" s="45">
        <v>0.5</v>
      </c>
      <c r="S4448" s="45">
        <v>0.5</v>
      </c>
      <c r="T4448" s="19" t="str">
        <f>Def_Sistemas_Conectores_Cabos!$C$8</f>
        <v>Cabo coaxial semi-rígido</v>
      </c>
      <c r="U4448" s="56"/>
      <c r="V4448" s="33"/>
      <c r="W4448" s="33"/>
      <c r="X4448" s="33"/>
    </row>
    <row r="4449" ht="15.75" customHeight="1">
      <c r="A4449" s="19" t="str">
        <f>Def_Sistemas_Conectores_Cabos!$A$22</f>
        <v>BPM de elétrons</v>
      </c>
      <c r="B4449" s="22" t="str">
        <f>Datas_Entregas!$A$3</f>
        <v>BTS/Anel</v>
      </c>
      <c r="C4449" s="25">
        <f t="array" ref="C4449">INDEX(Datas_Entregas!$B$2:$B$100, MATCH(B4449, Datas_Entregas!$A$2:$A$100, 0), 1)</f>
        <v>43296</v>
      </c>
      <c r="D4449" s="22" t="str">
        <f>Def_Status_Montagem!$A$4</f>
        <v>Comprado / Esperando entrega</v>
      </c>
      <c r="E4449" s="35" t="str">
        <f>Def_Status_Montagem!$B$4</f>
        <v>Contratada (inclui etiqueta)</v>
      </c>
      <c r="F4449" s="26"/>
      <c r="G4449" s="27"/>
      <c r="H4449" s="26" t="str">
        <f t="array" ref="H4449">INDEX(Def_Instancias_Equipamentos!$E$2:$E$5135, MATCH(K4449, Def_Instancias_Equipamentos!$D$2:$D$5135, 0), 1)</f>
        <v>SI-19C3</v>
      </c>
      <c r="I4449" s="27" t="str">
        <f t="array" ref="I4449">INDEX(Def_Instancias_Equipamentos!$E$2:$E$5135, MATCH(L4449, Def_Instancias_Equipamentos!$D$2:$D$5135, 0), 1)</f>
        <v>SI-19C3</v>
      </c>
      <c r="J4449" s="27" t="str">
        <f t="shared" si="26"/>
        <v>INTERNO</v>
      </c>
      <c r="K4449" s="28" t="str">
        <f>Def_Instancias_Equipamentos!$D$677</f>
        <v>SI-19C3:DI-BPMPkup-1</v>
      </c>
      <c r="L4449" s="19" t="str">
        <f>Def_Instancias_Equipamentos!$D$1188</f>
        <v>SI-19C3:DI-BPMSigPatch-1</v>
      </c>
      <c r="M4449" s="44" t="s">
        <v>77</v>
      </c>
      <c r="N4449" s="30" t="s">
        <v>48</v>
      </c>
      <c r="O4449" s="28" t="str">
        <f>Def_Sistemas_Conectores_Cabos!$B$8</f>
        <v>SMA-RP 50-ohm</v>
      </c>
      <c r="P4449" s="19" t="str">
        <f>Def_Sistemas_Conectores_Cabos!$B$8</f>
        <v>SMA-RP 50-ohm</v>
      </c>
      <c r="Q4449" s="231" t="s">
        <v>1360</v>
      </c>
      <c r="R4449" s="45">
        <v>0.5</v>
      </c>
      <c r="S4449" s="45">
        <v>0.5</v>
      </c>
      <c r="T4449" s="19" t="str">
        <f>Def_Sistemas_Conectores_Cabos!$C$8</f>
        <v>Cabo coaxial semi-rígido</v>
      </c>
      <c r="U4449" s="56"/>
      <c r="V4449" s="33"/>
      <c r="W4449" s="33"/>
      <c r="X4449" s="33"/>
    </row>
    <row r="4450" ht="15.75" customHeight="1">
      <c r="A4450" s="19" t="str">
        <f>Def_Sistemas_Conectores_Cabos!$A$22</f>
        <v>BPM de elétrons</v>
      </c>
      <c r="B4450" s="22" t="str">
        <f>Datas_Entregas!$A$3</f>
        <v>BTS/Anel</v>
      </c>
      <c r="C4450" s="25">
        <f t="array" ref="C4450">INDEX(Datas_Entregas!$B$2:$B$100, MATCH(B4450, Datas_Entregas!$A$2:$A$100, 0), 1)</f>
        <v>43296</v>
      </c>
      <c r="D4450" s="22" t="str">
        <f>Def_Status_Montagem!$A$4</f>
        <v>Comprado / Esperando entrega</v>
      </c>
      <c r="E4450" s="35" t="str">
        <f>Def_Status_Montagem!$B$4</f>
        <v>Contratada (inclui etiqueta)</v>
      </c>
      <c r="F4450" s="26"/>
      <c r="G4450" s="27"/>
      <c r="H4450" s="26" t="str">
        <f t="array" ref="H4450">INDEX(Def_Instancias_Equipamentos!$E$2:$E$5135, MATCH(K4450, Def_Instancias_Equipamentos!$D$2:$D$5135, 0), 1)</f>
        <v>SI-19C3</v>
      </c>
      <c r="I4450" s="27" t="str">
        <f t="array" ref="I4450">INDEX(Def_Instancias_Equipamentos!$E$2:$E$5135, MATCH(L4450, Def_Instancias_Equipamentos!$D$2:$D$5135, 0), 1)</f>
        <v>SI-19C3</v>
      </c>
      <c r="J4450" s="27" t="str">
        <f t="shared" si="26"/>
        <v>INTERNO</v>
      </c>
      <c r="K4450" s="28" t="str">
        <f>Def_Instancias_Equipamentos!$D$678</f>
        <v>SI-19C3:DI-BPMPkup-2</v>
      </c>
      <c r="L4450" s="19" t="str">
        <f>Def_Instancias_Equipamentos!$D$1189</f>
        <v>SI-19C3:DI-BPMSigPatch-2</v>
      </c>
      <c r="M4450" s="44" t="s">
        <v>77</v>
      </c>
      <c r="N4450" s="30" t="s">
        <v>48</v>
      </c>
      <c r="O4450" s="28" t="str">
        <f>Def_Sistemas_Conectores_Cabos!$B$8</f>
        <v>SMA-RP 50-ohm</v>
      </c>
      <c r="P4450" s="19" t="str">
        <f>Def_Sistemas_Conectores_Cabos!$B$8</f>
        <v>SMA-RP 50-ohm</v>
      </c>
      <c r="Q4450" s="231" t="s">
        <v>1360</v>
      </c>
      <c r="R4450" s="45">
        <v>0.5</v>
      </c>
      <c r="S4450" s="45">
        <v>0.5</v>
      </c>
      <c r="T4450" s="19" t="str">
        <f>Def_Sistemas_Conectores_Cabos!$C$8</f>
        <v>Cabo coaxial semi-rígido</v>
      </c>
      <c r="U4450" s="56"/>
      <c r="V4450" s="33"/>
      <c r="W4450" s="33"/>
      <c r="X4450" s="33"/>
    </row>
    <row r="4451" ht="15.75" customHeight="1">
      <c r="A4451" s="19" t="str">
        <f>Def_Sistemas_Conectores_Cabos!$A$22</f>
        <v>BPM de elétrons</v>
      </c>
      <c r="B4451" s="22" t="str">
        <f>Datas_Entregas!$A$3</f>
        <v>BTS/Anel</v>
      </c>
      <c r="C4451" s="25">
        <f t="array" ref="C4451">INDEX(Datas_Entregas!$B$2:$B$100, MATCH(B4451, Datas_Entregas!$A$2:$A$100, 0), 1)</f>
        <v>43296</v>
      </c>
      <c r="D4451" s="22" t="str">
        <f>Def_Status_Montagem!$A$4</f>
        <v>Comprado / Esperando entrega</v>
      </c>
      <c r="E4451" s="35" t="str">
        <f>Def_Status_Montagem!$B$4</f>
        <v>Contratada (inclui etiqueta)</v>
      </c>
      <c r="F4451" s="26"/>
      <c r="G4451" s="27"/>
      <c r="H4451" s="26" t="str">
        <f t="array" ref="H4451">INDEX(Def_Instancias_Equipamentos!$E$2:$E$5135, MATCH(K4451, Def_Instancias_Equipamentos!$D$2:$D$5135, 0), 1)</f>
        <v>SI-19C4</v>
      </c>
      <c r="I4451" s="27" t="str">
        <f t="array" ref="I4451">INDEX(Def_Instancias_Equipamentos!$E$2:$E$5135, MATCH(L4451, Def_Instancias_Equipamentos!$D$2:$D$5135, 0), 1)</f>
        <v>SI-19C4</v>
      </c>
      <c r="J4451" s="27" t="str">
        <f t="shared" si="26"/>
        <v>INTERNO</v>
      </c>
      <c r="K4451" s="28" t="str">
        <f>Def_Instancias_Equipamentos!$D$679</f>
        <v>SI-19C4:DI-BPMPkup</v>
      </c>
      <c r="L4451" s="19" t="str">
        <f>Def_Instancias_Equipamentos!$D$1190</f>
        <v>SI-19C4:DI-BPMSigPatch</v>
      </c>
      <c r="M4451" s="44" t="s">
        <v>77</v>
      </c>
      <c r="N4451" s="30" t="s">
        <v>48</v>
      </c>
      <c r="O4451" s="28" t="str">
        <f>Def_Sistemas_Conectores_Cabos!$B$8</f>
        <v>SMA-RP 50-ohm</v>
      </c>
      <c r="P4451" s="19" t="str">
        <f>Def_Sistemas_Conectores_Cabos!$B$8</f>
        <v>SMA-RP 50-ohm</v>
      </c>
      <c r="Q4451" s="231" t="s">
        <v>1360</v>
      </c>
      <c r="R4451" s="45">
        <v>0.5</v>
      </c>
      <c r="S4451" s="45">
        <v>0.5</v>
      </c>
      <c r="T4451" s="19" t="str">
        <f>Def_Sistemas_Conectores_Cabos!$C$8</f>
        <v>Cabo coaxial semi-rígido</v>
      </c>
      <c r="U4451" s="56"/>
      <c r="V4451" s="33"/>
      <c r="W4451" s="33"/>
      <c r="X4451" s="33"/>
    </row>
    <row r="4452" ht="15.75" customHeight="1">
      <c r="A4452" s="19" t="str">
        <f>Def_Sistemas_Conectores_Cabos!$A$22</f>
        <v>BPM de elétrons</v>
      </c>
      <c r="B4452" s="22" t="str">
        <f>Datas_Entregas!$A$3</f>
        <v>BTS/Anel</v>
      </c>
      <c r="C4452" s="25">
        <f t="array" ref="C4452">INDEX(Datas_Entregas!$B$2:$B$100, MATCH(B4452, Datas_Entregas!$A$2:$A$100, 0), 1)</f>
        <v>43296</v>
      </c>
      <c r="D4452" s="22" t="str">
        <f>Def_Status_Montagem!$A$4</f>
        <v>Comprado / Esperando entrega</v>
      </c>
      <c r="E4452" s="35" t="str">
        <f>Def_Status_Montagem!$B$4</f>
        <v>Contratada (inclui etiqueta)</v>
      </c>
      <c r="F4452" s="26"/>
      <c r="G4452" s="27"/>
      <c r="H4452" s="26" t="str">
        <f t="array" ref="H4452">INDEX(Def_Instancias_Equipamentos!$E$2:$E$5135, MATCH(K4452, Def_Instancias_Equipamentos!$D$2:$D$5135, 0), 1)</f>
        <v>SI-19M1</v>
      </c>
      <c r="I4452" s="27" t="str">
        <f t="array" ref="I4452">INDEX(Def_Instancias_Equipamentos!$E$2:$E$5135, MATCH(L4452, Def_Instancias_Equipamentos!$D$2:$D$5135, 0), 1)</f>
        <v>SI-19M1</v>
      </c>
      <c r="J4452" s="27" t="str">
        <f t="shared" si="26"/>
        <v>INTERNO</v>
      </c>
      <c r="K4452" s="28" t="str">
        <f>Def_Instancias_Equipamentos!$D$680</f>
        <v>SI-19M1:DI-BPMPkup</v>
      </c>
      <c r="L4452" s="19" t="str">
        <f>Def_Instancias_Equipamentos!$D$1191</f>
        <v>SI-19M1:DI-BPMSigPatch</v>
      </c>
      <c r="M4452" s="44" t="s">
        <v>77</v>
      </c>
      <c r="N4452" s="30" t="s">
        <v>48</v>
      </c>
      <c r="O4452" s="28" t="str">
        <f>Def_Sistemas_Conectores_Cabos!$B$8</f>
        <v>SMA-RP 50-ohm</v>
      </c>
      <c r="P4452" s="19" t="str">
        <f>Def_Sistemas_Conectores_Cabos!$B$8</f>
        <v>SMA-RP 50-ohm</v>
      </c>
      <c r="Q4452" s="231" t="s">
        <v>1360</v>
      </c>
      <c r="R4452" s="45">
        <v>0.5</v>
      </c>
      <c r="S4452" s="45">
        <v>0.5</v>
      </c>
      <c r="T4452" s="19" t="str">
        <f>Def_Sistemas_Conectores_Cabos!$C$8</f>
        <v>Cabo coaxial semi-rígido</v>
      </c>
      <c r="U4452" s="56"/>
      <c r="V4452" s="33"/>
      <c r="W4452" s="33"/>
      <c r="X4452" s="33"/>
    </row>
    <row r="4453" ht="15.75" customHeight="1">
      <c r="A4453" s="19" t="str">
        <f>Def_Sistemas_Conectores_Cabos!$A$22</f>
        <v>BPM de elétrons</v>
      </c>
      <c r="B4453" s="22" t="str">
        <f>Datas_Entregas!$A$3</f>
        <v>BTS/Anel</v>
      </c>
      <c r="C4453" s="25">
        <f t="array" ref="C4453">INDEX(Datas_Entregas!$B$2:$B$100, MATCH(B4453, Datas_Entregas!$A$2:$A$100, 0), 1)</f>
        <v>43296</v>
      </c>
      <c r="D4453" s="22" t="str">
        <f>Def_Status_Montagem!$A$4</f>
        <v>Comprado / Esperando entrega</v>
      </c>
      <c r="E4453" s="35" t="str">
        <f>Def_Status_Montagem!$B$4</f>
        <v>Contratada (inclui etiqueta)</v>
      </c>
      <c r="F4453" s="26"/>
      <c r="G4453" s="27"/>
      <c r="H4453" s="26" t="str">
        <f t="array" ref="H4453">INDEX(Def_Instancias_Equipamentos!$E$2:$E$5135, MATCH(K4453, Def_Instancias_Equipamentos!$D$2:$D$5135, 0), 1)</f>
        <v>SI-19M2</v>
      </c>
      <c r="I4453" s="27" t="str">
        <f t="array" ref="I4453">INDEX(Def_Instancias_Equipamentos!$E$2:$E$5135, MATCH(L4453, Def_Instancias_Equipamentos!$D$2:$D$5135, 0), 1)</f>
        <v>SI-19M2</v>
      </c>
      <c r="J4453" s="27" t="str">
        <f t="shared" si="26"/>
        <v>INTERNO</v>
      </c>
      <c r="K4453" s="28" t="str">
        <f>Def_Instancias_Equipamentos!$D$681</f>
        <v>SI-19M2:DI-BPMPkup</v>
      </c>
      <c r="L4453" s="19" t="str">
        <f>Def_Instancias_Equipamentos!$D$1192</f>
        <v>SI-19M2:DI-BPMSigPatch</v>
      </c>
      <c r="M4453" s="44" t="s">
        <v>77</v>
      </c>
      <c r="N4453" s="30" t="s">
        <v>48</v>
      </c>
      <c r="O4453" s="28" t="str">
        <f>Def_Sistemas_Conectores_Cabos!$B$8</f>
        <v>SMA-RP 50-ohm</v>
      </c>
      <c r="P4453" s="19" t="str">
        <f>Def_Sistemas_Conectores_Cabos!$B$8</f>
        <v>SMA-RP 50-ohm</v>
      </c>
      <c r="Q4453" s="231" t="s">
        <v>1360</v>
      </c>
      <c r="R4453" s="45">
        <v>0.5</v>
      </c>
      <c r="S4453" s="45">
        <v>0.5</v>
      </c>
      <c r="T4453" s="19" t="str">
        <f>Def_Sistemas_Conectores_Cabos!$C$8</f>
        <v>Cabo coaxial semi-rígido</v>
      </c>
      <c r="U4453" s="56"/>
      <c r="V4453" s="33"/>
      <c r="W4453" s="33"/>
      <c r="X4453" s="33"/>
    </row>
    <row r="4454" ht="15.75" customHeight="1">
      <c r="A4454" s="19" t="str">
        <f>Def_Sistemas_Conectores_Cabos!$A$22</f>
        <v>BPM de elétrons</v>
      </c>
      <c r="B4454" s="22" t="str">
        <f>Datas_Entregas!$A$3</f>
        <v>BTS/Anel</v>
      </c>
      <c r="C4454" s="25">
        <f t="array" ref="C4454">INDEX(Datas_Entregas!$B$2:$B$100, MATCH(B4454, Datas_Entregas!$A$2:$A$100, 0), 1)</f>
        <v>43296</v>
      </c>
      <c r="D4454" s="22" t="str">
        <f>Def_Status_Montagem!$A$4</f>
        <v>Comprado / Esperando entrega</v>
      </c>
      <c r="E4454" s="35" t="str">
        <f>Def_Status_Montagem!$B$4</f>
        <v>Contratada (inclui etiqueta)</v>
      </c>
      <c r="F4454" s="26"/>
      <c r="G4454" s="27"/>
      <c r="H4454" s="26" t="str">
        <f t="array" ref="H4454">INDEX(Def_Instancias_Equipamentos!$E$2:$E$5135, MATCH(K4454, Def_Instancias_Equipamentos!$D$2:$D$5135, 0), 1)</f>
        <v>SI-19SP</v>
      </c>
      <c r="I4454" s="27" t="str">
        <f t="array" ref="I4454">INDEX(Def_Instancias_Equipamentos!$E$2:$E$5135, MATCH(L4454, Def_Instancias_Equipamentos!$D$2:$D$5135, 0), 1)</f>
        <v>SI-19SP</v>
      </c>
      <c r="J4454" s="27" t="str">
        <f t="shared" si="26"/>
        <v>INTERNO</v>
      </c>
      <c r="K4454" s="28" t="str">
        <f>Def_Instancias_Equipamentos!$D$726</f>
        <v>SI-19SP:DI-BPMPkup-1</v>
      </c>
      <c r="L4454" s="19" t="str">
        <f>Def_Instancias_Equipamentos!$D$1237</f>
        <v>SI-19SP:DI-BPMSigPatch-1</v>
      </c>
      <c r="M4454" s="44" t="s">
        <v>77</v>
      </c>
      <c r="N4454" s="30" t="s">
        <v>48</v>
      </c>
      <c r="O4454" s="28" t="str">
        <f>Def_Sistemas_Conectores_Cabos!$B$8</f>
        <v>SMA-RP 50-ohm</v>
      </c>
      <c r="P4454" s="19" t="str">
        <f>Def_Sistemas_Conectores_Cabos!$B$8</f>
        <v>SMA-RP 50-ohm</v>
      </c>
      <c r="Q4454" s="231" t="s">
        <v>1360</v>
      </c>
      <c r="R4454" s="45">
        <v>0.5</v>
      </c>
      <c r="S4454" s="45">
        <v>0.5</v>
      </c>
      <c r="T4454" s="19" t="str">
        <f>Def_Sistemas_Conectores_Cabos!$C$8</f>
        <v>Cabo coaxial semi-rígido</v>
      </c>
      <c r="U4454" s="56"/>
      <c r="V4454" s="33"/>
      <c r="W4454" s="33"/>
      <c r="X4454" s="33"/>
    </row>
    <row r="4455" ht="15.75" customHeight="1">
      <c r="A4455" s="19" t="str">
        <f>Def_Sistemas_Conectores_Cabos!$A$22</f>
        <v>BPM de elétrons</v>
      </c>
      <c r="B4455" s="22" t="str">
        <f>Datas_Entregas!$A$3</f>
        <v>BTS/Anel</v>
      </c>
      <c r="C4455" s="25">
        <f t="array" ref="C4455">INDEX(Datas_Entregas!$B$2:$B$100, MATCH(B4455, Datas_Entregas!$A$2:$A$100, 0), 1)</f>
        <v>43296</v>
      </c>
      <c r="D4455" s="22" t="str">
        <f>Def_Status_Montagem!$A$4</f>
        <v>Comprado / Esperando entrega</v>
      </c>
      <c r="E4455" s="35" t="str">
        <f>Def_Status_Montagem!$B$4</f>
        <v>Contratada (inclui etiqueta)</v>
      </c>
      <c r="F4455" s="26"/>
      <c r="G4455" s="27"/>
      <c r="H4455" s="26" t="str">
        <f t="array" ref="H4455">INDEX(Def_Instancias_Equipamentos!$E$2:$E$5135, MATCH(K4455, Def_Instancias_Equipamentos!$D$2:$D$5135, 0), 1)</f>
        <v>SI-19SP</v>
      </c>
      <c r="I4455" s="27" t="str">
        <f t="array" ref="I4455">INDEX(Def_Instancias_Equipamentos!$E$2:$E$5135, MATCH(L4455, Def_Instancias_Equipamentos!$D$2:$D$5135, 0), 1)</f>
        <v>SI-19SP</v>
      </c>
      <c r="J4455" s="27" t="str">
        <f t="shared" si="26"/>
        <v>INTERNO</v>
      </c>
      <c r="K4455" s="28" t="str">
        <f>Def_Instancias_Equipamentos!$D$727</f>
        <v>SI-19SP:DI-BPMPkup-2</v>
      </c>
      <c r="L4455" s="19" t="str">
        <f>Def_Instancias_Equipamentos!$D$1238</f>
        <v>SI-19SP:DI-BPMSigPatch-2</v>
      </c>
      <c r="M4455" s="44" t="s">
        <v>77</v>
      </c>
      <c r="N4455" s="30" t="s">
        <v>48</v>
      </c>
      <c r="O4455" s="28" t="str">
        <f>Def_Sistemas_Conectores_Cabos!$B$8</f>
        <v>SMA-RP 50-ohm</v>
      </c>
      <c r="P4455" s="19" t="str">
        <f>Def_Sistemas_Conectores_Cabos!$B$8</f>
        <v>SMA-RP 50-ohm</v>
      </c>
      <c r="Q4455" s="231" t="s">
        <v>1360</v>
      </c>
      <c r="R4455" s="45">
        <v>0.5</v>
      </c>
      <c r="S4455" s="45">
        <v>0.5</v>
      </c>
      <c r="T4455" s="19" t="str">
        <f>Def_Sistemas_Conectores_Cabos!$C$8</f>
        <v>Cabo coaxial semi-rígido</v>
      </c>
      <c r="U4455" s="56"/>
      <c r="V4455" s="33"/>
      <c r="W4455" s="33"/>
      <c r="X4455" s="33"/>
    </row>
    <row r="4456" ht="15.75" customHeight="1">
      <c r="A4456" s="19" t="str">
        <f>Def_Sistemas_Conectores_Cabos!$A$22</f>
        <v>BPM de elétrons</v>
      </c>
      <c r="B4456" s="22" t="str">
        <f>Datas_Entregas!$A$3</f>
        <v>BTS/Anel</v>
      </c>
      <c r="C4456" s="25">
        <f t="array" ref="C4456">INDEX(Datas_Entregas!$B$2:$B$100, MATCH(B4456, Datas_Entregas!$A$2:$A$100, 0), 1)</f>
        <v>43296</v>
      </c>
      <c r="D4456" s="22" t="str">
        <f>Def_Status_Montagem!$A$4</f>
        <v>Comprado / Esperando entrega</v>
      </c>
      <c r="E4456" s="35" t="str">
        <f>Def_Status_Montagem!$B$4</f>
        <v>Contratada (inclui etiqueta)</v>
      </c>
      <c r="F4456" s="26"/>
      <c r="G4456" s="27"/>
      <c r="H4456" s="26" t="str">
        <f t="array" ref="H4456">INDEX(Def_Instancias_Equipamentos!$E$2:$E$5135, MATCH(K4456, Def_Instancias_Equipamentos!$D$2:$D$5135, 0), 1)</f>
        <v>SI-20C1</v>
      </c>
      <c r="I4456" s="27" t="str">
        <f t="array" ref="I4456">INDEX(Def_Instancias_Equipamentos!$E$2:$E$5135, MATCH(L4456, Def_Instancias_Equipamentos!$D$2:$D$5135, 0), 1)</f>
        <v>SI-20C1</v>
      </c>
      <c r="J4456" s="27" t="str">
        <f t="shared" si="26"/>
        <v>INTERNO</v>
      </c>
      <c r="K4456" s="28" t="str">
        <f>Def_Instancias_Equipamentos!$D$682</f>
        <v>SI-20C1:DI-BPMPkup-1</v>
      </c>
      <c r="L4456" s="19" t="str">
        <f>Def_Instancias_Equipamentos!$D$1193</f>
        <v>SI-20C1:DI-BPMSigPatch-1</v>
      </c>
      <c r="M4456" s="44" t="s">
        <v>77</v>
      </c>
      <c r="N4456" s="30" t="s">
        <v>48</v>
      </c>
      <c r="O4456" s="28" t="str">
        <f>Def_Sistemas_Conectores_Cabos!$B$8</f>
        <v>SMA-RP 50-ohm</v>
      </c>
      <c r="P4456" s="19" t="str">
        <f>Def_Sistemas_Conectores_Cabos!$B$8</f>
        <v>SMA-RP 50-ohm</v>
      </c>
      <c r="Q4456" s="231" t="s">
        <v>1360</v>
      </c>
      <c r="R4456" s="45">
        <v>0.5</v>
      </c>
      <c r="S4456" s="45">
        <v>0.5</v>
      </c>
      <c r="T4456" s="19" t="str">
        <f>Def_Sistemas_Conectores_Cabos!$C$8</f>
        <v>Cabo coaxial semi-rígido</v>
      </c>
      <c r="U4456" s="56"/>
      <c r="V4456" s="33"/>
      <c r="W4456" s="33"/>
      <c r="X4456" s="33"/>
    </row>
    <row r="4457" ht="15.75" customHeight="1">
      <c r="A4457" s="19" t="str">
        <f>Def_Sistemas_Conectores_Cabos!$A$22</f>
        <v>BPM de elétrons</v>
      </c>
      <c r="B4457" s="22" t="str">
        <f>Datas_Entregas!$A$3</f>
        <v>BTS/Anel</v>
      </c>
      <c r="C4457" s="25">
        <f t="array" ref="C4457">INDEX(Datas_Entregas!$B$2:$B$100, MATCH(B4457, Datas_Entregas!$A$2:$A$100, 0), 1)</f>
        <v>43296</v>
      </c>
      <c r="D4457" s="22" t="str">
        <f>Def_Status_Montagem!$A$4</f>
        <v>Comprado / Esperando entrega</v>
      </c>
      <c r="E4457" s="35" t="str">
        <f>Def_Status_Montagem!$B$4</f>
        <v>Contratada (inclui etiqueta)</v>
      </c>
      <c r="F4457" s="26"/>
      <c r="G4457" s="27"/>
      <c r="H4457" s="26" t="str">
        <f t="array" ref="H4457">INDEX(Def_Instancias_Equipamentos!$E$2:$E$5135, MATCH(K4457, Def_Instancias_Equipamentos!$D$2:$D$5135, 0), 1)</f>
        <v>SI-20C1</v>
      </c>
      <c r="I4457" s="27" t="str">
        <f t="array" ref="I4457">INDEX(Def_Instancias_Equipamentos!$E$2:$E$5135, MATCH(L4457, Def_Instancias_Equipamentos!$D$2:$D$5135, 0), 1)</f>
        <v>SI-20C1</v>
      </c>
      <c r="J4457" s="27" t="str">
        <f t="shared" si="26"/>
        <v>INTERNO</v>
      </c>
      <c r="K4457" s="28" t="str">
        <f>Def_Instancias_Equipamentos!$D$683</f>
        <v>SI-20C1:DI-BPMPkup-2</v>
      </c>
      <c r="L4457" s="19" t="str">
        <f>Def_Instancias_Equipamentos!$D$1194</f>
        <v>SI-20C1:DI-BPMSigPatch-2</v>
      </c>
      <c r="M4457" s="44" t="s">
        <v>77</v>
      </c>
      <c r="N4457" s="30" t="s">
        <v>48</v>
      </c>
      <c r="O4457" s="28" t="str">
        <f>Def_Sistemas_Conectores_Cabos!$B$8</f>
        <v>SMA-RP 50-ohm</v>
      </c>
      <c r="P4457" s="19" t="str">
        <f>Def_Sistemas_Conectores_Cabos!$B$8</f>
        <v>SMA-RP 50-ohm</v>
      </c>
      <c r="Q4457" s="231" t="s">
        <v>1360</v>
      </c>
      <c r="R4457" s="45">
        <v>0.5</v>
      </c>
      <c r="S4457" s="45">
        <v>0.5</v>
      </c>
      <c r="T4457" s="19" t="str">
        <f>Def_Sistemas_Conectores_Cabos!$C$8</f>
        <v>Cabo coaxial semi-rígido</v>
      </c>
      <c r="U4457" s="56"/>
      <c r="V4457" s="33"/>
      <c r="W4457" s="33"/>
      <c r="X4457" s="33"/>
    </row>
    <row r="4458" ht="15.75" customHeight="1">
      <c r="A4458" s="19" t="str">
        <f>Def_Sistemas_Conectores_Cabos!$A$22</f>
        <v>BPM de elétrons</v>
      </c>
      <c r="B4458" s="22" t="str">
        <f>Datas_Entregas!$A$3</f>
        <v>BTS/Anel</v>
      </c>
      <c r="C4458" s="25">
        <f t="array" ref="C4458">INDEX(Datas_Entregas!$B$2:$B$100, MATCH(B4458, Datas_Entregas!$A$2:$A$100, 0), 1)</f>
        <v>43296</v>
      </c>
      <c r="D4458" s="22" t="str">
        <f>Def_Status_Montagem!$A$4</f>
        <v>Comprado / Esperando entrega</v>
      </c>
      <c r="E4458" s="35" t="str">
        <f>Def_Status_Montagem!$B$4</f>
        <v>Contratada (inclui etiqueta)</v>
      </c>
      <c r="F4458" s="26"/>
      <c r="G4458" s="27"/>
      <c r="H4458" s="26" t="str">
        <f t="array" ref="H4458">INDEX(Def_Instancias_Equipamentos!$E$2:$E$5135, MATCH(K4458, Def_Instancias_Equipamentos!$D$2:$D$5135, 0), 1)</f>
        <v>SI-20C2</v>
      </c>
      <c r="I4458" s="27" t="str">
        <f t="array" ref="I4458">INDEX(Def_Instancias_Equipamentos!$E$2:$E$5135, MATCH(L4458, Def_Instancias_Equipamentos!$D$2:$D$5135, 0), 1)</f>
        <v>SI-20C2</v>
      </c>
      <c r="J4458" s="27" t="str">
        <f t="shared" si="26"/>
        <v>INTERNO</v>
      </c>
      <c r="K4458" s="28" t="str">
        <f>Def_Instancias_Equipamentos!$D$684</f>
        <v>SI-20C2:DI-BPMPkup</v>
      </c>
      <c r="L4458" s="19" t="str">
        <f>Def_Instancias_Equipamentos!$D$1195</f>
        <v>SI-20C2:DI-BPMSigPatch</v>
      </c>
      <c r="M4458" s="44" t="s">
        <v>77</v>
      </c>
      <c r="N4458" s="30" t="s">
        <v>48</v>
      </c>
      <c r="O4458" s="28" t="str">
        <f>Def_Sistemas_Conectores_Cabos!$B$8</f>
        <v>SMA-RP 50-ohm</v>
      </c>
      <c r="P4458" s="19" t="str">
        <f>Def_Sistemas_Conectores_Cabos!$B$8</f>
        <v>SMA-RP 50-ohm</v>
      </c>
      <c r="Q4458" s="231" t="s">
        <v>1360</v>
      </c>
      <c r="R4458" s="45">
        <v>0.5</v>
      </c>
      <c r="S4458" s="45">
        <v>0.5</v>
      </c>
      <c r="T4458" s="19" t="str">
        <f>Def_Sistemas_Conectores_Cabos!$C$8</f>
        <v>Cabo coaxial semi-rígido</v>
      </c>
      <c r="U4458" s="56"/>
      <c r="V4458" s="33"/>
      <c r="W4458" s="33"/>
      <c r="X4458" s="33"/>
    </row>
    <row r="4459" ht="15.75" customHeight="1">
      <c r="A4459" s="19" t="str">
        <f>Def_Sistemas_Conectores_Cabos!$A$22</f>
        <v>BPM de elétrons</v>
      </c>
      <c r="B4459" s="22" t="str">
        <f>Datas_Entregas!$A$3</f>
        <v>BTS/Anel</v>
      </c>
      <c r="C4459" s="25">
        <f t="array" ref="C4459">INDEX(Datas_Entregas!$B$2:$B$100, MATCH(B4459, Datas_Entregas!$A$2:$A$100, 0), 1)</f>
        <v>43296</v>
      </c>
      <c r="D4459" s="22" t="str">
        <f>Def_Status_Montagem!$A$4</f>
        <v>Comprado / Esperando entrega</v>
      </c>
      <c r="E4459" s="35" t="str">
        <f>Def_Status_Montagem!$B$4</f>
        <v>Contratada (inclui etiqueta)</v>
      </c>
      <c r="F4459" s="26"/>
      <c r="G4459" s="27"/>
      <c r="H4459" s="26" t="str">
        <f t="array" ref="H4459">INDEX(Def_Instancias_Equipamentos!$E$2:$E$5135, MATCH(K4459, Def_Instancias_Equipamentos!$D$2:$D$5135, 0), 1)</f>
        <v>SI-20C3</v>
      </c>
      <c r="I4459" s="27" t="str">
        <f t="array" ref="I4459">INDEX(Def_Instancias_Equipamentos!$E$2:$E$5135, MATCH(L4459, Def_Instancias_Equipamentos!$D$2:$D$5135, 0), 1)</f>
        <v>SI-20C3</v>
      </c>
      <c r="J4459" s="27" t="str">
        <f t="shared" si="26"/>
        <v>INTERNO</v>
      </c>
      <c r="K4459" s="28" t="str">
        <f>Def_Instancias_Equipamentos!$D$685</f>
        <v>SI-20C3:DI-BPMPkup-1</v>
      </c>
      <c r="L4459" s="19" t="str">
        <f>Def_Instancias_Equipamentos!$D$1196</f>
        <v>SI-20C3:DI-BPMSigPatch-1</v>
      </c>
      <c r="M4459" s="44" t="s">
        <v>77</v>
      </c>
      <c r="N4459" s="30" t="s">
        <v>48</v>
      </c>
      <c r="O4459" s="28" t="str">
        <f>Def_Sistemas_Conectores_Cabos!$B$8</f>
        <v>SMA-RP 50-ohm</v>
      </c>
      <c r="P4459" s="19" t="str">
        <f>Def_Sistemas_Conectores_Cabos!$B$8</f>
        <v>SMA-RP 50-ohm</v>
      </c>
      <c r="Q4459" s="231" t="s">
        <v>1360</v>
      </c>
      <c r="R4459" s="45">
        <v>0.5</v>
      </c>
      <c r="S4459" s="45">
        <v>0.5</v>
      </c>
      <c r="T4459" s="19" t="str">
        <f>Def_Sistemas_Conectores_Cabos!$C$8</f>
        <v>Cabo coaxial semi-rígido</v>
      </c>
      <c r="U4459" s="56"/>
      <c r="V4459" s="33"/>
      <c r="W4459" s="33"/>
      <c r="X4459" s="33"/>
    </row>
    <row r="4460" ht="15.75" customHeight="1">
      <c r="A4460" s="19" t="str">
        <f>Def_Sistemas_Conectores_Cabos!$A$22</f>
        <v>BPM de elétrons</v>
      </c>
      <c r="B4460" s="22" t="str">
        <f>Datas_Entregas!$A$3</f>
        <v>BTS/Anel</v>
      </c>
      <c r="C4460" s="25">
        <f t="array" ref="C4460">INDEX(Datas_Entregas!$B$2:$B$100, MATCH(B4460, Datas_Entregas!$A$2:$A$100, 0), 1)</f>
        <v>43296</v>
      </c>
      <c r="D4460" s="22" t="str">
        <f>Def_Status_Montagem!$A$4</f>
        <v>Comprado / Esperando entrega</v>
      </c>
      <c r="E4460" s="35" t="str">
        <f>Def_Status_Montagem!$B$4</f>
        <v>Contratada (inclui etiqueta)</v>
      </c>
      <c r="F4460" s="26"/>
      <c r="G4460" s="27"/>
      <c r="H4460" s="26" t="str">
        <f t="array" ref="H4460">INDEX(Def_Instancias_Equipamentos!$E$2:$E$5135, MATCH(K4460, Def_Instancias_Equipamentos!$D$2:$D$5135, 0), 1)</f>
        <v>SI-20C3</v>
      </c>
      <c r="I4460" s="27" t="str">
        <f t="array" ref="I4460">INDEX(Def_Instancias_Equipamentos!$E$2:$E$5135, MATCH(L4460, Def_Instancias_Equipamentos!$D$2:$D$5135, 0), 1)</f>
        <v>SI-20C3</v>
      </c>
      <c r="J4460" s="27" t="str">
        <f t="shared" si="26"/>
        <v>INTERNO</v>
      </c>
      <c r="K4460" s="28" t="str">
        <f>Def_Instancias_Equipamentos!$D$686</f>
        <v>SI-20C3:DI-BPMPkup-2</v>
      </c>
      <c r="L4460" s="19" t="str">
        <f>Def_Instancias_Equipamentos!$D$1197</f>
        <v>SI-20C3:DI-BPMSigPatch-2</v>
      </c>
      <c r="M4460" s="44" t="s">
        <v>77</v>
      </c>
      <c r="N4460" s="30" t="s">
        <v>48</v>
      </c>
      <c r="O4460" s="28" t="str">
        <f>Def_Sistemas_Conectores_Cabos!$B$8</f>
        <v>SMA-RP 50-ohm</v>
      </c>
      <c r="P4460" s="19" t="str">
        <f>Def_Sistemas_Conectores_Cabos!$B$8</f>
        <v>SMA-RP 50-ohm</v>
      </c>
      <c r="Q4460" s="231" t="s">
        <v>1360</v>
      </c>
      <c r="R4460" s="45">
        <v>0.5</v>
      </c>
      <c r="S4460" s="45">
        <v>0.5</v>
      </c>
      <c r="T4460" s="19" t="str">
        <f>Def_Sistemas_Conectores_Cabos!$C$8</f>
        <v>Cabo coaxial semi-rígido</v>
      </c>
      <c r="U4460" s="56"/>
      <c r="V4460" s="33"/>
      <c r="W4460" s="33"/>
      <c r="X4460" s="33"/>
    </row>
    <row r="4461" ht="15.75" customHeight="1">
      <c r="A4461" s="19" t="str">
        <f>Def_Sistemas_Conectores_Cabos!$A$22</f>
        <v>BPM de elétrons</v>
      </c>
      <c r="B4461" s="22" t="str">
        <f>Datas_Entregas!$A$3</f>
        <v>BTS/Anel</v>
      </c>
      <c r="C4461" s="25">
        <f t="array" ref="C4461">INDEX(Datas_Entregas!$B$2:$B$100, MATCH(B4461, Datas_Entregas!$A$2:$A$100, 0), 1)</f>
        <v>43296</v>
      </c>
      <c r="D4461" s="22" t="str">
        <f>Def_Status_Montagem!$A$4</f>
        <v>Comprado / Esperando entrega</v>
      </c>
      <c r="E4461" s="35" t="str">
        <f>Def_Status_Montagem!$B$4</f>
        <v>Contratada (inclui etiqueta)</v>
      </c>
      <c r="F4461" s="26"/>
      <c r="G4461" s="27"/>
      <c r="H4461" s="26" t="str">
        <f t="array" ref="H4461">INDEX(Def_Instancias_Equipamentos!$E$2:$E$5135, MATCH(K4461, Def_Instancias_Equipamentos!$D$2:$D$5135, 0), 1)</f>
        <v>SI-20C4</v>
      </c>
      <c r="I4461" s="27" t="str">
        <f t="array" ref="I4461">INDEX(Def_Instancias_Equipamentos!$E$2:$E$5135, MATCH(L4461, Def_Instancias_Equipamentos!$D$2:$D$5135, 0), 1)</f>
        <v>SI-20C4</v>
      </c>
      <c r="J4461" s="27" t="str">
        <f t="shared" si="26"/>
        <v>INTERNO</v>
      </c>
      <c r="K4461" s="28" t="str">
        <f>Def_Instancias_Equipamentos!$D$687</f>
        <v>SI-20C4:DI-BPMPkup</v>
      </c>
      <c r="L4461" s="19" t="str">
        <f>Def_Instancias_Equipamentos!$D$1198</f>
        <v>SI-20C4:DI-BPMSigPatch</v>
      </c>
      <c r="M4461" s="44" t="s">
        <v>77</v>
      </c>
      <c r="N4461" s="30" t="s">
        <v>48</v>
      </c>
      <c r="O4461" s="28" t="str">
        <f>Def_Sistemas_Conectores_Cabos!$B$8</f>
        <v>SMA-RP 50-ohm</v>
      </c>
      <c r="P4461" s="19" t="str">
        <f>Def_Sistemas_Conectores_Cabos!$B$8</f>
        <v>SMA-RP 50-ohm</v>
      </c>
      <c r="Q4461" s="231" t="s">
        <v>1360</v>
      </c>
      <c r="R4461" s="45">
        <v>0.5</v>
      </c>
      <c r="S4461" s="45">
        <v>0.5</v>
      </c>
      <c r="T4461" s="19" t="str">
        <f>Def_Sistemas_Conectores_Cabos!$C$8</f>
        <v>Cabo coaxial semi-rígido</v>
      </c>
      <c r="U4461" s="56"/>
      <c r="V4461" s="33"/>
      <c r="W4461" s="33"/>
      <c r="X4461" s="33"/>
    </row>
    <row r="4462" ht="15.75" customHeight="1">
      <c r="A4462" s="19" t="str">
        <f>Def_Sistemas_Conectores_Cabos!$A$22</f>
        <v>BPM de elétrons</v>
      </c>
      <c r="B4462" s="22" t="str">
        <f>Datas_Entregas!$A$3</f>
        <v>BTS/Anel</v>
      </c>
      <c r="C4462" s="25">
        <f t="array" ref="C4462">INDEX(Datas_Entregas!$B$2:$B$100, MATCH(B4462, Datas_Entregas!$A$2:$A$100, 0), 1)</f>
        <v>43296</v>
      </c>
      <c r="D4462" s="22" t="str">
        <f>Def_Status_Montagem!$A$4</f>
        <v>Comprado / Esperando entrega</v>
      </c>
      <c r="E4462" s="35" t="str">
        <f>Def_Status_Montagem!$B$4</f>
        <v>Contratada (inclui etiqueta)</v>
      </c>
      <c r="F4462" s="26"/>
      <c r="G4462" s="27"/>
      <c r="H4462" s="26" t="str">
        <f t="array" ref="H4462">INDEX(Def_Instancias_Equipamentos!$E$2:$E$5135, MATCH(K4462, Def_Instancias_Equipamentos!$D$2:$D$5135, 0), 1)</f>
        <v>SI-20M1</v>
      </c>
      <c r="I4462" s="27" t="str">
        <f t="array" ref="I4462">INDEX(Def_Instancias_Equipamentos!$E$2:$E$5135, MATCH(L4462, Def_Instancias_Equipamentos!$D$2:$D$5135, 0), 1)</f>
        <v>SI-20M1</v>
      </c>
      <c r="J4462" s="27" t="str">
        <f t="shared" si="26"/>
        <v>INTERNO</v>
      </c>
      <c r="K4462" s="28" t="str">
        <f>Def_Instancias_Equipamentos!$D$688</f>
        <v>SI-20M1:DI-BPMPkup</v>
      </c>
      <c r="L4462" s="19" t="str">
        <f>Def_Instancias_Equipamentos!$D$1199</f>
        <v>SI-20M1:DI-BPMSigPatch</v>
      </c>
      <c r="M4462" s="44" t="s">
        <v>77</v>
      </c>
      <c r="N4462" s="30" t="s">
        <v>48</v>
      </c>
      <c r="O4462" s="28" t="str">
        <f>Def_Sistemas_Conectores_Cabos!$B$8</f>
        <v>SMA-RP 50-ohm</v>
      </c>
      <c r="P4462" s="19" t="str">
        <f>Def_Sistemas_Conectores_Cabos!$B$8</f>
        <v>SMA-RP 50-ohm</v>
      </c>
      <c r="Q4462" s="231" t="s">
        <v>1360</v>
      </c>
      <c r="R4462" s="45">
        <v>0.5</v>
      </c>
      <c r="S4462" s="45">
        <v>0.5</v>
      </c>
      <c r="T4462" s="19" t="str">
        <f>Def_Sistemas_Conectores_Cabos!$C$8</f>
        <v>Cabo coaxial semi-rígido</v>
      </c>
      <c r="U4462" s="56"/>
      <c r="V4462" s="33"/>
      <c r="W4462" s="33"/>
      <c r="X4462" s="33"/>
    </row>
    <row r="4463" ht="15.75" customHeight="1">
      <c r="A4463" s="19" t="str">
        <f>Def_Sistemas_Conectores_Cabos!$A$22</f>
        <v>BPM de elétrons</v>
      </c>
      <c r="B4463" s="22" t="str">
        <f>Datas_Entregas!$A$3</f>
        <v>BTS/Anel</v>
      </c>
      <c r="C4463" s="25">
        <f t="array" ref="C4463">INDEX(Datas_Entregas!$B$2:$B$100, MATCH(B4463, Datas_Entregas!$A$2:$A$100, 0), 1)</f>
        <v>43296</v>
      </c>
      <c r="D4463" s="22" t="str">
        <f>Def_Status_Montagem!$A$4</f>
        <v>Comprado / Esperando entrega</v>
      </c>
      <c r="E4463" s="35" t="str">
        <f>Def_Status_Montagem!$B$4</f>
        <v>Contratada (inclui etiqueta)</v>
      </c>
      <c r="F4463" s="26"/>
      <c r="G4463" s="27"/>
      <c r="H4463" s="26" t="str">
        <f t="array" ref="H4463">INDEX(Def_Instancias_Equipamentos!$E$2:$E$5135, MATCH(K4463, Def_Instancias_Equipamentos!$D$2:$D$5135, 0), 1)</f>
        <v>SI-20M2</v>
      </c>
      <c r="I4463" s="27" t="str">
        <f t="array" ref="I4463">INDEX(Def_Instancias_Equipamentos!$E$2:$E$5135, MATCH(L4463, Def_Instancias_Equipamentos!$D$2:$D$5135, 0), 1)</f>
        <v>SI-20M2</v>
      </c>
      <c r="J4463" s="27" t="str">
        <f t="shared" si="26"/>
        <v>INTERNO</v>
      </c>
      <c r="K4463" s="28" t="str">
        <f>Def_Instancias_Equipamentos!$D$689</f>
        <v>SI-20M2:DI-BPMPkup</v>
      </c>
      <c r="L4463" s="19" t="str">
        <f>Def_Instancias_Equipamentos!$D$1200</f>
        <v>SI-20M2:DI-BPMSigPatch</v>
      </c>
      <c r="M4463" s="44" t="s">
        <v>77</v>
      </c>
      <c r="N4463" s="30" t="s">
        <v>48</v>
      </c>
      <c r="O4463" s="28" t="str">
        <f>Def_Sistemas_Conectores_Cabos!$B$8</f>
        <v>SMA-RP 50-ohm</v>
      </c>
      <c r="P4463" s="19" t="str">
        <f>Def_Sistemas_Conectores_Cabos!$B$8</f>
        <v>SMA-RP 50-ohm</v>
      </c>
      <c r="Q4463" s="231" t="s">
        <v>1360</v>
      </c>
      <c r="R4463" s="45">
        <v>0.5</v>
      </c>
      <c r="S4463" s="45">
        <v>0.5</v>
      </c>
      <c r="T4463" s="19" t="str">
        <f>Def_Sistemas_Conectores_Cabos!$C$8</f>
        <v>Cabo coaxial semi-rígido</v>
      </c>
      <c r="U4463" s="56"/>
      <c r="V4463" s="33"/>
      <c r="W4463" s="33"/>
      <c r="X4463" s="33"/>
    </row>
    <row r="4464" ht="15.75" customHeight="1">
      <c r="A4464" s="19" t="str">
        <f>Def_Sistemas_Conectores_Cabos!$A$22</f>
        <v>BPM de elétrons</v>
      </c>
      <c r="B4464" s="22" t="str">
        <f>Datas_Entregas!$A$3</f>
        <v>BTS/Anel</v>
      </c>
      <c r="C4464" s="25">
        <f t="array" ref="C4464">INDEX(Datas_Entregas!$B$2:$B$100, MATCH(B4464, Datas_Entregas!$A$2:$A$100, 0), 1)</f>
        <v>43296</v>
      </c>
      <c r="D4464" s="22" t="str">
        <f>Def_Status_Montagem!$A$4</f>
        <v>Comprado / Esperando entrega</v>
      </c>
      <c r="E4464" s="35" t="str">
        <f>Def_Status_Montagem!$B$4</f>
        <v>Contratada (inclui etiqueta)</v>
      </c>
      <c r="F4464" s="26"/>
      <c r="G4464" s="27"/>
      <c r="H4464" s="26" t="str">
        <f t="array" ref="H4464">INDEX(Def_Instancias_Equipamentos!$E$2:$E$5135, MATCH(K4464, Def_Instancias_Equipamentos!$D$2:$D$5135, 0), 1)</f>
        <v>SI-20SB</v>
      </c>
      <c r="I4464" s="27" t="str">
        <f t="array" ref="I4464">INDEX(Def_Instancias_Equipamentos!$E$2:$E$5135, MATCH(L4464, Def_Instancias_Equipamentos!$D$2:$D$5135, 0), 1)</f>
        <v>SI-20SB</v>
      </c>
      <c r="J4464" s="27" t="str">
        <f t="shared" si="26"/>
        <v>INTERNO</v>
      </c>
      <c r="K4464" s="28" t="str">
        <f>Def_Instancias_Equipamentos!$D$728</f>
        <v>SI-20SB:DI-BPMPkup-1</v>
      </c>
      <c r="L4464" s="19" t="str">
        <f>Def_Instancias_Equipamentos!$D$1239</f>
        <v>SI-20SB:DI-BPMSigPatch-1</v>
      </c>
      <c r="M4464" s="44" t="s">
        <v>77</v>
      </c>
      <c r="N4464" s="30" t="s">
        <v>48</v>
      </c>
      <c r="O4464" s="28" t="str">
        <f>Def_Sistemas_Conectores_Cabos!$B$8</f>
        <v>SMA-RP 50-ohm</v>
      </c>
      <c r="P4464" s="19" t="str">
        <f>Def_Sistemas_Conectores_Cabos!$B$8</f>
        <v>SMA-RP 50-ohm</v>
      </c>
      <c r="Q4464" s="231" t="s">
        <v>1360</v>
      </c>
      <c r="R4464" s="45">
        <v>0.5</v>
      </c>
      <c r="S4464" s="45">
        <v>0.5</v>
      </c>
      <c r="T4464" s="19" t="str">
        <f>Def_Sistemas_Conectores_Cabos!$C$8</f>
        <v>Cabo coaxial semi-rígido</v>
      </c>
      <c r="U4464" s="56"/>
      <c r="V4464" s="33"/>
      <c r="W4464" s="33"/>
      <c r="X4464" s="33"/>
    </row>
    <row r="4465" ht="15.75" customHeight="1">
      <c r="A4465" s="19" t="str">
        <f>Def_Sistemas_Conectores_Cabos!$A$22</f>
        <v>BPM de elétrons</v>
      </c>
      <c r="B4465" s="22" t="str">
        <f>Datas_Entregas!$A$3</f>
        <v>BTS/Anel</v>
      </c>
      <c r="C4465" s="25">
        <f t="array" ref="C4465">INDEX(Datas_Entregas!$B$2:$B$100, MATCH(B4465, Datas_Entregas!$A$2:$A$100, 0), 1)</f>
        <v>43296</v>
      </c>
      <c r="D4465" s="22" t="str">
        <f>Def_Status_Montagem!$A$4</f>
        <v>Comprado / Esperando entrega</v>
      </c>
      <c r="E4465" s="35" t="str">
        <f>Def_Status_Montagem!$B$4</f>
        <v>Contratada (inclui etiqueta)</v>
      </c>
      <c r="F4465" s="26"/>
      <c r="G4465" s="27"/>
      <c r="H4465" s="26" t="str">
        <f t="array" ref="H4465">INDEX(Def_Instancias_Equipamentos!$E$2:$E$5135, MATCH(K4465, Def_Instancias_Equipamentos!$D$2:$D$5135, 0), 1)</f>
        <v>SI-20SB</v>
      </c>
      <c r="I4465" s="27" t="str">
        <f t="array" ref="I4465">INDEX(Def_Instancias_Equipamentos!$E$2:$E$5135, MATCH(L4465, Def_Instancias_Equipamentos!$D$2:$D$5135, 0), 1)</f>
        <v>SI-20SB</v>
      </c>
      <c r="J4465" s="27" t="str">
        <f t="shared" si="26"/>
        <v>INTERNO</v>
      </c>
      <c r="K4465" s="28" t="str">
        <f>Def_Instancias_Equipamentos!$D$729</f>
        <v>SI-20SB:DI-BPMPkup-2</v>
      </c>
      <c r="L4465" s="19" t="str">
        <f>Def_Instancias_Equipamentos!$D$1240</f>
        <v>SI-20SB:DI-BPMSigPatch-2</v>
      </c>
      <c r="M4465" s="44" t="s">
        <v>77</v>
      </c>
      <c r="N4465" s="30" t="s">
        <v>48</v>
      </c>
      <c r="O4465" s="28" t="str">
        <f>Def_Sistemas_Conectores_Cabos!$B$8</f>
        <v>SMA-RP 50-ohm</v>
      </c>
      <c r="P4465" s="19" t="str">
        <f>Def_Sistemas_Conectores_Cabos!$B$8</f>
        <v>SMA-RP 50-ohm</v>
      </c>
      <c r="Q4465" s="231" t="s">
        <v>1360</v>
      </c>
      <c r="R4465" s="45">
        <v>0.5</v>
      </c>
      <c r="S4465" s="45">
        <v>0.5</v>
      </c>
      <c r="T4465" s="19" t="str">
        <f>Def_Sistemas_Conectores_Cabos!$C$8</f>
        <v>Cabo coaxial semi-rígido</v>
      </c>
      <c r="U4465" s="56"/>
      <c r="V4465" s="33"/>
      <c r="W4465" s="33"/>
      <c r="X4465" s="33"/>
    </row>
    <row r="4466" ht="15.75" customHeight="1">
      <c r="A4466" s="19" t="str">
        <f>Def_Sistemas_Conectores_Cabos!$A$3</f>
        <v>Diagnostico</v>
      </c>
      <c r="B4466" s="22" t="str">
        <f>Datas_Entregas!$A$2</f>
        <v>Booster/LTB</v>
      </c>
      <c r="C4466" s="25">
        <f t="array" ref="C4466">INDEX(Datas_Entregas!$B$2:$B$100, MATCH(B4466, Datas_Entregas!$A$2:$A$100, 0), 1)</f>
        <v>43266</v>
      </c>
      <c r="D4466" s="22" t="str">
        <f>Def_Status_Montagem!$A$2</f>
        <v>A verificar</v>
      </c>
      <c r="E4466" s="35" t="str">
        <f>Def_Status_Montagem!$B$5</f>
        <v>DIG</v>
      </c>
      <c r="F4466" s="26" t="str">
        <f t="array" ref="F4466">INDEX(Def_Instancias_Equipamentos!$F$2:$F$5135, MATCH(K4466, Def_Instancias_Equipamentos!$D$2:$D$5135, 0), 1)</f>
        <v>Túnel (Booster)</v>
      </c>
      <c r="G4466" s="27" t="str">
        <f t="array" ref="G4466">INDEX(Def_Instancias_Equipamentos!$F$2:$F$5135, MATCH(L4466, Def_Instancias_Equipamentos!$D$2:$D$5135, 0), 1)</f>
        <v>Túnel (Booster)</v>
      </c>
      <c r="H4466" s="26" t="str">
        <f t="array" ref="H4466">INDEX(Def_Instancias_Equipamentos!$E$2:$E$5135, MATCH(K4466, Def_Instancias_Equipamentos!$D$2:$D$5135, 0), 1)</f>
        <v>BO-01D</v>
      </c>
      <c r="I4466" s="27" t="str">
        <f t="array" ref="I4466">INDEX(Def_Instancias_Equipamentos!$E$2:$E$5135, MATCH(L4466, Def_Instancias_Equipamentos!$D$2:$D$5135, 0), 1)</f>
        <v>BO-01D</v>
      </c>
      <c r="J4466" s="27" t="str">
        <f t="shared" si="26"/>
        <v>INTERNO</v>
      </c>
      <c r="K4466" s="28" t="str">
        <f>Def_Instancias_Equipamentos!$D$352</f>
        <v>BO-01D:DI-ScrnCtrl-1</v>
      </c>
      <c r="L4466" s="19" t="str">
        <f>Def_Instancias_Equipamentos!$D$352</f>
        <v>BO-01D:DI-ScrnCtrl-1</v>
      </c>
      <c r="M4466" s="29" t="s">
        <v>1361</v>
      </c>
      <c r="N4466" s="32" t="s">
        <v>1362</v>
      </c>
      <c r="O4466" s="28" t="str">
        <f>Def_Sistemas_Conectores_Cabos!$B$20</f>
        <v>Micro-fit 2 vias fêmea</v>
      </c>
      <c r="P4466" s="19" t="str">
        <f>Def_Sistemas_Conectores_Cabos!$B$23</f>
        <v>Terminal tubular branco</v>
      </c>
      <c r="Q4466" s="27" t="str">
        <f t="shared" ref="Q4466:Q4505" si="68">K4466&amp;"/"&amp;M4466&amp;CHAR(10)&amp;L4466&amp;"/"&amp;N4466</f>
        <v>BO-01D:DI-ScrnCtrl-1/PWR-IN
BO-01D:DI-ScrnCtrl-1/PWR-OUT</v>
      </c>
      <c r="R4466" s="75">
        <v>0.3</v>
      </c>
      <c r="S4466" s="75">
        <v>0.3</v>
      </c>
      <c r="T4466" s="19" t="str">
        <f>Def_Sistemas_Conectores_Cabos!$C$13</f>
        <v>Cabo multivias</v>
      </c>
      <c r="U4466" s="32" t="s">
        <v>1363</v>
      </c>
      <c r="V4466" s="33"/>
      <c r="W4466" s="33"/>
      <c r="X4466" s="33"/>
    </row>
    <row r="4467" ht="15.75" customHeight="1">
      <c r="A4467" s="19" t="str">
        <f>Def_Sistemas_Conectores_Cabos!$A$3</f>
        <v>Diagnostico</v>
      </c>
      <c r="B4467" s="22" t="str">
        <f>Datas_Entregas!$A$2</f>
        <v>Booster/LTB</v>
      </c>
      <c r="C4467" s="25">
        <f t="array" ref="C4467">INDEX(Datas_Entregas!$B$2:$B$100, MATCH(B4467, Datas_Entregas!$A$2:$A$100, 0), 1)</f>
        <v>43266</v>
      </c>
      <c r="D4467" s="22" t="str">
        <f>Def_Status_Montagem!$A$2</f>
        <v>A verificar</v>
      </c>
      <c r="E4467" s="35" t="str">
        <f>Def_Status_Montagem!$B$5</f>
        <v>DIG</v>
      </c>
      <c r="F4467" s="26" t="str">
        <f t="array" ref="F4467">INDEX(Def_Instancias_Equipamentos!$F$2:$F$5135, MATCH(K4467, Def_Instancias_Equipamentos!$D$2:$D$5135, 0), 1)</f>
        <v>Túnel (Booster)</v>
      </c>
      <c r="G4467" s="27" t="str">
        <f t="array" ref="G4467">INDEX(Def_Instancias_Equipamentos!$F$2:$F$5135, MATCH(L4467, Def_Instancias_Equipamentos!$D$2:$D$5135, 0), 1)</f>
        <v>Túnel (Booster)</v>
      </c>
      <c r="H4467" s="26" t="str">
        <f t="array" ref="H4467">INDEX(Def_Instancias_Equipamentos!$E$2:$E$5135, MATCH(K4467, Def_Instancias_Equipamentos!$D$2:$D$5135, 0), 1)</f>
        <v>BO-01D</v>
      </c>
      <c r="I4467" s="27" t="str">
        <f t="array" ref="I4467">INDEX(Def_Instancias_Equipamentos!$E$2:$E$5135, MATCH(L4467, Def_Instancias_Equipamentos!$D$2:$D$5135, 0), 1)</f>
        <v>BO-01D</v>
      </c>
      <c r="J4467" s="27" t="str">
        <f t="shared" si="26"/>
        <v>INTERNO</v>
      </c>
      <c r="K4467" s="28" t="str">
        <f>Def_Instancias_Equipamentos!$D$353</f>
        <v>BO-01D:DI-ScrnCtrl-2</v>
      </c>
      <c r="L4467" s="19" t="str">
        <f>Def_Instancias_Equipamentos!$D$353</f>
        <v>BO-01D:DI-ScrnCtrl-2</v>
      </c>
      <c r="M4467" s="29" t="s">
        <v>1361</v>
      </c>
      <c r="N4467" s="32" t="s">
        <v>1362</v>
      </c>
      <c r="O4467" s="28" t="str">
        <f>Def_Sistemas_Conectores_Cabos!$B$20</f>
        <v>Micro-fit 2 vias fêmea</v>
      </c>
      <c r="P4467" s="19" t="str">
        <f>Def_Sistemas_Conectores_Cabos!$B$23</f>
        <v>Terminal tubular branco</v>
      </c>
      <c r="Q4467" s="27" t="str">
        <f t="shared" si="68"/>
        <v>BO-01D:DI-ScrnCtrl-2/PWR-IN
BO-01D:DI-ScrnCtrl-2/PWR-OUT</v>
      </c>
      <c r="R4467" s="75">
        <v>0.3</v>
      </c>
      <c r="S4467" s="75">
        <v>0.3</v>
      </c>
      <c r="T4467" s="19" t="str">
        <f>Def_Sistemas_Conectores_Cabos!$C$13</f>
        <v>Cabo multivias</v>
      </c>
      <c r="U4467" s="32" t="s">
        <v>1363</v>
      </c>
      <c r="V4467" s="33"/>
      <c r="W4467" s="33"/>
      <c r="X4467" s="33"/>
    </row>
    <row r="4468" ht="15.75" customHeight="1">
      <c r="A4468" s="19" t="str">
        <f>Def_Sistemas_Conectores_Cabos!$A$3</f>
        <v>Diagnostico</v>
      </c>
      <c r="B4468" s="22" t="str">
        <f>Datas_Entregas!$A$2</f>
        <v>Booster/LTB</v>
      </c>
      <c r="C4468" s="25">
        <f t="array" ref="C4468">INDEX(Datas_Entregas!$B$2:$B$100, MATCH(B4468, Datas_Entregas!$A$2:$A$100, 0), 1)</f>
        <v>43266</v>
      </c>
      <c r="D4468" s="22" t="str">
        <f>Def_Status_Montagem!$A$2</f>
        <v>A verificar</v>
      </c>
      <c r="E4468" s="35" t="str">
        <f>Def_Status_Montagem!$B$5</f>
        <v>DIG</v>
      </c>
      <c r="F4468" s="26" t="str">
        <f t="array" ref="F4468">INDEX(Def_Instancias_Equipamentos!$F$2:$F$5135, MATCH(K4468, Def_Instancias_Equipamentos!$D$2:$D$5135, 0), 1)</f>
        <v>Túnel (Booster)</v>
      </c>
      <c r="G4468" s="27" t="str">
        <f t="array" ref="G4468">INDEX(Def_Instancias_Equipamentos!$F$2:$F$5135, MATCH(L4468, Def_Instancias_Equipamentos!$D$2:$D$5135, 0), 1)</f>
        <v>Túnel (Booster)</v>
      </c>
      <c r="H4468" s="26" t="str">
        <f t="array" ref="H4468">INDEX(Def_Instancias_Equipamentos!$E$2:$E$5135, MATCH(K4468, Def_Instancias_Equipamentos!$D$2:$D$5135, 0), 1)</f>
        <v>BO-02U</v>
      </c>
      <c r="I4468" s="27" t="str">
        <f t="array" ref="I4468">INDEX(Def_Instancias_Equipamentos!$E$2:$E$5135, MATCH(L4468, Def_Instancias_Equipamentos!$D$2:$D$5135, 0), 1)</f>
        <v>BO-02U</v>
      </c>
      <c r="J4468" s="27" t="str">
        <f t="shared" si="26"/>
        <v>INTERNO</v>
      </c>
      <c r="K4468" s="28" t="str">
        <f>Def_Instancias_Equipamentos!$D$354</f>
        <v>BO-02U:DI-ScrnCtrl</v>
      </c>
      <c r="L4468" s="19" t="str">
        <f>Def_Instancias_Equipamentos!$D$354</f>
        <v>BO-02U:DI-ScrnCtrl</v>
      </c>
      <c r="M4468" s="29" t="s">
        <v>1361</v>
      </c>
      <c r="N4468" s="32" t="s">
        <v>1362</v>
      </c>
      <c r="O4468" s="28" t="str">
        <f>Def_Sistemas_Conectores_Cabos!$B$20</f>
        <v>Micro-fit 2 vias fêmea</v>
      </c>
      <c r="P4468" s="19" t="str">
        <f>Def_Sistemas_Conectores_Cabos!$B$23</f>
        <v>Terminal tubular branco</v>
      </c>
      <c r="Q4468" s="27" t="str">
        <f t="shared" si="68"/>
        <v>BO-02U:DI-ScrnCtrl/PWR-IN
BO-02U:DI-ScrnCtrl/PWR-OUT</v>
      </c>
      <c r="R4468" s="75">
        <v>0.3</v>
      </c>
      <c r="S4468" s="75">
        <v>0.3</v>
      </c>
      <c r="T4468" s="19" t="str">
        <f>Def_Sistemas_Conectores_Cabos!$C$13</f>
        <v>Cabo multivias</v>
      </c>
      <c r="U4468" s="32" t="s">
        <v>1363</v>
      </c>
      <c r="V4468" s="33"/>
      <c r="W4468" s="33"/>
      <c r="X4468" s="33"/>
    </row>
    <row r="4469" ht="15.75" customHeight="1">
      <c r="A4469" s="19" t="str">
        <f>Def_Sistemas_Conectores_Cabos!$A$3</f>
        <v>Diagnostico</v>
      </c>
      <c r="B4469" s="22" t="str">
        <f>Datas_Entregas!$A$3</f>
        <v>BTS/Anel</v>
      </c>
      <c r="C4469" s="25">
        <f t="array" ref="C4469">INDEX(Datas_Entregas!$B$2:$B$100, MATCH(B4469, Datas_Entregas!$A$2:$A$100, 0), 1)</f>
        <v>43296</v>
      </c>
      <c r="D4469" s="22" t="str">
        <f>Def_Status_Montagem!$A$2</f>
        <v>A verificar</v>
      </c>
      <c r="E4469" s="35" t="str">
        <f>Def_Status_Montagem!$B$5</f>
        <v>DIG</v>
      </c>
      <c r="F4469" s="26" t="str">
        <f t="array" ref="F4469">INDEX(Def_Instancias_Equipamentos!$F$2:$F$5135, MATCH(K4469, Def_Instancias_Equipamentos!$D$2:$D$5135, 0), 1)</f>
        <v>Túnel (Anel)</v>
      </c>
      <c r="G4469" s="27" t="str">
        <f t="array" ref="G4469">INDEX(Def_Instancias_Equipamentos!$F$2:$F$5135, MATCH(L4469, Def_Instancias_Equipamentos!$D$2:$D$5135, 0), 1)</f>
        <v>Túnel (Anel)</v>
      </c>
      <c r="H4469" s="26" t="str">
        <f t="array" ref="H4469">INDEX(Def_Instancias_Equipamentos!$E$2:$E$5135, MATCH(K4469, Def_Instancias_Equipamentos!$D$2:$D$5135, 0), 1)</f>
        <v>SI-01SA</v>
      </c>
      <c r="I4469" s="27" t="str">
        <f t="array" ref="I4469">INDEX(Def_Instancias_Equipamentos!$E$2:$E$5135, MATCH(L4469, Def_Instancias_Equipamentos!$D$2:$D$5135, 0), 1)</f>
        <v>SI-01SA</v>
      </c>
      <c r="J4469" s="27" t="str">
        <f t="shared" si="26"/>
        <v>INTERNO</v>
      </c>
      <c r="K4469" s="28" t="str">
        <f>Def_Instancias_Equipamentos!$D$450</f>
        <v>SI-01SA:DI-ScrapHCtrl-I</v>
      </c>
      <c r="L4469" s="19" t="str">
        <f>Def_Instancias_Equipamentos!$D$450</f>
        <v>SI-01SA:DI-ScrapHCtrl-I</v>
      </c>
      <c r="M4469" s="44" t="s">
        <v>1361</v>
      </c>
      <c r="N4469" s="45" t="s">
        <v>1362</v>
      </c>
      <c r="O4469" s="28" t="str">
        <f>Def_Sistemas_Conectores_Cabos!$B$20</f>
        <v>Micro-fit 2 vias fêmea</v>
      </c>
      <c r="P4469" s="19" t="str">
        <f>Def_Sistemas_Conectores_Cabos!$B$23</f>
        <v>Terminal tubular branco</v>
      </c>
      <c r="Q4469" s="27" t="str">
        <f t="shared" si="68"/>
        <v>SI-01SA:DI-ScrapHCtrl-I/PWR-IN
SI-01SA:DI-ScrapHCtrl-I/PWR-OUT</v>
      </c>
      <c r="R4469" s="75">
        <v>0.3</v>
      </c>
      <c r="S4469" s="75">
        <v>0.3</v>
      </c>
      <c r="T4469" s="19" t="str">
        <f>Def_Sistemas_Conectores_Cabos!$C$13</f>
        <v>Cabo multivias</v>
      </c>
      <c r="U4469" s="32" t="s">
        <v>1364</v>
      </c>
      <c r="V4469" s="33"/>
      <c r="W4469" s="33"/>
      <c r="X4469" s="33"/>
    </row>
    <row r="4470" ht="15.75" customHeight="1">
      <c r="A4470" s="19" t="str">
        <f>Def_Sistemas_Conectores_Cabos!$A$3</f>
        <v>Diagnostico</v>
      </c>
      <c r="B4470" s="22" t="str">
        <f>Datas_Entregas!$A$3</f>
        <v>BTS/Anel</v>
      </c>
      <c r="C4470" s="25">
        <f t="array" ref="C4470">INDEX(Datas_Entregas!$B$2:$B$100, MATCH(B4470, Datas_Entregas!$A$2:$A$100, 0), 1)</f>
        <v>43296</v>
      </c>
      <c r="D4470" s="22" t="str">
        <f>Def_Status_Montagem!$A$2</f>
        <v>A verificar</v>
      </c>
      <c r="E4470" s="35" t="str">
        <f>Def_Status_Montagem!$B$5</f>
        <v>DIG</v>
      </c>
      <c r="F4470" s="26" t="str">
        <f t="array" ref="F4470">INDEX(Def_Instancias_Equipamentos!$F$2:$F$5135, MATCH(K4470, Def_Instancias_Equipamentos!$D$2:$D$5135, 0), 1)</f>
        <v>Túnel (Anel)</v>
      </c>
      <c r="G4470" s="27" t="str">
        <f t="array" ref="G4470">INDEX(Def_Instancias_Equipamentos!$F$2:$F$5135, MATCH(L4470, Def_Instancias_Equipamentos!$D$2:$D$5135, 0), 1)</f>
        <v>Túnel (Anel)</v>
      </c>
      <c r="H4470" s="26" t="str">
        <f t="array" ref="H4470">INDEX(Def_Instancias_Equipamentos!$E$2:$E$5135, MATCH(K4470, Def_Instancias_Equipamentos!$D$2:$D$5135, 0), 1)</f>
        <v>SI-01SA</v>
      </c>
      <c r="I4470" s="27" t="str">
        <f t="array" ref="I4470">INDEX(Def_Instancias_Equipamentos!$E$2:$E$5135, MATCH(L4470, Def_Instancias_Equipamentos!$D$2:$D$5135, 0), 1)</f>
        <v>SI-01SA</v>
      </c>
      <c r="J4470" s="27" t="str">
        <f t="shared" si="26"/>
        <v>INTERNO</v>
      </c>
      <c r="K4470" s="28" t="str">
        <f>Def_Instancias_Equipamentos!$D$451</f>
        <v>SI-01SA:DI-ScrapHCtrl-O</v>
      </c>
      <c r="L4470" s="19" t="str">
        <f>Def_Instancias_Equipamentos!$D$451</f>
        <v>SI-01SA:DI-ScrapHCtrl-O</v>
      </c>
      <c r="M4470" s="44" t="s">
        <v>1361</v>
      </c>
      <c r="N4470" s="45" t="s">
        <v>1362</v>
      </c>
      <c r="O4470" s="28" t="str">
        <f>Def_Sistemas_Conectores_Cabos!$B$20</f>
        <v>Micro-fit 2 vias fêmea</v>
      </c>
      <c r="P4470" s="19" t="str">
        <f>Def_Sistemas_Conectores_Cabos!$B$23</f>
        <v>Terminal tubular branco</v>
      </c>
      <c r="Q4470" s="27" t="str">
        <f t="shared" si="68"/>
        <v>SI-01SA:DI-ScrapHCtrl-O/PWR-IN
SI-01SA:DI-ScrapHCtrl-O/PWR-OUT</v>
      </c>
      <c r="R4470" s="75">
        <v>0.3</v>
      </c>
      <c r="S4470" s="75">
        <v>0.3</v>
      </c>
      <c r="T4470" s="19" t="str">
        <f>Def_Sistemas_Conectores_Cabos!$C$13</f>
        <v>Cabo multivias</v>
      </c>
      <c r="U4470" s="32" t="s">
        <v>1365</v>
      </c>
      <c r="V4470" s="33"/>
      <c r="W4470" s="33"/>
      <c r="X4470" s="33"/>
    </row>
    <row r="4471" ht="15.75" customHeight="1">
      <c r="A4471" s="19" t="str">
        <f>Def_Sistemas_Conectores_Cabos!$A$3</f>
        <v>Diagnostico</v>
      </c>
      <c r="B4471" s="22" t="str">
        <f>Datas_Entregas!$A$3</f>
        <v>BTS/Anel</v>
      </c>
      <c r="C4471" s="25">
        <f t="array" ref="C4471">INDEX(Datas_Entregas!$B$2:$B$100, MATCH(B4471, Datas_Entregas!$A$2:$A$100, 0), 1)</f>
        <v>43296</v>
      </c>
      <c r="D4471" s="22" t="str">
        <f>Def_Status_Montagem!$A$2</f>
        <v>A verificar</v>
      </c>
      <c r="E4471" s="35" t="str">
        <f>Def_Status_Montagem!$B$5</f>
        <v>DIG</v>
      </c>
      <c r="F4471" s="26" t="str">
        <f t="array" ref="F4471">INDEX(Def_Instancias_Equipamentos!$F$2:$F$5135, MATCH(K4471, Def_Instancias_Equipamentos!$D$2:$D$5135, 0), 1)</f>
        <v>Túnel (Anel)</v>
      </c>
      <c r="G4471" s="27" t="str">
        <f t="array" ref="G4471">INDEX(Def_Instancias_Equipamentos!$F$2:$F$5135, MATCH(L4471, Def_Instancias_Equipamentos!$D$2:$D$5135, 0), 1)</f>
        <v>Túnel (Anel)</v>
      </c>
      <c r="H4471" s="26" t="str">
        <f t="array" ref="H4471">INDEX(Def_Instancias_Equipamentos!$E$2:$E$5135, MATCH(K4471, Def_Instancias_Equipamentos!$D$2:$D$5135, 0), 1)</f>
        <v>SI-01SA</v>
      </c>
      <c r="I4471" s="27" t="str">
        <f t="array" ref="I4471">INDEX(Def_Instancias_Equipamentos!$E$2:$E$5135, MATCH(L4471, Def_Instancias_Equipamentos!$D$2:$D$5135, 0), 1)</f>
        <v>SI-01SA</v>
      </c>
      <c r="J4471" s="27" t="str">
        <f t="shared" si="26"/>
        <v>INTERNO</v>
      </c>
      <c r="K4471" s="28" t="str">
        <f>Def_Instancias_Equipamentos!$D$453</f>
        <v>SI-01SA:DI-ScrapVCtrl-B</v>
      </c>
      <c r="L4471" s="19" t="str">
        <f>Def_Instancias_Equipamentos!$D$453</f>
        <v>SI-01SA:DI-ScrapVCtrl-B</v>
      </c>
      <c r="M4471" s="44" t="s">
        <v>1361</v>
      </c>
      <c r="N4471" s="45" t="s">
        <v>1362</v>
      </c>
      <c r="O4471" s="28" t="str">
        <f>Def_Sistemas_Conectores_Cabos!$B$20</f>
        <v>Micro-fit 2 vias fêmea</v>
      </c>
      <c r="P4471" s="19" t="str">
        <f>Def_Sistemas_Conectores_Cabos!$B$23</f>
        <v>Terminal tubular branco</v>
      </c>
      <c r="Q4471" s="27" t="str">
        <f t="shared" si="68"/>
        <v>SI-01SA:DI-ScrapVCtrl-B/PWR-IN
SI-01SA:DI-ScrapVCtrl-B/PWR-OUT</v>
      </c>
      <c r="R4471" s="75">
        <v>0.3</v>
      </c>
      <c r="S4471" s="75">
        <v>0.3</v>
      </c>
      <c r="T4471" s="19" t="str">
        <f>Def_Sistemas_Conectores_Cabos!$C$13</f>
        <v>Cabo multivias</v>
      </c>
      <c r="U4471" s="32" t="s">
        <v>1365</v>
      </c>
      <c r="V4471" s="33"/>
      <c r="W4471" s="33"/>
      <c r="X4471" s="33"/>
    </row>
    <row r="4472" ht="15.75" customHeight="1">
      <c r="A4472" s="19" t="str">
        <f>Def_Sistemas_Conectores_Cabos!$A$3</f>
        <v>Diagnostico</v>
      </c>
      <c r="B4472" s="22" t="str">
        <f>Datas_Entregas!$A$3</f>
        <v>BTS/Anel</v>
      </c>
      <c r="C4472" s="25">
        <f t="array" ref="C4472">INDEX(Datas_Entregas!$B$2:$B$100, MATCH(B4472, Datas_Entregas!$A$2:$A$100, 0), 1)</f>
        <v>43296</v>
      </c>
      <c r="D4472" s="22" t="str">
        <f>Def_Status_Montagem!$A$2</f>
        <v>A verificar</v>
      </c>
      <c r="E4472" s="35" t="str">
        <f>Def_Status_Montagem!$B$5</f>
        <v>DIG</v>
      </c>
      <c r="F4472" s="26" t="str">
        <f t="array" ref="F4472">INDEX(Def_Instancias_Equipamentos!$F$2:$F$5135, MATCH(K4472, Def_Instancias_Equipamentos!$D$2:$D$5135, 0), 1)</f>
        <v>Túnel (Anel)</v>
      </c>
      <c r="G4472" s="27" t="str">
        <f t="array" ref="G4472">INDEX(Def_Instancias_Equipamentos!$F$2:$F$5135, MATCH(L4472, Def_Instancias_Equipamentos!$D$2:$D$5135, 0), 1)</f>
        <v>Túnel (Anel)</v>
      </c>
      <c r="H4472" s="26" t="str">
        <f t="array" ref="H4472">INDEX(Def_Instancias_Equipamentos!$E$2:$E$5135, MATCH(K4472, Def_Instancias_Equipamentos!$D$2:$D$5135, 0), 1)</f>
        <v>SI-01SA</v>
      </c>
      <c r="I4472" s="27" t="str">
        <f t="array" ref="I4472">INDEX(Def_Instancias_Equipamentos!$E$2:$E$5135, MATCH(L4472, Def_Instancias_Equipamentos!$D$2:$D$5135, 0), 1)</f>
        <v>SI-01SA</v>
      </c>
      <c r="J4472" s="27" t="str">
        <f t="shared" si="26"/>
        <v>INTERNO</v>
      </c>
      <c r="K4472" s="28" t="str">
        <f>Def_Instancias_Equipamentos!$D$452</f>
        <v>SI-01SA:DI-ScrapVCtrl-T</v>
      </c>
      <c r="L4472" s="19" t="str">
        <f>Def_Instancias_Equipamentos!$D$452</f>
        <v>SI-01SA:DI-ScrapVCtrl-T</v>
      </c>
      <c r="M4472" s="44" t="s">
        <v>1361</v>
      </c>
      <c r="N4472" s="45" t="s">
        <v>1362</v>
      </c>
      <c r="O4472" s="28" t="str">
        <f>Def_Sistemas_Conectores_Cabos!$B$20</f>
        <v>Micro-fit 2 vias fêmea</v>
      </c>
      <c r="P4472" s="19" t="str">
        <f>Def_Sistemas_Conectores_Cabos!$B$23</f>
        <v>Terminal tubular branco</v>
      </c>
      <c r="Q4472" s="27" t="str">
        <f t="shared" si="68"/>
        <v>SI-01SA:DI-ScrapVCtrl-T/PWR-IN
SI-01SA:DI-ScrapVCtrl-T/PWR-OUT</v>
      </c>
      <c r="R4472" s="75">
        <v>0.3</v>
      </c>
      <c r="S4472" s="75">
        <v>0.3</v>
      </c>
      <c r="T4472" s="19" t="str">
        <f>Def_Sistemas_Conectores_Cabos!$C$13</f>
        <v>Cabo multivias</v>
      </c>
      <c r="U4472" s="32" t="s">
        <v>1364</v>
      </c>
      <c r="V4472" s="33"/>
      <c r="W4472" s="33"/>
      <c r="X4472" s="33"/>
    </row>
    <row r="4473" ht="15.75" customHeight="1">
      <c r="A4473" s="19" t="str">
        <f>Def_Sistemas_Conectores_Cabos!$A$3</f>
        <v>Diagnostico</v>
      </c>
      <c r="B4473" s="22" t="str">
        <f>Datas_Entregas!$A$2</f>
        <v>Booster/LTB</v>
      </c>
      <c r="C4473" s="25">
        <f t="array" ref="C4473">INDEX(Datas_Entregas!$B$2:$B$100, MATCH(B4473, Datas_Entregas!$A$2:$A$100, 0), 1)</f>
        <v>43266</v>
      </c>
      <c r="D4473" s="22" t="str">
        <f>Def_Status_Montagem!$A$2</f>
        <v>A verificar</v>
      </c>
      <c r="E4473" s="35" t="str">
        <f>Def_Status_Montagem!$B$5</f>
        <v>DIG</v>
      </c>
      <c r="F4473" s="26" t="str">
        <f t="array" ref="F4473">INDEX(Def_Instancias_Equipamentos!$F$2:$F$5135, MATCH(K4473, Def_Instancias_Equipamentos!$D$2:$D$5135, 0), 1)</f>
        <v>Túnel (LTB)</v>
      </c>
      <c r="G4473" s="27" t="str">
        <f t="array" ref="G4473">INDEX(Def_Instancias_Equipamentos!$F$2:$F$5135, MATCH(L4473, Def_Instancias_Equipamentos!$D$2:$D$5135, 0), 1)</f>
        <v>Túnel (LTB)</v>
      </c>
      <c r="H4473" s="26" t="str">
        <f t="array" ref="H4473">INDEX(Def_Instancias_Equipamentos!$E$2:$E$5135, MATCH(K4473, Def_Instancias_Equipamentos!$D$2:$D$5135, 0), 1)</f>
        <v>TB-01</v>
      </c>
      <c r="I4473" s="27" t="str">
        <f t="array" ref="I4473">INDEX(Def_Instancias_Equipamentos!$E$2:$E$5135, MATCH(L4473, Def_Instancias_Equipamentos!$D$2:$D$5135, 0), 1)</f>
        <v>TB-01</v>
      </c>
      <c r="J4473" s="27" t="str">
        <f t="shared" si="26"/>
        <v>INTERNO</v>
      </c>
      <c r="K4473" s="28" t="str">
        <f>Def_Instancias_Equipamentos!$D$340</f>
        <v>TB-01:DI-ScrnCtrl-1</v>
      </c>
      <c r="L4473" s="19" t="str">
        <f>Def_Instancias_Equipamentos!$D$340</f>
        <v>TB-01:DI-ScrnCtrl-1</v>
      </c>
      <c r="M4473" s="29" t="s">
        <v>1361</v>
      </c>
      <c r="N4473" s="32" t="s">
        <v>1362</v>
      </c>
      <c r="O4473" s="28" t="str">
        <f>Def_Sistemas_Conectores_Cabos!$B$20</f>
        <v>Micro-fit 2 vias fêmea</v>
      </c>
      <c r="P4473" s="19" t="str">
        <f>Def_Sistemas_Conectores_Cabos!$B$23</f>
        <v>Terminal tubular branco</v>
      </c>
      <c r="Q4473" s="27" t="str">
        <f t="shared" si="68"/>
        <v>TB-01:DI-ScrnCtrl-1/PWR-IN
TB-01:DI-ScrnCtrl-1/PWR-OUT</v>
      </c>
      <c r="R4473" s="75">
        <v>0.3</v>
      </c>
      <c r="S4473" s="75">
        <v>0.3</v>
      </c>
      <c r="T4473" s="19" t="str">
        <f>Def_Sistemas_Conectores_Cabos!$C$13</f>
        <v>Cabo multivias</v>
      </c>
      <c r="U4473" s="32" t="s">
        <v>1363</v>
      </c>
      <c r="V4473" s="33"/>
      <c r="W4473" s="33"/>
      <c r="X4473" s="33"/>
    </row>
    <row r="4474" ht="15.75" customHeight="1">
      <c r="A4474" s="19" t="str">
        <f>Def_Sistemas_Conectores_Cabos!$A$3</f>
        <v>Diagnostico</v>
      </c>
      <c r="B4474" s="22" t="str">
        <f>Datas_Entregas!$A$2</f>
        <v>Booster/LTB</v>
      </c>
      <c r="C4474" s="25">
        <f t="array" ref="C4474">INDEX(Datas_Entregas!$B$2:$B$100, MATCH(B4474, Datas_Entregas!$A$2:$A$100, 0), 1)</f>
        <v>43266</v>
      </c>
      <c r="D4474" s="22" t="str">
        <f>Def_Status_Montagem!$A$2</f>
        <v>A verificar</v>
      </c>
      <c r="E4474" s="35" t="str">
        <f>Def_Status_Montagem!$B$5</f>
        <v>DIG</v>
      </c>
      <c r="F4474" s="26" t="str">
        <f t="array" ref="F4474">INDEX(Def_Instancias_Equipamentos!$F$2:$F$5135, MATCH(K4474, Def_Instancias_Equipamentos!$D$2:$D$5135, 0), 1)</f>
        <v>Túnel (LTB)</v>
      </c>
      <c r="G4474" s="27" t="str">
        <f t="array" ref="G4474">INDEX(Def_Instancias_Equipamentos!$F$2:$F$5135, MATCH(L4474, Def_Instancias_Equipamentos!$D$2:$D$5135, 0), 1)</f>
        <v>Túnel (LTB)</v>
      </c>
      <c r="H4474" s="26" t="str">
        <f t="array" ref="H4474">INDEX(Def_Instancias_Equipamentos!$E$2:$E$5135, MATCH(K4474, Def_Instancias_Equipamentos!$D$2:$D$5135, 0), 1)</f>
        <v>TB-01</v>
      </c>
      <c r="I4474" s="27" t="str">
        <f t="array" ref="I4474">INDEX(Def_Instancias_Equipamentos!$E$2:$E$5135, MATCH(L4474, Def_Instancias_Equipamentos!$D$2:$D$5135, 0), 1)</f>
        <v>TB-01</v>
      </c>
      <c r="J4474" s="27" t="str">
        <f t="shared" si="26"/>
        <v>INTERNO</v>
      </c>
      <c r="K4474" s="28" t="str">
        <f>Def_Instancias_Equipamentos!$D$341</f>
        <v>TB-01:DI-ScrnCtrl-2</v>
      </c>
      <c r="L4474" s="19" t="str">
        <f>Def_Instancias_Equipamentos!$D$341</f>
        <v>TB-01:DI-ScrnCtrl-2</v>
      </c>
      <c r="M4474" s="29" t="s">
        <v>1361</v>
      </c>
      <c r="N4474" s="32" t="s">
        <v>1362</v>
      </c>
      <c r="O4474" s="28" t="str">
        <f>Def_Sistemas_Conectores_Cabos!$B$20</f>
        <v>Micro-fit 2 vias fêmea</v>
      </c>
      <c r="P4474" s="19" t="str">
        <f>Def_Sistemas_Conectores_Cabos!$B$23</f>
        <v>Terminal tubular branco</v>
      </c>
      <c r="Q4474" s="27" t="str">
        <f t="shared" si="68"/>
        <v>TB-01:DI-ScrnCtrl-2/PWR-IN
TB-01:DI-ScrnCtrl-2/PWR-OUT</v>
      </c>
      <c r="R4474" s="75">
        <v>0.3</v>
      </c>
      <c r="S4474" s="75">
        <v>0.3</v>
      </c>
      <c r="T4474" s="19" t="str">
        <f>Def_Sistemas_Conectores_Cabos!$C$13</f>
        <v>Cabo multivias</v>
      </c>
      <c r="U4474" s="32" t="s">
        <v>1363</v>
      </c>
      <c r="V4474" s="33"/>
      <c r="W4474" s="33"/>
      <c r="X4474" s="33"/>
    </row>
    <row r="4475" ht="15.75" customHeight="1">
      <c r="A4475" s="19" t="str">
        <f>Def_Sistemas_Conectores_Cabos!$A$3</f>
        <v>Diagnostico</v>
      </c>
      <c r="B4475" s="22" t="str">
        <f>Datas_Entregas!$A$2</f>
        <v>Booster/LTB</v>
      </c>
      <c r="C4475" s="25">
        <f t="array" ref="C4475">INDEX(Datas_Entregas!$B$2:$B$100, MATCH(B4475, Datas_Entregas!$A$2:$A$100, 0), 1)</f>
        <v>43266</v>
      </c>
      <c r="D4475" s="22" t="str">
        <f>Def_Status_Montagem!$A$2</f>
        <v>A verificar</v>
      </c>
      <c r="E4475" s="35" t="str">
        <f>Def_Status_Montagem!$B$5</f>
        <v>DIG</v>
      </c>
      <c r="F4475" s="26" t="str">
        <f t="array" ref="F4475">INDEX(Def_Instancias_Equipamentos!$F$2:$F$5135, MATCH(K4475, Def_Instancias_Equipamentos!$D$2:$D$5135, 0), 1)</f>
        <v>Túnel (LTB)</v>
      </c>
      <c r="G4475" s="27" t="str">
        <f t="array" ref="G4475">INDEX(Def_Instancias_Equipamentos!$F$2:$F$5135, MATCH(L4475, Def_Instancias_Equipamentos!$D$2:$D$5135, 0), 1)</f>
        <v>Túnel (LTB)</v>
      </c>
      <c r="H4475" s="26" t="str">
        <f t="array" ref="H4475">INDEX(Def_Instancias_Equipamentos!$E$2:$E$5135, MATCH(K4475, Def_Instancias_Equipamentos!$D$2:$D$5135, 0), 1)</f>
        <v>TB-01</v>
      </c>
      <c r="I4475" s="27" t="str">
        <f t="array" ref="I4475">INDEX(Def_Instancias_Equipamentos!$E$2:$E$5135, MATCH(L4475, Def_Instancias_Equipamentos!$D$2:$D$5135, 0), 1)</f>
        <v>TB-01</v>
      </c>
      <c r="J4475" s="27" t="str">
        <f t="shared" si="26"/>
        <v>INTERNO</v>
      </c>
      <c r="K4475" s="28" t="str">
        <f>Def_Instancias_Equipamentos!$D$446</f>
        <v>TB-01:DI-SlitHCtrl-I</v>
      </c>
      <c r="L4475" s="19" t="str">
        <f>Def_Instancias_Equipamentos!$D$446</f>
        <v>TB-01:DI-SlitHCtrl-I</v>
      </c>
      <c r="M4475" s="44" t="s">
        <v>1361</v>
      </c>
      <c r="N4475" s="45" t="s">
        <v>1362</v>
      </c>
      <c r="O4475" s="28" t="str">
        <f>Def_Sistemas_Conectores_Cabos!$B$20</f>
        <v>Micro-fit 2 vias fêmea</v>
      </c>
      <c r="P4475" s="19" t="str">
        <f>Def_Sistemas_Conectores_Cabos!$B$23</f>
        <v>Terminal tubular branco</v>
      </c>
      <c r="Q4475" s="27" t="str">
        <f t="shared" si="68"/>
        <v>TB-01:DI-SlitHCtrl-I/PWR-IN
TB-01:DI-SlitHCtrl-I/PWR-OUT</v>
      </c>
      <c r="R4475" s="75">
        <v>0.3</v>
      </c>
      <c r="S4475" s="75">
        <v>0.3</v>
      </c>
      <c r="T4475" s="19" t="str">
        <f>Def_Sistemas_Conectores_Cabos!$C$13</f>
        <v>Cabo multivias</v>
      </c>
      <c r="U4475" s="32" t="s">
        <v>1364</v>
      </c>
      <c r="V4475" s="33"/>
      <c r="W4475" s="33"/>
      <c r="X4475" s="33"/>
    </row>
    <row r="4476" ht="15.75" customHeight="1">
      <c r="A4476" s="19" t="str">
        <f>Def_Sistemas_Conectores_Cabos!$A$3</f>
        <v>Diagnostico</v>
      </c>
      <c r="B4476" s="22" t="str">
        <f>Datas_Entregas!$A$2</f>
        <v>Booster/LTB</v>
      </c>
      <c r="C4476" s="25">
        <f t="array" ref="C4476">INDEX(Datas_Entregas!$B$2:$B$100, MATCH(B4476, Datas_Entregas!$A$2:$A$100, 0), 1)</f>
        <v>43266</v>
      </c>
      <c r="D4476" s="22" t="str">
        <f>Def_Status_Montagem!$A$2</f>
        <v>A verificar</v>
      </c>
      <c r="E4476" s="35" t="str">
        <f>Def_Status_Montagem!$B$5</f>
        <v>DIG</v>
      </c>
      <c r="F4476" s="26" t="str">
        <f t="array" ref="F4476">INDEX(Def_Instancias_Equipamentos!$F$2:$F$5135, MATCH(K4476, Def_Instancias_Equipamentos!$D$2:$D$5135, 0), 1)</f>
        <v>Túnel (LTB)</v>
      </c>
      <c r="G4476" s="27" t="str">
        <f t="array" ref="G4476">INDEX(Def_Instancias_Equipamentos!$F$2:$F$5135, MATCH(L4476, Def_Instancias_Equipamentos!$D$2:$D$5135, 0), 1)</f>
        <v>Túnel (LTB)</v>
      </c>
      <c r="H4476" s="26" t="str">
        <f t="array" ref="H4476">INDEX(Def_Instancias_Equipamentos!$E$2:$E$5135, MATCH(K4476, Def_Instancias_Equipamentos!$D$2:$D$5135, 0), 1)</f>
        <v>TB-01</v>
      </c>
      <c r="I4476" s="27" t="str">
        <f t="array" ref="I4476">INDEX(Def_Instancias_Equipamentos!$E$2:$E$5135, MATCH(L4476, Def_Instancias_Equipamentos!$D$2:$D$5135, 0), 1)</f>
        <v>TB-01</v>
      </c>
      <c r="J4476" s="27" t="str">
        <f t="shared" si="26"/>
        <v>INTERNO</v>
      </c>
      <c r="K4476" s="28" t="str">
        <f>Def_Instancias_Equipamentos!$D$447</f>
        <v>TB-01:DI-SlitHCtrl-O</v>
      </c>
      <c r="L4476" s="19" t="str">
        <f>Def_Instancias_Equipamentos!$D$447</f>
        <v>TB-01:DI-SlitHCtrl-O</v>
      </c>
      <c r="M4476" s="44" t="s">
        <v>1361</v>
      </c>
      <c r="N4476" s="45" t="s">
        <v>1362</v>
      </c>
      <c r="O4476" s="28" t="str">
        <f>Def_Sistemas_Conectores_Cabos!$B$20</f>
        <v>Micro-fit 2 vias fêmea</v>
      </c>
      <c r="P4476" s="19" t="str">
        <f>Def_Sistemas_Conectores_Cabos!$B$23</f>
        <v>Terminal tubular branco</v>
      </c>
      <c r="Q4476" s="27" t="str">
        <f t="shared" si="68"/>
        <v>TB-01:DI-SlitHCtrl-O/PWR-IN
TB-01:DI-SlitHCtrl-O/PWR-OUT</v>
      </c>
      <c r="R4476" s="75">
        <v>0.3</v>
      </c>
      <c r="S4476" s="75">
        <v>0.3</v>
      </c>
      <c r="T4476" s="19" t="str">
        <f>Def_Sistemas_Conectores_Cabos!$C$13</f>
        <v>Cabo multivias</v>
      </c>
      <c r="U4476" s="32" t="s">
        <v>1365</v>
      </c>
      <c r="V4476" s="33"/>
      <c r="W4476" s="33"/>
      <c r="X4476" s="33"/>
    </row>
    <row r="4477" ht="15.75" customHeight="1">
      <c r="A4477" s="19" t="str">
        <f>Def_Sistemas_Conectores_Cabos!$A$3</f>
        <v>Diagnostico</v>
      </c>
      <c r="B4477" s="22" t="str">
        <f>Datas_Entregas!$A$2</f>
        <v>Booster/LTB</v>
      </c>
      <c r="C4477" s="25">
        <f t="array" ref="C4477">INDEX(Datas_Entregas!$B$2:$B$100, MATCH(B4477, Datas_Entregas!$A$2:$A$100, 0), 1)</f>
        <v>43266</v>
      </c>
      <c r="D4477" s="22" t="str">
        <f>Def_Status_Montagem!$A$2</f>
        <v>A verificar</v>
      </c>
      <c r="E4477" s="35" t="str">
        <f>Def_Status_Montagem!$B$5</f>
        <v>DIG</v>
      </c>
      <c r="F4477" s="26" t="str">
        <f t="array" ref="F4477">INDEX(Def_Instancias_Equipamentos!$F$2:$F$5135, MATCH(K4477, Def_Instancias_Equipamentos!$D$2:$D$5135, 0), 1)</f>
        <v>Túnel (LTB)</v>
      </c>
      <c r="G4477" s="27" t="str">
        <f t="array" ref="G4477">INDEX(Def_Instancias_Equipamentos!$F$2:$F$5135, MATCH(L4477, Def_Instancias_Equipamentos!$D$2:$D$5135, 0), 1)</f>
        <v>Túnel (LTB)</v>
      </c>
      <c r="H4477" s="26" t="str">
        <f t="array" ref="H4477">INDEX(Def_Instancias_Equipamentos!$E$2:$E$5135, MATCH(K4477, Def_Instancias_Equipamentos!$D$2:$D$5135, 0), 1)</f>
        <v>TB-01</v>
      </c>
      <c r="I4477" s="27" t="str">
        <f t="array" ref="I4477">INDEX(Def_Instancias_Equipamentos!$E$2:$E$5135, MATCH(L4477, Def_Instancias_Equipamentos!$D$2:$D$5135, 0), 1)</f>
        <v>TB-01</v>
      </c>
      <c r="J4477" s="27" t="str">
        <f t="shared" si="26"/>
        <v>INTERNO</v>
      </c>
      <c r="K4477" s="28" t="str">
        <f>Def_Instancias_Equipamentos!$D$449</f>
        <v>TB-01:DI-SlitVCtrl-B</v>
      </c>
      <c r="L4477" s="19" t="str">
        <f>Def_Instancias_Equipamentos!$D$449</f>
        <v>TB-01:DI-SlitVCtrl-B</v>
      </c>
      <c r="M4477" s="44" t="s">
        <v>1361</v>
      </c>
      <c r="N4477" s="45" t="s">
        <v>1362</v>
      </c>
      <c r="O4477" s="28" t="str">
        <f>Def_Sistemas_Conectores_Cabos!$B$20</f>
        <v>Micro-fit 2 vias fêmea</v>
      </c>
      <c r="P4477" s="19" t="str">
        <f>Def_Sistemas_Conectores_Cabos!$B$23</f>
        <v>Terminal tubular branco</v>
      </c>
      <c r="Q4477" s="27" t="str">
        <f t="shared" si="68"/>
        <v>TB-01:DI-SlitVCtrl-B/PWR-IN
TB-01:DI-SlitVCtrl-B/PWR-OUT</v>
      </c>
      <c r="R4477" s="75">
        <v>0.3</v>
      </c>
      <c r="S4477" s="75">
        <v>0.3</v>
      </c>
      <c r="T4477" s="19" t="str">
        <f>Def_Sistemas_Conectores_Cabos!$C$13</f>
        <v>Cabo multivias</v>
      </c>
      <c r="U4477" s="32" t="s">
        <v>1365</v>
      </c>
      <c r="V4477" s="33"/>
      <c r="W4477" s="33"/>
      <c r="X4477" s="33"/>
    </row>
    <row r="4478" ht="15.75" customHeight="1">
      <c r="A4478" s="19" t="str">
        <f>Def_Sistemas_Conectores_Cabos!$A$3</f>
        <v>Diagnostico</v>
      </c>
      <c r="B4478" s="22" t="str">
        <f>Datas_Entregas!$A$2</f>
        <v>Booster/LTB</v>
      </c>
      <c r="C4478" s="25">
        <f t="array" ref="C4478">INDEX(Datas_Entregas!$B$2:$B$100, MATCH(B4478, Datas_Entregas!$A$2:$A$100, 0), 1)</f>
        <v>43266</v>
      </c>
      <c r="D4478" s="22" t="str">
        <f>Def_Status_Montagem!$A$2</f>
        <v>A verificar</v>
      </c>
      <c r="E4478" s="35" t="str">
        <f>Def_Status_Montagem!$B$5</f>
        <v>DIG</v>
      </c>
      <c r="F4478" s="26" t="str">
        <f t="array" ref="F4478">INDEX(Def_Instancias_Equipamentos!$F$2:$F$5135, MATCH(K4478, Def_Instancias_Equipamentos!$D$2:$D$5135, 0), 1)</f>
        <v>Túnel (LTB)</v>
      </c>
      <c r="G4478" s="27" t="str">
        <f t="array" ref="G4478">INDEX(Def_Instancias_Equipamentos!$F$2:$F$5135, MATCH(L4478, Def_Instancias_Equipamentos!$D$2:$D$5135, 0), 1)</f>
        <v>Túnel (LTB)</v>
      </c>
      <c r="H4478" s="26" t="str">
        <f t="array" ref="H4478">INDEX(Def_Instancias_Equipamentos!$E$2:$E$5135, MATCH(K4478, Def_Instancias_Equipamentos!$D$2:$D$5135, 0), 1)</f>
        <v>TB-01</v>
      </c>
      <c r="I4478" s="27" t="str">
        <f t="array" ref="I4478">INDEX(Def_Instancias_Equipamentos!$E$2:$E$5135, MATCH(L4478, Def_Instancias_Equipamentos!$D$2:$D$5135, 0), 1)</f>
        <v>TB-01</v>
      </c>
      <c r="J4478" s="27" t="str">
        <f t="shared" si="26"/>
        <v>INTERNO</v>
      </c>
      <c r="K4478" s="28" t="str">
        <f>Def_Instancias_Equipamentos!$D$448</f>
        <v>TB-01:DI-SlitVCtrl-T</v>
      </c>
      <c r="L4478" s="19" t="str">
        <f>Def_Instancias_Equipamentos!$D$448</f>
        <v>TB-01:DI-SlitVCtrl-T</v>
      </c>
      <c r="M4478" s="44" t="s">
        <v>1361</v>
      </c>
      <c r="N4478" s="45" t="s">
        <v>1362</v>
      </c>
      <c r="O4478" s="28" t="str">
        <f>Def_Sistemas_Conectores_Cabos!$B$20</f>
        <v>Micro-fit 2 vias fêmea</v>
      </c>
      <c r="P4478" s="19" t="str">
        <f>Def_Sistemas_Conectores_Cabos!$B$23</f>
        <v>Terminal tubular branco</v>
      </c>
      <c r="Q4478" s="27" t="str">
        <f t="shared" si="68"/>
        <v>TB-01:DI-SlitVCtrl-T/PWR-IN
TB-01:DI-SlitVCtrl-T/PWR-OUT</v>
      </c>
      <c r="R4478" s="75">
        <v>0.3</v>
      </c>
      <c r="S4478" s="75">
        <v>0.3</v>
      </c>
      <c r="T4478" s="19" t="str">
        <f>Def_Sistemas_Conectores_Cabos!$C$13</f>
        <v>Cabo multivias</v>
      </c>
      <c r="U4478" s="32" t="s">
        <v>1364</v>
      </c>
      <c r="V4478" s="33"/>
      <c r="W4478" s="33"/>
      <c r="X4478" s="33"/>
    </row>
    <row r="4479" ht="15.75" customHeight="1">
      <c r="A4479" s="19" t="str">
        <f>Def_Sistemas_Conectores_Cabos!$A$3</f>
        <v>Diagnostico</v>
      </c>
      <c r="B4479" s="22" t="str">
        <f>Datas_Entregas!$A$2</f>
        <v>Booster/LTB</v>
      </c>
      <c r="C4479" s="25">
        <f t="array" ref="C4479">INDEX(Datas_Entregas!$B$2:$B$100, MATCH(B4479, Datas_Entregas!$A$2:$A$100, 0), 1)</f>
        <v>43266</v>
      </c>
      <c r="D4479" s="22" t="str">
        <f>Def_Status_Montagem!$A$2</f>
        <v>A verificar</v>
      </c>
      <c r="E4479" s="35" t="str">
        <f>Def_Status_Montagem!$B$5</f>
        <v>DIG</v>
      </c>
      <c r="F4479" s="26" t="str">
        <f t="array" ref="F4479">INDEX(Def_Instancias_Equipamentos!$F$2:$F$5135, MATCH(K4479, Def_Instancias_Equipamentos!$D$2:$D$5135, 0), 1)</f>
        <v>Túnel (LTB)</v>
      </c>
      <c r="G4479" s="27" t="str">
        <f t="array" ref="G4479">INDEX(Def_Instancias_Equipamentos!$F$2:$F$5135, MATCH(L4479, Def_Instancias_Equipamentos!$D$2:$D$5135, 0), 1)</f>
        <v>Túnel (LTB)</v>
      </c>
      <c r="H4479" s="26" t="str">
        <f t="array" ref="H4479">INDEX(Def_Instancias_Equipamentos!$E$2:$E$5135, MATCH(K4479, Def_Instancias_Equipamentos!$D$2:$D$5135, 0), 1)</f>
        <v>TB-02</v>
      </c>
      <c r="I4479" s="27" t="str">
        <f t="array" ref="I4479">INDEX(Def_Instancias_Equipamentos!$E$2:$E$5135, MATCH(L4479, Def_Instancias_Equipamentos!$D$2:$D$5135, 0), 1)</f>
        <v>TB-02</v>
      </c>
      <c r="J4479" s="27" t="str">
        <f t="shared" si="26"/>
        <v>INTERNO</v>
      </c>
      <c r="K4479" s="28" t="str">
        <f>Def_Instancias_Equipamentos!$D$342</f>
        <v>TB-02:DI-ScrnCtrl-1</v>
      </c>
      <c r="L4479" s="19" t="str">
        <f>Def_Instancias_Equipamentos!$D$342</f>
        <v>TB-02:DI-ScrnCtrl-1</v>
      </c>
      <c r="M4479" s="29" t="s">
        <v>1361</v>
      </c>
      <c r="N4479" s="32" t="s">
        <v>1362</v>
      </c>
      <c r="O4479" s="28" t="str">
        <f>Def_Sistemas_Conectores_Cabos!$B$20</f>
        <v>Micro-fit 2 vias fêmea</v>
      </c>
      <c r="P4479" s="19" t="str">
        <f>Def_Sistemas_Conectores_Cabos!$B$23</f>
        <v>Terminal tubular branco</v>
      </c>
      <c r="Q4479" s="27" t="str">
        <f t="shared" si="68"/>
        <v>TB-02:DI-ScrnCtrl-1/PWR-IN
TB-02:DI-ScrnCtrl-1/PWR-OUT</v>
      </c>
      <c r="R4479" s="75">
        <v>0.3</v>
      </c>
      <c r="S4479" s="75">
        <v>0.3</v>
      </c>
      <c r="T4479" s="19" t="str">
        <f>Def_Sistemas_Conectores_Cabos!$C$13</f>
        <v>Cabo multivias</v>
      </c>
      <c r="U4479" s="32" t="s">
        <v>1363</v>
      </c>
      <c r="V4479" s="33"/>
      <c r="W4479" s="33"/>
      <c r="X4479" s="33"/>
    </row>
    <row r="4480" ht="15.75" customHeight="1">
      <c r="A4480" s="19" t="str">
        <f>Def_Sistemas_Conectores_Cabos!$A$3</f>
        <v>Diagnostico</v>
      </c>
      <c r="B4480" s="22" t="str">
        <f>Datas_Entregas!$A$2</f>
        <v>Booster/LTB</v>
      </c>
      <c r="C4480" s="25">
        <f t="array" ref="C4480">INDEX(Datas_Entregas!$B$2:$B$100, MATCH(B4480, Datas_Entregas!$A$2:$A$100, 0), 1)</f>
        <v>43266</v>
      </c>
      <c r="D4480" s="22" t="str">
        <f>Def_Status_Montagem!$A$2</f>
        <v>A verificar</v>
      </c>
      <c r="E4480" s="35" t="str">
        <f>Def_Status_Montagem!$B$5</f>
        <v>DIG</v>
      </c>
      <c r="F4480" s="26" t="str">
        <f t="array" ref="F4480">INDEX(Def_Instancias_Equipamentos!$F$2:$F$5135, MATCH(K4480, Def_Instancias_Equipamentos!$D$2:$D$5135, 0), 1)</f>
        <v>Túnel (LTB)</v>
      </c>
      <c r="G4480" s="27" t="str">
        <f t="array" ref="G4480">INDEX(Def_Instancias_Equipamentos!$F$2:$F$5135, MATCH(L4480, Def_Instancias_Equipamentos!$D$2:$D$5135, 0), 1)</f>
        <v>Túnel (LTB)</v>
      </c>
      <c r="H4480" s="26" t="str">
        <f t="array" ref="H4480">INDEX(Def_Instancias_Equipamentos!$E$2:$E$5135, MATCH(K4480, Def_Instancias_Equipamentos!$D$2:$D$5135, 0), 1)</f>
        <v>TB-02</v>
      </c>
      <c r="I4480" s="27" t="str">
        <f t="array" ref="I4480">INDEX(Def_Instancias_Equipamentos!$E$2:$E$5135, MATCH(L4480, Def_Instancias_Equipamentos!$D$2:$D$5135, 0), 1)</f>
        <v>TB-02</v>
      </c>
      <c r="J4480" s="27" t="str">
        <f t="shared" si="26"/>
        <v>INTERNO</v>
      </c>
      <c r="K4480" s="28" t="str">
        <f>Def_Instancias_Equipamentos!$D$343</f>
        <v>TB-02:DI-ScrnCtrl-2</v>
      </c>
      <c r="L4480" s="19" t="str">
        <f>Def_Instancias_Equipamentos!$D$343</f>
        <v>TB-02:DI-ScrnCtrl-2</v>
      </c>
      <c r="M4480" s="29" t="s">
        <v>1361</v>
      </c>
      <c r="N4480" s="32" t="s">
        <v>1362</v>
      </c>
      <c r="O4480" s="28" t="str">
        <f>Def_Sistemas_Conectores_Cabos!$B$20</f>
        <v>Micro-fit 2 vias fêmea</v>
      </c>
      <c r="P4480" s="19" t="str">
        <f>Def_Sistemas_Conectores_Cabos!$B$23</f>
        <v>Terminal tubular branco</v>
      </c>
      <c r="Q4480" s="27" t="str">
        <f t="shared" si="68"/>
        <v>TB-02:DI-ScrnCtrl-2/PWR-IN
TB-02:DI-ScrnCtrl-2/PWR-OUT</v>
      </c>
      <c r="R4480" s="75">
        <v>0.3</v>
      </c>
      <c r="S4480" s="75">
        <v>0.3</v>
      </c>
      <c r="T4480" s="19" t="str">
        <f>Def_Sistemas_Conectores_Cabos!$C$13</f>
        <v>Cabo multivias</v>
      </c>
      <c r="U4480" s="32" t="s">
        <v>1363</v>
      </c>
      <c r="V4480" s="33"/>
      <c r="W4480" s="33"/>
      <c r="X4480" s="33"/>
    </row>
    <row r="4481" ht="15.75" customHeight="1">
      <c r="A4481" s="19" t="str">
        <f>Def_Sistemas_Conectores_Cabos!$A$3</f>
        <v>Diagnostico</v>
      </c>
      <c r="B4481" s="22" t="str">
        <f>Datas_Entregas!$A$2</f>
        <v>Booster/LTB</v>
      </c>
      <c r="C4481" s="25">
        <f t="array" ref="C4481">INDEX(Datas_Entregas!$B$2:$B$100, MATCH(B4481, Datas_Entregas!$A$2:$A$100, 0), 1)</f>
        <v>43266</v>
      </c>
      <c r="D4481" s="22" t="str">
        <f>Def_Status_Montagem!$A$2</f>
        <v>A verificar</v>
      </c>
      <c r="E4481" s="35" t="str">
        <f>Def_Status_Montagem!$B$5</f>
        <v>DIG</v>
      </c>
      <c r="F4481" s="26" t="str">
        <f t="array" ref="F4481">INDEX(Def_Instancias_Equipamentos!$F$2:$F$5135, MATCH(K4481, Def_Instancias_Equipamentos!$D$2:$D$5135, 0), 1)</f>
        <v>Túnel (LTB)</v>
      </c>
      <c r="G4481" s="27" t="str">
        <f t="array" ref="G4481">INDEX(Def_Instancias_Equipamentos!$F$2:$F$5135, MATCH(L4481, Def_Instancias_Equipamentos!$D$2:$D$5135, 0), 1)</f>
        <v>Túnel (LTB)</v>
      </c>
      <c r="H4481" s="26" t="str">
        <f t="array" ref="H4481">INDEX(Def_Instancias_Equipamentos!$E$2:$E$5135, MATCH(K4481, Def_Instancias_Equipamentos!$D$2:$D$5135, 0), 1)</f>
        <v>TB-03</v>
      </c>
      <c r="I4481" s="27" t="str">
        <f t="array" ref="I4481">INDEX(Def_Instancias_Equipamentos!$E$2:$E$5135, MATCH(L4481, Def_Instancias_Equipamentos!$D$2:$D$5135, 0), 1)</f>
        <v>TB-03</v>
      </c>
      <c r="J4481" s="27" t="str">
        <f t="shared" si="26"/>
        <v>INTERNO</v>
      </c>
      <c r="K4481" s="28" t="str">
        <f>Def_Instancias_Equipamentos!$D$344</f>
        <v>TB-03:DI-ScrnCtrl</v>
      </c>
      <c r="L4481" s="19" t="str">
        <f>Def_Instancias_Equipamentos!$D$344</f>
        <v>TB-03:DI-ScrnCtrl</v>
      </c>
      <c r="M4481" s="29" t="s">
        <v>1361</v>
      </c>
      <c r="N4481" s="32" t="s">
        <v>1362</v>
      </c>
      <c r="O4481" s="28" t="str">
        <f>Def_Sistemas_Conectores_Cabos!$B$20</f>
        <v>Micro-fit 2 vias fêmea</v>
      </c>
      <c r="P4481" s="19" t="str">
        <f>Def_Sistemas_Conectores_Cabos!$B$23</f>
        <v>Terminal tubular branco</v>
      </c>
      <c r="Q4481" s="27" t="str">
        <f t="shared" si="68"/>
        <v>TB-03:DI-ScrnCtrl/PWR-IN
TB-03:DI-ScrnCtrl/PWR-OUT</v>
      </c>
      <c r="R4481" s="75">
        <v>0.3</v>
      </c>
      <c r="S4481" s="75">
        <v>0.3</v>
      </c>
      <c r="T4481" s="19" t="str">
        <f>Def_Sistemas_Conectores_Cabos!$C$13</f>
        <v>Cabo multivias</v>
      </c>
      <c r="U4481" s="32" t="s">
        <v>1363</v>
      </c>
      <c r="V4481" s="33"/>
      <c r="W4481" s="33"/>
      <c r="X4481" s="33"/>
    </row>
    <row r="4482" ht="15.75" customHeight="1">
      <c r="A4482" s="19" t="str">
        <f>Def_Sistemas_Conectores_Cabos!$A$3</f>
        <v>Diagnostico</v>
      </c>
      <c r="B4482" s="22" t="str">
        <f>Datas_Entregas!$A$2</f>
        <v>Booster/LTB</v>
      </c>
      <c r="C4482" s="25">
        <f t="array" ref="C4482">INDEX(Datas_Entregas!$B$2:$B$100, MATCH(B4482, Datas_Entregas!$A$2:$A$100, 0), 1)</f>
        <v>43266</v>
      </c>
      <c r="D4482" s="22" t="str">
        <f>Def_Status_Montagem!$A$2</f>
        <v>A verificar</v>
      </c>
      <c r="E4482" s="35" t="str">
        <f>Def_Status_Montagem!$B$5</f>
        <v>DIG</v>
      </c>
      <c r="F4482" s="26" t="str">
        <f t="array" ref="F4482">INDEX(Def_Instancias_Equipamentos!$F$2:$F$5135, MATCH(K4482, Def_Instancias_Equipamentos!$D$2:$D$5135, 0), 1)</f>
        <v>Túnel (LTB)</v>
      </c>
      <c r="G4482" s="27" t="str">
        <f t="array" ref="G4482">INDEX(Def_Instancias_Equipamentos!$F$2:$F$5135, MATCH(L4482, Def_Instancias_Equipamentos!$D$2:$D$5135, 0), 1)</f>
        <v>Túnel (LTB)</v>
      </c>
      <c r="H4482" s="26" t="str">
        <f t="array" ref="H4482">INDEX(Def_Instancias_Equipamentos!$E$2:$E$5135, MATCH(K4482, Def_Instancias_Equipamentos!$D$2:$D$5135, 0), 1)</f>
        <v>TB-04</v>
      </c>
      <c r="I4482" s="27" t="str">
        <f t="array" ref="I4482">INDEX(Def_Instancias_Equipamentos!$E$2:$E$5135, MATCH(L4482, Def_Instancias_Equipamentos!$D$2:$D$5135, 0), 1)</f>
        <v>TB-04</v>
      </c>
      <c r="J4482" s="27" t="str">
        <f t="shared" si="26"/>
        <v>INTERNO</v>
      </c>
      <c r="K4482" s="28" t="str">
        <f>Def_Instancias_Equipamentos!$D$345</f>
        <v>TB-04:DI-ScrnCtrl</v>
      </c>
      <c r="L4482" s="19" t="str">
        <f>Def_Instancias_Equipamentos!$D$345</f>
        <v>TB-04:DI-ScrnCtrl</v>
      </c>
      <c r="M4482" s="29" t="s">
        <v>1361</v>
      </c>
      <c r="N4482" s="32" t="s">
        <v>1362</v>
      </c>
      <c r="O4482" s="28" t="str">
        <f>Def_Sistemas_Conectores_Cabos!$B$20</f>
        <v>Micro-fit 2 vias fêmea</v>
      </c>
      <c r="P4482" s="19" t="str">
        <f>Def_Sistemas_Conectores_Cabos!$B$23</f>
        <v>Terminal tubular branco</v>
      </c>
      <c r="Q4482" s="27" t="str">
        <f t="shared" si="68"/>
        <v>TB-04:DI-ScrnCtrl/PWR-IN
TB-04:DI-ScrnCtrl/PWR-OUT</v>
      </c>
      <c r="R4482" s="75">
        <v>0.3</v>
      </c>
      <c r="S4482" s="75">
        <v>0.3</v>
      </c>
      <c r="T4482" s="19" t="str">
        <f>Def_Sistemas_Conectores_Cabos!$C$13</f>
        <v>Cabo multivias</v>
      </c>
      <c r="U4482" s="32" t="s">
        <v>1363</v>
      </c>
      <c r="V4482" s="33"/>
      <c r="W4482" s="33"/>
      <c r="X4482" s="33"/>
    </row>
    <row r="4483" ht="15.75" customHeight="1">
      <c r="A4483" s="19" t="str">
        <f>Def_Sistemas_Conectores_Cabos!$A$3</f>
        <v>Diagnostico</v>
      </c>
      <c r="B4483" s="22" t="str">
        <f>Datas_Entregas!$A$3</f>
        <v>BTS/Anel</v>
      </c>
      <c r="C4483" s="25">
        <f t="array" ref="C4483">INDEX(Datas_Entregas!$B$2:$B$100, MATCH(B4483, Datas_Entregas!$A$2:$A$100, 0), 1)</f>
        <v>43296</v>
      </c>
      <c r="D4483" s="22" t="str">
        <f>Def_Status_Montagem!$A$2</f>
        <v>A verificar</v>
      </c>
      <c r="E4483" s="35" t="str">
        <f>Def_Status_Montagem!$B$5</f>
        <v>DIG</v>
      </c>
      <c r="F4483" s="26" t="str">
        <f t="array" ref="F4483">INDEX(Def_Instancias_Equipamentos!$F$2:$F$5135, MATCH(K4483, Def_Instancias_Equipamentos!$D$2:$D$5135, 0), 1)</f>
        <v>Túnel (BTS)</v>
      </c>
      <c r="G4483" s="27" t="str">
        <f t="array" ref="G4483">INDEX(Def_Instancias_Equipamentos!$F$2:$F$5135, MATCH(L4483, Def_Instancias_Equipamentos!$D$2:$D$5135, 0), 1)</f>
        <v>Túnel (BTS)</v>
      </c>
      <c r="H4483" s="26" t="str">
        <f t="array" ref="H4483">INDEX(Def_Instancias_Equipamentos!$E$2:$E$5135, MATCH(K4483, Def_Instancias_Equipamentos!$D$2:$D$5135, 0), 1)</f>
        <v>TS-01</v>
      </c>
      <c r="I4483" s="27" t="str">
        <f t="array" ref="I4483">INDEX(Def_Instancias_Equipamentos!$E$2:$E$5135, MATCH(L4483, Def_Instancias_Equipamentos!$D$2:$D$5135, 0), 1)</f>
        <v>TS-01</v>
      </c>
      <c r="J4483" s="27" t="str">
        <f t="shared" si="26"/>
        <v>INTERNO</v>
      </c>
      <c r="K4483" s="28" t="str">
        <f>Def_Instancias_Equipamentos!$D$346</f>
        <v>TS-01:DI-ScrnCtrl</v>
      </c>
      <c r="L4483" s="19" t="str">
        <f>Def_Instancias_Equipamentos!$D$346</f>
        <v>TS-01:DI-ScrnCtrl</v>
      </c>
      <c r="M4483" s="29" t="s">
        <v>1361</v>
      </c>
      <c r="N4483" s="32" t="s">
        <v>1362</v>
      </c>
      <c r="O4483" s="28" t="str">
        <f>Def_Sistemas_Conectores_Cabos!$B$20</f>
        <v>Micro-fit 2 vias fêmea</v>
      </c>
      <c r="P4483" s="19" t="str">
        <f>Def_Sistemas_Conectores_Cabos!$B$23</f>
        <v>Terminal tubular branco</v>
      </c>
      <c r="Q4483" s="27" t="str">
        <f t="shared" si="68"/>
        <v>TS-01:DI-ScrnCtrl/PWR-IN
TS-01:DI-ScrnCtrl/PWR-OUT</v>
      </c>
      <c r="R4483" s="75">
        <v>0.3</v>
      </c>
      <c r="S4483" s="75">
        <v>0.3</v>
      </c>
      <c r="T4483" s="19" t="str">
        <f>Def_Sistemas_Conectores_Cabos!$C$13</f>
        <v>Cabo multivias</v>
      </c>
      <c r="U4483" s="32" t="s">
        <v>1363</v>
      </c>
      <c r="V4483" s="33"/>
      <c r="W4483" s="33"/>
      <c r="X4483" s="33"/>
    </row>
    <row r="4484" ht="15.75" customHeight="1">
      <c r="A4484" s="19" t="str">
        <f>Def_Sistemas_Conectores_Cabos!$A$3</f>
        <v>Diagnostico</v>
      </c>
      <c r="B4484" s="22" t="str">
        <f>Datas_Entregas!$A$3</f>
        <v>BTS/Anel</v>
      </c>
      <c r="C4484" s="25">
        <f t="array" ref="C4484">INDEX(Datas_Entregas!$B$2:$B$100, MATCH(B4484, Datas_Entregas!$A$2:$A$100, 0), 1)</f>
        <v>43296</v>
      </c>
      <c r="D4484" s="22" t="str">
        <f>Def_Status_Montagem!$A$2</f>
        <v>A verificar</v>
      </c>
      <c r="E4484" s="35" t="str">
        <f>Def_Status_Montagem!$B$5</f>
        <v>DIG</v>
      </c>
      <c r="F4484" s="26" t="str">
        <f t="array" ref="F4484">INDEX(Def_Instancias_Equipamentos!$F$2:$F$5135, MATCH(K4484, Def_Instancias_Equipamentos!$D$2:$D$5135, 0), 1)</f>
        <v>Túnel (BTS)</v>
      </c>
      <c r="G4484" s="27" t="str">
        <f t="array" ref="G4484">INDEX(Def_Instancias_Equipamentos!$F$2:$F$5135, MATCH(L4484, Def_Instancias_Equipamentos!$D$2:$D$5135, 0), 1)</f>
        <v>Túnel (BTS)</v>
      </c>
      <c r="H4484" s="26" t="str">
        <f t="array" ref="H4484">INDEX(Def_Instancias_Equipamentos!$E$2:$E$5135, MATCH(K4484, Def_Instancias_Equipamentos!$D$2:$D$5135, 0), 1)</f>
        <v>TS-02</v>
      </c>
      <c r="I4484" s="27" t="str">
        <f t="array" ref="I4484">INDEX(Def_Instancias_Equipamentos!$E$2:$E$5135, MATCH(L4484, Def_Instancias_Equipamentos!$D$2:$D$5135, 0), 1)</f>
        <v>TS-02</v>
      </c>
      <c r="J4484" s="27" t="str">
        <f t="shared" si="26"/>
        <v>INTERNO</v>
      </c>
      <c r="K4484" s="28" t="str">
        <f>Def_Instancias_Equipamentos!$D$347</f>
        <v>TS-02:DI-ScrnCtrl</v>
      </c>
      <c r="L4484" s="19" t="str">
        <f>Def_Instancias_Equipamentos!$D$347</f>
        <v>TS-02:DI-ScrnCtrl</v>
      </c>
      <c r="M4484" s="29" t="s">
        <v>1361</v>
      </c>
      <c r="N4484" s="32" t="s">
        <v>1362</v>
      </c>
      <c r="O4484" s="28" t="str">
        <f>Def_Sistemas_Conectores_Cabos!$B$20</f>
        <v>Micro-fit 2 vias fêmea</v>
      </c>
      <c r="P4484" s="19" t="str">
        <f>Def_Sistemas_Conectores_Cabos!$B$23</f>
        <v>Terminal tubular branco</v>
      </c>
      <c r="Q4484" s="27" t="str">
        <f t="shared" si="68"/>
        <v>TS-02:DI-ScrnCtrl/PWR-IN
TS-02:DI-ScrnCtrl/PWR-OUT</v>
      </c>
      <c r="R4484" s="75">
        <v>0.3</v>
      </c>
      <c r="S4484" s="75">
        <v>0.3</v>
      </c>
      <c r="T4484" s="19" t="str">
        <f>Def_Sistemas_Conectores_Cabos!$C$13</f>
        <v>Cabo multivias</v>
      </c>
      <c r="U4484" s="32" t="s">
        <v>1363</v>
      </c>
      <c r="V4484" s="33"/>
      <c r="W4484" s="33"/>
      <c r="X4484" s="33"/>
    </row>
    <row r="4485" ht="15.75" customHeight="1">
      <c r="A4485" s="19" t="str">
        <f>Def_Sistemas_Conectores_Cabos!$A$3</f>
        <v>Diagnostico</v>
      </c>
      <c r="B4485" s="22" t="str">
        <f>Datas_Entregas!$A$3</f>
        <v>BTS/Anel</v>
      </c>
      <c r="C4485" s="25">
        <f t="array" ref="C4485">INDEX(Datas_Entregas!$B$2:$B$100, MATCH(B4485, Datas_Entregas!$A$2:$A$100, 0), 1)</f>
        <v>43296</v>
      </c>
      <c r="D4485" s="22" t="str">
        <f>Def_Status_Montagem!$A$2</f>
        <v>A verificar</v>
      </c>
      <c r="E4485" s="35" t="str">
        <f>Def_Status_Montagem!$B$5</f>
        <v>DIG</v>
      </c>
      <c r="F4485" s="26" t="str">
        <f t="array" ref="F4485">INDEX(Def_Instancias_Equipamentos!$F$2:$F$5135, MATCH(K4485, Def_Instancias_Equipamentos!$D$2:$D$5135, 0), 1)</f>
        <v>Túnel (BTS)</v>
      </c>
      <c r="G4485" s="27" t="str">
        <f t="array" ref="G4485">INDEX(Def_Instancias_Equipamentos!$F$2:$F$5135, MATCH(L4485, Def_Instancias_Equipamentos!$D$2:$D$5135, 0), 1)</f>
        <v>Túnel (BTS)</v>
      </c>
      <c r="H4485" s="26" t="str">
        <f t="array" ref="H4485">INDEX(Def_Instancias_Equipamentos!$E$2:$E$5135, MATCH(K4485, Def_Instancias_Equipamentos!$D$2:$D$5135, 0), 1)</f>
        <v>TS-03</v>
      </c>
      <c r="I4485" s="27" t="str">
        <f t="array" ref="I4485">INDEX(Def_Instancias_Equipamentos!$E$2:$E$5135, MATCH(L4485, Def_Instancias_Equipamentos!$D$2:$D$5135, 0), 1)</f>
        <v>TS-03</v>
      </c>
      <c r="J4485" s="27" t="str">
        <f t="shared" si="26"/>
        <v>INTERNO</v>
      </c>
      <c r="K4485" s="28" t="str">
        <f>Def_Instancias_Equipamentos!$D$348</f>
        <v>TS-03:DI-ScrnCtrl</v>
      </c>
      <c r="L4485" s="19" t="str">
        <f>Def_Instancias_Equipamentos!$D$348</f>
        <v>TS-03:DI-ScrnCtrl</v>
      </c>
      <c r="M4485" s="29" t="s">
        <v>1361</v>
      </c>
      <c r="N4485" s="32" t="s">
        <v>1362</v>
      </c>
      <c r="O4485" s="28" t="str">
        <f>Def_Sistemas_Conectores_Cabos!$B$20</f>
        <v>Micro-fit 2 vias fêmea</v>
      </c>
      <c r="P4485" s="19" t="str">
        <f>Def_Sistemas_Conectores_Cabos!$B$23</f>
        <v>Terminal tubular branco</v>
      </c>
      <c r="Q4485" s="27" t="str">
        <f t="shared" si="68"/>
        <v>TS-03:DI-ScrnCtrl/PWR-IN
TS-03:DI-ScrnCtrl/PWR-OUT</v>
      </c>
      <c r="R4485" s="75">
        <v>0.3</v>
      </c>
      <c r="S4485" s="75">
        <v>0.3</v>
      </c>
      <c r="T4485" s="19" t="str">
        <f>Def_Sistemas_Conectores_Cabos!$C$13</f>
        <v>Cabo multivias</v>
      </c>
      <c r="U4485" s="32" t="s">
        <v>1363</v>
      </c>
      <c r="V4485" s="33"/>
      <c r="W4485" s="33"/>
      <c r="X4485" s="33"/>
    </row>
    <row r="4486" ht="15.75" customHeight="1">
      <c r="A4486" s="19" t="str">
        <f>Def_Sistemas_Conectores_Cabos!$A$3</f>
        <v>Diagnostico</v>
      </c>
      <c r="B4486" s="22" t="str">
        <f>Datas_Entregas!$A$3</f>
        <v>BTS/Anel</v>
      </c>
      <c r="C4486" s="25">
        <f t="array" ref="C4486">INDEX(Datas_Entregas!$B$2:$B$100, MATCH(B4486, Datas_Entregas!$A$2:$A$100, 0), 1)</f>
        <v>43296</v>
      </c>
      <c r="D4486" s="22" t="str">
        <f>Def_Status_Montagem!$A$2</f>
        <v>A verificar</v>
      </c>
      <c r="E4486" s="35" t="str">
        <f>Def_Status_Montagem!$B$5</f>
        <v>DIG</v>
      </c>
      <c r="F4486" s="26" t="str">
        <f t="array" ref="F4486">INDEX(Def_Instancias_Equipamentos!$F$2:$F$5135, MATCH(K4486, Def_Instancias_Equipamentos!$D$2:$D$5135, 0), 1)</f>
        <v>Túnel (BTS)</v>
      </c>
      <c r="G4486" s="27" t="str">
        <f t="array" ref="G4486">INDEX(Def_Instancias_Equipamentos!$F$2:$F$5135, MATCH(L4486, Def_Instancias_Equipamentos!$D$2:$D$5135, 0), 1)</f>
        <v>Túnel (BTS)</v>
      </c>
      <c r="H4486" s="26" t="str">
        <f t="array" ref="H4486">INDEX(Def_Instancias_Equipamentos!$E$2:$E$5135, MATCH(K4486, Def_Instancias_Equipamentos!$D$2:$D$5135, 0), 1)</f>
        <v>TS-04</v>
      </c>
      <c r="I4486" s="27" t="str">
        <f t="array" ref="I4486">INDEX(Def_Instancias_Equipamentos!$E$2:$E$5135, MATCH(L4486, Def_Instancias_Equipamentos!$D$2:$D$5135, 0), 1)</f>
        <v>TS-04</v>
      </c>
      <c r="J4486" s="27" t="str">
        <f t="shared" si="26"/>
        <v>INTERNO</v>
      </c>
      <c r="K4486" s="28" t="str">
        <f>Def_Instancias_Equipamentos!$D$349</f>
        <v>TS-04:DI-ScrnCtrl-1</v>
      </c>
      <c r="L4486" s="19" t="str">
        <f>Def_Instancias_Equipamentos!$D$349</f>
        <v>TS-04:DI-ScrnCtrl-1</v>
      </c>
      <c r="M4486" s="29" t="s">
        <v>1361</v>
      </c>
      <c r="N4486" s="32" t="s">
        <v>1362</v>
      </c>
      <c r="O4486" s="28" t="str">
        <f>Def_Sistemas_Conectores_Cabos!$B$20</f>
        <v>Micro-fit 2 vias fêmea</v>
      </c>
      <c r="P4486" s="19" t="str">
        <f>Def_Sistemas_Conectores_Cabos!$B$23</f>
        <v>Terminal tubular branco</v>
      </c>
      <c r="Q4486" s="27" t="str">
        <f t="shared" si="68"/>
        <v>TS-04:DI-ScrnCtrl-1/PWR-IN
TS-04:DI-ScrnCtrl-1/PWR-OUT</v>
      </c>
      <c r="R4486" s="75">
        <v>0.3</v>
      </c>
      <c r="S4486" s="75">
        <v>0.3</v>
      </c>
      <c r="T4486" s="19" t="str">
        <f>Def_Sistemas_Conectores_Cabos!$C$13</f>
        <v>Cabo multivias</v>
      </c>
      <c r="U4486" s="32" t="s">
        <v>1363</v>
      </c>
      <c r="V4486" s="33"/>
      <c r="W4486" s="33"/>
      <c r="X4486" s="33"/>
    </row>
    <row r="4487" ht="15.75" customHeight="1">
      <c r="A4487" s="19" t="str">
        <f>Def_Sistemas_Conectores_Cabos!$A$3</f>
        <v>Diagnostico</v>
      </c>
      <c r="B4487" s="22" t="str">
        <f>Datas_Entregas!$A$3</f>
        <v>BTS/Anel</v>
      </c>
      <c r="C4487" s="25">
        <f t="array" ref="C4487">INDEX(Datas_Entregas!$B$2:$B$100, MATCH(B4487, Datas_Entregas!$A$2:$A$100, 0), 1)</f>
        <v>43296</v>
      </c>
      <c r="D4487" s="22" t="str">
        <f>Def_Status_Montagem!$A$2</f>
        <v>A verificar</v>
      </c>
      <c r="E4487" s="35" t="str">
        <f>Def_Status_Montagem!$B$5</f>
        <v>DIG</v>
      </c>
      <c r="F4487" s="26" t="str">
        <f t="array" ref="F4487">INDEX(Def_Instancias_Equipamentos!$F$2:$F$5135, MATCH(K4487, Def_Instancias_Equipamentos!$D$2:$D$5135, 0), 1)</f>
        <v>Túnel (BTS)</v>
      </c>
      <c r="G4487" s="27" t="str">
        <f t="array" ref="G4487">INDEX(Def_Instancias_Equipamentos!$F$2:$F$5135, MATCH(L4487, Def_Instancias_Equipamentos!$D$2:$D$5135, 0), 1)</f>
        <v>Túnel (BTS)</v>
      </c>
      <c r="H4487" s="26" t="str">
        <f t="array" ref="H4487">INDEX(Def_Instancias_Equipamentos!$E$2:$E$5135, MATCH(K4487, Def_Instancias_Equipamentos!$D$2:$D$5135, 0), 1)</f>
        <v>TS-04</v>
      </c>
      <c r="I4487" s="27" t="str">
        <f t="array" ref="I4487">INDEX(Def_Instancias_Equipamentos!$E$2:$E$5135, MATCH(L4487, Def_Instancias_Equipamentos!$D$2:$D$5135, 0), 1)</f>
        <v>TS-04</v>
      </c>
      <c r="J4487" s="27" t="str">
        <f t="shared" si="26"/>
        <v>INTERNO</v>
      </c>
      <c r="K4487" s="28" t="str">
        <f>Def_Instancias_Equipamentos!$D$350</f>
        <v>TS-04:DI-ScrnCtrl-2</v>
      </c>
      <c r="L4487" s="19" t="str">
        <f>Def_Instancias_Equipamentos!$D$350</f>
        <v>TS-04:DI-ScrnCtrl-2</v>
      </c>
      <c r="M4487" s="29" t="s">
        <v>1361</v>
      </c>
      <c r="N4487" s="32" t="s">
        <v>1362</v>
      </c>
      <c r="O4487" s="28" t="str">
        <f>Def_Sistemas_Conectores_Cabos!$B$20</f>
        <v>Micro-fit 2 vias fêmea</v>
      </c>
      <c r="P4487" s="19" t="str">
        <f>Def_Sistemas_Conectores_Cabos!$B$23</f>
        <v>Terminal tubular branco</v>
      </c>
      <c r="Q4487" s="27" t="str">
        <f t="shared" si="68"/>
        <v>TS-04:DI-ScrnCtrl-2/PWR-IN
TS-04:DI-ScrnCtrl-2/PWR-OUT</v>
      </c>
      <c r="R4487" s="75">
        <v>0.3</v>
      </c>
      <c r="S4487" s="75">
        <v>0.3</v>
      </c>
      <c r="T4487" s="19" t="str">
        <f>Def_Sistemas_Conectores_Cabos!$C$13</f>
        <v>Cabo multivias</v>
      </c>
      <c r="U4487" s="32" t="s">
        <v>1363</v>
      </c>
      <c r="V4487" s="33"/>
      <c r="W4487" s="33"/>
      <c r="X4487" s="33"/>
    </row>
    <row r="4488" ht="15.75" customHeight="1">
      <c r="A4488" s="19" t="str">
        <f>Def_Sistemas_Conectores_Cabos!$A$3</f>
        <v>Diagnostico</v>
      </c>
      <c r="B4488" s="22" t="str">
        <f>Datas_Entregas!$A$3</f>
        <v>BTS/Anel</v>
      </c>
      <c r="C4488" s="25">
        <f t="array" ref="C4488">INDEX(Datas_Entregas!$B$2:$B$100, MATCH(B4488, Datas_Entregas!$A$2:$A$100, 0), 1)</f>
        <v>43296</v>
      </c>
      <c r="D4488" s="22" t="str">
        <f>Def_Status_Montagem!$A$2</f>
        <v>A verificar</v>
      </c>
      <c r="E4488" s="35" t="str">
        <f>Def_Status_Montagem!$B$5</f>
        <v>DIG</v>
      </c>
      <c r="F4488" s="26" t="str">
        <f t="array" ref="F4488">INDEX(Def_Instancias_Equipamentos!$F$2:$F$5135, MATCH(K4488, Def_Instancias_Equipamentos!$D$2:$D$5135, 0), 1)</f>
        <v>Túnel (BTS)</v>
      </c>
      <c r="G4488" s="27" t="str">
        <f t="array" ref="G4488">INDEX(Def_Instancias_Equipamentos!$F$2:$F$5135, MATCH(L4488, Def_Instancias_Equipamentos!$D$2:$D$5135, 0), 1)</f>
        <v>Túnel (BTS)</v>
      </c>
      <c r="H4488" s="26" t="str">
        <f t="array" ref="H4488">INDEX(Def_Instancias_Equipamentos!$E$2:$E$5135, MATCH(K4488, Def_Instancias_Equipamentos!$D$2:$D$5135, 0), 1)</f>
        <v>TS-04</v>
      </c>
      <c r="I4488" s="27" t="str">
        <f t="array" ref="I4488">INDEX(Def_Instancias_Equipamentos!$E$2:$E$5135, MATCH(L4488, Def_Instancias_Equipamentos!$D$2:$D$5135, 0), 1)</f>
        <v>TS-04</v>
      </c>
      <c r="J4488" s="27" t="str">
        <f t="shared" si="26"/>
        <v>INTERNO</v>
      </c>
      <c r="K4488" s="28" t="str">
        <f>Def_Instancias_Equipamentos!$D$351</f>
        <v>TS-04:DI-ScrnCtrl-3</v>
      </c>
      <c r="L4488" s="19" t="str">
        <f>Def_Instancias_Equipamentos!$D$351</f>
        <v>TS-04:DI-ScrnCtrl-3</v>
      </c>
      <c r="M4488" s="29" t="s">
        <v>1361</v>
      </c>
      <c r="N4488" s="32" t="s">
        <v>1362</v>
      </c>
      <c r="O4488" s="28" t="str">
        <f>Def_Sistemas_Conectores_Cabos!$B$20</f>
        <v>Micro-fit 2 vias fêmea</v>
      </c>
      <c r="P4488" s="19" t="str">
        <f>Def_Sistemas_Conectores_Cabos!$B$23</f>
        <v>Terminal tubular branco</v>
      </c>
      <c r="Q4488" s="27" t="str">
        <f t="shared" si="68"/>
        <v>TS-04:DI-ScrnCtrl-3/PWR-IN
TS-04:DI-ScrnCtrl-3/PWR-OUT</v>
      </c>
      <c r="R4488" s="75">
        <v>0.3</v>
      </c>
      <c r="S4488" s="75">
        <v>0.3</v>
      </c>
      <c r="T4488" s="19" t="str">
        <f>Def_Sistemas_Conectores_Cabos!$C$13</f>
        <v>Cabo multivias</v>
      </c>
      <c r="U4488" s="32" t="s">
        <v>1363</v>
      </c>
      <c r="V4488" s="33"/>
      <c r="W4488" s="33"/>
      <c r="X4488" s="33"/>
    </row>
    <row r="4489" ht="15.75" customHeight="1">
      <c r="A4489" s="19" t="str">
        <f>Def_Sistemas_Conectores_Cabos!$A$6</f>
        <v>Timing Diagnostico</v>
      </c>
      <c r="B4489" s="232" t="str">
        <f>Datas_Entregas!$A$2</f>
        <v>Booster/LTB</v>
      </c>
      <c r="C4489" s="233">
        <f t="array" ref="C4489">INDEX(Datas_Entregas!$B$2:$B$100, MATCH(B4489, Datas_Entregas!$A$2:$A$100, 0), 1)</f>
        <v>43266</v>
      </c>
      <c r="D4489" s="232" t="str">
        <f>Def_Status_Montagem!$A$3</f>
        <v>Verficado - Pronto para Produção</v>
      </c>
      <c r="E4489" s="234" t="str">
        <f>Def_Status_Montagem!$B$3</f>
        <v>Contratada / Etiqueta pelo DIG</v>
      </c>
      <c r="F4489" s="235" t="str">
        <f t="array" ref="F4489">INDEX(Def_Instancias_Equipamentos!$F$2:$F$1373, MATCH(K4489, Def_Instancias_Equipamentos!$D$2:$D$1373, 0), 1)</f>
        <v>Sala Racks 19&amp;20</v>
      </c>
      <c r="G4489" s="236" t="str">
        <f t="array" ref="G4489">INDEX(Def_Instancias_Equipamentos!$F$2:$F$1373, MATCH(L4489, Def_Instancias_Equipamentos!$D$2:$D$1373, 0), 1)</f>
        <v>Sala Racks 19&amp;20</v>
      </c>
      <c r="H4489" s="235" t="str">
        <f t="array" ref="H4489">INDEX(Def_Instancias_Equipamentos!$E$2:$E$1373, MATCH(K4489, Def_Instancias_Equipamentos!$D$2:$D$1373, 0), 1)</f>
        <v>IA-20RaDiag01</v>
      </c>
      <c r="I4489" s="236" t="str">
        <f t="array" ref="I4489">INDEX(Def_Instancias_Equipamentos!$E$2:$E$1373, MATCH(L4489, Def_Instancias_Equipamentos!$D$2:$D$1373, 0), 1)</f>
        <v>IA-20RaDiag01</v>
      </c>
      <c r="J4489" s="236" t="str">
        <f t="shared" si="26"/>
        <v>INTERNO</v>
      </c>
      <c r="K4489" s="237" t="str">
        <f>Def_Instancias_Equipamentos!$D$122</f>
        <v>IA-20RaDiag01:TI-OEMultPOF-1</v>
      </c>
      <c r="L4489" s="238" t="str">
        <f>Def_Instancias_Equipamentos!$D$128</f>
        <v>TS-01:DI-ICTSigCond</v>
      </c>
      <c r="M4489" s="239" t="s">
        <v>597</v>
      </c>
      <c r="N4489" s="240" t="s">
        <v>97</v>
      </c>
      <c r="O4489" s="237" t="str">
        <f>Def_Sistemas_Conectores_Cabos!$B$9</f>
        <v>BNC 50-ohm</v>
      </c>
      <c r="P4489" s="238" t="str">
        <f>Def_Sistemas_Conectores_Cabos!$B$9</f>
        <v>BNC 50-ohm</v>
      </c>
      <c r="Q4489" s="236" t="str">
        <f t="shared" si="68"/>
        <v>IA-20RaDiag01:TI-OEMultPOF-1/OUT3
TS-01:DI-ICTSigCond/Trig_in</v>
      </c>
      <c r="R4489" s="241">
        <v>0.5</v>
      </c>
      <c r="S4489" s="241">
        <v>0.5</v>
      </c>
      <c r="T4489" s="238" t="str">
        <f>Def_Sistemas_Conectores_Cabos!$C$10</f>
        <v>LMR-195</v>
      </c>
      <c r="U4489" s="240" t="s">
        <v>1357</v>
      </c>
      <c r="V4489" s="103"/>
      <c r="W4489" s="64" t="str">
        <f t="shared" ref="W4489:X4489" si="69">K4489&amp;"/"&amp;M4489</f>
        <v>IA-20RaDiag01:TI-OEMultPOF-1/OUT3</v>
      </c>
      <c r="X4489" s="66" t="str">
        <f t="shared" si="69"/>
        <v>TS-01:DI-ICTSigCond/Trig_in</v>
      </c>
    </row>
    <row r="4490" ht="15.75" customHeight="1">
      <c r="A4490" s="242" t="str">
        <f>Def_Sistemas_Conectores_Cabos!$A$6</f>
        <v>Timing Diagnostico</v>
      </c>
      <c r="B4490" s="243" t="str">
        <f>Datas_Entregas!$A$2</f>
        <v>Booster/LTB</v>
      </c>
      <c r="C4490" s="244">
        <f t="array" ref="C4490">INDEX(Datas_Entregas!$B$2:$B$100, MATCH(B4490, Datas_Entregas!$A$2:$A$100, 0), 1)</f>
        <v>43266</v>
      </c>
      <c r="D4490" s="243" t="str">
        <f>Def_Status_Montagem!$A$3</f>
        <v>Verficado - Pronto para Produção</v>
      </c>
      <c r="E4490" s="245" t="str">
        <f>Def_Status_Montagem!$B$3</f>
        <v>Contratada / Etiqueta pelo DIG</v>
      </c>
      <c r="F4490" s="246" t="str">
        <f t="array" ref="F4490">INDEX(Def_Instancias_Equipamentos!$F$2:$F$1373, MATCH(K4490, Def_Instancias_Equipamentos!$D$2:$D$1373, 0), 1)</f>
        <v>Sala Racks 19&amp;20</v>
      </c>
      <c r="G4490" s="247" t="str">
        <f t="array" ref="G4490">INDEX(Def_Instancias_Equipamentos!$F$2:$F$1373, MATCH(L4490, Def_Instancias_Equipamentos!$D$2:$D$1373, 0), 1)</f>
        <v>Sala Racks 19&amp;20</v>
      </c>
      <c r="H4490" s="246" t="str">
        <f t="array" ref="H4490">INDEX(Def_Instancias_Equipamentos!$E$2:$E$1373, MATCH(K4490, Def_Instancias_Equipamentos!$D$2:$D$1373, 0), 1)</f>
        <v>IA-20RaDiag01</v>
      </c>
      <c r="I4490" s="247" t="str">
        <f t="array" ref="I4490">INDEX(Def_Instancias_Equipamentos!$E$2:$E$1373, MATCH(L4490, Def_Instancias_Equipamentos!$D$2:$D$1373, 0), 1)</f>
        <v>IA-20RaDiag01</v>
      </c>
      <c r="J4490" s="247" t="str">
        <f t="shared" si="26"/>
        <v>INTERNO</v>
      </c>
      <c r="K4490" s="248" t="str">
        <f>Def_Instancias_Equipamentos!$D$122</f>
        <v>IA-20RaDiag01:TI-OEMultPOF-1</v>
      </c>
      <c r="L4490" s="249" t="str">
        <f>Def_Instancias_Equipamentos!$D$129</f>
        <v>TS-04:DI-ICTSigCond</v>
      </c>
      <c r="M4490" s="250" t="s">
        <v>599</v>
      </c>
      <c r="N4490" s="251" t="s">
        <v>97</v>
      </c>
      <c r="O4490" s="248" t="str">
        <f>Def_Sistemas_Conectores_Cabos!$B$9</f>
        <v>BNC 50-ohm</v>
      </c>
      <c r="P4490" s="249" t="str">
        <f>Def_Sistemas_Conectores_Cabos!$B$9</f>
        <v>BNC 50-ohm</v>
      </c>
      <c r="Q4490" s="247" t="str">
        <f t="shared" si="68"/>
        <v>IA-20RaDiag01:TI-OEMultPOF-1/OUT4
TS-04:DI-ICTSigCond/Trig_in</v>
      </c>
      <c r="R4490" s="252">
        <v>0.5</v>
      </c>
      <c r="S4490" s="252">
        <v>0.5</v>
      </c>
      <c r="T4490" s="249" t="str">
        <f>Def_Sistemas_Conectores_Cabos!$C$10</f>
        <v>LMR-195</v>
      </c>
      <c r="U4490" s="251" t="s">
        <v>1357</v>
      </c>
      <c r="V4490" s="103"/>
      <c r="W4490" s="64" t="str">
        <f t="shared" ref="W4490:X4490" si="70">K4490&amp;"/"&amp;M4490</f>
        <v>IA-20RaDiag01:TI-OEMultPOF-1/OUT4</v>
      </c>
      <c r="X4490" s="66" t="str">
        <f t="shared" si="70"/>
        <v>TS-04:DI-ICTSigCond/Trig_in</v>
      </c>
    </row>
    <row r="4491" ht="15.75" customHeight="1">
      <c r="A4491" s="242" t="str">
        <f>Def_Sistemas_Conectores_Cabos!$A$6</f>
        <v>Timing Diagnostico</v>
      </c>
      <c r="B4491" s="243" t="str">
        <f>Datas_Entregas!$A$2</f>
        <v>Booster/LTB</v>
      </c>
      <c r="C4491" s="244">
        <f t="array" ref="C4491">INDEX(Datas_Entregas!$B$2:$B$100, MATCH(B4491, Datas_Entregas!$A$2:$A$100, 0), 1)</f>
        <v>43266</v>
      </c>
      <c r="D4491" s="243" t="str">
        <f>Def_Status_Montagem!$A$3</f>
        <v>Verficado - Pronto para Produção</v>
      </c>
      <c r="E4491" s="245" t="str">
        <f>Def_Status_Montagem!$B$3</f>
        <v>Contratada / Etiqueta pelo DIG</v>
      </c>
      <c r="F4491" s="246" t="str">
        <f t="array" ref="F4491">INDEX(Def_Instancias_Equipamentos!$F$2:$F$1373, MATCH(K4491, Def_Instancias_Equipamentos!$D$2:$D$1373, 0), 1)</f>
        <v>Sala Racks 19&amp;20</v>
      </c>
      <c r="G4491" s="247" t="str">
        <f t="array" ref="G4491">INDEX(Def_Instancias_Equipamentos!$F$2:$F$1373, MATCH(L4491, Def_Instancias_Equipamentos!$D$2:$D$1373, 0), 1)</f>
        <v>Sala Racks 19&amp;20</v>
      </c>
      <c r="H4491" s="246" t="str">
        <f t="array" ref="H4491">INDEX(Def_Instancias_Equipamentos!$E$2:$E$1373, MATCH(K4491, Def_Instancias_Equipamentos!$D$2:$D$1373, 0), 1)</f>
        <v>IA-20RaDiag01</v>
      </c>
      <c r="I4491" s="247" t="str">
        <f t="array" ref="I4491">INDEX(Def_Instancias_Equipamentos!$E$2:$E$1373, MATCH(L4491, Def_Instancias_Equipamentos!$D$2:$D$1373, 0), 1)</f>
        <v>IA-20RaDiag01</v>
      </c>
      <c r="J4491" s="247" t="str">
        <f t="shared" si="26"/>
        <v>INTERNO</v>
      </c>
      <c r="K4491" s="248" t="str">
        <f>Def_Instancias_Equipamentos!$D$123</f>
        <v>IA-20RaDiag01:TI-OEMultPOF-2</v>
      </c>
      <c r="L4491" s="249" t="str">
        <f>Def_Instancias_Equipamentos!$D$132</f>
        <v>TB-02:DI-ICTDig</v>
      </c>
      <c r="M4491" s="250" t="s">
        <v>143</v>
      </c>
      <c r="N4491" s="251" t="s">
        <v>97</v>
      </c>
      <c r="O4491" s="248" t="str">
        <f>Def_Sistemas_Conectores_Cabos!$B$9</f>
        <v>BNC 50-ohm</v>
      </c>
      <c r="P4491" s="249" t="str">
        <f>Def_Sistemas_Conectores_Cabos!$B$9</f>
        <v>BNC 50-ohm</v>
      </c>
      <c r="Q4491" s="247" t="str">
        <f t="shared" si="68"/>
        <v>IA-20RaDiag01:TI-OEMultPOF-2/OUT1
TB-02:DI-ICTDig/Trig_in</v>
      </c>
      <c r="R4491" s="252">
        <v>0.5</v>
      </c>
      <c r="S4491" s="252">
        <v>0.5</v>
      </c>
      <c r="T4491" s="249" t="str">
        <f>Def_Sistemas_Conectores_Cabos!$C$10</f>
        <v>LMR-195</v>
      </c>
      <c r="U4491" s="251" t="s">
        <v>1357</v>
      </c>
      <c r="V4491" s="103"/>
      <c r="W4491" s="64" t="str">
        <f t="shared" ref="W4491:X4491" si="71">K4491&amp;"/"&amp;M4491</f>
        <v>IA-20RaDiag01:TI-OEMultPOF-2/OUT1</v>
      </c>
      <c r="X4491" s="66" t="str">
        <f t="shared" si="71"/>
        <v>TB-02:DI-ICTDig/Trig_in</v>
      </c>
    </row>
    <row r="4492" ht="15.75" customHeight="1">
      <c r="A4492" s="242" t="str">
        <f>Def_Sistemas_Conectores_Cabos!$A$6</f>
        <v>Timing Diagnostico</v>
      </c>
      <c r="B4492" s="243" t="str">
        <f>Datas_Entregas!$A$2</f>
        <v>Booster/LTB</v>
      </c>
      <c r="C4492" s="244">
        <f t="array" ref="C4492">INDEX(Datas_Entregas!$B$2:$B$100, MATCH(B4492, Datas_Entregas!$A$2:$A$100, 0), 1)</f>
        <v>43266</v>
      </c>
      <c r="D4492" s="243" t="str">
        <f>Def_Status_Montagem!$A$3</f>
        <v>Verficado - Pronto para Produção</v>
      </c>
      <c r="E4492" s="245" t="str">
        <f>Def_Status_Montagem!$B$3</f>
        <v>Contratada / Etiqueta pelo DIG</v>
      </c>
      <c r="F4492" s="246" t="str">
        <f t="array" ref="F4492">INDEX(Def_Instancias_Equipamentos!$F$2:$F$1373, MATCH(K4492, Def_Instancias_Equipamentos!$D$2:$D$1373, 0), 1)</f>
        <v>Sala Racks 19&amp;20</v>
      </c>
      <c r="G4492" s="247" t="str">
        <f t="array" ref="G4492">INDEX(Def_Instancias_Equipamentos!$F$2:$F$1373, MATCH(L4492, Def_Instancias_Equipamentos!$D$2:$D$1373, 0), 1)</f>
        <v>Sala Racks 19&amp;20</v>
      </c>
      <c r="H4492" s="246" t="str">
        <f t="array" ref="H4492">INDEX(Def_Instancias_Equipamentos!$E$2:$E$1373, MATCH(K4492, Def_Instancias_Equipamentos!$D$2:$D$1373, 0), 1)</f>
        <v>IA-20RaDiag01</v>
      </c>
      <c r="I4492" s="247" t="str">
        <f t="array" ref="I4492">INDEX(Def_Instancias_Equipamentos!$E$2:$E$1373, MATCH(L4492, Def_Instancias_Equipamentos!$D$2:$D$1373, 0), 1)</f>
        <v>IA-20RaDiag01</v>
      </c>
      <c r="J4492" s="247" t="str">
        <f t="shared" si="26"/>
        <v>INTERNO</v>
      </c>
      <c r="K4492" s="248" t="str">
        <f>Def_Instancias_Equipamentos!$D$123</f>
        <v>IA-20RaDiag01:TI-OEMultPOF-2</v>
      </c>
      <c r="L4492" s="249" t="str">
        <f>Def_Instancias_Equipamentos!$D$133</f>
        <v>TB-04:DI-ICTDig</v>
      </c>
      <c r="M4492" s="250" t="s">
        <v>165</v>
      </c>
      <c r="N4492" s="251" t="s">
        <v>97</v>
      </c>
      <c r="O4492" s="248" t="str">
        <f>Def_Sistemas_Conectores_Cabos!$B$9</f>
        <v>BNC 50-ohm</v>
      </c>
      <c r="P4492" s="249" t="str">
        <f>Def_Sistemas_Conectores_Cabos!$B$9</f>
        <v>BNC 50-ohm</v>
      </c>
      <c r="Q4492" s="247" t="str">
        <f t="shared" si="68"/>
        <v>IA-20RaDiag01:TI-OEMultPOF-2/OUT2
TB-04:DI-ICTDig/Trig_in</v>
      </c>
      <c r="R4492" s="252">
        <v>0.5</v>
      </c>
      <c r="S4492" s="252">
        <v>0.5</v>
      </c>
      <c r="T4492" s="249" t="str">
        <f>Def_Sistemas_Conectores_Cabos!$C$10</f>
        <v>LMR-195</v>
      </c>
      <c r="U4492" s="251" t="s">
        <v>1357</v>
      </c>
      <c r="V4492" s="103"/>
      <c r="W4492" s="64" t="str">
        <f t="shared" ref="W4492:X4492" si="72">K4492&amp;"/"&amp;M4492</f>
        <v>IA-20RaDiag01:TI-OEMultPOF-2/OUT2</v>
      </c>
      <c r="X4492" s="66" t="str">
        <f t="shared" si="72"/>
        <v>TB-04:DI-ICTDig/Trig_in</v>
      </c>
    </row>
    <row r="4493" ht="15.75" customHeight="1">
      <c r="A4493" s="242" t="str">
        <f>Def_Sistemas_Conectores_Cabos!$A$6</f>
        <v>Timing Diagnostico</v>
      </c>
      <c r="B4493" s="243" t="str">
        <f>Datas_Entregas!$A$2</f>
        <v>Booster/LTB</v>
      </c>
      <c r="C4493" s="244">
        <f t="array" ref="C4493">INDEX(Datas_Entregas!$B$2:$B$100, MATCH(B4493, Datas_Entregas!$A$2:$A$100, 0), 1)</f>
        <v>43266</v>
      </c>
      <c r="D4493" s="243" t="str">
        <f>Def_Status_Montagem!$A$3</f>
        <v>Verficado - Pronto para Produção</v>
      </c>
      <c r="E4493" s="245" t="str">
        <f>Def_Status_Montagem!$B$3</f>
        <v>Contratada / Etiqueta pelo DIG</v>
      </c>
      <c r="F4493" s="246" t="str">
        <f t="array" ref="F4493">INDEX(Def_Instancias_Equipamentos!$F$2:$F$1373, MATCH(K4493, Def_Instancias_Equipamentos!$D$2:$D$1373, 0), 1)</f>
        <v>Sala Racks 19&amp;20</v>
      </c>
      <c r="G4493" s="247" t="str">
        <f t="array" ref="G4493">INDEX(Def_Instancias_Equipamentos!$F$2:$F$1373, MATCH(L4493, Def_Instancias_Equipamentos!$D$2:$D$1373, 0), 1)</f>
        <v>Sala Racks 19&amp;20</v>
      </c>
      <c r="H4493" s="246" t="str">
        <f t="array" ref="H4493">INDEX(Def_Instancias_Equipamentos!$E$2:$E$1373, MATCH(K4493, Def_Instancias_Equipamentos!$D$2:$D$1373, 0), 1)</f>
        <v>IA-20RaDiag01</v>
      </c>
      <c r="I4493" s="247" t="str">
        <f t="array" ref="I4493">INDEX(Def_Instancias_Equipamentos!$E$2:$E$1373, MATCH(L4493, Def_Instancias_Equipamentos!$D$2:$D$1373, 0), 1)</f>
        <v>IA-20RaDiag01</v>
      </c>
      <c r="J4493" s="247" t="str">
        <f t="shared" si="26"/>
        <v>INTERNO</v>
      </c>
      <c r="K4493" s="248" t="str">
        <f>Def_Instancias_Equipamentos!$D$123</f>
        <v>IA-20RaDiag01:TI-OEMultPOF-2</v>
      </c>
      <c r="L4493" s="249" t="str">
        <f>Def_Instancias_Equipamentos!$D$134</f>
        <v>TS-01:DI-ICTDig</v>
      </c>
      <c r="M4493" s="250" t="s">
        <v>597</v>
      </c>
      <c r="N4493" s="251" t="s">
        <v>97</v>
      </c>
      <c r="O4493" s="248" t="str">
        <f>Def_Sistemas_Conectores_Cabos!$B$9</f>
        <v>BNC 50-ohm</v>
      </c>
      <c r="P4493" s="249" t="str">
        <f>Def_Sistemas_Conectores_Cabos!$B$9</f>
        <v>BNC 50-ohm</v>
      </c>
      <c r="Q4493" s="247" t="str">
        <f t="shared" si="68"/>
        <v>IA-20RaDiag01:TI-OEMultPOF-2/OUT3
TS-01:DI-ICTDig/Trig_in</v>
      </c>
      <c r="R4493" s="252">
        <v>0.5</v>
      </c>
      <c r="S4493" s="252">
        <v>0.5</v>
      </c>
      <c r="T4493" s="249" t="str">
        <f>Def_Sistemas_Conectores_Cabos!$C$10</f>
        <v>LMR-195</v>
      </c>
      <c r="U4493" s="251" t="s">
        <v>1357</v>
      </c>
      <c r="V4493" s="103"/>
      <c r="W4493" s="64" t="str">
        <f t="shared" ref="W4493:X4493" si="73">K4493&amp;"/"&amp;M4493</f>
        <v>IA-20RaDiag01:TI-OEMultPOF-2/OUT3</v>
      </c>
      <c r="X4493" s="66" t="str">
        <f t="shared" si="73"/>
        <v>TS-01:DI-ICTDig/Trig_in</v>
      </c>
    </row>
    <row r="4494" ht="15.75" customHeight="1">
      <c r="A4494" s="242" t="str">
        <f>Def_Sistemas_Conectores_Cabos!$A$6</f>
        <v>Timing Diagnostico</v>
      </c>
      <c r="B4494" s="243" t="str">
        <f>Datas_Entregas!$A$2</f>
        <v>Booster/LTB</v>
      </c>
      <c r="C4494" s="244">
        <f t="array" ref="C4494">INDEX(Datas_Entregas!$B$2:$B$100, MATCH(B4494, Datas_Entregas!$A$2:$A$100, 0), 1)</f>
        <v>43266</v>
      </c>
      <c r="D4494" s="243" t="str">
        <f>Def_Status_Montagem!$A$3</f>
        <v>Verficado - Pronto para Produção</v>
      </c>
      <c r="E4494" s="245" t="str">
        <f>Def_Status_Montagem!$B$3</f>
        <v>Contratada / Etiqueta pelo DIG</v>
      </c>
      <c r="F4494" s="246" t="str">
        <f t="array" ref="F4494">INDEX(Def_Instancias_Equipamentos!$F$2:$F$1373, MATCH(K4494, Def_Instancias_Equipamentos!$D$2:$D$1373, 0), 1)</f>
        <v>Sala Racks 19&amp;20</v>
      </c>
      <c r="G4494" s="247" t="str">
        <f t="array" ref="G4494">INDEX(Def_Instancias_Equipamentos!$F$2:$F$1373, MATCH(L4494, Def_Instancias_Equipamentos!$D$2:$D$1373, 0), 1)</f>
        <v>Sala Racks 19&amp;20</v>
      </c>
      <c r="H4494" s="246" t="str">
        <f t="array" ref="H4494">INDEX(Def_Instancias_Equipamentos!$E$2:$E$1373, MATCH(K4494, Def_Instancias_Equipamentos!$D$2:$D$1373, 0), 1)</f>
        <v>IA-20RaDiag01</v>
      </c>
      <c r="I4494" s="247" t="str">
        <f t="array" ref="I4494">INDEX(Def_Instancias_Equipamentos!$E$2:$E$1373, MATCH(L4494, Def_Instancias_Equipamentos!$D$2:$D$1373, 0), 1)</f>
        <v>IA-20RaDiag01</v>
      </c>
      <c r="J4494" s="247" t="str">
        <f t="shared" si="26"/>
        <v>INTERNO</v>
      </c>
      <c r="K4494" s="248" t="str">
        <f>Def_Instancias_Equipamentos!$D$123</f>
        <v>IA-20RaDiag01:TI-OEMultPOF-2</v>
      </c>
      <c r="L4494" s="249" t="str">
        <f>Def_Instancias_Equipamentos!$D$135</f>
        <v>TS-04:DI-ICTDig</v>
      </c>
      <c r="M4494" s="250" t="s">
        <v>599</v>
      </c>
      <c r="N4494" s="251" t="s">
        <v>97</v>
      </c>
      <c r="O4494" s="248" t="str">
        <f>Def_Sistemas_Conectores_Cabos!$B$9</f>
        <v>BNC 50-ohm</v>
      </c>
      <c r="P4494" s="249" t="str">
        <f>Def_Sistemas_Conectores_Cabos!$B$9</f>
        <v>BNC 50-ohm</v>
      </c>
      <c r="Q4494" s="247" t="str">
        <f t="shared" si="68"/>
        <v>IA-20RaDiag01:TI-OEMultPOF-2/OUT4
TS-04:DI-ICTDig/Trig_in</v>
      </c>
      <c r="R4494" s="252">
        <v>0.5</v>
      </c>
      <c r="S4494" s="252">
        <v>0.5</v>
      </c>
      <c r="T4494" s="249" t="str">
        <f>Def_Sistemas_Conectores_Cabos!$C$10</f>
        <v>LMR-195</v>
      </c>
      <c r="U4494" s="251" t="s">
        <v>1357</v>
      </c>
      <c r="V4494" s="103"/>
      <c r="W4494" s="64" t="str">
        <f t="shared" ref="W4494:X4494" si="74">K4494&amp;"/"&amp;M4494</f>
        <v>IA-20RaDiag01:TI-OEMultPOF-2/OUT4</v>
      </c>
      <c r="X4494" s="66" t="str">
        <f t="shared" si="74"/>
        <v>TS-04:DI-ICTDig/Trig_in</v>
      </c>
    </row>
    <row r="4495" ht="15.75" customHeight="1">
      <c r="A4495" s="242" t="str">
        <f>Def_Sistemas_Conectores_Cabos!$A$3</f>
        <v>Diagnostico</v>
      </c>
      <c r="B4495" s="243" t="str">
        <f>Datas_Entregas!$A$3</f>
        <v>BTS/Anel</v>
      </c>
      <c r="C4495" s="244">
        <f t="array" ref="C4495">INDEX(Datas_Entregas!$B$2:$B$100, MATCH(B4495, Datas_Entregas!$A$2:$A$100, 0), 1)</f>
        <v>43296</v>
      </c>
      <c r="D4495" s="243" t="str">
        <f>Def_Status_Montagem!$A$3</f>
        <v>Verficado - Pronto para Produção</v>
      </c>
      <c r="E4495" s="245" t="str">
        <f>Def_Status_Montagem!$B$3</f>
        <v>Contratada / Etiqueta pelo DIG</v>
      </c>
      <c r="F4495" s="246" t="str">
        <f t="array" ref="F4495">INDEX(Def_Instancias_Equipamentos!$F$2:$F$5135, MATCH(K4495, Def_Instancias_Equipamentos!$D$2:$D$5135, 0), 1)</f>
        <v>Sala Racks 19&amp;20</v>
      </c>
      <c r="G4495" s="247" t="str">
        <f t="array" ref="G4495">INDEX(Def_Instancias_Equipamentos!$F$2:$F$5135, MATCH(L4495, Def_Instancias_Equipamentos!$D$2:$D$5135, 0), 1)</f>
        <v>Sala Racks 19&amp;20</v>
      </c>
      <c r="H4495" s="246" t="str">
        <f t="array" ref="H4495">INDEX(Def_Instancias_Equipamentos!$E$2:$E$5135, MATCH(K4495, Def_Instancias_Equipamentos!$D$2:$D$5135, 0), 1)</f>
        <v>IA-20RaDiag01</v>
      </c>
      <c r="I4495" s="247" t="str">
        <f t="array" ref="I4495">INDEX(Def_Instancias_Equipamentos!$E$2:$E$5135, MATCH(L4495, Def_Instancias_Equipamentos!$D$2:$D$5135, 0), 1)</f>
        <v>IA-20RaDiag01</v>
      </c>
      <c r="J4495" s="247" t="str">
        <f t="shared" si="26"/>
        <v>INTERNO</v>
      </c>
      <c r="K4495" s="248" t="str">
        <f>Def_Instancias_Equipamentos!$D$126</f>
        <v>TB-02:DI-ICTSigCond</v>
      </c>
      <c r="L4495" s="249" t="str">
        <f>Def_Instancias_Equipamentos!$D$132</f>
        <v>TB-02:DI-ICTDig</v>
      </c>
      <c r="M4495" s="250" t="s">
        <v>995</v>
      </c>
      <c r="N4495" s="253" t="s">
        <v>996</v>
      </c>
      <c r="O4495" s="248" t="str">
        <f>Def_Sistemas_Conectores_Cabos!$B$9</f>
        <v>BNC 50-ohm</v>
      </c>
      <c r="P4495" s="249" t="str">
        <f>Def_Sistemas_Conectores_Cabos!$B$9</f>
        <v>BNC 50-ohm</v>
      </c>
      <c r="Q4495" s="247" t="str">
        <f t="shared" si="68"/>
        <v>TB-02:DI-ICTSigCond/BCM_Output
TB-02:DI-ICTDig/INPUT</v>
      </c>
      <c r="R4495" s="252">
        <v>2.0</v>
      </c>
      <c r="S4495" s="252">
        <v>2.0</v>
      </c>
      <c r="T4495" s="249" t="str">
        <f>Def_Sistemas_Conectores_Cabos!$C$10</f>
        <v>LMR-195</v>
      </c>
      <c r="U4495" s="254"/>
      <c r="V4495" s="103"/>
      <c r="W4495" s="64" t="str">
        <f t="shared" ref="W4495:X4495" si="75">K4495&amp;"/"&amp;M4495</f>
        <v>TB-02:DI-ICTSigCond/BCM_Output</v>
      </c>
      <c r="X4495" s="66" t="str">
        <f t="shared" si="75"/>
        <v>TB-02:DI-ICTDig/INPUT</v>
      </c>
    </row>
    <row r="4496" ht="15.75" customHeight="1">
      <c r="A4496" s="242" t="str">
        <f>Def_Sistemas_Conectores_Cabos!$A$3</f>
        <v>Diagnostico</v>
      </c>
      <c r="B4496" s="243" t="str">
        <f>Datas_Entregas!$A$3</f>
        <v>BTS/Anel</v>
      </c>
      <c r="C4496" s="244">
        <f t="array" ref="C4496">INDEX(Datas_Entregas!$B$2:$B$100, MATCH(B4496, Datas_Entregas!$A$2:$A$100, 0), 1)</f>
        <v>43296</v>
      </c>
      <c r="D4496" s="243" t="str">
        <f>Def_Status_Montagem!$A$3</f>
        <v>Verficado - Pronto para Produção</v>
      </c>
      <c r="E4496" s="245" t="str">
        <f>Def_Status_Montagem!$B$3</f>
        <v>Contratada / Etiqueta pelo DIG</v>
      </c>
      <c r="F4496" s="246" t="str">
        <f t="array" ref="F4496">INDEX(Def_Instancias_Equipamentos!$F$2:$F$5135, MATCH(K4496, Def_Instancias_Equipamentos!$D$2:$D$5135, 0), 1)</f>
        <v>Sala Racks 19&amp;20</v>
      </c>
      <c r="G4496" s="247" t="str">
        <f t="array" ref="G4496">INDEX(Def_Instancias_Equipamentos!$F$2:$F$5135, MATCH(L4496, Def_Instancias_Equipamentos!$D$2:$D$5135, 0), 1)</f>
        <v>Sala Racks 19&amp;20</v>
      </c>
      <c r="H4496" s="246" t="str">
        <f t="array" ref="H4496">INDEX(Def_Instancias_Equipamentos!$E$2:$E$5135, MATCH(K4496, Def_Instancias_Equipamentos!$D$2:$D$5135, 0), 1)</f>
        <v>IA-20RaDiag01</v>
      </c>
      <c r="I4496" s="247" t="str">
        <f t="array" ref="I4496">INDEX(Def_Instancias_Equipamentos!$E$2:$E$5135, MATCH(L4496, Def_Instancias_Equipamentos!$D$2:$D$5135, 0), 1)</f>
        <v>IA-20RaDiag01</v>
      </c>
      <c r="J4496" s="247" t="str">
        <f t="shared" si="26"/>
        <v>INTERNO</v>
      </c>
      <c r="K4496" s="248" t="str">
        <f>Def_Instancias_Equipamentos!$D$127</f>
        <v>TB-04:DI-ICTSigCond</v>
      </c>
      <c r="L4496" s="249" t="str">
        <f>Def_Instancias_Equipamentos!$D$133</f>
        <v>TB-04:DI-ICTDig</v>
      </c>
      <c r="M4496" s="250" t="s">
        <v>995</v>
      </c>
      <c r="N4496" s="253" t="s">
        <v>996</v>
      </c>
      <c r="O4496" s="248" t="str">
        <f>Def_Sistemas_Conectores_Cabos!$B$9</f>
        <v>BNC 50-ohm</v>
      </c>
      <c r="P4496" s="249" t="str">
        <f>Def_Sistemas_Conectores_Cabos!$B$9</f>
        <v>BNC 50-ohm</v>
      </c>
      <c r="Q4496" s="247" t="str">
        <f t="shared" si="68"/>
        <v>TB-04:DI-ICTSigCond/BCM_Output
TB-04:DI-ICTDig/INPUT</v>
      </c>
      <c r="R4496" s="252">
        <v>2.0</v>
      </c>
      <c r="S4496" s="252">
        <v>2.0</v>
      </c>
      <c r="T4496" s="249" t="str">
        <f>Def_Sistemas_Conectores_Cabos!$C$10</f>
        <v>LMR-195</v>
      </c>
      <c r="U4496" s="254"/>
      <c r="V4496" s="103"/>
      <c r="W4496" s="64" t="str">
        <f t="shared" ref="W4496:X4496" si="76">K4496&amp;"/"&amp;M4496</f>
        <v>TB-04:DI-ICTSigCond/BCM_Output</v>
      </c>
      <c r="X4496" s="66" t="str">
        <f t="shared" si="76"/>
        <v>TB-04:DI-ICTDig/INPUT</v>
      </c>
    </row>
    <row r="4497" ht="15.75" customHeight="1">
      <c r="A4497" s="242" t="str">
        <f>Def_Sistemas_Conectores_Cabos!$A$15</f>
        <v>Sintonia</v>
      </c>
      <c r="B4497" s="243" t="str">
        <f>Datas_Entregas!$A$3</f>
        <v>BTS/Anel</v>
      </c>
      <c r="C4497" s="244">
        <f t="array" ref="C4497">INDEX(Datas_Entregas!$B$2:$B$100, MATCH(B4497, Datas_Entregas!$A$2:$A$100, 0), 1)</f>
        <v>43296</v>
      </c>
      <c r="D4497" s="243" t="str">
        <f>Def_Status_Montagem!$A$5</f>
        <v>Pronto para instalar</v>
      </c>
      <c r="E4497" s="245" t="str">
        <f>Def_Status_Montagem!$B$6</f>
        <v>DIG (montagem em campo)</v>
      </c>
      <c r="F4497" s="246" t="str">
        <f t="array" ref="F4497">INDEX(Def_Instancias_Equipamentos!$F$2:$F$5135, MATCH(K4497, Def_Instancias_Equipamentos!$D$2:$D$5135, 0), 1)</f>
        <v>Sala Racks 18 parte 1</v>
      </c>
      <c r="G4497" s="247" t="str">
        <f t="array" ref="G4497">INDEX(Def_Instancias_Equipamentos!$F$2:$F$5135, MATCH(L4497, Def_Instancias_Equipamentos!$D$2:$D$5135, 0), 1)</f>
        <v>Túnel (Anel)</v>
      </c>
      <c r="H4497" s="246" t="str">
        <f t="array" ref="H4497">INDEX(Def_Instancias_Equipamentos!$F$2:$F$5135, MATCH(K4497, Def_Instancias_Equipamentos!$D$2:$D$5135, 0), 1)</f>
        <v>Sala Racks 18 parte 1</v>
      </c>
      <c r="I4497" s="247" t="str">
        <f t="array" ref="I4497">INDEX(Def_Instancias_Equipamentos!$E$2:$E$5135, MATCH(L4497, Def_Instancias_Equipamentos!$D$2:$D$5135, 0), 1)</f>
        <v>SI-18C4</v>
      </c>
      <c r="J4497" s="247" t="str">
        <f t="shared" si="26"/>
        <v>EXTERNO</v>
      </c>
      <c r="K4497" s="255" t="str">
        <f>Def_Instancias_Equipamentos!$D$445</f>
        <v>SI-Glob:DI-TunePwrBE</v>
      </c>
      <c r="L4497" s="249" t="str">
        <f>Def_Instancias_Equipamentos!$D$398</f>
        <v>SI-18C4:DI-TuneShkrV</v>
      </c>
      <c r="M4497" s="256" t="s">
        <v>1366</v>
      </c>
      <c r="N4497" s="252" t="s">
        <v>1276</v>
      </c>
      <c r="O4497" s="255" t="str">
        <f>Def_Sistemas_Conectores_Cabos!$B$10</f>
        <v>N 50-ohm</v>
      </c>
      <c r="P4497" s="257" t="str">
        <f>Def_Sistemas_Conectores_Cabos!$B$10</f>
        <v>N 50-ohm</v>
      </c>
      <c r="Q4497" s="258" t="str">
        <f t="shared" si="68"/>
        <v>SI-Glob:DI-TunePwrBE/VHyb_J2
SI-18C4:DI-TuneShkrV/TD</v>
      </c>
      <c r="R4497" s="259">
        <v>40.0</v>
      </c>
      <c r="S4497" s="259">
        <v>40.0</v>
      </c>
      <c r="T4497" s="257" t="str">
        <f>Def_Sistemas_Conectores_Cabos!$C$11</f>
        <v>LMR-400</v>
      </c>
      <c r="U4497" s="259"/>
      <c r="V4497" s="103"/>
      <c r="W4497" s="103"/>
      <c r="X4497" s="103"/>
    </row>
    <row r="4498" ht="15.75" customHeight="1">
      <c r="A4498" s="19" t="str">
        <f>Def_Sistemas_Conectores_Cabos!$A$3</f>
        <v>Diagnostico</v>
      </c>
      <c r="B4498" s="22" t="str">
        <f>Datas_Entregas!$A$3</f>
        <v>BTS/Anel</v>
      </c>
      <c r="C4498" s="25">
        <f t="array" ref="C4498">INDEX(Datas_Entregas!$B$2:$B$100, MATCH(B4498, Datas_Entregas!$A$2:$A$100, 0), 1)</f>
        <v>43296</v>
      </c>
      <c r="D4498" s="22" t="str">
        <f>Def_Status_Montagem!$A$3</f>
        <v>Verficado - Pronto para Produção</v>
      </c>
      <c r="E4498" s="35" t="str">
        <f>Def_Status_Montagem!$B$3</f>
        <v>Contratada / Etiqueta pelo DIG</v>
      </c>
      <c r="F4498" s="26" t="str">
        <f t="array" ref="F4498">INDEX(Def_Instancias_Equipamentos!$F$2:$F$5135, MATCH(K4498, Def_Instancias_Equipamentos!$D$2:$D$5135, 0), 1)</f>
        <v>Sala Racks 19&amp;20</v>
      </c>
      <c r="G4498" s="27" t="str">
        <f t="array" ref="G4498">INDEX(Def_Instancias_Equipamentos!$F$2:$F$5135, MATCH(L4498, Def_Instancias_Equipamentos!$D$2:$D$5135, 0), 1)</f>
        <v>Sala Racks 19&amp;20</v>
      </c>
      <c r="H4498" s="26" t="str">
        <f t="array" ref="H4498">INDEX(Def_Instancias_Equipamentos!$E$2:$E$5135, MATCH(K4498, Def_Instancias_Equipamentos!$D$2:$D$5135, 0), 1)</f>
        <v>IA-20RaDiag01</v>
      </c>
      <c r="I4498" s="27" t="str">
        <f t="array" ref="I4498">INDEX(Def_Instancias_Equipamentos!$E$2:$E$5135, MATCH(L4498, Def_Instancias_Equipamentos!$D$2:$D$5135, 0), 1)</f>
        <v>IA-20RaDiag01</v>
      </c>
      <c r="J4498" s="27" t="str">
        <f t="shared" si="26"/>
        <v>INTERNO</v>
      </c>
      <c r="K4498" s="28" t="str">
        <f>Def_Instancias_Equipamentos!$D$128</f>
        <v>TS-01:DI-ICTSigCond</v>
      </c>
      <c r="L4498" s="19" t="str">
        <f>Def_Instancias_Equipamentos!$D$134</f>
        <v>TS-01:DI-ICTDig</v>
      </c>
      <c r="M4498" s="44" t="s">
        <v>995</v>
      </c>
      <c r="N4498" s="30" t="s">
        <v>996</v>
      </c>
      <c r="O4498" s="28" t="str">
        <f>Def_Sistemas_Conectores_Cabos!$B$9</f>
        <v>BNC 50-ohm</v>
      </c>
      <c r="P4498" s="19" t="str">
        <f>Def_Sistemas_Conectores_Cabos!$B$9</f>
        <v>BNC 50-ohm</v>
      </c>
      <c r="Q4498" s="27" t="str">
        <f t="shared" si="68"/>
        <v>TS-01:DI-ICTSigCond/BCM_Output
TS-01:DI-ICTDig/INPUT</v>
      </c>
      <c r="R4498" s="69">
        <v>2.0</v>
      </c>
      <c r="S4498" s="69">
        <v>2.0</v>
      </c>
      <c r="T4498" s="19" t="str">
        <f>Def_Sistemas_Conectores_Cabos!$C$10</f>
        <v>LMR-195</v>
      </c>
      <c r="U4498" s="32"/>
      <c r="V4498" s="33"/>
      <c r="W4498" s="64" t="str">
        <f t="shared" ref="W4498:X4498" si="77">K4498&amp;"/"&amp;M4498</f>
        <v>TS-01:DI-ICTSigCond/BCM_Output</v>
      </c>
      <c r="X4498" s="66" t="str">
        <f t="shared" si="77"/>
        <v>TS-01:DI-ICTDig/INPUT</v>
      </c>
    </row>
    <row r="4499" ht="15.75" customHeight="1">
      <c r="A4499" s="19" t="str">
        <f>Def_Sistemas_Conectores_Cabos!$A$3</f>
        <v>Diagnostico</v>
      </c>
      <c r="B4499" s="22" t="str">
        <f>Datas_Entregas!$A$3</f>
        <v>BTS/Anel</v>
      </c>
      <c r="C4499" s="25">
        <f t="array" ref="C4499">INDEX(Datas_Entregas!$B$2:$B$100, MATCH(B4499, Datas_Entregas!$A$2:$A$100, 0), 1)</f>
        <v>43296</v>
      </c>
      <c r="D4499" s="22" t="str">
        <f>Def_Status_Montagem!$A$3</f>
        <v>Verficado - Pronto para Produção</v>
      </c>
      <c r="E4499" s="35" t="str">
        <f>Def_Status_Montagem!$B$3</f>
        <v>Contratada / Etiqueta pelo DIG</v>
      </c>
      <c r="F4499" s="26" t="str">
        <f t="array" ref="F4499">INDEX(Def_Instancias_Equipamentos!$F$2:$F$5135, MATCH(K4499, Def_Instancias_Equipamentos!$D$2:$D$5135, 0), 1)</f>
        <v>Sala Racks 19&amp;20</v>
      </c>
      <c r="G4499" s="27" t="str">
        <f t="array" ref="G4499">INDEX(Def_Instancias_Equipamentos!$F$2:$F$5135, MATCH(L4499, Def_Instancias_Equipamentos!$D$2:$D$5135, 0), 1)</f>
        <v>Sala Racks 19&amp;20</v>
      </c>
      <c r="H4499" s="26" t="str">
        <f t="array" ref="H4499">INDEX(Def_Instancias_Equipamentos!$E$2:$E$5135, MATCH(K4499, Def_Instancias_Equipamentos!$D$2:$D$5135, 0), 1)</f>
        <v>IA-20RaDiag01</v>
      </c>
      <c r="I4499" s="27" t="str">
        <f t="array" ref="I4499">INDEX(Def_Instancias_Equipamentos!$E$2:$E$5135, MATCH(L4499, Def_Instancias_Equipamentos!$D$2:$D$5135, 0), 1)</f>
        <v>IA-20RaDiag01</v>
      </c>
      <c r="J4499" s="27" t="str">
        <f t="shared" si="26"/>
        <v>INTERNO</v>
      </c>
      <c r="K4499" s="28" t="str">
        <f>Def_Instancias_Equipamentos!$D$129</f>
        <v>TS-04:DI-ICTSigCond</v>
      </c>
      <c r="L4499" s="19" t="str">
        <f>Def_Instancias_Equipamentos!$D$135</f>
        <v>TS-04:DI-ICTDig</v>
      </c>
      <c r="M4499" s="44" t="s">
        <v>995</v>
      </c>
      <c r="N4499" s="30" t="s">
        <v>996</v>
      </c>
      <c r="O4499" s="28" t="str">
        <f>Def_Sistemas_Conectores_Cabos!$B$9</f>
        <v>BNC 50-ohm</v>
      </c>
      <c r="P4499" s="19" t="str">
        <f>Def_Sistemas_Conectores_Cabos!$B$9</f>
        <v>BNC 50-ohm</v>
      </c>
      <c r="Q4499" s="27" t="str">
        <f t="shared" si="68"/>
        <v>TS-04:DI-ICTSigCond/BCM_Output
TS-04:DI-ICTDig/INPUT</v>
      </c>
      <c r="R4499" s="69">
        <v>2.0</v>
      </c>
      <c r="S4499" s="69">
        <v>2.0</v>
      </c>
      <c r="T4499" s="19" t="str">
        <f>Def_Sistemas_Conectores_Cabos!$C$10</f>
        <v>LMR-195</v>
      </c>
      <c r="U4499" s="32"/>
      <c r="V4499" s="33"/>
      <c r="W4499" s="64" t="str">
        <f t="shared" ref="W4499:X4499" si="78">K4499&amp;"/"&amp;M4499</f>
        <v>TS-04:DI-ICTSigCond/BCM_Output</v>
      </c>
      <c r="X4499" s="66" t="str">
        <f t="shared" si="78"/>
        <v>TS-04:DI-ICTDig/INPUT</v>
      </c>
    </row>
    <row r="4500" ht="15.75" customHeight="1">
      <c r="A4500" s="19" t="str">
        <f>Def_Sistemas_Conectores_Cabos!$A$3</f>
        <v>Diagnostico</v>
      </c>
      <c r="B4500" s="22" t="str">
        <f>Datas_Entregas!$A$3</f>
        <v>BTS/Anel</v>
      </c>
      <c r="C4500" s="25">
        <f t="array" ref="C4500">INDEX(Datas_Entregas!$B$2:$B$100, MATCH(B4500, Datas_Entregas!$A$2:$A$100, 0), 1)</f>
        <v>43296</v>
      </c>
      <c r="D4500" s="22" t="str">
        <f>Def_Status_Montagem!$A$3</f>
        <v>Verficado - Pronto para Produção</v>
      </c>
      <c r="E4500" s="35" t="str">
        <f>Def_Status_Montagem!$B$3</f>
        <v>Contratada / Etiqueta pelo DIG</v>
      </c>
      <c r="F4500" s="26" t="str">
        <f t="array" ref="F4500">INDEX(Def_Instancias_Equipamentos!$F$2:$F$5135, MATCH(K4500, Def_Instancias_Equipamentos!$D$2:$D$5135, 0), 1)</f>
        <v>Sala Racks 19&amp;20</v>
      </c>
      <c r="G4500" s="27" t="str">
        <f t="array" ref="G4500">INDEX(Def_Instancias_Equipamentos!$F$2:$F$5135, MATCH(L4500, Def_Instancias_Equipamentos!$D$2:$D$5135, 0), 1)</f>
        <v>Sala Racks 19&amp;20</v>
      </c>
      <c r="H4500" s="26" t="str">
        <f t="array" ref="H4500">INDEX(Def_Instancias_Equipamentos!$E$2:$E$5135, MATCH(K4500, Def_Instancias_Equipamentos!$D$2:$D$5135, 0), 1)</f>
        <v>IA-20RaDiag01</v>
      </c>
      <c r="I4500" s="27" t="str">
        <f t="array" ref="I4500">INDEX(Def_Instancias_Equipamentos!$E$2:$E$5135, MATCH(L4500, Def_Instancias_Equipamentos!$D$2:$D$5135, 0), 1)</f>
        <v>IA-20RaDiag01</v>
      </c>
      <c r="J4500" s="27" t="str">
        <f t="shared" si="26"/>
        <v>INTERNO</v>
      </c>
      <c r="K4500" s="28" t="str">
        <f>Def_Instancias_Equipamentos!$D$126</f>
        <v>TB-02:DI-ICTSigCond</v>
      </c>
      <c r="L4500" s="19" t="str">
        <f>Def_Instancias_Equipamentos!$D$132</f>
        <v>TB-02:DI-ICTDig</v>
      </c>
      <c r="M4500" s="44" t="s">
        <v>1027</v>
      </c>
      <c r="N4500" s="30" t="s">
        <v>1083</v>
      </c>
      <c r="O4500" s="28" t="str">
        <f>Def_Sistemas_Conectores_Cabos!$B$13</f>
        <v>DB9 (DE9)</v>
      </c>
      <c r="P4500" s="19" t="str">
        <f>Def_Sistemas_Conectores_Cabos!$B$13</f>
        <v>DB9 (DE9)</v>
      </c>
      <c r="Q4500" s="27" t="str">
        <f t="shared" si="68"/>
        <v>TB-02:DI-ICTSigCond/Controls
TB-02:DI-ICTDig/DigiIO</v>
      </c>
      <c r="R4500" s="69">
        <v>2.0</v>
      </c>
      <c r="S4500" s="69">
        <v>2.0</v>
      </c>
      <c r="T4500" s="19"/>
      <c r="U4500" s="32"/>
      <c r="V4500" s="33"/>
      <c r="W4500" s="64" t="str">
        <f t="shared" ref="W4500:X4500" si="79">K4500&amp;"/"&amp;M4500</f>
        <v>TB-02:DI-ICTSigCond/Controls</v>
      </c>
      <c r="X4500" s="66" t="str">
        <f t="shared" si="79"/>
        <v>TB-02:DI-ICTDig/DigiIO</v>
      </c>
    </row>
    <row r="4501" ht="15.75" customHeight="1">
      <c r="A4501" s="19" t="str">
        <f>Def_Sistemas_Conectores_Cabos!$A$3</f>
        <v>Diagnostico</v>
      </c>
      <c r="B4501" s="22" t="str">
        <f>Datas_Entregas!$A$3</f>
        <v>BTS/Anel</v>
      </c>
      <c r="C4501" s="25">
        <f t="array" ref="C4501">INDEX(Datas_Entregas!$B$2:$B$100, MATCH(B4501, Datas_Entregas!$A$2:$A$100, 0), 1)</f>
        <v>43296</v>
      </c>
      <c r="D4501" s="22" t="str">
        <f>Def_Status_Montagem!$A$3</f>
        <v>Verficado - Pronto para Produção</v>
      </c>
      <c r="E4501" s="35" t="str">
        <f>Def_Status_Montagem!$B$3</f>
        <v>Contratada / Etiqueta pelo DIG</v>
      </c>
      <c r="F4501" s="26" t="str">
        <f t="array" ref="F4501">INDEX(Def_Instancias_Equipamentos!$F$2:$F$5135, MATCH(K4501, Def_Instancias_Equipamentos!$D$2:$D$5135, 0), 1)</f>
        <v>Sala Racks 19&amp;20</v>
      </c>
      <c r="G4501" s="27" t="str">
        <f t="array" ref="G4501">INDEX(Def_Instancias_Equipamentos!$F$2:$F$5135, MATCH(L4501, Def_Instancias_Equipamentos!$D$2:$D$5135, 0), 1)</f>
        <v>Sala Racks 19&amp;20</v>
      </c>
      <c r="H4501" s="26" t="str">
        <f t="array" ref="H4501">INDEX(Def_Instancias_Equipamentos!$E$2:$E$5135, MATCH(K4501, Def_Instancias_Equipamentos!$D$2:$D$5135, 0), 1)</f>
        <v>IA-20RaDiag01</v>
      </c>
      <c r="I4501" s="27" t="str">
        <f t="array" ref="I4501">INDEX(Def_Instancias_Equipamentos!$E$2:$E$5135, MATCH(L4501, Def_Instancias_Equipamentos!$D$2:$D$5135, 0), 1)</f>
        <v>IA-20RaDiag01</v>
      </c>
      <c r="J4501" s="27" t="str">
        <f t="shared" si="26"/>
        <v>INTERNO</v>
      </c>
      <c r="K4501" s="28" t="str">
        <f>Def_Instancias_Equipamentos!$D$127</f>
        <v>TB-04:DI-ICTSigCond</v>
      </c>
      <c r="L4501" s="19" t="str">
        <f>Def_Instancias_Equipamentos!$D$133</f>
        <v>TB-04:DI-ICTDig</v>
      </c>
      <c r="M4501" s="44" t="s">
        <v>1027</v>
      </c>
      <c r="N4501" s="30" t="s">
        <v>1083</v>
      </c>
      <c r="O4501" s="28" t="str">
        <f>Def_Sistemas_Conectores_Cabos!$B$13</f>
        <v>DB9 (DE9)</v>
      </c>
      <c r="P4501" s="19" t="str">
        <f>Def_Sistemas_Conectores_Cabos!$B$13</f>
        <v>DB9 (DE9)</v>
      </c>
      <c r="Q4501" s="27" t="str">
        <f t="shared" si="68"/>
        <v>TB-04:DI-ICTSigCond/Controls
TB-04:DI-ICTDig/DigiIO</v>
      </c>
      <c r="R4501" s="69">
        <v>2.0</v>
      </c>
      <c r="S4501" s="69">
        <v>2.0</v>
      </c>
      <c r="T4501" s="19"/>
      <c r="U4501" s="32"/>
      <c r="V4501" s="33"/>
      <c r="W4501" s="64" t="str">
        <f t="shared" ref="W4501:X4501" si="80">K4501&amp;"/"&amp;M4501</f>
        <v>TB-04:DI-ICTSigCond/Controls</v>
      </c>
      <c r="X4501" s="66" t="str">
        <f t="shared" si="80"/>
        <v>TB-04:DI-ICTDig/DigiIO</v>
      </c>
    </row>
    <row r="4502" ht="15.75" customHeight="1">
      <c r="A4502" s="19" t="str">
        <f>Def_Sistemas_Conectores_Cabos!$A$3</f>
        <v>Diagnostico</v>
      </c>
      <c r="B4502" s="22" t="str">
        <f>Datas_Entregas!$A$3</f>
        <v>BTS/Anel</v>
      </c>
      <c r="C4502" s="25">
        <f t="array" ref="C4502">INDEX(Datas_Entregas!$B$2:$B$100, MATCH(B4502, Datas_Entregas!$A$2:$A$100, 0), 1)</f>
        <v>43296</v>
      </c>
      <c r="D4502" s="22" t="str">
        <f>Def_Status_Montagem!$A$3</f>
        <v>Verficado - Pronto para Produção</v>
      </c>
      <c r="E4502" s="35" t="str">
        <f>Def_Status_Montagem!$B$3</f>
        <v>Contratada / Etiqueta pelo DIG</v>
      </c>
      <c r="F4502" s="26" t="str">
        <f t="array" ref="F4502">INDEX(Def_Instancias_Equipamentos!$F$2:$F$5135, MATCH(K4502, Def_Instancias_Equipamentos!$D$2:$D$5135, 0), 1)</f>
        <v>Sala Racks 19&amp;20</v>
      </c>
      <c r="G4502" s="27" t="str">
        <f t="array" ref="G4502">INDEX(Def_Instancias_Equipamentos!$F$2:$F$5135, MATCH(L4502, Def_Instancias_Equipamentos!$D$2:$D$5135, 0), 1)</f>
        <v>Sala Racks 19&amp;20</v>
      </c>
      <c r="H4502" s="26" t="str">
        <f t="array" ref="H4502">INDEX(Def_Instancias_Equipamentos!$E$2:$E$5135, MATCH(K4502, Def_Instancias_Equipamentos!$D$2:$D$5135, 0), 1)</f>
        <v>IA-20RaDiag01</v>
      </c>
      <c r="I4502" s="27" t="str">
        <f t="array" ref="I4502">INDEX(Def_Instancias_Equipamentos!$E$2:$E$5135, MATCH(L4502, Def_Instancias_Equipamentos!$D$2:$D$5135, 0), 1)</f>
        <v>IA-20RaDiag01</v>
      </c>
      <c r="J4502" s="27" t="str">
        <f t="shared" si="26"/>
        <v>INTERNO</v>
      </c>
      <c r="K4502" s="28" t="str">
        <f>Def_Instancias_Equipamentos!$D$128</f>
        <v>TS-01:DI-ICTSigCond</v>
      </c>
      <c r="L4502" s="19" t="str">
        <f>Def_Instancias_Equipamentos!$D$134</f>
        <v>TS-01:DI-ICTDig</v>
      </c>
      <c r="M4502" s="44" t="s">
        <v>1027</v>
      </c>
      <c r="N4502" s="30" t="s">
        <v>1083</v>
      </c>
      <c r="O4502" s="28" t="str">
        <f>Def_Sistemas_Conectores_Cabos!$B$13</f>
        <v>DB9 (DE9)</v>
      </c>
      <c r="P4502" s="19" t="str">
        <f>Def_Sistemas_Conectores_Cabos!$B$13</f>
        <v>DB9 (DE9)</v>
      </c>
      <c r="Q4502" s="27" t="str">
        <f t="shared" si="68"/>
        <v>TS-01:DI-ICTSigCond/Controls
TS-01:DI-ICTDig/DigiIO</v>
      </c>
      <c r="R4502" s="69">
        <v>2.0</v>
      </c>
      <c r="S4502" s="69">
        <v>2.0</v>
      </c>
      <c r="T4502" s="19"/>
      <c r="U4502" s="32"/>
      <c r="V4502" s="33"/>
      <c r="W4502" s="64" t="str">
        <f t="shared" ref="W4502:X4502" si="81">K4502&amp;"/"&amp;M4502</f>
        <v>TS-01:DI-ICTSigCond/Controls</v>
      </c>
      <c r="X4502" s="66" t="str">
        <f t="shared" si="81"/>
        <v>TS-01:DI-ICTDig/DigiIO</v>
      </c>
    </row>
    <row r="4503" ht="15.75" customHeight="1">
      <c r="A4503" s="19" t="str">
        <f>Def_Sistemas_Conectores_Cabos!$A$3</f>
        <v>Diagnostico</v>
      </c>
      <c r="B4503" s="22" t="str">
        <f>Datas_Entregas!$A$3</f>
        <v>BTS/Anel</v>
      </c>
      <c r="C4503" s="25">
        <f t="array" ref="C4503">INDEX(Datas_Entregas!$B$2:$B$100, MATCH(B4503, Datas_Entregas!$A$2:$A$100, 0), 1)</f>
        <v>43296</v>
      </c>
      <c r="D4503" s="22" t="str">
        <f>Def_Status_Montagem!$A$3</f>
        <v>Verficado - Pronto para Produção</v>
      </c>
      <c r="E4503" s="35" t="str">
        <f>Def_Status_Montagem!$B$3</f>
        <v>Contratada / Etiqueta pelo DIG</v>
      </c>
      <c r="F4503" s="26" t="str">
        <f t="array" ref="F4503">INDEX(Def_Instancias_Equipamentos!$F$2:$F$5135, MATCH(K4503, Def_Instancias_Equipamentos!$D$2:$D$5135, 0), 1)</f>
        <v>Sala Racks 19&amp;20</v>
      </c>
      <c r="G4503" s="27" t="str">
        <f t="array" ref="G4503">INDEX(Def_Instancias_Equipamentos!$F$2:$F$5135, MATCH(L4503, Def_Instancias_Equipamentos!$D$2:$D$5135, 0), 1)</f>
        <v>Sala Racks 19&amp;20</v>
      </c>
      <c r="H4503" s="26" t="str">
        <f t="array" ref="H4503">INDEX(Def_Instancias_Equipamentos!$E$2:$E$5135, MATCH(K4503, Def_Instancias_Equipamentos!$D$2:$D$5135, 0), 1)</f>
        <v>IA-20RaDiag01</v>
      </c>
      <c r="I4503" s="27" t="str">
        <f t="array" ref="I4503">INDEX(Def_Instancias_Equipamentos!$E$2:$E$5135, MATCH(L4503, Def_Instancias_Equipamentos!$D$2:$D$5135, 0), 1)</f>
        <v>IA-20RaDiag01</v>
      </c>
      <c r="J4503" s="27" t="str">
        <f t="shared" si="26"/>
        <v>INTERNO</v>
      </c>
      <c r="K4503" s="28" t="str">
        <f>Def_Instancias_Equipamentos!$D$129</f>
        <v>TS-04:DI-ICTSigCond</v>
      </c>
      <c r="L4503" s="19" t="str">
        <f>Def_Instancias_Equipamentos!$D$135</f>
        <v>TS-04:DI-ICTDig</v>
      </c>
      <c r="M4503" s="44" t="s">
        <v>1027</v>
      </c>
      <c r="N4503" s="30" t="s">
        <v>1083</v>
      </c>
      <c r="O4503" s="28" t="str">
        <f>Def_Sistemas_Conectores_Cabos!$B$13</f>
        <v>DB9 (DE9)</v>
      </c>
      <c r="P4503" s="19" t="str">
        <f>Def_Sistemas_Conectores_Cabos!$B$13</f>
        <v>DB9 (DE9)</v>
      </c>
      <c r="Q4503" s="27" t="str">
        <f t="shared" si="68"/>
        <v>TS-04:DI-ICTSigCond/Controls
TS-04:DI-ICTDig/DigiIO</v>
      </c>
      <c r="R4503" s="69">
        <v>2.0</v>
      </c>
      <c r="S4503" s="69">
        <v>2.0</v>
      </c>
      <c r="T4503" s="19"/>
      <c r="U4503" s="32"/>
      <c r="V4503" s="33"/>
      <c r="W4503" s="64" t="str">
        <f t="shared" ref="W4503:X4503" si="82">K4503&amp;"/"&amp;M4503</f>
        <v>TS-04:DI-ICTSigCond/Controls</v>
      </c>
      <c r="X4503" s="66" t="str">
        <f t="shared" si="82"/>
        <v>TS-04:DI-ICTDig/DigiIO</v>
      </c>
    </row>
    <row r="4504" ht="15.75" customHeight="1">
      <c r="A4504" s="19" t="str">
        <f>Def_Sistemas_Conectores_Cabos!$A$3</f>
        <v>Diagnostico</v>
      </c>
      <c r="B4504" s="22" t="str">
        <f>Datas_Entregas!$A$2</f>
        <v>Booster/LTB</v>
      </c>
      <c r="C4504" s="25">
        <f t="array" ref="C4504">INDEX(Datas_Entregas!$B$2:$B$100, MATCH(B4504, Datas_Entregas!$A$2:$A$100, 0), 1)</f>
        <v>43266</v>
      </c>
      <c r="D4504" s="22" t="str">
        <f>Def_Status_Montagem!$A$3</f>
        <v>Verficado - Pronto para Produção</v>
      </c>
      <c r="E4504" s="163" t="str">
        <f>Def_Status_Montagem!$B$3</f>
        <v>Contratada / Etiqueta pelo DIG</v>
      </c>
      <c r="F4504" s="26" t="str">
        <f t="array" ref="F4504">INDEX(Def_Instancias_Equipamentos!$F$2:$F$1373, MATCH(K4504, Def_Instancias_Equipamentos!$D$2:$D$1373, 0), 1)</f>
        <v>Sala Racks 19&amp;20</v>
      </c>
      <c r="G4504" s="27" t="str">
        <f t="array" ref="G4504">INDEX(Def_Instancias_Equipamentos!$F$2:$F$1373, MATCH(L4504, Def_Instancias_Equipamentos!$D$2:$D$1373, 0), 1)</f>
        <v>Sala Racks 19&amp;20</v>
      </c>
      <c r="H4504" s="26" t="str">
        <f t="array" ref="H4504">INDEX(Def_Instancias_Equipamentos!$E$2:$E$5135, MATCH(K4502, Def_Instancias_Equipamentos!$D$2:$D$5135, 0), 1)</f>
        <v>IA-20RaDiag01</v>
      </c>
      <c r="I4504" s="27" t="str">
        <f t="array" ref="I4504">INDEX(Def_Instancias_Equipamentos!$E$2:$E$5135, MATCH(K4502, Def_Instancias_Equipamentos!$D$2:$D$5135, 0), 1)</f>
        <v>IA-20RaDiag01</v>
      </c>
      <c r="J4504" s="27" t="str">
        <f t="shared" si="26"/>
        <v>INTERNO</v>
      </c>
      <c r="K4504" s="28" t="str">
        <f>Def_Instancias_Equipamentos!$D$462</f>
        <v>IA-20RaDiag01:CO-NetSw </v>
      </c>
      <c r="L4504" s="19" t="str">
        <f>Def_Instancias_Equipamentos!$D$454</f>
        <v>IA-20RaDiag01:CO-IOCSrv-1</v>
      </c>
      <c r="M4504" s="29" t="s">
        <v>1110</v>
      </c>
      <c r="N4504" s="32" t="s">
        <v>1182</v>
      </c>
      <c r="O4504" s="28" t="str">
        <f>Def_Sistemas_Conectores_Cabos!$B$27</f>
        <v>8P8C (RJ 45)</v>
      </c>
      <c r="P4504" s="19" t="str">
        <f>Def_Sistemas_Conectores_Cabos!$B$27</f>
        <v>8P8C (RJ 45)</v>
      </c>
      <c r="Q4504" s="27" t="str">
        <f t="shared" si="68"/>
        <v>IA-20RaDiag01:CO-NetSw /3
IA-20RaDiag01:CO-IOCSrv-1/Gbe1</v>
      </c>
      <c r="R4504" s="69">
        <v>2.0</v>
      </c>
      <c r="S4504" s="69">
        <v>2.0</v>
      </c>
      <c r="T4504" s="19"/>
      <c r="U4504" s="32"/>
      <c r="V4504" s="33"/>
      <c r="W4504" s="64" t="str">
        <f t="shared" ref="W4504:X4504" si="83">K4504&amp;"/"&amp;M4504</f>
        <v>IA-20RaDiag01:CO-NetSw /3</v>
      </c>
      <c r="X4504" s="66" t="str">
        <f t="shared" si="83"/>
        <v>IA-20RaDiag01:CO-IOCSrv-1/Gbe1</v>
      </c>
    </row>
    <row r="4505" ht="15.75" customHeight="1">
      <c r="A4505" s="19" t="str">
        <f>Def_Sistemas_Conectores_Cabos!$A$3</f>
        <v>Diagnostico</v>
      </c>
      <c r="B4505" s="22" t="str">
        <f>Datas_Entregas!$A$2</f>
        <v>Booster/LTB</v>
      </c>
      <c r="C4505" s="25">
        <f t="array" ref="C4505">INDEX(Datas_Entregas!$B$2:$B$100, MATCH(B4505, Datas_Entregas!$A$2:$A$100, 0), 1)</f>
        <v>43266</v>
      </c>
      <c r="D4505" s="22" t="str">
        <f>Def_Status_Montagem!$A$3</f>
        <v>Verficado - Pronto para Produção</v>
      </c>
      <c r="E4505" s="163" t="str">
        <f>Def_Status_Montagem!$B$3</f>
        <v>Contratada / Etiqueta pelo DIG</v>
      </c>
      <c r="F4505" s="26" t="str">
        <f t="array" ref="F4505">INDEX(Def_Instancias_Equipamentos!$F$2:$F$1373, MATCH(K4505, Def_Instancias_Equipamentos!$D$2:$D$1373, 0), 1)</f>
        <v>Sala Racks 19&amp;20</v>
      </c>
      <c r="G4505" s="27" t="str">
        <f t="array" ref="G4505">INDEX(Def_Instancias_Equipamentos!$F$2:$F$1373, MATCH(L4505, Def_Instancias_Equipamentos!$D$2:$D$1373, 0), 1)</f>
        <v>Sala Racks 19&amp;20</v>
      </c>
      <c r="H4505" s="26" t="str">
        <f t="array" ref="H4505">INDEX(Def_Instancias_Equipamentos!$E$2:$E$5135, MATCH(K4502, Def_Instancias_Equipamentos!$D$2:$D$5135, 0), 1)</f>
        <v>IA-20RaDiag01</v>
      </c>
      <c r="I4505" s="27" t="str">
        <f t="array" ref="I4505">INDEX(Def_Instancias_Equipamentos!$E$2:$E$5135, MATCH(K4502, Def_Instancias_Equipamentos!$D$2:$D$5135, 0), 1)</f>
        <v>IA-20RaDiag01</v>
      </c>
      <c r="J4505" s="27" t="str">
        <f t="shared" si="26"/>
        <v>INTERNO</v>
      </c>
      <c r="K4505" s="28" t="str">
        <f>Def_Instancias_Equipamentos!$D$462</f>
        <v>IA-20RaDiag01:CO-NetSw </v>
      </c>
      <c r="L4505" s="19" t="str">
        <f>Def_Instancias_Equipamentos!$D$454</f>
        <v>IA-20RaDiag01:CO-IOCSrv-1</v>
      </c>
      <c r="M4505" s="29" t="s">
        <v>1116</v>
      </c>
      <c r="N4505" s="32" t="s">
        <v>1184</v>
      </c>
      <c r="O4505" s="28" t="str">
        <f>Def_Sistemas_Conectores_Cabos!$B$27</f>
        <v>8P8C (RJ 45)</v>
      </c>
      <c r="P4505" s="19" t="str">
        <f>Def_Sistemas_Conectores_Cabos!$B$27</f>
        <v>8P8C (RJ 45)</v>
      </c>
      <c r="Q4505" s="27" t="str">
        <f t="shared" si="68"/>
        <v>IA-20RaDiag01:CO-NetSw /4
IA-20RaDiag01:CO-IOCSrv-1/iDRAC</v>
      </c>
      <c r="R4505" s="69">
        <v>2.0</v>
      </c>
      <c r="S4505" s="69">
        <v>2.0</v>
      </c>
      <c r="T4505" s="19"/>
      <c r="U4505" s="32"/>
      <c r="V4505" s="33"/>
      <c r="W4505" s="64" t="str">
        <f t="shared" ref="W4505:X4505" si="84">K4505&amp;"/"&amp;M4505</f>
        <v>IA-20RaDiag01:CO-NetSw /4</v>
      </c>
      <c r="X4505" s="66" t="str">
        <f t="shared" si="84"/>
        <v>IA-20RaDiag01:CO-IOCSrv-1/iDRAC</v>
      </c>
    </row>
    <row r="4506" ht="15.75" customHeight="1">
      <c r="A4506" s="19"/>
      <c r="B4506" s="22"/>
      <c r="C4506" s="25"/>
      <c r="D4506" s="22"/>
      <c r="E4506" s="35"/>
      <c r="F4506" s="26"/>
      <c r="G4506" s="27"/>
      <c r="H4506" s="26"/>
      <c r="I4506" s="27"/>
      <c r="J4506" s="27"/>
      <c r="K4506" s="28"/>
      <c r="L4506" s="19"/>
      <c r="M4506" s="44"/>
      <c r="N4506" s="30"/>
      <c r="O4506" s="28"/>
      <c r="P4506" s="19"/>
      <c r="Q4506" s="27"/>
      <c r="R4506" s="69"/>
      <c r="S4506" s="69"/>
      <c r="T4506" s="19"/>
      <c r="U4506" s="32"/>
      <c r="V4506" s="33"/>
      <c r="W4506" s="33"/>
      <c r="X4506" s="33"/>
    </row>
    <row r="4507" ht="15.75" customHeight="1">
      <c r="A4507" s="19" t="str">
        <f>Def_Sistemas_Conectores_Cabos!$A$3</f>
        <v>Diagnostico</v>
      </c>
      <c r="B4507" s="232" t="str">
        <f>Datas_Entregas!$A$2</f>
        <v>Booster/LTB</v>
      </c>
      <c r="C4507" s="233">
        <f t="array" ref="C4507">INDEX(Datas_Entregas!$B$2:$B$100, MATCH(B4507, Datas_Entregas!$A$2:$A$100, 0), 1)</f>
        <v>43266</v>
      </c>
      <c r="D4507" s="232" t="str">
        <f>Def_Status_Montagem!$A$3</f>
        <v>Verficado - Pronto para Produção</v>
      </c>
      <c r="E4507" s="260" t="str">
        <f>Def_Status_Montagem!$B$3</f>
        <v>Contratada / Etiqueta pelo DIG</v>
      </c>
      <c r="F4507" s="235" t="str">
        <f t="array" ref="F4507">INDEX(Def_Instancias_Equipamentos!$F$2:$F$1373, MATCH(K4507, Def_Instancias_Equipamentos!$D$2:$D$1373, 0), 1)</f>
        <v>Sala Racks 19&amp;20</v>
      </c>
      <c r="G4507" s="236" t="str">
        <f t="array" ref="G4507">INDEX(Def_Instancias_Equipamentos!$F$2:$F$1373, MATCH(L4507, Def_Instancias_Equipamentos!$D$2:$D$1373, 0), 1)</f>
        <v>Sala Racks 19&amp;20</v>
      </c>
      <c r="H4507" s="235" t="str">
        <f t="array" ref="H4507">INDEX(Def_Instancias_Equipamentos!$E$2:$E$5135, MATCH(K4503, Def_Instancias_Equipamentos!$D$2:$D$5135, 0), 1)</f>
        <v>IA-20RaDiag01</v>
      </c>
      <c r="I4507" s="236" t="str">
        <f t="array" ref="I4507">INDEX(Def_Instancias_Equipamentos!$E$2:$E$5135, MATCH(K4503, Def_Instancias_Equipamentos!$D$2:$D$5135, 0), 1)</f>
        <v>IA-20RaDiag01</v>
      </c>
      <c r="J4507" s="236" t="str">
        <f t="shared" ref="J4507:J4539" si="86">IF(H4507=I4507, "INTERNO", "EXTERNO")</f>
        <v>INTERNO</v>
      </c>
      <c r="K4507" s="237" t="str">
        <f>Def_Instancias_Equipamentos!$D$462</f>
        <v>IA-20RaDiag01:CO-NetSw </v>
      </c>
      <c r="L4507" s="238" t="str">
        <f>Def_Instancias_Equipamentos!$D$455</f>
        <v>IA-20RaDiag01:CO-IOCSrv-2</v>
      </c>
      <c r="M4507" s="261" t="s">
        <v>1187</v>
      </c>
      <c r="N4507" s="262" t="s">
        <v>1182</v>
      </c>
      <c r="O4507" s="237" t="str">
        <f>Def_Sistemas_Conectores_Cabos!$B$27</f>
        <v>8P8C (RJ 45)</v>
      </c>
      <c r="P4507" s="238" t="str">
        <f>Def_Sistemas_Conectores_Cabos!$B$27</f>
        <v>8P8C (RJ 45)</v>
      </c>
      <c r="Q4507" s="236" t="str">
        <f t="shared" ref="Q4507:Q4539" si="87">K4507&amp;"/"&amp;M4507&amp;CHAR(10)&amp;L4507&amp;"/"&amp;N4507</f>
        <v>IA-20RaDiag01:CO-NetSw /5
IA-20RaDiag01:CO-IOCSrv-2/Gbe1</v>
      </c>
      <c r="R4507" s="241">
        <v>2.0</v>
      </c>
      <c r="S4507" s="69">
        <v>2.0</v>
      </c>
      <c r="T4507" s="238"/>
      <c r="U4507" s="262"/>
      <c r="V4507" s="263"/>
      <c r="W4507" s="64" t="str">
        <f t="shared" ref="W4507:X4507" si="85">K4507&amp;"/"&amp;M4507</f>
        <v>IA-20RaDiag01:CO-NetSw /5</v>
      </c>
      <c r="X4507" s="66" t="str">
        <f t="shared" si="85"/>
        <v>IA-20RaDiag01:CO-IOCSrv-2/Gbe1</v>
      </c>
    </row>
    <row r="4508" ht="15.75" customHeight="1">
      <c r="A4508" s="242" t="str">
        <f>Def_Sistemas_Conectores_Cabos!$A$3</f>
        <v>Diagnostico</v>
      </c>
      <c r="B4508" s="243" t="str">
        <f>Datas_Entregas!$A$2</f>
        <v>Booster/LTB</v>
      </c>
      <c r="C4508" s="244">
        <f t="array" ref="C4508">INDEX(Datas_Entregas!$B$2:$B$100, MATCH(B4508, Datas_Entregas!$A$2:$A$100, 0), 1)</f>
        <v>43266</v>
      </c>
      <c r="D4508" s="243" t="str">
        <f>Def_Status_Montagem!$A$3</f>
        <v>Verficado - Pronto para Produção</v>
      </c>
      <c r="E4508" s="264" t="str">
        <f>Def_Status_Montagem!$B$3</f>
        <v>Contratada / Etiqueta pelo DIG</v>
      </c>
      <c r="F4508" s="246" t="str">
        <f t="array" ref="F4508">INDEX(Def_Instancias_Equipamentos!$F$2:$F$1373, MATCH(K4508, Def_Instancias_Equipamentos!$D$2:$D$1373, 0), 1)</f>
        <v>Sala Racks 19&amp;20</v>
      </c>
      <c r="G4508" s="247" t="str">
        <f t="array" ref="G4508">INDEX(Def_Instancias_Equipamentos!$F$2:$F$1373, MATCH(L4508, Def_Instancias_Equipamentos!$D$2:$D$1373, 0), 1)</f>
        <v>Sala Racks 19&amp;20</v>
      </c>
      <c r="H4508" s="246" t="str">
        <f t="array" ref="H4508">INDEX(Def_Instancias_Equipamentos!$E$2:$E$5135, MATCH(K4503, Def_Instancias_Equipamentos!$D$2:$D$5135, 0), 1)</f>
        <v>IA-20RaDiag01</v>
      </c>
      <c r="I4508" s="247" t="str">
        <f t="array" ref="I4508">INDEX(Def_Instancias_Equipamentos!$E$2:$E$5135, MATCH(K4503, Def_Instancias_Equipamentos!$D$2:$D$5135, 0), 1)</f>
        <v>IA-20RaDiag01</v>
      </c>
      <c r="J4508" s="247" t="str">
        <f t="shared" si="86"/>
        <v>INTERNO</v>
      </c>
      <c r="K4508" s="237" t="str">
        <f>Def_Instancias_Equipamentos!$D$462</f>
        <v>IA-20RaDiag01:CO-NetSw </v>
      </c>
      <c r="L4508" s="249" t="str">
        <f>Def_Instancias_Equipamentos!$D$455</f>
        <v>IA-20RaDiag01:CO-IOCSrv-2</v>
      </c>
      <c r="M4508" s="265" t="s">
        <v>1088</v>
      </c>
      <c r="N4508" s="254" t="s">
        <v>1184</v>
      </c>
      <c r="O4508" s="248" t="str">
        <f>Def_Sistemas_Conectores_Cabos!$B$27</f>
        <v>8P8C (RJ 45)</v>
      </c>
      <c r="P4508" s="249" t="str">
        <f>Def_Sistemas_Conectores_Cabos!$B$27</f>
        <v>8P8C (RJ 45)</v>
      </c>
      <c r="Q4508" s="247" t="str">
        <f t="shared" si="87"/>
        <v>IA-20RaDiag01:CO-NetSw /6
IA-20RaDiag01:CO-IOCSrv-2/iDRAC</v>
      </c>
      <c r="R4508" s="241">
        <v>2.0</v>
      </c>
      <c r="S4508" s="69">
        <v>2.0</v>
      </c>
      <c r="T4508" s="249"/>
      <c r="U4508" s="254"/>
      <c r="V4508" s="263"/>
      <c r="W4508" s="64" t="str">
        <f t="shared" ref="W4508:X4508" si="88">K4508&amp;"/"&amp;M4508</f>
        <v>IA-20RaDiag01:CO-NetSw /6</v>
      </c>
      <c r="X4508" s="66" t="str">
        <f t="shared" si="88"/>
        <v>IA-20RaDiag01:CO-IOCSrv-2/iDRAC</v>
      </c>
    </row>
    <row r="4509" ht="15.75" customHeight="1">
      <c r="A4509" s="242" t="str">
        <f>Def_Sistemas_Conectores_Cabos!$A$3</f>
        <v>Diagnostico</v>
      </c>
      <c r="B4509" s="243" t="str">
        <f>Datas_Entregas!$A$2</f>
        <v>Booster/LTB</v>
      </c>
      <c r="C4509" s="244">
        <f t="array" ref="C4509">INDEX(Datas_Entregas!$B$2:$B$100, MATCH(B4509, Datas_Entregas!$A$2:$A$100, 0), 1)</f>
        <v>43266</v>
      </c>
      <c r="D4509" s="243" t="str">
        <f>Def_Status_Montagem!$A$3</f>
        <v>Verficado - Pronto para Produção</v>
      </c>
      <c r="E4509" s="264" t="str">
        <f>Def_Status_Montagem!$B$3</f>
        <v>Contratada / Etiqueta pelo DIG</v>
      </c>
      <c r="F4509" s="246" t="str">
        <f t="array" ref="F4509">INDEX(Def_Instancias_Equipamentos!$F$2:$F$1373, MATCH(K4509, Def_Instancias_Equipamentos!$D$2:$D$1373, 0), 1)</f>
        <v>Sala Racks 19&amp;20</v>
      </c>
      <c r="G4509" s="247" t="str">
        <f t="array" ref="G4509">INDEX(Def_Instancias_Equipamentos!$F$2:$F$1373, MATCH(L4509, Def_Instancias_Equipamentos!$D$2:$D$1373, 0), 1)</f>
        <v>Sala Racks 19&amp;20</v>
      </c>
      <c r="H4509" s="246" t="str">
        <f t="array" ref="H4509">INDEX(Def_Instancias_Equipamentos!$E$2:$E$5135, MATCH(K4507, Def_Instancias_Equipamentos!$D$2:$D$5135, 0), 1)</f>
        <v>IA-20RaDiag01</v>
      </c>
      <c r="I4509" s="247" t="str">
        <f t="array" ref="I4509">INDEX(Def_Instancias_Equipamentos!$E$2:$E$5135, MATCH(K4507, Def_Instancias_Equipamentos!$D$2:$D$5135, 0), 1)</f>
        <v>IA-20RaDiag01</v>
      </c>
      <c r="J4509" s="247" t="str">
        <f t="shared" si="86"/>
        <v>INTERNO</v>
      </c>
      <c r="K4509" s="237" t="str">
        <f>Def_Instancias_Equipamentos!$D$462</f>
        <v>IA-20RaDiag01:CO-NetSw </v>
      </c>
      <c r="L4509" s="249" t="str">
        <f>Def_Instancias_Equipamentos!$D$132</f>
        <v>TB-02:DI-ICTDig</v>
      </c>
      <c r="M4509" s="250" t="s">
        <v>1176</v>
      </c>
      <c r="N4509" s="251" t="s">
        <v>1089</v>
      </c>
      <c r="O4509" s="248" t="str">
        <f>Def_Sistemas_Conectores_Cabos!$B$27</f>
        <v>8P8C (RJ 45)</v>
      </c>
      <c r="P4509" s="249" t="str">
        <f>Def_Sistemas_Conectores_Cabos!$B$27</f>
        <v>8P8C (RJ 45)</v>
      </c>
      <c r="Q4509" s="247" t="str">
        <f t="shared" si="87"/>
        <v>IA-20RaDiag01:CO-NetSw /7
TB-02:DI-ICTDig/Eth</v>
      </c>
      <c r="R4509" s="241">
        <v>2.0</v>
      </c>
      <c r="S4509" s="69">
        <v>2.0</v>
      </c>
      <c r="T4509" s="249"/>
      <c r="U4509" s="254"/>
      <c r="V4509" s="263"/>
      <c r="W4509" s="64" t="str">
        <f t="shared" ref="W4509:X4509" si="89">K4509&amp;"/"&amp;M4509</f>
        <v>IA-20RaDiag01:CO-NetSw /7</v>
      </c>
      <c r="X4509" s="66" t="str">
        <f t="shared" si="89"/>
        <v>TB-02:DI-ICTDig/Eth</v>
      </c>
    </row>
    <row r="4510" ht="15.75" customHeight="1">
      <c r="A4510" s="242" t="str">
        <f>Def_Sistemas_Conectores_Cabos!$A$3</f>
        <v>Diagnostico</v>
      </c>
      <c r="B4510" s="243" t="str">
        <f>Datas_Entregas!$A$2</f>
        <v>Booster/LTB</v>
      </c>
      <c r="C4510" s="244">
        <f t="array" ref="C4510">INDEX(Datas_Entregas!$B$2:$B$100, MATCH(B4510, Datas_Entregas!$A$2:$A$100, 0), 1)</f>
        <v>43266</v>
      </c>
      <c r="D4510" s="243" t="str">
        <f>Def_Status_Montagem!$A$3</f>
        <v>Verficado - Pronto para Produção</v>
      </c>
      <c r="E4510" s="264" t="str">
        <f>Def_Status_Montagem!$B$3</f>
        <v>Contratada / Etiqueta pelo DIG</v>
      </c>
      <c r="F4510" s="246" t="str">
        <f t="array" ref="F4510">INDEX(Def_Instancias_Equipamentos!$F$2:$F$1373, MATCH(K4510, Def_Instancias_Equipamentos!$D$2:$D$1373, 0), 1)</f>
        <v>Sala Racks 19&amp;20</v>
      </c>
      <c r="G4510" s="247" t="str">
        <f t="array" ref="G4510">INDEX(Def_Instancias_Equipamentos!$F$2:$F$1373, MATCH(L4510, Def_Instancias_Equipamentos!$D$2:$D$1373, 0), 1)</f>
        <v>Sala Racks 19&amp;20</v>
      </c>
      <c r="H4510" s="246" t="str">
        <f t="array" ref="H4510">INDEX(Def_Instancias_Equipamentos!$E$2:$E$5135, MATCH(K4508, Def_Instancias_Equipamentos!$D$2:$D$5135, 0), 1)</f>
        <v>IA-20RaDiag01</v>
      </c>
      <c r="I4510" s="247" t="str">
        <f t="array" ref="I4510">INDEX(Def_Instancias_Equipamentos!$E$2:$E$5135, MATCH(K4508, Def_Instancias_Equipamentos!$D$2:$D$5135, 0), 1)</f>
        <v>IA-20RaDiag01</v>
      </c>
      <c r="J4510" s="247" t="str">
        <f t="shared" si="86"/>
        <v>INTERNO</v>
      </c>
      <c r="K4510" s="237" t="str">
        <f>Def_Instancias_Equipamentos!$D$462</f>
        <v>IA-20RaDiag01:CO-NetSw </v>
      </c>
      <c r="L4510" s="249" t="str">
        <f>Def_Instancias_Equipamentos!$D$133</f>
        <v>TB-04:DI-ICTDig</v>
      </c>
      <c r="M4510" s="250" t="s">
        <v>1179</v>
      </c>
      <c r="N4510" s="251" t="s">
        <v>1089</v>
      </c>
      <c r="O4510" s="248" t="str">
        <f>Def_Sistemas_Conectores_Cabos!$B$27</f>
        <v>8P8C (RJ 45)</v>
      </c>
      <c r="P4510" s="249" t="str">
        <f>Def_Sistemas_Conectores_Cabos!$B$27</f>
        <v>8P8C (RJ 45)</v>
      </c>
      <c r="Q4510" s="247" t="str">
        <f t="shared" si="87"/>
        <v>IA-20RaDiag01:CO-NetSw /8
TB-04:DI-ICTDig/Eth</v>
      </c>
      <c r="R4510" s="241">
        <v>2.0</v>
      </c>
      <c r="S4510" s="69">
        <v>2.0</v>
      </c>
      <c r="T4510" s="249"/>
      <c r="U4510" s="254"/>
      <c r="V4510" s="263"/>
      <c r="W4510" s="64" t="str">
        <f t="shared" ref="W4510:X4510" si="90">K4510&amp;"/"&amp;M4510</f>
        <v>IA-20RaDiag01:CO-NetSw /8</v>
      </c>
      <c r="X4510" s="66" t="str">
        <f t="shared" si="90"/>
        <v>TB-04:DI-ICTDig/Eth</v>
      </c>
    </row>
    <row r="4511">
      <c r="A4511" s="19" t="str">
        <f>Def_Sistemas_Conectores_Cabos!$A$3</f>
        <v>Diagnostico</v>
      </c>
      <c r="B4511" s="232" t="str">
        <f>Datas_Entregas!$A$2</f>
        <v>Booster/LTB</v>
      </c>
      <c r="C4511" s="233">
        <f t="array" ref="C4511">INDEX(Datas_Entregas!$B$2:$B$100, MATCH(B4511, Datas_Entregas!$A$2:$A$100, 0), 1)</f>
        <v>43266</v>
      </c>
      <c r="D4511" s="232" t="str">
        <f>Def_Status_Montagem!$A$3</f>
        <v>Verficado - Pronto para Produção</v>
      </c>
      <c r="E4511" s="260" t="str">
        <f>Def_Status_Montagem!$B$3</f>
        <v>Contratada / Etiqueta pelo DIG</v>
      </c>
      <c r="F4511" s="235" t="str">
        <f t="array" ref="F4511">INDEX(Def_Instancias_Equipamentos!$F$2:$F$1373, MATCH(K4511, Def_Instancias_Equipamentos!$D$2:$D$1373, 0), 1)</f>
        <v>Sala Racks 19&amp;20</v>
      </c>
      <c r="G4511" s="236" t="str">
        <f t="array" ref="G4511">INDEX(Def_Instancias_Equipamentos!$F$2:$F$1373, MATCH(L4511, Def_Instancias_Equipamentos!$D$2:$D$1373, 0), 1)</f>
        <v>Sala Racks 19&amp;20</v>
      </c>
      <c r="H4511" s="235" t="str">
        <f t="array" ref="H4511">INDEX(Def_Instancias_Equipamentos!$E$2:$E$5135, MATCH(K4509, Def_Instancias_Equipamentos!$D$2:$D$5135, 0), 1)</f>
        <v>IA-20RaDiag01</v>
      </c>
      <c r="I4511" s="236" t="str">
        <f t="array" ref="I4511">INDEX(Def_Instancias_Equipamentos!$E$2:$E$5135, MATCH(K4509, Def_Instancias_Equipamentos!$D$2:$D$5135, 0), 1)</f>
        <v>IA-20RaDiag01</v>
      </c>
      <c r="J4511" s="236" t="str">
        <f t="shared" si="86"/>
        <v>INTERNO</v>
      </c>
      <c r="K4511" s="237" t="str">
        <f>Def_Instancias_Equipamentos!$D$462</f>
        <v>IA-20RaDiag01:CO-NetSw </v>
      </c>
      <c r="L4511" s="238" t="str">
        <f>Def_Instancias_Equipamentos!$D$134</f>
        <v>TS-01:DI-ICTDig</v>
      </c>
      <c r="M4511" s="239" t="s">
        <v>1367</v>
      </c>
      <c r="N4511" s="240" t="s">
        <v>1089</v>
      </c>
      <c r="O4511" s="237" t="str">
        <f>Def_Sistemas_Conectores_Cabos!$B$27</f>
        <v>8P8C (RJ 45)</v>
      </c>
      <c r="P4511" s="238" t="str">
        <f>Def_Sistemas_Conectores_Cabos!$B$27</f>
        <v>8P8C (RJ 45)</v>
      </c>
      <c r="Q4511" s="236" t="str">
        <f t="shared" si="87"/>
        <v>IA-20RaDiag01:CO-NetSw /9
TS-01:DI-ICTDig/Eth</v>
      </c>
      <c r="R4511" s="241">
        <v>2.0</v>
      </c>
      <c r="S4511" s="69">
        <v>2.0</v>
      </c>
      <c r="T4511" s="238"/>
      <c r="U4511" s="262"/>
      <c r="V4511" s="263"/>
      <c r="W4511" s="64" t="str">
        <f t="shared" ref="W4511:X4511" si="91">K4511&amp;"/"&amp;M4511</f>
        <v>IA-20RaDiag01:CO-NetSw /9</v>
      </c>
      <c r="X4511" s="66" t="str">
        <f t="shared" si="91"/>
        <v>TS-01:DI-ICTDig/Eth</v>
      </c>
    </row>
    <row r="4512">
      <c r="A4512" s="19" t="str">
        <f>Def_Sistemas_Conectores_Cabos!$A$3</f>
        <v>Diagnostico</v>
      </c>
      <c r="B4512" s="232" t="str">
        <f>Datas_Entregas!$A$2</f>
        <v>Booster/LTB</v>
      </c>
      <c r="C4512" s="233">
        <f t="array" ref="C4512">INDEX(Datas_Entregas!$B$2:$B$100, MATCH(B4512, Datas_Entregas!$A$2:$A$100, 0), 1)</f>
        <v>43266</v>
      </c>
      <c r="D4512" s="232" t="str">
        <f>Def_Status_Montagem!$A$3</f>
        <v>Verficado - Pronto para Produção</v>
      </c>
      <c r="E4512" s="260" t="str">
        <f>Def_Status_Montagem!$B$3</f>
        <v>Contratada / Etiqueta pelo DIG</v>
      </c>
      <c r="F4512" s="235" t="str">
        <f t="array" ref="F4512">INDEX(Def_Instancias_Equipamentos!$F$2:$F$1373, MATCH(K4512, Def_Instancias_Equipamentos!$D$2:$D$1373, 0), 1)</f>
        <v>Sala Racks 19&amp;20</v>
      </c>
      <c r="G4512" s="236" t="str">
        <f t="array" ref="G4512">INDEX(Def_Instancias_Equipamentos!$F$2:$F$1373, MATCH(L4512, Def_Instancias_Equipamentos!$D$2:$D$1373, 0), 1)</f>
        <v>Sala Racks 19&amp;20</v>
      </c>
      <c r="H4512" s="235" t="str">
        <f t="array" ref="H4512">INDEX(Def_Instancias_Equipamentos!$E$2:$E$5135, MATCH(K4510, Def_Instancias_Equipamentos!$D$2:$D$5135, 0), 1)</f>
        <v>IA-20RaDiag01</v>
      </c>
      <c r="I4512" s="236" t="str">
        <f t="array" ref="I4512">INDEX(Def_Instancias_Equipamentos!$E$2:$E$5135, MATCH(K4510, Def_Instancias_Equipamentos!$D$2:$D$5135, 0), 1)</f>
        <v>IA-20RaDiag01</v>
      </c>
      <c r="J4512" s="236" t="str">
        <f t="shared" si="86"/>
        <v>INTERNO</v>
      </c>
      <c r="K4512" s="237" t="str">
        <f>Def_Instancias_Equipamentos!$D$462</f>
        <v>IA-20RaDiag01:CO-NetSw </v>
      </c>
      <c r="L4512" s="238" t="str">
        <f>Def_Instancias_Equipamentos!$D$135</f>
        <v>TS-04:DI-ICTDig</v>
      </c>
      <c r="M4512" s="239" t="s">
        <v>1368</v>
      </c>
      <c r="N4512" s="240" t="s">
        <v>1089</v>
      </c>
      <c r="O4512" s="237" t="str">
        <f>Def_Sistemas_Conectores_Cabos!$B$27</f>
        <v>8P8C (RJ 45)</v>
      </c>
      <c r="P4512" s="238" t="str">
        <f>Def_Sistemas_Conectores_Cabos!$B$27</f>
        <v>8P8C (RJ 45)</v>
      </c>
      <c r="Q4512" s="236" t="str">
        <f t="shared" si="87"/>
        <v>IA-20RaDiag01:CO-NetSw /10
TS-04:DI-ICTDig/Eth</v>
      </c>
      <c r="R4512" s="241">
        <v>2.0</v>
      </c>
      <c r="S4512" s="69">
        <v>2.0</v>
      </c>
      <c r="T4512" s="238"/>
      <c r="U4512" s="262"/>
      <c r="V4512" s="263"/>
      <c r="W4512" s="64" t="str">
        <f t="shared" ref="W4512:X4512" si="92">K4512&amp;"/"&amp;M4512</f>
        <v>IA-20RaDiag01:CO-NetSw /10</v>
      </c>
      <c r="X4512" s="66" t="str">
        <f t="shared" si="92"/>
        <v>TS-04:DI-ICTDig/Eth</v>
      </c>
    </row>
    <row r="4513">
      <c r="A4513" s="19" t="str">
        <f>Def_Sistemas_Conectores_Cabos!$A$3</f>
        <v>Diagnostico</v>
      </c>
      <c r="B4513" s="232" t="str">
        <f>Datas_Entregas!$A$2</f>
        <v>Booster/LTB</v>
      </c>
      <c r="C4513" s="233">
        <f t="array" ref="C4513">INDEX(Datas_Entregas!$B$2:$B$100, MATCH(B4513, Datas_Entregas!$A$2:$A$100, 0), 1)</f>
        <v>43266</v>
      </c>
      <c r="D4513" s="232" t="str">
        <f>Def_Status_Montagem!$A$3</f>
        <v>Verficado - Pronto para Produção</v>
      </c>
      <c r="E4513" s="260" t="str">
        <f>Def_Status_Montagem!$B$3</f>
        <v>Contratada / Etiqueta pelo DIG</v>
      </c>
      <c r="F4513" s="235" t="str">
        <f t="array" ref="F4513">INDEX(Def_Instancias_Equipamentos!$F$2:$F$1373, MATCH(K4513, Def_Instancias_Equipamentos!$D$2:$D$1373, 0), 1)</f>
        <v>Sala Racks 19&amp;20</v>
      </c>
      <c r="G4513" s="236" t="str">
        <f t="array" ref="G4513">INDEX(Def_Instancias_Equipamentos!$F$2:$F$1373, MATCH(L4513, Def_Instancias_Equipamentos!$D$2:$D$1373, 0), 1)</f>
        <v>Sala Racks 19&amp;20</v>
      </c>
      <c r="H4513" s="235" t="str">
        <f t="array" ref="H4513">INDEX(Def_Instancias_Equipamentos!$E$2:$E$5135, MATCH(K4511, Def_Instancias_Equipamentos!$D$2:$D$5135, 0), 1)</f>
        <v>IA-20RaDiag01</v>
      </c>
      <c r="I4513" s="236" t="str">
        <f t="array" ref="I4513">INDEX(Def_Instancias_Equipamentos!$E$2:$E$5135, MATCH(K4511, Def_Instancias_Equipamentos!$D$2:$D$5135, 0), 1)</f>
        <v>IA-20RaDiag01</v>
      </c>
      <c r="J4513" s="236" t="str">
        <f t="shared" si="86"/>
        <v>INTERNO</v>
      </c>
      <c r="K4513" s="237" t="str">
        <f>Def_Instancias_Equipamentos!$D$462</f>
        <v>IA-20RaDiag01:CO-NetSw </v>
      </c>
      <c r="L4513" s="249" t="str">
        <f>Def_Instancias_Equipamentos!$D$455</f>
        <v>IA-20RaDiag01:CO-IOCSrv-2</v>
      </c>
      <c r="M4513" s="239" t="s">
        <v>1369</v>
      </c>
      <c r="N4513" s="240" t="s">
        <v>1370</v>
      </c>
      <c r="O4513" s="237" t="str">
        <f>Def_Sistemas_Conectores_Cabos!$B$27</f>
        <v>8P8C (RJ 45)</v>
      </c>
      <c r="P4513" s="238" t="str">
        <f>Def_Sistemas_Conectores_Cabos!$B$27</f>
        <v>8P8C (RJ 45)</v>
      </c>
      <c r="Q4513" s="236" t="str">
        <f t="shared" si="87"/>
        <v>IA-20RaDiag01:CO-NetSw /24
IA-20RaDiag01:CO-IOCSrv-2/Gbe2</v>
      </c>
      <c r="R4513" s="241">
        <v>2.0</v>
      </c>
      <c r="S4513" s="69">
        <v>2.0</v>
      </c>
      <c r="T4513" s="238"/>
      <c r="U4513" s="262"/>
      <c r="V4513" s="263"/>
      <c r="W4513" s="64" t="str">
        <f t="shared" ref="W4513:X4513" si="93">K4513&amp;"/"&amp;M4513</f>
        <v>IA-20RaDiag01:CO-NetSw /24</v>
      </c>
      <c r="X4513" s="66" t="str">
        <f t="shared" si="93"/>
        <v>IA-20RaDiag01:CO-IOCSrv-2/Gbe2</v>
      </c>
    </row>
    <row r="4514">
      <c r="A4514" s="19" t="str">
        <f>Def_Sistemas_Conectores_Cabos!$A$6</f>
        <v>Timing Diagnostico</v>
      </c>
      <c r="B4514" s="232" t="str">
        <f>Datas_Entregas!$A$2</f>
        <v>Booster/LTB</v>
      </c>
      <c r="C4514" s="233">
        <f t="array" ref="C4514">INDEX(Datas_Entregas!$B$2:$B$100, MATCH(B4514, Datas_Entregas!$A$2:$A$100, 0), 1)</f>
        <v>43266</v>
      </c>
      <c r="D4514" s="232" t="str">
        <f>Def_Status_Montagem!$A$3</f>
        <v>Verficado - Pronto para Produção</v>
      </c>
      <c r="E4514" s="234" t="str">
        <f>Def_Status_Montagem!$B$3</f>
        <v>Contratada / Etiqueta pelo DIG</v>
      </c>
      <c r="F4514" s="235" t="str">
        <f t="array" ref="F4514">INDEX(Def_Instancias_Equipamentos!$F$2:$F$1373, MATCH(K4514, Def_Instancias_Equipamentos!$D$2:$D$1373, 0), 1)</f>
        <v>Sala Racks 19&amp;20</v>
      </c>
      <c r="G4514" s="236" t="str">
        <f t="array" ref="G4514">INDEX(Def_Instancias_Equipamentos!$F$2:$F$1373, MATCH(L4514, Def_Instancias_Equipamentos!$D$2:$D$1373, 0), 1)</f>
        <v>Sala Racks 19&amp;20</v>
      </c>
      <c r="H4514" s="235" t="str">
        <f t="array" ref="H4514">INDEX(Def_Instancias_Equipamentos!$E$2:$E$1373, MATCH(K4514, Def_Instancias_Equipamentos!$D$2:$D$1373, 0), 1)</f>
        <v>IA-20RaDiag02</v>
      </c>
      <c r="I4514" s="236" t="str">
        <f t="array" ref="I4514">INDEX(Def_Instancias_Equipamentos!$E$2:$E$1373, MATCH(L4514, Def_Instancias_Equipamentos!$D$2:$D$1373, 0), 1)</f>
        <v>IA-20RaDiag02</v>
      </c>
      <c r="J4514" s="236" t="str">
        <f t="shared" si="86"/>
        <v>INTERNO</v>
      </c>
      <c r="K4514" s="237" t="str">
        <f>Def_Instancias_Equipamentos!$D$114</f>
        <v>IA-20RaDiag02:TI-OEMultSFP</v>
      </c>
      <c r="L4514" s="238" t="str">
        <f>Def_Instancias_Equipamentos!$D$365</f>
        <v>AS-Glob:DI-FCTDig</v>
      </c>
      <c r="M4514" s="239" t="s">
        <v>143</v>
      </c>
      <c r="N4514" s="240" t="s">
        <v>1371</v>
      </c>
      <c r="O4514" s="237" t="str">
        <f>Def_Sistemas_Conectores_Cabos!$B$9</f>
        <v>BNC 50-ohm</v>
      </c>
      <c r="P4514" s="238" t="str">
        <f>Def_Sistemas_Conectores_Cabos!$B$9</f>
        <v>BNC 50-ohm</v>
      </c>
      <c r="Q4514" s="236" t="str">
        <f t="shared" si="87"/>
        <v>IA-20RaDiag02:TI-OEMultSFP/OUT1
AS-Glob:DI-FCTDig/Ch4</v>
      </c>
      <c r="R4514" s="241">
        <v>1.0</v>
      </c>
      <c r="S4514" s="69">
        <v>1.0</v>
      </c>
      <c r="T4514" s="238" t="str">
        <f>Def_Sistemas_Conectores_Cabos!$C$10</f>
        <v>LMR-195</v>
      </c>
      <c r="U4514" s="240" t="s">
        <v>1372</v>
      </c>
      <c r="V4514" s="263"/>
      <c r="W4514" s="64" t="str">
        <f t="shared" ref="W4514:X4514" si="94">K4514&amp;"/"&amp;M4514</f>
        <v>IA-20RaDiag02:TI-OEMultSFP/OUT1</v>
      </c>
      <c r="X4514" s="66" t="str">
        <f t="shared" si="94"/>
        <v>AS-Glob:DI-FCTDig/Ch4</v>
      </c>
    </row>
    <row r="4515">
      <c r="A4515" s="19" t="str">
        <f>Def_Sistemas_Conectores_Cabos!$A$6</f>
        <v>Timing Diagnostico</v>
      </c>
      <c r="B4515" s="232" t="str">
        <f>Datas_Entregas!$A$2</f>
        <v>Booster/LTB</v>
      </c>
      <c r="C4515" s="233">
        <f t="array" ref="C4515">INDEX(Datas_Entregas!$B$2:$B$100, MATCH(B4515, Datas_Entregas!$A$2:$A$100, 0), 1)</f>
        <v>43266</v>
      </c>
      <c r="D4515" s="232" t="str">
        <f>Def_Status_Montagem!$A$3</f>
        <v>Verficado - Pronto para Produção</v>
      </c>
      <c r="E4515" s="234" t="str">
        <f>Def_Status_Montagem!$B$3</f>
        <v>Contratada / Etiqueta pelo DIG</v>
      </c>
      <c r="F4515" s="235" t="str">
        <f t="array" ref="F4515">INDEX(Def_Instancias_Equipamentos!$F$2:$F$1373, MATCH(K4515, Def_Instancias_Equipamentos!$D$2:$D$1373, 0), 1)</f>
        <v>Sala Racks 19&amp;20</v>
      </c>
      <c r="G4515" s="236" t="str">
        <f t="array" ref="G4515">INDEX(Def_Instancias_Equipamentos!$F$2:$F$1373, MATCH(L4515, Def_Instancias_Equipamentos!$D$2:$D$1373, 0), 1)</f>
        <v>Sala Racks 19&amp;20</v>
      </c>
      <c r="H4515" s="235" t="str">
        <f t="array" ref="H4515">INDEX(Def_Instancias_Equipamentos!$E$2:$E$1373, MATCH(K4515, Def_Instancias_Equipamentos!$D$2:$D$1373, 0), 1)</f>
        <v>IA-20RaDiag02</v>
      </c>
      <c r="I4515" s="236" t="str">
        <f t="array" ref="I4515">INDEX(Def_Instancias_Equipamentos!$E$2:$E$1373, MATCH(L4515, Def_Instancias_Equipamentos!$D$2:$D$1373, 0), 1)</f>
        <v>IA-20RaDiag02</v>
      </c>
      <c r="J4515" s="236" t="str">
        <f t="shared" si="86"/>
        <v>INTERNO</v>
      </c>
      <c r="K4515" s="237" t="str">
        <f>Def_Instancias_Equipamentos!$D$114</f>
        <v>IA-20RaDiag02:TI-OEMultSFP</v>
      </c>
      <c r="L4515" s="238" t="str">
        <f>Def_Instancias_Equipamentos!$D$366</f>
        <v>AS-Glob:DI-FPMDig</v>
      </c>
      <c r="M4515" s="239" t="s">
        <v>165</v>
      </c>
      <c r="N4515" s="240" t="s">
        <v>1371</v>
      </c>
      <c r="O4515" s="237" t="str">
        <f>Def_Sistemas_Conectores_Cabos!$B$9</f>
        <v>BNC 50-ohm</v>
      </c>
      <c r="P4515" s="238" t="str">
        <f>Def_Sistemas_Conectores_Cabos!$B$9</f>
        <v>BNC 50-ohm</v>
      </c>
      <c r="Q4515" s="236" t="str">
        <f t="shared" si="87"/>
        <v>IA-20RaDiag02:TI-OEMultSFP/OUT2
AS-Glob:DI-FPMDig/Ch4</v>
      </c>
      <c r="R4515" s="241">
        <v>1.0</v>
      </c>
      <c r="S4515" s="69">
        <v>1.0</v>
      </c>
      <c r="T4515" s="238" t="str">
        <f>Def_Sistemas_Conectores_Cabos!$C$10</f>
        <v>LMR-195</v>
      </c>
      <c r="U4515" s="240" t="s">
        <v>1372</v>
      </c>
      <c r="V4515" s="263"/>
      <c r="W4515" s="64" t="str">
        <f t="shared" ref="W4515:X4515" si="95">K4515&amp;"/"&amp;M4515</f>
        <v>IA-20RaDiag02:TI-OEMultSFP/OUT2</v>
      </c>
      <c r="X4515" s="66" t="str">
        <f t="shared" si="95"/>
        <v>AS-Glob:DI-FPMDig/Ch4</v>
      </c>
    </row>
    <row r="4516" ht="15.75" customHeight="1">
      <c r="A4516" s="19" t="str">
        <f>Def_Sistemas_Conectores_Cabos!$A$3</f>
        <v>Diagnostico</v>
      </c>
      <c r="B4516" s="22" t="str">
        <f>Datas_Entregas!$A$3</f>
        <v>BTS/Anel</v>
      </c>
      <c r="C4516" s="25">
        <f t="array" ref="C4516">INDEX(Datas_Entregas!$B$2:$B$100, MATCH(B4516, Datas_Entregas!$A$2:$A$100, 0), 1)</f>
        <v>43296</v>
      </c>
      <c r="D4516" s="243" t="str">
        <f>Def_Status_Montagem!$A$5</f>
        <v>Pronto para instalar</v>
      </c>
      <c r="E4516" s="245" t="str">
        <f>Def_Status_Montagem!$B$6</f>
        <v>DIG (montagem em campo)</v>
      </c>
      <c r="F4516" s="26" t="str">
        <f t="array" ref="F4516">INDEX(Def_Instancias_Equipamentos!$F$2:$F$5135, MATCH(K4516, Def_Instancias_Equipamentos!$D$2:$D$5135, 0), 1)</f>
        <v>Sala Racks 18 parte 1</v>
      </c>
      <c r="G4516" s="27" t="str">
        <f t="array" ref="G4516">INDEX(Def_Instancias_Equipamentos!$F$2:$F$5135, MATCH(L4516, Def_Instancias_Equipamentos!$D$2:$D$5135, 0), 1)</f>
        <v>Sala Racks 18 parte 1</v>
      </c>
      <c r="H4516" s="26" t="str">
        <f t="array" ref="H4516">INDEX(Def_Instancias_Equipamentos!$E$2:$E$5135, MATCH(K4516, Def_Instancias_Equipamentos!$D$2:$D$5135, 0), 1)</f>
        <v>IA-18RaDiag04</v>
      </c>
      <c r="I4516" s="27" t="str">
        <f t="array" ref="I4516">INDEX(Def_Instancias_Equipamentos!$E$2:$E$5135, MATCH(K3388, Def_Instancias_Equipamentos!$D$2:$D$5135, 0), 1)</f>
        <v>IA-18RaDiag04</v>
      </c>
      <c r="J4516" s="27" t="str">
        <f t="shared" si="86"/>
        <v>INTERNO</v>
      </c>
      <c r="K4516" s="31" t="str">
        <f>Def_Instancias_Equipamentos!D$465</f>
        <v>IA-18RaDiag04:CO-NetSw </v>
      </c>
      <c r="L4516" s="19" t="str">
        <f>Def_Instancias_Equipamentos!D$459</f>
        <v>IA-18RaDiag04:CO-IOCSrv</v>
      </c>
      <c r="M4516" s="29" t="s">
        <v>1110</v>
      </c>
      <c r="N4516" s="87" t="s">
        <v>1182</v>
      </c>
      <c r="O4516" s="28" t="str">
        <f>Def_Sistemas_Conectores_Cabos!$B$27</f>
        <v>8P8C (RJ 45)</v>
      </c>
      <c r="P4516" s="19" t="str">
        <f>Def_Sistemas_Conectores_Cabos!$B$27</f>
        <v>8P8C (RJ 45)</v>
      </c>
      <c r="Q4516" s="27" t="str">
        <f t="shared" si="87"/>
        <v>IA-18RaDiag04:CO-NetSw /3
IA-18RaDiag04:CO-IOCSrv/Gbe1</v>
      </c>
      <c r="R4516" s="56">
        <v>2.0</v>
      </c>
      <c r="S4516" s="56">
        <v>2.0</v>
      </c>
      <c r="T4516" s="19"/>
      <c r="U4516" s="164"/>
      <c r="V4516" s="33"/>
      <c r="W4516" s="64" t="str">
        <f t="shared" ref="W4516:X4516" si="96">K4516&amp;"/"&amp;M4516</f>
        <v>IA-18RaDiag04:CO-NetSw /3</v>
      </c>
      <c r="X4516" s="66" t="str">
        <f t="shared" si="96"/>
        <v>IA-18RaDiag04:CO-IOCSrv/Gbe1</v>
      </c>
    </row>
    <row r="4517" ht="15.75" customHeight="1">
      <c r="A4517" s="19" t="str">
        <f>Def_Sistemas_Conectores_Cabos!$A$3</f>
        <v>Diagnostico</v>
      </c>
      <c r="B4517" s="22" t="str">
        <f>Datas_Entregas!$A$3</f>
        <v>BTS/Anel</v>
      </c>
      <c r="C4517" s="25">
        <f t="array" ref="C4517">INDEX(Datas_Entregas!$B$2:$B$100, MATCH(B4517, Datas_Entregas!$A$2:$A$100, 0), 1)</f>
        <v>43296</v>
      </c>
      <c r="D4517" s="243" t="str">
        <f>Def_Status_Montagem!$A$5</f>
        <v>Pronto para instalar</v>
      </c>
      <c r="E4517" s="245" t="str">
        <f>Def_Status_Montagem!$B$6</f>
        <v>DIG (montagem em campo)</v>
      </c>
      <c r="F4517" s="26" t="str">
        <f t="array" ref="F4517">INDEX(Def_Instancias_Equipamentos!$F$2:$F$5135, MATCH(K4517, Def_Instancias_Equipamentos!$D$2:$D$5135, 0), 1)</f>
        <v>Sala Racks 18 parte 1</v>
      </c>
      <c r="G4517" s="27" t="str">
        <f t="array" ref="G4517">INDEX(Def_Instancias_Equipamentos!$F$2:$F$5135, MATCH(L4517, Def_Instancias_Equipamentos!$D$2:$D$5135, 0), 1)</f>
        <v>Sala Racks 18 parte 1</v>
      </c>
      <c r="H4517" s="26" t="str">
        <f t="array" ref="H4517">INDEX(Def_Instancias_Equipamentos!$E$2:$E$5135, MATCH(K4517, Def_Instancias_Equipamentos!$D$2:$D$5135, 0), 1)</f>
        <v>IA-18RaDiag04</v>
      </c>
      <c r="I4517" s="27" t="str">
        <f t="array" ref="I4517">INDEX(Def_Instancias_Equipamentos!$E$2:$E$5135, MATCH(K3388, Def_Instancias_Equipamentos!$D$2:$D$5135, 0), 1)</f>
        <v>IA-18RaDiag04</v>
      </c>
      <c r="J4517" s="27" t="str">
        <f t="shared" si="86"/>
        <v>INTERNO</v>
      </c>
      <c r="K4517" s="31" t="str">
        <f>Def_Instancias_Equipamentos!D$465</f>
        <v>IA-18RaDiag04:CO-NetSw </v>
      </c>
      <c r="L4517" s="19" t="str">
        <f>Def_Instancias_Equipamentos!D$459</f>
        <v>IA-18RaDiag04:CO-IOCSrv</v>
      </c>
      <c r="M4517" s="29" t="s">
        <v>1116</v>
      </c>
      <c r="N4517" s="87" t="s">
        <v>1184</v>
      </c>
      <c r="O4517" s="28" t="str">
        <f>Def_Sistemas_Conectores_Cabos!$B$27</f>
        <v>8P8C (RJ 45)</v>
      </c>
      <c r="P4517" s="19" t="str">
        <f>Def_Sistemas_Conectores_Cabos!$B$27</f>
        <v>8P8C (RJ 45)</v>
      </c>
      <c r="Q4517" s="27" t="str">
        <f t="shared" si="87"/>
        <v>IA-18RaDiag04:CO-NetSw /4
IA-18RaDiag04:CO-IOCSrv/iDRAC</v>
      </c>
      <c r="R4517" s="56">
        <v>2.0</v>
      </c>
      <c r="S4517" s="56">
        <v>2.0</v>
      </c>
      <c r="T4517" s="19"/>
      <c r="U4517" s="164"/>
      <c r="V4517" s="33"/>
      <c r="W4517" s="64" t="str">
        <f t="shared" ref="W4517:X4517" si="97">K4517&amp;"/"&amp;M4517</f>
        <v>IA-18RaDiag04:CO-NetSw /4</v>
      </c>
      <c r="X4517" s="66" t="str">
        <f t="shared" si="97"/>
        <v>IA-18RaDiag04:CO-IOCSrv/iDRAC</v>
      </c>
    </row>
    <row r="4518" ht="15.75" customHeight="1">
      <c r="A4518" s="19" t="str">
        <f>Def_Sistemas_Conectores_Cabos!$A$3</f>
        <v>Diagnostico</v>
      </c>
      <c r="B4518" s="22" t="str">
        <f>Datas_Entregas!$A$3</f>
        <v>BTS/Anel</v>
      </c>
      <c r="C4518" s="25">
        <f t="array" ref="C4518">INDEX(Datas_Entregas!$B$2:$B$100, MATCH(B4518, Datas_Entregas!$A$2:$A$100, 0), 1)</f>
        <v>43296</v>
      </c>
      <c r="D4518" s="243" t="str">
        <f>Def_Status_Montagem!$A$5</f>
        <v>Pronto para instalar</v>
      </c>
      <c r="E4518" s="245" t="str">
        <f>Def_Status_Montagem!$B$6</f>
        <v>DIG (montagem em campo)</v>
      </c>
      <c r="F4518" s="26" t="str">
        <f t="array" ref="F4518">INDEX(Def_Instancias_Equipamentos!$F$2:$F$5135, MATCH(K4518, Def_Instancias_Equipamentos!$D$2:$D$5135, 0), 1)</f>
        <v>Sala Racks 18 parte 1</v>
      </c>
      <c r="G4518" s="27" t="str">
        <f t="array" ref="G4518">INDEX(Def_Instancias_Equipamentos!$F$2:$F$5135, MATCH(L4518, Def_Instancias_Equipamentos!$D$2:$D$5135, 0), 1)</f>
        <v>Sala Racks 18 parte 1</v>
      </c>
      <c r="H4518" s="26" t="str">
        <f t="array" ref="H4518">INDEX(Def_Instancias_Equipamentos!$E$2:$E$5135, MATCH(K4518, Def_Instancias_Equipamentos!$D$2:$D$5135, 0), 1)</f>
        <v>IA-18RaDiag04</v>
      </c>
      <c r="I4518" s="27" t="str">
        <f t="array" ref="I4518">INDEX(Def_Instancias_Equipamentos!$E$2:$E$5135, MATCH(K3389, Def_Instancias_Equipamentos!$D$2:$D$5135, 0), 1)</f>
        <v>IA-18RaDiag04</v>
      </c>
      <c r="J4518" s="27" t="str">
        <f t="shared" si="86"/>
        <v>INTERNO</v>
      </c>
      <c r="K4518" s="31" t="str">
        <f>Def_Instancias_Equipamentos!D$465</f>
        <v>IA-18RaDiag04:CO-NetSw </v>
      </c>
      <c r="L4518" s="19" t="str">
        <f>Def_Instancias_Equipamentos!$D$399</f>
        <v>BO-02D:DI-TuneAmpH</v>
      </c>
      <c r="M4518" s="44" t="s">
        <v>1187</v>
      </c>
      <c r="N4518" s="30" t="s">
        <v>1089</v>
      </c>
      <c r="O4518" s="28" t="str">
        <f>Def_Sistemas_Conectores_Cabos!$B$27</f>
        <v>8P8C (RJ 45)</v>
      </c>
      <c r="P4518" s="19" t="str">
        <f>Def_Sistemas_Conectores_Cabos!$B$27</f>
        <v>8P8C (RJ 45)</v>
      </c>
      <c r="Q4518" s="27" t="str">
        <f t="shared" si="87"/>
        <v>IA-18RaDiag04:CO-NetSw /5
BO-02D:DI-TuneAmpH/Eth</v>
      </c>
      <c r="R4518" s="56">
        <v>2.0</v>
      </c>
      <c r="S4518" s="56">
        <v>2.0</v>
      </c>
      <c r="T4518" s="19"/>
      <c r="U4518" s="164"/>
      <c r="V4518" s="33"/>
      <c r="W4518" s="64" t="str">
        <f t="shared" ref="W4518:X4518" si="98">K4518&amp;"/"&amp;M4518</f>
        <v>IA-18RaDiag04:CO-NetSw /5</v>
      </c>
      <c r="X4518" s="66" t="str">
        <f t="shared" si="98"/>
        <v>BO-02D:DI-TuneAmpH/Eth</v>
      </c>
    </row>
    <row r="4519" ht="15.75" customHeight="1">
      <c r="A4519" s="19" t="str">
        <f>Def_Sistemas_Conectores_Cabos!$A$3</f>
        <v>Diagnostico</v>
      </c>
      <c r="B4519" s="22" t="str">
        <f>Datas_Entregas!$A$3</f>
        <v>BTS/Anel</v>
      </c>
      <c r="C4519" s="25">
        <f t="array" ref="C4519">INDEX(Datas_Entregas!$B$2:$B$100, MATCH(B4519, Datas_Entregas!$A$2:$A$100, 0), 1)</f>
        <v>43296</v>
      </c>
      <c r="D4519" s="243" t="str">
        <f>Def_Status_Montagem!$A$5</f>
        <v>Pronto para instalar</v>
      </c>
      <c r="E4519" s="245" t="str">
        <f>Def_Status_Montagem!$B$6</f>
        <v>DIG (montagem em campo)</v>
      </c>
      <c r="F4519" s="26" t="str">
        <f t="array" ref="F4519">INDEX(Def_Instancias_Equipamentos!$F$2:$F$5135, MATCH(K4519, Def_Instancias_Equipamentos!$D$2:$D$5135, 0), 1)</f>
        <v>Sala Racks 18 parte 1</v>
      </c>
      <c r="G4519" s="27" t="str">
        <f t="array" ref="G4519">INDEX(Def_Instancias_Equipamentos!$F$2:$F$5135, MATCH(L4519, Def_Instancias_Equipamentos!$D$2:$D$5135, 0), 1)</f>
        <v>Sala Racks 18 parte 1</v>
      </c>
      <c r="H4519" s="26" t="str">
        <f t="array" ref="H4519">INDEX(Def_Instancias_Equipamentos!$E$2:$E$5135, MATCH(K4519, Def_Instancias_Equipamentos!$D$2:$D$5135, 0), 1)</f>
        <v>IA-18RaDiag04</v>
      </c>
      <c r="I4519" s="27" t="str">
        <f t="array" ref="I4519">INDEX(Def_Instancias_Equipamentos!$E$2:$E$5135, MATCH(K3390, Def_Instancias_Equipamentos!$D$2:$D$5135, 0), 1)</f>
        <v>IA-18RaDiag04</v>
      </c>
      <c r="J4519" s="27" t="str">
        <f t="shared" si="86"/>
        <v>INTERNO</v>
      </c>
      <c r="K4519" s="31" t="str">
        <f>Def_Instancias_Equipamentos!D$465</f>
        <v>IA-18RaDiag04:CO-NetSw </v>
      </c>
      <c r="L4519" s="19" t="str">
        <f>Def_Instancias_Equipamentos!$D$402</f>
        <v>BO-02D:DI-TuneAmpV</v>
      </c>
      <c r="M4519" s="44" t="s">
        <v>1088</v>
      </c>
      <c r="N4519" s="30" t="s">
        <v>1089</v>
      </c>
      <c r="O4519" s="28" t="str">
        <f>Def_Sistemas_Conectores_Cabos!$B$27</f>
        <v>8P8C (RJ 45)</v>
      </c>
      <c r="P4519" s="19" t="str">
        <f>Def_Sistemas_Conectores_Cabos!$B$27</f>
        <v>8P8C (RJ 45)</v>
      </c>
      <c r="Q4519" s="27" t="str">
        <f t="shared" si="87"/>
        <v>IA-18RaDiag04:CO-NetSw /6
BO-02D:DI-TuneAmpV/Eth</v>
      </c>
      <c r="R4519" s="56">
        <v>2.0</v>
      </c>
      <c r="S4519" s="56">
        <v>2.0</v>
      </c>
      <c r="T4519" s="19"/>
      <c r="U4519" s="164"/>
      <c r="V4519" s="33"/>
      <c r="W4519" s="64" t="str">
        <f t="shared" ref="W4519:X4519" si="99">K4519&amp;"/"&amp;M4519</f>
        <v>IA-18RaDiag04:CO-NetSw /6</v>
      </c>
      <c r="X4519" s="66" t="str">
        <f t="shared" si="99"/>
        <v>BO-02D:DI-TuneAmpV/Eth</v>
      </c>
    </row>
    <row r="4520" ht="15.75" customHeight="1">
      <c r="A4520" s="19" t="str">
        <f>Def_Sistemas_Conectores_Cabos!$A$3</f>
        <v>Diagnostico</v>
      </c>
      <c r="B4520" s="22" t="str">
        <f>Datas_Entregas!$A$3</f>
        <v>BTS/Anel</v>
      </c>
      <c r="C4520" s="25">
        <f t="array" ref="C4520">INDEX(Datas_Entregas!$B$2:$B$100, MATCH(B4520, Datas_Entregas!$A$2:$A$100, 0), 1)</f>
        <v>43296</v>
      </c>
      <c r="D4520" s="243" t="str">
        <f>Def_Status_Montagem!$A$5</f>
        <v>Pronto para instalar</v>
      </c>
      <c r="E4520" s="245" t="str">
        <f>Def_Status_Montagem!$B$6</f>
        <v>DIG (montagem em campo)</v>
      </c>
      <c r="F4520" s="26" t="str">
        <f t="array" ref="F4520">INDEX(Def_Instancias_Equipamentos!$F$2:$F$5135, MATCH(K4520, Def_Instancias_Equipamentos!$D$2:$D$5135, 0), 1)</f>
        <v>Sala Racks 18 parte 1</v>
      </c>
      <c r="G4520" s="27" t="str">
        <f t="array" ref="G4520">INDEX(Def_Instancias_Equipamentos!$F$2:$F$5135, MATCH(L4520, Def_Instancias_Equipamentos!$D$2:$D$5135, 0), 1)</f>
        <v>Sala Racks 18 parte 1</v>
      </c>
      <c r="H4520" s="26" t="str">
        <f t="array" ref="H4520">INDEX(Def_Instancias_Equipamentos!$E$2:$E$5135, MATCH(K4520, Def_Instancias_Equipamentos!$D$2:$D$5135, 0), 1)</f>
        <v>IA-18RaDiag04</v>
      </c>
      <c r="I4520" s="27" t="str">
        <f t="array" ref="I4520">INDEX(Def_Instancias_Equipamentos!$E$2:$E$5135, MATCH(K3391, Def_Instancias_Equipamentos!$D$2:$D$5135, 0), 1)</f>
        <v>IA-18RaDiag04</v>
      </c>
      <c r="J4520" s="27" t="str">
        <f t="shared" si="86"/>
        <v>INTERNO</v>
      </c>
      <c r="K4520" s="31" t="str">
        <f>Def_Instancias_Equipamentos!D$465</f>
        <v>IA-18RaDiag04:CO-NetSw </v>
      </c>
      <c r="L4520" s="19" t="str">
        <f>Def_Instancias_Equipamentos!$D$400</f>
        <v>SI-01SA:DI-TuneAmpH</v>
      </c>
      <c r="M4520" s="44" t="s">
        <v>1176</v>
      </c>
      <c r="N4520" s="30" t="s">
        <v>1089</v>
      </c>
      <c r="O4520" s="28" t="str">
        <f>Def_Sistemas_Conectores_Cabos!$B$27</f>
        <v>8P8C (RJ 45)</v>
      </c>
      <c r="P4520" s="19" t="str">
        <f>Def_Sistemas_Conectores_Cabos!$B$27</f>
        <v>8P8C (RJ 45)</v>
      </c>
      <c r="Q4520" s="27" t="str">
        <f t="shared" si="87"/>
        <v>IA-18RaDiag04:CO-NetSw /7
SI-01SA:DI-TuneAmpH/Eth</v>
      </c>
      <c r="R4520" s="56">
        <v>2.0</v>
      </c>
      <c r="S4520" s="56">
        <v>2.0</v>
      </c>
      <c r="T4520" s="19"/>
      <c r="U4520" s="164"/>
      <c r="V4520" s="33"/>
      <c r="W4520" s="64" t="str">
        <f t="shared" ref="W4520:X4520" si="100">K4520&amp;"/"&amp;M4520</f>
        <v>IA-18RaDiag04:CO-NetSw /7</v>
      </c>
      <c r="X4520" s="66" t="str">
        <f t="shared" si="100"/>
        <v>SI-01SA:DI-TuneAmpH/Eth</v>
      </c>
    </row>
    <row r="4521" ht="15.75" customHeight="1">
      <c r="A4521" s="19" t="str">
        <f>Def_Sistemas_Conectores_Cabos!$A$3</f>
        <v>Diagnostico</v>
      </c>
      <c r="B4521" s="22" t="str">
        <f>Datas_Entregas!$A$3</f>
        <v>BTS/Anel</v>
      </c>
      <c r="C4521" s="25">
        <f t="array" ref="C4521">INDEX(Datas_Entregas!$B$2:$B$100, MATCH(B4521, Datas_Entregas!$A$2:$A$100, 0), 1)</f>
        <v>43296</v>
      </c>
      <c r="D4521" s="243" t="str">
        <f>Def_Status_Montagem!$A$5</f>
        <v>Pronto para instalar</v>
      </c>
      <c r="E4521" s="245" t="str">
        <f>Def_Status_Montagem!$B$6</f>
        <v>DIG (montagem em campo)</v>
      </c>
      <c r="F4521" s="26" t="str">
        <f t="array" ref="F4521">INDEX(Def_Instancias_Equipamentos!$F$2:$F$5135, MATCH(K4521, Def_Instancias_Equipamentos!$D$2:$D$5135, 0), 1)</f>
        <v>Sala Racks 18 parte 1</v>
      </c>
      <c r="G4521" s="27" t="str">
        <f t="array" ref="G4521">INDEX(Def_Instancias_Equipamentos!$F$2:$F$5135, MATCH(L4521, Def_Instancias_Equipamentos!$D$2:$D$5135, 0), 1)</f>
        <v>Sala Racks 18 parte 1</v>
      </c>
      <c r="H4521" s="26" t="str">
        <f t="array" ref="H4521">INDEX(Def_Instancias_Equipamentos!$E$2:$E$5135, MATCH(K4521, Def_Instancias_Equipamentos!$D$2:$D$5135, 0), 1)</f>
        <v>IA-18RaDiag04</v>
      </c>
      <c r="I4521" s="27" t="str">
        <f t="array" ref="I4521">INDEX(Def_Instancias_Equipamentos!$E$2:$E$5135, MATCH(K3392, Def_Instancias_Equipamentos!$D$2:$D$5135, 0), 1)</f>
        <v>IA-18RaDiag04</v>
      </c>
      <c r="J4521" s="27" t="str">
        <f t="shared" si="86"/>
        <v>INTERNO</v>
      </c>
      <c r="K4521" s="31" t="str">
        <f>Def_Instancias_Equipamentos!D$465</f>
        <v>IA-18RaDiag04:CO-NetSw </v>
      </c>
      <c r="L4521" s="19" t="str">
        <f>Def_Instancias_Equipamentos!$D$401</f>
        <v>SI-18C4:DI-TuneAmpV</v>
      </c>
      <c r="M4521" s="44" t="s">
        <v>1179</v>
      </c>
      <c r="N4521" s="30" t="s">
        <v>1089</v>
      </c>
      <c r="O4521" s="28" t="str">
        <f>Def_Sistemas_Conectores_Cabos!$B$27</f>
        <v>8P8C (RJ 45)</v>
      </c>
      <c r="P4521" s="19" t="str">
        <f>Def_Sistemas_Conectores_Cabos!$B$27</f>
        <v>8P8C (RJ 45)</v>
      </c>
      <c r="Q4521" s="27" t="str">
        <f t="shared" si="87"/>
        <v>IA-18RaDiag04:CO-NetSw /8
SI-18C4:DI-TuneAmpV/Eth</v>
      </c>
      <c r="R4521" s="56">
        <v>2.0</v>
      </c>
      <c r="S4521" s="56">
        <v>2.0</v>
      </c>
      <c r="T4521" s="19"/>
      <c r="U4521" s="164"/>
      <c r="V4521" s="33"/>
      <c r="W4521" s="64" t="str">
        <f t="shared" ref="W4521:X4521" si="101">K4521&amp;"/"&amp;M4521</f>
        <v>IA-18RaDiag04:CO-NetSw /8</v>
      </c>
      <c r="X4521" s="66" t="str">
        <f t="shared" si="101"/>
        <v>SI-18C4:DI-TuneAmpV/Eth</v>
      </c>
    </row>
    <row r="4522" ht="15.75" customHeight="1">
      <c r="A4522" s="19" t="str">
        <f>Def_Sistemas_Conectores_Cabos!$A$3</f>
        <v>Diagnostico</v>
      </c>
      <c r="B4522" s="22" t="str">
        <f>Datas_Entregas!$A$3</f>
        <v>BTS/Anel</v>
      </c>
      <c r="C4522" s="25">
        <f t="array" ref="C4522">INDEX(Datas_Entregas!$B$2:$B$100, MATCH(B4522, Datas_Entregas!$A$2:$A$100, 0), 1)</f>
        <v>43296</v>
      </c>
      <c r="D4522" s="243" t="str">
        <f>Def_Status_Montagem!$A$5</f>
        <v>Pronto para instalar</v>
      </c>
      <c r="E4522" s="245" t="str">
        <f>Def_Status_Montagem!$B$6</f>
        <v>DIG (montagem em campo)</v>
      </c>
      <c r="F4522" s="26" t="str">
        <f t="array" ref="F4522">INDEX(Def_Instancias_Equipamentos!$F$2:$F$5135, MATCH(K4522, Def_Instancias_Equipamentos!$D$2:$D$5135, 0), 1)</f>
        <v>Sala Racks 18 parte 1</v>
      </c>
      <c r="G4522" s="27" t="str">
        <f t="array" ref="G4522">INDEX(Def_Instancias_Equipamentos!$F$2:$F$5135, MATCH(L4522, Def_Instancias_Equipamentos!$D$2:$D$5135, 0), 1)</f>
        <v>Sala Racks 18 parte 1</v>
      </c>
      <c r="H4522" s="26" t="str">
        <f t="array" ref="H4522">INDEX(Def_Instancias_Equipamentos!$E$2:$E$5135, MATCH(K4522, Def_Instancias_Equipamentos!$D$2:$D$5135, 0), 1)</f>
        <v>IA-18RaDiag04</v>
      </c>
      <c r="I4522" s="27" t="str">
        <f t="array" ref="I4522">INDEX(Def_Instancias_Equipamentos!$E$2:$E$5135, MATCH(K3388, Def_Instancias_Equipamentos!$D$2:$D$5135, 0), 1)</f>
        <v>IA-18RaDiag04</v>
      </c>
      <c r="J4522" s="27" t="str">
        <f t="shared" si="86"/>
        <v>INTERNO</v>
      </c>
      <c r="K4522" s="31" t="str">
        <f>Def_Instancias_Equipamentos!D$465</f>
        <v>IA-18RaDiag04:CO-NetSw </v>
      </c>
      <c r="L4522" s="19" t="str">
        <f>Def_Instancias_Equipamentos!$D$371</f>
        <v>BO-Glob:DI-TuneProc-H</v>
      </c>
      <c r="M4522" s="44" t="s">
        <v>1367</v>
      </c>
      <c r="N4522" s="30" t="s">
        <v>1089</v>
      </c>
      <c r="O4522" s="28" t="str">
        <f>Def_Sistemas_Conectores_Cabos!$B$27</f>
        <v>8P8C (RJ 45)</v>
      </c>
      <c r="P4522" s="19" t="str">
        <f>Def_Sistemas_Conectores_Cabos!$B$27</f>
        <v>8P8C (RJ 45)</v>
      </c>
      <c r="Q4522" s="27" t="str">
        <f t="shared" si="87"/>
        <v>IA-18RaDiag04:CO-NetSw /9
BO-Glob:DI-TuneProc-H/Eth</v>
      </c>
      <c r="R4522" s="56">
        <v>2.0</v>
      </c>
      <c r="S4522" s="56">
        <v>2.0</v>
      </c>
      <c r="T4522" s="19"/>
      <c r="U4522" s="164"/>
      <c r="V4522" s="33"/>
      <c r="W4522" s="64" t="str">
        <f t="shared" ref="W4522:X4522" si="102">K4522&amp;"/"&amp;M4522</f>
        <v>IA-18RaDiag04:CO-NetSw /9</v>
      </c>
      <c r="X4522" s="66" t="str">
        <f t="shared" si="102"/>
        <v>BO-Glob:DI-TuneProc-H/Eth</v>
      </c>
    </row>
    <row r="4523" ht="15.75" customHeight="1">
      <c r="A4523" s="19" t="str">
        <f>Def_Sistemas_Conectores_Cabos!$A$3</f>
        <v>Diagnostico</v>
      </c>
      <c r="B4523" s="22" t="str">
        <f>Datas_Entregas!$A$3</f>
        <v>BTS/Anel</v>
      </c>
      <c r="C4523" s="25">
        <f t="array" ref="C4523">INDEX(Datas_Entregas!$B$2:$B$100, MATCH(B4523, Datas_Entregas!$A$2:$A$100, 0), 1)</f>
        <v>43296</v>
      </c>
      <c r="D4523" s="243" t="str">
        <f>Def_Status_Montagem!$A$5</f>
        <v>Pronto para instalar</v>
      </c>
      <c r="E4523" s="245" t="str">
        <f>Def_Status_Montagem!$B$6</f>
        <v>DIG (montagem em campo)</v>
      </c>
      <c r="F4523" s="26" t="str">
        <f t="array" ref="F4523">INDEX(Def_Instancias_Equipamentos!$F$2:$F$5135, MATCH(K4523, Def_Instancias_Equipamentos!$D$2:$D$5135, 0), 1)</f>
        <v>Sala Racks 18 parte 1</v>
      </c>
      <c r="G4523" s="27" t="str">
        <f t="array" ref="G4523">INDEX(Def_Instancias_Equipamentos!$F$2:$F$5135, MATCH(L4523, Def_Instancias_Equipamentos!$D$2:$D$5135, 0), 1)</f>
        <v>Sala Racks 18 parte 1</v>
      </c>
      <c r="H4523" s="26" t="str">
        <f t="array" ref="H4523">INDEX(Def_Instancias_Equipamentos!$E$2:$E$5135, MATCH(K4523, Def_Instancias_Equipamentos!$D$2:$D$5135, 0), 1)</f>
        <v>IA-18RaDiag04</v>
      </c>
      <c r="I4523" s="27" t="str">
        <f t="array" ref="I4523">INDEX(Def_Instancias_Equipamentos!$E$2:$E$5135, MATCH(K3392, Def_Instancias_Equipamentos!$D$2:$D$5135, 0), 1)</f>
        <v>IA-18RaDiag04</v>
      </c>
      <c r="J4523" s="27" t="str">
        <f t="shared" si="86"/>
        <v>INTERNO</v>
      </c>
      <c r="K4523" s="31" t="str">
        <f>Def_Instancias_Equipamentos!D$465</f>
        <v>IA-18RaDiag04:CO-NetSw </v>
      </c>
      <c r="L4523" s="19" t="str">
        <f>Def_Instancias_Equipamentos!$D$372</f>
        <v>BO-Glob:DI-TuneProc-V</v>
      </c>
      <c r="M4523" s="44" t="s">
        <v>1368</v>
      </c>
      <c r="N4523" s="30" t="s">
        <v>1089</v>
      </c>
      <c r="O4523" s="28" t="str">
        <f>Def_Sistemas_Conectores_Cabos!$B$27</f>
        <v>8P8C (RJ 45)</v>
      </c>
      <c r="P4523" s="19" t="str">
        <f>Def_Sistemas_Conectores_Cabos!$B$27</f>
        <v>8P8C (RJ 45)</v>
      </c>
      <c r="Q4523" s="27" t="str">
        <f t="shared" si="87"/>
        <v>IA-18RaDiag04:CO-NetSw /10
BO-Glob:DI-TuneProc-V/Eth</v>
      </c>
      <c r="R4523" s="56">
        <v>2.0</v>
      </c>
      <c r="S4523" s="56">
        <v>2.0</v>
      </c>
      <c r="T4523" s="19"/>
      <c r="U4523" s="164"/>
      <c r="V4523" s="33"/>
      <c r="W4523" s="64" t="str">
        <f t="shared" ref="W4523:X4523" si="103">K4523&amp;"/"&amp;M4523</f>
        <v>IA-18RaDiag04:CO-NetSw /10</v>
      </c>
      <c r="X4523" s="66" t="str">
        <f t="shared" si="103"/>
        <v>BO-Glob:DI-TuneProc-V/Eth</v>
      </c>
    </row>
    <row r="4524" ht="15.75" customHeight="1">
      <c r="A4524" s="19" t="str">
        <f>Def_Sistemas_Conectores_Cabos!$A$3</f>
        <v>Diagnostico</v>
      </c>
      <c r="B4524" s="22" t="str">
        <f>Datas_Entregas!$A$3</f>
        <v>BTS/Anel</v>
      </c>
      <c r="C4524" s="25">
        <f t="array" ref="C4524">INDEX(Datas_Entregas!$B$2:$B$100, MATCH(B4524, Datas_Entregas!$A$2:$A$100, 0), 1)</f>
        <v>43296</v>
      </c>
      <c r="D4524" s="243" t="str">
        <f>Def_Status_Montagem!$A$5</f>
        <v>Pronto para instalar</v>
      </c>
      <c r="E4524" s="245" t="str">
        <f>Def_Status_Montagem!$B$6</f>
        <v>DIG (montagem em campo)</v>
      </c>
      <c r="F4524" s="26" t="str">
        <f t="array" ref="F4524">INDEX(Def_Instancias_Equipamentos!$F$2:$F$5135, MATCH(K4524, Def_Instancias_Equipamentos!$D$2:$D$5135, 0), 1)</f>
        <v>Sala Racks 18 parte 1</v>
      </c>
      <c r="G4524" s="27" t="str">
        <f t="array" ref="G4524">INDEX(Def_Instancias_Equipamentos!$F$2:$F$5135, MATCH(L4524, Def_Instancias_Equipamentos!$D$2:$D$5135, 0), 1)</f>
        <v>Sala Racks 18 parte 1</v>
      </c>
      <c r="H4524" s="26" t="str">
        <f t="array" ref="H4524">INDEX(Def_Instancias_Equipamentos!$E$2:$E$5135, MATCH(K4524, Def_Instancias_Equipamentos!$D$2:$D$5135, 0), 1)</f>
        <v>IA-18RaDiag04</v>
      </c>
      <c r="I4524" s="27" t="str">
        <f t="array" ref="I4524">INDEX(Def_Instancias_Equipamentos!$E$2:$E$5135, MATCH(K3392, Def_Instancias_Equipamentos!$D$2:$D$5135, 0), 1)</f>
        <v>IA-18RaDiag04</v>
      </c>
      <c r="J4524" s="27" t="str">
        <f t="shared" si="86"/>
        <v>INTERNO</v>
      </c>
      <c r="K4524" s="31" t="str">
        <f>Def_Instancias_Equipamentos!D$465</f>
        <v>IA-18RaDiag04:CO-NetSw </v>
      </c>
      <c r="L4524" s="19" t="str">
        <f>Def_Instancias_Equipamentos!$D$373</f>
        <v>SI-Glob:DI-TuneProc-H</v>
      </c>
      <c r="M4524" s="44" t="s">
        <v>1373</v>
      </c>
      <c r="N4524" s="30" t="s">
        <v>1089</v>
      </c>
      <c r="O4524" s="28" t="str">
        <f>Def_Sistemas_Conectores_Cabos!$B$27</f>
        <v>8P8C (RJ 45)</v>
      </c>
      <c r="P4524" s="19" t="str">
        <f>Def_Sistemas_Conectores_Cabos!$B$27</f>
        <v>8P8C (RJ 45)</v>
      </c>
      <c r="Q4524" s="27" t="str">
        <f t="shared" si="87"/>
        <v>IA-18RaDiag04:CO-NetSw /11
SI-Glob:DI-TuneProc-H/Eth</v>
      </c>
      <c r="R4524" s="56">
        <v>2.0</v>
      </c>
      <c r="S4524" s="56">
        <v>2.0</v>
      </c>
      <c r="T4524" s="19"/>
      <c r="U4524" s="164"/>
      <c r="V4524" s="33"/>
      <c r="W4524" s="64" t="str">
        <f t="shared" ref="W4524:X4524" si="104">K4524&amp;"/"&amp;M4524</f>
        <v>IA-18RaDiag04:CO-NetSw /11</v>
      </c>
      <c r="X4524" s="66" t="str">
        <f t="shared" si="104"/>
        <v>SI-Glob:DI-TuneProc-H/Eth</v>
      </c>
    </row>
    <row r="4525" ht="15.75" customHeight="1">
      <c r="A4525" s="19" t="str">
        <f>Def_Sistemas_Conectores_Cabos!$A$3</f>
        <v>Diagnostico</v>
      </c>
      <c r="B4525" s="22" t="str">
        <f>Datas_Entregas!$A$3</f>
        <v>BTS/Anel</v>
      </c>
      <c r="C4525" s="25">
        <f t="array" ref="C4525">INDEX(Datas_Entregas!$B$2:$B$100, MATCH(B4525, Datas_Entregas!$A$2:$A$100, 0), 1)</f>
        <v>43296</v>
      </c>
      <c r="D4525" s="243" t="str">
        <f>Def_Status_Montagem!$A$5</f>
        <v>Pronto para instalar</v>
      </c>
      <c r="E4525" s="245" t="str">
        <f>Def_Status_Montagem!$B$6</f>
        <v>DIG (montagem em campo)</v>
      </c>
      <c r="F4525" s="26" t="str">
        <f t="array" ref="F4525">INDEX(Def_Instancias_Equipamentos!$F$2:$F$5135, MATCH(K4525, Def_Instancias_Equipamentos!$D$2:$D$5135, 0), 1)</f>
        <v>Sala Racks 18 parte 1</v>
      </c>
      <c r="G4525" s="27" t="str">
        <f t="array" ref="G4525">INDEX(Def_Instancias_Equipamentos!$F$2:$F$5135, MATCH(L4525, Def_Instancias_Equipamentos!$D$2:$D$5135, 0), 1)</f>
        <v>Sala Racks 18 parte 1</v>
      </c>
      <c r="H4525" s="26" t="str">
        <f t="array" ref="H4525">INDEX(Def_Instancias_Equipamentos!$E$2:$E$5135, MATCH(K4525, Def_Instancias_Equipamentos!$D$2:$D$5135, 0), 1)</f>
        <v>IA-18RaDiag04</v>
      </c>
      <c r="I4525" s="27" t="str">
        <f t="array" ref="I4525">INDEX(Def_Instancias_Equipamentos!$E$2:$E$5135, MATCH(K3388, Def_Instancias_Equipamentos!$D$2:$D$5135, 0), 1)</f>
        <v>IA-18RaDiag04</v>
      </c>
      <c r="J4525" s="27" t="str">
        <f t="shared" si="86"/>
        <v>INTERNO</v>
      </c>
      <c r="K4525" s="31" t="str">
        <f>Def_Instancias_Equipamentos!D$465</f>
        <v>IA-18RaDiag04:CO-NetSw </v>
      </c>
      <c r="L4525" s="19" t="str">
        <f>Def_Instancias_Equipamentos!$D$374</f>
        <v>SI-Glob:DI-TuneProc-V</v>
      </c>
      <c r="M4525" s="44" t="s">
        <v>1374</v>
      </c>
      <c r="N4525" s="30" t="s">
        <v>1089</v>
      </c>
      <c r="O4525" s="28" t="str">
        <f>Def_Sistemas_Conectores_Cabos!$B$27</f>
        <v>8P8C (RJ 45)</v>
      </c>
      <c r="P4525" s="19" t="str">
        <f>Def_Sistemas_Conectores_Cabos!$B$27</f>
        <v>8P8C (RJ 45)</v>
      </c>
      <c r="Q4525" s="27" t="str">
        <f t="shared" si="87"/>
        <v>IA-18RaDiag04:CO-NetSw /12
SI-Glob:DI-TuneProc-V/Eth</v>
      </c>
      <c r="R4525" s="56">
        <v>2.0</v>
      </c>
      <c r="S4525" s="56">
        <v>2.0</v>
      </c>
      <c r="T4525" s="19"/>
      <c r="U4525" s="164"/>
      <c r="V4525" s="33"/>
      <c r="W4525" s="64" t="str">
        <f t="shared" ref="W4525:X4525" si="105">K4525&amp;"/"&amp;M4525</f>
        <v>IA-18RaDiag04:CO-NetSw /12</v>
      </c>
      <c r="X4525" s="66" t="str">
        <f t="shared" si="105"/>
        <v>SI-Glob:DI-TuneProc-V/Eth</v>
      </c>
    </row>
    <row r="4526" ht="15.75" customHeight="1">
      <c r="A4526" s="266" t="str">
        <f>Def_Sistemas_Conectores_Cabos!$A$3</f>
        <v>Diagnostico</v>
      </c>
      <c r="B4526" s="267" t="str">
        <f>Datas_Entregas!$A$2</f>
        <v>Booster/LTB</v>
      </c>
      <c r="C4526" s="268">
        <f t="array" ref="C4526">INDEX(Datas_Entregas!$B$2:$B$100, MATCH(B4526, Datas_Entregas!$A$2:$A$100, 0), 1)</f>
        <v>43266</v>
      </c>
      <c r="D4526" s="267" t="str">
        <f>Def_Status_Montagem!$A$3</f>
        <v>Verficado - Pronto para Produção</v>
      </c>
      <c r="E4526" s="269" t="str">
        <f>Def_Status_Montagem!$B$3</f>
        <v>Contratada / Etiqueta pelo DIG</v>
      </c>
      <c r="F4526" s="26" t="str">
        <f t="array" ref="F4526">INDEX(Def_Instancias_Equipamentos!$F$2:$F$1373, MATCH(K4526, Def_Instancias_Equipamentos!$D$2:$D$1373, 0), 1)</f>
        <v>Sala Racks 19&amp;20</v>
      </c>
      <c r="G4526" s="27" t="str">
        <f t="array" ref="G4526">INDEX(Def_Instancias_Equipamentos!$F$2:$F$1373, MATCH(L4526, Def_Instancias_Equipamentos!$D$2:$D$1373, 0), 1)</f>
        <v>Sala Racks 19&amp;20</v>
      </c>
      <c r="H4526" s="26" t="str">
        <f t="array" ref="H4526">INDEX(Def_Instancias_Equipamentos!$E$2:$E$1373, MATCH(K4526, Def_Instancias_Equipamentos!$D$2:$D$1373, 0), 1)</f>
        <v>IA-20RaDiag02</v>
      </c>
      <c r="I4526" s="27" t="str">
        <f t="array" ref="I4526">INDEX(Def_Instancias_Equipamentos!$E$2:$E$1373, MATCH(L4526, Def_Instancias_Equipamentos!$D$2:$D$1373, 0), 1)</f>
        <v>IA-20RaDiag02</v>
      </c>
      <c r="J4526" s="27" t="str">
        <f t="shared" si="86"/>
        <v>INTERNO</v>
      </c>
      <c r="K4526" s="28" t="str">
        <f>Def_Instancias_Equipamentos!$D$463</f>
        <v>IA-20RaDiag02:CO-NetSw </v>
      </c>
      <c r="L4526" s="19" t="str">
        <f>Def_Instancias_Equipamentos!$D$456</f>
        <v>IA-20RaDiag02:CO-IOCSrv-1</v>
      </c>
      <c r="M4526" s="44" t="s">
        <v>1110</v>
      </c>
      <c r="N4526" s="45" t="s">
        <v>1182</v>
      </c>
      <c r="O4526" s="28" t="str">
        <f>Def_Sistemas_Conectores_Cabos!$B$27</f>
        <v>8P8C (RJ 45)</v>
      </c>
      <c r="P4526" s="19" t="str">
        <f>Def_Sistemas_Conectores_Cabos!$B$27</f>
        <v>8P8C (RJ 45)</v>
      </c>
      <c r="Q4526" s="27" t="str">
        <f t="shared" si="87"/>
        <v>IA-20RaDiag02:CO-NetSw /3
IA-20RaDiag02:CO-IOCSrv-1/Gbe1</v>
      </c>
      <c r="R4526" s="69">
        <v>1.0</v>
      </c>
      <c r="S4526" s="69">
        <v>1.0</v>
      </c>
      <c r="T4526" s="19"/>
      <c r="U4526" s="45"/>
      <c r="V4526" s="33"/>
      <c r="W4526" s="64" t="str">
        <f t="shared" ref="W4526:X4526" si="106">K4526&amp;"/"&amp;M4526</f>
        <v>IA-20RaDiag02:CO-NetSw /3</v>
      </c>
      <c r="X4526" s="66" t="str">
        <f t="shared" si="106"/>
        <v>IA-20RaDiag02:CO-IOCSrv-1/Gbe1</v>
      </c>
    </row>
    <row r="4527" ht="15.75" customHeight="1">
      <c r="A4527" s="266" t="str">
        <f>Def_Sistemas_Conectores_Cabos!$A$3</f>
        <v>Diagnostico</v>
      </c>
      <c r="B4527" s="267" t="str">
        <f>Datas_Entregas!$A$2</f>
        <v>Booster/LTB</v>
      </c>
      <c r="C4527" s="268">
        <f t="array" ref="C4527">INDEX(Datas_Entregas!$B$2:$B$100, MATCH(B4527, Datas_Entregas!$A$2:$A$100, 0), 1)</f>
        <v>43266</v>
      </c>
      <c r="D4527" s="267" t="str">
        <f>Def_Status_Montagem!$A$3</f>
        <v>Verficado - Pronto para Produção</v>
      </c>
      <c r="E4527" s="269" t="str">
        <f>Def_Status_Montagem!$B$3</f>
        <v>Contratada / Etiqueta pelo DIG</v>
      </c>
      <c r="F4527" s="26" t="str">
        <f t="array" ref="F4527">INDEX(Def_Instancias_Equipamentos!$F$2:$F$1373, MATCH(K4527, Def_Instancias_Equipamentos!$D$2:$D$1373, 0), 1)</f>
        <v>Sala Racks 19&amp;20</v>
      </c>
      <c r="G4527" s="27" t="str">
        <f t="array" ref="G4527">INDEX(Def_Instancias_Equipamentos!$F$2:$F$1373, MATCH(L4527, Def_Instancias_Equipamentos!$D$2:$D$1373, 0), 1)</f>
        <v>Sala Racks 19&amp;20</v>
      </c>
      <c r="H4527" s="26" t="str">
        <f t="array" ref="H4527">INDEX(Def_Instancias_Equipamentos!$E$2:$E$1373, MATCH(K4527, Def_Instancias_Equipamentos!$D$2:$D$1373, 0), 1)</f>
        <v>IA-20RaDiag02</v>
      </c>
      <c r="I4527" s="27" t="str">
        <f t="array" ref="I4527">INDEX(Def_Instancias_Equipamentos!$E$2:$E$1373, MATCH(L4527, Def_Instancias_Equipamentos!$D$2:$D$1373, 0), 1)</f>
        <v>IA-20RaDiag02</v>
      </c>
      <c r="J4527" s="27" t="str">
        <f t="shared" si="86"/>
        <v>INTERNO</v>
      </c>
      <c r="K4527" s="28" t="str">
        <f>Def_Instancias_Equipamentos!$D$463</f>
        <v>IA-20RaDiag02:CO-NetSw </v>
      </c>
      <c r="L4527" s="19" t="str">
        <f>Def_Instancias_Equipamentos!$D$456</f>
        <v>IA-20RaDiag02:CO-IOCSrv-1</v>
      </c>
      <c r="M4527" s="44" t="s">
        <v>1116</v>
      </c>
      <c r="N4527" s="45" t="s">
        <v>1184</v>
      </c>
      <c r="O4527" s="28" t="str">
        <f>Def_Sistemas_Conectores_Cabos!$B$27</f>
        <v>8P8C (RJ 45)</v>
      </c>
      <c r="P4527" s="19" t="str">
        <f>Def_Sistemas_Conectores_Cabos!$B$27</f>
        <v>8P8C (RJ 45)</v>
      </c>
      <c r="Q4527" s="27" t="str">
        <f t="shared" si="87"/>
        <v>IA-20RaDiag02:CO-NetSw /4
IA-20RaDiag02:CO-IOCSrv-1/iDRAC</v>
      </c>
      <c r="R4527" s="69">
        <v>1.0</v>
      </c>
      <c r="S4527" s="69">
        <v>1.0</v>
      </c>
      <c r="T4527" s="19"/>
      <c r="U4527" s="45"/>
      <c r="V4527" s="33"/>
      <c r="W4527" s="64" t="str">
        <f t="shared" ref="W4527:X4527" si="107">K4527&amp;"/"&amp;M4527</f>
        <v>IA-20RaDiag02:CO-NetSw /4</v>
      </c>
      <c r="X4527" s="66" t="str">
        <f t="shared" si="107"/>
        <v>IA-20RaDiag02:CO-IOCSrv-1/iDRAC</v>
      </c>
    </row>
    <row r="4528" ht="15.75" customHeight="1">
      <c r="A4528" s="266" t="str">
        <f>Def_Sistemas_Conectores_Cabos!$A$3</f>
        <v>Diagnostico</v>
      </c>
      <c r="B4528" s="267" t="str">
        <f>Datas_Entregas!$A$2</f>
        <v>Booster/LTB</v>
      </c>
      <c r="C4528" s="268">
        <f t="array" ref="C4528">INDEX(Datas_Entregas!$B$2:$B$100, MATCH(B4528, Datas_Entregas!$A$2:$A$100, 0), 1)</f>
        <v>43266</v>
      </c>
      <c r="D4528" s="267" t="str">
        <f>Def_Status_Montagem!$A$3</f>
        <v>Verficado - Pronto para Produção</v>
      </c>
      <c r="E4528" s="269" t="str">
        <f>Def_Status_Montagem!$B$3</f>
        <v>Contratada / Etiqueta pelo DIG</v>
      </c>
      <c r="F4528" s="26" t="str">
        <f t="array" ref="F4528">INDEX(Def_Instancias_Equipamentos!$F$2:$F$1373, MATCH(K4528, Def_Instancias_Equipamentos!$D$2:$D$1373, 0), 1)</f>
        <v>Sala Racks 19&amp;20</v>
      </c>
      <c r="G4528" s="27" t="str">
        <f t="array" ref="G4528">INDEX(Def_Instancias_Equipamentos!$F$2:$F$1373, MATCH(L4528, Def_Instancias_Equipamentos!$D$2:$D$1373, 0), 1)</f>
        <v>Sala Racks 19&amp;20</v>
      </c>
      <c r="H4528" s="26" t="str">
        <f t="array" ref="H4528">INDEX(Def_Instancias_Equipamentos!$E$2:$E$1373, MATCH(K4528, Def_Instancias_Equipamentos!$D$2:$D$1373, 0), 1)</f>
        <v>IA-20RaDiag02</v>
      </c>
      <c r="I4528" s="27" t="str">
        <f t="array" ref="I4528">INDEX(Def_Instancias_Equipamentos!$E$2:$E$1373, MATCH(L4528, Def_Instancias_Equipamentos!$D$2:$D$1373, 0), 1)</f>
        <v>IA-20RaDiag02</v>
      </c>
      <c r="J4528" s="27" t="str">
        <f t="shared" si="86"/>
        <v>INTERNO</v>
      </c>
      <c r="K4528" s="28" t="str">
        <f>Def_Instancias_Equipamentos!$D$463</f>
        <v>IA-20RaDiag02:CO-NetSw </v>
      </c>
      <c r="L4528" s="19" t="str">
        <f>Def_Instancias_Equipamentos!$D$457</f>
        <v>IA-20RaDiag02:CO-IOCSrv-2</v>
      </c>
      <c r="M4528" s="44" t="s">
        <v>1187</v>
      </c>
      <c r="N4528" s="45" t="s">
        <v>1182</v>
      </c>
      <c r="O4528" s="28" t="str">
        <f>Def_Sistemas_Conectores_Cabos!$B$27</f>
        <v>8P8C (RJ 45)</v>
      </c>
      <c r="P4528" s="19" t="str">
        <f>Def_Sistemas_Conectores_Cabos!$B$27</f>
        <v>8P8C (RJ 45)</v>
      </c>
      <c r="Q4528" s="27" t="str">
        <f t="shared" si="87"/>
        <v>IA-20RaDiag02:CO-NetSw /5
IA-20RaDiag02:CO-IOCSrv-2/Gbe1</v>
      </c>
      <c r="R4528" s="69">
        <v>1.0</v>
      </c>
      <c r="S4528" s="69">
        <v>1.0</v>
      </c>
      <c r="T4528" s="19"/>
      <c r="U4528" s="45"/>
      <c r="V4528" s="33"/>
      <c r="W4528" s="64" t="str">
        <f t="shared" ref="W4528:X4528" si="108">K4528&amp;"/"&amp;M4528</f>
        <v>IA-20RaDiag02:CO-NetSw /5</v>
      </c>
      <c r="X4528" s="66" t="str">
        <f t="shared" si="108"/>
        <v>IA-20RaDiag02:CO-IOCSrv-2/Gbe1</v>
      </c>
    </row>
    <row r="4529" ht="15.75" customHeight="1">
      <c r="A4529" s="266" t="str">
        <f>Def_Sistemas_Conectores_Cabos!$A$3</f>
        <v>Diagnostico</v>
      </c>
      <c r="B4529" s="267" t="str">
        <f>Datas_Entregas!$A$2</f>
        <v>Booster/LTB</v>
      </c>
      <c r="C4529" s="268">
        <f t="array" ref="C4529">INDEX(Datas_Entregas!$B$2:$B$100, MATCH(B4529, Datas_Entregas!$A$2:$A$100, 0), 1)</f>
        <v>43266</v>
      </c>
      <c r="D4529" s="267" t="str">
        <f>Def_Status_Montagem!$A$3</f>
        <v>Verficado - Pronto para Produção</v>
      </c>
      <c r="E4529" s="269" t="str">
        <f>Def_Status_Montagem!$B$3</f>
        <v>Contratada / Etiqueta pelo DIG</v>
      </c>
      <c r="F4529" s="26" t="str">
        <f t="array" ref="F4529">INDEX(Def_Instancias_Equipamentos!$F$2:$F$1373, MATCH(K4529, Def_Instancias_Equipamentos!$D$2:$D$1373, 0), 1)</f>
        <v>Sala Racks 19&amp;20</v>
      </c>
      <c r="G4529" s="27" t="str">
        <f t="array" ref="G4529">INDEX(Def_Instancias_Equipamentos!$F$2:$F$1373, MATCH(L4529, Def_Instancias_Equipamentos!$D$2:$D$1373, 0), 1)</f>
        <v>Sala Racks 19&amp;20</v>
      </c>
      <c r="H4529" s="26" t="str">
        <f t="array" ref="H4529">INDEX(Def_Instancias_Equipamentos!$E$2:$E$1373, MATCH(K4529, Def_Instancias_Equipamentos!$D$2:$D$1373, 0), 1)</f>
        <v>IA-20RaDiag02</v>
      </c>
      <c r="I4529" s="27" t="str">
        <f t="array" ref="I4529">INDEX(Def_Instancias_Equipamentos!$E$2:$E$1373, MATCH(L4529, Def_Instancias_Equipamentos!$D$2:$D$1373, 0), 1)</f>
        <v>IA-20RaDiag02</v>
      </c>
      <c r="J4529" s="27" t="str">
        <f t="shared" si="86"/>
        <v>INTERNO</v>
      </c>
      <c r="K4529" s="28" t="str">
        <f>Def_Instancias_Equipamentos!$D$463</f>
        <v>IA-20RaDiag02:CO-NetSw </v>
      </c>
      <c r="L4529" s="19" t="str">
        <f>Def_Instancias_Equipamentos!$D$457</f>
        <v>IA-20RaDiag02:CO-IOCSrv-2</v>
      </c>
      <c r="M4529" s="44" t="s">
        <v>1088</v>
      </c>
      <c r="N4529" s="45" t="s">
        <v>1184</v>
      </c>
      <c r="O4529" s="28" t="str">
        <f>Def_Sistemas_Conectores_Cabos!$B$27</f>
        <v>8P8C (RJ 45)</v>
      </c>
      <c r="P4529" s="19" t="str">
        <f>Def_Sistemas_Conectores_Cabos!$B$27</f>
        <v>8P8C (RJ 45)</v>
      </c>
      <c r="Q4529" s="27" t="str">
        <f t="shared" si="87"/>
        <v>IA-20RaDiag02:CO-NetSw /6
IA-20RaDiag02:CO-IOCSrv-2/iDRAC</v>
      </c>
      <c r="R4529" s="69">
        <v>1.0</v>
      </c>
      <c r="S4529" s="69">
        <v>1.0</v>
      </c>
      <c r="T4529" s="19"/>
      <c r="U4529" s="45"/>
      <c r="V4529" s="33"/>
      <c r="W4529" s="64" t="str">
        <f t="shared" ref="W4529:X4529" si="109">K4529&amp;"/"&amp;M4529</f>
        <v>IA-20RaDiag02:CO-NetSw /6</v>
      </c>
      <c r="X4529" s="66" t="str">
        <f t="shared" si="109"/>
        <v>IA-20RaDiag02:CO-IOCSrv-2/iDRAC</v>
      </c>
    </row>
    <row r="4530" ht="15.75" customHeight="1">
      <c r="A4530" s="266" t="str">
        <f>Def_Sistemas_Conectores_Cabos!$A$3</f>
        <v>Diagnostico</v>
      </c>
      <c r="B4530" s="267" t="str">
        <f>Datas_Entregas!$A$2</f>
        <v>Booster/LTB</v>
      </c>
      <c r="C4530" s="268">
        <f t="array" ref="C4530">INDEX(Datas_Entregas!$B$2:$B$100, MATCH(B4530, Datas_Entregas!$A$2:$A$100, 0), 1)</f>
        <v>43266</v>
      </c>
      <c r="D4530" s="267" t="str">
        <f>Def_Status_Montagem!$A$3</f>
        <v>Verficado - Pronto para Produção</v>
      </c>
      <c r="E4530" s="269" t="str">
        <f>Def_Status_Montagem!$B$3</f>
        <v>Contratada / Etiqueta pelo DIG</v>
      </c>
      <c r="F4530" s="26" t="str">
        <f t="array" ref="F4530">INDEX(Def_Instancias_Equipamentos!$F$2:$F$1373, MATCH(K4530, Def_Instancias_Equipamentos!$D$2:$D$1373, 0), 1)</f>
        <v>Sala Racks 19&amp;20</v>
      </c>
      <c r="G4530" s="27" t="str">
        <f t="array" ref="G4530">INDEX(Def_Instancias_Equipamentos!$F$2:$F$1373, MATCH(L4530, Def_Instancias_Equipamentos!$D$2:$D$1373, 0), 1)</f>
        <v>Sala Racks 19&amp;20</v>
      </c>
      <c r="H4530" s="26" t="str">
        <f t="array" ref="H4530">INDEX(Def_Instancias_Equipamentos!$E$2:$E$1373, MATCH(K4530, Def_Instancias_Equipamentos!$D$2:$D$1373, 0), 1)</f>
        <v>IA-20RaDiag02</v>
      </c>
      <c r="I4530" s="27" t="str">
        <f t="array" ref="I4530">INDEX(Def_Instancias_Equipamentos!$E$2:$E$1373, MATCH(L4530, Def_Instancias_Equipamentos!$D$2:$D$1373, 0), 1)</f>
        <v>IA-20RaDiag02</v>
      </c>
      <c r="J4530" s="27" t="str">
        <f t="shared" si="86"/>
        <v>INTERNO</v>
      </c>
      <c r="K4530" s="28" t="str">
        <f>Def_Instancias_Equipamentos!$D$463</f>
        <v>IA-20RaDiag02:CO-NetSw </v>
      </c>
      <c r="L4530" s="19" t="str">
        <f>Def_Instancias_Equipamentos!$D$457</f>
        <v>IA-20RaDiag02:CO-IOCSrv-2</v>
      </c>
      <c r="M4530" s="44" t="s">
        <v>1369</v>
      </c>
      <c r="N4530" s="45" t="s">
        <v>1370</v>
      </c>
      <c r="O4530" s="28" t="str">
        <f>Def_Sistemas_Conectores_Cabos!$B$27</f>
        <v>8P8C (RJ 45)</v>
      </c>
      <c r="P4530" s="19" t="str">
        <f>Def_Sistemas_Conectores_Cabos!$B$27</f>
        <v>8P8C (RJ 45)</v>
      </c>
      <c r="Q4530" s="27" t="str">
        <f t="shared" si="87"/>
        <v>IA-20RaDiag02:CO-NetSw /24
IA-20RaDiag02:CO-IOCSrv-2/Gbe2</v>
      </c>
      <c r="R4530" s="69">
        <v>1.0</v>
      </c>
      <c r="S4530" s="69">
        <v>1.0</v>
      </c>
      <c r="T4530" s="19"/>
      <c r="U4530" s="45"/>
      <c r="V4530" s="33"/>
      <c r="W4530" s="64" t="str">
        <f t="shared" ref="W4530:X4530" si="110">K4530&amp;"/"&amp;M4530</f>
        <v>IA-20RaDiag02:CO-NetSw /24</v>
      </c>
      <c r="X4530" s="66" t="str">
        <f t="shared" si="110"/>
        <v>IA-20RaDiag02:CO-IOCSrv-2/Gbe2</v>
      </c>
    </row>
    <row r="4531" ht="15.75" customHeight="1">
      <c r="A4531" s="19" t="str">
        <f>Def_Sistemas_Conectores_Cabos!$A$3</f>
        <v>Diagnostico</v>
      </c>
      <c r="B4531" s="22" t="str">
        <f>Datas_Entregas!$A$3</f>
        <v>BTS/Anel</v>
      </c>
      <c r="C4531" s="25">
        <f t="array" ref="C4531">INDEX(Datas_Entregas!$B$2:$B$100, MATCH(B4531, Datas_Entregas!$A$2:$A$100, 0), 1)</f>
        <v>43296</v>
      </c>
      <c r="D4531" s="243" t="str">
        <f>Def_Status_Montagem!$A$5</f>
        <v>Pronto para instalar</v>
      </c>
      <c r="E4531" s="245" t="str">
        <f>Def_Status_Montagem!$B$6</f>
        <v>DIG (montagem em campo)</v>
      </c>
      <c r="F4531" s="26" t="str">
        <f t="array" ref="F4531">INDEX(Def_Instancias_Equipamentos!$F$2:$F$5135, MATCH(K4531, Def_Instancias_Equipamentos!$D$2:$D$5135, 0), 1)</f>
        <v>Sala Racks 18 parte 1</v>
      </c>
      <c r="G4531" s="27" t="str">
        <f t="array" ref="G4531">INDEX(Def_Instancias_Equipamentos!$F$2:$F$5135, MATCH(L4531, Def_Instancias_Equipamentos!$D$2:$D$5135, 0), 1)</f>
        <v>Sala Racks 18 parte 1</v>
      </c>
      <c r="H4531" s="26" t="str">
        <f t="array" ref="H4531">INDEX(Def_Instancias_Equipamentos!$E$2:$E$5135, MATCH(K4531, Def_Instancias_Equipamentos!$D$2:$D$5135, 0), 1)</f>
        <v>IA-18RaDiag04</v>
      </c>
      <c r="I4531" s="27" t="str">
        <f t="array" ref="I4531">INDEX(Def_Instancias_Equipamentos!$E$2:$E$5135, MATCH(K3388, Def_Instancias_Equipamentos!$D$2:$D$5135, 0), 1)</f>
        <v>IA-18RaDiag04</v>
      </c>
      <c r="J4531" s="27" t="str">
        <f t="shared" si="86"/>
        <v>INTERNO</v>
      </c>
      <c r="K4531" s="31" t="str">
        <f>Def_Instancias_Equipamentos!D$465</f>
        <v>IA-18RaDiag04:CO-NetSw </v>
      </c>
      <c r="L4531" s="19" t="str">
        <f>Def_Instancias_Equipamentos!$D$468</f>
        <v>IA-18RaDiag04:CO-SerEthConv </v>
      </c>
      <c r="M4531" s="44" t="s">
        <v>1375</v>
      </c>
      <c r="N4531" s="30" t="s">
        <v>1376</v>
      </c>
      <c r="O4531" s="28" t="str">
        <f>Def_Sistemas_Conectores_Cabos!$B$27</f>
        <v>8P8C (RJ 45)</v>
      </c>
      <c r="P4531" s="19" t="str">
        <f>Def_Sistemas_Conectores_Cabos!$B$27</f>
        <v>8P8C (RJ 45)</v>
      </c>
      <c r="Q4531" s="27" t="str">
        <f t="shared" si="87"/>
        <v>IA-18RaDiag04:CO-NetSw /13
IA-18RaDiag04:CO-SerEthConv /LAN</v>
      </c>
      <c r="R4531" s="56">
        <v>2.0</v>
      </c>
      <c r="S4531" s="56">
        <v>2.0</v>
      </c>
      <c r="T4531" s="19"/>
      <c r="U4531" s="164"/>
      <c r="V4531" s="33"/>
      <c r="W4531" s="64" t="str">
        <f t="shared" ref="W4531:X4531" si="111">K4531&amp;"/"&amp;M4531</f>
        <v>IA-18RaDiag04:CO-NetSw /13</v>
      </c>
      <c r="X4531" s="66" t="str">
        <f t="shared" si="111"/>
        <v>IA-18RaDiag04:CO-SerEthConv /LAN</v>
      </c>
    </row>
    <row r="4532" ht="23.25" customHeight="1">
      <c r="A4532" s="19" t="str">
        <f>Def_Sistemas_Conectores_Cabos!$A$3</f>
        <v>Diagnostico</v>
      </c>
      <c r="B4532" s="22" t="str">
        <f>Datas_Entregas!$A$3</f>
        <v>BTS/Anel</v>
      </c>
      <c r="C4532" s="25">
        <f t="array" ref="C4532">INDEX(Datas_Entregas!$B$2:$B$100, MATCH(B4532, Datas_Entregas!$A$2:$A$100, 0), 1)</f>
        <v>43296</v>
      </c>
      <c r="D4532" s="243" t="str">
        <f>Def_Status_Montagem!$A$5</f>
        <v>Pronto para instalar</v>
      </c>
      <c r="E4532" s="245" t="str">
        <f>Def_Status_Montagem!$B$6</f>
        <v>DIG (montagem em campo)</v>
      </c>
      <c r="F4532" s="26" t="str">
        <f t="array" ref="F4532">INDEX(Def_Instancias_Equipamentos!$F$2:$F$5135, MATCH(K4532, Def_Instancias_Equipamentos!$D$2:$D$5135, 0), 1)</f>
        <v>Sala Racks 18 parte 1</v>
      </c>
      <c r="G4532" s="27" t="str">
        <f t="array" ref="G4532">INDEX(Def_Instancias_Equipamentos!$F$2:$F$5135, MATCH(L4532, Def_Instancias_Equipamentos!$D$2:$D$5135, 0), 1)</f>
        <v>Sala Racks 18 parte 1</v>
      </c>
      <c r="H4532" s="26" t="str">
        <f t="array" ref="H4532">INDEX(Def_Instancias_Equipamentos!$E$2:$E$5135, MATCH(K4532, Def_Instancias_Equipamentos!$D$2:$D$5135, 0), 1)</f>
        <v>IA-18RaDiag04</v>
      </c>
      <c r="I4532" s="27" t="str">
        <f t="array" ref="I4532">INDEX(Def_Instancias_Equipamentos!$E$2:$E$5135, MATCH(K3389, Def_Instancias_Equipamentos!$D$2:$D$5135, 0), 1)</f>
        <v>IA-18RaDiag04</v>
      </c>
      <c r="J4532" s="27" t="str">
        <f t="shared" si="86"/>
        <v>INTERNO</v>
      </c>
      <c r="K4532" s="31" t="str">
        <f>Def_Instancias_Equipamentos!D$465</f>
        <v>IA-18RaDiag04:CO-NetSw </v>
      </c>
      <c r="L4532" s="19" t="str">
        <f>Def_Instancias_Equipamentos!$D$411</f>
        <v>BO-Glob:DI-TuneNoiseGen-H</v>
      </c>
      <c r="M4532" s="44" t="s">
        <v>1377</v>
      </c>
      <c r="N4532" s="30" t="s">
        <v>1089</v>
      </c>
      <c r="O4532" s="28" t="str">
        <f>Def_Sistemas_Conectores_Cabos!$B$27</f>
        <v>8P8C (RJ 45)</v>
      </c>
      <c r="P4532" s="19" t="str">
        <f>Def_Sistemas_Conectores_Cabos!$B$27</f>
        <v>8P8C (RJ 45)</v>
      </c>
      <c r="Q4532" s="27" t="str">
        <f t="shared" si="87"/>
        <v>IA-18RaDiag04:CO-NetSw /14
BO-Glob:DI-TuneNoiseGen-H/Eth</v>
      </c>
      <c r="R4532" s="56">
        <v>2.0</v>
      </c>
      <c r="S4532" s="56">
        <v>2.0</v>
      </c>
      <c r="T4532" s="19"/>
      <c r="U4532" s="164"/>
      <c r="V4532" s="33"/>
      <c r="W4532" s="64" t="str">
        <f t="shared" ref="W4532:X4532" si="112">K4532&amp;"/"&amp;M4532</f>
        <v>IA-18RaDiag04:CO-NetSw /14</v>
      </c>
      <c r="X4532" s="66" t="str">
        <f t="shared" si="112"/>
        <v>BO-Glob:DI-TuneNoiseGen-H/Eth</v>
      </c>
    </row>
    <row r="4533" ht="23.25" customHeight="1">
      <c r="A4533" s="19" t="str">
        <f>Def_Sistemas_Conectores_Cabos!$A$3</f>
        <v>Diagnostico</v>
      </c>
      <c r="B4533" s="22" t="str">
        <f>Datas_Entregas!$A$3</f>
        <v>BTS/Anel</v>
      </c>
      <c r="C4533" s="25">
        <f t="array" ref="C4533">INDEX(Datas_Entregas!$B$2:$B$100, MATCH(B4533, Datas_Entregas!$A$2:$A$100, 0), 1)</f>
        <v>43296</v>
      </c>
      <c r="D4533" s="243" t="str">
        <f>Def_Status_Montagem!$A$5</f>
        <v>Pronto para instalar</v>
      </c>
      <c r="E4533" s="245" t="str">
        <f>Def_Status_Montagem!$B$6</f>
        <v>DIG (montagem em campo)</v>
      </c>
      <c r="F4533" s="26" t="str">
        <f t="array" ref="F4533">INDEX(Def_Instancias_Equipamentos!$F$2:$F$5135, MATCH(K4533, Def_Instancias_Equipamentos!$D$2:$D$5135, 0), 1)</f>
        <v>Sala Racks 18 parte 1</v>
      </c>
      <c r="G4533" s="27" t="str">
        <f t="array" ref="G4533">INDEX(Def_Instancias_Equipamentos!$F$2:$F$5135, MATCH(L4533, Def_Instancias_Equipamentos!$D$2:$D$5135, 0), 1)</f>
        <v>Sala Racks 18 parte 1</v>
      </c>
      <c r="H4533" s="26" t="str">
        <f t="array" ref="H4533">INDEX(Def_Instancias_Equipamentos!$E$2:$E$5135, MATCH(K4533, Def_Instancias_Equipamentos!$D$2:$D$5135, 0), 1)</f>
        <v>IA-18RaDiag04</v>
      </c>
      <c r="I4533" s="27" t="str">
        <f t="array" ref="I4533">INDEX(Def_Instancias_Equipamentos!$E$2:$E$5135, MATCH(K3390, Def_Instancias_Equipamentos!$D$2:$D$5135, 0), 1)</f>
        <v>IA-18RaDiag04</v>
      </c>
      <c r="J4533" s="27" t="str">
        <f t="shared" si="86"/>
        <v>INTERNO</v>
      </c>
      <c r="K4533" s="31" t="str">
        <f>Def_Instancias_Equipamentos!D$465</f>
        <v>IA-18RaDiag04:CO-NetSw </v>
      </c>
      <c r="L4533" s="19" t="str">
        <f>Def_Instancias_Equipamentos!$D$410</f>
        <v>BO-Glob:DI-TuneNoiseGen-V</v>
      </c>
      <c r="M4533" s="44" t="s">
        <v>1378</v>
      </c>
      <c r="N4533" s="30" t="s">
        <v>1089</v>
      </c>
      <c r="O4533" s="28" t="str">
        <f>Def_Sistemas_Conectores_Cabos!$B$27</f>
        <v>8P8C (RJ 45)</v>
      </c>
      <c r="P4533" s="19" t="str">
        <f>Def_Sistemas_Conectores_Cabos!$B$27</f>
        <v>8P8C (RJ 45)</v>
      </c>
      <c r="Q4533" s="27" t="str">
        <f t="shared" si="87"/>
        <v>IA-18RaDiag04:CO-NetSw /15
BO-Glob:DI-TuneNoiseGen-V/Eth</v>
      </c>
      <c r="R4533" s="56">
        <v>2.0</v>
      </c>
      <c r="S4533" s="56">
        <v>2.0</v>
      </c>
      <c r="T4533" s="19"/>
      <c r="U4533" s="164"/>
      <c r="V4533" s="33"/>
      <c r="W4533" s="64" t="str">
        <f t="shared" ref="W4533:X4533" si="113">K4533&amp;"/"&amp;M4533</f>
        <v>IA-18RaDiag04:CO-NetSw /15</v>
      </c>
      <c r="X4533" s="66" t="str">
        <f t="shared" si="113"/>
        <v>BO-Glob:DI-TuneNoiseGen-V/Eth</v>
      </c>
    </row>
    <row r="4534" ht="23.25" customHeight="1">
      <c r="A4534" s="19" t="str">
        <f>Def_Sistemas_Conectores_Cabos!$A$3</f>
        <v>Diagnostico</v>
      </c>
      <c r="B4534" s="22" t="str">
        <f>Datas_Entregas!$A$3</f>
        <v>BTS/Anel</v>
      </c>
      <c r="C4534" s="25">
        <f t="array" ref="C4534">INDEX(Datas_Entregas!$B$2:$B$100, MATCH(B4534, Datas_Entregas!$A$2:$A$100, 0), 1)</f>
        <v>43296</v>
      </c>
      <c r="D4534" s="243" t="str">
        <f>Def_Status_Montagem!$A$5</f>
        <v>Pronto para instalar</v>
      </c>
      <c r="E4534" s="245" t="str">
        <f>Def_Status_Montagem!$B$6</f>
        <v>DIG (montagem em campo)</v>
      </c>
      <c r="F4534" s="26" t="str">
        <f t="array" ref="F4534">INDEX(Def_Instancias_Equipamentos!$F$2:$F$5135, MATCH(K4534, Def_Instancias_Equipamentos!$D$2:$D$5135, 0), 1)</f>
        <v>Sala Racks 18 parte 1</v>
      </c>
      <c r="G4534" s="27" t="str">
        <f t="array" ref="G4534">INDEX(Def_Instancias_Equipamentos!$F$2:$F$5135, MATCH(L4534, Def_Instancias_Equipamentos!$D$2:$D$5135, 0), 1)</f>
        <v>Sala Racks 18 parte 1</v>
      </c>
      <c r="H4534" s="26" t="str">
        <f t="array" ref="H4534">INDEX(Def_Instancias_Equipamentos!$E$2:$E$5135, MATCH(K4534, Def_Instancias_Equipamentos!$D$2:$D$5135, 0), 1)</f>
        <v>IA-18RaDiag04</v>
      </c>
      <c r="I4534" s="27" t="str">
        <f t="array" ref="I4534">INDEX(Def_Instancias_Equipamentos!$E$2:$E$5135, MATCH(K3391, Def_Instancias_Equipamentos!$D$2:$D$5135, 0), 1)</f>
        <v>IA-18RaDiag04</v>
      </c>
      <c r="J4534" s="27" t="str">
        <f t="shared" si="86"/>
        <v>INTERNO</v>
      </c>
      <c r="K4534" s="31" t="str">
        <f>Def_Instancias_Equipamentos!D$465</f>
        <v>IA-18RaDiag04:CO-NetSw </v>
      </c>
      <c r="L4534" s="19" t="str">
        <f>Def_Instancias_Equipamentos!$D$82</f>
        <v>IA-18RaDiag04:TI-EVE</v>
      </c>
      <c r="M4534" s="44" t="s">
        <v>1379</v>
      </c>
      <c r="N4534" s="30" t="s">
        <v>1089</v>
      </c>
      <c r="O4534" s="28" t="str">
        <f>Def_Sistemas_Conectores_Cabos!$B$27</f>
        <v>8P8C (RJ 45)</v>
      </c>
      <c r="P4534" s="19" t="str">
        <f>Def_Sistemas_Conectores_Cabos!$B$27</f>
        <v>8P8C (RJ 45)</v>
      </c>
      <c r="Q4534" s="27" t="str">
        <f t="shared" si="87"/>
        <v>IA-18RaDiag04:CO-NetSw /16
IA-18RaDiag04:TI-EVE/Eth</v>
      </c>
      <c r="R4534" s="56">
        <v>2.0</v>
      </c>
      <c r="S4534" s="56">
        <v>2.0</v>
      </c>
      <c r="T4534" s="19"/>
      <c r="U4534" s="164"/>
      <c r="V4534" s="33"/>
      <c r="W4534" s="64" t="str">
        <f t="shared" ref="W4534:X4534" si="114">K4534&amp;"/"&amp;M4534</f>
        <v>IA-18RaDiag04:CO-NetSw /16</v>
      </c>
      <c r="X4534" s="66" t="str">
        <f t="shared" si="114"/>
        <v>IA-18RaDiag04:TI-EVE/Eth</v>
      </c>
    </row>
    <row r="4535" ht="15.75" customHeight="1">
      <c r="A4535" s="19" t="str">
        <f>Def_Sistemas_Conectores_Cabos!$A$15</f>
        <v>Sintonia</v>
      </c>
      <c r="B4535" s="22" t="str">
        <f>Datas_Entregas!$A$2</f>
        <v>Booster/LTB</v>
      </c>
      <c r="C4535" s="25">
        <f t="array" ref="C4535">INDEX(Datas_Entregas!$B$2:$B$100, MATCH(B4535, Datas_Entregas!$A$2:$A$100, 0), 1)</f>
        <v>43266</v>
      </c>
      <c r="D4535" s="22" t="str">
        <f>Def_Status_Montagem!$A$3</f>
        <v>Verficado - Pronto para Produção</v>
      </c>
      <c r="E4535" s="35" t="str">
        <f>Def_Status_Montagem!$B$3</f>
        <v>Contratada / Etiqueta pelo DIG</v>
      </c>
      <c r="F4535" s="26" t="str">
        <f t="array" ref="F4535">INDEX(Def_Instancias_Equipamentos!$F$2:$F$5135, MATCH(K4535, Def_Instancias_Equipamentos!$D$2:$D$5135, 0), 1)</f>
        <v>Sala Racks 18 parte 1</v>
      </c>
      <c r="G4535" s="27" t="str">
        <f t="array" ref="G4535">INDEX(Def_Instancias_Equipamentos!$F$2:$F$5135, MATCH(L4535, Def_Instancias_Equipamentos!$D$2:$D$5135, 0), 1)</f>
        <v>Sala Racks 18 parte 1</v>
      </c>
      <c r="H4535" s="26" t="str">
        <f t="array" ref="H4535">INDEX(Def_Instancias_Equipamentos!$E$2:$E$5135, MATCH(K4535, Def_Instancias_Equipamentos!$D$2:$D$5135, 0), 1)</f>
        <v>IA-18RaDiag04</v>
      </c>
      <c r="I4535" s="27" t="str">
        <f t="array" ref="I4535">INDEX(Def_Instancias_Equipamentos!$E$2:$E$5135, MATCH(L4535, Def_Instancias_Equipamentos!$D$2:$D$5135, 0), 1)</f>
        <v>IA-18RaDiag04</v>
      </c>
      <c r="J4535" s="27" t="str">
        <f t="shared" si="86"/>
        <v>INTERNO</v>
      </c>
      <c r="K4535" s="28" t="str">
        <f>Def_Instancias_Equipamentos!$D$411</f>
        <v>BO-Glob:DI-TuneNoiseGen-H</v>
      </c>
      <c r="L4535" s="19" t="str">
        <f>Def_Instancias_Equipamentos!$D$415</f>
        <v>AS-Glob:DI-TuneFBE</v>
      </c>
      <c r="M4535" s="217" t="s">
        <v>1309</v>
      </c>
      <c r="N4535" s="45" t="s">
        <v>1380</v>
      </c>
      <c r="O4535" s="28" t="str">
        <f>Def_Sistemas_Conectores_Cabos!$B$9</f>
        <v>BNC 50-ohm</v>
      </c>
      <c r="P4535" s="19" t="str">
        <f>Def_Sistemas_Conectores_Cabos!$B$7</f>
        <v>SMA 50-ohm</v>
      </c>
      <c r="Q4535" s="27" t="str">
        <f t="shared" si="87"/>
        <v>BO-Glob:DI-TuneNoiseGen-H/Output
AS-Glob:DI-TuneFBE/BO_H_Drive_IF</v>
      </c>
      <c r="R4535" s="32">
        <f t="shared" ref="R4535:R4536" si="116">4*0.045+1*0.6+1*0.6+0.45</f>
        <v>1.83</v>
      </c>
      <c r="S4535" s="32">
        <f t="shared" ref="S4535:S4536" si="117">CEILING(R4535*2)/2</f>
        <v>2</v>
      </c>
      <c r="T4535" s="50" t="str">
        <f>Def_Sistemas_Conectores_Cabos!$C$10</f>
        <v>LMR-195</v>
      </c>
      <c r="U4535" s="32"/>
      <c r="V4535" s="33"/>
      <c r="W4535" s="64" t="str">
        <f t="shared" ref="W4535:X4535" si="115">K4535&amp;"/"&amp;M4535</f>
        <v>BO-Glob:DI-TuneNoiseGen-H/Output</v>
      </c>
      <c r="X4535" s="66" t="str">
        <f t="shared" si="115"/>
        <v>AS-Glob:DI-TuneFBE/BO_H_Drive_IF</v>
      </c>
    </row>
    <row r="4536" ht="15.75" customHeight="1">
      <c r="A4536" s="19" t="str">
        <f>Def_Sistemas_Conectores_Cabos!$A$15</f>
        <v>Sintonia</v>
      </c>
      <c r="B4536" s="22" t="str">
        <f>Datas_Entregas!$A$2</f>
        <v>Booster/LTB</v>
      </c>
      <c r="C4536" s="25">
        <f t="array" ref="C4536">INDEX(Datas_Entregas!$B$2:$B$100, MATCH(B4536, Datas_Entregas!$A$2:$A$100, 0), 1)</f>
        <v>43266</v>
      </c>
      <c r="D4536" s="22" t="str">
        <f>Def_Status_Montagem!$A$3</f>
        <v>Verficado - Pronto para Produção</v>
      </c>
      <c r="E4536" s="35" t="str">
        <f>Def_Status_Montagem!$B$3</f>
        <v>Contratada / Etiqueta pelo DIG</v>
      </c>
      <c r="F4536" s="26" t="str">
        <f t="array" ref="F4536">INDEX(Def_Instancias_Equipamentos!$F$2:$F$5135, MATCH(K4536, Def_Instancias_Equipamentos!$D$2:$D$5135, 0), 1)</f>
        <v>Sala Racks 18 parte 1</v>
      </c>
      <c r="G4536" s="27" t="str">
        <f t="array" ref="G4536">INDEX(Def_Instancias_Equipamentos!$F$2:$F$5135, MATCH(L4536, Def_Instancias_Equipamentos!$D$2:$D$5135, 0), 1)</f>
        <v>Sala Racks 18 parte 1</v>
      </c>
      <c r="H4536" s="26" t="str">
        <f t="array" ref="H4536">INDEX(Def_Instancias_Equipamentos!$E$2:$E$5135, MATCH(K4536, Def_Instancias_Equipamentos!$D$2:$D$5135, 0), 1)</f>
        <v>IA-18RaDiag04</v>
      </c>
      <c r="I4536" s="27" t="str">
        <f t="array" ref="I4536">INDEX(Def_Instancias_Equipamentos!$E$2:$E$5135, MATCH(L4536, Def_Instancias_Equipamentos!$D$2:$D$5135, 0), 1)</f>
        <v>IA-18RaDiag04</v>
      </c>
      <c r="J4536" s="27" t="str">
        <f t="shared" si="86"/>
        <v>INTERNO</v>
      </c>
      <c r="K4536" s="28" t="str">
        <f>Def_Instancias_Equipamentos!$D$411</f>
        <v>BO-Glob:DI-TuneNoiseGen-H</v>
      </c>
      <c r="L4536" s="19" t="str">
        <f>Def_Instancias_Equipamentos!$D$415</f>
        <v>AS-Glob:DI-TuneFBE</v>
      </c>
      <c r="M4536" s="217" t="s">
        <v>1309</v>
      </c>
      <c r="N4536" s="45" t="s">
        <v>1380</v>
      </c>
      <c r="O4536" s="28" t="str">
        <f>Def_Sistemas_Conectores_Cabos!$B$9</f>
        <v>BNC 50-ohm</v>
      </c>
      <c r="P4536" s="19" t="str">
        <f>Def_Sistemas_Conectores_Cabos!$B$7</f>
        <v>SMA 50-ohm</v>
      </c>
      <c r="Q4536" s="27" t="str">
        <f t="shared" si="87"/>
        <v>BO-Glob:DI-TuneNoiseGen-H/Output
AS-Glob:DI-TuneFBE/BO_H_Drive_IF</v>
      </c>
      <c r="R4536" s="32">
        <f t="shared" si="116"/>
        <v>1.83</v>
      </c>
      <c r="S4536" s="32">
        <f t="shared" si="117"/>
        <v>2</v>
      </c>
      <c r="T4536" s="50" t="str">
        <f>Def_Sistemas_Conectores_Cabos!$C$10</f>
        <v>LMR-195</v>
      </c>
      <c r="U4536" s="32"/>
      <c r="V4536" s="33"/>
      <c r="W4536" s="64" t="str">
        <f t="shared" ref="W4536:X4536" si="118">K4536&amp;"/"&amp;M4536</f>
        <v>BO-Glob:DI-TuneNoiseGen-H/Output</v>
      </c>
      <c r="X4536" s="66" t="str">
        <f t="shared" si="118"/>
        <v>AS-Glob:DI-TuneFBE/BO_H_Drive_IF</v>
      </c>
    </row>
    <row r="4537" ht="15.75" customHeight="1">
      <c r="A4537" s="19" t="str">
        <f>Def_Sistemas_Conectores_Cabos!$A$3</f>
        <v>Diagnostico</v>
      </c>
      <c r="B4537" s="22" t="str">
        <f>Datas_Entregas!$A$2</f>
        <v>Booster/LTB</v>
      </c>
      <c r="C4537" s="25">
        <f t="array" ref="C4537">INDEX(Datas_Entregas!$B$2:$B$100, MATCH(B4537, Datas_Entregas!$A$2:$A$100, 0), 1)</f>
        <v>43266</v>
      </c>
      <c r="D4537" s="22" t="str">
        <f>Def_Status_Montagem!$A$3</f>
        <v>Verficado - Pronto para Produção</v>
      </c>
      <c r="E4537" s="163" t="str">
        <f>Def_Status_Montagem!$B$3</f>
        <v>Contratada / Etiqueta pelo DIG</v>
      </c>
      <c r="F4537" s="26" t="str">
        <f t="array" ref="F4537">INDEX(Def_Instancias_Equipamentos!$F$2:$F$1373, MATCH(K4537, Def_Instancias_Equipamentos!$D$2:$D$1373, 0), 1)</f>
        <v>Sala Racks 19&amp;20</v>
      </c>
      <c r="G4537" s="27" t="str">
        <f t="array" ref="G4537">INDEX(Def_Instancias_Equipamentos!$F$2:$F$1373, MATCH(L4537, Def_Instancias_Equipamentos!$D$2:$D$1373, 0), 1)</f>
        <v>Sala Racks 19&amp;20</v>
      </c>
      <c r="H4537" s="235" t="str">
        <f t="array" ref="H4537">INDEX(Def_Instancias_Equipamentos!$E$2:$E$5135, MATCH(K4537, Def_Instancias_Equipamentos!$D$2:$D$5135, 0), 1)</f>
        <v>IA-20RaDiag01</v>
      </c>
      <c r="I4537" s="27" t="str">
        <f t="array" ref="I4537">INDEX(Def_Instancias_Equipamentos!$E$2:$E$5135, MATCH(K4537, Def_Instancias_Equipamentos!$D$2:$D$5135, 0), 1)</f>
        <v>IA-20RaDiag01</v>
      </c>
      <c r="J4537" s="27" t="str">
        <f t="shared" si="86"/>
        <v>INTERNO</v>
      </c>
      <c r="K4537" s="28" t="str">
        <f>Def_Instancias_Equipamentos!$D$462</f>
        <v>IA-20RaDiag01:CO-NetSw </v>
      </c>
      <c r="L4537" s="19" t="str">
        <f>Def_Instancias_Equipamentos!$D$90</f>
        <v>IA-20RaDiag01:TI-EVR</v>
      </c>
      <c r="M4537" s="44" t="s">
        <v>1373</v>
      </c>
      <c r="N4537" s="45" t="s">
        <v>1089</v>
      </c>
      <c r="O4537" s="28" t="str">
        <f>Def_Sistemas_Conectores_Cabos!$B$27</f>
        <v>8P8C (RJ 45)</v>
      </c>
      <c r="P4537" s="19" t="str">
        <f>Def_Sistemas_Conectores_Cabos!$B$27</f>
        <v>8P8C (RJ 45)</v>
      </c>
      <c r="Q4537" s="27" t="str">
        <f t="shared" si="87"/>
        <v>IA-20RaDiag01:CO-NetSw /11
IA-20RaDiag01:TI-EVR/Eth</v>
      </c>
      <c r="R4537" s="69">
        <v>2.0</v>
      </c>
      <c r="S4537" s="69">
        <v>2.0</v>
      </c>
      <c r="T4537" s="19"/>
      <c r="U4537" s="32"/>
      <c r="V4537" s="270"/>
      <c r="W4537" s="271" t="str">
        <f t="shared" ref="W4537:X4537" si="119">K4537&amp;"/"&amp;M4537</f>
        <v>IA-20RaDiag01:CO-NetSw /11</v>
      </c>
      <c r="X4537" s="272" t="str">
        <f t="shared" si="119"/>
        <v>IA-20RaDiag01:TI-EVR/Eth</v>
      </c>
    </row>
    <row r="4538" ht="15.75" customHeight="1">
      <c r="A4538" s="19" t="str">
        <f>Def_Sistemas_Conectores_Cabos!$A$3</f>
        <v>Diagnostico</v>
      </c>
      <c r="B4538" s="22" t="str">
        <f>Datas_Entregas!$A$2</f>
        <v>Booster/LTB</v>
      </c>
      <c r="C4538" s="25">
        <f t="array" ref="C4538">INDEX(Datas_Entregas!$B$2:$B$100, MATCH(B4538, Datas_Entregas!$A$2:$A$100, 0), 1)</f>
        <v>43266</v>
      </c>
      <c r="D4538" s="22" t="str">
        <f>Def_Status_Montagem!$A$3</f>
        <v>Verficado - Pronto para Produção</v>
      </c>
      <c r="E4538" s="35" t="str">
        <f>Def_Status_Montagem!$B$3</f>
        <v>Contratada / Etiqueta pelo DIG</v>
      </c>
      <c r="F4538" s="26" t="str">
        <f t="array" ref="F4538">INDEX(Def_Instancias_Equipamentos!$F$2:$F$1373, MATCH(K4538, Def_Instancias_Equipamentos!$D$2:$D$1373, 0), 1)</f>
        <v>Sala Racks 19&amp;20</v>
      </c>
      <c r="G4538" s="27" t="str">
        <f t="array" ref="G4538">INDEX(Def_Instancias_Equipamentos!$F$2:$F$1373, MATCH(L4538, Def_Instancias_Equipamentos!$D$2:$D$1373, 0), 1)</f>
        <v>Sala Racks 19&amp;20</v>
      </c>
      <c r="H4538" s="26" t="str">
        <f t="array" ref="H4538">INDEX(Def_Instancias_Equipamentos!$E$2:$E$1373, MATCH(K4538, Def_Instancias_Equipamentos!$D$2:$D$1373, 0), 1)</f>
        <v>IA-20RaDiag02</v>
      </c>
      <c r="I4538" s="27" t="str">
        <f t="array" ref="I4538">INDEX(Def_Instancias_Equipamentos!$E$2:$E$1373, MATCH(L4538, Def_Instancias_Equipamentos!$D$2:$D$1373, 0), 1)</f>
        <v>IA-20RaDiag02</v>
      </c>
      <c r="J4538" s="27" t="str">
        <f t="shared" si="86"/>
        <v>INTERNO</v>
      </c>
      <c r="K4538" s="28" t="str">
        <f>Def_Instancias_Equipamentos!$D$463</f>
        <v>IA-20RaDiag02:CO-NetSw </v>
      </c>
      <c r="L4538" s="19" t="str">
        <f>Def_Instancias_Equipamentos!$D$365</f>
        <v>AS-Glob:DI-FCTDig</v>
      </c>
      <c r="M4538" s="44" t="s">
        <v>1176</v>
      </c>
      <c r="N4538" s="45" t="s">
        <v>1089</v>
      </c>
      <c r="O4538" s="28" t="str">
        <f>Def_Sistemas_Conectores_Cabos!$B$27</f>
        <v>8P8C (RJ 45)</v>
      </c>
      <c r="P4538" s="19" t="str">
        <f>Def_Sistemas_Conectores_Cabos!$B$27</f>
        <v>8P8C (RJ 45)</v>
      </c>
      <c r="Q4538" s="27" t="str">
        <f t="shared" si="87"/>
        <v>IA-20RaDiag02:CO-NetSw /7
AS-Glob:DI-FCTDig/Eth</v>
      </c>
      <c r="R4538" s="69">
        <v>1.0</v>
      </c>
      <c r="S4538" s="69">
        <v>1.0</v>
      </c>
      <c r="T4538" s="19"/>
      <c r="U4538" s="32"/>
      <c r="V4538" s="270"/>
      <c r="W4538" s="271" t="str">
        <f t="shared" ref="W4538:X4538" si="120">K4538&amp;"/"&amp;M4538</f>
        <v>IA-20RaDiag02:CO-NetSw /7</v>
      </c>
      <c r="X4538" s="272" t="str">
        <f t="shared" si="120"/>
        <v>AS-Glob:DI-FCTDig/Eth</v>
      </c>
    </row>
    <row r="4539" ht="15.75" customHeight="1">
      <c r="A4539" s="19" t="str">
        <f>Def_Sistemas_Conectores_Cabos!$A$3</f>
        <v>Diagnostico</v>
      </c>
      <c r="B4539" s="22" t="str">
        <f>Datas_Entregas!$A$2</f>
        <v>Booster/LTB</v>
      </c>
      <c r="C4539" s="25">
        <f t="array" ref="C4539">INDEX(Datas_Entregas!$B$2:$B$100, MATCH(B4539, Datas_Entregas!$A$2:$A$100, 0), 1)</f>
        <v>43266</v>
      </c>
      <c r="D4539" s="22" t="str">
        <f>Def_Status_Montagem!$A$3</f>
        <v>Verficado - Pronto para Produção</v>
      </c>
      <c r="E4539" s="35" t="str">
        <f>Def_Status_Montagem!$B$3</f>
        <v>Contratada / Etiqueta pelo DIG</v>
      </c>
      <c r="F4539" s="26" t="str">
        <f t="array" ref="F4539">INDEX(Def_Instancias_Equipamentos!$F$2:$F$1373, MATCH(K4539, Def_Instancias_Equipamentos!$D$2:$D$1373, 0), 1)</f>
        <v>Sala Racks 19&amp;20</v>
      </c>
      <c r="G4539" s="27" t="str">
        <f t="array" ref="G4539">INDEX(Def_Instancias_Equipamentos!$F$2:$F$1373, MATCH(L4539, Def_Instancias_Equipamentos!$D$2:$D$1373, 0), 1)</f>
        <v>Sala Racks 19&amp;20</v>
      </c>
      <c r="H4539" s="26" t="str">
        <f t="array" ref="H4539">INDEX(Def_Instancias_Equipamentos!$E$2:$E$1373, MATCH(K4539, Def_Instancias_Equipamentos!$D$2:$D$1373, 0), 1)</f>
        <v>IA-20RaDiag02</v>
      </c>
      <c r="I4539" s="27" t="str">
        <f t="array" ref="I4539">INDEX(Def_Instancias_Equipamentos!$E$2:$E$1373, MATCH(L4539, Def_Instancias_Equipamentos!$D$2:$D$1373, 0), 1)</f>
        <v>IA-20RaDiag02</v>
      </c>
      <c r="J4539" s="27" t="str">
        <f t="shared" si="86"/>
        <v>INTERNO</v>
      </c>
      <c r="K4539" s="28" t="str">
        <f>Def_Instancias_Equipamentos!$D$463</f>
        <v>IA-20RaDiag02:CO-NetSw </v>
      </c>
      <c r="L4539" s="19" t="str">
        <f>Def_Instancias_Equipamentos!$D$366</f>
        <v>AS-Glob:DI-FPMDig</v>
      </c>
      <c r="M4539" s="44" t="s">
        <v>1179</v>
      </c>
      <c r="N4539" s="45" t="s">
        <v>1089</v>
      </c>
      <c r="O4539" s="28" t="str">
        <f>Def_Sistemas_Conectores_Cabos!$B$27</f>
        <v>8P8C (RJ 45)</v>
      </c>
      <c r="P4539" s="19" t="str">
        <f>Def_Sistemas_Conectores_Cabos!$B$27</f>
        <v>8P8C (RJ 45)</v>
      </c>
      <c r="Q4539" s="27" t="str">
        <f t="shared" si="87"/>
        <v>IA-20RaDiag02:CO-NetSw /8
AS-Glob:DI-FPMDig/Eth</v>
      </c>
      <c r="R4539" s="69">
        <v>1.0</v>
      </c>
      <c r="S4539" s="69">
        <v>1.0</v>
      </c>
      <c r="T4539" s="19"/>
      <c r="U4539" s="32"/>
      <c r="V4539" s="270"/>
      <c r="W4539" s="271" t="str">
        <f t="shared" ref="W4539:X4539" si="121">K4539&amp;"/"&amp;M4539</f>
        <v>IA-20RaDiag02:CO-NetSw /8</v>
      </c>
      <c r="X4539" s="272" t="str">
        <f t="shared" si="121"/>
        <v>AS-Glob:DI-FPMDig/Eth</v>
      </c>
    </row>
    <row r="4540" ht="15.75" customHeight="1">
      <c r="A4540" s="266"/>
      <c r="B4540" s="267"/>
      <c r="C4540" s="268"/>
      <c r="D4540" s="267"/>
      <c r="E4540" s="269"/>
      <c r="F4540" s="214"/>
      <c r="G4540" s="215"/>
      <c r="H4540" s="214"/>
      <c r="I4540" s="215"/>
      <c r="J4540" s="215"/>
      <c r="K4540" s="273"/>
      <c r="L4540" s="266"/>
      <c r="M4540" s="274"/>
      <c r="N4540" s="275"/>
      <c r="O4540" s="273"/>
      <c r="P4540" s="266"/>
      <c r="Q4540" s="215"/>
      <c r="R4540" s="276"/>
      <c r="S4540" s="276"/>
      <c r="T4540" s="266"/>
      <c r="U4540" s="275"/>
      <c r="V4540" s="33"/>
      <c r="W4540" s="33"/>
      <c r="X4540" s="33"/>
    </row>
    <row r="4541" ht="15.75" customHeight="1">
      <c r="A4541" s="266"/>
      <c r="B4541" s="267"/>
      <c r="C4541" s="268"/>
      <c r="D4541" s="267"/>
      <c r="E4541" s="269"/>
      <c r="F4541" s="214"/>
      <c r="G4541" s="215"/>
      <c r="H4541" s="214"/>
      <c r="I4541" s="215"/>
      <c r="J4541" s="215"/>
      <c r="K4541" s="273"/>
      <c r="L4541" s="266"/>
      <c r="M4541" s="274"/>
      <c r="N4541" s="275"/>
      <c r="O4541" s="273"/>
      <c r="P4541" s="266"/>
      <c r="Q4541" s="215"/>
      <c r="R4541" s="276"/>
      <c r="S4541" s="276"/>
      <c r="T4541" s="266"/>
      <c r="U4541" s="275"/>
      <c r="V4541" s="33"/>
      <c r="W4541" s="33"/>
      <c r="X4541" s="33"/>
    </row>
    <row r="4542" ht="15.75" customHeight="1">
      <c r="A4542" s="266"/>
      <c r="B4542" s="267"/>
      <c r="C4542" s="268"/>
      <c r="D4542" s="267"/>
      <c r="E4542" s="269"/>
      <c r="F4542" s="214"/>
      <c r="G4542" s="215"/>
      <c r="H4542" s="214"/>
      <c r="I4542" s="215"/>
      <c r="J4542" s="215"/>
      <c r="K4542" s="273"/>
      <c r="L4542" s="266"/>
      <c r="M4542" s="274"/>
      <c r="N4542" s="275"/>
      <c r="O4542" s="273"/>
      <c r="P4542" s="266"/>
      <c r="Q4542" s="215"/>
      <c r="R4542" s="276"/>
      <c r="S4542" s="276"/>
      <c r="T4542" s="266"/>
      <c r="U4542" s="275"/>
      <c r="V4542" s="33"/>
      <c r="W4542" s="33"/>
      <c r="X4542" s="33"/>
    </row>
    <row r="4543" ht="15.75" customHeight="1">
      <c r="A4543" s="266"/>
      <c r="B4543" s="267"/>
      <c r="C4543" s="268"/>
      <c r="D4543" s="267"/>
      <c r="E4543" s="269"/>
      <c r="F4543" s="214"/>
      <c r="G4543" s="215"/>
      <c r="H4543" s="214"/>
      <c r="I4543" s="215"/>
      <c r="J4543" s="215"/>
      <c r="K4543" s="273"/>
      <c r="L4543" s="266"/>
      <c r="M4543" s="274"/>
      <c r="N4543" s="275"/>
      <c r="O4543" s="273"/>
      <c r="P4543" s="266"/>
      <c r="Q4543" s="215"/>
      <c r="R4543" s="276"/>
      <c r="S4543" s="276"/>
      <c r="T4543" s="266"/>
      <c r="U4543" s="275"/>
      <c r="V4543" s="33"/>
      <c r="W4543" s="33"/>
      <c r="X4543" s="33"/>
    </row>
  </sheetData>
  <autoFilter ref="$A$1:$U$4539"/>
  <hyperlinks>
    <hyperlink r:id="rId1" ref="U54"/>
  </hyperlinks>
  <printOptions/>
  <pageMargins bottom="0.75" footer="0.0" header="0.0" left="0.7" right="0.7" top="0.75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1.29"/>
    <col customWidth="1" min="2" max="2" width="13.43"/>
    <col customWidth="1" min="3" max="27" width="8.71"/>
  </cols>
  <sheetData>
    <row r="1">
      <c r="A1" s="1" t="s">
        <v>0</v>
      </c>
    </row>
    <row r="2">
      <c r="A2" s="3"/>
      <c r="B2" s="5" t="s">
        <v>3</v>
      </c>
      <c r="AA2" s="5"/>
      <c r="AB2" s="7"/>
    </row>
    <row r="3">
      <c r="A3" s="11" t="str">
        <f>Def_Sistemas_Conectores_Cabos!$C1</f>
        <v>Tipo de Cabo/Fibra</v>
      </c>
      <c r="B3" s="15">
        <v>0.25</v>
      </c>
      <c r="C3" s="15">
        <v>0.5</v>
      </c>
      <c r="D3" s="15">
        <v>1.0</v>
      </c>
      <c r="E3" s="15">
        <v>2.0</v>
      </c>
      <c r="F3" s="15">
        <v>3.0</v>
      </c>
      <c r="G3" s="15">
        <v>5.0</v>
      </c>
      <c r="H3" s="15">
        <v>10.0</v>
      </c>
      <c r="I3" s="15">
        <v>15.0</v>
      </c>
      <c r="J3" s="15">
        <v>20.0</v>
      </c>
      <c r="K3" s="15">
        <v>25.0</v>
      </c>
      <c r="L3" s="15">
        <v>30.0</v>
      </c>
      <c r="M3" s="15">
        <v>35.0</v>
      </c>
      <c r="N3" s="15">
        <v>40.0</v>
      </c>
      <c r="O3" s="15">
        <v>45.0</v>
      </c>
      <c r="P3" s="15">
        <v>50.0</v>
      </c>
      <c r="Q3" s="15">
        <v>55.0</v>
      </c>
      <c r="R3" s="15">
        <v>60.0</v>
      </c>
      <c r="S3" s="15">
        <v>65.0</v>
      </c>
      <c r="T3" s="15">
        <v>70.0</v>
      </c>
      <c r="U3" s="15">
        <v>90.0</v>
      </c>
      <c r="V3" s="15">
        <v>100.0</v>
      </c>
      <c r="W3" s="15">
        <v>110.0</v>
      </c>
      <c r="X3" s="15">
        <v>120.0</v>
      </c>
      <c r="Y3" s="15">
        <v>130.0</v>
      </c>
      <c r="Z3" s="15">
        <v>150.0</v>
      </c>
      <c r="AA3" s="15">
        <v>250.0</v>
      </c>
      <c r="AB3" s="15" t="s">
        <v>29</v>
      </c>
      <c r="AC3" s="17" t="s">
        <v>30</v>
      </c>
      <c r="AD3" s="17" t="s">
        <v>31</v>
      </c>
      <c r="AE3" s="17" t="s">
        <v>32</v>
      </c>
    </row>
    <row r="4">
      <c r="A4" s="20" t="str">
        <f>Def_Sistemas_Conectores_Cabos!$C2</f>
        <v>?</v>
      </c>
      <c r="B4">
        <f>COUNTIFS('Cabos e Fibras'!$T$2:$T$4991,$A4,'Cabos e Fibras'!$S$2:$S$4991,CONCATENATE("&lt;=",B$3),'Cabos e Fibras'!$A$2:$A$4991,"Timing*")</f>
        <v>0</v>
      </c>
      <c r="C4">
        <f>COUNTIFS('Cabos e Fibras'!$T$2:$T$4991,$A4,'Cabos e Fibras'!$S$2:$S$4991,CONCATENATE("&lt;=",C$3),'Cabos e Fibras'!$A$2:$A$4991,"Timing*")-sum(B4)</f>
        <v>0</v>
      </c>
      <c r="D4">
        <f>COUNTIFS('Cabos e Fibras'!$T$2:$T$4991,$A4,'Cabos e Fibras'!$S$2:$S$4991,CONCATENATE("&lt;=",D$3),'Cabos e Fibras'!$A$2:$A$4991,"Timing*")-SUM($B4:C4)</f>
        <v>0</v>
      </c>
      <c r="E4">
        <f>COUNTIFS('Cabos e Fibras'!$T$2:$T$4991,$A4,'Cabos e Fibras'!$S$2:$S$4991,CONCATENATE("&lt;=",E$3),'Cabos e Fibras'!$A$2:$A$4991,"Timing*")-SUM($B4:D4)</f>
        <v>0</v>
      </c>
      <c r="F4">
        <f>COUNTIFS('Cabos e Fibras'!$T$2:$T$4991,$A4,'Cabos e Fibras'!$S$2:$S$4991,CONCATENATE("&lt;=",F$3),'Cabos e Fibras'!$A$2:$A$4991,"Timing*")-SUM($B4:E4)</f>
        <v>0</v>
      </c>
      <c r="G4">
        <f>COUNTIFS('Cabos e Fibras'!$T$2:$T$4991,$A4,'Cabos e Fibras'!$S$2:$S$4991,CONCATENATE("&lt;=",G$3),'Cabos e Fibras'!$A$2:$A$4991,"Timing*")-SUM($B4:F4)</f>
        <v>0</v>
      </c>
      <c r="H4">
        <f>COUNTIFS('Cabos e Fibras'!$T$2:$T$4991,$A4,'Cabos e Fibras'!$S$2:$S$4991,CONCATENATE("&lt;=",H$3),'Cabos e Fibras'!$A$2:$A$4991,"Timing*")-SUM($B4:G4)</f>
        <v>0</v>
      </c>
      <c r="I4">
        <f>COUNTIFS('Cabos e Fibras'!$T$2:$T$4991,$A4,'Cabos e Fibras'!$S$2:$S$4991,CONCATENATE("&lt;=",I$3),'Cabos e Fibras'!$A$2:$A$4991,"Timing*")-SUM($B4:H4)</f>
        <v>0</v>
      </c>
      <c r="J4">
        <f>COUNTIFS('Cabos e Fibras'!$T$2:$T$4991,$A4,'Cabos e Fibras'!$S$2:$S$4991,CONCATENATE("&lt;=",J$3),'Cabos e Fibras'!$A$2:$A$4991,"Timing*")-SUM($B4:I4)</f>
        <v>0</v>
      </c>
      <c r="K4">
        <f>COUNTIFS('Cabos e Fibras'!$T$2:$T$4991,$A4,'Cabos e Fibras'!$S$2:$S$4991,CONCATENATE("&lt;=",K$3),'Cabos e Fibras'!$A$2:$A$4991,"Timing*")-SUM($B4:J4)</f>
        <v>0</v>
      </c>
      <c r="L4">
        <f>COUNTIFS('Cabos e Fibras'!$T$2:$T$4991,$A4,'Cabos e Fibras'!$S$2:$S$4991,CONCATENATE("&lt;=",L$3),'Cabos e Fibras'!$A$2:$A$4991,"Timing*")-SUM($B4:K4)</f>
        <v>0</v>
      </c>
      <c r="M4">
        <f>COUNTIFS('Cabos e Fibras'!$T$2:$T$4991,$A4,'Cabos e Fibras'!$S$2:$S$4991,CONCATENATE("&lt;=",M$3),'Cabos e Fibras'!$A$2:$A$4991,"Timing*")-SUM($B4:L4)</f>
        <v>0</v>
      </c>
      <c r="N4">
        <f>COUNTIFS('Cabos e Fibras'!$T$2:$T$4991,$A4,'Cabos e Fibras'!$S$2:$S$4991,CONCATENATE("&lt;=",N$3),'Cabos e Fibras'!$A$2:$A$4991,"Timing*")-SUM($B4:M4)</f>
        <v>0</v>
      </c>
      <c r="O4">
        <f>COUNTIFS('Cabos e Fibras'!$T$2:$T$4991,$A4,'Cabos e Fibras'!$S$2:$S$4991,CONCATENATE("&lt;=",O$3),'Cabos e Fibras'!$A$2:$A$4991,"Timing*")-SUM($B4:N4)</f>
        <v>0</v>
      </c>
      <c r="P4">
        <f>COUNTIFS('Cabos e Fibras'!$T$2:$T$4991,$A4,'Cabos e Fibras'!$S$2:$S$4991,CONCATENATE("&lt;=",P$3),'Cabos e Fibras'!$A$2:$A$4991,"Timing*")-SUM($B4:O4)</f>
        <v>0</v>
      </c>
      <c r="Q4">
        <f>COUNTIFS('Cabos e Fibras'!$T$2:$T$4991,$A4,'Cabos e Fibras'!$S$2:$S$4991,CONCATENATE("&lt;=",Q$3),'Cabos e Fibras'!$A$2:$A$4991,"Timing*")-SUM($B4:P4)</f>
        <v>0</v>
      </c>
      <c r="R4">
        <f>COUNTIFS('Cabos e Fibras'!$T$2:$T$4991,$A4,'Cabos e Fibras'!$S$2:$S$4991,CONCATENATE("&lt;=",R$3),'Cabos e Fibras'!$A$2:$A$4991,"Timing*")-SUM($B4:Q4)</f>
        <v>0</v>
      </c>
      <c r="S4">
        <f>COUNTIFS('Cabos e Fibras'!$T$2:$T$4991,$A4,'Cabos e Fibras'!$S$2:$S$4991,CONCATENATE("&lt;=",S$3),'Cabos e Fibras'!$A$2:$A$4991,"Timing*")-SUM($B4:R4)</f>
        <v>0</v>
      </c>
      <c r="T4">
        <f>COUNTIFS('Cabos e Fibras'!$T$2:$T$4991,$A4,'Cabos e Fibras'!$S$2:$S$4991,CONCATENATE("&lt;=",T$3),'Cabos e Fibras'!$A$2:$A$4991,"Timing*")-SUM($B4:S4)</f>
        <v>0</v>
      </c>
      <c r="U4">
        <f>COUNTIFS('Cabos e Fibras'!$T$2:$T$4991,$A4,'Cabos e Fibras'!$S$2:$S$4991,CONCATENATE("&lt;=",U$3),'Cabos e Fibras'!$A$2:$A$4991,"Timing*")-SUM($B4:T4)</f>
        <v>0</v>
      </c>
      <c r="V4">
        <f>COUNTIFS('Cabos e Fibras'!$T$2:$T$4991,$A4,'Cabos e Fibras'!$S$2:$S$4991,CONCATENATE("&lt;=",V$3),'Cabos e Fibras'!$A$2:$A$4991,"Timing*")-SUM($B4:U4)</f>
        <v>0</v>
      </c>
      <c r="W4">
        <f>COUNTIFS('Cabos e Fibras'!$T$2:$T$4991,$A4,'Cabos e Fibras'!$S$2:$S$4991,CONCATENATE("&lt;=",W$3),'Cabos e Fibras'!$A$2:$A$4991,"Timing*")-SUM($B4:V4)</f>
        <v>0</v>
      </c>
      <c r="X4">
        <f>COUNTIFS('Cabos e Fibras'!$T$2:$T$4991,$A4,'Cabos e Fibras'!$S$2:$S$4991,CONCATENATE("&lt;=",X$3),'Cabos e Fibras'!$A$2:$A$4991,"Timing*")-SUM($B4:W4)</f>
        <v>0</v>
      </c>
      <c r="Y4">
        <f>COUNTIFS('Cabos e Fibras'!$T$2:$T$4991,$A4,'Cabos e Fibras'!$S$2:$S$4991,CONCATENATE("&lt;=",Y$3),'Cabos e Fibras'!$A$2:$A$4991,"Timing*")-SUM($B4:X4)</f>
        <v>0</v>
      </c>
      <c r="Z4">
        <f>COUNTIFS('Cabos e Fibras'!$T$2:$T$4991,$A4,'Cabos e Fibras'!$S$2:$S$4991,CONCATENATE("&lt;=",Z$3),'Cabos e Fibras'!$A$2:$A$4991,"Timing*")-SUM($B4:Y4)</f>
        <v>0</v>
      </c>
      <c r="AA4">
        <f>COUNTIFS('Cabos e Fibras'!$T$2:$T$4991,$A4,'Cabos e Fibras'!$S$2:$S$4991,CONCATENATE("&lt;=",AA$3),'Cabos e Fibras'!$A$2:$A$4991,"Timing*")-SUM($B4:Z4)</f>
        <v>0</v>
      </c>
      <c r="AB4" s="34">
        <f t="shared" ref="AB4:AB18" si="1">SUMPRODUCT($B$3:$L$3,B4:L4)</f>
        <v>0</v>
      </c>
      <c r="AC4">
        <f t="shared" ref="AC4:AC18" si="2">sum(B4:Z4)</f>
        <v>0</v>
      </c>
      <c r="AD4">
        <f>COUNTIFS('Cabos e Fibras'!$T$2:$T$4991,$A4,'Cabos e Fibras'!$A$2:$A$4991,"Timing*")</f>
        <v>0</v>
      </c>
      <c r="AE4">
        <f t="shared" ref="AE4:AE19" si="3">AD4-AC4</f>
        <v>0</v>
      </c>
    </row>
    <row r="5">
      <c r="A5" s="20" t="str">
        <f>Def_Sistemas_Conectores_Cabos!$C3</f>
        <v>Fibra OM4 duplex</v>
      </c>
      <c r="B5">
        <f>COUNTIFS('Cabos e Fibras'!$T$2:$T$4991,$A5,'Cabos e Fibras'!$S$2:$S$4991,CONCATENATE("&lt;=",B$3),'Cabos e Fibras'!$A$2:$A$4991,"Timing*")</f>
        <v>0</v>
      </c>
      <c r="C5">
        <f>COUNTIFS('Cabos e Fibras'!$T$2:$T$4991,$A5,'Cabos e Fibras'!$S$2:$S$4991,CONCATENATE("&lt;=",C$3),'Cabos e Fibras'!$A$2:$A$4991,"Timing*")-sum(B5)</f>
        <v>0</v>
      </c>
      <c r="D5">
        <f>COUNTIFS('Cabos e Fibras'!$T$2:$T$4991,$A5,'Cabos e Fibras'!$S$2:$S$4991,CONCATENATE("&lt;=",D$3),'Cabos e Fibras'!$A$2:$A$4991,"Timing*")-SUM($B5:C5)</f>
        <v>0</v>
      </c>
      <c r="E5">
        <f>COUNTIFS('Cabos e Fibras'!$T$2:$T$4991,$A5,'Cabos e Fibras'!$S$2:$S$4991,CONCATENATE("&lt;=",E$3),'Cabos e Fibras'!$A$2:$A$4991,"Timing*")-SUM($B5:D5)</f>
        <v>0</v>
      </c>
      <c r="F5">
        <f>COUNTIFS('Cabos e Fibras'!$T$2:$T$4991,$A5,'Cabos e Fibras'!$S$2:$S$4991,CONCATENATE("&lt;=",F$3),'Cabos e Fibras'!$A$2:$A$4991,"Timing*")-SUM($B5:E5)</f>
        <v>27</v>
      </c>
      <c r="G5">
        <f>COUNTIFS('Cabos e Fibras'!$T$2:$T$4991,$A5,'Cabos e Fibras'!$S$2:$S$4991,CONCATENATE("&lt;=",G$3),'Cabos e Fibras'!$A$2:$A$4991,"Timing*")-SUM($B5:F5)</f>
        <v>0</v>
      </c>
      <c r="H5">
        <f>COUNTIFS('Cabos e Fibras'!$T$2:$T$4991,$A5,'Cabos e Fibras'!$S$2:$S$4991,CONCATENATE("&lt;=",H$3),'Cabos e Fibras'!$A$2:$A$4991,"Timing*")-SUM($B5:G5)</f>
        <v>0</v>
      </c>
      <c r="I5">
        <f>COUNTIFS('Cabos e Fibras'!$T$2:$T$4991,$A5,'Cabos e Fibras'!$S$2:$S$4991,CONCATENATE("&lt;=",I$3),'Cabos e Fibras'!$A$2:$A$4991,"Timing*")-SUM($B5:H5)</f>
        <v>17</v>
      </c>
      <c r="J5">
        <f>COUNTIFS('Cabos e Fibras'!$T$2:$T$4991,$A5,'Cabos e Fibras'!$S$2:$S$4991,CONCATENATE("&lt;=",J$3),'Cabos e Fibras'!$A$2:$A$4991,"Timing*")-SUM($B5:I5)</f>
        <v>2</v>
      </c>
      <c r="K5">
        <f>COUNTIFS('Cabos e Fibras'!$T$2:$T$4991,$A5,'Cabos e Fibras'!$S$2:$S$4991,CONCATENATE("&lt;=",K$3),'Cabos e Fibras'!$A$2:$A$4991,"Timing*")-SUM($B5:J5)</f>
        <v>2</v>
      </c>
      <c r="L5">
        <f>COUNTIFS('Cabos e Fibras'!$T$2:$T$4991,$A5,'Cabos e Fibras'!$S$2:$S$4991,CONCATENATE("&lt;=",L$3),'Cabos e Fibras'!$A$2:$A$4991,"Timing*")-SUM($B5:K5)</f>
        <v>0</v>
      </c>
      <c r="M5">
        <f>COUNTIFS('Cabos e Fibras'!$T$2:$T$4991,$A5,'Cabos e Fibras'!$S$2:$S$4991,CONCATENATE("&lt;=",M$3),'Cabos e Fibras'!$A$2:$A$4991,"Timing*")-SUM($B5:L5)</f>
        <v>0</v>
      </c>
      <c r="N5">
        <f>COUNTIFS('Cabos e Fibras'!$T$2:$T$4991,$A5,'Cabos e Fibras'!$S$2:$S$4991,CONCATENATE("&lt;=",N$3),'Cabos e Fibras'!$A$2:$A$4991,"Timing*")-SUM($B5:M5)</f>
        <v>1</v>
      </c>
      <c r="O5">
        <f>COUNTIFS('Cabos e Fibras'!$T$2:$T$4991,$A5,'Cabos e Fibras'!$S$2:$S$4991,CONCATENATE("&lt;=",O$3),'Cabos e Fibras'!$A$2:$A$4991,"Timing*")-SUM($B5:N5)</f>
        <v>1</v>
      </c>
      <c r="P5">
        <f>COUNTIFS('Cabos e Fibras'!$T$2:$T$4991,$A5,'Cabos e Fibras'!$S$2:$S$4991,CONCATENATE("&lt;=",P$3),'Cabos e Fibras'!$A$2:$A$4991,"Timing*")-SUM($B5:O5)</f>
        <v>1</v>
      </c>
      <c r="Q5">
        <f>COUNTIFS('Cabos e Fibras'!$T$2:$T$4991,$A5,'Cabos e Fibras'!$S$2:$S$4991,CONCATENATE("&lt;=",Q$3),'Cabos e Fibras'!$A$2:$A$4991,"Timing*")-SUM($B5:P5)</f>
        <v>1</v>
      </c>
      <c r="R5">
        <f>COUNTIFS('Cabos e Fibras'!$T$2:$T$4991,$A5,'Cabos e Fibras'!$S$2:$S$4991,CONCATENATE("&lt;=",R$3),'Cabos e Fibras'!$A$2:$A$4991,"Timing*")-SUM($B5:Q5)</f>
        <v>0</v>
      </c>
      <c r="S5">
        <f>COUNTIFS('Cabos e Fibras'!$T$2:$T$4991,$A5,'Cabos e Fibras'!$S$2:$S$4991,CONCATENATE("&lt;=",S$3),'Cabos e Fibras'!$A$2:$A$4991,"Timing*")-SUM($B5:R5)</f>
        <v>1</v>
      </c>
      <c r="T5">
        <f>COUNTIFS('Cabos e Fibras'!$T$2:$T$4991,$A5,'Cabos e Fibras'!$S$2:$S$4991,CONCATENATE("&lt;=",T$3),'Cabos e Fibras'!$A$2:$A$4991,"Timing*")-SUM($B5:S5)</f>
        <v>0</v>
      </c>
      <c r="U5">
        <f>COUNTIFS('Cabos e Fibras'!$T$2:$T$4991,$A5,'Cabos e Fibras'!$S$2:$S$4991,CONCATENATE("&lt;=",U$3),'Cabos e Fibras'!$A$2:$A$4991,"Timing*")-SUM($B5:T5)</f>
        <v>0</v>
      </c>
      <c r="V5">
        <f>COUNTIFS('Cabos e Fibras'!$T$2:$T$4991,$A5,'Cabos e Fibras'!$S$2:$S$4991,CONCATENATE("&lt;=",V$3),'Cabos e Fibras'!$A$2:$A$4991,"Timing*")-SUM($B5:U5)</f>
        <v>0</v>
      </c>
      <c r="W5">
        <f>COUNTIFS('Cabos e Fibras'!$T$2:$T$4991,$A5,'Cabos e Fibras'!$S$2:$S$4991,CONCATENATE("&lt;=",W$3),'Cabos e Fibras'!$A$2:$A$4991,"Timing*")-SUM($B5:V5)</f>
        <v>0</v>
      </c>
      <c r="X5">
        <f>COUNTIFS('Cabos e Fibras'!$T$2:$T$4991,$A5,'Cabos e Fibras'!$S$2:$S$4991,CONCATENATE("&lt;=",X$3),'Cabos e Fibras'!$A$2:$A$4991,"Timing*")-SUM($B5:W5)</f>
        <v>0</v>
      </c>
      <c r="Y5">
        <f>COUNTIFS('Cabos e Fibras'!$T$2:$T$4991,$A5,'Cabos e Fibras'!$S$2:$S$4991,CONCATENATE("&lt;=",Y$3),'Cabos e Fibras'!$A$2:$A$4991,"Timing*")-SUM($B5:X5)</f>
        <v>0</v>
      </c>
      <c r="Z5">
        <f>COUNTIFS('Cabos e Fibras'!$T$2:$T$4991,$A5,'Cabos e Fibras'!$S$2:$S$4991,CONCATENATE("&lt;=",Z$3),'Cabos e Fibras'!$A$2:$A$4991,"Timing*")-SUM($B5:Y5)</f>
        <v>0</v>
      </c>
      <c r="AA5">
        <f>COUNTIFS('Cabos e Fibras'!$T$2:$T$4991,$A5,'Cabos e Fibras'!$S$2:$S$4991,CONCATENATE("&lt;=",AA$3),'Cabos e Fibras'!$A$2:$A$4991,"Timing*")-SUM($B5:Z5)</f>
        <v>0</v>
      </c>
      <c r="AB5" s="34">
        <f t="shared" si="1"/>
        <v>426</v>
      </c>
      <c r="AC5">
        <f t="shared" si="2"/>
        <v>53</v>
      </c>
      <c r="AD5">
        <f>COUNTIFS('Cabos e Fibras'!$T$2:$T$4991,$A5,'Cabos e Fibras'!$A$2:$A$4991,"Timing*")</f>
        <v>108</v>
      </c>
      <c r="AE5">
        <f t="shared" si="3"/>
        <v>55</v>
      </c>
    </row>
    <row r="6">
      <c r="A6" s="20" t="str">
        <f>Def_Sistemas_Conectores_Cabos!$C4</f>
        <v>Fibra OM4 simplex</v>
      </c>
      <c r="B6">
        <f>COUNTIFS('Cabos e Fibras'!$T$2:$T$4991,$A6,'Cabos e Fibras'!$S$2:$S$4991,CONCATENATE("&lt;=",B$3),'Cabos e Fibras'!$A$2:$A$4991,"Timing*")</f>
        <v>0</v>
      </c>
      <c r="C6">
        <f>COUNTIFS('Cabos e Fibras'!$T$2:$T$4991,$A6,'Cabos e Fibras'!$S$2:$S$4991,CONCATENATE("&lt;=",C$3),'Cabos e Fibras'!$A$2:$A$4991,"Timing*")-sum(B6)</f>
        <v>0</v>
      </c>
      <c r="D6">
        <f>COUNTIFS('Cabos e Fibras'!$T$2:$T$4991,$A6,'Cabos e Fibras'!$S$2:$S$4991,CONCATENATE("&lt;=",D$3),'Cabos e Fibras'!$A$2:$A$4991,"Timing*")-SUM($B6:C6)</f>
        <v>0</v>
      </c>
      <c r="E6">
        <f>COUNTIFS('Cabos e Fibras'!$T$2:$T$4991,$A6,'Cabos e Fibras'!$S$2:$S$4991,CONCATENATE("&lt;=",E$3),'Cabos e Fibras'!$A$2:$A$4991,"Timing*")-SUM($B6:D6)</f>
        <v>0</v>
      </c>
      <c r="F6">
        <f>COUNTIFS('Cabos e Fibras'!$T$2:$T$4991,$A6,'Cabos e Fibras'!$S$2:$S$4991,CONCATENATE("&lt;=",F$3),'Cabos e Fibras'!$A$2:$A$4991,"Timing*")-SUM($B6:E6)</f>
        <v>0</v>
      </c>
      <c r="G6">
        <f>COUNTIFS('Cabos e Fibras'!$T$2:$T$4991,$A6,'Cabos e Fibras'!$S$2:$S$4991,CONCATENATE("&lt;=",G$3),'Cabos e Fibras'!$A$2:$A$4991,"Timing*")-SUM($B6:F6)</f>
        <v>0</v>
      </c>
      <c r="H6">
        <f>COUNTIFS('Cabos e Fibras'!$T$2:$T$4991,$A6,'Cabos e Fibras'!$S$2:$S$4991,CONCATENATE("&lt;=",H$3),'Cabos e Fibras'!$A$2:$A$4991,"Timing*")-SUM($B6:G6)</f>
        <v>0</v>
      </c>
      <c r="I6">
        <f>COUNTIFS('Cabos e Fibras'!$T$2:$T$4991,$A6,'Cabos e Fibras'!$S$2:$S$4991,CONCATENATE("&lt;=",I$3),'Cabos e Fibras'!$A$2:$A$4991,"Timing*")-SUM($B6:H6)</f>
        <v>0</v>
      </c>
      <c r="J6">
        <f>COUNTIFS('Cabos e Fibras'!$T$2:$T$4991,$A6,'Cabos e Fibras'!$S$2:$S$4991,CONCATENATE("&lt;=",J$3),'Cabos e Fibras'!$A$2:$A$4991,"Timing*")-SUM($B6:I6)</f>
        <v>0</v>
      </c>
      <c r="K6">
        <f>COUNTIFS('Cabos e Fibras'!$T$2:$T$4991,$A6,'Cabos e Fibras'!$S$2:$S$4991,CONCATENATE("&lt;=",K$3),'Cabos e Fibras'!$A$2:$A$4991,"Timing*")-SUM($B6:J6)</f>
        <v>0</v>
      </c>
      <c r="L6">
        <f>COUNTIFS('Cabos e Fibras'!$T$2:$T$4991,$A6,'Cabos e Fibras'!$S$2:$S$4991,CONCATENATE("&lt;=",L$3),'Cabos e Fibras'!$A$2:$A$4991,"Timing*")-SUM($B6:K6)</f>
        <v>0</v>
      </c>
      <c r="M6">
        <f>COUNTIFS('Cabos e Fibras'!$T$2:$T$4991,$A6,'Cabos e Fibras'!$S$2:$S$4991,CONCATENATE("&lt;=",M$3),'Cabos e Fibras'!$A$2:$A$4991,"Timing*")-SUM($B6:L6)</f>
        <v>0</v>
      </c>
      <c r="N6">
        <f>COUNTIFS('Cabos e Fibras'!$T$2:$T$4991,$A6,'Cabos e Fibras'!$S$2:$S$4991,CONCATENATE("&lt;=",N$3),'Cabos e Fibras'!$A$2:$A$4991,"Timing*")-SUM($B6:M6)</f>
        <v>0</v>
      </c>
      <c r="O6">
        <f>COUNTIFS('Cabos e Fibras'!$T$2:$T$4991,$A6,'Cabos e Fibras'!$S$2:$S$4991,CONCATENATE("&lt;=",O$3),'Cabos e Fibras'!$A$2:$A$4991,"Timing*")-SUM($B6:N6)</f>
        <v>0</v>
      </c>
      <c r="P6">
        <f>COUNTIFS('Cabos e Fibras'!$T$2:$T$4991,$A6,'Cabos e Fibras'!$S$2:$S$4991,CONCATENATE("&lt;=",P$3),'Cabos e Fibras'!$A$2:$A$4991,"Timing*")-SUM($B6:O6)</f>
        <v>0</v>
      </c>
      <c r="Q6">
        <f>COUNTIFS('Cabos e Fibras'!$T$2:$T$4991,$A6,'Cabos e Fibras'!$S$2:$S$4991,CONCATENATE("&lt;=",Q$3),'Cabos e Fibras'!$A$2:$A$4991,"Timing*")-SUM($B6:P6)</f>
        <v>0</v>
      </c>
      <c r="R6">
        <f>COUNTIFS('Cabos e Fibras'!$T$2:$T$4991,$A6,'Cabos e Fibras'!$S$2:$S$4991,CONCATENATE("&lt;=",R$3),'Cabos e Fibras'!$A$2:$A$4991,"Timing*")-SUM($B6:Q6)</f>
        <v>0</v>
      </c>
      <c r="S6">
        <f>COUNTIFS('Cabos e Fibras'!$T$2:$T$4991,$A6,'Cabos e Fibras'!$S$2:$S$4991,CONCATENATE("&lt;=",S$3),'Cabos e Fibras'!$A$2:$A$4991,"Timing*")-SUM($B6:R6)</f>
        <v>0</v>
      </c>
      <c r="T6">
        <f>COUNTIFS('Cabos e Fibras'!$T$2:$T$4991,$A6,'Cabos e Fibras'!$S$2:$S$4991,CONCATENATE("&lt;=",T$3),'Cabos e Fibras'!$A$2:$A$4991,"Timing*")-SUM($B6:S6)</f>
        <v>0</v>
      </c>
      <c r="U6">
        <f>COUNTIFS('Cabos e Fibras'!$T$2:$T$4991,$A6,'Cabos e Fibras'!$S$2:$S$4991,CONCATENATE("&lt;=",U$3),'Cabos e Fibras'!$A$2:$A$4991,"Timing*")-SUM($B6:T6)</f>
        <v>0</v>
      </c>
      <c r="V6">
        <f>COUNTIFS('Cabos e Fibras'!$T$2:$T$4991,$A6,'Cabos e Fibras'!$S$2:$S$4991,CONCATENATE("&lt;=",V$3),'Cabos e Fibras'!$A$2:$A$4991,"Timing*")-SUM($B6:U6)</f>
        <v>0</v>
      </c>
      <c r="W6">
        <f>COUNTIFS('Cabos e Fibras'!$T$2:$T$4991,$A6,'Cabos e Fibras'!$S$2:$S$4991,CONCATENATE("&lt;=",W$3),'Cabos e Fibras'!$A$2:$A$4991,"Timing*")-SUM($B6:V6)</f>
        <v>0</v>
      </c>
      <c r="X6">
        <f>COUNTIFS('Cabos e Fibras'!$T$2:$T$4991,$A6,'Cabos e Fibras'!$S$2:$S$4991,CONCATENATE("&lt;=",X$3),'Cabos e Fibras'!$A$2:$A$4991,"Timing*")-SUM($B6:W6)</f>
        <v>0</v>
      </c>
      <c r="Y6">
        <f>COUNTIFS('Cabos e Fibras'!$T$2:$T$4991,$A6,'Cabos e Fibras'!$S$2:$S$4991,CONCATENATE("&lt;=",Y$3),'Cabos e Fibras'!$A$2:$A$4991,"Timing*")-SUM($B6:X6)</f>
        <v>0</v>
      </c>
      <c r="Z6">
        <f>COUNTIFS('Cabos e Fibras'!$T$2:$T$4991,$A6,'Cabos e Fibras'!$S$2:$S$4991,CONCATENATE("&lt;=",Z$3),'Cabos e Fibras'!$A$2:$A$4991,"Timing*")-SUM($B6:Y6)</f>
        <v>0</v>
      </c>
      <c r="AA6">
        <f>COUNTIFS('Cabos e Fibras'!$T$2:$T$4991,$A6,'Cabos e Fibras'!$S$2:$S$4991,CONCATENATE("&lt;=",AA$3),'Cabos e Fibras'!$A$2:$A$4991,"Timing*")-SUM($B6:Z6)</f>
        <v>0</v>
      </c>
      <c r="AB6" s="34">
        <f t="shared" si="1"/>
        <v>0</v>
      </c>
      <c r="AC6">
        <f t="shared" si="2"/>
        <v>0</v>
      </c>
      <c r="AD6">
        <f>COUNTIFS('Cabos e Fibras'!$T$2:$T$4991,$A6,'Cabos e Fibras'!$A$2:$A$4991,"Timing*")</f>
        <v>0</v>
      </c>
      <c r="AE6">
        <f t="shared" si="3"/>
        <v>0</v>
      </c>
    </row>
    <row r="7">
      <c r="A7" s="20" t="str">
        <f>Def_Sistemas_Conectores_Cabos!$C5</f>
        <v>Fibra Monomodo simplex</v>
      </c>
      <c r="B7">
        <f>COUNTIFS('Cabos e Fibras'!$T$2:$T$4991,$A7,'Cabos e Fibras'!$S$2:$S$4991,CONCATENATE("&lt;=",B$3),'Cabos e Fibras'!$A$2:$A$4991,"Timing*")</f>
        <v>0</v>
      </c>
      <c r="C7">
        <f>COUNTIFS('Cabos e Fibras'!$T$2:$T$4991,$A7,'Cabos e Fibras'!$S$2:$S$4991,CONCATENATE("&lt;=",C$3),'Cabos e Fibras'!$A$2:$A$4991,"Timing*")-sum(B7)</f>
        <v>0</v>
      </c>
      <c r="D7">
        <f>COUNTIFS('Cabos e Fibras'!$T$2:$T$4991,$A7,'Cabos e Fibras'!$S$2:$S$4991,CONCATENATE("&lt;=",D$3),'Cabos e Fibras'!$A$2:$A$4991,"Timing*")-SUM($B7:C7)</f>
        <v>0</v>
      </c>
      <c r="E7">
        <f>COUNTIFS('Cabos e Fibras'!$T$2:$T$4991,$A7,'Cabos e Fibras'!$S$2:$S$4991,CONCATENATE("&lt;=",E$3),'Cabos e Fibras'!$A$2:$A$4991,"Timing*")-SUM($B7:D7)</f>
        <v>0</v>
      </c>
      <c r="F7">
        <f>COUNTIFS('Cabos e Fibras'!$T$2:$T$4991,$A7,'Cabos e Fibras'!$S$2:$S$4991,CONCATENATE("&lt;=",F$3),'Cabos e Fibras'!$A$2:$A$4991,"Timing*")-SUM($B7:E7)</f>
        <v>0</v>
      </c>
      <c r="G7">
        <f>COUNTIFS('Cabos e Fibras'!$T$2:$T$4991,$A7,'Cabos e Fibras'!$S$2:$S$4991,CONCATENATE("&lt;=",G$3),'Cabos e Fibras'!$A$2:$A$4991,"Timing*")-SUM($B7:F7)</f>
        <v>0</v>
      </c>
      <c r="H7">
        <f>COUNTIFS('Cabos e Fibras'!$T$2:$T$4991,$A7,'Cabos e Fibras'!$S$2:$S$4991,CONCATENATE("&lt;=",H$3),'Cabos e Fibras'!$A$2:$A$4991,"Timing*")-SUM($B7:G7)</f>
        <v>0</v>
      </c>
      <c r="I7">
        <f>COUNTIFS('Cabos e Fibras'!$T$2:$T$4991,$A7,'Cabos e Fibras'!$S$2:$S$4991,CONCATENATE("&lt;=",I$3),'Cabos e Fibras'!$A$2:$A$4991,"Timing*")-SUM($B7:H7)</f>
        <v>0</v>
      </c>
      <c r="J7">
        <f>COUNTIFS('Cabos e Fibras'!$T$2:$T$4991,$A7,'Cabos e Fibras'!$S$2:$S$4991,CONCATENATE("&lt;=",J$3),'Cabos e Fibras'!$A$2:$A$4991,"Timing*")-SUM($B7:I7)</f>
        <v>0</v>
      </c>
      <c r="K7">
        <f>COUNTIFS('Cabos e Fibras'!$T$2:$T$4991,$A7,'Cabos e Fibras'!$S$2:$S$4991,CONCATENATE("&lt;=",K$3),'Cabos e Fibras'!$A$2:$A$4991,"Timing*")-SUM($B7:J7)</f>
        <v>0</v>
      </c>
      <c r="L7">
        <f>COUNTIFS('Cabos e Fibras'!$T$2:$T$4991,$A7,'Cabos e Fibras'!$S$2:$S$4991,CONCATENATE("&lt;=",L$3),'Cabos e Fibras'!$A$2:$A$4991,"Timing*")-SUM($B7:K7)</f>
        <v>0</v>
      </c>
      <c r="M7">
        <f>COUNTIFS('Cabos e Fibras'!$T$2:$T$4991,$A7,'Cabos e Fibras'!$S$2:$S$4991,CONCATENATE("&lt;=",M$3),'Cabos e Fibras'!$A$2:$A$4991,"Timing*")-SUM($B7:L7)</f>
        <v>0</v>
      </c>
      <c r="N7">
        <f>COUNTIFS('Cabos e Fibras'!$T$2:$T$4991,$A7,'Cabos e Fibras'!$S$2:$S$4991,CONCATENATE("&lt;=",N$3),'Cabos e Fibras'!$A$2:$A$4991,"Timing*")-SUM($B7:M7)</f>
        <v>0</v>
      </c>
      <c r="O7">
        <f>COUNTIFS('Cabos e Fibras'!$T$2:$T$4991,$A7,'Cabos e Fibras'!$S$2:$S$4991,CONCATENATE("&lt;=",O$3),'Cabos e Fibras'!$A$2:$A$4991,"Timing*")-SUM($B7:N7)</f>
        <v>0</v>
      </c>
      <c r="P7">
        <f>COUNTIFS('Cabos e Fibras'!$T$2:$T$4991,$A7,'Cabos e Fibras'!$S$2:$S$4991,CONCATENATE("&lt;=",P$3),'Cabos e Fibras'!$A$2:$A$4991,"Timing*")-SUM($B7:O7)</f>
        <v>0</v>
      </c>
      <c r="Q7">
        <f>COUNTIFS('Cabos e Fibras'!$T$2:$T$4991,$A7,'Cabos e Fibras'!$S$2:$S$4991,CONCATENATE("&lt;=",Q$3),'Cabos e Fibras'!$A$2:$A$4991,"Timing*")-SUM($B7:P7)</f>
        <v>0</v>
      </c>
      <c r="R7">
        <f>COUNTIFS('Cabos e Fibras'!$T$2:$T$4991,$A7,'Cabos e Fibras'!$S$2:$S$4991,CONCATENATE("&lt;=",R$3),'Cabos e Fibras'!$A$2:$A$4991,"Timing*")-SUM($B7:Q7)</f>
        <v>0</v>
      </c>
      <c r="S7">
        <f>COUNTIFS('Cabos e Fibras'!$T$2:$T$4991,$A7,'Cabos e Fibras'!$S$2:$S$4991,CONCATENATE("&lt;=",S$3),'Cabos e Fibras'!$A$2:$A$4991,"Timing*")-SUM($B7:R7)</f>
        <v>0</v>
      </c>
      <c r="T7">
        <f>COUNTIFS('Cabos e Fibras'!$T$2:$T$4991,$A7,'Cabos e Fibras'!$S$2:$S$4991,CONCATENATE("&lt;=",T$3),'Cabos e Fibras'!$A$2:$A$4991,"Timing*")-SUM($B7:S7)</f>
        <v>0</v>
      </c>
      <c r="U7">
        <f>COUNTIFS('Cabos e Fibras'!$T$2:$T$4991,$A7,'Cabos e Fibras'!$S$2:$S$4991,CONCATENATE("&lt;=",U$3),'Cabos e Fibras'!$A$2:$A$4991,"Timing*")-SUM($B7:T7)</f>
        <v>0</v>
      </c>
      <c r="V7">
        <f>COUNTIFS('Cabos e Fibras'!$T$2:$T$4991,$A7,'Cabos e Fibras'!$S$2:$S$4991,CONCATENATE("&lt;=",V$3),'Cabos e Fibras'!$A$2:$A$4991,"Timing*")-SUM($B7:U7)</f>
        <v>0</v>
      </c>
      <c r="W7">
        <f>COUNTIFS('Cabos e Fibras'!$T$2:$T$4991,$A7,'Cabos e Fibras'!$S$2:$S$4991,CONCATENATE("&lt;=",W$3),'Cabos e Fibras'!$A$2:$A$4991,"Timing*")-SUM($B7:V7)</f>
        <v>0</v>
      </c>
      <c r="X7">
        <f>COUNTIFS('Cabos e Fibras'!$T$2:$T$4991,$A7,'Cabos e Fibras'!$S$2:$S$4991,CONCATENATE("&lt;=",X$3),'Cabos e Fibras'!$A$2:$A$4991,"Timing*")-SUM($B7:W7)</f>
        <v>0</v>
      </c>
      <c r="Y7">
        <f>COUNTIFS('Cabos e Fibras'!$T$2:$T$4991,$A7,'Cabos e Fibras'!$S$2:$S$4991,CONCATENATE("&lt;=",Y$3),'Cabos e Fibras'!$A$2:$A$4991,"Timing*")-SUM($B7:X7)</f>
        <v>0</v>
      </c>
      <c r="Z7">
        <f>COUNTIFS('Cabos e Fibras'!$T$2:$T$4991,$A7,'Cabos e Fibras'!$S$2:$S$4991,CONCATENATE("&lt;=",Z$3),'Cabos e Fibras'!$A$2:$A$4991,"Timing*")-SUM($B7:Y7)</f>
        <v>1</v>
      </c>
      <c r="AA7">
        <f>COUNTIFS('Cabos e Fibras'!$T$2:$T$4991,$A7,'Cabos e Fibras'!$S$2:$S$4991,CONCATENATE("&lt;=",AA$3),'Cabos e Fibras'!$A$2:$A$4991,"Timing*")-SUM($B7:Z7)</f>
        <v>0</v>
      </c>
      <c r="AB7" s="34">
        <f t="shared" si="1"/>
        <v>0</v>
      </c>
      <c r="AC7">
        <f t="shared" si="2"/>
        <v>1</v>
      </c>
      <c r="AD7">
        <f>COUNTIFS('Cabos e Fibras'!$T$2:$T$4991,$A7,'Cabos e Fibras'!$A$2:$A$4991,"Timing*")</f>
        <v>1</v>
      </c>
      <c r="AE7">
        <f t="shared" si="3"/>
        <v>0</v>
      </c>
    </row>
    <row r="8">
      <c r="A8" s="20" t="str">
        <f>Def_Sistemas_Conectores_Cabos!$C6</f>
        <v>Fibra plástica 1 mm</v>
      </c>
      <c r="B8">
        <f>COUNTIFS('Cabos e Fibras'!$T$2:$T$4991,$A8,'Cabos e Fibras'!$S$2:$S$4991,CONCATENATE("&lt;=",B$3),'Cabos e Fibras'!$A$2:$A$4991,"Timing*")</f>
        <v>0</v>
      </c>
      <c r="C8">
        <f>COUNTIFS('Cabos e Fibras'!$T$2:$T$4991,$A8,'Cabos e Fibras'!$S$2:$S$4991,CONCATENATE("&lt;=",C$3),'Cabos e Fibras'!$A$2:$A$4991,"Timing*")-sum(B8)</f>
        <v>0</v>
      </c>
      <c r="D8">
        <f>COUNTIFS('Cabos e Fibras'!$T$2:$T$4991,$A8,'Cabos e Fibras'!$S$2:$S$4991,CONCATENATE("&lt;=",D$3),'Cabos e Fibras'!$A$2:$A$4991,"Timing*")-SUM($B8:C8)</f>
        <v>8</v>
      </c>
      <c r="E8">
        <f>COUNTIFS('Cabos e Fibras'!$T$2:$T$4991,$A8,'Cabos e Fibras'!$S$2:$S$4991,CONCATENATE("&lt;=",E$3),'Cabos e Fibras'!$A$2:$A$4991,"Timing*")-SUM($B8:D8)</f>
        <v>0</v>
      </c>
      <c r="F8">
        <f>COUNTIFS('Cabos e Fibras'!$T$2:$T$4991,$A8,'Cabos e Fibras'!$S$2:$S$4991,CONCATENATE("&lt;=",F$3),'Cabos e Fibras'!$A$2:$A$4991,"Timing*")-SUM($B8:E8)</f>
        <v>0</v>
      </c>
      <c r="G8">
        <f>COUNTIFS('Cabos e Fibras'!$T$2:$T$4991,$A8,'Cabos e Fibras'!$S$2:$S$4991,CONCATENATE("&lt;=",G$3),'Cabos e Fibras'!$A$2:$A$4991,"Timing*")-SUM($B8:F8)</f>
        <v>0</v>
      </c>
      <c r="H8">
        <f>COUNTIFS('Cabos e Fibras'!$T$2:$T$4991,$A8,'Cabos e Fibras'!$S$2:$S$4991,CONCATENATE("&lt;=",H$3),'Cabos e Fibras'!$A$2:$A$4991,"Timing*")-SUM($B8:G8)</f>
        <v>18</v>
      </c>
      <c r="I8">
        <f>COUNTIFS('Cabos e Fibras'!$T$2:$T$4991,$A8,'Cabos e Fibras'!$S$2:$S$4991,CONCATENATE("&lt;=",I$3),'Cabos e Fibras'!$A$2:$A$4991,"Timing*")-SUM($B8:H8)</f>
        <v>139</v>
      </c>
      <c r="J8">
        <f>COUNTIFS('Cabos e Fibras'!$T$2:$T$4991,$A8,'Cabos e Fibras'!$S$2:$S$4991,CONCATENATE("&lt;=",J$3),'Cabos e Fibras'!$A$2:$A$4991,"Timing*")-SUM($B8:I8)</f>
        <v>14</v>
      </c>
      <c r="K8">
        <f>COUNTIFS('Cabos e Fibras'!$T$2:$T$4991,$A8,'Cabos e Fibras'!$S$2:$S$4991,CONCATENATE("&lt;=",K$3),'Cabos e Fibras'!$A$2:$A$4991,"Timing*")-SUM($B8:J8)</f>
        <v>7</v>
      </c>
      <c r="L8">
        <f>COUNTIFS('Cabos e Fibras'!$T$2:$T$4991,$A8,'Cabos e Fibras'!$S$2:$S$4991,CONCATENATE("&lt;=",L$3),'Cabos e Fibras'!$A$2:$A$4991,"Timing*")-SUM($B8:K8)</f>
        <v>18</v>
      </c>
      <c r="M8">
        <f>COUNTIFS('Cabos e Fibras'!$T$2:$T$4991,$A8,'Cabos e Fibras'!$S$2:$S$4991,CONCATENATE("&lt;=",M$3),'Cabos e Fibras'!$A$2:$A$4991,"Timing*")-SUM($B8:L8)</f>
        <v>0</v>
      </c>
      <c r="N8">
        <f>COUNTIFS('Cabos e Fibras'!$T$2:$T$4991,$A8,'Cabos e Fibras'!$S$2:$S$4991,CONCATENATE("&lt;=",N$3),'Cabos e Fibras'!$A$2:$A$4991,"Timing*")-SUM($B8:M8)</f>
        <v>0</v>
      </c>
      <c r="O8">
        <f>COUNTIFS('Cabos e Fibras'!$T$2:$T$4991,$A8,'Cabos e Fibras'!$S$2:$S$4991,CONCATENATE("&lt;=",O$3),'Cabos e Fibras'!$A$2:$A$4991,"Timing*")-SUM($B8:N8)</f>
        <v>0</v>
      </c>
      <c r="P8">
        <f>COUNTIFS('Cabos e Fibras'!$T$2:$T$4991,$A8,'Cabos e Fibras'!$S$2:$S$4991,CONCATENATE("&lt;=",P$3),'Cabos e Fibras'!$A$2:$A$4991,"Timing*")-SUM($B8:O8)</f>
        <v>0</v>
      </c>
      <c r="Q8">
        <f>COUNTIFS('Cabos e Fibras'!$T$2:$T$4991,$A8,'Cabos e Fibras'!$S$2:$S$4991,CONCATENATE("&lt;=",Q$3),'Cabos e Fibras'!$A$2:$A$4991,"Timing*")-SUM($B8:P8)</f>
        <v>0</v>
      </c>
      <c r="R8">
        <f>COUNTIFS('Cabos e Fibras'!$T$2:$T$4991,$A8,'Cabos e Fibras'!$S$2:$S$4991,CONCATENATE("&lt;=",R$3),'Cabos e Fibras'!$A$2:$A$4991,"Timing*")-SUM($B8:Q8)</f>
        <v>0</v>
      </c>
      <c r="S8">
        <f>COUNTIFS('Cabos e Fibras'!$T$2:$T$4991,$A8,'Cabos e Fibras'!$S$2:$S$4991,CONCATENATE("&lt;=",S$3),'Cabos e Fibras'!$A$2:$A$4991,"Timing*")-SUM($B8:R8)</f>
        <v>0</v>
      </c>
      <c r="T8">
        <f>COUNTIFS('Cabos e Fibras'!$T$2:$T$4991,$A8,'Cabos e Fibras'!$S$2:$S$4991,CONCATENATE("&lt;=",T$3),'Cabos e Fibras'!$A$2:$A$4991,"Timing*")-SUM($B8:S8)</f>
        <v>0</v>
      </c>
      <c r="U8">
        <f>COUNTIFS('Cabos e Fibras'!$T$2:$T$4991,$A8,'Cabos e Fibras'!$S$2:$S$4991,CONCATENATE("&lt;=",U$3),'Cabos e Fibras'!$A$2:$A$4991,"Timing*")-SUM($B8:T8)</f>
        <v>0</v>
      </c>
      <c r="V8">
        <f>COUNTIFS('Cabos e Fibras'!$T$2:$T$4991,$A8,'Cabos e Fibras'!$S$2:$S$4991,CONCATENATE("&lt;=",V$3),'Cabos e Fibras'!$A$2:$A$4991,"Timing*")-SUM($B8:U8)</f>
        <v>0</v>
      </c>
      <c r="W8">
        <f>COUNTIFS('Cabos e Fibras'!$T$2:$T$4991,$A8,'Cabos e Fibras'!$S$2:$S$4991,CONCATENATE("&lt;=",W$3),'Cabos e Fibras'!$A$2:$A$4991,"Timing*")-SUM($B8:V8)</f>
        <v>0</v>
      </c>
      <c r="X8">
        <f>COUNTIFS('Cabos e Fibras'!$T$2:$T$4991,$A8,'Cabos e Fibras'!$S$2:$S$4991,CONCATENATE("&lt;=",X$3),'Cabos e Fibras'!$A$2:$A$4991,"Timing*")-SUM($B8:W8)</f>
        <v>0</v>
      </c>
      <c r="Y8">
        <f>COUNTIFS('Cabos e Fibras'!$T$2:$T$4991,$A8,'Cabos e Fibras'!$S$2:$S$4991,CONCATENATE("&lt;=",Y$3),'Cabos e Fibras'!$A$2:$A$4991,"Timing*")-SUM($B8:X8)</f>
        <v>0</v>
      </c>
      <c r="Z8">
        <f>COUNTIFS('Cabos e Fibras'!$T$2:$T$4991,$A8,'Cabos e Fibras'!$S$2:$S$4991,CONCATENATE("&lt;=",Z$3),'Cabos e Fibras'!$A$2:$A$4991,"Timing*")-SUM($B8:Y8)</f>
        <v>0</v>
      </c>
      <c r="AA8">
        <f>COUNTIFS('Cabos e Fibras'!$T$2:$T$4991,$A8,'Cabos e Fibras'!$S$2:$S$4991,CONCATENATE("&lt;=",AA$3),'Cabos e Fibras'!$A$2:$A$4991,"Timing*")-SUM($B8:Z8)</f>
        <v>0</v>
      </c>
      <c r="AB8" s="34">
        <f t="shared" si="1"/>
        <v>3268</v>
      </c>
      <c r="AC8">
        <f t="shared" si="2"/>
        <v>204</v>
      </c>
      <c r="AD8">
        <f>COUNTIFS('Cabos e Fibras'!$T$2:$T$4991,$A8,'Cabos e Fibras'!$A$2:$A$4991,"Timing*")</f>
        <v>204</v>
      </c>
      <c r="AE8">
        <f t="shared" si="3"/>
        <v>0</v>
      </c>
    </row>
    <row r="9">
      <c r="A9" s="20" t="str">
        <f>Def_Sistemas_Conectores_Cabos!$C7</f>
        <v>Cabo coaxial</v>
      </c>
      <c r="B9">
        <f>COUNTIFS('Cabos e Fibras'!$T$2:$T$4991,$A9,'Cabos e Fibras'!$S$2:$S$4991,CONCATENATE("&lt;=",B$3),'Cabos e Fibras'!$A$2:$A$4991,"Timing*")</f>
        <v>0</v>
      </c>
      <c r="C9">
        <f>COUNTIFS('Cabos e Fibras'!$T$2:$T$4991,$A9,'Cabos e Fibras'!$S$2:$S$4991,CONCATENATE("&lt;=",C$3),'Cabos e Fibras'!$A$2:$A$4991,"Timing*")-sum(B9)</f>
        <v>0</v>
      </c>
      <c r="D9">
        <f>COUNTIFS('Cabos e Fibras'!$T$2:$T$4991,$A9,'Cabos e Fibras'!$S$2:$S$4991,CONCATENATE("&lt;=",D$3),'Cabos e Fibras'!$A$2:$A$4991,"Timing*")-SUM($B9:C9)</f>
        <v>0</v>
      </c>
      <c r="E9">
        <f>COUNTIFS('Cabos e Fibras'!$T$2:$T$4991,$A9,'Cabos e Fibras'!$S$2:$S$4991,CONCATENATE("&lt;=",E$3),'Cabos e Fibras'!$A$2:$A$4991,"Timing*")-SUM($B9:D9)</f>
        <v>0</v>
      </c>
      <c r="F9">
        <f>COUNTIFS('Cabos e Fibras'!$T$2:$T$4991,$A9,'Cabos e Fibras'!$S$2:$S$4991,CONCATENATE("&lt;=",F$3),'Cabos e Fibras'!$A$2:$A$4991,"Timing*")-SUM($B9:E9)</f>
        <v>0</v>
      </c>
      <c r="G9">
        <f>COUNTIFS('Cabos e Fibras'!$T$2:$T$4991,$A9,'Cabos e Fibras'!$S$2:$S$4991,CONCATENATE("&lt;=",G$3),'Cabos e Fibras'!$A$2:$A$4991,"Timing*")-SUM($B9:F9)</f>
        <v>0</v>
      </c>
      <c r="H9">
        <f>COUNTIFS('Cabos e Fibras'!$T$2:$T$4991,$A9,'Cabos e Fibras'!$S$2:$S$4991,CONCATENATE("&lt;=",H$3),'Cabos e Fibras'!$A$2:$A$4991,"Timing*")-SUM($B9:G9)</f>
        <v>0</v>
      </c>
      <c r="I9">
        <f>COUNTIFS('Cabos e Fibras'!$T$2:$T$4991,$A9,'Cabos e Fibras'!$S$2:$S$4991,CONCATENATE("&lt;=",I$3),'Cabos e Fibras'!$A$2:$A$4991,"Timing*")-SUM($B9:H9)</f>
        <v>0</v>
      </c>
      <c r="J9">
        <f>COUNTIFS('Cabos e Fibras'!$T$2:$T$4991,$A9,'Cabos e Fibras'!$S$2:$S$4991,CONCATENATE("&lt;=",J$3),'Cabos e Fibras'!$A$2:$A$4991,"Timing*")-SUM($B9:I9)</f>
        <v>0</v>
      </c>
      <c r="K9">
        <f>COUNTIFS('Cabos e Fibras'!$T$2:$T$4991,$A9,'Cabos e Fibras'!$S$2:$S$4991,CONCATENATE("&lt;=",K$3),'Cabos e Fibras'!$A$2:$A$4991,"Timing*")-SUM($B9:J9)</f>
        <v>0</v>
      </c>
      <c r="L9">
        <f>COUNTIFS('Cabos e Fibras'!$T$2:$T$4991,$A9,'Cabos e Fibras'!$S$2:$S$4991,CONCATENATE("&lt;=",L$3),'Cabos e Fibras'!$A$2:$A$4991,"Timing*")-SUM($B9:K9)</f>
        <v>0</v>
      </c>
      <c r="M9">
        <f>COUNTIFS('Cabos e Fibras'!$T$2:$T$4991,$A9,'Cabos e Fibras'!$S$2:$S$4991,CONCATENATE("&lt;=",M$3),'Cabos e Fibras'!$A$2:$A$4991,"Timing*")-SUM($B9:L9)</f>
        <v>0</v>
      </c>
      <c r="N9">
        <f>COUNTIFS('Cabos e Fibras'!$T$2:$T$4991,$A9,'Cabos e Fibras'!$S$2:$S$4991,CONCATENATE("&lt;=",N$3),'Cabos e Fibras'!$A$2:$A$4991,"Timing*")-SUM($B9:M9)</f>
        <v>0</v>
      </c>
      <c r="O9">
        <f>COUNTIFS('Cabos e Fibras'!$T$2:$T$4991,$A9,'Cabos e Fibras'!$S$2:$S$4991,CONCATENATE("&lt;=",O$3),'Cabos e Fibras'!$A$2:$A$4991,"Timing*")-SUM($B9:N9)</f>
        <v>0</v>
      </c>
      <c r="P9">
        <f>COUNTIFS('Cabos e Fibras'!$T$2:$T$4991,$A9,'Cabos e Fibras'!$S$2:$S$4991,CONCATENATE("&lt;=",P$3),'Cabos e Fibras'!$A$2:$A$4991,"Timing*")-SUM($B9:O9)</f>
        <v>0</v>
      </c>
      <c r="Q9">
        <f>COUNTIFS('Cabos e Fibras'!$T$2:$T$4991,$A9,'Cabos e Fibras'!$S$2:$S$4991,CONCATENATE("&lt;=",Q$3),'Cabos e Fibras'!$A$2:$A$4991,"Timing*")-SUM($B9:P9)</f>
        <v>0</v>
      </c>
      <c r="R9">
        <f>COUNTIFS('Cabos e Fibras'!$T$2:$T$4991,$A9,'Cabos e Fibras'!$S$2:$S$4991,CONCATENATE("&lt;=",R$3),'Cabos e Fibras'!$A$2:$A$4991,"Timing*")-SUM($B9:Q9)</f>
        <v>0</v>
      </c>
      <c r="S9">
        <f>COUNTIFS('Cabos e Fibras'!$T$2:$T$4991,$A9,'Cabos e Fibras'!$S$2:$S$4991,CONCATENATE("&lt;=",S$3),'Cabos e Fibras'!$A$2:$A$4991,"Timing*")-SUM($B9:R9)</f>
        <v>0</v>
      </c>
      <c r="T9">
        <f>COUNTIFS('Cabos e Fibras'!$T$2:$T$4991,$A9,'Cabos e Fibras'!$S$2:$S$4991,CONCATENATE("&lt;=",T$3),'Cabos e Fibras'!$A$2:$A$4991,"Timing*")-SUM($B9:S9)</f>
        <v>0</v>
      </c>
      <c r="U9">
        <f>COUNTIFS('Cabos e Fibras'!$T$2:$T$4991,$A9,'Cabos e Fibras'!$S$2:$S$4991,CONCATENATE("&lt;=",U$3),'Cabos e Fibras'!$A$2:$A$4991,"Timing*")-SUM($B9:T9)</f>
        <v>0</v>
      </c>
      <c r="V9">
        <f>COUNTIFS('Cabos e Fibras'!$T$2:$T$4991,$A9,'Cabos e Fibras'!$S$2:$S$4991,CONCATENATE("&lt;=",V$3),'Cabos e Fibras'!$A$2:$A$4991,"Timing*")-SUM($B9:U9)</f>
        <v>0</v>
      </c>
      <c r="W9">
        <f>COUNTIFS('Cabos e Fibras'!$T$2:$T$4991,$A9,'Cabos e Fibras'!$S$2:$S$4991,CONCATENATE("&lt;=",W$3),'Cabos e Fibras'!$A$2:$A$4991,"Timing*")-SUM($B9:V9)</f>
        <v>0</v>
      </c>
      <c r="X9">
        <f>COUNTIFS('Cabos e Fibras'!$T$2:$T$4991,$A9,'Cabos e Fibras'!$S$2:$S$4991,CONCATENATE("&lt;=",X$3),'Cabos e Fibras'!$A$2:$A$4991,"Timing*")-SUM($B9:W9)</f>
        <v>0</v>
      </c>
      <c r="Y9">
        <f>COUNTIFS('Cabos e Fibras'!$T$2:$T$4991,$A9,'Cabos e Fibras'!$S$2:$S$4991,CONCATENATE("&lt;=",Y$3),'Cabos e Fibras'!$A$2:$A$4991,"Timing*")-SUM($B9:X9)</f>
        <v>0</v>
      </c>
      <c r="Z9">
        <f>COUNTIFS('Cabos e Fibras'!$T$2:$T$4991,$A9,'Cabos e Fibras'!$S$2:$S$4991,CONCATENATE("&lt;=",Z$3),'Cabos e Fibras'!$A$2:$A$4991,"Timing*")-SUM($B9:Y9)</f>
        <v>0</v>
      </c>
      <c r="AA9">
        <f>COUNTIFS('Cabos e Fibras'!$T$2:$T$4991,$A9,'Cabos e Fibras'!$S$2:$S$4991,CONCATENATE("&lt;=",AA$3),'Cabos e Fibras'!$A$2:$A$4991,"Timing*")-SUM($B9:Z9)</f>
        <v>0</v>
      </c>
      <c r="AB9" s="34">
        <f t="shared" si="1"/>
        <v>0</v>
      </c>
      <c r="AC9">
        <f t="shared" si="2"/>
        <v>0</v>
      </c>
      <c r="AD9">
        <f>COUNTIFS('Cabos e Fibras'!$T$2:$T$4991,$A9,'Cabos e Fibras'!$A$2:$A$4991,"Timing*")</f>
        <v>0</v>
      </c>
      <c r="AE9">
        <f t="shared" si="3"/>
        <v>0</v>
      </c>
    </row>
    <row r="10">
      <c r="A10" s="20" t="str">
        <f>Def_Sistemas_Conectores_Cabos!$C8</f>
        <v>Cabo coaxial semi-rígido</v>
      </c>
      <c r="B10">
        <f>COUNTIFS('Cabos e Fibras'!$T$2:$T$4991,$A10,'Cabos e Fibras'!$S$2:$S$4991,CONCATENATE("&lt;=",B$3),'Cabos e Fibras'!$A$2:$A$4991,"Timing*")</f>
        <v>0</v>
      </c>
      <c r="C10">
        <f>COUNTIFS('Cabos e Fibras'!$T$2:$T$4991,$A10,'Cabos e Fibras'!$S$2:$S$4991,CONCATENATE("&lt;=",C$3),'Cabos e Fibras'!$A$2:$A$4991,"Timing*")-sum(B10)</f>
        <v>0</v>
      </c>
      <c r="D10">
        <f>COUNTIFS('Cabos e Fibras'!$T$2:$T$4991,$A10,'Cabos e Fibras'!$S$2:$S$4991,CONCATENATE("&lt;=",D$3),'Cabos e Fibras'!$A$2:$A$4991,"Timing*")-SUM($B10:C10)</f>
        <v>0</v>
      </c>
      <c r="E10">
        <f>COUNTIFS('Cabos e Fibras'!$T$2:$T$4991,$A10,'Cabos e Fibras'!$S$2:$S$4991,CONCATENATE("&lt;=",E$3),'Cabos e Fibras'!$A$2:$A$4991,"Timing*")-SUM($B10:D10)</f>
        <v>0</v>
      </c>
      <c r="F10">
        <f>COUNTIFS('Cabos e Fibras'!$T$2:$T$4991,$A10,'Cabos e Fibras'!$S$2:$S$4991,CONCATENATE("&lt;=",F$3),'Cabos e Fibras'!$A$2:$A$4991,"Timing*")-SUM($B10:E10)</f>
        <v>0</v>
      </c>
      <c r="G10">
        <f>COUNTIFS('Cabos e Fibras'!$T$2:$T$4991,$A10,'Cabos e Fibras'!$S$2:$S$4991,CONCATENATE("&lt;=",G$3),'Cabos e Fibras'!$A$2:$A$4991,"Timing*")-SUM($B10:F10)</f>
        <v>0</v>
      </c>
      <c r="H10">
        <f>COUNTIFS('Cabos e Fibras'!$T$2:$T$4991,$A10,'Cabos e Fibras'!$S$2:$S$4991,CONCATENATE("&lt;=",H$3),'Cabos e Fibras'!$A$2:$A$4991,"Timing*")-SUM($B10:G10)</f>
        <v>0</v>
      </c>
      <c r="I10">
        <f>COUNTIFS('Cabos e Fibras'!$T$2:$T$4991,$A10,'Cabos e Fibras'!$S$2:$S$4991,CONCATENATE("&lt;=",I$3),'Cabos e Fibras'!$A$2:$A$4991,"Timing*")-SUM($B10:H10)</f>
        <v>0</v>
      </c>
      <c r="J10">
        <f>COUNTIFS('Cabos e Fibras'!$T$2:$T$4991,$A10,'Cabos e Fibras'!$S$2:$S$4991,CONCATENATE("&lt;=",J$3),'Cabos e Fibras'!$A$2:$A$4991,"Timing*")-SUM($B10:I10)</f>
        <v>0</v>
      </c>
      <c r="K10">
        <f>COUNTIFS('Cabos e Fibras'!$T$2:$T$4991,$A10,'Cabos e Fibras'!$S$2:$S$4991,CONCATENATE("&lt;=",K$3),'Cabos e Fibras'!$A$2:$A$4991,"Timing*")-SUM($B10:J10)</f>
        <v>0</v>
      </c>
      <c r="L10">
        <f>COUNTIFS('Cabos e Fibras'!$T$2:$T$4991,$A10,'Cabos e Fibras'!$S$2:$S$4991,CONCATENATE("&lt;=",L$3),'Cabos e Fibras'!$A$2:$A$4991,"Timing*")-SUM($B10:K10)</f>
        <v>0</v>
      </c>
      <c r="M10">
        <f>COUNTIFS('Cabos e Fibras'!$T$2:$T$4991,$A10,'Cabos e Fibras'!$S$2:$S$4991,CONCATENATE("&lt;=",M$3),'Cabos e Fibras'!$A$2:$A$4991,"Timing*")-SUM($B10:L10)</f>
        <v>0</v>
      </c>
      <c r="N10">
        <f>COUNTIFS('Cabos e Fibras'!$T$2:$T$4991,$A10,'Cabos e Fibras'!$S$2:$S$4991,CONCATENATE("&lt;=",N$3),'Cabos e Fibras'!$A$2:$A$4991,"Timing*")-SUM($B10:M10)</f>
        <v>0</v>
      </c>
      <c r="O10">
        <f>COUNTIFS('Cabos e Fibras'!$T$2:$T$4991,$A10,'Cabos e Fibras'!$S$2:$S$4991,CONCATENATE("&lt;=",O$3),'Cabos e Fibras'!$A$2:$A$4991,"Timing*")-SUM($B10:N10)</f>
        <v>0</v>
      </c>
      <c r="P10">
        <f>COUNTIFS('Cabos e Fibras'!$T$2:$T$4991,$A10,'Cabos e Fibras'!$S$2:$S$4991,CONCATENATE("&lt;=",P$3),'Cabos e Fibras'!$A$2:$A$4991,"Timing*")-SUM($B10:O10)</f>
        <v>0</v>
      </c>
      <c r="Q10">
        <f>COUNTIFS('Cabos e Fibras'!$T$2:$T$4991,$A10,'Cabos e Fibras'!$S$2:$S$4991,CONCATENATE("&lt;=",Q$3),'Cabos e Fibras'!$A$2:$A$4991,"Timing*")-SUM($B10:P10)</f>
        <v>0</v>
      </c>
      <c r="R10">
        <f>COUNTIFS('Cabos e Fibras'!$T$2:$T$4991,$A10,'Cabos e Fibras'!$S$2:$S$4991,CONCATENATE("&lt;=",R$3),'Cabos e Fibras'!$A$2:$A$4991,"Timing*")-SUM($B10:Q10)</f>
        <v>0</v>
      </c>
      <c r="S10">
        <f>COUNTIFS('Cabos e Fibras'!$T$2:$T$4991,$A10,'Cabos e Fibras'!$S$2:$S$4991,CONCATENATE("&lt;=",S$3),'Cabos e Fibras'!$A$2:$A$4991,"Timing*")-SUM($B10:R10)</f>
        <v>0</v>
      </c>
      <c r="T10">
        <f>COUNTIFS('Cabos e Fibras'!$T$2:$T$4991,$A10,'Cabos e Fibras'!$S$2:$S$4991,CONCATENATE("&lt;=",T$3),'Cabos e Fibras'!$A$2:$A$4991,"Timing*")-SUM($B10:S10)</f>
        <v>0</v>
      </c>
      <c r="U10">
        <f>COUNTIFS('Cabos e Fibras'!$T$2:$T$4991,$A10,'Cabos e Fibras'!$S$2:$S$4991,CONCATENATE("&lt;=",U$3),'Cabos e Fibras'!$A$2:$A$4991,"Timing*")-SUM($B10:T10)</f>
        <v>0</v>
      </c>
      <c r="V10">
        <f>COUNTIFS('Cabos e Fibras'!$T$2:$T$4991,$A10,'Cabos e Fibras'!$S$2:$S$4991,CONCATENATE("&lt;=",V$3),'Cabos e Fibras'!$A$2:$A$4991,"Timing*")-SUM($B10:U10)</f>
        <v>0</v>
      </c>
      <c r="W10">
        <f>COUNTIFS('Cabos e Fibras'!$T$2:$T$4991,$A10,'Cabos e Fibras'!$S$2:$S$4991,CONCATENATE("&lt;=",W$3),'Cabos e Fibras'!$A$2:$A$4991,"Timing*")-SUM($B10:V10)</f>
        <v>0</v>
      </c>
      <c r="X10">
        <f>COUNTIFS('Cabos e Fibras'!$T$2:$T$4991,$A10,'Cabos e Fibras'!$S$2:$S$4991,CONCATENATE("&lt;=",X$3),'Cabos e Fibras'!$A$2:$A$4991,"Timing*")-SUM($B10:W10)</f>
        <v>0</v>
      </c>
      <c r="Y10">
        <f>COUNTIFS('Cabos e Fibras'!$T$2:$T$4991,$A10,'Cabos e Fibras'!$S$2:$S$4991,CONCATENATE("&lt;=",Y$3),'Cabos e Fibras'!$A$2:$A$4991,"Timing*")-SUM($B10:X10)</f>
        <v>0</v>
      </c>
      <c r="Z10">
        <f>COUNTIFS('Cabos e Fibras'!$T$2:$T$4991,$A10,'Cabos e Fibras'!$S$2:$S$4991,CONCATENATE("&lt;=",Z$3),'Cabos e Fibras'!$A$2:$A$4991,"Timing*")-SUM($B10:Y10)</f>
        <v>0</v>
      </c>
      <c r="AA10">
        <f>COUNTIFS('Cabos e Fibras'!$T$2:$T$4991,$A10,'Cabos e Fibras'!$S$2:$S$4991,CONCATENATE("&lt;=",AA$3),'Cabos e Fibras'!$A$2:$A$4991,"Timing*")-SUM($B10:Z10)</f>
        <v>0</v>
      </c>
      <c r="AB10" s="34">
        <f t="shared" si="1"/>
        <v>0</v>
      </c>
      <c r="AC10">
        <f t="shared" si="2"/>
        <v>0</v>
      </c>
      <c r="AD10">
        <f>COUNTIFS('Cabos e Fibras'!$T$2:$T$4991,$A10,'Cabos e Fibras'!$A$2:$A$4991,"Timing*")</f>
        <v>0</v>
      </c>
      <c r="AE10">
        <f t="shared" si="3"/>
        <v>0</v>
      </c>
    </row>
    <row r="11">
      <c r="A11" s="20" t="str">
        <f>Def_Sistemas_Conectores_Cabos!$C9</f>
        <v>RG316</v>
      </c>
      <c r="B11">
        <f>COUNTIFS('Cabos e Fibras'!$T$2:$T$4991,$A11,'Cabos e Fibras'!$S$2:$S$4991,CONCATENATE("&lt;=",B$3),'Cabos e Fibras'!$A$2:$A$4991,"Timing*")</f>
        <v>0</v>
      </c>
      <c r="C11">
        <f>COUNTIFS('Cabos e Fibras'!$T$2:$T$4991,$A11,'Cabos e Fibras'!$S$2:$S$4991,CONCATENATE("&lt;=",C$3),'Cabos e Fibras'!$A$2:$A$4991,"Timing*")-sum(B11)</f>
        <v>4</v>
      </c>
      <c r="D11">
        <f>COUNTIFS('Cabos e Fibras'!$T$2:$T$4991,$A11,'Cabos e Fibras'!$S$2:$S$4991,CONCATENATE("&lt;=",D$3),'Cabos e Fibras'!$A$2:$A$4991,"Timing*")-SUM($B11:C11)</f>
        <v>0</v>
      </c>
      <c r="E11">
        <f>COUNTIFS('Cabos e Fibras'!$T$2:$T$4991,$A11,'Cabos e Fibras'!$S$2:$S$4991,CONCATENATE("&lt;=",E$3),'Cabos e Fibras'!$A$2:$A$4991,"Timing*")-SUM($B11:D11)</f>
        <v>18</v>
      </c>
      <c r="F11">
        <f>COUNTIFS('Cabos e Fibras'!$T$2:$T$4991,$A11,'Cabos e Fibras'!$S$2:$S$4991,CONCATENATE("&lt;=",F$3),'Cabos e Fibras'!$A$2:$A$4991,"Timing*")-SUM($B11:E11)</f>
        <v>9</v>
      </c>
      <c r="G11">
        <f>COUNTIFS('Cabos e Fibras'!$T$2:$T$4991,$A11,'Cabos e Fibras'!$S$2:$S$4991,CONCATENATE("&lt;=",G$3),'Cabos e Fibras'!$A$2:$A$4991,"Timing*")-SUM($B11:F11)</f>
        <v>0</v>
      </c>
      <c r="H11">
        <f>COUNTIFS('Cabos e Fibras'!$T$2:$T$4991,$A11,'Cabos e Fibras'!$S$2:$S$4991,CONCATENATE("&lt;=",H$3),'Cabos e Fibras'!$A$2:$A$4991,"Timing*")-SUM($B11:G11)</f>
        <v>0</v>
      </c>
      <c r="I11">
        <f>COUNTIFS('Cabos e Fibras'!$T$2:$T$4991,$A11,'Cabos e Fibras'!$S$2:$S$4991,CONCATENATE("&lt;=",I$3),'Cabos e Fibras'!$A$2:$A$4991,"Timing*")-SUM($B11:H11)</f>
        <v>0</v>
      </c>
      <c r="J11">
        <f>COUNTIFS('Cabos e Fibras'!$T$2:$T$4991,$A11,'Cabos e Fibras'!$S$2:$S$4991,CONCATENATE("&lt;=",J$3),'Cabos e Fibras'!$A$2:$A$4991,"Timing*")-SUM($B11:I11)</f>
        <v>0</v>
      </c>
      <c r="K11">
        <f>COUNTIFS('Cabos e Fibras'!$T$2:$T$4991,$A11,'Cabos e Fibras'!$S$2:$S$4991,CONCATENATE("&lt;=",K$3),'Cabos e Fibras'!$A$2:$A$4991,"Timing*")-SUM($B11:J11)</f>
        <v>0</v>
      </c>
      <c r="L11">
        <f>COUNTIFS('Cabos e Fibras'!$T$2:$T$4991,$A11,'Cabos e Fibras'!$S$2:$S$4991,CONCATENATE("&lt;=",L$3),'Cabos e Fibras'!$A$2:$A$4991,"Timing*")-SUM($B11:K11)</f>
        <v>0</v>
      </c>
      <c r="M11">
        <f>COUNTIFS('Cabos e Fibras'!$T$2:$T$4991,$A11,'Cabos e Fibras'!$S$2:$S$4991,CONCATENATE("&lt;=",M$3),'Cabos e Fibras'!$A$2:$A$4991,"Timing*")-SUM($B11:L11)</f>
        <v>0</v>
      </c>
      <c r="N11">
        <f>COUNTIFS('Cabos e Fibras'!$T$2:$T$4991,$A11,'Cabos e Fibras'!$S$2:$S$4991,CONCATENATE("&lt;=",N$3),'Cabos e Fibras'!$A$2:$A$4991,"Timing*")-SUM($B11:M11)</f>
        <v>0</v>
      </c>
      <c r="O11">
        <f>COUNTIFS('Cabos e Fibras'!$T$2:$T$4991,$A11,'Cabos e Fibras'!$S$2:$S$4991,CONCATENATE("&lt;=",O$3),'Cabos e Fibras'!$A$2:$A$4991,"Timing*")-SUM($B11:N11)</f>
        <v>0</v>
      </c>
      <c r="P11">
        <f>COUNTIFS('Cabos e Fibras'!$T$2:$T$4991,$A11,'Cabos e Fibras'!$S$2:$S$4991,CONCATENATE("&lt;=",P$3),'Cabos e Fibras'!$A$2:$A$4991,"Timing*")-SUM($B11:O11)</f>
        <v>0</v>
      </c>
      <c r="Q11">
        <f>COUNTIFS('Cabos e Fibras'!$T$2:$T$4991,$A11,'Cabos e Fibras'!$S$2:$S$4991,CONCATENATE("&lt;=",Q$3),'Cabos e Fibras'!$A$2:$A$4991,"Timing*")-SUM($B11:P11)</f>
        <v>0</v>
      </c>
      <c r="R11">
        <f>COUNTIFS('Cabos e Fibras'!$T$2:$T$4991,$A11,'Cabos e Fibras'!$S$2:$S$4991,CONCATENATE("&lt;=",R$3),'Cabos e Fibras'!$A$2:$A$4991,"Timing*")-SUM($B11:Q11)</f>
        <v>0</v>
      </c>
      <c r="S11">
        <f>COUNTIFS('Cabos e Fibras'!$T$2:$T$4991,$A11,'Cabos e Fibras'!$S$2:$S$4991,CONCATENATE("&lt;=",S$3),'Cabos e Fibras'!$A$2:$A$4991,"Timing*")-SUM($B11:R11)</f>
        <v>0</v>
      </c>
      <c r="T11">
        <f>COUNTIFS('Cabos e Fibras'!$T$2:$T$4991,$A11,'Cabos e Fibras'!$S$2:$S$4991,CONCATENATE("&lt;=",T$3),'Cabos e Fibras'!$A$2:$A$4991,"Timing*")-SUM($B11:S11)</f>
        <v>0</v>
      </c>
      <c r="U11">
        <f>COUNTIFS('Cabos e Fibras'!$T$2:$T$4991,$A11,'Cabos e Fibras'!$S$2:$S$4991,CONCATENATE("&lt;=",U$3),'Cabos e Fibras'!$A$2:$A$4991,"Timing*")-SUM($B11:T11)</f>
        <v>0</v>
      </c>
      <c r="V11">
        <f>COUNTIFS('Cabos e Fibras'!$T$2:$T$4991,$A11,'Cabos e Fibras'!$S$2:$S$4991,CONCATENATE("&lt;=",V$3),'Cabos e Fibras'!$A$2:$A$4991,"Timing*")-SUM($B11:U11)</f>
        <v>0</v>
      </c>
      <c r="W11">
        <f>COUNTIFS('Cabos e Fibras'!$T$2:$T$4991,$A11,'Cabos e Fibras'!$S$2:$S$4991,CONCATENATE("&lt;=",W$3),'Cabos e Fibras'!$A$2:$A$4991,"Timing*")-SUM($B11:V11)</f>
        <v>0</v>
      </c>
      <c r="X11">
        <f>COUNTIFS('Cabos e Fibras'!$T$2:$T$4991,$A11,'Cabos e Fibras'!$S$2:$S$4991,CONCATENATE("&lt;=",X$3),'Cabos e Fibras'!$A$2:$A$4991,"Timing*")-SUM($B11:W11)</f>
        <v>0</v>
      </c>
      <c r="Y11">
        <f>COUNTIFS('Cabos e Fibras'!$T$2:$T$4991,$A11,'Cabos e Fibras'!$S$2:$S$4991,CONCATENATE("&lt;=",Y$3),'Cabos e Fibras'!$A$2:$A$4991,"Timing*")-SUM($B11:X11)</f>
        <v>0</v>
      </c>
      <c r="Z11">
        <f>COUNTIFS('Cabos e Fibras'!$T$2:$T$4991,$A11,'Cabos e Fibras'!$S$2:$S$4991,CONCATENATE("&lt;=",Z$3),'Cabos e Fibras'!$A$2:$A$4991,"Timing*")-SUM($B11:Y11)</f>
        <v>0</v>
      </c>
      <c r="AA11">
        <f>COUNTIFS('Cabos e Fibras'!$T$2:$T$4991,$A11,'Cabos e Fibras'!$S$2:$S$4991,CONCATENATE("&lt;=",AA$3),'Cabos e Fibras'!$A$2:$A$4991,"Timing*")-SUM($B11:Z11)</f>
        <v>0</v>
      </c>
      <c r="AB11" s="34">
        <f t="shared" si="1"/>
        <v>65</v>
      </c>
      <c r="AC11">
        <f t="shared" si="2"/>
        <v>31</v>
      </c>
      <c r="AD11">
        <f>COUNTIFS('Cabos e Fibras'!$T$2:$T$4991,$A11,'Cabos e Fibras'!$A$2:$A$4991,"Timing*")</f>
        <v>31</v>
      </c>
      <c r="AE11">
        <f t="shared" si="3"/>
        <v>0</v>
      </c>
    </row>
    <row r="12">
      <c r="A12" s="20" t="str">
        <f>Def_Sistemas_Conectores_Cabos!$C10</f>
        <v>LMR-195</v>
      </c>
      <c r="B12">
        <f>COUNTIFS('Cabos e Fibras'!$T$2:$T$4991,$A12,'Cabos e Fibras'!$S$2:$S$4991,CONCATENATE("&lt;=",B$3),'Cabos e Fibras'!$A$2:$A$4991,"Timing*")</f>
        <v>0</v>
      </c>
      <c r="C12">
        <f>COUNTIFS('Cabos e Fibras'!$T$2:$T$4991,$A12,'Cabos e Fibras'!$S$2:$S$4991,CONCATENATE("&lt;=",C$3),'Cabos e Fibras'!$A$2:$A$4991,"Timing*")-sum(B12)</f>
        <v>21</v>
      </c>
      <c r="D12">
        <f>COUNTIFS('Cabos e Fibras'!$T$2:$T$4991,$A12,'Cabos e Fibras'!$S$2:$S$4991,CONCATENATE("&lt;=",D$3),'Cabos e Fibras'!$A$2:$A$4991,"Timing*")-SUM($B12:C12)</f>
        <v>6</v>
      </c>
      <c r="E12">
        <f>COUNTIFS('Cabos e Fibras'!$T$2:$T$4991,$A12,'Cabos e Fibras'!$S$2:$S$4991,CONCATENATE("&lt;=",E$3),'Cabos e Fibras'!$A$2:$A$4991,"Timing*")-SUM($B12:D12)</f>
        <v>10</v>
      </c>
      <c r="F12">
        <f>COUNTIFS('Cabos e Fibras'!$T$2:$T$4991,$A12,'Cabos e Fibras'!$S$2:$S$4991,CONCATENATE("&lt;=",F$3),'Cabos e Fibras'!$A$2:$A$4991,"Timing*")-SUM($B12:E12)</f>
        <v>3</v>
      </c>
      <c r="G12">
        <f>COUNTIFS('Cabos e Fibras'!$T$2:$T$4991,$A12,'Cabos e Fibras'!$S$2:$S$4991,CONCATENATE("&lt;=",G$3),'Cabos e Fibras'!$A$2:$A$4991,"Timing*")-SUM($B12:F12)</f>
        <v>0</v>
      </c>
      <c r="H12">
        <f>COUNTIFS('Cabos e Fibras'!$T$2:$T$4991,$A12,'Cabos e Fibras'!$S$2:$S$4991,CONCATENATE("&lt;=",H$3),'Cabos e Fibras'!$A$2:$A$4991,"Timing*")-SUM($B12:G12)</f>
        <v>0</v>
      </c>
      <c r="I12">
        <f>COUNTIFS('Cabos e Fibras'!$T$2:$T$4991,$A12,'Cabos e Fibras'!$S$2:$S$4991,CONCATENATE("&lt;=",I$3),'Cabos e Fibras'!$A$2:$A$4991,"Timing*")-SUM($B12:H12)</f>
        <v>0</v>
      </c>
      <c r="J12">
        <f>COUNTIFS('Cabos e Fibras'!$T$2:$T$4991,$A12,'Cabos e Fibras'!$S$2:$S$4991,CONCATENATE("&lt;=",J$3),'Cabos e Fibras'!$A$2:$A$4991,"Timing*")-SUM($B12:I12)</f>
        <v>0</v>
      </c>
      <c r="K12">
        <f>COUNTIFS('Cabos e Fibras'!$T$2:$T$4991,$A12,'Cabos e Fibras'!$S$2:$S$4991,CONCATENATE("&lt;=",K$3),'Cabos e Fibras'!$A$2:$A$4991,"Timing*")-SUM($B12:J12)</f>
        <v>0</v>
      </c>
      <c r="L12">
        <f>COUNTIFS('Cabos e Fibras'!$T$2:$T$4991,$A12,'Cabos e Fibras'!$S$2:$S$4991,CONCATENATE("&lt;=",L$3),'Cabos e Fibras'!$A$2:$A$4991,"Timing*")-SUM($B12:K12)</f>
        <v>0</v>
      </c>
      <c r="M12">
        <f>COUNTIFS('Cabos e Fibras'!$T$2:$T$4991,$A12,'Cabos e Fibras'!$S$2:$S$4991,CONCATENATE("&lt;=",M$3),'Cabos e Fibras'!$A$2:$A$4991,"Timing*")-SUM($B12:L12)</f>
        <v>0</v>
      </c>
      <c r="N12">
        <f>COUNTIFS('Cabos e Fibras'!$T$2:$T$4991,$A12,'Cabos e Fibras'!$S$2:$S$4991,CONCATENATE("&lt;=",N$3),'Cabos e Fibras'!$A$2:$A$4991,"Timing*")-SUM($B12:M12)</f>
        <v>0</v>
      </c>
      <c r="O12">
        <f>COUNTIFS('Cabos e Fibras'!$T$2:$T$4991,$A12,'Cabos e Fibras'!$S$2:$S$4991,CONCATENATE("&lt;=",O$3),'Cabos e Fibras'!$A$2:$A$4991,"Timing*")-SUM($B12:N12)</f>
        <v>0</v>
      </c>
      <c r="P12">
        <f>COUNTIFS('Cabos e Fibras'!$T$2:$T$4991,$A12,'Cabos e Fibras'!$S$2:$S$4991,CONCATENATE("&lt;=",P$3),'Cabos e Fibras'!$A$2:$A$4991,"Timing*")-SUM($B12:O12)</f>
        <v>0</v>
      </c>
      <c r="Q12">
        <f>COUNTIFS('Cabos e Fibras'!$T$2:$T$4991,$A12,'Cabos e Fibras'!$S$2:$S$4991,CONCATENATE("&lt;=",Q$3),'Cabos e Fibras'!$A$2:$A$4991,"Timing*")-SUM($B12:P12)</f>
        <v>0</v>
      </c>
      <c r="R12">
        <f>COUNTIFS('Cabos e Fibras'!$T$2:$T$4991,$A12,'Cabos e Fibras'!$S$2:$S$4991,CONCATENATE("&lt;=",R$3),'Cabos e Fibras'!$A$2:$A$4991,"Timing*")-SUM($B12:Q12)</f>
        <v>0</v>
      </c>
      <c r="S12">
        <f>COUNTIFS('Cabos e Fibras'!$T$2:$T$4991,$A12,'Cabos e Fibras'!$S$2:$S$4991,CONCATENATE("&lt;=",S$3),'Cabos e Fibras'!$A$2:$A$4991,"Timing*")-SUM($B12:R12)</f>
        <v>0</v>
      </c>
      <c r="T12">
        <f>COUNTIFS('Cabos e Fibras'!$T$2:$T$4991,$A12,'Cabos e Fibras'!$S$2:$S$4991,CONCATENATE("&lt;=",T$3),'Cabos e Fibras'!$A$2:$A$4991,"Timing*")-SUM($B12:S12)</f>
        <v>0</v>
      </c>
      <c r="U12">
        <f>COUNTIFS('Cabos e Fibras'!$T$2:$T$4991,$A12,'Cabos e Fibras'!$S$2:$S$4991,CONCATENATE("&lt;=",U$3),'Cabos e Fibras'!$A$2:$A$4991,"Timing*")-SUM($B12:T12)</f>
        <v>0</v>
      </c>
      <c r="V12">
        <f>COUNTIFS('Cabos e Fibras'!$T$2:$T$4991,$A12,'Cabos e Fibras'!$S$2:$S$4991,CONCATENATE("&lt;=",V$3),'Cabos e Fibras'!$A$2:$A$4991,"Timing*")-SUM($B12:U12)</f>
        <v>0</v>
      </c>
      <c r="W12">
        <f>COUNTIFS('Cabos e Fibras'!$T$2:$T$4991,$A12,'Cabos e Fibras'!$S$2:$S$4991,CONCATENATE("&lt;=",W$3),'Cabos e Fibras'!$A$2:$A$4991,"Timing*")-SUM($B12:V12)</f>
        <v>0</v>
      </c>
      <c r="X12">
        <f>COUNTIFS('Cabos e Fibras'!$T$2:$T$4991,$A12,'Cabos e Fibras'!$S$2:$S$4991,CONCATENATE("&lt;=",X$3),'Cabos e Fibras'!$A$2:$A$4991,"Timing*")-SUM($B12:W12)</f>
        <v>0</v>
      </c>
      <c r="Y12">
        <f>COUNTIFS('Cabos e Fibras'!$T$2:$T$4991,$A12,'Cabos e Fibras'!$S$2:$S$4991,CONCATENATE("&lt;=",Y$3),'Cabos e Fibras'!$A$2:$A$4991,"Timing*")-SUM($B12:X12)</f>
        <v>0</v>
      </c>
      <c r="Z12">
        <f>COUNTIFS('Cabos e Fibras'!$T$2:$T$4991,$A12,'Cabos e Fibras'!$S$2:$S$4991,CONCATENATE("&lt;=",Z$3),'Cabos e Fibras'!$A$2:$A$4991,"Timing*")-SUM($B12:Y12)</f>
        <v>0</v>
      </c>
      <c r="AA12">
        <f>COUNTIFS('Cabos e Fibras'!$T$2:$T$4991,$A12,'Cabos e Fibras'!$S$2:$S$4991,CONCATENATE("&lt;=",AA$3),'Cabos e Fibras'!$A$2:$A$4991,"Timing*")-SUM($B12:Z12)</f>
        <v>0</v>
      </c>
      <c r="AB12" s="34">
        <f t="shared" si="1"/>
        <v>45.5</v>
      </c>
      <c r="AC12">
        <f t="shared" si="2"/>
        <v>40</v>
      </c>
      <c r="AD12">
        <f>COUNTIFS('Cabos e Fibras'!$T$2:$T$4991,$A12,'Cabos e Fibras'!$A$2:$A$4991,"Timing*")</f>
        <v>40</v>
      </c>
      <c r="AE12">
        <f t="shared" si="3"/>
        <v>0</v>
      </c>
    </row>
    <row r="13">
      <c r="A13" s="20" t="str">
        <f>Def_Sistemas_Conectores_Cabos!$C11</f>
        <v>LMR-400</v>
      </c>
      <c r="B13">
        <f>COUNTIFS('Cabos e Fibras'!$T$2:$T$4991,$A13,'Cabos e Fibras'!$S$2:$S$4991,CONCATENATE("&lt;=",B$3),'Cabos e Fibras'!$A$2:$A$4991,"Timing*")</f>
        <v>0</v>
      </c>
      <c r="C13">
        <f>COUNTIFS('Cabos e Fibras'!$T$2:$T$4991,$A13,'Cabos e Fibras'!$S$2:$S$4991,CONCATENATE("&lt;=",C$3),'Cabos e Fibras'!$A$2:$A$4991,"Timing*")-sum(B13)</f>
        <v>0</v>
      </c>
      <c r="D13">
        <f>COUNTIFS('Cabos e Fibras'!$T$2:$T$4991,$A13,'Cabos e Fibras'!$S$2:$S$4991,CONCATENATE("&lt;=",D$3),'Cabos e Fibras'!$A$2:$A$4991,"Timing*")-SUM($B13:C13)</f>
        <v>0</v>
      </c>
      <c r="E13">
        <f>COUNTIFS('Cabos e Fibras'!$T$2:$T$4991,$A13,'Cabos e Fibras'!$S$2:$S$4991,CONCATENATE("&lt;=",E$3),'Cabos e Fibras'!$A$2:$A$4991,"Timing*")-SUM($B13:D13)</f>
        <v>0</v>
      </c>
      <c r="F13">
        <f>COUNTIFS('Cabos e Fibras'!$T$2:$T$4991,$A13,'Cabos e Fibras'!$S$2:$S$4991,CONCATENATE("&lt;=",F$3),'Cabos e Fibras'!$A$2:$A$4991,"Timing*")-SUM($B13:E13)</f>
        <v>0</v>
      </c>
      <c r="G13">
        <f>COUNTIFS('Cabos e Fibras'!$T$2:$T$4991,$A13,'Cabos e Fibras'!$S$2:$S$4991,CONCATENATE("&lt;=",G$3),'Cabos e Fibras'!$A$2:$A$4991,"Timing*")-SUM($B13:F13)</f>
        <v>0</v>
      </c>
      <c r="H13">
        <f>COUNTIFS('Cabos e Fibras'!$T$2:$T$4991,$A13,'Cabos e Fibras'!$S$2:$S$4991,CONCATENATE("&lt;=",H$3),'Cabos e Fibras'!$A$2:$A$4991,"Timing*")-SUM($B13:G13)</f>
        <v>0</v>
      </c>
      <c r="I13">
        <f>COUNTIFS('Cabos e Fibras'!$T$2:$T$4991,$A13,'Cabos e Fibras'!$S$2:$S$4991,CONCATENATE("&lt;=",I$3),'Cabos e Fibras'!$A$2:$A$4991,"Timing*")-SUM($B13:H13)</f>
        <v>0</v>
      </c>
      <c r="J13">
        <f>COUNTIFS('Cabos e Fibras'!$T$2:$T$4991,$A13,'Cabos e Fibras'!$S$2:$S$4991,CONCATENATE("&lt;=",J$3),'Cabos e Fibras'!$A$2:$A$4991,"Timing*")-SUM($B13:I13)</f>
        <v>0</v>
      </c>
      <c r="K13">
        <f>COUNTIFS('Cabos e Fibras'!$T$2:$T$4991,$A13,'Cabos e Fibras'!$S$2:$S$4991,CONCATENATE("&lt;=",K$3),'Cabos e Fibras'!$A$2:$A$4991,"Timing*")-SUM($B13:J13)</f>
        <v>0</v>
      </c>
      <c r="L13">
        <f>COUNTIFS('Cabos e Fibras'!$T$2:$T$4991,$A13,'Cabos e Fibras'!$S$2:$S$4991,CONCATENATE("&lt;=",L$3),'Cabos e Fibras'!$A$2:$A$4991,"Timing*")-SUM($B13:K13)</f>
        <v>0</v>
      </c>
      <c r="M13">
        <f>COUNTIFS('Cabos e Fibras'!$T$2:$T$4991,$A13,'Cabos e Fibras'!$S$2:$S$4991,CONCATENATE("&lt;=",M$3),'Cabos e Fibras'!$A$2:$A$4991,"Timing*")-SUM($B13:L13)</f>
        <v>0</v>
      </c>
      <c r="N13">
        <f>COUNTIFS('Cabos e Fibras'!$T$2:$T$4991,$A13,'Cabos e Fibras'!$S$2:$S$4991,CONCATENATE("&lt;=",N$3),'Cabos e Fibras'!$A$2:$A$4991,"Timing*")-SUM($B13:M13)</f>
        <v>0</v>
      </c>
      <c r="O13">
        <f>COUNTIFS('Cabos e Fibras'!$T$2:$T$4991,$A13,'Cabos e Fibras'!$S$2:$S$4991,CONCATENATE("&lt;=",O$3),'Cabos e Fibras'!$A$2:$A$4991,"Timing*")-SUM($B13:N13)</f>
        <v>0</v>
      </c>
      <c r="P13">
        <f>COUNTIFS('Cabos e Fibras'!$T$2:$T$4991,$A13,'Cabos e Fibras'!$S$2:$S$4991,CONCATENATE("&lt;=",P$3),'Cabos e Fibras'!$A$2:$A$4991,"Timing*")-SUM($B13:O13)</f>
        <v>0</v>
      </c>
      <c r="Q13">
        <f>COUNTIFS('Cabos e Fibras'!$T$2:$T$4991,$A13,'Cabos e Fibras'!$S$2:$S$4991,CONCATENATE("&lt;=",Q$3),'Cabos e Fibras'!$A$2:$A$4991,"Timing*")-SUM($B13:P13)</f>
        <v>0</v>
      </c>
      <c r="R13">
        <f>COUNTIFS('Cabos e Fibras'!$T$2:$T$4991,$A13,'Cabos e Fibras'!$S$2:$S$4991,CONCATENATE("&lt;=",R$3),'Cabos e Fibras'!$A$2:$A$4991,"Timing*")-SUM($B13:Q13)</f>
        <v>0</v>
      </c>
      <c r="S13">
        <f>COUNTIFS('Cabos e Fibras'!$T$2:$T$4991,$A13,'Cabos e Fibras'!$S$2:$S$4991,CONCATENATE("&lt;=",S$3),'Cabos e Fibras'!$A$2:$A$4991,"Timing*")-SUM($B13:R13)</f>
        <v>0</v>
      </c>
      <c r="T13">
        <f>COUNTIFS('Cabos e Fibras'!$T$2:$T$4991,$A13,'Cabos e Fibras'!$S$2:$S$4991,CONCATENATE("&lt;=",T$3),'Cabos e Fibras'!$A$2:$A$4991,"Timing*")-SUM($B13:S13)</f>
        <v>0</v>
      </c>
      <c r="U13">
        <f>COUNTIFS('Cabos e Fibras'!$T$2:$T$4991,$A13,'Cabos e Fibras'!$S$2:$S$4991,CONCATENATE("&lt;=",U$3),'Cabos e Fibras'!$A$2:$A$4991,"Timing*")-SUM($B13:T13)</f>
        <v>0</v>
      </c>
      <c r="V13">
        <f>COUNTIFS('Cabos e Fibras'!$T$2:$T$4991,$A13,'Cabos e Fibras'!$S$2:$S$4991,CONCATENATE("&lt;=",V$3),'Cabos e Fibras'!$A$2:$A$4991,"Timing*")-SUM($B13:U13)</f>
        <v>0</v>
      </c>
      <c r="W13">
        <f>COUNTIFS('Cabos e Fibras'!$T$2:$T$4991,$A13,'Cabos e Fibras'!$S$2:$S$4991,CONCATENATE("&lt;=",W$3),'Cabos e Fibras'!$A$2:$A$4991,"Timing*")-SUM($B13:V13)</f>
        <v>0</v>
      </c>
      <c r="X13">
        <f>COUNTIFS('Cabos e Fibras'!$T$2:$T$4991,$A13,'Cabos e Fibras'!$S$2:$S$4991,CONCATENATE("&lt;=",X$3),'Cabos e Fibras'!$A$2:$A$4991,"Timing*")-SUM($B13:W13)</f>
        <v>0</v>
      </c>
      <c r="Y13">
        <f>COUNTIFS('Cabos e Fibras'!$T$2:$T$4991,$A13,'Cabos e Fibras'!$S$2:$S$4991,CONCATENATE("&lt;=",Y$3),'Cabos e Fibras'!$A$2:$A$4991,"Timing*")-SUM($B13:X13)</f>
        <v>0</v>
      </c>
      <c r="Z13">
        <f>COUNTIFS('Cabos e Fibras'!$T$2:$T$4991,$A13,'Cabos e Fibras'!$S$2:$S$4991,CONCATENATE("&lt;=",Z$3),'Cabos e Fibras'!$A$2:$A$4991,"Timing*")-SUM($B13:Y13)</f>
        <v>0</v>
      </c>
      <c r="AA13">
        <f>COUNTIFS('Cabos e Fibras'!$T$2:$T$4991,$A13,'Cabos e Fibras'!$S$2:$S$4991,CONCATENATE("&lt;=",AA$3),'Cabos e Fibras'!$A$2:$A$4991,"Timing*")-SUM($B13:Z13)</f>
        <v>0</v>
      </c>
      <c r="AB13" s="34">
        <f t="shared" si="1"/>
        <v>0</v>
      </c>
      <c r="AC13">
        <f t="shared" si="2"/>
        <v>0</v>
      </c>
      <c r="AD13">
        <f>COUNTIFS('Cabos e Fibras'!$T$2:$T$4991,$A13,'Cabos e Fibras'!$A$2:$A$4991,"Timing*")</f>
        <v>0</v>
      </c>
      <c r="AE13">
        <f t="shared" si="3"/>
        <v>0</v>
      </c>
    </row>
    <row r="14">
      <c r="A14" s="20" t="str">
        <f>Def_Sistemas_Conectores_Cabos!$C12</f>
        <v>Datalink DLC R12</v>
      </c>
      <c r="B14">
        <f>COUNTIFS('Cabos e Fibras'!$T$2:$T$4991,$A14,'Cabos e Fibras'!$S$2:$S$4991,CONCATENATE("&lt;=",B$3),'Cabos e Fibras'!$A$2:$A$4991,"Timing*")</f>
        <v>0</v>
      </c>
      <c r="C14">
        <f>COUNTIFS('Cabos e Fibras'!$T$2:$T$4991,$A14,'Cabos e Fibras'!$S$2:$S$4991,CONCATENATE("&lt;=",C$3),'Cabos e Fibras'!$A$2:$A$4991,"Timing*")-sum(B14)</f>
        <v>0</v>
      </c>
      <c r="D14">
        <f>COUNTIFS('Cabos e Fibras'!$T$2:$T$4991,$A14,'Cabos e Fibras'!$S$2:$S$4991,CONCATENATE("&lt;=",D$3),'Cabos e Fibras'!$A$2:$A$4991,"Timing*")-SUM($B14:C14)</f>
        <v>0</v>
      </c>
      <c r="E14">
        <f>COUNTIFS('Cabos e Fibras'!$T$2:$T$4991,$A14,'Cabos e Fibras'!$S$2:$S$4991,CONCATENATE("&lt;=",E$3),'Cabos e Fibras'!$A$2:$A$4991,"Timing*")-SUM($B14:D14)</f>
        <v>0</v>
      </c>
      <c r="F14">
        <f>COUNTIFS('Cabos e Fibras'!$T$2:$T$4991,$A14,'Cabos e Fibras'!$S$2:$S$4991,CONCATENATE("&lt;=",F$3),'Cabos e Fibras'!$A$2:$A$4991,"Timing*")-SUM($B14:E14)</f>
        <v>0</v>
      </c>
      <c r="G14">
        <f>COUNTIFS('Cabos e Fibras'!$T$2:$T$4991,$A14,'Cabos e Fibras'!$S$2:$S$4991,CONCATENATE("&lt;=",G$3),'Cabos e Fibras'!$A$2:$A$4991,"Timing*")-SUM($B14:F14)</f>
        <v>0</v>
      </c>
      <c r="H14">
        <f>COUNTIFS('Cabos e Fibras'!$T$2:$T$4991,$A14,'Cabos e Fibras'!$S$2:$S$4991,CONCATENATE("&lt;=",H$3),'Cabos e Fibras'!$A$2:$A$4991,"Timing*")-SUM($B14:G14)</f>
        <v>0</v>
      </c>
      <c r="I14">
        <f>COUNTIFS('Cabos e Fibras'!$T$2:$T$4991,$A14,'Cabos e Fibras'!$S$2:$S$4991,CONCATENATE("&lt;=",I$3),'Cabos e Fibras'!$A$2:$A$4991,"Timing*")-SUM($B14:H14)</f>
        <v>0</v>
      </c>
      <c r="J14">
        <f>COUNTIFS('Cabos e Fibras'!$T$2:$T$4991,$A14,'Cabos e Fibras'!$S$2:$S$4991,CONCATENATE("&lt;=",J$3),'Cabos e Fibras'!$A$2:$A$4991,"Timing*")-SUM($B14:I14)</f>
        <v>0</v>
      </c>
      <c r="K14">
        <f>COUNTIFS('Cabos e Fibras'!$T$2:$T$4991,$A14,'Cabos e Fibras'!$S$2:$S$4991,CONCATENATE("&lt;=",K$3),'Cabos e Fibras'!$A$2:$A$4991,"Timing*")-SUM($B14:J14)</f>
        <v>0</v>
      </c>
      <c r="L14">
        <f>COUNTIFS('Cabos e Fibras'!$T$2:$T$4991,$A14,'Cabos e Fibras'!$S$2:$S$4991,CONCATENATE("&lt;=",L$3),'Cabos e Fibras'!$A$2:$A$4991,"Timing*")-SUM($B14:K14)</f>
        <v>0</v>
      </c>
      <c r="M14">
        <f>COUNTIFS('Cabos e Fibras'!$T$2:$T$4991,$A14,'Cabos e Fibras'!$S$2:$S$4991,CONCATENATE("&lt;=",M$3),'Cabos e Fibras'!$A$2:$A$4991,"Timing*")-SUM($B14:L14)</f>
        <v>0</v>
      </c>
      <c r="N14">
        <f>COUNTIFS('Cabos e Fibras'!$T$2:$T$4991,$A14,'Cabos e Fibras'!$S$2:$S$4991,CONCATENATE("&lt;=",N$3),'Cabos e Fibras'!$A$2:$A$4991,"Timing*")-SUM($B14:M14)</f>
        <v>0</v>
      </c>
      <c r="O14">
        <f>COUNTIFS('Cabos e Fibras'!$T$2:$T$4991,$A14,'Cabos e Fibras'!$S$2:$S$4991,CONCATENATE("&lt;=",O$3),'Cabos e Fibras'!$A$2:$A$4991,"Timing*")-SUM($B14:N14)</f>
        <v>0</v>
      </c>
      <c r="P14">
        <f>COUNTIFS('Cabos e Fibras'!$T$2:$T$4991,$A14,'Cabos e Fibras'!$S$2:$S$4991,CONCATENATE("&lt;=",P$3),'Cabos e Fibras'!$A$2:$A$4991,"Timing*")-SUM($B14:O14)</f>
        <v>0</v>
      </c>
      <c r="Q14">
        <f>COUNTIFS('Cabos e Fibras'!$T$2:$T$4991,$A14,'Cabos e Fibras'!$S$2:$S$4991,CONCATENATE("&lt;=",Q$3),'Cabos e Fibras'!$A$2:$A$4991,"Timing*")-SUM($B14:P14)</f>
        <v>0</v>
      </c>
      <c r="R14">
        <f>COUNTIFS('Cabos e Fibras'!$T$2:$T$4991,$A14,'Cabos e Fibras'!$S$2:$S$4991,CONCATENATE("&lt;=",R$3),'Cabos e Fibras'!$A$2:$A$4991,"Timing*")-SUM($B14:Q14)</f>
        <v>0</v>
      </c>
      <c r="S14">
        <f>COUNTIFS('Cabos e Fibras'!$T$2:$T$4991,$A14,'Cabos e Fibras'!$S$2:$S$4991,CONCATENATE("&lt;=",S$3),'Cabos e Fibras'!$A$2:$A$4991,"Timing*")-SUM($B14:R14)</f>
        <v>0</v>
      </c>
      <c r="T14">
        <f>COUNTIFS('Cabos e Fibras'!$T$2:$T$4991,$A14,'Cabos e Fibras'!$S$2:$S$4991,CONCATENATE("&lt;=",T$3),'Cabos e Fibras'!$A$2:$A$4991,"Timing*")-SUM($B14:S14)</f>
        <v>0</v>
      </c>
      <c r="U14">
        <f>COUNTIFS('Cabos e Fibras'!$T$2:$T$4991,$A14,'Cabos e Fibras'!$S$2:$S$4991,CONCATENATE("&lt;=",U$3),'Cabos e Fibras'!$A$2:$A$4991,"Timing*")-SUM($B14:T14)</f>
        <v>0</v>
      </c>
      <c r="V14">
        <f>COUNTIFS('Cabos e Fibras'!$T$2:$T$4991,$A14,'Cabos e Fibras'!$S$2:$S$4991,CONCATENATE("&lt;=",V$3),'Cabos e Fibras'!$A$2:$A$4991,"Timing*")-SUM($B14:U14)</f>
        <v>0</v>
      </c>
      <c r="W14">
        <f>COUNTIFS('Cabos e Fibras'!$T$2:$T$4991,$A14,'Cabos e Fibras'!$S$2:$S$4991,CONCATENATE("&lt;=",W$3),'Cabos e Fibras'!$A$2:$A$4991,"Timing*")-SUM($B14:V14)</f>
        <v>0</v>
      </c>
      <c r="X14">
        <f>COUNTIFS('Cabos e Fibras'!$T$2:$T$4991,$A14,'Cabos e Fibras'!$S$2:$S$4991,CONCATENATE("&lt;=",X$3),'Cabos e Fibras'!$A$2:$A$4991,"Timing*")-SUM($B14:W14)</f>
        <v>0</v>
      </c>
      <c r="Y14">
        <f>COUNTIFS('Cabos e Fibras'!$T$2:$T$4991,$A14,'Cabos e Fibras'!$S$2:$S$4991,CONCATENATE("&lt;=",Y$3),'Cabos e Fibras'!$A$2:$A$4991,"Timing*")-SUM($B14:X14)</f>
        <v>0</v>
      </c>
      <c r="Z14">
        <f>COUNTIFS('Cabos e Fibras'!$T$2:$T$4991,$A14,'Cabos e Fibras'!$S$2:$S$4991,CONCATENATE("&lt;=",Z$3),'Cabos e Fibras'!$A$2:$A$4991,"Timing*")-SUM($B14:Y14)</f>
        <v>0</v>
      </c>
      <c r="AA14">
        <f>COUNTIFS('Cabos e Fibras'!$T$2:$T$4991,$A14,'Cabos e Fibras'!$S$2:$S$4991,CONCATENATE("&lt;=",AA$3),'Cabos e Fibras'!$A$2:$A$4991,"Timing*")-SUM($B14:Z14)</f>
        <v>0</v>
      </c>
      <c r="AB14" s="34">
        <f t="shared" si="1"/>
        <v>0</v>
      </c>
      <c r="AC14">
        <f t="shared" si="2"/>
        <v>0</v>
      </c>
      <c r="AD14">
        <f>COUNTIFS('Cabos e Fibras'!$T$2:$T$4991,$A14,'Cabos e Fibras'!$A$2:$A$4991,"Timing*")</f>
        <v>0</v>
      </c>
      <c r="AE14">
        <f t="shared" si="3"/>
        <v>0</v>
      </c>
    </row>
    <row r="15">
      <c r="A15" s="20" t="str">
        <f>Def_Sistemas_Conectores_Cabos!$C13</f>
        <v>Cabo multivias</v>
      </c>
      <c r="B15">
        <f>COUNTIFS('Cabos e Fibras'!$T$2:$T$4991,$A15,'Cabos e Fibras'!$S$2:$S$4991,CONCATENATE("&lt;=",B$3),'Cabos e Fibras'!$A$2:$A$4991,"Timing*")</f>
        <v>14</v>
      </c>
      <c r="C15">
        <f>COUNTIFS('Cabos e Fibras'!$T$2:$T$4991,$A15,'Cabos e Fibras'!$S$2:$S$4991,CONCATENATE("&lt;=",C$3),'Cabos e Fibras'!$A$2:$A$4991,"Timing*")-sum(B15)</f>
        <v>0</v>
      </c>
      <c r="D15">
        <f>COUNTIFS('Cabos e Fibras'!$T$2:$T$4991,$A15,'Cabos e Fibras'!$S$2:$S$4991,CONCATENATE("&lt;=",D$3),'Cabos e Fibras'!$A$2:$A$4991,"Timing*")-SUM($B15:C15)</f>
        <v>0</v>
      </c>
      <c r="E15">
        <f>COUNTIFS('Cabos e Fibras'!$T$2:$T$4991,$A15,'Cabos e Fibras'!$S$2:$S$4991,CONCATENATE("&lt;=",E$3),'Cabos e Fibras'!$A$2:$A$4991,"Timing*")-SUM($B15:D15)</f>
        <v>0</v>
      </c>
      <c r="F15">
        <f>COUNTIFS('Cabos e Fibras'!$T$2:$T$4991,$A15,'Cabos e Fibras'!$S$2:$S$4991,CONCATENATE("&lt;=",F$3),'Cabos e Fibras'!$A$2:$A$4991,"Timing*")-SUM($B15:E15)</f>
        <v>0</v>
      </c>
      <c r="G15">
        <f>COUNTIFS('Cabos e Fibras'!$T$2:$T$4991,$A15,'Cabos e Fibras'!$S$2:$S$4991,CONCATENATE("&lt;=",G$3),'Cabos e Fibras'!$A$2:$A$4991,"Timing*")-SUM($B15:F15)</f>
        <v>0</v>
      </c>
      <c r="H15">
        <f>COUNTIFS('Cabos e Fibras'!$T$2:$T$4991,$A15,'Cabos e Fibras'!$S$2:$S$4991,CONCATENATE("&lt;=",H$3),'Cabos e Fibras'!$A$2:$A$4991,"Timing*")-SUM($B15:G15)</f>
        <v>0</v>
      </c>
      <c r="I15">
        <f>COUNTIFS('Cabos e Fibras'!$T$2:$T$4991,$A15,'Cabos e Fibras'!$S$2:$S$4991,CONCATENATE("&lt;=",I$3),'Cabos e Fibras'!$A$2:$A$4991,"Timing*")-SUM($B15:H15)</f>
        <v>0</v>
      </c>
      <c r="J15">
        <f>COUNTIFS('Cabos e Fibras'!$T$2:$T$4991,$A15,'Cabos e Fibras'!$S$2:$S$4991,CONCATENATE("&lt;=",J$3),'Cabos e Fibras'!$A$2:$A$4991,"Timing*")-SUM($B15:I15)</f>
        <v>0</v>
      </c>
      <c r="K15">
        <f>COUNTIFS('Cabos e Fibras'!$T$2:$T$4991,$A15,'Cabos e Fibras'!$S$2:$S$4991,CONCATENATE("&lt;=",K$3),'Cabos e Fibras'!$A$2:$A$4991,"Timing*")-SUM($B15:J15)</f>
        <v>0</v>
      </c>
      <c r="L15">
        <f>COUNTIFS('Cabos e Fibras'!$T$2:$T$4991,$A15,'Cabos e Fibras'!$S$2:$S$4991,CONCATENATE("&lt;=",L$3),'Cabos e Fibras'!$A$2:$A$4991,"Timing*")-SUM($B15:K15)</f>
        <v>0</v>
      </c>
      <c r="M15">
        <f>COUNTIFS('Cabos e Fibras'!$T$2:$T$4991,$A15,'Cabos e Fibras'!$S$2:$S$4991,CONCATENATE("&lt;=",M$3),'Cabos e Fibras'!$A$2:$A$4991,"Timing*")-SUM($B15:L15)</f>
        <v>0</v>
      </c>
      <c r="N15">
        <f>COUNTIFS('Cabos e Fibras'!$T$2:$T$4991,$A15,'Cabos e Fibras'!$S$2:$S$4991,CONCATENATE("&lt;=",N$3),'Cabos e Fibras'!$A$2:$A$4991,"Timing*")-SUM($B15:M15)</f>
        <v>0</v>
      </c>
      <c r="O15">
        <f>COUNTIFS('Cabos e Fibras'!$T$2:$T$4991,$A15,'Cabos e Fibras'!$S$2:$S$4991,CONCATENATE("&lt;=",O$3),'Cabos e Fibras'!$A$2:$A$4991,"Timing*")-SUM($B15:N15)</f>
        <v>0</v>
      </c>
      <c r="P15">
        <f>COUNTIFS('Cabos e Fibras'!$T$2:$T$4991,$A15,'Cabos e Fibras'!$S$2:$S$4991,CONCATENATE("&lt;=",P$3),'Cabos e Fibras'!$A$2:$A$4991,"Timing*")-SUM($B15:O15)</f>
        <v>0</v>
      </c>
      <c r="Q15">
        <f>COUNTIFS('Cabos e Fibras'!$T$2:$T$4991,$A15,'Cabos e Fibras'!$S$2:$S$4991,CONCATENATE("&lt;=",Q$3),'Cabos e Fibras'!$A$2:$A$4991,"Timing*")-SUM($B15:P15)</f>
        <v>0</v>
      </c>
      <c r="R15">
        <f>COUNTIFS('Cabos e Fibras'!$T$2:$T$4991,$A15,'Cabos e Fibras'!$S$2:$S$4991,CONCATENATE("&lt;=",R$3),'Cabos e Fibras'!$A$2:$A$4991,"Timing*")-SUM($B15:Q15)</f>
        <v>0</v>
      </c>
      <c r="S15">
        <f>COUNTIFS('Cabos e Fibras'!$T$2:$T$4991,$A15,'Cabos e Fibras'!$S$2:$S$4991,CONCATENATE("&lt;=",S$3),'Cabos e Fibras'!$A$2:$A$4991,"Timing*")-SUM($B15:R15)</f>
        <v>0</v>
      </c>
      <c r="T15">
        <f>COUNTIFS('Cabos e Fibras'!$T$2:$T$4991,$A15,'Cabos e Fibras'!$S$2:$S$4991,CONCATENATE("&lt;=",T$3),'Cabos e Fibras'!$A$2:$A$4991,"Timing*")-SUM($B15:S15)</f>
        <v>0</v>
      </c>
      <c r="U15">
        <f>COUNTIFS('Cabos e Fibras'!$T$2:$T$4991,$A15,'Cabos e Fibras'!$S$2:$S$4991,CONCATENATE("&lt;=",U$3),'Cabos e Fibras'!$A$2:$A$4991,"Timing*")-SUM($B15:T15)</f>
        <v>0</v>
      </c>
      <c r="V15">
        <f>COUNTIFS('Cabos e Fibras'!$T$2:$T$4991,$A15,'Cabos e Fibras'!$S$2:$S$4991,CONCATENATE("&lt;=",V$3),'Cabos e Fibras'!$A$2:$A$4991,"Timing*")-SUM($B15:U15)</f>
        <v>0</v>
      </c>
      <c r="W15">
        <f>COUNTIFS('Cabos e Fibras'!$T$2:$T$4991,$A15,'Cabos e Fibras'!$S$2:$S$4991,CONCATENATE("&lt;=",W$3),'Cabos e Fibras'!$A$2:$A$4991,"Timing*")-SUM($B15:V15)</f>
        <v>0</v>
      </c>
      <c r="X15">
        <f>COUNTIFS('Cabos e Fibras'!$T$2:$T$4991,$A15,'Cabos e Fibras'!$S$2:$S$4991,CONCATENATE("&lt;=",X$3),'Cabos e Fibras'!$A$2:$A$4991,"Timing*")-SUM($B15:W15)</f>
        <v>0</v>
      </c>
      <c r="Y15">
        <f>COUNTIFS('Cabos e Fibras'!$T$2:$T$4991,$A15,'Cabos e Fibras'!$S$2:$S$4991,CONCATENATE("&lt;=",Y$3),'Cabos e Fibras'!$A$2:$A$4991,"Timing*")-SUM($B15:X15)</f>
        <v>0</v>
      </c>
      <c r="Z15">
        <f>COUNTIFS('Cabos e Fibras'!$T$2:$T$4991,$A15,'Cabos e Fibras'!$S$2:$S$4991,CONCATENATE("&lt;=",Z$3),'Cabos e Fibras'!$A$2:$A$4991,"Timing*")-SUM($B15:Y15)</f>
        <v>0</v>
      </c>
      <c r="AA15">
        <f>COUNTIFS('Cabos e Fibras'!$T$2:$T$4991,$A15,'Cabos e Fibras'!$S$2:$S$4991,CONCATENATE("&lt;=",AA$3),'Cabos e Fibras'!$A$2:$A$4991,"Timing*")-SUM($B15:Z15)</f>
        <v>0</v>
      </c>
      <c r="AB15" s="34">
        <f t="shared" si="1"/>
        <v>3.5</v>
      </c>
      <c r="AC15">
        <f t="shared" si="2"/>
        <v>14</v>
      </c>
      <c r="AD15">
        <f>COUNTIFS('Cabos e Fibras'!$T$2:$T$4991,$A15,'Cabos e Fibras'!$A$2:$A$4991,"Timing*")</f>
        <v>14</v>
      </c>
      <c r="AE15">
        <f t="shared" si="3"/>
        <v>0</v>
      </c>
    </row>
    <row r="16">
      <c r="A16" s="20" t="str">
        <f>Def_Sistemas_Conectores_Cabos!$C14</f>
        <v>Datalink Extrudado</v>
      </c>
      <c r="B16">
        <f>COUNTIFS('Cabos e Fibras'!$T$2:$T$4991,$A16,'Cabos e Fibras'!$S$2:$S$4991,CONCATENATE("&lt;=",B$3),'Cabos e Fibras'!$A$2:$A$4991,"Timing*")</f>
        <v>0</v>
      </c>
      <c r="C16">
        <f>COUNTIFS('Cabos e Fibras'!$T$2:$T$4991,$A16,'Cabos e Fibras'!$S$2:$S$4991,CONCATENATE("&lt;=",C$3),'Cabos e Fibras'!$A$2:$A$4991,"Timing*")-sum(B16)</f>
        <v>0</v>
      </c>
      <c r="D16">
        <f>COUNTIFS('Cabos e Fibras'!$T$2:$T$4991,$A16,'Cabos e Fibras'!$S$2:$S$4991,CONCATENATE("&lt;=",D$3),'Cabos e Fibras'!$A$2:$A$4991,"Timing*")-SUM($B16:C16)</f>
        <v>0</v>
      </c>
      <c r="E16">
        <f>COUNTIFS('Cabos e Fibras'!$T$2:$T$4991,$A16,'Cabos e Fibras'!$S$2:$S$4991,CONCATENATE("&lt;=",E$3),'Cabos e Fibras'!$A$2:$A$4991,"Timing*")-SUM($B16:D16)</f>
        <v>0</v>
      </c>
      <c r="F16">
        <f>COUNTIFS('Cabos e Fibras'!$T$2:$T$4991,$A16,'Cabos e Fibras'!$S$2:$S$4991,CONCATENATE("&lt;=",F$3),'Cabos e Fibras'!$A$2:$A$4991,"Timing*")-SUM($B16:E16)</f>
        <v>0</v>
      </c>
      <c r="G16">
        <f>COUNTIFS('Cabos e Fibras'!$T$2:$T$4991,$A16,'Cabos e Fibras'!$S$2:$S$4991,CONCATENATE("&lt;=",G$3),'Cabos e Fibras'!$A$2:$A$4991,"Timing*")-SUM($B16:F16)</f>
        <v>0</v>
      </c>
      <c r="H16">
        <f>COUNTIFS('Cabos e Fibras'!$T$2:$T$4991,$A16,'Cabos e Fibras'!$S$2:$S$4991,CONCATENATE("&lt;=",H$3),'Cabos e Fibras'!$A$2:$A$4991,"Timing*")-SUM($B16:G16)</f>
        <v>0</v>
      </c>
      <c r="I16">
        <f>COUNTIFS('Cabos e Fibras'!$T$2:$T$4991,$A16,'Cabos e Fibras'!$S$2:$S$4991,CONCATENATE("&lt;=",I$3),'Cabos e Fibras'!$A$2:$A$4991,"Timing*")-SUM($B16:H16)</f>
        <v>0</v>
      </c>
      <c r="J16">
        <f>COUNTIFS('Cabos e Fibras'!$T$2:$T$4991,$A16,'Cabos e Fibras'!$S$2:$S$4991,CONCATENATE("&lt;=",J$3),'Cabos e Fibras'!$A$2:$A$4991,"Timing*")-SUM($B16:I16)</f>
        <v>0</v>
      </c>
      <c r="K16">
        <f>COUNTIFS('Cabos e Fibras'!$T$2:$T$4991,$A16,'Cabos e Fibras'!$S$2:$S$4991,CONCATENATE("&lt;=",K$3),'Cabos e Fibras'!$A$2:$A$4991,"Timing*")-SUM($B16:J16)</f>
        <v>0</v>
      </c>
      <c r="L16">
        <f>COUNTIFS('Cabos e Fibras'!$T$2:$T$4991,$A16,'Cabos e Fibras'!$S$2:$S$4991,CONCATENATE("&lt;=",L$3),'Cabos e Fibras'!$A$2:$A$4991,"Timing*")-SUM($B16:K16)</f>
        <v>0</v>
      </c>
      <c r="M16">
        <f>COUNTIFS('Cabos e Fibras'!$T$2:$T$4991,$A16,'Cabos e Fibras'!$S$2:$S$4991,CONCATENATE("&lt;=",M$3),'Cabos e Fibras'!$A$2:$A$4991,"Timing*")-SUM($B16:L16)</f>
        <v>0</v>
      </c>
      <c r="N16">
        <f>COUNTIFS('Cabos e Fibras'!$T$2:$T$4991,$A16,'Cabos e Fibras'!$S$2:$S$4991,CONCATENATE("&lt;=",N$3),'Cabos e Fibras'!$A$2:$A$4991,"Timing*")-SUM($B16:M16)</f>
        <v>0</v>
      </c>
      <c r="O16">
        <f>COUNTIFS('Cabos e Fibras'!$T$2:$T$4991,$A16,'Cabos e Fibras'!$S$2:$S$4991,CONCATENATE("&lt;=",O$3),'Cabos e Fibras'!$A$2:$A$4991,"Timing*")-SUM($B16:N16)</f>
        <v>0</v>
      </c>
      <c r="P16">
        <f>COUNTIFS('Cabos e Fibras'!$T$2:$T$4991,$A16,'Cabos e Fibras'!$S$2:$S$4991,CONCATENATE("&lt;=",P$3),'Cabos e Fibras'!$A$2:$A$4991,"Timing*")-SUM($B16:O16)</f>
        <v>0</v>
      </c>
      <c r="Q16">
        <f>COUNTIFS('Cabos e Fibras'!$T$2:$T$4991,$A16,'Cabos e Fibras'!$S$2:$S$4991,CONCATENATE("&lt;=",Q$3),'Cabos e Fibras'!$A$2:$A$4991,"Timing*")-SUM($B16:P16)</f>
        <v>0</v>
      </c>
      <c r="R16">
        <f>COUNTIFS('Cabos e Fibras'!$T$2:$T$4991,$A16,'Cabos e Fibras'!$S$2:$S$4991,CONCATENATE("&lt;=",R$3),'Cabos e Fibras'!$A$2:$A$4991,"Timing*")-SUM($B16:Q16)</f>
        <v>0</v>
      </c>
      <c r="S16">
        <f>COUNTIFS('Cabos e Fibras'!$T$2:$T$4991,$A16,'Cabos e Fibras'!$S$2:$S$4991,CONCATENATE("&lt;=",S$3),'Cabos e Fibras'!$A$2:$A$4991,"Timing*")-SUM($B16:R16)</f>
        <v>0</v>
      </c>
      <c r="T16">
        <f>COUNTIFS('Cabos e Fibras'!$T$2:$T$4991,$A16,'Cabos e Fibras'!$S$2:$S$4991,CONCATENATE("&lt;=",T$3),'Cabos e Fibras'!$A$2:$A$4991,"Timing*")-SUM($B16:S16)</f>
        <v>0</v>
      </c>
      <c r="U16">
        <f>COUNTIFS('Cabos e Fibras'!$T$2:$T$4991,$A16,'Cabos e Fibras'!$S$2:$S$4991,CONCATENATE("&lt;=",U$3),'Cabos e Fibras'!$A$2:$A$4991,"Timing*")-SUM($B16:T16)</f>
        <v>0</v>
      </c>
      <c r="V16">
        <f>COUNTIFS('Cabos e Fibras'!$T$2:$T$4991,$A16,'Cabos e Fibras'!$S$2:$S$4991,CONCATENATE("&lt;=",V$3),'Cabos e Fibras'!$A$2:$A$4991,"Timing*")-SUM($B16:U16)</f>
        <v>0</v>
      </c>
      <c r="W16">
        <f>COUNTIFS('Cabos e Fibras'!$T$2:$T$4991,$A16,'Cabos e Fibras'!$S$2:$S$4991,CONCATENATE("&lt;=",W$3),'Cabos e Fibras'!$A$2:$A$4991,"Timing*")-SUM($B16:V16)</f>
        <v>0</v>
      </c>
      <c r="X16">
        <f>COUNTIFS('Cabos e Fibras'!$T$2:$T$4991,$A16,'Cabos e Fibras'!$S$2:$S$4991,CONCATENATE("&lt;=",X$3),'Cabos e Fibras'!$A$2:$A$4991,"Timing*")-SUM($B16:W16)</f>
        <v>0</v>
      </c>
      <c r="Y16">
        <f>COUNTIFS('Cabos e Fibras'!$T$2:$T$4991,$A16,'Cabos e Fibras'!$S$2:$S$4991,CONCATENATE("&lt;=",Y$3),'Cabos e Fibras'!$A$2:$A$4991,"Timing*")-SUM($B16:X16)</f>
        <v>0</v>
      </c>
      <c r="Z16">
        <f>COUNTIFS('Cabos e Fibras'!$T$2:$T$4991,$A16,'Cabos e Fibras'!$S$2:$S$4991,CONCATENATE("&lt;=",Z$3),'Cabos e Fibras'!$A$2:$A$4991,"Timing*")-SUM($B16:Y16)</f>
        <v>0</v>
      </c>
      <c r="AA16">
        <f>COUNTIFS('Cabos e Fibras'!$T$2:$T$4991,$A16,'Cabos e Fibras'!$S$2:$S$4991,CONCATENATE("&lt;=",AA$3),'Cabos e Fibras'!$A$2:$A$4991,"Timing*")-SUM($B16:Z16)</f>
        <v>0</v>
      </c>
      <c r="AB16" s="34">
        <f t="shared" si="1"/>
        <v>0</v>
      </c>
      <c r="AC16">
        <f t="shared" si="2"/>
        <v>0</v>
      </c>
      <c r="AD16">
        <f>COUNTIFS('Cabos e Fibras'!$T$2:$T$4991,$A16,'Cabos e Fibras'!$A$2:$A$4991,"Timing*")</f>
        <v>0</v>
      </c>
      <c r="AE16">
        <f t="shared" si="3"/>
        <v>0</v>
      </c>
    </row>
    <row r="17">
      <c r="A17" s="20" t="str">
        <f>Def_Sistemas_Conectores_Cabos!$C15</f>
        <v>Triaxial LEMO</v>
      </c>
      <c r="B17">
        <f>COUNTIFS('Cabos e Fibras'!$T$2:$T$4991,$A17,'Cabos e Fibras'!$S$2:$S$4991,CONCATENATE("&lt;=",B$3),'Cabos e Fibras'!$A$2:$A$4991,"Timing*")</f>
        <v>0</v>
      </c>
      <c r="C17">
        <f>COUNTIFS('Cabos e Fibras'!$T$2:$T$4991,$A17,'Cabos e Fibras'!$S$2:$S$4991,CONCATENATE("&lt;=",C$3),'Cabos e Fibras'!$A$2:$A$4991,"Timing*")-sum(B17)</f>
        <v>0</v>
      </c>
      <c r="D17">
        <f>COUNTIFS('Cabos e Fibras'!$T$2:$T$4991,$A17,'Cabos e Fibras'!$S$2:$S$4991,CONCATENATE("&lt;=",D$3),'Cabos e Fibras'!$A$2:$A$4991,"Timing*")-SUM($B17:C17)</f>
        <v>0</v>
      </c>
      <c r="E17">
        <f>COUNTIFS('Cabos e Fibras'!$T$2:$T$4991,$A17,'Cabos e Fibras'!$S$2:$S$4991,CONCATENATE("&lt;=",E$3),'Cabos e Fibras'!$A$2:$A$4991,"Timing*")-SUM($B17:D17)</f>
        <v>0</v>
      </c>
      <c r="F17">
        <f>COUNTIFS('Cabos e Fibras'!$T$2:$T$4991,$A17,'Cabos e Fibras'!$S$2:$S$4991,CONCATENATE("&lt;=",F$3),'Cabos e Fibras'!$A$2:$A$4991,"Timing*")-SUM($B17:E17)</f>
        <v>0</v>
      </c>
      <c r="G17">
        <f>COUNTIFS('Cabos e Fibras'!$T$2:$T$4991,$A17,'Cabos e Fibras'!$S$2:$S$4991,CONCATENATE("&lt;=",G$3),'Cabos e Fibras'!$A$2:$A$4991,"Timing*")-SUM($B17:F17)</f>
        <v>0</v>
      </c>
      <c r="H17">
        <f>COUNTIFS('Cabos e Fibras'!$T$2:$T$4991,$A17,'Cabos e Fibras'!$S$2:$S$4991,CONCATENATE("&lt;=",H$3),'Cabos e Fibras'!$A$2:$A$4991,"Timing*")-SUM($B17:G17)</f>
        <v>0</v>
      </c>
      <c r="I17">
        <f>COUNTIFS('Cabos e Fibras'!$T$2:$T$4991,$A17,'Cabos e Fibras'!$S$2:$S$4991,CONCATENATE("&lt;=",I$3),'Cabos e Fibras'!$A$2:$A$4991,"Timing*")-SUM($B17:H17)</f>
        <v>0</v>
      </c>
      <c r="J17">
        <f>COUNTIFS('Cabos e Fibras'!$T$2:$T$4991,$A17,'Cabos e Fibras'!$S$2:$S$4991,CONCATENATE("&lt;=",J$3),'Cabos e Fibras'!$A$2:$A$4991,"Timing*")-SUM($B17:I17)</f>
        <v>0</v>
      </c>
      <c r="K17">
        <f>COUNTIFS('Cabos e Fibras'!$T$2:$T$4991,$A17,'Cabos e Fibras'!$S$2:$S$4991,CONCATENATE("&lt;=",K$3),'Cabos e Fibras'!$A$2:$A$4991,"Timing*")-SUM($B17:J17)</f>
        <v>0</v>
      </c>
      <c r="L17">
        <f>COUNTIFS('Cabos e Fibras'!$T$2:$T$4991,$A17,'Cabos e Fibras'!$S$2:$S$4991,CONCATENATE("&lt;=",L$3),'Cabos e Fibras'!$A$2:$A$4991,"Timing*")-SUM($B17:K17)</f>
        <v>0</v>
      </c>
      <c r="M17">
        <f>COUNTIFS('Cabos e Fibras'!$T$2:$T$4991,$A17,'Cabos e Fibras'!$S$2:$S$4991,CONCATENATE("&lt;=",M$3),'Cabos e Fibras'!$A$2:$A$4991,"Timing*")-SUM($B17:L17)</f>
        <v>0</v>
      </c>
      <c r="N17">
        <f>COUNTIFS('Cabos e Fibras'!$T$2:$T$4991,$A17,'Cabos e Fibras'!$S$2:$S$4991,CONCATENATE("&lt;=",N$3),'Cabos e Fibras'!$A$2:$A$4991,"Timing*")-SUM($B17:M17)</f>
        <v>0</v>
      </c>
      <c r="O17">
        <f>COUNTIFS('Cabos e Fibras'!$T$2:$T$4991,$A17,'Cabos e Fibras'!$S$2:$S$4991,CONCATENATE("&lt;=",O$3),'Cabos e Fibras'!$A$2:$A$4991,"Timing*")-SUM($B17:N17)</f>
        <v>0</v>
      </c>
      <c r="P17">
        <f>COUNTIFS('Cabos e Fibras'!$T$2:$T$4991,$A17,'Cabos e Fibras'!$S$2:$S$4991,CONCATENATE("&lt;=",P$3),'Cabos e Fibras'!$A$2:$A$4991,"Timing*")-SUM($B17:O17)</f>
        <v>0</v>
      </c>
      <c r="Q17">
        <f>COUNTIFS('Cabos e Fibras'!$T$2:$T$4991,$A17,'Cabos e Fibras'!$S$2:$S$4991,CONCATENATE("&lt;=",Q$3),'Cabos e Fibras'!$A$2:$A$4991,"Timing*")-SUM($B17:P17)</f>
        <v>0</v>
      </c>
      <c r="R17">
        <f>COUNTIFS('Cabos e Fibras'!$T$2:$T$4991,$A17,'Cabos e Fibras'!$S$2:$S$4991,CONCATENATE("&lt;=",R$3),'Cabos e Fibras'!$A$2:$A$4991,"Timing*")-SUM($B17:Q17)</f>
        <v>0</v>
      </c>
      <c r="S17">
        <f>COUNTIFS('Cabos e Fibras'!$T$2:$T$4991,$A17,'Cabos e Fibras'!$S$2:$S$4991,CONCATENATE("&lt;=",S$3),'Cabos e Fibras'!$A$2:$A$4991,"Timing*")-SUM($B17:R17)</f>
        <v>0</v>
      </c>
      <c r="T17">
        <f>COUNTIFS('Cabos e Fibras'!$T$2:$T$4991,$A17,'Cabos e Fibras'!$S$2:$S$4991,CONCATENATE("&lt;=",T$3),'Cabos e Fibras'!$A$2:$A$4991,"Timing*")-SUM($B17:S17)</f>
        <v>0</v>
      </c>
      <c r="U17">
        <f>COUNTIFS('Cabos e Fibras'!$T$2:$T$4991,$A17,'Cabos e Fibras'!$S$2:$S$4991,CONCATENATE("&lt;=",U$3),'Cabos e Fibras'!$A$2:$A$4991,"Timing*")-SUM($B17:T17)</f>
        <v>0</v>
      </c>
      <c r="V17">
        <f>COUNTIFS('Cabos e Fibras'!$T$2:$T$4991,$A17,'Cabos e Fibras'!$S$2:$S$4991,CONCATENATE("&lt;=",V$3),'Cabos e Fibras'!$A$2:$A$4991,"Timing*")-SUM($B17:U17)</f>
        <v>0</v>
      </c>
      <c r="W17">
        <f>COUNTIFS('Cabos e Fibras'!$T$2:$T$4991,$A17,'Cabos e Fibras'!$S$2:$S$4991,CONCATENATE("&lt;=",W$3),'Cabos e Fibras'!$A$2:$A$4991,"Timing*")-SUM($B17:V17)</f>
        <v>0</v>
      </c>
      <c r="X17">
        <f>COUNTIFS('Cabos e Fibras'!$T$2:$T$4991,$A17,'Cabos e Fibras'!$S$2:$S$4991,CONCATENATE("&lt;=",X$3),'Cabos e Fibras'!$A$2:$A$4991,"Timing*")-SUM($B17:W17)</f>
        <v>0</v>
      </c>
      <c r="Y17">
        <f>COUNTIFS('Cabos e Fibras'!$T$2:$T$4991,$A17,'Cabos e Fibras'!$S$2:$S$4991,CONCATENATE("&lt;=",Y$3),'Cabos e Fibras'!$A$2:$A$4991,"Timing*")-SUM($B17:X17)</f>
        <v>0</v>
      </c>
      <c r="Z17">
        <f>COUNTIFS('Cabos e Fibras'!$T$2:$T$4991,$A17,'Cabos e Fibras'!$S$2:$S$4991,CONCATENATE("&lt;=",Z$3),'Cabos e Fibras'!$A$2:$A$4991,"Timing*")-SUM($B17:Y17)</f>
        <v>0</v>
      </c>
      <c r="AA17">
        <f>COUNTIFS('Cabos e Fibras'!$T$2:$T$4991,$A17,'Cabos e Fibras'!$S$2:$S$4991,CONCATENATE("&lt;=",AA$3),'Cabos e Fibras'!$A$2:$A$4991,"Timing*")-SUM($B17:Z17)</f>
        <v>0</v>
      </c>
      <c r="AB17" s="34">
        <f t="shared" si="1"/>
        <v>0</v>
      </c>
      <c r="AC17">
        <f t="shared" si="2"/>
        <v>0</v>
      </c>
      <c r="AD17">
        <f>COUNTIFS('Cabos e Fibras'!$T$2:$T$4991,$A17,'Cabos e Fibras'!$A$2:$A$4991,"Timing*")</f>
        <v>0</v>
      </c>
      <c r="AE17">
        <f t="shared" si="3"/>
        <v>0</v>
      </c>
    </row>
    <row r="18">
      <c r="A18" s="20" t="str">
        <f>Def_Sistemas_Conectores_Cabos!$C16</f>
        <v>Cabo Bergoz</v>
      </c>
      <c r="B18">
        <f>COUNTIFS('Cabos e Fibras'!$T$2:$T$4991,$A18,'Cabos e Fibras'!$S$2:$S$4991,CONCATENATE("&lt;=",B$3),'Cabos e Fibras'!$A$2:$A$4991,"Timing*")</f>
        <v>0</v>
      </c>
      <c r="C18">
        <f>COUNTIFS('Cabos e Fibras'!$T$2:$T$4991,$A18,'Cabos e Fibras'!$S$2:$S$4991,CONCATENATE("&lt;=",C$3),'Cabos e Fibras'!$A$2:$A$4991,"Timing*")-sum(B18)</f>
        <v>0</v>
      </c>
      <c r="D18">
        <f>COUNTIFS('Cabos e Fibras'!$T$2:$T$4991,$A18,'Cabos e Fibras'!$S$2:$S$4991,CONCATENATE("&lt;=",D$3),'Cabos e Fibras'!$A$2:$A$4991,"Timing*")-SUM($B18:C18)</f>
        <v>0</v>
      </c>
      <c r="E18">
        <f>COUNTIFS('Cabos e Fibras'!$T$2:$T$4991,$A18,'Cabos e Fibras'!$S$2:$S$4991,CONCATENATE("&lt;=",E$3),'Cabos e Fibras'!$A$2:$A$4991,"Timing*")-SUM($B18:D18)</f>
        <v>0</v>
      </c>
      <c r="F18">
        <f>COUNTIFS('Cabos e Fibras'!$T$2:$T$4991,$A18,'Cabos e Fibras'!$S$2:$S$4991,CONCATENATE("&lt;=",F$3),'Cabos e Fibras'!$A$2:$A$4991,"Timing*")-SUM($B18:E18)</f>
        <v>0</v>
      </c>
      <c r="G18">
        <f>COUNTIFS('Cabos e Fibras'!$T$2:$T$4991,$A18,'Cabos e Fibras'!$S$2:$S$4991,CONCATENATE("&lt;=",G$3),'Cabos e Fibras'!$A$2:$A$4991,"Timing*")-SUM($B18:F18)</f>
        <v>0</v>
      </c>
      <c r="H18">
        <f>COUNTIFS('Cabos e Fibras'!$T$2:$T$4991,$A18,'Cabos e Fibras'!$S$2:$S$4991,CONCATENATE("&lt;=",H$3),'Cabos e Fibras'!$A$2:$A$4991,"Timing*")-SUM($B18:G18)</f>
        <v>0</v>
      </c>
      <c r="I18">
        <f>COUNTIFS('Cabos e Fibras'!$T$2:$T$4991,$A18,'Cabos e Fibras'!$S$2:$S$4991,CONCATENATE("&lt;=",I$3),'Cabos e Fibras'!$A$2:$A$4991,"Timing*")-SUM($B18:H18)</f>
        <v>0</v>
      </c>
      <c r="J18">
        <f>COUNTIFS('Cabos e Fibras'!$T$2:$T$4991,$A18,'Cabos e Fibras'!$S$2:$S$4991,CONCATENATE("&lt;=",J$3),'Cabos e Fibras'!$A$2:$A$4991,"Timing*")-SUM($B18:I18)</f>
        <v>0</v>
      </c>
      <c r="K18">
        <f>COUNTIFS('Cabos e Fibras'!$T$2:$T$4991,$A18,'Cabos e Fibras'!$S$2:$S$4991,CONCATENATE("&lt;=",K$3),'Cabos e Fibras'!$A$2:$A$4991,"Timing*")-SUM($B18:J18)</f>
        <v>0</v>
      </c>
      <c r="L18">
        <f>COUNTIFS('Cabos e Fibras'!$T$2:$T$4991,$A18,'Cabos e Fibras'!$S$2:$S$4991,CONCATENATE("&lt;=",L$3),'Cabos e Fibras'!$A$2:$A$4991,"Timing*")-SUM($B18:K18)</f>
        <v>0</v>
      </c>
      <c r="M18">
        <f>COUNTIFS('Cabos e Fibras'!$T$2:$T$4991,$A18,'Cabos e Fibras'!$S$2:$S$4991,CONCATENATE("&lt;=",M$3),'Cabos e Fibras'!$A$2:$A$4991,"Timing*")-SUM($B18:L18)</f>
        <v>0</v>
      </c>
      <c r="N18">
        <f>COUNTIFS('Cabos e Fibras'!$T$2:$T$4991,$A18,'Cabos e Fibras'!$S$2:$S$4991,CONCATENATE("&lt;=",N$3),'Cabos e Fibras'!$A$2:$A$4991,"Timing*")-SUM($B18:M18)</f>
        <v>0</v>
      </c>
      <c r="O18">
        <f>COUNTIFS('Cabos e Fibras'!$T$2:$T$4991,$A18,'Cabos e Fibras'!$S$2:$S$4991,CONCATENATE("&lt;=",O$3),'Cabos e Fibras'!$A$2:$A$4991,"Timing*")-SUM($B18:N18)</f>
        <v>0</v>
      </c>
      <c r="P18">
        <f>COUNTIFS('Cabos e Fibras'!$T$2:$T$4991,$A18,'Cabos e Fibras'!$S$2:$S$4991,CONCATENATE("&lt;=",P$3),'Cabos e Fibras'!$A$2:$A$4991,"Timing*")-SUM($B18:O18)</f>
        <v>0</v>
      </c>
      <c r="Q18">
        <f>COUNTIFS('Cabos e Fibras'!$T$2:$T$4991,$A18,'Cabos e Fibras'!$S$2:$S$4991,CONCATENATE("&lt;=",Q$3),'Cabos e Fibras'!$A$2:$A$4991,"Timing*")-SUM($B18:P18)</f>
        <v>0</v>
      </c>
      <c r="R18">
        <f>COUNTIFS('Cabos e Fibras'!$T$2:$T$4991,$A18,'Cabos e Fibras'!$S$2:$S$4991,CONCATENATE("&lt;=",R$3),'Cabos e Fibras'!$A$2:$A$4991,"Timing*")-SUM($B18:Q18)</f>
        <v>0</v>
      </c>
      <c r="S18">
        <f>COUNTIFS('Cabos e Fibras'!$T$2:$T$4991,$A18,'Cabos e Fibras'!$S$2:$S$4991,CONCATENATE("&lt;=",S$3),'Cabos e Fibras'!$A$2:$A$4991,"Timing*")-SUM($B18:R18)</f>
        <v>0</v>
      </c>
      <c r="T18">
        <f>COUNTIFS('Cabos e Fibras'!$T$2:$T$4991,$A18,'Cabos e Fibras'!$S$2:$S$4991,CONCATENATE("&lt;=",T$3),'Cabos e Fibras'!$A$2:$A$4991,"Timing*")-SUM($B18:S18)</f>
        <v>0</v>
      </c>
      <c r="U18">
        <f>COUNTIFS('Cabos e Fibras'!$T$2:$T$4991,$A18,'Cabos e Fibras'!$S$2:$S$4991,CONCATENATE("&lt;=",U$3),'Cabos e Fibras'!$A$2:$A$4991,"Timing*")-SUM($B18:T18)</f>
        <v>0</v>
      </c>
      <c r="V18">
        <f>COUNTIFS('Cabos e Fibras'!$T$2:$T$4991,$A18,'Cabos e Fibras'!$S$2:$S$4991,CONCATENATE("&lt;=",V$3),'Cabos e Fibras'!$A$2:$A$4991,"Timing*")-SUM($B18:U18)</f>
        <v>0</v>
      </c>
      <c r="W18">
        <f>COUNTIFS('Cabos e Fibras'!$T$2:$T$4991,$A18,'Cabos e Fibras'!$S$2:$S$4991,CONCATENATE("&lt;=",W$3),'Cabos e Fibras'!$A$2:$A$4991,"Timing*")-SUM($B18:V18)</f>
        <v>0</v>
      </c>
      <c r="X18">
        <f>COUNTIFS('Cabos e Fibras'!$T$2:$T$4991,$A18,'Cabos e Fibras'!$S$2:$S$4991,CONCATENATE("&lt;=",X$3),'Cabos e Fibras'!$A$2:$A$4991,"Timing*")-SUM($B18:W18)</f>
        <v>0</v>
      </c>
      <c r="Y18">
        <f>COUNTIFS('Cabos e Fibras'!$T$2:$T$4991,$A18,'Cabos e Fibras'!$S$2:$S$4991,CONCATENATE("&lt;=",Y$3),'Cabos e Fibras'!$A$2:$A$4991,"Timing*")-SUM($B18:X18)</f>
        <v>0</v>
      </c>
      <c r="Z18">
        <f>COUNTIFS('Cabos e Fibras'!$T$2:$T$4991,$A18,'Cabos e Fibras'!$S$2:$S$4991,CONCATENATE("&lt;=",Z$3),'Cabos e Fibras'!$A$2:$A$4991,"Timing*")-SUM($B18:Y18)</f>
        <v>0</v>
      </c>
      <c r="AA18">
        <f>COUNTIFS('Cabos e Fibras'!$T$2:$T$4991,$A18,'Cabos e Fibras'!$S$2:$S$4991,CONCATENATE("&lt;=",AA$3),'Cabos e Fibras'!$A$2:$A$4991,"Timing*")-SUM($B18:Z18)</f>
        <v>0</v>
      </c>
      <c r="AB18" s="34">
        <f t="shared" si="1"/>
        <v>0</v>
      </c>
      <c r="AC18">
        <f t="shared" si="2"/>
        <v>0</v>
      </c>
      <c r="AD18">
        <f>COUNTIFS('Cabos e Fibras'!$T$2:$T$4991,$A18,'Cabos e Fibras'!$A$2:$A$4991,"Timing*")</f>
        <v>0</v>
      </c>
      <c r="AE18">
        <f t="shared" si="3"/>
        <v>0</v>
      </c>
    </row>
    <row r="19">
      <c r="A19" t="str">
        <f>Def_Sistemas_Conectores_Cabos!$C17</f>
        <v/>
      </c>
      <c r="AC19">
        <f>sum(AC4:AC18)</f>
        <v>343</v>
      </c>
      <c r="AD19">
        <f>COUNTIFS('Cabos e Fibras'!$A$2:$A$4991,"Timing*")</f>
        <v>398</v>
      </c>
      <c r="AE19">
        <f t="shared" si="3"/>
        <v>55</v>
      </c>
    </row>
    <row r="20">
      <c r="A20" t="str">
        <f>Def_Sistemas_Conectores_Cabos!$C18</f>
        <v/>
      </c>
    </row>
    <row r="21">
      <c r="A21" s="17" t="s">
        <v>92</v>
      </c>
      <c r="B21">
        <f t="shared" ref="B21:C21" si="4">if(B8&gt;0,B8+10,0)</f>
        <v>0</v>
      </c>
      <c r="C21">
        <f t="shared" si="4"/>
        <v>0</v>
      </c>
      <c r="D21" s="17">
        <v>10.0</v>
      </c>
      <c r="E21">
        <f t="shared" ref="E21:F21" si="5">if(E8&gt;0,E8+10,0)</f>
        <v>0</v>
      </c>
      <c r="F21">
        <f t="shared" si="5"/>
        <v>0</v>
      </c>
      <c r="G21" s="17">
        <v>10.0</v>
      </c>
      <c r="H21" s="17">
        <v>10.0</v>
      </c>
      <c r="I21" s="17">
        <v>175.0</v>
      </c>
      <c r="J21" s="17">
        <v>30.0</v>
      </c>
      <c r="K21" s="17">
        <v>20.0</v>
      </c>
      <c r="L21">
        <f t="shared" ref="L21:AA21" si="6">if(L8&gt;0,L8+10,0)</f>
        <v>28</v>
      </c>
      <c r="M21">
        <f t="shared" si="6"/>
        <v>0</v>
      </c>
      <c r="N21">
        <f t="shared" si="6"/>
        <v>0</v>
      </c>
      <c r="O21">
        <f t="shared" si="6"/>
        <v>0</v>
      </c>
      <c r="P21">
        <f t="shared" si="6"/>
        <v>0</v>
      </c>
      <c r="Q21">
        <f t="shared" si="6"/>
        <v>0</v>
      </c>
      <c r="R21">
        <f t="shared" si="6"/>
        <v>0</v>
      </c>
      <c r="S21">
        <f t="shared" si="6"/>
        <v>0</v>
      </c>
      <c r="T21">
        <f t="shared" si="6"/>
        <v>0</v>
      </c>
      <c r="U21">
        <f t="shared" si="6"/>
        <v>0</v>
      </c>
      <c r="V21">
        <f t="shared" si="6"/>
        <v>0</v>
      </c>
      <c r="W21">
        <f t="shared" si="6"/>
        <v>0</v>
      </c>
      <c r="X21">
        <f t="shared" si="6"/>
        <v>0</v>
      </c>
      <c r="Y21">
        <f t="shared" si="6"/>
        <v>0</v>
      </c>
      <c r="Z21">
        <f t="shared" si="6"/>
        <v>0</v>
      </c>
      <c r="AA21">
        <f t="shared" si="6"/>
        <v>0</v>
      </c>
      <c r="AB21" s="34">
        <f>SUMPRODUCT($B$3:$L$3,B21:L21)</f>
        <v>4725</v>
      </c>
      <c r="AC21">
        <f>sum(B21:AA21)</f>
        <v>283</v>
      </c>
    </row>
    <row r="22">
      <c r="A22" t="str">
        <f>Def_Sistemas_Conectores_Cabos!$C20</f>
        <v/>
      </c>
    </row>
    <row r="24">
      <c r="A24" s="60" t="s">
        <v>93</v>
      </c>
      <c r="B24" s="60" t="s">
        <v>94</v>
      </c>
      <c r="C24" s="61"/>
    </row>
    <row r="25">
      <c r="A25" s="62">
        <v>1.0</v>
      </c>
      <c r="B25" s="62">
        <f>D21</f>
        <v>10</v>
      </c>
      <c r="C25" s="61">
        <f>D8</f>
        <v>8</v>
      </c>
    </row>
    <row r="26">
      <c r="A26" s="62">
        <v>5.0</v>
      </c>
      <c r="B26" s="62">
        <v>10.0</v>
      </c>
      <c r="C26" s="61">
        <f>G8</f>
        <v>0</v>
      </c>
    </row>
    <row r="27">
      <c r="A27" s="62">
        <v>10.0</v>
      </c>
      <c r="B27" s="62">
        <v>10.0</v>
      </c>
      <c r="C27" s="61">
        <f>H8</f>
        <v>18</v>
      </c>
    </row>
    <row r="28">
      <c r="A28" s="62">
        <v>15.0</v>
      </c>
      <c r="B28" s="62">
        <v>175.0</v>
      </c>
      <c r="C28" s="61">
        <f>I8</f>
        <v>139</v>
      </c>
    </row>
    <row r="29">
      <c r="A29" s="62">
        <v>20.0</v>
      </c>
      <c r="B29" s="62">
        <v>30.0</v>
      </c>
      <c r="C29" s="61">
        <f>J8</f>
        <v>14</v>
      </c>
    </row>
    <row r="30">
      <c r="A30" s="62">
        <v>25.0</v>
      </c>
      <c r="B30" s="62">
        <v>20.0</v>
      </c>
      <c r="C30" s="61">
        <f>K8</f>
        <v>7</v>
      </c>
    </row>
    <row r="31">
      <c r="A31" s="62">
        <v>30.0</v>
      </c>
      <c r="B31" s="62">
        <v>20.0</v>
      </c>
      <c r="C31" s="61">
        <f>L8</f>
        <v>18</v>
      </c>
    </row>
    <row r="32">
      <c r="A32" s="62" t="s">
        <v>95</v>
      </c>
      <c r="B32" s="61">
        <f t="shared" ref="B32:C32" si="7">sum(B25:B31)</f>
        <v>275</v>
      </c>
      <c r="C32" s="61">
        <f t="shared" si="7"/>
        <v>204</v>
      </c>
    </row>
  </sheetData>
  <mergeCells count="2">
    <mergeCell ref="B2:Z2"/>
    <mergeCell ref="A1:AE1"/>
  </mergeCells>
  <conditionalFormatting sqref="B4:AA18">
    <cfRule type="cellIs" dxfId="0" priority="1" operator="notEqual">
      <formula>0</formula>
    </cfRule>
  </conditionalFormatting>
  <conditionalFormatting sqref="B4:AA18">
    <cfRule type="cellIs" dxfId="1" priority="2" operator="equal">
      <formula>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6.71"/>
    <col customWidth="1" min="2" max="2" width="30.71"/>
  </cols>
  <sheetData>
    <row r="1">
      <c r="A1" s="2" t="s">
        <v>1</v>
      </c>
      <c r="B1" s="4" t="s">
        <v>2</v>
      </c>
    </row>
    <row r="2">
      <c r="A2" s="6" t="s">
        <v>4</v>
      </c>
      <c r="B2" s="8">
        <v>43266.0</v>
      </c>
    </row>
    <row r="3">
      <c r="A3" s="10" t="s">
        <v>7</v>
      </c>
      <c r="B3" s="12">
        <v>43296.0</v>
      </c>
    </row>
    <row r="4">
      <c r="A4" s="10" t="s">
        <v>23</v>
      </c>
      <c r="B4" s="12">
        <v>43296.0</v>
      </c>
    </row>
    <row r="5">
      <c r="A5" s="10" t="s">
        <v>24</v>
      </c>
      <c r="B5" s="10" t="s">
        <v>25</v>
      </c>
    </row>
    <row r="6">
      <c r="A6" s="10" t="s">
        <v>26</v>
      </c>
      <c r="B6" s="14">
        <v>43374.0</v>
      </c>
    </row>
    <row r="7">
      <c r="A7" s="10" t="s">
        <v>27</v>
      </c>
      <c r="B7" s="14">
        <v>43374.0</v>
      </c>
    </row>
    <row r="8">
      <c r="A8" s="10" t="s">
        <v>28</v>
      </c>
      <c r="B8" s="10" t="s">
        <v>25</v>
      </c>
    </row>
    <row r="9">
      <c r="A9" s="16"/>
      <c r="B9" s="12"/>
    </row>
    <row r="10">
      <c r="A10" s="16"/>
      <c r="B10" s="12"/>
    </row>
    <row r="11">
      <c r="A11" s="16"/>
      <c r="B11" s="12"/>
    </row>
    <row r="12">
      <c r="A12" s="16"/>
      <c r="B12" s="12"/>
    </row>
    <row r="13">
      <c r="A13" s="16"/>
      <c r="B13" s="18"/>
    </row>
    <row r="14">
      <c r="A14" s="21"/>
      <c r="B14" s="18"/>
    </row>
    <row r="15">
      <c r="A15" s="16"/>
      <c r="B15" s="18"/>
    </row>
    <row r="16">
      <c r="A16" s="16"/>
      <c r="B16" s="18"/>
    </row>
    <row r="17">
      <c r="A17" s="16"/>
      <c r="B17" s="18"/>
    </row>
    <row r="18">
      <c r="A18" s="16"/>
      <c r="B18" s="18"/>
    </row>
    <row r="19">
      <c r="A19" s="16"/>
      <c r="B19" s="18"/>
    </row>
    <row r="20">
      <c r="A20" s="16"/>
      <c r="B20" s="18"/>
    </row>
    <row r="21">
      <c r="A21" s="16"/>
      <c r="B21" s="18"/>
    </row>
    <row r="22">
      <c r="A22" s="10"/>
      <c r="B22" s="18"/>
    </row>
    <row r="23">
      <c r="A23" s="10"/>
      <c r="B23" s="18"/>
    </row>
    <row r="24">
      <c r="A24" s="10"/>
      <c r="B24" s="12"/>
    </row>
    <row r="25">
      <c r="A25" s="16"/>
      <c r="B25" s="12"/>
    </row>
    <row r="26">
      <c r="A26" s="16"/>
      <c r="B26" s="18"/>
    </row>
    <row r="27">
      <c r="A27" s="16"/>
      <c r="B27" s="18"/>
    </row>
    <row r="28">
      <c r="A28" s="16"/>
      <c r="B28" s="18"/>
    </row>
    <row r="29">
      <c r="A29" s="16"/>
      <c r="B29" s="18"/>
    </row>
    <row r="30">
      <c r="A30" s="16"/>
      <c r="B30" s="12"/>
    </row>
    <row r="31">
      <c r="A31" s="23"/>
      <c r="B31" s="24"/>
    </row>
    <row r="32">
      <c r="A32" s="23"/>
      <c r="B32" s="24"/>
    </row>
    <row r="33">
      <c r="A33" s="23"/>
      <c r="B33" s="24"/>
    </row>
    <row r="34">
      <c r="A34" s="23"/>
      <c r="B34" s="24"/>
    </row>
    <row r="35">
      <c r="A35" s="23"/>
      <c r="B35" s="24"/>
    </row>
    <row r="36">
      <c r="A36" s="23"/>
      <c r="B36" s="24"/>
    </row>
    <row r="37">
      <c r="A37" s="23"/>
      <c r="B37" s="24"/>
    </row>
    <row r="38">
      <c r="A38" s="23"/>
      <c r="B38" s="24"/>
    </row>
    <row r="39">
      <c r="A39" s="23"/>
      <c r="B39" s="24"/>
    </row>
    <row r="40">
      <c r="A40" s="23"/>
      <c r="B40" s="24"/>
    </row>
    <row r="41">
      <c r="A41" s="23"/>
      <c r="B41" s="24"/>
    </row>
    <row r="42">
      <c r="A42" s="23"/>
      <c r="B42" s="24"/>
    </row>
    <row r="43">
      <c r="A43" s="23"/>
      <c r="B43" s="24"/>
    </row>
    <row r="44">
      <c r="A44" s="23"/>
      <c r="B44" s="24"/>
    </row>
    <row r="45">
      <c r="A45" s="23"/>
      <c r="B45" s="24"/>
    </row>
    <row r="46">
      <c r="A46" s="23"/>
      <c r="B46" s="24"/>
    </row>
    <row r="47">
      <c r="A47" s="23"/>
      <c r="B47" s="24"/>
    </row>
    <row r="48">
      <c r="A48" s="23"/>
      <c r="B48" s="24"/>
    </row>
    <row r="49">
      <c r="A49" s="23"/>
      <c r="B49" s="24"/>
    </row>
    <row r="50">
      <c r="A50" s="23"/>
      <c r="B50" s="24"/>
    </row>
    <row r="51">
      <c r="A51" s="23"/>
      <c r="B51" s="24"/>
    </row>
    <row r="52">
      <c r="A52" s="23"/>
      <c r="B52" s="24"/>
    </row>
    <row r="53">
      <c r="A53" s="23"/>
      <c r="B53" s="24"/>
    </row>
    <row r="54">
      <c r="A54" s="23"/>
      <c r="B54" s="24"/>
    </row>
    <row r="55">
      <c r="A55" s="23"/>
      <c r="B55" s="24"/>
    </row>
    <row r="56">
      <c r="A56" s="23"/>
      <c r="B56" s="24"/>
    </row>
    <row r="57">
      <c r="A57" s="23"/>
      <c r="B57" s="24"/>
    </row>
    <row r="58">
      <c r="A58" s="23"/>
      <c r="B58" s="24"/>
    </row>
    <row r="59">
      <c r="A59" s="23"/>
      <c r="B59" s="24"/>
    </row>
    <row r="60">
      <c r="A60" s="23"/>
      <c r="B60" s="24"/>
    </row>
    <row r="61">
      <c r="A61" s="23"/>
      <c r="B61" s="24"/>
    </row>
    <row r="62">
      <c r="A62" s="23"/>
      <c r="B62" s="24"/>
    </row>
    <row r="63">
      <c r="A63" s="23"/>
      <c r="B63" s="24"/>
    </row>
    <row r="64">
      <c r="A64" s="23"/>
      <c r="B64" s="24"/>
    </row>
    <row r="65">
      <c r="A65" s="23"/>
      <c r="B65" s="24"/>
    </row>
    <row r="66">
      <c r="A66" s="23"/>
      <c r="B66" s="24"/>
    </row>
    <row r="67">
      <c r="A67" s="23"/>
      <c r="B67" s="24"/>
    </row>
    <row r="68">
      <c r="A68" s="23"/>
      <c r="B68" s="24"/>
    </row>
    <row r="69">
      <c r="A69" s="23"/>
      <c r="B69" s="24"/>
    </row>
    <row r="70">
      <c r="A70" s="23"/>
      <c r="B70" s="24"/>
    </row>
    <row r="71">
      <c r="A71" s="23"/>
      <c r="B71" s="24"/>
    </row>
    <row r="72">
      <c r="A72" s="23"/>
      <c r="B72" s="24"/>
    </row>
    <row r="73">
      <c r="A73" s="23"/>
      <c r="B73" s="24"/>
    </row>
    <row r="74">
      <c r="A74" s="23"/>
      <c r="B74" s="24"/>
    </row>
    <row r="75">
      <c r="A75" s="23"/>
      <c r="B75" s="24"/>
    </row>
    <row r="76">
      <c r="A76" s="23"/>
      <c r="B76" s="24"/>
    </row>
    <row r="77">
      <c r="A77" s="23"/>
      <c r="B77" s="24"/>
    </row>
    <row r="78">
      <c r="A78" s="23"/>
      <c r="B78" s="24"/>
    </row>
    <row r="79">
      <c r="A79" s="23"/>
      <c r="B79" s="24"/>
    </row>
    <row r="80">
      <c r="A80" s="23"/>
      <c r="B80" s="24"/>
    </row>
    <row r="81">
      <c r="A81" s="23"/>
      <c r="B81" s="24"/>
    </row>
    <row r="82">
      <c r="A82" s="23"/>
      <c r="B82" s="24"/>
    </row>
    <row r="83">
      <c r="A83" s="23"/>
      <c r="B83" s="24"/>
    </row>
    <row r="84">
      <c r="A84" s="23"/>
      <c r="B84" s="24"/>
    </row>
    <row r="85">
      <c r="A85" s="23"/>
      <c r="B85" s="24"/>
    </row>
    <row r="86">
      <c r="A86" s="23"/>
      <c r="B86" s="24"/>
    </row>
    <row r="87">
      <c r="A87" s="23"/>
      <c r="B87" s="24"/>
    </row>
    <row r="88">
      <c r="A88" s="23"/>
      <c r="B88" s="24"/>
    </row>
    <row r="89">
      <c r="A89" s="23"/>
      <c r="B89" s="24"/>
    </row>
    <row r="90">
      <c r="A90" s="23"/>
      <c r="B90" s="24"/>
    </row>
    <row r="91">
      <c r="A91" s="23"/>
      <c r="B91" s="24"/>
    </row>
    <row r="92">
      <c r="A92" s="23"/>
      <c r="B92" s="24"/>
    </row>
    <row r="93">
      <c r="A93" s="23"/>
      <c r="B93" s="24"/>
    </row>
    <row r="94">
      <c r="A94" s="23"/>
      <c r="B94" s="24"/>
    </row>
    <row r="95">
      <c r="A95" s="23"/>
      <c r="B95" s="24"/>
    </row>
    <row r="96">
      <c r="A96" s="23"/>
      <c r="B96" s="24"/>
    </row>
    <row r="97">
      <c r="A97" s="23"/>
      <c r="B97" s="24"/>
    </row>
    <row r="98">
      <c r="A98" s="23"/>
      <c r="B98" s="24"/>
    </row>
    <row r="99">
      <c r="A99" s="23"/>
      <c r="B99" s="24"/>
    </row>
    <row r="100">
      <c r="A100" s="23"/>
      <c r="B100" s="24"/>
    </row>
    <row r="101">
      <c r="A101" s="23"/>
      <c r="B101" s="24"/>
    </row>
    <row r="102">
      <c r="A102" s="23"/>
      <c r="B102" s="24"/>
    </row>
    <row r="103">
      <c r="A103" s="23"/>
      <c r="B103" s="24"/>
    </row>
    <row r="104">
      <c r="A104" s="23"/>
      <c r="B104" s="24"/>
    </row>
    <row r="105">
      <c r="A105" s="23"/>
      <c r="B105" s="24"/>
    </row>
    <row r="106">
      <c r="A106" s="23"/>
      <c r="B106" s="24"/>
    </row>
    <row r="107">
      <c r="A107" s="23"/>
      <c r="B107" s="24"/>
    </row>
    <row r="108">
      <c r="A108" s="23"/>
      <c r="B108" s="24"/>
    </row>
    <row r="109">
      <c r="A109" s="23"/>
      <c r="B109" s="24"/>
    </row>
    <row r="110">
      <c r="A110" s="23"/>
      <c r="B110" s="24"/>
    </row>
    <row r="111">
      <c r="A111" s="23"/>
      <c r="B111" s="24"/>
    </row>
    <row r="112">
      <c r="A112" s="23"/>
      <c r="B112" s="24"/>
    </row>
    <row r="113">
      <c r="A113" s="23"/>
      <c r="B113" s="24"/>
    </row>
    <row r="114">
      <c r="A114" s="23"/>
      <c r="B114" s="24"/>
    </row>
    <row r="115">
      <c r="A115" s="23"/>
      <c r="B115" s="24"/>
    </row>
    <row r="116">
      <c r="A116" s="23"/>
      <c r="B116" s="24"/>
    </row>
    <row r="117">
      <c r="A117" s="23"/>
      <c r="B117" s="24"/>
    </row>
    <row r="118">
      <c r="A118" s="23"/>
      <c r="B118" s="24"/>
    </row>
    <row r="119">
      <c r="A119" s="23"/>
      <c r="B119" s="24"/>
    </row>
    <row r="120">
      <c r="A120" s="23"/>
      <c r="B120" s="24"/>
    </row>
    <row r="121">
      <c r="A121" s="23"/>
      <c r="B121" s="24"/>
    </row>
    <row r="122">
      <c r="A122" s="23"/>
      <c r="B122" s="24"/>
    </row>
    <row r="123">
      <c r="A123" s="23"/>
      <c r="B123" s="24"/>
    </row>
    <row r="124">
      <c r="A124" s="23"/>
      <c r="B124" s="24"/>
    </row>
    <row r="125">
      <c r="A125" s="23"/>
      <c r="B125" s="24"/>
    </row>
    <row r="126">
      <c r="A126" s="23"/>
      <c r="B126" s="24"/>
    </row>
    <row r="127">
      <c r="A127" s="23"/>
      <c r="B127" s="24"/>
    </row>
    <row r="128">
      <c r="A128" s="23"/>
      <c r="B128" s="24"/>
    </row>
    <row r="129">
      <c r="A129" s="23"/>
      <c r="B129" s="24"/>
    </row>
    <row r="130">
      <c r="A130" s="23"/>
      <c r="B130" s="24"/>
    </row>
    <row r="131">
      <c r="A131" s="23"/>
      <c r="B131" s="24"/>
    </row>
    <row r="132">
      <c r="A132" s="23"/>
      <c r="B132" s="24"/>
    </row>
    <row r="133">
      <c r="A133" s="23"/>
      <c r="B133" s="24"/>
    </row>
    <row r="134">
      <c r="A134" s="23"/>
      <c r="B134" s="24"/>
    </row>
    <row r="135">
      <c r="A135" s="23"/>
      <c r="B135" s="24"/>
    </row>
    <row r="136">
      <c r="A136" s="23"/>
      <c r="B136" s="24"/>
    </row>
    <row r="137">
      <c r="A137" s="23"/>
      <c r="B137" s="24"/>
    </row>
    <row r="138">
      <c r="A138" s="23"/>
      <c r="B138" s="24"/>
    </row>
    <row r="139">
      <c r="A139" s="23"/>
      <c r="B139" s="24"/>
    </row>
    <row r="140">
      <c r="A140" s="23"/>
      <c r="B140" s="24"/>
    </row>
    <row r="141">
      <c r="A141" s="23"/>
      <c r="B141" s="24"/>
    </row>
    <row r="142">
      <c r="A142" s="23"/>
      <c r="B142" s="24"/>
    </row>
    <row r="143">
      <c r="A143" s="23"/>
      <c r="B143" s="24"/>
    </row>
    <row r="144">
      <c r="A144" s="23"/>
      <c r="B144" s="24"/>
    </row>
    <row r="145">
      <c r="A145" s="23"/>
      <c r="B145" s="24"/>
    </row>
    <row r="146">
      <c r="A146" s="23"/>
      <c r="B146" s="24"/>
    </row>
    <row r="147">
      <c r="A147" s="23"/>
      <c r="B147" s="24"/>
    </row>
    <row r="148">
      <c r="A148" s="23"/>
      <c r="B148" s="24"/>
    </row>
    <row r="149">
      <c r="A149" s="23"/>
      <c r="B149" s="24"/>
    </row>
    <row r="150">
      <c r="A150" s="23"/>
      <c r="B150" s="24"/>
    </row>
    <row r="151">
      <c r="A151" s="23"/>
      <c r="B151" s="24"/>
    </row>
    <row r="152">
      <c r="A152" s="23"/>
      <c r="B152" s="24"/>
    </row>
    <row r="153">
      <c r="A153" s="23"/>
      <c r="B153" s="24"/>
    </row>
    <row r="154">
      <c r="A154" s="23"/>
      <c r="B154" s="24"/>
    </row>
    <row r="155">
      <c r="A155" s="23"/>
      <c r="B155" s="24"/>
    </row>
    <row r="156">
      <c r="A156" s="23"/>
      <c r="B156" s="24"/>
    </row>
    <row r="157">
      <c r="A157" s="23"/>
      <c r="B157" s="24"/>
    </row>
    <row r="158">
      <c r="A158" s="23"/>
      <c r="B158" s="24"/>
    </row>
    <row r="159">
      <c r="A159" s="23"/>
      <c r="B159" s="24"/>
    </row>
    <row r="160">
      <c r="A160" s="23"/>
      <c r="B160" s="24"/>
    </row>
    <row r="161">
      <c r="A161" s="23"/>
      <c r="B161" s="24"/>
    </row>
    <row r="162">
      <c r="A162" s="23"/>
      <c r="B162" s="24"/>
    </row>
    <row r="163">
      <c r="A163" s="23"/>
      <c r="B163" s="24"/>
    </row>
    <row r="164">
      <c r="A164" s="23"/>
      <c r="B164" s="24"/>
    </row>
    <row r="165">
      <c r="A165" s="23"/>
      <c r="B165" s="24"/>
    </row>
    <row r="166">
      <c r="A166" s="23"/>
      <c r="B166" s="24"/>
    </row>
    <row r="167">
      <c r="A167" s="23"/>
      <c r="B167" s="24"/>
    </row>
    <row r="168">
      <c r="A168" s="23"/>
      <c r="B168" s="24"/>
    </row>
    <row r="169">
      <c r="A169" s="23"/>
      <c r="B169" s="24"/>
    </row>
    <row r="170">
      <c r="A170" s="23"/>
      <c r="B170" s="24"/>
    </row>
    <row r="171">
      <c r="A171" s="23"/>
      <c r="B171" s="24"/>
    </row>
    <row r="172">
      <c r="A172" s="23"/>
      <c r="B172" s="24"/>
    </row>
    <row r="173">
      <c r="A173" s="23"/>
      <c r="B173" s="24"/>
    </row>
    <row r="174">
      <c r="A174" s="23"/>
      <c r="B174" s="24"/>
    </row>
    <row r="175">
      <c r="A175" s="23"/>
      <c r="B175" s="24"/>
    </row>
    <row r="176">
      <c r="A176" s="23"/>
      <c r="B176" s="24"/>
    </row>
    <row r="177">
      <c r="A177" s="23"/>
      <c r="B177" s="24"/>
    </row>
    <row r="178">
      <c r="A178" s="23"/>
      <c r="B178" s="24"/>
    </row>
    <row r="179">
      <c r="A179" s="23"/>
      <c r="B179" s="24"/>
    </row>
    <row r="180">
      <c r="A180" s="23"/>
      <c r="B180" s="24"/>
    </row>
    <row r="181">
      <c r="A181" s="23"/>
      <c r="B181" s="24"/>
    </row>
    <row r="182">
      <c r="A182" s="23"/>
      <c r="B182" s="24"/>
    </row>
    <row r="183">
      <c r="A183" s="23"/>
      <c r="B183" s="24"/>
    </row>
    <row r="184">
      <c r="A184" s="23"/>
      <c r="B184" s="24"/>
    </row>
    <row r="185">
      <c r="A185" s="23"/>
      <c r="B185" s="24"/>
    </row>
    <row r="186">
      <c r="A186" s="23"/>
      <c r="B186" s="24"/>
    </row>
    <row r="187">
      <c r="A187" s="23"/>
      <c r="B187" s="24"/>
    </row>
    <row r="188">
      <c r="A188" s="23"/>
      <c r="B188" s="24"/>
    </row>
    <row r="189">
      <c r="A189" s="23"/>
      <c r="B189" s="24"/>
    </row>
    <row r="190">
      <c r="A190" s="23"/>
      <c r="B190" s="24"/>
    </row>
    <row r="191">
      <c r="A191" s="23"/>
      <c r="B191" s="24"/>
    </row>
    <row r="192">
      <c r="A192" s="23"/>
      <c r="B192" s="24"/>
    </row>
    <row r="193">
      <c r="A193" s="23"/>
      <c r="B193" s="24"/>
    </row>
    <row r="194">
      <c r="A194" s="23"/>
      <c r="B194" s="24"/>
    </row>
    <row r="195">
      <c r="A195" s="23"/>
      <c r="B195" s="24"/>
    </row>
    <row r="196">
      <c r="A196" s="23"/>
      <c r="B196" s="24"/>
    </row>
    <row r="197">
      <c r="A197" s="23"/>
      <c r="B197" s="24"/>
    </row>
    <row r="198">
      <c r="A198" s="23"/>
      <c r="B198" s="24"/>
    </row>
    <row r="199">
      <c r="A199" s="23"/>
      <c r="B199" s="24"/>
    </row>
    <row r="200">
      <c r="A200" s="23"/>
      <c r="B200" s="24"/>
    </row>
    <row r="201">
      <c r="A201" s="23"/>
      <c r="B201" s="24"/>
    </row>
    <row r="202">
      <c r="A202" s="23"/>
      <c r="B202" s="24"/>
    </row>
    <row r="203">
      <c r="A203" s="23"/>
      <c r="B203" s="24"/>
    </row>
    <row r="204">
      <c r="A204" s="23"/>
      <c r="B204" s="24"/>
    </row>
    <row r="205">
      <c r="A205" s="23"/>
      <c r="B205" s="24"/>
    </row>
    <row r="206">
      <c r="A206" s="23"/>
      <c r="B206" s="24"/>
    </row>
    <row r="207">
      <c r="A207" s="23"/>
      <c r="B207" s="24"/>
    </row>
    <row r="208">
      <c r="A208" s="23"/>
      <c r="B208" s="24"/>
    </row>
    <row r="209">
      <c r="A209" s="23"/>
      <c r="B209" s="24"/>
    </row>
    <row r="210">
      <c r="A210" s="23"/>
      <c r="B210" s="24"/>
    </row>
    <row r="211">
      <c r="A211" s="23"/>
      <c r="B211" s="24"/>
    </row>
    <row r="212">
      <c r="A212" s="23"/>
      <c r="B212" s="24"/>
    </row>
    <row r="213">
      <c r="A213" s="23"/>
      <c r="B213" s="24"/>
    </row>
    <row r="214">
      <c r="A214" s="23"/>
      <c r="B214" s="24"/>
    </row>
    <row r="215">
      <c r="A215" s="23"/>
      <c r="B215" s="24"/>
    </row>
    <row r="216">
      <c r="A216" s="23"/>
      <c r="B216" s="24"/>
    </row>
    <row r="217">
      <c r="A217" s="23"/>
      <c r="B217" s="24"/>
    </row>
    <row r="218">
      <c r="A218" s="23"/>
      <c r="B218" s="24"/>
    </row>
    <row r="219">
      <c r="A219" s="23"/>
      <c r="B219" s="24"/>
    </row>
    <row r="220">
      <c r="A220" s="23"/>
      <c r="B220" s="24"/>
    </row>
    <row r="221">
      <c r="A221" s="23"/>
      <c r="B221" s="24"/>
    </row>
    <row r="222">
      <c r="A222" s="23"/>
      <c r="B222" s="24"/>
    </row>
    <row r="223">
      <c r="A223" s="23"/>
      <c r="B223" s="24"/>
    </row>
    <row r="224">
      <c r="A224" s="23"/>
      <c r="B224" s="24"/>
    </row>
    <row r="225">
      <c r="A225" s="23"/>
      <c r="B225" s="24"/>
    </row>
    <row r="226">
      <c r="A226" s="23"/>
      <c r="B226" s="24"/>
    </row>
    <row r="227">
      <c r="A227" s="23"/>
      <c r="B227" s="24"/>
    </row>
    <row r="228">
      <c r="A228" s="23"/>
      <c r="B228" s="24"/>
    </row>
    <row r="229">
      <c r="A229" s="23"/>
      <c r="B229" s="24"/>
    </row>
    <row r="230">
      <c r="A230" s="23"/>
      <c r="B230" s="24"/>
    </row>
    <row r="231">
      <c r="A231" s="23"/>
      <c r="B231" s="24"/>
    </row>
    <row r="232">
      <c r="A232" s="23"/>
      <c r="B232" s="24"/>
    </row>
    <row r="233">
      <c r="A233" s="23"/>
      <c r="B233" s="24"/>
    </row>
    <row r="234">
      <c r="A234" s="23"/>
      <c r="B234" s="24"/>
    </row>
    <row r="235">
      <c r="A235" s="23"/>
      <c r="B235" s="24"/>
    </row>
    <row r="236">
      <c r="A236" s="23"/>
      <c r="B236" s="24"/>
    </row>
    <row r="237">
      <c r="A237" s="23"/>
      <c r="B237" s="24"/>
    </row>
    <row r="238">
      <c r="A238" s="23"/>
      <c r="B238" s="24"/>
    </row>
    <row r="239">
      <c r="A239" s="23"/>
      <c r="B239" s="24"/>
    </row>
    <row r="240">
      <c r="A240" s="23"/>
      <c r="B240" s="24"/>
    </row>
    <row r="241">
      <c r="A241" s="23"/>
      <c r="B241" s="24"/>
    </row>
    <row r="242">
      <c r="A242" s="23"/>
      <c r="B242" s="24"/>
    </row>
    <row r="243">
      <c r="A243" s="23"/>
      <c r="B243" s="24"/>
    </row>
    <row r="244">
      <c r="A244" s="23"/>
      <c r="B244" s="24"/>
    </row>
    <row r="245">
      <c r="A245" s="23"/>
      <c r="B245" s="24"/>
    </row>
    <row r="246">
      <c r="A246" s="23"/>
      <c r="B246" s="24"/>
    </row>
    <row r="247">
      <c r="A247" s="23"/>
      <c r="B247" s="24"/>
    </row>
    <row r="248">
      <c r="A248" s="23"/>
      <c r="B248" s="24"/>
    </row>
    <row r="249">
      <c r="A249" s="23"/>
      <c r="B249" s="24"/>
    </row>
    <row r="250">
      <c r="A250" s="23"/>
      <c r="B250" s="24"/>
    </row>
    <row r="251">
      <c r="A251" s="23"/>
      <c r="B251" s="24"/>
    </row>
    <row r="252">
      <c r="A252" s="23"/>
      <c r="B252" s="24"/>
    </row>
    <row r="253">
      <c r="A253" s="23"/>
      <c r="B253" s="24"/>
    </row>
    <row r="254">
      <c r="A254" s="23"/>
      <c r="B254" s="24"/>
    </row>
    <row r="255">
      <c r="A255" s="23"/>
      <c r="B255" s="24"/>
    </row>
    <row r="256">
      <c r="A256" s="23"/>
      <c r="B256" s="24"/>
    </row>
    <row r="257">
      <c r="A257" s="23"/>
      <c r="B257" s="24"/>
    </row>
    <row r="258">
      <c r="A258" s="23"/>
      <c r="B258" s="24"/>
    </row>
    <row r="259">
      <c r="A259" s="23"/>
      <c r="B259" s="24"/>
    </row>
    <row r="260">
      <c r="A260" s="23"/>
      <c r="B260" s="24"/>
    </row>
    <row r="261">
      <c r="A261" s="23"/>
      <c r="B261" s="24"/>
    </row>
    <row r="262">
      <c r="A262" s="23"/>
      <c r="B262" s="24"/>
    </row>
    <row r="263">
      <c r="A263" s="23"/>
      <c r="B263" s="24"/>
    </row>
    <row r="264">
      <c r="A264" s="23"/>
      <c r="B264" s="24"/>
    </row>
    <row r="265">
      <c r="A265" s="23"/>
      <c r="B265" s="24"/>
    </row>
    <row r="266">
      <c r="A266" s="23"/>
      <c r="B266" s="24"/>
    </row>
    <row r="267">
      <c r="A267" s="23"/>
      <c r="B267" s="24"/>
    </row>
    <row r="268">
      <c r="A268" s="23"/>
      <c r="B268" s="24"/>
    </row>
    <row r="269">
      <c r="A269" s="23"/>
      <c r="B269" s="24"/>
    </row>
    <row r="270">
      <c r="A270" s="23"/>
      <c r="B270" s="24"/>
    </row>
    <row r="271">
      <c r="A271" s="23"/>
      <c r="B271" s="24"/>
    </row>
    <row r="272">
      <c r="A272" s="23"/>
      <c r="B272" s="24"/>
    </row>
    <row r="273">
      <c r="A273" s="23"/>
      <c r="B273" s="24"/>
    </row>
    <row r="274">
      <c r="A274" s="23"/>
      <c r="B274" s="24"/>
    </row>
    <row r="275">
      <c r="A275" s="23"/>
      <c r="B275" s="24"/>
    </row>
    <row r="276">
      <c r="A276" s="23"/>
      <c r="B276" s="24"/>
    </row>
    <row r="277">
      <c r="A277" s="23"/>
      <c r="B277" s="24"/>
    </row>
    <row r="278">
      <c r="A278" s="23"/>
      <c r="B278" s="24"/>
    </row>
    <row r="279">
      <c r="A279" s="23"/>
      <c r="B279" s="24"/>
    </row>
    <row r="280">
      <c r="A280" s="23"/>
      <c r="B280" s="24"/>
    </row>
    <row r="281">
      <c r="A281" s="23"/>
      <c r="B281" s="24"/>
    </row>
    <row r="282">
      <c r="A282" s="23"/>
      <c r="B282" s="24"/>
    </row>
    <row r="283">
      <c r="A283" s="23"/>
      <c r="B283" s="24"/>
    </row>
    <row r="284">
      <c r="A284" s="23"/>
      <c r="B284" s="24"/>
    </row>
    <row r="285">
      <c r="A285" s="23"/>
      <c r="B285" s="24"/>
    </row>
    <row r="286">
      <c r="A286" s="23"/>
      <c r="B286" s="24"/>
    </row>
    <row r="287">
      <c r="A287" s="23"/>
      <c r="B287" s="24"/>
    </row>
    <row r="288">
      <c r="A288" s="23"/>
      <c r="B288" s="24"/>
    </row>
    <row r="289">
      <c r="A289" s="23"/>
      <c r="B289" s="24"/>
    </row>
    <row r="290">
      <c r="A290" s="23"/>
      <c r="B290" s="24"/>
    </row>
    <row r="291">
      <c r="A291" s="23"/>
      <c r="B291" s="24"/>
    </row>
    <row r="292">
      <c r="A292" s="23"/>
      <c r="B292" s="24"/>
    </row>
    <row r="293">
      <c r="A293" s="23"/>
      <c r="B293" s="24"/>
    </row>
    <row r="294">
      <c r="A294" s="23"/>
      <c r="B294" s="24"/>
    </row>
    <row r="295">
      <c r="A295" s="23"/>
      <c r="B295" s="24"/>
    </row>
    <row r="296">
      <c r="A296" s="23"/>
      <c r="B296" s="24"/>
    </row>
    <row r="297">
      <c r="A297" s="23"/>
      <c r="B297" s="24"/>
    </row>
    <row r="298">
      <c r="A298" s="23"/>
      <c r="B298" s="24"/>
    </row>
    <row r="299">
      <c r="A299" s="23"/>
      <c r="B299" s="24"/>
    </row>
    <row r="300">
      <c r="A300" s="23"/>
      <c r="B300" s="24"/>
    </row>
    <row r="301">
      <c r="A301" s="23"/>
      <c r="B301" s="24"/>
    </row>
    <row r="302">
      <c r="A302" s="23"/>
      <c r="B302" s="24"/>
    </row>
    <row r="303">
      <c r="A303" s="23"/>
      <c r="B303" s="24"/>
    </row>
    <row r="304">
      <c r="A304" s="23"/>
      <c r="B304" s="24"/>
    </row>
    <row r="305">
      <c r="A305" s="23"/>
      <c r="B305" s="24"/>
    </row>
    <row r="306">
      <c r="A306" s="23"/>
      <c r="B306" s="24"/>
    </row>
    <row r="307">
      <c r="A307" s="23"/>
      <c r="B307" s="24"/>
    </row>
    <row r="308">
      <c r="A308" s="23"/>
      <c r="B308" s="24"/>
    </row>
    <row r="309">
      <c r="A309" s="23"/>
      <c r="B309" s="24"/>
    </row>
    <row r="310">
      <c r="A310" s="23"/>
      <c r="B310" s="24"/>
    </row>
    <row r="311">
      <c r="A311" s="23"/>
      <c r="B311" s="24"/>
    </row>
    <row r="312">
      <c r="A312" s="23"/>
      <c r="B312" s="24"/>
    </row>
    <row r="313">
      <c r="A313" s="23"/>
      <c r="B313" s="24"/>
    </row>
    <row r="314">
      <c r="A314" s="23"/>
      <c r="B314" s="24"/>
    </row>
    <row r="315">
      <c r="A315" s="23"/>
      <c r="B315" s="24"/>
    </row>
    <row r="316">
      <c r="A316" s="23"/>
      <c r="B316" s="24"/>
    </row>
    <row r="317">
      <c r="A317" s="23"/>
      <c r="B317" s="24"/>
    </row>
    <row r="318">
      <c r="A318" s="23"/>
      <c r="B318" s="24"/>
    </row>
    <row r="319">
      <c r="A319" s="23"/>
      <c r="B319" s="24"/>
    </row>
    <row r="320">
      <c r="A320" s="23"/>
      <c r="B320" s="24"/>
    </row>
    <row r="321">
      <c r="A321" s="23"/>
      <c r="B321" s="24"/>
    </row>
    <row r="322">
      <c r="A322" s="23"/>
      <c r="B322" s="24"/>
    </row>
    <row r="323">
      <c r="A323" s="23"/>
      <c r="B323" s="24"/>
    </row>
    <row r="324">
      <c r="A324" s="23"/>
      <c r="B324" s="24"/>
    </row>
    <row r="325">
      <c r="A325" s="23"/>
      <c r="B325" s="24"/>
    </row>
    <row r="326">
      <c r="A326" s="23"/>
      <c r="B326" s="24"/>
    </row>
    <row r="327">
      <c r="A327" s="23"/>
      <c r="B327" s="24"/>
    </row>
    <row r="328">
      <c r="A328" s="23"/>
      <c r="B328" s="24"/>
    </row>
    <row r="329">
      <c r="A329" s="23"/>
      <c r="B329" s="24"/>
    </row>
    <row r="330">
      <c r="A330" s="23"/>
      <c r="B330" s="24"/>
    </row>
    <row r="331">
      <c r="A331" s="23"/>
      <c r="B331" s="24"/>
    </row>
    <row r="332">
      <c r="A332" s="23"/>
      <c r="B332" s="24"/>
    </row>
    <row r="333">
      <c r="A333" s="23"/>
      <c r="B333" s="24"/>
    </row>
    <row r="334">
      <c r="A334" s="23"/>
      <c r="B334" s="24"/>
    </row>
    <row r="335">
      <c r="A335" s="23"/>
      <c r="B335" s="24"/>
    </row>
    <row r="336">
      <c r="A336" s="23"/>
      <c r="B336" s="24"/>
    </row>
    <row r="337">
      <c r="A337" s="23"/>
      <c r="B337" s="24"/>
    </row>
    <row r="338">
      <c r="A338" s="23"/>
      <c r="B338" s="24"/>
    </row>
    <row r="339">
      <c r="A339" s="23"/>
      <c r="B339" s="24"/>
    </row>
    <row r="340">
      <c r="A340" s="23"/>
      <c r="B340" s="24"/>
    </row>
    <row r="341">
      <c r="A341" s="23"/>
      <c r="B341" s="24"/>
    </row>
    <row r="342">
      <c r="A342" s="23"/>
      <c r="B342" s="24"/>
    </row>
    <row r="343">
      <c r="A343" s="23"/>
      <c r="B343" s="24"/>
    </row>
    <row r="344">
      <c r="A344" s="23"/>
      <c r="B344" s="24"/>
    </row>
    <row r="345">
      <c r="A345" s="23"/>
      <c r="B345" s="24"/>
    </row>
    <row r="346">
      <c r="A346" s="23"/>
      <c r="B346" s="24"/>
    </row>
    <row r="347">
      <c r="A347" s="23"/>
      <c r="B347" s="24"/>
    </row>
    <row r="348">
      <c r="A348" s="23"/>
      <c r="B348" s="24"/>
    </row>
    <row r="349">
      <c r="A349" s="23"/>
      <c r="B349" s="24"/>
    </row>
    <row r="350">
      <c r="A350" s="23"/>
      <c r="B350" s="24"/>
    </row>
    <row r="351">
      <c r="A351" s="23"/>
      <c r="B351" s="24"/>
    </row>
    <row r="352">
      <c r="A352" s="23"/>
      <c r="B352" s="24"/>
    </row>
    <row r="353">
      <c r="A353" s="23"/>
      <c r="B353" s="24"/>
    </row>
    <row r="354">
      <c r="A354" s="23"/>
      <c r="B354" s="24"/>
    </row>
    <row r="355">
      <c r="A355" s="23"/>
      <c r="B355" s="24"/>
    </row>
    <row r="356">
      <c r="A356" s="23"/>
      <c r="B356" s="24"/>
    </row>
    <row r="357">
      <c r="A357" s="23"/>
      <c r="B357" s="24"/>
    </row>
    <row r="358">
      <c r="A358" s="23"/>
      <c r="B358" s="24"/>
    </row>
    <row r="359">
      <c r="A359" s="23"/>
      <c r="B359" s="24"/>
    </row>
    <row r="360">
      <c r="A360" s="23"/>
      <c r="B360" s="24"/>
    </row>
    <row r="361">
      <c r="A361" s="23"/>
      <c r="B361" s="24"/>
    </row>
    <row r="362">
      <c r="A362" s="23"/>
      <c r="B362" s="24"/>
    </row>
    <row r="363">
      <c r="A363" s="23"/>
      <c r="B363" s="24"/>
    </row>
    <row r="364">
      <c r="A364" s="23"/>
      <c r="B364" s="24"/>
    </row>
    <row r="365">
      <c r="A365" s="23"/>
      <c r="B365" s="24"/>
    </row>
    <row r="366">
      <c r="A366" s="23"/>
      <c r="B366" s="24"/>
    </row>
    <row r="367">
      <c r="A367" s="23"/>
      <c r="B367" s="24"/>
    </row>
    <row r="368">
      <c r="A368" s="23"/>
      <c r="B368" s="24"/>
    </row>
    <row r="369">
      <c r="A369" s="23"/>
      <c r="B369" s="24"/>
    </row>
    <row r="370">
      <c r="A370" s="23"/>
      <c r="B370" s="24"/>
    </row>
    <row r="371">
      <c r="A371" s="23"/>
      <c r="B371" s="24"/>
    </row>
    <row r="372">
      <c r="A372" s="23"/>
      <c r="B372" s="24"/>
    </row>
    <row r="373">
      <c r="A373" s="23"/>
      <c r="B373" s="24"/>
    </row>
    <row r="374">
      <c r="A374" s="23"/>
      <c r="B374" s="24"/>
    </row>
    <row r="375">
      <c r="A375" s="23"/>
      <c r="B375" s="24"/>
    </row>
    <row r="376">
      <c r="A376" s="23"/>
      <c r="B376" s="24"/>
    </row>
    <row r="377">
      <c r="A377" s="23"/>
      <c r="B377" s="24"/>
    </row>
    <row r="378">
      <c r="A378" s="23"/>
      <c r="B378" s="24"/>
    </row>
    <row r="379">
      <c r="A379" s="23"/>
      <c r="B379" s="24"/>
    </row>
    <row r="380">
      <c r="A380" s="23"/>
      <c r="B380" s="24"/>
    </row>
    <row r="381">
      <c r="A381" s="23"/>
      <c r="B381" s="24"/>
    </row>
    <row r="382">
      <c r="A382" s="23"/>
      <c r="B382" s="24"/>
    </row>
    <row r="383">
      <c r="A383" s="23"/>
      <c r="B383" s="24"/>
    </row>
    <row r="384">
      <c r="A384" s="23"/>
      <c r="B384" s="24"/>
    </row>
    <row r="385">
      <c r="A385" s="23"/>
      <c r="B385" s="24"/>
    </row>
    <row r="386">
      <c r="A386" s="23"/>
      <c r="B386" s="24"/>
    </row>
    <row r="387">
      <c r="A387" s="23"/>
      <c r="B387" s="24"/>
    </row>
    <row r="388">
      <c r="A388" s="23"/>
      <c r="B388" s="24"/>
    </row>
    <row r="389">
      <c r="A389" s="23"/>
      <c r="B389" s="24"/>
    </row>
    <row r="390">
      <c r="A390" s="23"/>
      <c r="B390" s="24"/>
    </row>
    <row r="391">
      <c r="A391" s="23"/>
      <c r="B391" s="24"/>
    </row>
    <row r="392">
      <c r="A392" s="23"/>
      <c r="B392" s="24"/>
    </row>
    <row r="393">
      <c r="A393" s="23"/>
      <c r="B393" s="24"/>
    </row>
    <row r="394">
      <c r="A394" s="23"/>
      <c r="B394" s="24"/>
    </row>
    <row r="395">
      <c r="A395" s="23"/>
      <c r="B395" s="24"/>
    </row>
    <row r="396">
      <c r="A396" s="23"/>
      <c r="B396" s="24"/>
    </row>
    <row r="397">
      <c r="A397" s="23"/>
      <c r="B397" s="24"/>
    </row>
    <row r="398">
      <c r="A398" s="23"/>
      <c r="B398" s="24"/>
    </row>
    <row r="399">
      <c r="A399" s="23"/>
      <c r="B399" s="24"/>
    </row>
    <row r="400">
      <c r="A400" s="23"/>
      <c r="B400" s="24"/>
    </row>
    <row r="401">
      <c r="A401" s="23"/>
      <c r="B401" s="24"/>
    </row>
    <row r="402">
      <c r="A402" s="23"/>
      <c r="B402" s="24"/>
    </row>
    <row r="403">
      <c r="A403" s="23"/>
      <c r="B403" s="24"/>
    </row>
    <row r="404">
      <c r="A404" s="23"/>
      <c r="B404" s="24"/>
    </row>
    <row r="405">
      <c r="A405" s="23"/>
      <c r="B405" s="24"/>
    </row>
    <row r="406">
      <c r="A406" s="23"/>
      <c r="B406" s="24"/>
    </row>
    <row r="407">
      <c r="A407" s="23"/>
      <c r="B407" s="24"/>
    </row>
    <row r="408">
      <c r="A408" s="23"/>
      <c r="B408" s="24"/>
    </row>
    <row r="409">
      <c r="A409" s="23"/>
      <c r="B409" s="24"/>
    </row>
    <row r="410">
      <c r="A410" s="23"/>
      <c r="B410" s="24"/>
    </row>
    <row r="411">
      <c r="A411" s="23"/>
      <c r="B411" s="24"/>
    </row>
    <row r="412">
      <c r="A412" s="23"/>
      <c r="B412" s="24"/>
    </row>
    <row r="413">
      <c r="A413" s="23"/>
      <c r="B413" s="24"/>
    </row>
    <row r="414">
      <c r="A414" s="23"/>
      <c r="B414" s="24"/>
    </row>
    <row r="415">
      <c r="A415" s="23"/>
      <c r="B415" s="24"/>
    </row>
    <row r="416">
      <c r="A416" s="23"/>
      <c r="B416" s="24"/>
    </row>
    <row r="417">
      <c r="A417" s="23"/>
      <c r="B417" s="24"/>
    </row>
    <row r="418">
      <c r="A418" s="23"/>
      <c r="B418" s="24"/>
    </row>
    <row r="419">
      <c r="A419" s="23"/>
      <c r="B419" s="24"/>
    </row>
    <row r="420">
      <c r="A420" s="23"/>
      <c r="B420" s="24"/>
    </row>
    <row r="421">
      <c r="A421" s="23"/>
      <c r="B421" s="24"/>
    </row>
    <row r="422">
      <c r="A422" s="23"/>
      <c r="B422" s="24"/>
    </row>
    <row r="423">
      <c r="A423" s="23"/>
      <c r="B423" s="24"/>
    </row>
    <row r="424">
      <c r="A424" s="23"/>
      <c r="B424" s="24"/>
    </row>
    <row r="425">
      <c r="A425" s="23"/>
      <c r="B425" s="24"/>
    </row>
    <row r="426">
      <c r="A426" s="23"/>
      <c r="B426" s="24"/>
    </row>
    <row r="427">
      <c r="A427" s="23"/>
      <c r="B427" s="24"/>
    </row>
    <row r="428">
      <c r="A428" s="23"/>
      <c r="B428" s="24"/>
    </row>
    <row r="429">
      <c r="A429" s="23"/>
      <c r="B429" s="24"/>
    </row>
    <row r="430">
      <c r="A430" s="23"/>
      <c r="B430" s="24"/>
    </row>
    <row r="431">
      <c r="A431" s="23"/>
      <c r="B431" s="24"/>
    </row>
    <row r="432">
      <c r="A432" s="23"/>
      <c r="B432" s="24"/>
    </row>
    <row r="433">
      <c r="A433" s="23"/>
      <c r="B433" s="24"/>
    </row>
    <row r="434">
      <c r="A434" s="23"/>
      <c r="B434" s="24"/>
    </row>
    <row r="435">
      <c r="A435" s="23"/>
      <c r="B435" s="24"/>
    </row>
    <row r="436">
      <c r="A436" s="23"/>
      <c r="B436" s="24"/>
    </row>
    <row r="437">
      <c r="A437" s="23"/>
      <c r="B437" s="24"/>
    </row>
    <row r="438">
      <c r="A438" s="23"/>
      <c r="B438" s="24"/>
    </row>
    <row r="439">
      <c r="A439" s="23"/>
      <c r="B439" s="24"/>
    </row>
    <row r="440">
      <c r="A440" s="23"/>
      <c r="B440" s="24"/>
    </row>
    <row r="441">
      <c r="A441" s="23"/>
      <c r="B441" s="24"/>
    </row>
    <row r="442">
      <c r="A442" s="23"/>
      <c r="B442" s="24"/>
    </row>
    <row r="443">
      <c r="A443" s="23"/>
      <c r="B443" s="24"/>
    </row>
    <row r="444">
      <c r="A444" s="23"/>
      <c r="B444" s="24"/>
    </row>
    <row r="445">
      <c r="A445" s="23"/>
      <c r="B445" s="24"/>
    </row>
    <row r="446">
      <c r="A446" s="23"/>
      <c r="B446" s="24"/>
    </row>
    <row r="447">
      <c r="A447" s="23"/>
      <c r="B447" s="24"/>
    </row>
    <row r="448">
      <c r="A448" s="23"/>
      <c r="B448" s="24"/>
    </row>
    <row r="449">
      <c r="A449" s="23"/>
      <c r="B449" s="24"/>
    </row>
    <row r="450">
      <c r="A450" s="23"/>
      <c r="B450" s="24"/>
    </row>
    <row r="451">
      <c r="A451" s="23"/>
      <c r="B451" s="24"/>
    </row>
    <row r="452">
      <c r="A452" s="23"/>
      <c r="B452" s="24"/>
    </row>
    <row r="453">
      <c r="A453" s="23"/>
      <c r="B453" s="24"/>
    </row>
    <row r="454">
      <c r="A454" s="23"/>
      <c r="B454" s="24"/>
    </row>
    <row r="455">
      <c r="A455" s="23"/>
      <c r="B455" s="24"/>
    </row>
    <row r="456">
      <c r="A456" s="23"/>
      <c r="B456" s="24"/>
    </row>
    <row r="457">
      <c r="A457" s="23"/>
      <c r="B457" s="24"/>
    </row>
    <row r="458">
      <c r="A458" s="23"/>
      <c r="B458" s="24"/>
    </row>
    <row r="459">
      <c r="A459" s="23"/>
      <c r="B459" s="24"/>
    </row>
    <row r="460">
      <c r="A460" s="23"/>
      <c r="B460" s="24"/>
    </row>
    <row r="461">
      <c r="A461" s="23"/>
      <c r="B461" s="24"/>
    </row>
    <row r="462">
      <c r="A462" s="23"/>
      <c r="B462" s="24"/>
    </row>
    <row r="463">
      <c r="A463" s="23"/>
      <c r="B463" s="24"/>
    </row>
    <row r="464">
      <c r="A464" s="23"/>
      <c r="B464" s="24"/>
    </row>
    <row r="465">
      <c r="A465" s="23"/>
      <c r="B465" s="24"/>
    </row>
    <row r="466">
      <c r="A466" s="23"/>
      <c r="B466" s="24"/>
    </row>
    <row r="467">
      <c r="A467" s="23"/>
      <c r="B467" s="24"/>
    </row>
    <row r="468">
      <c r="A468" s="23"/>
      <c r="B468" s="24"/>
    </row>
    <row r="469">
      <c r="A469" s="23"/>
      <c r="B469" s="24"/>
    </row>
    <row r="470">
      <c r="A470" s="23"/>
      <c r="B470" s="24"/>
    </row>
    <row r="471">
      <c r="A471" s="23"/>
      <c r="B471" s="24"/>
    </row>
    <row r="472">
      <c r="A472" s="23"/>
      <c r="B472" s="24"/>
    </row>
    <row r="473">
      <c r="A473" s="23"/>
      <c r="B473" s="24"/>
    </row>
    <row r="474">
      <c r="A474" s="23"/>
      <c r="B474" s="24"/>
    </row>
    <row r="475">
      <c r="A475" s="23"/>
      <c r="B475" s="24"/>
    </row>
    <row r="476">
      <c r="A476" s="23"/>
      <c r="B476" s="24"/>
    </row>
    <row r="477">
      <c r="A477" s="23"/>
      <c r="B477" s="24"/>
    </row>
    <row r="478">
      <c r="A478" s="23"/>
      <c r="B478" s="24"/>
    </row>
    <row r="479">
      <c r="A479" s="23"/>
      <c r="B479" s="24"/>
    </row>
    <row r="480">
      <c r="A480" s="23"/>
      <c r="B480" s="24"/>
    </row>
    <row r="481">
      <c r="A481" s="23"/>
      <c r="B481" s="24"/>
    </row>
    <row r="482">
      <c r="A482" s="23"/>
      <c r="B482" s="24"/>
    </row>
    <row r="483">
      <c r="A483" s="23"/>
      <c r="B483" s="24"/>
    </row>
    <row r="484">
      <c r="A484" s="23"/>
      <c r="B484" s="24"/>
    </row>
    <row r="485">
      <c r="A485" s="23"/>
      <c r="B485" s="24"/>
    </row>
    <row r="486">
      <c r="A486" s="23"/>
      <c r="B486" s="24"/>
    </row>
    <row r="487">
      <c r="A487" s="23"/>
      <c r="B487" s="24"/>
    </row>
    <row r="488">
      <c r="A488" s="23"/>
      <c r="B488" s="24"/>
    </row>
    <row r="489">
      <c r="A489" s="23"/>
      <c r="B489" s="24"/>
    </row>
    <row r="490">
      <c r="A490" s="23"/>
      <c r="B490" s="24"/>
    </row>
    <row r="491">
      <c r="A491" s="23"/>
      <c r="B491" s="24"/>
    </row>
    <row r="492">
      <c r="A492" s="23"/>
      <c r="B492" s="24"/>
    </row>
    <row r="493">
      <c r="A493" s="23"/>
      <c r="B493" s="24"/>
    </row>
    <row r="494">
      <c r="A494" s="23"/>
      <c r="B494" s="24"/>
    </row>
    <row r="495">
      <c r="A495" s="23"/>
      <c r="B495" s="24"/>
    </row>
    <row r="496">
      <c r="A496" s="23"/>
      <c r="B496" s="24"/>
    </row>
    <row r="497">
      <c r="A497" s="23"/>
      <c r="B497" s="24"/>
    </row>
    <row r="498">
      <c r="A498" s="23"/>
      <c r="B498" s="24"/>
    </row>
    <row r="499">
      <c r="A499" s="23"/>
      <c r="B499" s="24"/>
    </row>
    <row r="500">
      <c r="A500" s="23"/>
      <c r="B500" s="24"/>
    </row>
    <row r="501">
      <c r="A501" s="23"/>
      <c r="B501" s="24"/>
    </row>
    <row r="502">
      <c r="A502" s="23"/>
      <c r="B502" s="24"/>
    </row>
    <row r="503">
      <c r="A503" s="23"/>
      <c r="B503" s="24"/>
    </row>
    <row r="504">
      <c r="A504" s="23"/>
      <c r="B504" s="24"/>
    </row>
    <row r="505">
      <c r="A505" s="23"/>
      <c r="B505" s="24"/>
    </row>
    <row r="506">
      <c r="A506" s="23"/>
      <c r="B506" s="24"/>
    </row>
    <row r="507">
      <c r="A507" s="23"/>
      <c r="B507" s="24"/>
    </row>
    <row r="508">
      <c r="A508" s="23"/>
      <c r="B508" s="24"/>
    </row>
    <row r="509">
      <c r="A509" s="23"/>
      <c r="B509" s="24"/>
    </row>
    <row r="510">
      <c r="A510" s="23"/>
      <c r="B510" s="24"/>
    </row>
    <row r="511">
      <c r="A511" s="23"/>
      <c r="B511" s="24"/>
    </row>
    <row r="512">
      <c r="A512" s="23"/>
      <c r="B512" s="24"/>
    </row>
    <row r="513">
      <c r="A513" s="23"/>
      <c r="B513" s="24"/>
    </row>
    <row r="514">
      <c r="A514" s="23"/>
      <c r="B514" s="24"/>
    </row>
    <row r="515">
      <c r="A515" s="23"/>
      <c r="B515" s="24"/>
    </row>
    <row r="516">
      <c r="A516" s="23"/>
      <c r="B516" s="24"/>
    </row>
    <row r="517">
      <c r="A517" s="23"/>
      <c r="B517" s="24"/>
    </row>
    <row r="518">
      <c r="A518" s="23"/>
      <c r="B518" s="24"/>
    </row>
    <row r="519">
      <c r="A519" s="23"/>
      <c r="B519" s="24"/>
    </row>
    <row r="520">
      <c r="A520" s="23"/>
      <c r="B520" s="24"/>
    </row>
    <row r="521">
      <c r="A521" s="23"/>
      <c r="B521" s="24"/>
    </row>
    <row r="522">
      <c r="A522" s="23"/>
      <c r="B522" s="24"/>
    </row>
    <row r="523">
      <c r="A523" s="23"/>
      <c r="B523" s="24"/>
    </row>
    <row r="524">
      <c r="A524" s="23"/>
      <c r="B524" s="24"/>
    </row>
    <row r="525">
      <c r="A525" s="23"/>
      <c r="B525" s="24"/>
    </row>
    <row r="526">
      <c r="A526" s="23"/>
      <c r="B526" s="24"/>
    </row>
    <row r="527">
      <c r="A527" s="23"/>
      <c r="B527" s="24"/>
    </row>
    <row r="528">
      <c r="A528" s="23"/>
      <c r="B528" s="24"/>
    </row>
    <row r="529">
      <c r="A529" s="23"/>
      <c r="B529" s="24"/>
    </row>
    <row r="530">
      <c r="A530" s="23"/>
      <c r="B530" s="24"/>
    </row>
    <row r="531">
      <c r="A531" s="23"/>
      <c r="B531" s="24"/>
    </row>
    <row r="532">
      <c r="A532" s="23"/>
      <c r="B532" s="24"/>
    </row>
    <row r="533">
      <c r="A533" s="23"/>
      <c r="B533" s="24"/>
    </row>
    <row r="534">
      <c r="A534" s="23"/>
      <c r="B534" s="24"/>
    </row>
    <row r="535">
      <c r="A535" s="23"/>
      <c r="B535" s="24"/>
    </row>
    <row r="536">
      <c r="A536" s="23"/>
      <c r="B536" s="24"/>
    </row>
    <row r="537">
      <c r="A537" s="23"/>
      <c r="B537" s="24"/>
    </row>
    <row r="538">
      <c r="A538" s="23"/>
      <c r="B538" s="24"/>
    </row>
    <row r="539">
      <c r="A539" s="23"/>
      <c r="B539" s="24"/>
    </row>
    <row r="540">
      <c r="A540" s="23"/>
      <c r="B540" s="24"/>
    </row>
    <row r="541">
      <c r="A541" s="23"/>
      <c r="B541" s="24"/>
    </row>
    <row r="542">
      <c r="A542" s="23"/>
      <c r="B542" s="24"/>
    </row>
    <row r="543">
      <c r="A543" s="23"/>
      <c r="B543" s="24"/>
    </row>
    <row r="544">
      <c r="A544" s="23"/>
      <c r="B544" s="24"/>
    </row>
    <row r="545">
      <c r="A545" s="23"/>
      <c r="B545" s="24"/>
    </row>
    <row r="546">
      <c r="A546" s="23"/>
      <c r="B546" s="24"/>
    </row>
    <row r="547">
      <c r="A547" s="23"/>
      <c r="B547" s="24"/>
    </row>
    <row r="548">
      <c r="A548" s="23"/>
      <c r="B548" s="24"/>
    </row>
    <row r="549">
      <c r="A549" s="23"/>
      <c r="B549" s="24"/>
    </row>
    <row r="550">
      <c r="A550" s="23"/>
      <c r="B550" s="24"/>
    </row>
    <row r="551">
      <c r="A551" s="23"/>
      <c r="B551" s="24"/>
    </row>
    <row r="552">
      <c r="A552" s="23"/>
      <c r="B552" s="24"/>
    </row>
    <row r="553">
      <c r="A553" s="23"/>
      <c r="B553" s="24"/>
    </row>
    <row r="554">
      <c r="A554" s="23"/>
      <c r="B554" s="24"/>
    </row>
    <row r="555">
      <c r="A555" s="23"/>
      <c r="B555" s="24"/>
    </row>
    <row r="556">
      <c r="A556" s="23"/>
      <c r="B556" s="24"/>
    </row>
    <row r="557">
      <c r="A557" s="23"/>
      <c r="B557" s="24"/>
    </row>
    <row r="558">
      <c r="A558" s="23"/>
      <c r="B558" s="24"/>
    </row>
    <row r="559">
      <c r="A559" s="23"/>
      <c r="B559" s="24"/>
    </row>
    <row r="560">
      <c r="A560" s="23"/>
      <c r="B560" s="24"/>
    </row>
    <row r="561">
      <c r="A561" s="23"/>
      <c r="B561" s="24"/>
    </row>
    <row r="562">
      <c r="A562" s="23"/>
      <c r="B562" s="24"/>
    </row>
    <row r="563">
      <c r="A563" s="23"/>
      <c r="B563" s="24"/>
    </row>
    <row r="564">
      <c r="A564" s="23"/>
      <c r="B564" s="24"/>
    </row>
    <row r="565">
      <c r="A565" s="23"/>
      <c r="B565" s="24"/>
    </row>
    <row r="566">
      <c r="A566" s="23"/>
      <c r="B566" s="24"/>
    </row>
    <row r="567">
      <c r="A567" s="23"/>
      <c r="B567" s="24"/>
    </row>
    <row r="568">
      <c r="A568" s="23"/>
      <c r="B568" s="24"/>
    </row>
    <row r="569">
      <c r="A569" s="23"/>
      <c r="B569" s="24"/>
    </row>
    <row r="570">
      <c r="A570" s="23"/>
      <c r="B570" s="24"/>
    </row>
    <row r="571">
      <c r="A571" s="23"/>
      <c r="B571" s="24"/>
    </row>
    <row r="572">
      <c r="A572" s="23"/>
      <c r="B572" s="24"/>
    </row>
    <row r="573">
      <c r="A573" s="23"/>
      <c r="B573" s="24"/>
    </row>
    <row r="574">
      <c r="A574" s="23"/>
      <c r="B574" s="24"/>
    </row>
    <row r="575">
      <c r="A575" s="23"/>
      <c r="B575" s="24"/>
    </row>
    <row r="576">
      <c r="A576" s="23"/>
      <c r="B576" s="24"/>
    </row>
    <row r="577">
      <c r="A577" s="23"/>
      <c r="B577" s="24"/>
    </row>
    <row r="578">
      <c r="A578" s="23"/>
      <c r="B578" s="24"/>
    </row>
    <row r="579">
      <c r="A579" s="23"/>
      <c r="B579" s="24"/>
    </row>
    <row r="580">
      <c r="A580" s="23"/>
      <c r="B580" s="24"/>
    </row>
    <row r="581">
      <c r="A581" s="23"/>
      <c r="B581" s="24"/>
    </row>
    <row r="582">
      <c r="A582" s="23"/>
      <c r="B582" s="24"/>
    </row>
    <row r="583">
      <c r="A583" s="23"/>
      <c r="B583" s="24"/>
    </row>
    <row r="584">
      <c r="A584" s="23"/>
      <c r="B584" s="24"/>
    </row>
    <row r="585">
      <c r="A585" s="23"/>
      <c r="B585" s="24"/>
    </row>
    <row r="586">
      <c r="A586" s="23"/>
      <c r="B586" s="24"/>
    </row>
    <row r="587">
      <c r="A587" s="23"/>
      <c r="B587" s="24"/>
    </row>
    <row r="588">
      <c r="A588" s="23"/>
      <c r="B588" s="24"/>
    </row>
    <row r="589">
      <c r="A589" s="23"/>
      <c r="B589" s="24"/>
    </row>
    <row r="590">
      <c r="A590" s="23"/>
      <c r="B590" s="24"/>
    </row>
    <row r="591">
      <c r="A591" s="23"/>
      <c r="B591" s="24"/>
    </row>
    <row r="592">
      <c r="A592" s="23"/>
      <c r="B592" s="24"/>
    </row>
    <row r="593">
      <c r="A593" s="23"/>
      <c r="B593" s="24"/>
    </row>
    <row r="594">
      <c r="A594" s="23"/>
      <c r="B594" s="24"/>
    </row>
    <row r="595">
      <c r="A595" s="23"/>
      <c r="B595" s="24"/>
    </row>
    <row r="596">
      <c r="A596" s="23"/>
      <c r="B596" s="24"/>
    </row>
    <row r="597">
      <c r="A597" s="23"/>
      <c r="B597" s="24"/>
    </row>
    <row r="598">
      <c r="A598" s="23"/>
      <c r="B598" s="24"/>
    </row>
    <row r="599">
      <c r="A599" s="23"/>
      <c r="B599" s="24"/>
    </row>
    <row r="600">
      <c r="A600" s="23"/>
      <c r="B600" s="24"/>
    </row>
    <row r="601">
      <c r="A601" s="23"/>
      <c r="B601" s="24"/>
    </row>
    <row r="602">
      <c r="A602" s="23"/>
      <c r="B602" s="24"/>
    </row>
    <row r="603">
      <c r="A603" s="23"/>
      <c r="B603" s="24"/>
    </row>
    <row r="604">
      <c r="A604" s="23"/>
      <c r="B604" s="24"/>
    </row>
    <row r="605">
      <c r="A605" s="23"/>
      <c r="B605" s="24"/>
    </row>
    <row r="606">
      <c r="A606" s="23"/>
      <c r="B606" s="24"/>
    </row>
    <row r="607">
      <c r="A607" s="23"/>
      <c r="B607" s="24"/>
    </row>
    <row r="608">
      <c r="A608" s="23"/>
      <c r="B608" s="24"/>
    </row>
    <row r="609">
      <c r="A609" s="23"/>
      <c r="B609" s="24"/>
    </row>
    <row r="610">
      <c r="A610" s="23"/>
      <c r="B610" s="24"/>
    </row>
    <row r="611">
      <c r="A611" s="23"/>
      <c r="B611" s="24"/>
    </row>
    <row r="612">
      <c r="A612" s="23"/>
      <c r="B612" s="24"/>
    </row>
    <row r="613">
      <c r="A613" s="23"/>
      <c r="B613" s="24"/>
    </row>
    <row r="614">
      <c r="A614" s="23"/>
      <c r="B614" s="24"/>
    </row>
    <row r="615">
      <c r="A615" s="23"/>
      <c r="B615" s="24"/>
    </row>
    <row r="616">
      <c r="A616" s="23"/>
      <c r="B616" s="24"/>
    </row>
    <row r="617">
      <c r="A617" s="23"/>
      <c r="B617" s="24"/>
    </row>
    <row r="618">
      <c r="A618" s="23"/>
      <c r="B618" s="24"/>
    </row>
    <row r="619">
      <c r="A619" s="23"/>
      <c r="B619" s="24"/>
    </row>
    <row r="620">
      <c r="A620" s="23"/>
      <c r="B620" s="24"/>
    </row>
    <row r="621">
      <c r="A621" s="23"/>
      <c r="B621" s="24"/>
    </row>
    <row r="622">
      <c r="A622" s="23"/>
      <c r="B622" s="24"/>
    </row>
    <row r="623">
      <c r="A623" s="23"/>
      <c r="B623" s="24"/>
    </row>
    <row r="624">
      <c r="A624" s="23"/>
      <c r="B624" s="24"/>
    </row>
    <row r="625">
      <c r="A625" s="23"/>
      <c r="B625" s="24"/>
    </row>
    <row r="626">
      <c r="A626" s="23"/>
      <c r="B626" s="24"/>
    </row>
    <row r="627">
      <c r="A627" s="23"/>
      <c r="B627" s="24"/>
    </row>
    <row r="628">
      <c r="A628" s="23"/>
      <c r="B628" s="24"/>
    </row>
    <row r="629">
      <c r="A629" s="23"/>
      <c r="B629" s="24"/>
    </row>
    <row r="630">
      <c r="A630" s="23"/>
      <c r="B630" s="24"/>
    </row>
    <row r="631">
      <c r="A631" s="23"/>
      <c r="B631" s="24"/>
    </row>
    <row r="632">
      <c r="A632" s="23"/>
      <c r="B632" s="24"/>
    </row>
    <row r="633">
      <c r="A633" s="23"/>
      <c r="B633" s="24"/>
    </row>
    <row r="634">
      <c r="A634" s="23"/>
      <c r="B634" s="24"/>
    </row>
    <row r="635">
      <c r="A635" s="23"/>
      <c r="B635" s="24"/>
    </row>
    <row r="636">
      <c r="A636" s="23"/>
      <c r="B636" s="24"/>
    </row>
    <row r="637">
      <c r="A637" s="23"/>
      <c r="B637" s="24"/>
    </row>
    <row r="638">
      <c r="A638" s="23"/>
      <c r="B638" s="24"/>
    </row>
    <row r="639">
      <c r="A639" s="23"/>
      <c r="B639" s="24"/>
    </row>
    <row r="640">
      <c r="A640" s="23"/>
      <c r="B640" s="24"/>
    </row>
    <row r="641">
      <c r="A641" s="23"/>
      <c r="B641" s="24"/>
    </row>
    <row r="642">
      <c r="A642" s="23"/>
      <c r="B642" s="24"/>
    </row>
    <row r="643">
      <c r="A643" s="23"/>
      <c r="B643" s="24"/>
    </row>
    <row r="644">
      <c r="A644" s="23"/>
      <c r="B644" s="24"/>
    </row>
    <row r="645">
      <c r="A645" s="23"/>
      <c r="B645" s="24"/>
    </row>
    <row r="646">
      <c r="A646" s="23"/>
      <c r="B646" s="24"/>
    </row>
    <row r="647">
      <c r="A647" s="23"/>
      <c r="B647" s="24"/>
    </row>
    <row r="648">
      <c r="A648" s="23"/>
      <c r="B648" s="24"/>
    </row>
    <row r="649">
      <c r="A649" s="23"/>
      <c r="B649" s="24"/>
    </row>
    <row r="650">
      <c r="A650" s="23"/>
      <c r="B650" s="24"/>
    </row>
    <row r="651">
      <c r="A651" s="23"/>
      <c r="B651" s="24"/>
    </row>
    <row r="652">
      <c r="A652" s="23"/>
      <c r="B652" s="24"/>
    </row>
    <row r="653">
      <c r="A653" s="23"/>
      <c r="B653" s="24"/>
    </row>
    <row r="654">
      <c r="A654" s="23"/>
      <c r="B654" s="24"/>
    </row>
    <row r="655">
      <c r="A655" s="23"/>
      <c r="B655" s="24"/>
    </row>
    <row r="656">
      <c r="A656" s="23"/>
      <c r="B656" s="24"/>
    </row>
    <row r="657">
      <c r="A657" s="23"/>
      <c r="B657" s="24"/>
    </row>
    <row r="658">
      <c r="A658" s="23"/>
      <c r="B658" s="24"/>
    </row>
    <row r="659">
      <c r="A659" s="23"/>
      <c r="B659" s="24"/>
    </row>
    <row r="660">
      <c r="A660" s="23"/>
      <c r="B660" s="24"/>
    </row>
    <row r="661">
      <c r="A661" s="23"/>
      <c r="B661" s="24"/>
    </row>
    <row r="662">
      <c r="A662" s="23"/>
      <c r="B662" s="24"/>
    </row>
    <row r="663">
      <c r="A663" s="23"/>
      <c r="B663" s="24"/>
    </row>
    <row r="664">
      <c r="A664" s="23"/>
      <c r="B664" s="24"/>
    </row>
    <row r="665">
      <c r="A665" s="23"/>
      <c r="B665" s="24"/>
    </row>
    <row r="666">
      <c r="A666" s="23"/>
      <c r="B666" s="24"/>
    </row>
    <row r="667">
      <c r="A667" s="23"/>
      <c r="B667" s="24"/>
    </row>
    <row r="668">
      <c r="A668" s="23"/>
      <c r="B668" s="24"/>
    </row>
    <row r="669">
      <c r="A669" s="23"/>
      <c r="B669" s="24"/>
    </row>
    <row r="670">
      <c r="A670" s="23"/>
      <c r="B670" s="24"/>
    </row>
    <row r="671">
      <c r="A671" s="23"/>
      <c r="B671" s="24"/>
    </row>
    <row r="672">
      <c r="A672" s="23"/>
      <c r="B672" s="24"/>
    </row>
    <row r="673">
      <c r="A673" s="23"/>
      <c r="B673" s="24"/>
    </row>
    <row r="674">
      <c r="A674" s="23"/>
      <c r="B674" s="24"/>
    </row>
    <row r="675">
      <c r="A675" s="23"/>
      <c r="B675" s="24"/>
    </row>
    <row r="676">
      <c r="A676" s="23"/>
      <c r="B676" s="24"/>
    </row>
    <row r="677">
      <c r="A677" s="23"/>
      <c r="B677" s="24"/>
    </row>
    <row r="678">
      <c r="A678" s="23"/>
      <c r="B678" s="24"/>
    </row>
    <row r="679">
      <c r="A679" s="23"/>
      <c r="B679" s="24"/>
    </row>
    <row r="680">
      <c r="A680" s="23"/>
      <c r="B680" s="24"/>
    </row>
    <row r="681">
      <c r="A681" s="23"/>
      <c r="B681" s="24"/>
    </row>
    <row r="682">
      <c r="A682" s="23"/>
      <c r="B682" s="24"/>
    </row>
    <row r="683">
      <c r="A683" s="23"/>
      <c r="B683" s="24"/>
    </row>
    <row r="684">
      <c r="A684" s="23"/>
      <c r="B684" s="24"/>
    </row>
    <row r="685">
      <c r="A685" s="23"/>
      <c r="B685" s="24"/>
    </row>
    <row r="686">
      <c r="A686" s="23"/>
      <c r="B686" s="24"/>
    </row>
    <row r="687">
      <c r="A687" s="23"/>
      <c r="B687" s="24"/>
    </row>
    <row r="688">
      <c r="A688" s="23"/>
      <c r="B688" s="24"/>
    </row>
    <row r="689">
      <c r="A689" s="23"/>
      <c r="B689" s="24"/>
    </row>
    <row r="690">
      <c r="A690" s="23"/>
      <c r="B690" s="24"/>
    </row>
    <row r="691">
      <c r="A691" s="23"/>
      <c r="B691" s="24"/>
    </row>
    <row r="692">
      <c r="A692" s="23"/>
      <c r="B692" s="24"/>
    </row>
    <row r="693">
      <c r="A693" s="23"/>
      <c r="B693" s="24"/>
    </row>
    <row r="694">
      <c r="A694" s="23"/>
      <c r="B694" s="24"/>
    </row>
    <row r="695">
      <c r="A695" s="23"/>
      <c r="B695" s="24"/>
    </row>
    <row r="696">
      <c r="A696" s="23"/>
      <c r="B696" s="24"/>
    </row>
    <row r="697">
      <c r="A697" s="23"/>
      <c r="B697" s="24"/>
    </row>
    <row r="698">
      <c r="A698" s="23"/>
      <c r="B698" s="24"/>
    </row>
    <row r="699">
      <c r="A699" s="23"/>
      <c r="B699" s="24"/>
    </row>
    <row r="700">
      <c r="A700" s="23"/>
      <c r="B700" s="24"/>
    </row>
    <row r="701">
      <c r="A701" s="23"/>
      <c r="B701" s="24"/>
    </row>
    <row r="702">
      <c r="A702" s="23"/>
      <c r="B702" s="24"/>
    </row>
    <row r="703">
      <c r="A703" s="23"/>
      <c r="B703" s="24"/>
    </row>
    <row r="704">
      <c r="A704" s="23"/>
      <c r="B704" s="24"/>
    </row>
    <row r="705">
      <c r="A705" s="23"/>
      <c r="B705" s="24"/>
    </row>
    <row r="706">
      <c r="A706" s="23"/>
      <c r="B706" s="24"/>
    </row>
    <row r="707">
      <c r="A707" s="23"/>
      <c r="B707" s="24"/>
    </row>
    <row r="708">
      <c r="A708" s="23"/>
      <c r="B708" s="24"/>
    </row>
    <row r="709">
      <c r="A709" s="23"/>
      <c r="B709" s="24"/>
    </row>
    <row r="710">
      <c r="A710" s="23"/>
      <c r="B710" s="24"/>
    </row>
    <row r="711">
      <c r="A711" s="23"/>
      <c r="B711" s="24"/>
    </row>
    <row r="712">
      <c r="A712" s="23"/>
      <c r="B712" s="24"/>
    </row>
    <row r="713">
      <c r="A713" s="23"/>
      <c r="B713" s="24"/>
    </row>
    <row r="714">
      <c r="A714" s="23"/>
      <c r="B714" s="24"/>
    </row>
    <row r="715">
      <c r="A715" s="23"/>
      <c r="B715" s="24"/>
    </row>
    <row r="716">
      <c r="A716" s="23"/>
      <c r="B716" s="24"/>
    </row>
    <row r="717">
      <c r="A717" s="23"/>
      <c r="B717" s="24"/>
    </row>
    <row r="718">
      <c r="A718" s="23"/>
      <c r="B718" s="24"/>
    </row>
    <row r="719">
      <c r="A719" s="23"/>
      <c r="B719" s="24"/>
    </row>
    <row r="720">
      <c r="A720" s="23"/>
      <c r="B720" s="24"/>
    </row>
    <row r="721">
      <c r="A721" s="23"/>
      <c r="B721" s="24"/>
    </row>
    <row r="722">
      <c r="A722" s="23"/>
      <c r="B722" s="24"/>
    </row>
    <row r="723">
      <c r="A723" s="23"/>
      <c r="B723" s="24"/>
    </row>
    <row r="724">
      <c r="A724" s="23"/>
      <c r="B724" s="24"/>
    </row>
    <row r="725">
      <c r="A725" s="23"/>
      <c r="B725" s="24"/>
    </row>
    <row r="726">
      <c r="A726" s="23"/>
      <c r="B726" s="24"/>
    </row>
    <row r="727">
      <c r="A727" s="23"/>
      <c r="B727" s="24"/>
    </row>
    <row r="728">
      <c r="A728" s="23"/>
      <c r="B728" s="24"/>
    </row>
    <row r="729">
      <c r="A729" s="23"/>
      <c r="B729" s="24"/>
    </row>
    <row r="730">
      <c r="A730" s="23"/>
      <c r="B730" s="24"/>
    </row>
    <row r="731">
      <c r="A731" s="23"/>
      <c r="B731" s="24"/>
    </row>
    <row r="732">
      <c r="A732" s="23"/>
      <c r="B732" s="24"/>
    </row>
    <row r="733">
      <c r="A733" s="23"/>
      <c r="B733" s="24"/>
    </row>
    <row r="734">
      <c r="A734" s="23"/>
      <c r="B734" s="24"/>
    </row>
    <row r="735">
      <c r="A735" s="23"/>
      <c r="B735" s="24"/>
    </row>
    <row r="736">
      <c r="A736" s="23"/>
      <c r="B736" s="24"/>
    </row>
    <row r="737">
      <c r="A737" s="23"/>
      <c r="B737" s="24"/>
    </row>
    <row r="738">
      <c r="A738" s="23"/>
      <c r="B738" s="24"/>
    </row>
    <row r="739">
      <c r="A739" s="23"/>
      <c r="B739" s="24"/>
    </row>
    <row r="740">
      <c r="A740" s="23"/>
      <c r="B740" s="24"/>
    </row>
    <row r="741">
      <c r="A741" s="23"/>
      <c r="B741" s="24"/>
    </row>
    <row r="742">
      <c r="A742" s="23"/>
      <c r="B742" s="24"/>
    </row>
    <row r="743">
      <c r="A743" s="23"/>
      <c r="B743" s="24"/>
    </row>
    <row r="744">
      <c r="A744" s="23"/>
      <c r="B744" s="24"/>
    </row>
    <row r="745">
      <c r="A745" s="23"/>
      <c r="B745" s="24"/>
    </row>
    <row r="746">
      <c r="A746" s="23"/>
      <c r="B746" s="24"/>
    </row>
    <row r="747">
      <c r="A747" s="23"/>
      <c r="B747" s="24"/>
    </row>
    <row r="748">
      <c r="A748" s="23"/>
      <c r="B748" s="24"/>
    </row>
    <row r="749">
      <c r="A749" s="23"/>
      <c r="B749" s="24"/>
    </row>
    <row r="750">
      <c r="A750" s="23"/>
      <c r="B750" s="24"/>
    </row>
    <row r="751">
      <c r="A751" s="23"/>
      <c r="B751" s="24"/>
    </row>
    <row r="752">
      <c r="A752" s="23"/>
      <c r="B752" s="24"/>
    </row>
    <row r="753">
      <c r="A753" s="23"/>
      <c r="B753" s="24"/>
    </row>
    <row r="754">
      <c r="A754" s="23"/>
      <c r="B754" s="24"/>
    </row>
    <row r="755">
      <c r="A755" s="23"/>
      <c r="B755" s="24"/>
    </row>
    <row r="756">
      <c r="A756" s="23"/>
      <c r="B756" s="24"/>
    </row>
    <row r="757">
      <c r="A757" s="23"/>
      <c r="B757" s="24"/>
    </row>
    <row r="758">
      <c r="A758" s="23"/>
      <c r="B758" s="24"/>
    </row>
    <row r="759">
      <c r="A759" s="23"/>
      <c r="B759" s="24"/>
    </row>
    <row r="760">
      <c r="A760" s="23"/>
      <c r="B760" s="24"/>
    </row>
    <row r="761">
      <c r="A761" s="23"/>
      <c r="B761" s="24"/>
    </row>
    <row r="762">
      <c r="A762" s="23"/>
      <c r="B762" s="24"/>
    </row>
    <row r="763">
      <c r="A763" s="23"/>
      <c r="B763" s="24"/>
    </row>
    <row r="764">
      <c r="A764" s="23"/>
      <c r="B764" s="24"/>
    </row>
    <row r="765">
      <c r="A765" s="23"/>
      <c r="B765" s="24"/>
    </row>
    <row r="766">
      <c r="A766" s="23"/>
      <c r="B766" s="24"/>
    </row>
    <row r="767">
      <c r="A767" s="23"/>
      <c r="B767" s="24"/>
    </row>
    <row r="768">
      <c r="A768" s="23"/>
      <c r="B768" s="24"/>
    </row>
    <row r="769">
      <c r="A769" s="23"/>
      <c r="B769" s="24"/>
    </row>
    <row r="770">
      <c r="A770" s="23"/>
      <c r="B770" s="24"/>
    </row>
    <row r="771">
      <c r="A771" s="23"/>
      <c r="B771" s="24"/>
    </row>
    <row r="772">
      <c r="A772" s="23"/>
      <c r="B772" s="24"/>
    </row>
    <row r="773">
      <c r="A773" s="23"/>
      <c r="B773" s="24"/>
    </row>
    <row r="774">
      <c r="A774" s="23"/>
      <c r="B774" s="24"/>
    </row>
    <row r="775">
      <c r="A775" s="23"/>
      <c r="B775" s="24"/>
    </row>
    <row r="776">
      <c r="A776" s="23"/>
      <c r="B776" s="24"/>
    </row>
    <row r="777">
      <c r="A777" s="23"/>
      <c r="B777" s="24"/>
    </row>
    <row r="778">
      <c r="A778" s="23"/>
      <c r="B778" s="24"/>
    </row>
    <row r="779">
      <c r="A779" s="23"/>
      <c r="B779" s="24"/>
    </row>
    <row r="780">
      <c r="A780" s="23"/>
      <c r="B780" s="24"/>
    </row>
    <row r="781">
      <c r="A781" s="23"/>
      <c r="B781" s="24"/>
    </row>
    <row r="782">
      <c r="A782" s="23"/>
      <c r="B782" s="24"/>
    </row>
    <row r="783">
      <c r="A783" s="23"/>
      <c r="B783" s="24"/>
    </row>
    <row r="784">
      <c r="A784" s="23"/>
      <c r="B784" s="24"/>
    </row>
    <row r="785">
      <c r="A785" s="23"/>
      <c r="B785" s="24"/>
    </row>
    <row r="786">
      <c r="A786" s="23"/>
      <c r="B786" s="24"/>
    </row>
    <row r="787">
      <c r="A787" s="23"/>
      <c r="B787" s="24"/>
    </row>
    <row r="788">
      <c r="A788" s="23"/>
      <c r="B788" s="24"/>
    </row>
    <row r="789">
      <c r="A789" s="23"/>
      <c r="B789" s="24"/>
    </row>
    <row r="790">
      <c r="A790" s="23"/>
      <c r="B790" s="24"/>
    </row>
    <row r="791">
      <c r="A791" s="23"/>
      <c r="B791" s="24"/>
    </row>
    <row r="792">
      <c r="A792" s="23"/>
      <c r="B792" s="24"/>
    </row>
    <row r="793">
      <c r="A793" s="23"/>
      <c r="B793" s="24"/>
    </row>
    <row r="794">
      <c r="A794" s="23"/>
      <c r="B794" s="24"/>
    </row>
    <row r="795">
      <c r="A795" s="23"/>
      <c r="B795" s="24"/>
    </row>
    <row r="796">
      <c r="A796" s="23"/>
      <c r="B796" s="24"/>
    </row>
    <row r="797">
      <c r="A797" s="23"/>
      <c r="B797" s="24"/>
    </row>
    <row r="798">
      <c r="A798" s="23"/>
      <c r="B798" s="24"/>
    </row>
    <row r="799">
      <c r="A799" s="23"/>
      <c r="B799" s="24"/>
    </row>
    <row r="800">
      <c r="A800" s="23"/>
      <c r="B800" s="24"/>
    </row>
    <row r="801">
      <c r="A801" s="23"/>
      <c r="B801" s="24"/>
    </row>
    <row r="802">
      <c r="A802" s="23"/>
      <c r="B802" s="24"/>
    </row>
    <row r="803">
      <c r="A803" s="23"/>
      <c r="B803" s="24"/>
    </row>
    <row r="804">
      <c r="A804" s="23"/>
      <c r="B804" s="24"/>
    </row>
    <row r="805">
      <c r="A805" s="23"/>
      <c r="B805" s="24"/>
    </row>
    <row r="806">
      <c r="A806" s="23"/>
      <c r="B806" s="24"/>
    </row>
    <row r="807">
      <c r="A807" s="23"/>
      <c r="B807" s="24"/>
    </row>
    <row r="808">
      <c r="A808" s="23"/>
      <c r="B808" s="24"/>
    </row>
    <row r="809">
      <c r="A809" s="23"/>
      <c r="B809" s="24"/>
    </row>
    <row r="810">
      <c r="A810" s="23"/>
      <c r="B810" s="24"/>
    </row>
    <row r="811">
      <c r="A811" s="23"/>
      <c r="B811" s="24"/>
    </row>
    <row r="812">
      <c r="A812" s="23"/>
      <c r="B812" s="24"/>
    </row>
    <row r="813">
      <c r="A813" s="23"/>
      <c r="B813" s="24"/>
    </row>
    <row r="814">
      <c r="A814" s="23"/>
      <c r="B814" s="24"/>
    </row>
    <row r="815">
      <c r="A815" s="23"/>
      <c r="B815" s="24"/>
    </row>
    <row r="816">
      <c r="A816" s="23"/>
      <c r="B816" s="24"/>
    </row>
    <row r="817">
      <c r="A817" s="23"/>
      <c r="B817" s="24"/>
    </row>
    <row r="818">
      <c r="A818" s="23"/>
      <c r="B818" s="24"/>
    </row>
    <row r="819">
      <c r="A819" s="23"/>
      <c r="B819" s="24"/>
    </row>
    <row r="820">
      <c r="A820" s="23"/>
      <c r="B820" s="24"/>
    </row>
    <row r="821">
      <c r="A821" s="23"/>
      <c r="B821" s="24"/>
    </row>
    <row r="822">
      <c r="A822" s="23"/>
      <c r="B822" s="24"/>
    </row>
    <row r="823">
      <c r="A823" s="23"/>
      <c r="B823" s="24"/>
    </row>
    <row r="824">
      <c r="A824" s="23"/>
      <c r="B824" s="24"/>
    </row>
    <row r="825">
      <c r="A825" s="23"/>
      <c r="B825" s="24"/>
    </row>
    <row r="826">
      <c r="A826" s="23"/>
      <c r="B826" s="24"/>
    </row>
    <row r="827">
      <c r="A827" s="23"/>
      <c r="B827" s="24"/>
    </row>
    <row r="828">
      <c r="A828" s="23"/>
      <c r="B828" s="24"/>
    </row>
    <row r="829">
      <c r="A829" s="23"/>
      <c r="B829" s="24"/>
    </row>
    <row r="830">
      <c r="A830" s="23"/>
      <c r="B830" s="24"/>
    </row>
    <row r="831">
      <c r="A831" s="23"/>
      <c r="B831" s="24"/>
    </row>
    <row r="832">
      <c r="A832" s="23"/>
      <c r="B832" s="24"/>
    </row>
    <row r="833">
      <c r="A833" s="23"/>
      <c r="B833" s="24"/>
    </row>
    <row r="834">
      <c r="A834" s="23"/>
      <c r="B834" s="24"/>
    </row>
    <row r="835">
      <c r="A835" s="23"/>
      <c r="B835" s="24"/>
    </row>
    <row r="836">
      <c r="A836" s="23"/>
      <c r="B836" s="24"/>
    </row>
    <row r="837">
      <c r="A837" s="23"/>
      <c r="B837" s="24"/>
    </row>
    <row r="838">
      <c r="A838" s="23"/>
      <c r="B838" s="24"/>
    </row>
    <row r="839">
      <c r="A839" s="23"/>
      <c r="B839" s="24"/>
    </row>
    <row r="840">
      <c r="A840" s="23"/>
      <c r="B840" s="24"/>
    </row>
    <row r="841">
      <c r="A841" s="23"/>
      <c r="B841" s="24"/>
    </row>
    <row r="842">
      <c r="A842" s="23"/>
      <c r="B842" s="24"/>
    </row>
    <row r="843">
      <c r="A843" s="23"/>
      <c r="B843" s="24"/>
    </row>
    <row r="844">
      <c r="A844" s="23"/>
      <c r="B844" s="24"/>
    </row>
    <row r="845">
      <c r="A845" s="23"/>
      <c r="B845" s="24"/>
    </row>
    <row r="846">
      <c r="A846" s="23"/>
      <c r="B846" s="24"/>
    </row>
    <row r="847">
      <c r="A847" s="23"/>
      <c r="B847" s="24"/>
    </row>
    <row r="848">
      <c r="A848" s="23"/>
      <c r="B848" s="24"/>
    </row>
    <row r="849">
      <c r="A849" s="23"/>
      <c r="B849" s="24"/>
    </row>
    <row r="850">
      <c r="A850" s="23"/>
      <c r="B850" s="24"/>
    </row>
    <row r="851">
      <c r="A851" s="23"/>
      <c r="B851" s="24"/>
    </row>
    <row r="852">
      <c r="A852" s="23"/>
      <c r="B852" s="24"/>
    </row>
    <row r="853">
      <c r="A853" s="23"/>
      <c r="B853" s="24"/>
    </row>
    <row r="854">
      <c r="A854" s="23"/>
      <c r="B854" s="24"/>
    </row>
    <row r="855">
      <c r="A855" s="23"/>
      <c r="B855" s="24"/>
    </row>
    <row r="856">
      <c r="A856" s="23"/>
      <c r="B856" s="24"/>
    </row>
    <row r="857">
      <c r="A857" s="23"/>
      <c r="B857" s="24"/>
    </row>
    <row r="858">
      <c r="A858" s="23"/>
      <c r="B858" s="24"/>
    </row>
    <row r="859">
      <c r="A859" s="23"/>
      <c r="B859" s="24"/>
    </row>
    <row r="860">
      <c r="A860" s="23"/>
      <c r="B860" s="24"/>
    </row>
    <row r="861">
      <c r="A861" s="23"/>
      <c r="B861" s="24"/>
    </row>
    <row r="862">
      <c r="A862" s="23"/>
      <c r="B862" s="24"/>
    </row>
    <row r="863">
      <c r="A863" s="23"/>
      <c r="B863" s="24"/>
    </row>
    <row r="864">
      <c r="A864" s="23"/>
      <c r="B864" s="24"/>
    </row>
    <row r="865">
      <c r="A865" s="23"/>
      <c r="B865" s="24"/>
    </row>
    <row r="866">
      <c r="A866" s="23"/>
      <c r="B866" s="24"/>
    </row>
    <row r="867">
      <c r="A867" s="23"/>
      <c r="B867" s="24"/>
    </row>
    <row r="868">
      <c r="A868" s="23"/>
      <c r="B868" s="24"/>
    </row>
    <row r="869">
      <c r="A869" s="23"/>
      <c r="B869" s="24"/>
    </row>
    <row r="870">
      <c r="A870" s="23"/>
      <c r="B870" s="24"/>
    </row>
    <row r="871">
      <c r="A871" s="23"/>
      <c r="B871" s="24"/>
    </row>
    <row r="872">
      <c r="A872" s="23"/>
      <c r="B872" s="24"/>
    </row>
    <row r="873">
      <c r="A873" s="23"/>
      <c r="B873" s="24"/>
    </row>
    <row r="874">
      <c r="A874" s="23"/>
      <c r="B874" s="24"/>
    </row>
    <row r="875">
      <c r="A875" s="23"/>
      <c r="B875" s="24"/>
    </row>
    <row r="876">
      <c r="A876" s="23"/>
      <c r="B876" s="24"/>
    </row>
    <row r="877">
      <c r="A877" s="23"/>
      <c r="B877" s="24"/>
    </row>
    <row r="878">
      <c r="A878" s="23"/>
      <c r="B878" s="24"/>
    </row>
    <row r="879">
      <c r="A879" s="23"/>
      <c r="B879" s="24"/>
    </row>
    <row r="880">
      <c r="A880" s="23"/>
      <c r="B880" s="24"/>
    </row>
    <row r="881">
      <c r="A881" s="23"/>
      <c r="B881" s="24"/>
    </row>
    <row r="882">
      <c r="A882" s="23"/>
      <c r="B882" s="24"/>
    </row>
    <row r="883">
      <c r="A883" s="23"/>
      <c r="B883" s="24"/>
    </row>
    <row r="884">
      <c r="A884" s="23"/>
      <c r="B884" s="24"/>
    </row>
    <row r="885">
      <c r="A885" s="23"/>
      <c r="B885" s="24"/>
    </row>
    <row r="886">
      <c r="A886" s="23"/>
      <c r="B886" s="24"/>
    </row>
    <row r="887">
      <c r="A887" s="23"/>
      <c r="B887" s="24"/>
    </row>
    <row r="888">
      <c r="A888" s="23"/>
      <c r="B888" s="24"/>
    </row>
    <row r="889">
      <c r="A889" s="23"/>
      <c r="B889" s="24"/>
    </row>
    <row r="890">
      <c r="A890" s="23"/>
      <c r="B890" s="24"/>
    </row>
    <row r="891">
      <c r="A891" s="23"/>
      <c r="B891" s="24"/>
    </row>
    <row r="892">
      <c r="A892" s="23"/>
      <c r="B892" s="24"/>
    </row>
    <row r="893">
      <c r="A893" s="23"/>
      <c r="B893" s="24"/>
    </row>
    <row r="894">
      <c r="A894" s="23"/>
      <c r="B894" s="24"/>
    </row>
    <row r="895">
      <c r="A895" s="23"/>
      <c r="B895" s="24"/>
    </row>
    <row r="896">
      <c r="A896" s="23"/>
      <c r="B896" s="24"/>
    </row>
    <row r="897">
      <c r="A897" s="23"/>
      <c r="B897" s="24"/>
    </row>
    <row r="898">
      <c r="A898" s="23"/>
      <c r="B898" s="24"/>
    </row>
    <row r="899">
      <c r="A899" s="23"/>
      <c r="B899" s="24"/>
    </row>
    <row r="900">
      <c r="A900" s="23"/>
      <c r="B900" s="24"/>
    </row>
    <row r="901">
      <c r="A901" s="23"/>
      <c r="B901" s="24"/>
    </row>
    <row r="902">
      <c r="A902" s="23"/>
      <c r="B902" s="24"/>
    </row>
    <row r="903">
      <c r="A903" s="23"/>
      <c r="B903" s="24"/>
    </row>
    <row r="904">
      <c r="A904" s="23"/>
      <c r="B904" s="24"/>
    </row>
    <row r="905">
      <c r="A905" s="23"/>
      <c r="B905" s="24"/>
    </row>
    <row r="906">
      <c r="A906" s="23"/>
      <c r="B906" s="24"/>
    </row>
    <row r="907">
      <c r="A907" s="23"/>
      <c r="B907" s="24"/>
    </row>
    <row r="908">
      <c r="A908" s="23"/>
      <c r="B908" s="24"/>
    </row>
    <row r="909">
      <c r="A909" s="23"/>
      <c r="B909" s="24"/>
    </row>
    <row r="910">
      <c r="A910" s="23"/>
      <c r="B910" s="24"/>
    </row>
    <row r="911">
      <c r="A911" s="23"/>
      <c r="B911" s="24"/>
    </row>
    <row r="912">
      <c r="A912" s="23"/>
      <c r="B912" s="24"/>
    </row>
    <row r="913">
      <c r="A913" s="23"/>
      <c r="B913" s="24"/>
    </row>
    <row r="914">
      <c r="A914" s="23"/>
      <c r="B914" s="24"/>
    </row>
    <row r="915">
      <c r="A915" s="23"/>
      <c r="B915" s="24"/>
    </row>
    <row r="916">
      <c r="A916" s="23"/>
      <c r="B916" s="24"/>
    </row>
    <row r="917">
      <c r="A917" s="23"/>
      <c r="B917" s="24"/>
    </row>
    <row r="918">
      <c r="A918" s="23"/>
      <c r="B918" s="24"/>
    </row>
    <row r="919">
      <c r="A919" s="23"/>
      <c r="B919" s="24"/>
    </row>
    <row r="920">
      <c r="A920" s="23"/>
      <c r="B920" s="24"/>
    </row>
    <row r="921">
      <c r="A921" s="23"/>
      <c r="B921" s="24"/>
    </row>
    <row r="922">
      <c r="A922" s="23"/>
      <c r="B922" s="24"/>
    </row>
    <row r="923">
      <c r="A923" s="23"/>
      <c r="B923" s="24"/>
    </row>
    <row r="924">
      <c r="A924" s="23"/>
      <c r="B924" s="24"/>
    </row>
    <row r="925">
      <c r="A925" s="23"/>
      <c r="B925" s="24"/>
    </row>
    <row r="926">
      <c r="A926" s="23"/>
      <c r="B926" s="24"/>
    </row>
    <row r="927">
      <c r="A927" s="23"/>
      <c r="B927" s="24"/>
    </row>
    <row r="928">
      <c r="A928" s="23"/>
      <c r="B928" s="24"/>
    </row>
    <row r="929">
      <c r="A929" s="23"/>
      <c r="B929" s="24"/>
    </row>
    <row r="930">
      <c r="A930" s="23"/>
      <c r="B930" s="24"/>
    </row>
    <row r="931">
      <c r="A931" s="23"/>
      <c r="B931" s="24"/>
    </row>
    <row r="932">
      <c r="A932" s="23"/>
      <c r="B932" s="24"/>
    </row>
    <row r="933">
      <c r="A933" s="23"/>
      <c r="B933" s="24"/>
    </row>
    <row r="934">
      <c r="A934" s="23"/>
      <c r="B934" s="24"/>
    </row>
    <row r="935">
      <c r="A935" s="23"/>
      <c r="B935" s="24"/>
    </row>
    <row r="936">
      <c r="A936" s="23"/>
      <c r="B936" s="24"/>
    </row>
    <row r="937">
      <c r="A937" s="23"/>
      <c r="B937" s="24"/>
    </row>
    <row r="938">
      <c r="A938" s="23"/>
      <c r="B938" s="24"/>
    </row>
    <row r="939">
      <c r="A939" s="23"/>
      <c r="B939" s="24"/>
    </row>
    <row r="940">
      <c r="A940" s="23"/>
      <c r="B940" s="24"/>
    </row>
    <row r="941">
      <c r="A941" s="23"/>
      <c r="B941" s="24"/>
    </row>
    <row r="942">
      <c r="A942" s="23"/>
      <c r="B942" s="24"/>
    </row>
    <row r="943">
      <c r="A943" s="23"/>
      <c r="B943" s="24"/>
    </row>
    <row r="944">
      <c r="A944" s="23"/>
      <c r="B944" s="24"/>
    </row>
    <row r="945">
      <c r="A945" s="23"/>
      <c r="B945" s="24"/>
    </row>
    <row r="946">
      <c r="A946" s="23"/>
      <c r="B946" s="24"/>
    </row>
    <row r="947">
      <c r="A947" s="23"/>
      <c r="B947" s="24"/>
    </row>
    <row r="948">
      <c r="A948" s="23"/>
      <c r="B948" s="24"/>
    </row>
    <row r="949">
      <c r="A949" s="23"/>
      <c r="B949" s="24"/>
    </row>
    <row r="950">
      <c r="A950" s="23"/>
      <c r="B950" s="24"/>
    </row>
    <row r="951">
      <c r="A951" s="23"/>
      <c r="B951" s="24"/>
    </row>
    <row r="952">
      <c r="A952" s="23"/>
      <c r="B952" s="24"/>
    </row>
    <row r="953">
      <c r="A953" s="23"/>
      <c r="B953" s="24"/>
    </row>
    <row r="954">
      <c r="A954" s="23"/>
      <c r="B954" s="24"/>
    </row>
    <row r="955">
      <c r="A955" s="23"/>
      <c r="B955" s="24"/>
    </row>
    <row r="956">
      <c r="A956" s="23"/>
      <c r="B956" s="24"/>
    </row>
    <row r="957">
      <c r="A957" s="23"/>
      <c r="B957" s="24"/>
    </row>
    <row r="958">
      <c r="A958" s="23"/>
      <c r="B958" s="24"/>
    </row>
    <row r="959">
      <c r="A959" s="23"/>
      <c r="B959" s="24"/>
    </row>
    <row r="960">
      <c r="A960" s="23"/>
      <c r="B960" s="24"/>
    </row>
    <row r="961">
      <c r="A961" s="23"/>
      <c r="B961" s="24"/>
    </row>
    <row r="962">
      <c r="A962" s="23"/>
      <c r="B962" s="24"/>
    </row>
    <row r="963">
      <c r="A963" s="23"/>
      <c r="B963" s="24"/>
    </row>
    <row r="964">
      <c r="A964" s="23"/>
      <c r="B964" s="24"/>
    </row>
    <row r="965">
      <c r="A965" s="23"/>
      <c r="B965" s="24"/>
    </row>
    <row r="966">
      <c r="A966" s="23"/>
      <c r="B966" s="24"/>
    </row>
    <row r="967">
      <c r="A967" s="23"/>
      <c r="B967" s="24"/>
    </row>
    <row r="968">
      <c r="A968" s="23"/>
      <c r="B968" s="24"/>
    </row>
    <row r="969">
      <c r="A969" s="23"/>
      <c r="B969" s="24"/>
    </row>
    <row r="970">
      <c r="A970" s="23"/>
      <c r="B970" s="24"/>
    </row>
    <row r="971">
      <c r="A971" s="23"/>
      <c r="B971" s="24"/>
    </row>
    <row r="972">
      <c r="A972" s="23"/>
      <c r="B972" s="24"/>
    </row>
    <row r="973">
      <c r="A973" s="23"/>
      <c r="B973" s="24"/>
    </row>
    <row r="974">
      <c r="A974" s="23"/>
      <c r="B974" s="24"/>
    </row>
    <row r="975">
      <c r="A975" s="23"/>
      <c r="B975" s="24"/>
    </row>
    <row r="976">
      <c r="A976" s="23"/>
      <c r="B976" s="24"/>
    </row>
    <row r="977">
      <c r="A977" s="23"/>
      <c r="B977" s="24"/>
    </row>
    <row r="978">
      <c r="A978" s="23"/>
      <c r="B978" s="24"/>
    </row>
    <row r="979">
      <c r="A979" s="23"/>
      <c r="B979" s="24"/>
    </row>
    <row r="980">
      <c r="A980" s="23"/>
      <c r="B980" s="24"/>
    </row>
    <row r="981">
      <c r="A981" s="23"/>
      <c r="B981" s="24"/>
    </row>
    <row r="982">
      <c r="A982" s="23"/>
      <c r="B982" s="24"/>
    </row>
    <row r="983">
      <c r="A983" s="23"/>
      <c r="B983" s="24"/>
    </row>
    <row r="984">
      <c r="A984" s="23"/>
      <c r="B984" s="24"/>
    </row>
    <row r="985">
      <c r="A985" s="23"/>
      <c r="B985" s="24"/>
    </row>
    <row r="986">
      <c r="A986" s="23"/>
      <c r="B986" s="24"/>
    </row>
    <row r="987">
      <c r="A987" s="23"/>
      <c r="B987" s="24"/>
    </row>
    <row r="988">
      <c r="A988" s="23"/>
      <c r="B988" s="24"/>
    </row>
    <row r="989">
      <c r="A989" s="23"/>
      <c r="B989" s="24"/>
    </row>
    <row r="990">
      <c r="A990" s="23"/>
      <c r="B990" s="24"/>
    </row>
    <row r="991">
      <c r="A991" s="23"/>
      <c r="B991" s="24"/>
    </row>
    <row r="992">
      <c r="A992" s="23"/>
      <c r="B992" s="24"/>
    </row>
    <row r="993">
      <c r="A993" s="23"/>
      <c r="B993" s="24"/>
    </row>
    <row r="994">
      <c r="A994" s="23"/>
      <c r="B994" s="24"/>
    </row>
    <row r="995">
      <c r="A995" s="23"/>
      <c r="B995" s="24"/>
    </row>
    <row r="996">
      <c r="A996" s="23"/>
      <c r="B996" s="24"/>
    </row>
    <row r="997">
      <c r="A997" s="23"/>
      <c r="B997" s="24"/>
    </row>
    <row r="998">
      <c r="A998" s="23"/>
      <c r="B998" s="24"/>
    </row>
    <row r="999">
      <c r="A999" s="23"/>
      <c r="B999" s="24"/>
    </row>
    <row r="1000">
      <c r="A1000" s="23"/>
      <c r="B1000" s="2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80.57"/>
    <col customWidth="1" min="3" max="6" width="9.14"/>
    <col customWidth="1" min="7" max="26" width="8.71"/>
  </cols>
  <sheetData>
    <row r="1">
      <c r="A1" s="9" t="s">
        <v>36</v>
      </c>
      <c r="B1" s="9" t="s">
        <v>37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37"/>
      <c r="B2" s="38" t="s">
        <v>38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39"/>
      <c r="B3" s="38" t="s">
        <v>39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40"/>
      <c r="B4" s="38" t="s">
        <v>40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41"/>
      <c r="B5" s="38" t="s">
        <v>41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42"/>
      <c r="B6" s="38" t="s">
        <v>42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43"/>
      <c r="B7" s="38" t="s">
        <v>43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ht="15.75" customHeight="1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ht="15.75" customHeight="1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ht="15.75" customHeight="1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ht="15.75" customHeight="1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ht="15.75" customHeight="1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ht="15.75" customHeight="1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ht="15.75" customHeight="1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ht="15.75" customHeight="1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ht="15.75" customHeight="1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ht="15.75" customHeight="1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ht="15.75" customHeight="1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ht="15.75" customHeight="1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5.75" customHeight="1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5.75" customHeight="1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5.75" customHeight="1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5.75" customHeight="1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5.75" customHeight="1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5.75" customHeight="1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5.75" customHeight="1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5.75" customHeight="1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5.75" customHeight="1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5.75" customHeight="1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5.75" customHeight="1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5.75" customHeight="1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5.75" customHeight="1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5.75" customHeight="1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5.75" customHeight="1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5.75" customHeight="1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5.75" customHeight="1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5.75" customHeight="1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5.75" customHeight="1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5.75" customHeight="1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5.75" customHeight="1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5.75" customHeight="1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5.75" customHeight="1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5.75" customHeight="1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5.75" customHeight="1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5.75" customHeight="1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5.75" customHeight="1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5.75" customHeight="1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5.75" customHeight="1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5.75" customHeight="1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5.75" customHeight="1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5.75" customHeight="1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5.75" customHeight="1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5.75" customHeight="1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5.75" customHeight="1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5.75" customHeight="1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5.75" customHeight="1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5.75" customHeight="1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5.75" customHeight="1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5.75" customHeight="1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5.75" customHeight="1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5.75" customHeight="1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5.75" customHeight="1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5.75" customHeight="1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5.75" customHeight="1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5.75" customHeight="1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5.75" customHeight="1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5.75" customHeight="1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5.75" customHeight="1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5.75" customHeight="1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5.75" customHeight="1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5.75" customHeight="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5.75" customHeight="1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5.75" customHeight="1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5.75" customHeight="1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5.75" customHeight="1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5.75" customHeight="1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5.75" customHeight="1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5.75" customHeight="1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5.75" customHeight="1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5.75" customHeight="1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5.75" customHeight="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5.75" customHeight="1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5.75" customHeight="1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5.75" customHeight="1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5.75" customHeight="1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5.75" customHeight="1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5.75" customHeight="1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5.75" customHeight="1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5.75" customHeight="1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5.75" customHeight="1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5.75" customHeight="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5.75" customHeight="1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5.75" customHeight="1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5.75" customHeight="1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5.75" customHeight="1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5.75" customHeight="1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5.75" customHeight="1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5.75" customHeight="1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5.75" customHeight="1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5.75" customHeight="1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5.75" customHeight="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5.75" customHeight="1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5.75" customHeight="1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5.75" customHeight="1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5.75" customHeight="1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5.75" customHeight="1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5.75" customHeight="1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5.75" customHeight="1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5.75" customHeight="1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5.75" customHeight="1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5.75" customHeight="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5.75" customHeight="1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5.75" customHeight="1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5.75" customHeight="1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5.75" customHeight="1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5.75" customHeight="1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5.75" customHeight="1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5.75" customHeight="1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5.75" customHeight="1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5.75" customHeight="1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5.75" customHeight="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5.75" customHeight="1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5.75" customHeight="1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5.75" customHeight="1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5.75" customHeight="1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5.75" customHeight="1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5.75" customHeight="1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5.75" customHeight="1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5.75" customHeight="1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5.75" customHeight="1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5.75" customHeight="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5.75" customHeight="1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5.75" customHeight="1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5.75" customHeight="1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5.75" customHeight="1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5.75" customHeight="1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5.75" customHeight="1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5.75" customHeight="1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5.75" customHeight="1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5.75" customHeight="1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5.75" customHeight="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5.75" customHeight="1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5.75" customHeight="1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5.75" customHeight="1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5.75" customHeight="1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5.75" customHeight="1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5.75" customHeight="1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5.75" customHeight="1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5.75" customHeight="1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5.75" customHeight="1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5.75" customHeight="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5.75" customHeight="1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5.75" customHeight="1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5.75" customHeight="1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5.75" customHeight="1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5.75" customHeight="1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5.75" customHeight="1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5.75" customHeight="1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5.75" customHeight="1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5.75" customHeight="1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5.75" customHeight="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5.75" customHeight="1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5.75" customHeight="1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5.75" customHeight="1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5.75" customHeight="1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5.75" customHeight="1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5.75" customHeight="1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5.75" customHeight="1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5.75" customHeight="1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5.75" customHeight="1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5.75" customHeight="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5.75" customHeight="1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5.75" customHeight="1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5.75" customHeight="1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5.75" customHeight="1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5.75" customHeight="1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5.75" customHeight="1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5.75" customHeight="1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5.75" customHeight="1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5.75" customHeight="1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5.75" customHeight="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5.75" customHeight="1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5.75" customHeight="1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5.75" customHeight="1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5.75" customHeight="1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5.75" customHeight="1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5.75" customHeight="1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5.75" customHeight="1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5.75" customHeight="1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5.75" customHeight="1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5.75" customHeight="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5.75" customHeight="1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5.75" customHeight="1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5.75" customHeight="1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5.75" customHeight="1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5.75" customHeight="1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5.75" customHeight="1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5.75" customHeight="1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5.75" customHeight="1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5.75" customHeight="1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5.75" customHeight="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5.75" customHeight="1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5.75" customHeight="1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5.75" customHeight="1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5.75" customHeight="1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5.75" customHeight="1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5.75" customHeight="1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5.75" customHeight="1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5.75" customHeight="1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5.75" customHeight="1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5.75" customHeight="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5.75" customHeight="1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5.75" customHeight="1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5.75" customHeight="1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5.75" customHeight="1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5.75" customHeight="1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5.75" customHeight="1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5.75" customHeight="1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5.75" customHeight="1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5.75" customHeight="1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5.75" customHeight="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5.75" customHeight="1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5.75" customHeight="1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5.75" customHeight="1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5.75" customHeight="1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5.75" customHeight="1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5.75" customHeight="1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5.75" customHeight="1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5.75" customHeight="1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5.75" customHeight="1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5.75" customHeight="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5.75" customHeight="1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5.75" customHeight="1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5.75" customHeight="1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5.75" customHeight="1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5.75" customHeight="1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5.75" customHeight="1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5.75" customHeight="1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5.75" customHeight="1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5.75" customHeight="1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5.75" customHeight="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5.75" customHeight="1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5.75" customHeight="1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5.75" customHeight="1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5.75" customHeight="1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5.75" customHeight="1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5.75" customHeight="1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5.75" customHeight="1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5.75" customHeight="1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5.75" customHeight="1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5.75" customHeight="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5.75" customHeight="1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5.75" customHeight="1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5.75" customHeight="1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5.75" customHeight="1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5.75" customHeight="1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5.75" customHeight="1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5.75" customHeight="1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5.75" customHeight="1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5.75" customHeight="1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5.75" customHeight="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5.75" customHeight="1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5.75" customHeight="1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5.75" customHeight="1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5.75" customHeight="1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5.75" customHeight="1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5.75" customHeight="1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5.75" customHeight="1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5.75" customHeight="1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5.75" customHeight="1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5.75" customHeight="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5.75" customHeight="1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5.75" customHeight="1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5.75" customHeight="1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5.75" customHeight="1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5.75" customHeight="1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5.75" customHeight="1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5.75" customHeight="1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5.75" customHeight="1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5.75" customHeight="1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5.75" customHeight="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5.75" customHeight="1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5.75" customHeight="1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5.75" customHeight="1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5.75" customHeight="1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5.75" customHeight="1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5.75" customHeight="1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5.75" customHeight="1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5.75" customHeight="1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5.75" customHeight="1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5.75" customHeight="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5.75" customHeight="1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5.75" customHeight="1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5.75" customHeight="1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5.75" customHeight="1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5.75" customHeight="1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5.75" customHeight="1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5.75" customHeight="1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5.75" customHeight="1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5.75" customHeight="1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5.75" customHeight="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5.75" customHeight="1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5.75" customHeight="1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5.75" customHeight="1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5.75" customHeight="1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5.75" customHeight="1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5.75" customHeight="1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5.75" customHeight="1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5.75" customHeight="1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5.75" customHeight="1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5.75" customHeight="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5.75" customHeight="1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5.75" customHeight="1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5.75" customHeight="1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5.75" customHeight="1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5.75" customHeight="1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5.75" customHeight="1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5.75" customHeight="1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5.75" customHeight="1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5.75" customHeight="1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5.75" customHeight="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5.75" customHeight="1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5.75" customHeight="1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5.75" customHeight="1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5.75" customHeight="1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5.75" customHeight="1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5.75" customHeight="1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5.75" customHeight="1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5.75" customHeight="1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5.75" customHeight="1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5.75" customHeight="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5.75" customHeight="1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5.75" customHeight="1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5.75" customHeight="1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5.75" customHeight="1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5.75" customHeight="1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5.75" customHeight="1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5.75" customHeight="1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5.75" customHeight="1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5.75" customHeight="1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5.75" customHeight="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5.75" customHeight="1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5.75" customHeight="1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5.75" customHeight="1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5.75" customHeight="1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5.75" customHeight="1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5.75" customHeight="1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5.75" customHeight="1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5.75" customHeight="1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5.75" customHeight="1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5.75" customHeight="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5.75" customHeight="1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5.75" customHeight="1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5.75" customHeight="1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5.75" customHeight="1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5.75" customHeight="1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5.75" customHeight="1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5.75" customHeight="1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5.75" customHeight="1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5.75" customHeight="1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5.75" customHeight="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5.75" customHeight="1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5.75" customHeight="1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5.75" customHeight="1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5.75" customHeight="1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5.75" customHeight="1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5.75" customHeight="1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5.75" customHeight="1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5.75" customHeight="1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5.75" customHeight="1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5.75" customHeight="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5.75" customHeight="1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5.75" customHeight="1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5.75" customHeight="1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5.75" customHeight="1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5.75" customHeight="1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5.75" customHeight="1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5.75" customHeight="1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5.75" customHeight="1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5.75" customHeight="1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5.75" customHeight="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5.75" customHeight="1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5.75" customHeight="1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5.75" customHeight="1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5.75" customHeight="1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5.75" customHeight="1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5.75" customHeight="1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5.75" customHeight="1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5.75" customHeight="1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5.75" customHeight="1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5.75" customHeight="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5.75" customHeight="1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5.75" customHeight="1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5.75" customHeight="1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5.75" customHeight="1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5.75" customHeight="1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5.75" customHeight="1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5.75" customHeight="1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5.75" customHeight="1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5.75" customHeight="1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5.75" customHeight="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5.75" customHeight="1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5.75" customHeight="1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5.75" customHeight="1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5.75" customHeight="1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5.75" customHeight="1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5.75" customHeight="1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5.75" customHeight="1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5.75" customHeight="1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5.75" customHeight="1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5.75" customHeight="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5.75" customHeight="1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5.75" customHeight="1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5.75" customHeight="1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5.75" customHeight="1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5.75" customHeight="1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5.75" customHeight="1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5.75" customHeight="1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5.75" customHeight="1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5.75" customHeight="1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5.75" customHeight="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5.75" customHeight="1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5.75" customHeight="1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5.75" customHeight="1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5.75" customHeight="1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5.75" customHeight="1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5.75" customHeight="1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5.75" customHeight="1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5.75" customHeight="1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5.75" customHeight="1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5.75" customHeight="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5.75" customHeight="1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5.75" customHeight="1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5.75" customHeight="1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5.75" customHeight="1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5.75" customHeight="1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5.75" customHeight="1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5.75" customHeight="1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5.75" customHeight="1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5.75" customHeight="1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5.75" customHeight="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5.75" customHeight="1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5.75" customHeight="1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5.75" customHeight="1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5.75" customHeight="1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5.75" customHeight="1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5.75" customHeight="1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5.75" customHeight="1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5.75" customHeight="1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5.75" customHeight="1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5.75" customHeight="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5.75" customHeight="1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5.75" customHeight="1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5.75" customHeight="1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5.75" customHeight="1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5.75" customHeight="1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5.75" customHeight="1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5.75" customHeight="1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5.75" customHeight="1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5.75" customHeight="1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5.75" customHeight="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5.75" customHeight="1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5.75" customHeight="1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5.75" customHeight="1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5.75" customHeight="1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5.75" customHeight="1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5.75" customHeight="1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5.75" customHeight="1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5.75" customHeight="1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5.75" customHeight="1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5.75" customHeight="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5.75" customHeight="1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5.75" customHeight="1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5.75" customHeight="1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5.75" customHeight="1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5.75" customHeight="1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5.75" customHeight="1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5.75" customHeight="1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5.75" customHeight="1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5.75" customHeight="1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5.75" customHeight="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5.75" customHeight="1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5.75" customHeight="1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5.75" customHeight="1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5.75" customHeight="1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5.75" customHeight="1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5.75" customHeight="1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5.75" customHeight="1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5.75" customHeight="1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5.75" customHeight="1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5.75" customHeight="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5.75" customHeight="1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5.75" customHeight="1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5.75" customHeight="1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5.75" customHeight="1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5.75" customHeight="1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5.75" customHeight="1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5.75" customHeight="1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5.75" customHeight="1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5.75" customHeight="1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5.75" customHeight="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5.75" customHeight="1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5.75" customHeight="1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5.75" customHeight="1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5.75" customHeight="1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5.75" customHeight="1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5.75" customHeight="1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5.75" customHeight="1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5.75" customHeight="1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5.75" customHeight="1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5.75" customHeight="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5.75" customHeight="1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5.75" customHeight="1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5.75" customHeight="1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5.75" customHeight="1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5.75" customHeight="1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5.75" customHeight="1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5.75" customHeight="1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5.75" customHeight="1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5.75" customHeight="1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5.75" customHeight="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5.75" customHeight="1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5.75" customHeight="1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5.75" customHeight="1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5.75" customHeight="1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5.75" customHeight="1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5.75" customHeight="1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5.75" customHeight="1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5.75" customHeight="1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5.75" customHeight="1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5.75" customHeight="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5.75" customHeight="1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5.75" customHeight="1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5.75" customHeight="1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5.75" customHeight="1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5.75" customHeight="1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5.75" customHeight="1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5.75" customHeight="1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5.75" customHeight="1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5.75" customHeight="1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5.75" customHeight="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5.75" customHeight="1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5.75" customHeight="1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5.75" customHeight="1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5.75" customHeight="1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5.75" customHeight="1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5.75" customHeight="1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5.75" customHeight="1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5.75" customHeight="1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5.75" customHeight="1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5.75" customHeight="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5.75" customHeight="1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5.75" customHeight="1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5.75" customHeight="1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5.75" customHeight="1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5.75" customHeight="1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5.75" customHeight="1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5.75" customHeight="1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5.75" customHeight="1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5.75" customHeight="1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5.75" customHeight="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5.75" customHeight="1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5.75" customHeight="1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5.75" customHeight="1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5.75" customHeight="1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5.75" customHeight="1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5.75" customHeight="1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5.75" customHeight="1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5.75" customHeight="1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5.75" customHeight="1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5.75" customHeight="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5.75" customHeight="1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5.75" customHeight="1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5.75" customHeight="1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5.75" customHeight="1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5.75" customHeight="1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5.75" customHeight="1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5.75" customHeight="1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5.75" customHeight="1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5.75" customHeight="1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5.75" customHeight="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5.75" customHeight="1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5.75" customHeight="1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5.75" customHeight="1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5.75" customHeight="1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5.75" customHeight="1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5.75" customHeight="1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5.75" customHeight="1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5.75" customHeight="1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5.75" customHeight="1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5.75" customHeight="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5.75" customHeight="1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5.75" customHeight="1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5.75" customHeight="1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5.75" customHeight="1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5.75" customHeight="1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5.75" customHeight="1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5.75" customHeight="1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5.75" customHeight="1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5.75" customHeight="1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5.75" customHeight="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5.75" customHeight="1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5.75" customHeight="1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5.75" customHeight="1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5.75" customHeight="1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5.75" customHeight="1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5.75" customHeight="1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5.75" customHeight="1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5.75" customHeight="1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5.75" customHeight="1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5.75" customHeight="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5.75" customHeight="1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5.75" customHeight="1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5.75" customHeight="1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5.75" customHeight="1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5.75" customHeight="1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5.75" customHeight="1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5.75" customHeight="1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5.75" customHeight="1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5.75" customHeight="1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5.75" customHeight="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5.75" customHeight="1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5.75" customHeight="1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5.75" customHeight="1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5.75" customHeight="1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5.75" customHeight="1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5.75" customHeight="1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5.75" customHeight="1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5.75" customHeight="1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5.75" customHeight="1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5.75" customHeight="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5.75" customHeight="1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5.75" customHeight="1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5.75" customHeight="1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5.75" customHeight="1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5.75" customHeight="1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5.75" customHeight="1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5.75" customHeight="1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5.75" customHeight="1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5.75" customHeight="1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5.75" customHeight="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5.75" customHeight="1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5.75" customHeight="1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5.75" customHeight="1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5.75" customHeight="1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5.75" customHeight="1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5.75" customHeight="1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5.75" customHeight="1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5.75" customHeight="1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5.75" customHeight="1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5.75" customHeight="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5.75" customHeight="1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5.75" customHeight="1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5.75" customHeight="1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5.75" customHeight="1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5.75" customHeight="1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5.75" customHeight="1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5.75" customHeight="1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5.75" customHeight="1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5.75" customHeight="1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5.75" customHeight="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5.75" customHeight="1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5.75" customHeight="1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5.75" customHeight="1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5.75" customHeight="1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5.75" customHeight="1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5.75" customHeight="1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5.75" customHeight="1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5.75" customHeight="1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5.75" customHeight="1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5.75" customHeight="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5.75" customHeight="1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5.75" customHeight="1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5.75" customHeight="1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5.75" customHeight="1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5.75" customHeight="1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5.75" customHeight="1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5.75" customHeight="1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5.75" customHeight="1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5.75" customHeight="1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5.75" customHeight="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5.75" customHeight="1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5.75" customHeight="1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5.75" customHeight="1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5.75" customHeight="1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5.75" customHeight="1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5.75" customHeight="1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5.75" customHeight="1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5.75" customHeight="1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5.75" customHeight="1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5.75" customHeight="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5.75" customHeight="1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5.75" customHeight="1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5.75" customHeight="1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5.75" customHeight="1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5.75" customHeight="1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5.75" customHeight="1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5.75" customHeight="1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5.75" customHeight="1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5.75" customHeight="1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5.75" customHeight="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5.75" customHeight="1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5.75" customHeight="1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5.75" customHeight="1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5.75" customHeight="1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5.75" customHeight="1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5.75" customHeight="1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5.75" customHeight="1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5.75" customHeight="1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5.75" customHeight="1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5.75" customHeight="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5.75" customHeight="1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5.75" customHeight="1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5.75" customHeight="1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5.75" customHeight="1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5.75" customHeight="1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5.75" customHeight="1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5.75" customHeight="1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5.75" customHeight="1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5.75" customHeight="1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2" width="38.57"/>
    <col customWidth="1" min="3" max="26" width="8.71"/>
  </cols>
  <sheetData>
    <row r="1">
      <c r="A1" s="9" t="s">
        <v>54</v>
      </c>
      <c r="B1" s="2" t="s">
        <v>57</v>
      </c>
    </row>
    <row r="2">
      <c r="A2" s="49" t="s">
        <v>58</v>
      </c>
      <c r="B2" s="49" t="s">
        <v>25</v>
      </c>
    </row>
    <row r="3">
      <c r="A3" s="49" t="s">
        <v>59</v>
      </c>
      <c r="B3" s="6" t="s">
        <v>60</v>
      </c>
    </row>
    <row r="4">
      <c r="A4" s="6" t="s">
        <v>61</v>
      </c>
      <c r="B4" s="6" t="s">
        <v>62</v>
      </c>
    </row>
    <row r="5">
      <c r="A5" s="6" t="s">
        <v>63</v>
      </c>
      <c r="B5" s="6" t="s">
        <v>64</v>
      </c>
    </row>
    <row r="6">
      <c r="A6" s="6" t="s">
        <v>65</v>
      </c>
      <c r="B6" s="6" t="s">
        <v>66</v>
      </c>
    </row>
    <row r="7">
      <c r="A7" s="6" t="s">
        <v>67</v>
      </c>
      <c r="B7" s="6" t="s">
        <v>68</v>
      </c>
    </row>
    <row r="8">
      <c r="A8" s="6" t="s">
        <v>69</v>
      </c>
      <c r="B8" s="6"/>
    </row>
    <row r="9">
      <c r="A9" s="49"/>
      <c r="B9" s="6"/>
    </row>
    <row r="10">
      <c r="A10" s="49"/>
      <c r="B10" s="49"/>
    </row>
    <row r="11">
      <c r="A11" s="49"/>
      <c r="B11" s="49"/>
    </row>
    <row r="12">
      <c r="A12" s="49"/>
      <c r="B12" s="49"/>
    </row>
    <row r="13">
      <c r="A13" s="49"/>
      <c r="B13" s="49"/>
    </row>
    <row r="14">
      <c r="A14" s="49"/>
      <c r="B14" s="51"/>
    </row>
    <row r="15">
      <c r="A15" s="49"/>
      <c r="B15" s="52"/>
    </row>
    <row r="16">
      <c r="A16" s="49"/>
      <c r="B16" s="6"/>
    </row>
    <row r="17">
      <c r="A17" s="49"/>
      <c r="B17" s="49"/>
    </row>
    <row r="18">
      <c r="A18" s="49"/>
      <c r="B18" s="49"/>
    </row>
    <row r="19">
      <c r="A19" s="49"/>
      <c r="B19" s="49"/>
    </row>
    <row r="20">
      <c r="A20" s="49"/>
      <c r="B20" s="49"/>
    </row>
    <row r="21" ht="15.75" customHeight="1">
      <c r="A21" s="49"/>
      <c r="B21" s="49"/>
    </row>
    <row r="22" ht="15.75" customHeight="1">
      <c r="A22" s="49"/>
      <c r="B22" s="49"/>
    </row>
    <row r="23" ht="15.75" customHeight="1">
      <c r="A23" s="49"/>
      <c r="B23" s="49"/>
    </row>
    <row r="24" ht="15.75" customHeight="1">
      <c r="A24" s="49"/>
      <c r="B24" s="49"/>
    </row>
    <row r="25" ht="15.75" customHeight="1">
      <c r="A25" s="49"/>
      <c r="B25" s="49"/>
    </row>
    <row r="26" ht="15.75" customHeight="1">
      <c r="A26" s="49"/>
      <c r="B26" s="49"/>
    </row>
    <row r="27" ht="15.75" customHeight="1">
      <c r="A27" s="49"/>
      <c r="B27" s="49"/>
    </row>
    <row r="28" ht="15.75" customHeight="1">
      <c r="A28" s="49"/>
      <c r="B28" s="49"/>
    </row>
    <row r="29" ht="15.75" customHeight="1">
      <c r="A29" s="49"/>
      <c r="B29" s="49"/>
    </row>
    <row r="30" ht="15.75" customHeight="1">
      <c r="A30" s="49"/>
      <c r="B30" s="49"/>
    </row>
    <row r="31" ht="15.75" customHeight="1">
      <c r="A31" s="49"/>
      <c r="B31" s="23"/>
    </row>
    <row r="32" ht="15.75" customHeight="1">
      <c r="A32" s="49"/>
      <c r="B32" s="23"/>
    </row>
    <row r="33" ht="15.75" customHeight="1">
      <c r="A33" s="49"/>
      <c r="B33" s="23"/>
    </row>
    <row r="34" ht="15.75" customHeight="1">
      <c r="A34" s="49"/>
      <c r="B34" s="23"/>
    </row>
    <row r="35" ht="15.75" customHeight="1">
      <c r="A35" s="49"/>
      <c r="B35" s="23"/>
    </row>
    <row r="36" ht="15.75" customHeight="1">
      <c r="A36" s="49"/>
      <c r="B36" s="23"/>
    </row>
    <row r="37" ht="15.75" customHeight="1">
      <c r="A37" s="49"/>
      <c r="B37" s="23"/>
    </row>
    <row r="38" ht="15.75" customHeight="1">
      <c r="A38" s="49"/>
      <c r="B38" s="23"/>
    </row>
    <row r="39" ht="15.75" customHeight="1">
      <c r="A39" s="49"/>
      <c r="B39" s="23"/>
    </row>
    <row r="40" ht="15.75" customHeight="1">
      <c r="A40" s="49"/>
      <c r="B40" s="23"/>
    </row>
    <row r="41" ht="15.75" customHeight="1">
      <c r="A41" s="49"/>
      <c r="B41" s="23"/>
    </row>
    <row r="42" ht="15.75" customHeight="1">
      <c r="A42" s="49"/>
      <c r="B42" s="23"/>
    </row>
    <row r="43" ht="15.75" customHeight="1">
      <c r="A43" s="49"/>
      <c r="B43" s="23"/>
    </row>
    <row r="44" ht="15.75" customHeight="1">
      <c r="A44" s="49"/>
      <c r="B44" s="23"/>
    </row>
    <row r="45" ht="15.75" customHeight="1">
      <c r="A45" s="49"/>
      <c r="B45" s="23"/>
    </row>
    <row r="46" ht="15.75" customHeight="1">
      <c r="A46" s="49"/>
      <c r="B46" s="23"/>
    </row>
    <row r="47" ht="15.75" customHeight="1">
      <c r="A47" s="49"/>
      <c r="B47" s="23"/>
    </row>
    <row r="48" ht="15.75" customHeight="1">
      <c r="A48" s="49"/>
      <c r="B48" s="23"/>
    </row>
    <row r="49" ht="15.75" customHeight="1">
      <c r="A49" s="49"/>
      <c r="B49" s="23"/>
    </row>
    <row r="50" ht="15.75" customHeight="1">
      <c r="A50" s="49"/>
      <c r="B50" s="23"/>
    </row>
    <row r="51" ht="15.75" customHeight="1">
      <c r="A51" s="49"/>
      <c r="B51" s="23"/>
    </row>
    <row r="52" ht="15.75" customHeight="1">
      <c r="A52" s="49"/>
      <c r="B52" s="23"/>
    </row>
    <row r="53" ht="15.75" customHeight="1">
      <c r="A53" s="49"/>
      <c r="B53" s="23"/>
    </row>
    <row r="54" ht="15.75" customHeight="1">
      <c r="A54" s="49"/>
      <c r="B54" s="23"/>
    </row>
    <row r="55" ht="15.75" customHeight="1">
      <c r="A55" s="49"/>
      <c r="B55" s="23"/>
    </row>
    <row r="56" ht="15.75" customHeight="1">
      <c r="A56" s="49"/>
      <c r="B56" s="23"/>
    </row>
    <row r="57" ht="15.75" customHeight="1">
      <c r="A57" s="49"/>
      <c r="B57" s="23"/>
    </row>
    <row r="58" ht="15.75" customHeight="1">
      <c r="A58" s="49"/>
      <c r="B58" s="23"/>
    </row>
    <row r="59" ht="15.75" customHeight="1">
      <c r="A59" s="49"/>
      <c r="B59" s="23"/>
    </row>
    <row r="60" ht="15.75" customHeight="1">
      <c r="A60" s="49"/>
      <c r="B60" s="23"/>
    </row>
    <row r="61" ht="15.75" customHeight="1">
      <c r="A61" s="49"/>
      <c r="B61" s="23"/>
    </row>
    <row r="62" ht="15.75" customHeight="1">
      <c r="A62" s="49"/>
      <c r="B62" s="23"/>
    </row>
    <row r="63" ht="15.75" customHeight="1">
      <c r="A63" s="49"/>
      <c r="B63" s="23"/>
    </row>
    <row r="64" ht="15.75" customHeight="1">
      <c r="A64" s="49"/>
      <c r="B64" s="23"/>
    </row>
    <row r="65" ht="15.75" customHeight="1">
      <c r="A65" s="49"/>
      <c r="B65" s="23"/>
    </row>
    <row r="66" ht="15.75" customHeight="1">
      <c r="A66" s="49"/>
      <c r="B66" s="23"/>
    </row>
    <row r="67" ht="15.75" customHeight="1">
      <c r="A67" s="49"/>
      <c r="B67" s="23"/>
    </row>
    <row r="68" ht="15.75" customHeight="1">
      <c r="A68" s="49"/>
      <c r="B68" s="23"/>
    </row>
    <row r="69" ht="15.75" customHeight="1">
      <c r="A69" s="49"/>
      <c r="B69" s="23"/>
    </row>
    <row r="70" ht="15.75" customHeight="1">
      <c r="A70" s="49"/>
      <c r="B70" s="23"/>
    </row>
    <row r="71" ht="15.75" customHeight="1">
      <c r="A71" s="49"/>
      <c r="B71" s="23"/>
    </row>
    <row r="72" ht="15.75" customHeight="1">
      <c r="A72" s="49"/>
      <c r="B72" s="23"/>
    </row>
    <row r="73" ht="15.75" customHeight="1">
      <c r="A73" s="49"/>
      <c r="B73" s="23"/>
    </row>
    <row r="74" ht="15.75" customHeight="1">
      <c r="A74" s="49"/>
      <c r="B74" s="23"/>
    </row>
    <row r="75" ht="15.75" customHeight="1">
      <c r="A75" s="49"/>
      <c r="B75" s="23"/>
    </row>
    <row r="76" ht="15.75" customHeight="1">
      <c r="A76" s="49"/>
      <c r="B76" s="23"/>
    </row>
    <row r="77" ht="15.75" customHeight="1">
      <c r="A77" s="49"/>
      <c r="B77" s="23"/>
    </row>
    <row r="78" ht="15.75" customHeight="1">
      <c r="A78" s="49"/>
      <c r="B78" s="23"/>
    </row>
    <row r="79" ht="15.75" customHeight="1">
      <c r="A79" s="49"/>
      <c r="B79" s="23"/>
    </row>
    <row r="80" ht="15.75" customHeight="1">
      <c r="A80" s="49"/>
      <c r="B80" s="23"/>
    </row>
    <row r="81" ht="15.75" customHeight="1">
      <c r="A81" s="49"/>
      <c r="B81" s="23"/>
    </row>
    <row r="82" ht="15.75" customHeight="1">
      <c r="A82" s="49"/>
      <c r="B82" s="23"/>
    </row>
    <row r="83" ht="15.75" customHeight="1">
      <c r="A83" s="49"/>
      <c r="B83" s="23"/>
    </row>
    <row r="84" ht="15.75" customHeight="1">
      <c r="A84" s="49"/>
      <c r="B84" s="23"/>
    </row>
    <row r="85" ht="15.75" customHeight="1">
      <c r="A85" s="49"/>
      <c r="B85" s="23"/>
    </row>
    <row r="86" ht="15.75" customHeight="1">
      <c r="A86" s="49"/>
      <c r="B86" s="23"/>
    </row>
    <row r="87" ht="15.75" customHeight="1">
      <c r="A87" s="49"/>
      <c r="B87" s="23"/>
    </row>
    <row r="88" ht="15.75" customHeight="1">
      <c r="A88" s="49"/>
      <c r="B88" s="23"/>
    </row>
    <row r="89" ht="15.75" customHeight="1">
      <c r="A89" s="49"/>
      <c r="B89" s="23"/>
    </row>
    <row r="90" ht="15.75" customHeight="1">
      <c r="A90" s="49"/>
      <c r="B90" s="23"/>
    </row>
    <row r="91" ht="15.75" customHeight="1">
      <c r="A91" s="49"/>
      <c r="B91" s="23"/>
    </row>
    <row r="92" ht="15.75" customHeight="1">
      <c r="A92" s="49"/>
      <c r="B92" s="23"/>
    </row>
    <row r="93" ht="15.75" customHeight="1">
      <c r="A93" s="49"/>
      <c r="B93" s="23"/>
    </row>
    <row r="94" ht="15.75" customHeight="1">
      <c r="A94" s="49"/>
      <c r="B94" s="23"/>
    </row>
    <row r="95" ht="15.75" customHeight="1">
      <c r="A95" s="49"/>
      <c r="B95" s="23"/>
    </row>
    <row r="96" ht="15.75" customHeight="1">
      <c r="A96" s="49"/>
      <c r="B96" s="23"/>
    </row>
    <row r="97" ht="15.75" customHeight="1">
      <c r="A97" s="49"/>
      <c r="B97" s="23"/>
    </row>
    <row r="98" ht="15.75" customHeight="1">
      <c r="A98" s="49"/>
      <c r="B98" s="23"/>
    </row>
    <row r="99" ht="15.75" customHeight="1">
      <c r="A99" s="49"/>
      <c r="B99" s="23"/>
    </row>
    <row r="100" ht="15.75" customHeight="1">
      <c r="A100" s="49"/>
      <c r="B100" s="23"/>
    </row>
    <row r="101" ht="15.75" customHeight="1">
      <c r="A101" s="49"/>
      <c r="B101" s="23"/>
    </row>
    <row r="102" ht="15.75" customHeight="1">
      <c r="A102" s="49"/>
      <c r="B102" s="23"/>
    </row>
    <row r="103" ht="15.75" customHeight="1">
      <c r="A103" s="49"/>
      <c r="B103" s="23"/>
    </row>
    <row r="104" ht="15.75" customHeight="1">
      <c r="A104" s="49"/>
      <c r="B104" s="23"/>
    </row>
    <row r="105" ht="15.75" customHeight="1">
      <c r="A105" s="49"/>
      <c r="B105" s="23"/>
    </row>
    <row r="106" ht="15.75" customHeight="1">
      <c r="A106" s="49"/>
      <c r="B106" s="23"/>
    </row>
    <row r="107" ht="15.75" customHeight="1">
      <c r="A107" s="49"/>
      <c r="B107" s="23"/>
    </row>
    <row r="108" ht="15.75" customHeight="1">
      <c r="A108" s="49"/>
      <c r="B108" s="23"/>
    </row>
    <row r="109" ht="15.75" customHeight="1">
      <c r="A109" s="49"/>
      <c r="B109" s="23"/>
    </row>
    <row r="110" ht="15.75" customHeight="1">
      <c r="A110" s="49"/>
      <c r="B110" s="23"/>
    </row>
    <row r="111" ht="15.75" customHeight="1">
      <c r="A111" s="49"/>
      <c r="B111" s="23"/>
    </row>
    <row r="112" ht="15.75" customHeight="1">
      <c r="A112" s="49"/>
      <c r="B112" s="23"/>
    </row>
    <row r="113" ht="15.75" customHeight="1">
      <c r="A113" s="49"/>
      <c r="B113" s="23"/>
    </row>
    <row r="114" ht="15.75" customHeight="1">
      <c r="A114" s="49"/>
      <c r="B114" s="23"/>
    </row>
    <row r="115" ht="15.75" customHeight="1">
      <c r="A115" s="49"/>
      <c r="B115" s="23"/>
    </row>
    <row r="116" ht="15.75" customHeight="1">
      <c r="A116" s="49"/>
      <c r="B116" s="23"/>
    </row>
    <row r="117" ht="15.75" customHeight="1">
      <c r="A117" s="49"/>
      <c r="B117" s="23"/>
    </row>
    <row r="118" ht="15.75" customHeight="1">
      <c r="A118" s="49"/>
      <c r="B118" s="23"/>
    </row>
    <row r="119" ht="15.75" customHeight="1">
      <c r="A119" s="49"/>
      <c r="B119" s="23"/>
    </row>
    <row r="120" ht="15.75" customHeight="1">
      <c r="A120" s="49"/>
      <c r="B120" s="23"/>
    </row>
    <row r="121" ht="15.75" customHeight="1">
      <c r="A121" s="49"/>
      <c r="B121" s="23"/>
    </row>
    <row r="122" ht="15.75" customHeight="1">
      <c r="A122" s="49"/>
      <c r="B122" s="23"/>
    </row>
    <row r="123" ht="15.75" customHeight="1">
      <c r="A123" s="49"/>
      <c r="B123" s="23"/>
    </row>
    <row r="124" ht="15.75" customHeight="1">
      <c r="A124" s="49"/>
      <c r="B124" s="23"/>
    </row>
    <row r="125" ht="15.75" customHeight="1">
      <c r="A125" s="49"/>
      <c r="B125" s="23"/>
    </row>
    <row r="126" ht="15.75" customHeight="1">
      <c r="A126" s="49"/>
      <c r="B126" s="23"/>
    </row>
    <row r="127" ht="15.75" customHeight="1">
      <c r="A127" s="49"/>
      <c r="B127" s="23"/>
    </row>
    <row r="128" ht="15.75" customHeight="1">
      <c r="A128" s="49"/>
      <c r="B128" s="23"/>
    </row>
    <row r="129" ht="15.75" customHeight="1">
      <c r="A129" s="49"/>
      <c r="B129" s="23"/>
    </row>
    <row r="130" ht="15.75" customHeight="1">
      <c r="A130" s="49"/>
      <c r="B130" s="23"/>
    </row>
    <row r="131" ht="15.75" customHeight="1">
      <c r="A131" s="49"/>
      <c r="B131" s="23"/>
    </row>
    <row r="132" ht="15.75" customHeight="1">
      <c r="A132" s="49"/>
      <c r="B132" s="23"/>
    </row>
    <row r="133" ht="15.75" customHeight="1">
      <c r="A133" s="49"/>
      <c r="B133" s="23"/>
    </row>
    <row r="134" ht="15.75" customHeight="1">
      <c r="A134" s="49"/>
      <c r="B134" s="23"/>
    </row>
    <row r="135" ht="15.75" customHeight="1">
      <c r="A135" s="49"/>
      <c r="B135" s="23"/>
    </row>
    <row r="136" ht="15.75" customHeight="1">
      <c r="A136" s="49"/>
      <c r="B136" s="23"/>
    </row>
    <row r="137" ht="15.75" customHeight="1">
      <c r="A137" s="49"/>
      <c r="B137" s="23"/>
    </row>
    <row r="138" ht="15.75" customHeight="1">
      <c r="A138" s="49"/>
      <c r="B138" s="23"/>
    </row>
    <row r="139" ht="15.75" customHeight="1">
      <c r="A139" s="49"/>
      <c r="B139" s="23"/>
    </row>
    <row r="140" ht="15.75" customHeight="1">
      <c r="A140" s="49"/>
      <c r="B140" s="23"/>
    </row>
    <row r="141" ht="15.75" customHeight="1">
      <c r="A141" s="49"/>
      <c r="B141" s="23"/>
    </row>
    <row r="142" ht="15.75" customHeight="1">
      <c r="A142" s="49"/>
      <c r="B142" s="23"/>
    </row>
    <row r="143" ht="15.75" customHeight="1">
      <c r="A143" s="49"/>
      <c r="B143" s="23"/>
    </row>
    <row r="144" ht="15.75" customHeight="1">
      <c r="A144" s="49"/>
      <c r="B144" s="23"/>
    </row>
    <row r="145" ht="15.75" customHeight="1">
      <c r="A145" s="49"/>
      <c r="B145" s="23"/>
    </row>
    <row r="146" ht="15.75" customHeight="1">
      <c r="A146" s="49"/>
      <c r="B146" s="23"/>
    </row>
    <row r="147" ht="15.75" customHeight="1">
      <c r="A147" s="49"/>
      <c r="B147" s="23"/>
    </row>
    <row r="148" ht="15.75" customHeight="1">
      <c r="A148" s="49"/>
      <c r="B148" s="23"/>
    </row>
    <row r="149" ht="15.75" customHeight="1">
      <c r="A149" s="49"/>
      <c r="B149" s="23"/>
    </row>
    <row r="150" ht="15.75" customHeight="1">
      <c r="A150" s="49"/>
      <c r="B150" s="23"/>
    </row>
    <row r="151" ht="15.75" customHeight="1">
      <c r="A151" s="49"/>
      <c r="B151" s="23"/>
    </row>
    <row r="152" ht="15.75" customHeight="1">
      <c r="A152" s="49"/>
      <c r="B152" s="23"/>
    </row>
    <row r="153" ht="15.75" customHeight="1">
      <c r="A153" s="49"/>
      <c r="B153" s="23"/>
    </row>
    <row r="154" ht="15.75" customHeight="1">
      <c r="A154" s="49"/>
      <c r="B154" s="23"/>
    </row>
    <row r="155" ht="15.75" customHeight="1">
      <c r="A155" s="49"/>
      <c r="B155" s="23"/>
    </row>
    <row r="156" ht="15.75" customHeight="1">
      <c r="A156" s="49"/>
      <c r="B156" s="23"/>
    </row>
    <row r="157" ht="15.75" customHeight="1">
      <c r="A157" s="49"/>
      <c r="B157" s="23"/>
    </row>
    <row r="158" ht="15.75" customHeight="1">
      <c r="A158" s="49"/>
      <c r="B158" s="23"/>
    </row>
    <row r="159" ht="15.75" customHeight="1">
      <c r="A159" s="49"/>
      <c r="B159" s="23"/>
    </row>
    <row r="160" ht="15.75" customHeight="1">
      <c r="A160" s="49"/>
      <c r="B160" s="23"/>
    </row>
    <row r="161" ht="15.75" customHeight="1">
      <c r="A161" s="49"/>
      <c r="B161" s="23"/>
    </row>
    <row r="162" ht="15.75" customHeight="1">
      <c r="A162" s="49"/>
      <c r="B162" s="23"/>
    </row>
    <row r="163" ht="15.75" customHeight="1">
      <c r="A163" s="49"/>
      <c r="B163" s="23"/>
    </row>
    <row r="164" ht="15.75" customHeight="1">
      <c r="A164" s="49"/>
      <c r="B164" s="23"/>
    </row>
    <row r="165" ht="15.75" customHeight="1">
      <c r="A165" s="49"/>
      <c r="B165" s="23"/>
    </row>
    <row r="166" ht="15.75" customHeight="1">
      <c r="A166" s="49"/>
      <c r="B166" s="23"/>
    </row>
    <row r="167" ht="15.75" customHeight="1">
      <c r="A167" s="49"/>
      <c r="B167" s="23"/>
    </row>
    <row r="168" ht="15.75" customHeight="1">
      <c r="A168" s="49"/>
      <c r="B168" s="23"/>
    </row>
    <row r="169" ht="15.75" customHeight="1">
      <c r="A169" s="49"/>
      <c r="B169" s="23"/>
    </row>
    <row r="170" ht="15.75" customHeight="1">
      <c r="A170" s="49"/>
      <c r="B170" s="23"/>
    </row>
    <row r="171" ht="15.75" customHeight="1">
      <c r="A171" s="49"/>
      <c r="B171" s="23"/>
    </row>
    <row r="172" ht="15.75" customHeight="1">
      <c r="A172" s="49"/>
      <c r="B172" s="23"/>
    </row>
    <row r="173" ht="15.75" customHeight="1">
      <c r="A173" s="49"/>
      <c r="B173" s="23"/>
    </row>
    <row r="174" ht="15.75" customHeight="1">
      <c r="A174" s="49"/>
      <c r="B174" s="23"/>
    </row>
    <row r="175" ht="15.75" customHeight="1">
      <c r="A175" s="49"/>
      <c r="B175" s="23"/>
    </row>
    <row r="176" ht="15.75" customHeight="1">
      <c r="A176" s="49"/>
      <c r="B176" s="23"/>
    </row>
    <row r="177" ht="15.75" customHeight="1">
      <c r="A177" s="49"/>
      <c r="B177" s="23"/>
    </row>
    <row r="178" ht="15.75" customHeight="1">
      <c r="A178" s="49"/>
      <c r="B178" s="23"/>
    </row>
    <row r="179" ht="15.75" customHeight="1">
      <c r="A179" s="49"/>
      <c r="B179" s="23"/>
    </row>
    <row r="180" ht="15.75" customHeight="1">
      <c r="A180" s="49"/>
      <c r="B180" s="23"/>
    </row>
    <row r="181" ht="15.75" customHeight="1">
      <c r="A181" s="49"/>
      <c r="B181" s="23"/>
    </row>
    <row r="182" ht="15.75" customHeight="1">
      <c r="A182" s="49"/>
      <c r="B182" s="23"/>
    </row>
    <row r="183" ht="15.75" customHeight="1">
      <c r="A183" s="49"/>
      <c r="B183" s="23"/>
    </row>
    <row r="184" ht="15.75" customHeight="1">
      <c r="A184" s="49"/>
      <c r="B184" s="23"/>
    </row>
    <row r="185" ht="15.75" customHeight="1">
      <c r="A185" s="49"/>
      <c r="B185" s="23"/>
    </row>
    <row r="186" ht="15.75" customHeight="1">
      <c r="A186" s="49"/>
      <c r="B186" s="23"/>
    </row>
    <row r="187" ht="15.75" customHeight="1">
      <c r="A187" s="49"/>
      <c r="B187" s="23"/>
    </row>
    <row r="188" ht="15.75" customHeight="1">
      <c r="A188" s="49"/>
      <c r="B188" s="23"/>
    </row>
    <row r="189" ht="15.75" customHeight="1">
      <c r="A189" s="49"/>
      <c r="B189" s="23"/>
    </row>
    <row r="190" ht="15.75" customHeight="1">
      <c r="A190" s="49"/>
      <c r="B190" s="23"/>
    </row>
    <row r="191" ht="15.75" customHeight="1">
      <c r="A191" s="49"/>
      <c r="B191" s="23"/>
    </row>
    <row r="192" ht="15.75" customHeight="1">
      <c r="A192" s="49"/>
      <c r="B192" s="23"/>
    </row>
    <row r="193" ht="15.75" customHeight="1">
      <c r="A193" s="49"/>
      <c r="B193" s="23"/>
    </row>
    <row r="194" ht="15.75" customHeight="1">
      <c r="A194" s="49"/>
      <c r="B194" s="23"/>
    </row>
    <row r="195" ht="15.75" customHeight="1">
      <c r="A195" s="49"/>
      <c r="B195" s="23"/>
    </row>
    <row r="196" ht="15.75" customHeight="1">
      <c r="A196" s="49"/>
      <c r="B196" s="23"/>
    </row>
    <row r="197" ht="15.75" customHeight="1">
      <c r="A197" s="49"/>
      <c r="B197" s="23"/>
    </row>
    <row r="198" ht="15.75" customHeight="1">
      <c r="A198" s="49"/>
      <c r="B198" s="23"/>
    </row>
    <row r="199" ht="15.75" customHeight="1">
      <c r="A199" s="49"/>
      <c r="B199" s="23"/>
    </row>
    <row r="200" ht="15.75" customHeight="1">
      <c r="A200" s="49"/>
      <c r="B200" s="23"/>
    </row>
    <row r="201" ht="15.75" customHeight="1">
      <c r="A201" s="49"/>
      <c r="B201" s="23"/>
    </row>
    <row r="202" ht="15.75" customHeight="1">
      <c r="A202" s="49"/>
      <c r="B202" s="23"/>
    </row>
    <row r="203" ht="15.75" customHeight="1">
      <c r="A203" s="49"/>
      <c r="B203" s="23"/>
    </row>
    <row r="204" ht="15.75" customHeight="1">
      <c r="A204" s="49"/>
      <c r="B204" s="23"/>
    </row>
    <row r="205" ht="15.75" customHeight="1">
      <c r="A205" s="49"/>
      <c r="B205" s="23"/>
    </row>
    <row r="206" ht="15.75" customHeight="1">
      <c r="A206" s="49"/>
      <c r="B206" s="23"/>
    </row>
    <row r="207" ht="15.75" customHeight="1">
      <c r="A207" s="49"/>
      <c r="B207" s="23"/>
    </row>
    <row r="208" ht="15.75" customHeight="1">
      <c r="A208" s="49"/>
      <c r="B208" s="23"/>
    </row>
    <row r="209" ht="15.75" customHeight="1">
      <c r="A209" s="49"/>
      <c r="B209" s="23"/>
    </row>
    <row r="210" ht="15.75" customHeight="1">
      <c r="A210" s="49"/>
      <c r="B210" s="23"/>
    </row>
    <row r="211" ht="15.75" customHeight="1">
      <c r="A211" s="49"/>
      <c r="B211" s="23"/>
    </row>
    <row r="212" ht="15.75" customHeight="1">
      <c r="A212" s="49"/>
      <c r="B212" s="23"/>
    </row>
    <row r="213" ht="15.75" customHeight="1">
      <c r="A213" s="49"/>
      <c r="B213" s="23"/>
    </row>
    <row r="214" ht="15.75" customHeight="1">
      <c r="A214" s="49"/>
      <c r="B214" s="23"/>
    </row>
    <row r="215" ht="15.75" customHeight="1">
      <c r="A215" s="49"/>
      <c r="B215" s="23"/>
    </row>
    <row r="216" ht="15.75" customHeight="1">
      <c r="A216" s="49"/>
      <c r="B216" s="23"/>
    </row>
    <row r="217" ht="15.75" customHeight="1">
      <c r="A217" s="49"/>
      <c r="B217" s="23"/>
    </row>
    <row r="218" ht="15.75" customHeight="1">
      <c r="A218" s="49"/>
      <c r="B218" s="23"/>
    </row>
    <row r="219" ht="15.75" customHeight="1">
      <c r="A219" s="49"/>
      <c r="B219" s="23"/>
    </row>
    <row r="220" ht="15.75" customHeight="1">
      <c r="A220" s="49"/>
      <c r="B220" s="23"/>
    </row>
    <row r="221" ht="15.75" customHeight="1">
      <c r="A221" s="49"/>
      <c r="B221" s="23"/>
    </row>
    <row r="222" ht="15.75" customHeight="1">
      <c r="A222" s="49"/>
      <c r="B222" s="23"/>
    </row>
    <row r="223" ht="15.75" customHeight="1">
      <c r="A223" s="49"/>
      <c r="B223" s="23"/>
    </row>
    <row r="224" ht="15.75" customHeight="1">
      <c r="A224" s="49"/>
      <c r="B224" s="23"/>
    </row>
    <row r="225" ht="15.75" customHeight="1">
      <c r="A225" s="49"/>
      <c r="B225" s="23"/>
    </row>
    <row r="226" ht="15.75" customHeight="1">
      <c r="A226" s="49"/>
      <c r="B226" s="23"/>
    </row>
    <row r="227" ht="15.75" customHeight="1">
      <c r="A227" s="49"/>
      <c r="B227" s="23"/>
    </row>
    <row r="228" ht="15.75" customHeight="1">
      <c r="A228" s="49"/>
      <c r="B228" s="23"/>
    </row>
    <row r="229" ht="15.75" customHeight="1">
      <c r="A229" s="49"/>
      <c r="B229" s="23"/>
    </row>
    <row r="230" ht="15.75" customHeight="1">
      <c r="A230" s="49"/>
      <c r="B230" s="23"/>
    </row>
    <row r="231" ht="15.75" customHeight="1">
      <c r="A231" s="49"/>
      <c r="B231" s="23"/>
    </row>
    <row r="232" ht="15.75" customHeight="1">
      <c r="A232" s="49"/>
      <c r="B232" s="23"/>
    </row>
    <row r="233" ht="15.75" customHeight="1">
      <c r="A233" s="49"/>
      <c r="B233" s="23"/>
    </row>
    <row r="234" ht="15.75" customHeight="1">
      <c r="A234" s="49"/>
      <c r="B234" s="23"/>
    </row>
    <row r="235" ht="15.75" customHeight="1">
      <c r="A235" s="49"/>
      <c r="B235" s="23"/>
    </row>
    <row r="236" ht="15.75" customHeight="1">
      <c r="A236" s="49"/>
      <c r="B236" s="23"/>
    </row>
    <row r="237" ht="15.75" customHeight="1">
      <c r="A237" s="49"/>
      <c r="B237" s="23"/>
    </row>
    <row r="238" ht="15.75" customHeight="1">
      <c r="A238" s="49"/>
      <c r="B238" s="23"/>
    </row>
    <row r="239" ht="15.75" customHeight="1">
      <c r="A239" s="49"/>
      <c r="B239" s="23"/>
    </row>
    <row r="240" ht="15.75" customHeight="1">
      <c r="A240" s="49"/>
      <c r="B240" s="23"/>
    </row>
    <row r="241" ht="15.75" customHeight="1">
      <c r="A241" s="49"/>
      <c r="B241" s="23"/>
    </row>
    <row r="242" ht="15.75" customHeight="1">
      <c r="A242" s="49"/>
      <c r="B242" s="23"/>
    </row>
    <row r="243" ht="15.75" customHeight="1">
      <c r="A243" s="49"/>
      <c r="B243" s="23"/>
    </row>
    <row r="244" ht="15.75" customHeight="1">
      <c r="A244" s="49"/>
      <c r="B244" s="23"/>
    </row>
    <row r="245" ht="15.75" customHeight="1">
      <c r="A245" s="49"/>
      <c r="B245" s="23"/>
    </row>
    <row r="246" ht="15.75" customHeight="1">
      <c r="A246" s="49"/>
      <c r="B246" s="23"/>
    </row>
    <row r="247" ht="15.75" customHeight="1">
      <c r="A247" s="49"/>
      <c r="B247" s="23"/>
    </row>
    <row r="248" ht="15.75" customHeight="1">
      <c r="A248" s="49"/>
      <c r="B248" s="23"/>
    </row>
    <row r="249" ht="15.75" customHeight="1">
      <c r="A249" s="49"/>
      <c r="B249" s="23"/>
    </row>
    <row r="250" ht="15.75" customHeight="1">
      <c r="A250" s="49"/>
      <c r="B250" s="23"/>
    </row>
    <row r="251" ht="15.75" customHeight="1">
      <c r="A251" s="49"/>
      <c r="B251" s="23"/>
    </row>
    <row r="252" ht="15.75" customHeight="1">
      <c r="A252" s="49"/>
      <c r="B252" s="23"/>
    </row>
    <row r="253" ht="15.75" customHeight="1">
      <c r="A253" s="49"/>
      <c r="B253" s="23"/>
    </row>
    <row r="254" ht="15.75" customHeight="1">
      <c r="A254" s="49"/>
      <c r="B254" s="23"/>
    </row>
    <row r="255" ht="15.75" customHeight="1">
      <c r="A255" s="49"/>
      <c r="B255" s="23"/>
    </row>
    <row r="256" ht="15.75" customHeight="1">
      <c r="A256" s="49"/>
      <c r="B256" s="23"/>
    </row>
    <row r="257" ht="15.75" customHeight="1">
      <c r="A257" s="49"/>
      <c r="B257" s="23"/>
    </row>
    <row r="258" ht="15.75" customHeight="1">
      <c r="A258" s="49"/>
      <c r="B258" s="23"/>
    </row>
    <row r="259" ht="15.75" customHeight="1">
      <c r="A259" s="49"/>
      <c r="B259" s="23"/>
    </row>
    <row r="260" ht="15.75" customHeight="1">
      <c r="A260" s="49"/>
      <c r="B260" s="23"/>
    </row>
    <row r="261" ht="15.75" customHeight="1">
      <c r="A261" s="49"/>
      <c r="B261" s="23"/>
    </row>
    <row r="262" ht="15.75" customHeight="1">
      <c r="A262" s="49"/>
      <c r="B262" s="23"/>
    </row>
    <row r="263" ht="15.75" customHeight="1">
      <c r="A263" s="49"/>
      <c r="B263" s="23"/>
    </row>
    <row r="264" ht="15.75" customHeight="1">
      <c r="A264" s="49"/>
      <c r="B264" s="23"/>
    </row>
    <row r="265" ht="15.75" customHeight="1">
      <c r="A265" s="49"/>
      <c r="B265" s="23"/>
    </row>
    <row r="266" ht="15.75" customHeight="1">
      <c r="A266" s="49"/>
      <c r="B266" s="23"/>
    </row>
    <row r="267" ht="15.75" customHeight="1">
      <c r="A267" s="49"/>
      <c r="B267" s="23"/>
    </row>
    <row r="268" ht="15.75" customHeight="1">
      <c r="A268" s="49"/>
      <c r="B268" s="23"/>
    </row>
    <row r="269" ht="15.75" customHeight="1">
      <c r="A269" s="49"/>
      <c r="B269" s="23"/>
    </row>
    <row r="270" ht="15.75" customHeight="1">
      <c r="A270" s="49"/>
      <c r="B270" s="23"/>
    </row>
    <row r="271" ht="15.75" customHeight="1">
      <c r="A271" s="49"/>
      <c r="B271" s="23"/>
    </row>
    <row r="272" ht="15.75" customHeight="1">
      <c r="A272" s="49"/>
      <c r="B272" s="23"/>
    </row>
    <row r="273" ht="15.75" customHeight="1">
      <c r="A273" s="49"/>
      <c r="B273" s="23"/>
    </row>
    <row r="274" ht="15.75" customHeight="1">
      <c r="A274" s="49"/>
      <c r="B274" s="23"/>
    </row>
    <row r="275" ht="15.75" customHeight="1">
      <c r="A275" s="49"/>
      <c r="B275" s="23"/>
    </row>
    <row r="276" ht="15.75" customHeight="1">
      <c r="A276" s="49"/>
      <c r="B276" s="23"/>
    </row>
    <row r="277" ht="15.75" customHeight="1">
      <c r="A277" s="49"/>
      <c r="B277" s="23"/>
    </row>
    <row r="278" ht="15.75" customHeight="1">
      <c r="A278" s="49"/>
      <c r="B278" s="23"/>
    </row>
    <row r="279" ht="15.75" customHeight="1">
      <c r="A279" s="49"/>
      <c r="B279" s="23"/>
    </row>
    <row r="280" ht="15.75" customHeight="1">
      <c r="A280" s="49"/>
      <c r="B280" s="23"/>
    </row>
    <row r="281" ht="15.75" customHeight="1">
      <c r="A281" s="49"/>
      <c r="B281" s="23"/>
    </row>
    <row r="282" ht="15.75" customHeight="1">
      <c r="A282" s="49"/>
      <c r="B282" s="23"/>
    </row>
    <row r="283" ht="15.75" customHeight="1">
      <c r="A283" s="49"/>
      <c r="B283" s="23"/>
    </row>
    <row r="284" ht="15.75" customHeight="1">
      <c r="A284" s="49"/>
      <c r="B284" s="23"/>
    </row>
    <row r="285" ht="15.75" customHeight="1">
      <c r="A285" s="49"/>
      <c r="B285" s="23"/>
    </row>
    <row r="286" ht="15.75" customHeight="1">
      <c r="A286" s="49"/>
      <c r="B286" s="23"/>
    </row>
    <row r="287" ht="15.75" customHeight="1">
      <c r="A287" s="49"/>
      <c r="B287" s="23"/>
    </row>
    <row r="288" ht="15.75" customHeight="1">
      <c r="A288" s="49"/>
      <c r="B288" s="23"/>
    </row>
    <row r="289" ht="15.75" customHeight="1">
      <c r="A289" s="49"/>
      <c r="B289" s="23"/>
    </row>
    <row r="290" ht="15.75" customHeight="1">
      <c r="A290" s="49"/>
      <c r="B290" s="23"/>
    </row>
    <row r="291" ht="15.75" customHeight="1">
      <c r="A291" s="49"/>
      <c r="B291" s="23"/>
    </row>
    <row r="292" ht="15.75" customHeight="1">
      <c r="A292" s="49"/>
      <c r="B292" s="23"/>
    </row>
    <row r="293" ht="15.75" customHeight="1">
      <c r="A293" s="49"/>
      <c r="B293" s="23"/>
    </row>
    <row r="294" ht="15.75" customHeight="1">
      <c r="A294" s="49"/>
      <c r="B294" s="23"/>
    </row>
    <row r="295" ht="15.75" customHeight="1">
      <c r="A295" s="49"/>
      <c r="B295" s="23"/>
    </row>
    <row r="296" ht="15.75" customHeight="1">
      <c r="A296" s="49"/>
      <c r="B296" s="23"/>
    </row>
    <row r="297" ht="15.75" customHeight="1">
      <c r="A297" s="49"/>
      <c r="B297" s="23"/>
    </row>
    <row r="298" ht="15.75" customHeight="1">
      <c r="A298" s="49"/>
      <c r="B298" s="23"/>
    </row>
    <row r="299" ht="15.75" customHeight="1">
      <c r="A299" s="49"/>
      <c r="B299" s="23"/>
    </row>
    <row r="300" ht="15.75" customHeight="1">
      <c r="A300" s="49"/>
      <c r="B300" s="23"/>
    </row>
    <row r="301" ht="15.75" customHeight="1">
      <c r="A301" s="49"/>
      <c r="B301" s="23"/>
    </row>
    <row r="302" ht="15.75" customHeight="1">
      <c r="A302" s="49"/>
      <c r="B302" s="23"/>
    </row>
    <row r="303" ht="15.75" customHeight="1">
      <c r="A303" s="49"/>
      <c r="B303" s="23"/>
    </row>
    <row r="304" ht="15.75" customHeight="1">
      <c r="A304" s="49"/>
      <c r="B304" s="23"/>
    </row>
    <row r="305" ht="15.75" customHeight="1">
      <c r="A305" s="49"/>
      <c r="B305" s="23"/>
    </row>
    <row r="306" ht="15.75" customHeight="1">
      <c r="A306" s="49"/>
      <c r="B306" s="23"/>
    </row>
    <row r="307" ht="15.75" customHeight="1">
      <c r="A307" s="49"/>
      <c r="B307" s="23"/>
    </row>
    <row r="308" ht="15.75" customHeight="1">
      <c r="A308" s="49"/>
      <c r="B308" s="23"/>
    </row>
    <row r="309" ht="15.75" customHeight="1">
      <c r="A309" s="49"/>
      <c r="B309" s="23"/>
    </row>
    <row r="310" ht="15.75" customHeight="1">
      <c r="A310" s="49"/>
      <c r="B310" s="23"/>
    </row>
    <row r="311" ht="15.75" customHeight="1">
      <c r="A311" s="49"/>
      <c r="B311" s="23"/>
    </row>
    <row r="312" ht="15.75" customHeight="1">
      <c r="A312" s="49"/>
      <c r="B312" s="23"/>
    </row>
    <row r="313" ht="15.75" customHeight="1">
      <c r="A313" s="49"/>
      <c r="B313" s="23"/>
    </row>
    <row r="314" ht="15.75" customHeight="1">
      <c r="A314" s="49"/>
      <c r="B314" s="23"/>
    </row>
    <row r="315" ht="15.75" customHeight="1">
      <c r="A315" s="49"/>
      <c r="B315" s="23"/>
    </row>
    <row r="316" ht="15.75" customHeight="1">
      <c r="A316" s="49"/>
      <c r="B316" s="23"/>
    </row>
    <row r="317" ht="15.75" customHeight="1">
      <c r="A317" s="49"/>
      <c r="B317" s="23"/>
    </row>
    <row r="318" ht="15.75" customHeight="1">
      <c r="A318" s="49"/>
      <c r="B318" s="23"/>
    </row>
    <row r="319" ht="15.75" customHeight="1">
      <c r="A319" s="49"/>
      <c r="B319" s="23"/>
    </row>
    <row r="320" ht="15.75" customHeight="1">
      <c r="A320" s="49"/>
      <c r="B320" s="23"/>
    </row>
    <row r="321" ht="15.75" customHeight="1">
      <c r="A321" s="49"/>
      <c r="B321" s="23"/>
    </row>
    <row r="322" ht="15.75" customHeight="1">
      <c r="A322" s="49"/>
      <c r="B322" s="23"/>
    </row>
    <row r="323" ht="15.75" customHeight="1">
      <c r="A323" s="49"/>
      <c r="B323" s="23"/>
    </row>
    <row r="324" ht="15.75" customHeight="1">
      <c r="A324" s="49"/>
      <c r="B324" s="23"/>
    </row>
    <row r="325" ht="15.75" customHeight="1">
      <c r="A325" s="49"/>
      <c r="B325" s="23"/>
    </row>
    <row r="326" ht="15.75" customHeight="1">
      <c r="A326" s="49"/>
      <c r="B326" s="23"/>
    </row>
    <row r="327" ht="15.75" customHeight="1">
      <c r="A327" s="49"/>
      <c r="B327" s="23"/>
    </row>
    <row r="328" ht="15.75" customHeight="1">
      <c r="A328" s="49"/>
      <c r="B328" s="23"/>
    </row>
    <row r="329" ht="15.75" customHeight="1">
      <c r="A329" s="49"/>
      <c r="B329" s="23"/>
    </row>
    <row r="330" ht="15.75" customHeight="1">
      <c r="A330" s="49"/>
      <c r="B330" s="23"/>
    </row>
    <row r="331" ht="15.75" customHeight="1">
      <c r="A331" s="49"/>
      <c r="B331" s="23"/>
    </row>
    <row r="332" ht="15.75" customHeight="1">
      <c r="A332" s="49"/>
      <c r="B332" s="23"/>
    </row>
    <row r="333" ht="15.75" customHeight="1">
      <c r="A333" s="49"/>
      <c r="B333" s="23"/>
    </row>
    <row r="334" ht="15.75" customHeight="1">
      <c r="A334" s="49"/>
      <c r="B334" s="23"/>
    </row>
    <row r="335" ht="15.75" customHeight="1">
      <c r="A335" s="49"/>
      <c r="B335" s="23"/>
    </row>
    <row r="336" ht="15.75" customHeight="1">
      <c r="A336" s="49"/>
      <c r="B336" s="23"/>
    </row>
    <row r="337" ht="15.75" customHeight="1">
      <c r="A337" s="49"/>
      <c r="B337" s="23"/>
    </row>
    <row r="338" ht="15.75" customHeight="1">
      <c r="A338" s="49"/>
      <c r="B338" s="23"/>
    </row>
    <row r="339" ht="15.75" customHeight="1">
      <c r="A339" s="49"/>
      <c r="B339" s="23"/>
    </row>
    <row r="340" ht="15.75" customHeight="1">
      <c r="A340" s="49"/>
      <c r="B340" s="23"/>
    </row>
    <row r="341" ht="15.75" customHeight="1">
      <c r="A341" s="49"/>
      <c r="B341" s="23"/>
    </row>
    <row r="342" ht="15.75" customHeight="1">
      <c r="A342" s="49"/>
      <c r="B342" s="23"/>
    </row>
    <row r="343" ht="15.75" customHeight="1">
      <c r="A343" s="49"/>
      <c r="B343" s="23"/>
    </row>
    <row r="344" ht="15.75" customHeight="1">
      <c r="A344" s="49"/>
      <c r="B344" s="23"/>
    </row>
    <row r="345" ht="15.75" customHeight="1">
      <c r="A345" s="49"/>
      <c r="B345" s="23"/>
    </row>
    <row r="346" ht="15.75" customHeight="1">
      <c r="A346" s="49"/>
      <c r="B346" s="23"/>
    </row>
    <row r="347" ht="15.75" customHeight="1">
      <c r="A347" s="49"/>
      <c r="B347" s="23"/>
    </row>
    <row r="348" ht="15.75" customHeight="1">
      <c r="A348" s="49"/>
      <c r="B348" s="23"/>
    </row>
    <row r="349" ht="15.75" customHeight="1">
      <c r="A349" s="49"/>
      <c r="B349" s="23"/>
    </row>
    <row r="350" ht="15.75" customHeight="1">
      <c r="A350" s="49"/>
      <c r="B350" s="23"/>
    </row>
    <row r="351" ht="15.75" customHeight="1">
      <c r="A351" s="49"/>
      <c r="B351" s="23"/>
    </row>
    <row r="352" ht="15.75" customHeight="1">
      <c r="A352" s="49"/>
      <c r="B352" s="23"/>
    </row>
    <row r="353" ht="15.75" customHeight="1">
      <c r="A353" s="49"/>
      <c r="B353" s="23"/>
    </row>
    <row r="354" ht="15.75" customHeight="1">
      <c r="A354" s="49"/>
      <c r="B354" s="23"/>
    </row>
    <row r="355" ht="15.75" customHeight="1">
      <c r="A355" s="49"/>
      <c r="B355" s="23"/>
    </row>
    <row r="356" ht="15.75" customHeight="1">
      <c r="A356" s="49"/>
      <c r="B356" s="23"/>
    </row>
    <row r="357" ht="15.75" customHeight="1">
      <c r="A357" s="49"/>
      <c r="B357" s="23"/>
    </row>
    <row r="358" ht="15.75" customHeight="1">
      <c r="A358" s="49"/>
      <c r="B358" s="23"/>
    </row>
    <row r="359" ht="15.75" customHeight="1">
      <c r="A359" s="49"/>
      <c r="B359" s="23"/>
    </row>
    <row r="360" ht="15.75" customHeight="1">
      <c r="A360" s="49"/>
      <c r="B360" s="23"/>
    </row>
    <row r="361" ht="15.75" customHeight="1">
      <c r="A361" s="49"/>
      <c r="B361" s="23"/>
    </row>
    <row r="362" ht="15.75" customHeight="1">
      <c r="A362" s="49"/>
      <c r="B362" s="23"/>
    </row>
    <row r="363" ht="15.75" customHeight="1">
      <c r="A363" s="49"/>
      <c r="B363" s="23"/>
    </row>
    <row r="364" ht="15.75" customHeight="1">
      <c r="A364" s="49"/>
      <c r="B364" s="23"/>
    </row>
    <row r="365" ht="15.75" customHeight="1">
      <c r="A365" s="49"/>
      <c r="B365" s="23"/>
    </row>
    <row r="366" ht="15.75" customHeight="1">
      <c r="A366" s="49"/>
      <c r="B366" s="23"/>
    </row>
    <row r="367" ht="15.75" customHeight="1">
      <c r="A367" s="49"/>
      <c r="B367" s="23"/>
    </row>
    <row r="368" ht="15.75" customHeight="1">
      <c r="A368" s="49"/>
      <c r="B368" s="23"/>
    </row>
    <row r="369" ht="15.75" customHeight="1">
      <c r="A369" s="49"/>
      <c r="B369" s="23"/>
    </row>
    <row r="370" ht="15.75" customHeight="1">
      <c r="A370" s="49"/>
      <c r="B370" s="23"/>
    </row>
    <row r="371" ht="15.75" customHeight="1">
      <c r="A371" s="49"/>
      <c r="B371" s="23"/>
    </row>
    <row r="372" ht="15.75" customHeight="1">
      <c r="A372" s="49"/>
      <c r="B372" s="23"/>
    </row>
    <row r="373" ht="15.75" customHeight="1">
      <c r="A373" s="49"/>
      <c r="B373" s="23"/>
    </row>
    <row r="374" ht="15.75" customHeight="1">
      <c r="A374" s="49"/>
      <c r="B374" s="23"/>
    </row>
    <row r="375" ht="15.75" customHeight="1">
      <c r="A375" s="49"/>
      <c r="B375" s="23"/>
    </row>
    <row r="376" ht="15.75" customHeight="1">
      <c r="A376" s="49"/>
      <c r="B376" s="23"/>
    </row>
    <row r="377" ht="15.75" customHeight="1">
      <c r="A377" s="49"/>
      <c r="B377" s="23"/>
    </row>
    <row r="378" ht="15.75" customHeight="1">
      <c r="A378" s="49"/>
      <c r="B378" s="23"/>
    </row>
    <row r="379" ht="15.75" customHeight="1">
      <c r="A379" s="49"/>
      <c r="B379" s="23"/>
    </row>
    <row r="380" ht="15.75" customHeight="1">
      <c r="A380" s="49"/>
      <c r="B380" s="23"/>
    </row>
    <row r="381" ht="15.75" customHeight="1">
      <c r="A381" s="49"/>
      <c r="B381" s="23"/>
    </row>
    <row r="382" ht="15.75" customHeight="1">
      <c r="A382" s="49"/>
      <c r="B382" s="23"/>
    </row>
    <row r="383" ht="15.75" customHeight="1">
      <c r="A383" s="49"/>
      <c r="B383" s="23"/>
    </row>
    <row r="384" ht="15.75" customHeight="1">
      <c r="A384" s="49"/>
      <c r="B384" s="23"/>
    </row>
    <row r="385" ht="15.75" customHeight="1">
      <c r="A385" s="49"/>
      <c r="B385" s="23"/>
    </row>
    <row r="386" ht="15.75" customHeight="1">
      <c r="A386" s="49"/>
      <c r="B386" s="23"/>
    </row>
    <row r="387" ht="15.75" customHeight="1">
      <c r="A387" s="49"/>
      <c r="B387" s="23"/>
    </row>
    <row r="388" ht="15.75" customHeight="1">
      <c r="A388" s="49"/>
      <c r="B388" s="23"/>
    </row>
    <row r="389" ht="15.75" customHeight="1">
      <c r="A389" s="49"/>
      <c r="B389" s="23"/>
    </row>
    <row r="390" ht="15.75" customHeight="1">
      <c r="A390" s="49"/>
      <c r="B390" s="23"/>
    </row>
    <row r="391" ht="15.75" customHeight="1">
      <c r="A391" s="49"/>
      <c r="B391" s="23"/>
    </row>
    <row r="392" ht="15.75" customHeight="1">
      <c r="A392" s="49"/>
      <c r="B392" s="23"/>
    </row>
    <row r="393" ht="15.75" customHeight="1">
      <c r="A393" s="49"/>
      <c r="B393" s="23"/>
    </row>
    <row r="394" ht="15.75" customHeight="1">
      <c r="A394" s="49"/>
      <c r="B394" s="23"/>
    </row>
    <row r="395" ht="15.75" customHeight="1">
      <c r="A395" s="49"/>
      <c r="B395" s="23"/>
    </row>
    <row r="396" ht="15.75" customHeight="1">
      <c r="A396" s="49"/>
      <c r="B396" s="23"/>
    </row>
    <row r="397" ht="15.75" customHeight="1">
      <c r="A397" s="49"/>
      <c r="B397" s="23"/>
    </row>
    <row r="398" ht="15.75" customHeight="1">
      <c r="A398" s="49"/>
      <c r="B398" s="23"/>
    </row>
    <row r="399" ht="15.75" customHeight="1">
      <c r="A399" s="49"/>
      <c r="B399" s="23"/>
    </row>
    <row r="400" ht="15.75" customHeight="1">
      <c r="A400" s="49"/>
      <c r="B400" s="23"/>
    </row>
    <row r="401" ht="15.75" customHeight="1">
      <c r="A401" s="49"/>
      <c r="B401" s="23"/>
    </row>
    <row r="402" ht="15.75" customHeight="1">
      <c r="A402" s="49"/>
      <c r="B402" s="23"/>
    </row>
    <row r="403" ht="15.75" customHeight="1">
      <c r="A403" s="49"/>
      <c r="B403" s="23"/>
    </row>
    <row r="404" ht="15.75" customHeight="1">
      <c r="A404" s="49"/>
      <c r="B404" s="23"/>
    </row>
    <row r="405" ht="15.75" customHeight="1">
      <c r="A405" s="49"/>
      <c r="B405" s="23"/>
    </row>
    <row r="406" ht="15.75" customHeight="1">
      <c r="A406" s="49"/>
      <c r="B406" s="23"/>
    </row>
    <row r="407" ht="15.75" customHeight="1">
      <c r="A407" s="49"/>
      <c r="B407" s="23"/>
    </row>
    <row r="408" ht="15.75" customHeight="1">
      <c r="A408" s="49"/>
      <c r="B408" s="23"/>
    </row>
    <row r="409" ht="15.75" customHeight="1">
      <c r="A409" s="49"/>
      <c r="B409" s="23"/>
    </row>
    <row r="410" ht="15.75" customHeight="1">
      <c r="A410" s="49"/>
      <c r="B410" s="23"/>
    </row>
    <row r="411" ht="15.75" customHeight="1">
      <c r="A411" s="49"/>
      <c r="B411" s="23"/>
    </row>
    <row r="412" ht="15.75" customHeight="1">
      <c r="A412" s="49"/>
      <c r="B412" s="23"/>
    </row>
    <row r="413" ht="15.75" customHeight="1">
      <c r="A413" s="49"/>
      <c r="B413" s="23"/>
    </row>
    <row r="414" ht="15.75" customHeight="1">
      <c r="A414" s="49"/>
      <c r="B414" s="23"/>
    </row>
    <row r="415" ht="15.75" customHeight="1">
      <c r="A415" s="49"/>
      <c r="B415" s="23"/>
    </row>
    <row r="416" ht="15.75" customHeight="1">
      <c r="A416" s="49"/>
      <c r="B416" s="23"/>
    </row>
    <row r="417" ht="15.75" customHeight="1">
      <c r="A417" s="49"/>
      <c r="B417" s="23"/>
    </row>
    <row r="418" ht="15.75" customHeight="1">
      <c r="A418" s="49"/>
      <c r="B418" s="23"/>
    </row>
    <row r="419" ht="15.75" customHeight="1">
      <c r="A419" s="49"/>
      <c r="B419" s="23"/>
    </row>
    <row r="420" ht="15.75" customHeight="1">
      <c r="A420" s="49"/>
      <c r="B420" s="23"/>
    </row>
    <row r="421" ht="15.75" customHeight="1">
      <c r="A421" s="49"/>
      <c r="B421" s="23"/>
    </row>
    <row r="422" ht="15.75" customHeight="1">
      <c r="A422" s="49"/>
      <c r="B422" s="23"/>
    </row>
    <row r="423" ht="15.75" customHeight="1">
      <c r="A423" s="49"/>
      <c r="B423" s="23"/>
    </row>
    <row r="424" ht="15.75" customHeight="1">
      <c r="A424" s="49"/>
      <c r="B424" s="23"/>
    </row>
    <row r="425" ht="15.75" customHeight="1">
      <c r="A425" s="49"/>
      <c r="B425" s="23"/>
    </row>
    <row r="426" ht="15.75" customHeight="1">
      <c r="A426" s="49"/>
      <c r="B426" s="23"/>
    </row>
    <row r="427" ht="15.75" customHeight="1">
      <c r="A427" s="49"/>
      <c r="B427" s="23"/>
    </row>
    <row r="428" ht="15.75" customHeight="1">
      <c r="A428" s="49"/>
      <c r="B428" s="23"/>
    </row>
    <row r="429" ht="15.75" customHeight="1">
      <c r="A429" s="49"/>
      <c r="B429" s="23"/>
    </row>
    <row r="430" ht="15.75" customHeight="1">
      <c r="A430" s="49"/>
      <c r="B430" s="23"/>
    </row>
    <row r="431" ht="15.75" customHeight="1">
      <c r="A431" s="49"/>
      <c r="B431" s="23"/>
    </row>
    <row r="432" ht="15.75" customHeight="1">
      <c r="A432" s="49"/>
      <c r="B432" s="23"/>
    </row>
    <row r="433" ht="15.75" customHeight="1">
      <c r="A433" s="49"/>
      <c r="B433" s="23"/>
    </row>
    <row r="434" ht="15.75" customHeight="1">
      <c r="A434" s="49"/>
      <c r="B434" s="23"/>
    </row>
    <row r="435" ht="15.75" customHeight="1">
      <c r="A435" s="49"/>
      <c r="B435" s="23"/>
    </row>
    <row r="436" ht="15.75" customHeight="1">
      <c r="A436" s="49"/>
      <c r="B436" s="23"/>
    </row>
    <row r="437" ht="15.75" customHeight="1">
      <c r="A437" s="49"/>
      <c r="B437" s="23"/>
    </row>
    <row r="438" ht="15.75" customHeight="1">
      <c r="A438" s="49"/>
      <c r="B438" s="23"/>
    </row>
    <row r="439" ht="15.75" customHeight="1">
      <c r="A439" s="49"/>
      <c r="B439" s="23"/>
    </row>
    <row r="440" ht="15.75" customHeight="1">
      <c r="A440" s="49"/>
      <c r="B440" s="23"/>
    </row>
    <row r="441" ht="15.75" customHeight="1">
      <c r="A441" s="49"/>
      <c r="B441" s="23"/>
    </row>
    <row r="442" ht="15.75" customHeight="1">
      <c r="A442" s="49"/>
      <c r="B442" s="23"/>
    </row>
    <row r="443" ht="15.75" customHeight="1">
      <c r="A443" s="49"/>
      <c r="B443" s="23"/>
    </row>
    <row r="444" ht="15.75" customHeight="1">
      <c r="A444" s="49"/>
      <c r="B444" s="23"/>
    </row>
    <row r="445" ht="15.75" customHeight="1">
      <c r="A445" s="49"/>
      <c r="B445" s="23"/>
    </row>
    <row r="446" ht="15.75" customHeight="1">
      <c r="A446" s="49"/>
      <c r="B446" s="23"/>
    </row>
    <row r="447" ht="15.75" customHeight="1">
      <c r="A447" s="49"/>
      <c r="B447" s="23"/>
    </row>
    <row r="448" ht="15.75" customHeight="1">
      <c r="A448" s="49"/>
      <c r="B448" s="23"/>
    </row>
    <row r="449" ht="15.75" customHeight="1">
      <c r="A449" s="49"/>
      <c r="B449" s="23"/>
    </row>
    <row r="450" ht="15.75" customHeight="1">
      <c r="A450" s="49"/>
      <c r="B450" s="23"/>
    </row>
    <row r="451" ht="15.75" customHeight="1">
      <c r="A451" s="49"/>
      <c r="B451" s="23"/>
    </row>
    <row r="452" ht="15.75" customHeight="1">
      <c r="A452" s="49"/>
      <c r="B452" s="23"/>
    </row>
    <row r="453" ht="15.75" customHeight="1">
      <c r="A453" s="49"/>
      <c r="B453" s="23"/>
    </row>
    <row r="454" ht="15.75" customHeight="1">
      <c r="A454" s="49"/>
      <c r="B454" s="23"/>
    </row>
    <row r="455" ht="15.75" customHeight="1">
      <c r="A455" s="49"/>
      <c r="B455" s="23"/>
    </row>
    <row r="456" ht="15.75" customHeight="1">
      <c r="A456" s="49"/>
      <c r="B456" s="23"/>
    </row>
    <row r="457" ht="15.75" customHeight="1">
      <c r="A457" s="49"/>
      <c r="B457" s="23"/>
    </row>
    <row r="458" ht="15.75" customHeight="1">
      <c r="A458" s="49"/>
      <c r="B458" s="23"/>
    </row>
    <row r="459" ht="15.75" customHeight="1">
      <c r="A459" s="49"/>
      <c r="B459" s="23"/>
    </row>
    <row r="460" ht="15.75" customHeight="1">
      <c r="A460" s="49"/>
      <c r="B460" s="23"/>
    </row>
    <row r="461" ht="15.75" customHeight="1">
      <c r="A461" s="49"/>
      <c r="B461" s="23"/>
    </row>
    <row r="462" ht="15.75" customHeight="1">
      <c r="A462" s="49"/>
      <c r="B462" s="23"/>
    </row>
    <row r="463" ht="15.75" customHeight="1">
      <c r="A463" s="49"/>
      <c r="B463" s="23"/>
    </row>
    <row r="464" ht="15.75" customHeight="1">
      <c r="A464" s="49"/>
      <c r="B464" s="23"/>
    </row>
    <row r="465" ht="15.75" customHeight="1">
      <c r="A465" s="49"/>
      <c r="B465" s="23"/>
    </row>
    <row r="466" ht="15.75" customHeight="1">
      <c r="A466" s="49"/>
      <c r="B466" s="23"/>
    </row>
    <row r="467" ht="15.75" customHeight="1">
      <c r="A467" s="49"/>
      <c r="B467" s="23"/>
    </row>
    <row r="468" ht="15.75" customHeight="1">
      <c r="A468" s="49"/>
      <c r="B468" s="23"/>
    </row>
    <row r="469" ht="15.75" customHeight="1">
      <c r="A469" s="49"/>
      <c r="B469" s="23"/>
    </row>
    <row r="470" ht="15.75" customHeight="1">
      <c r="A470" s="49"/>
      <c r="B470" s="23"/>
    </row>
    <row r="471" ht="15.75" customHeight="1">
      <c r="A471" s="49"/>
      <c r="B471" s="23"/>
    </row>
    <row r="472" ht="15.75" customHeight="1">
      <c r="A472" s="49"/>
      <c r="B472" s="23"/>
    </row>
    <row r="473" ht="15.75" customHeight="1">
      <c r="A473" s="49"/>
      <c r="B473" s="23"/>
    </row>
    <row r="474" ht="15.75" customHeight="1">
      <c r="A474" s="49"/>
      <c r="B474" s="23"/>
    </row>
    <row r="475" ht="15.75" customHeight="1">
      <c r="A475" s="49"/>
      <c r="B475" s="23"/>
    </row>
    <row r="476" ht="15.75" customHeight="1">
      <c r="A476" s="49"/>
      <c r="B476" s="23"/>
    </row>
    <row r="477" ht="15.75" customHeight="1">
      <c r="A477" s="49"/>
      <c r="B477" s="23"/>
    </row>
    <row r="478" ht="15.75" customHeight="1">
      <c r="A478" s="49"/>
      <c r="B478" s="23"/>
    </row>
    <row r="479" ht="15.75" customHeight="1">
      <c r="A479" s="49"/>
      <c r="B479" s="23"/>
    </row>
    <row r="480" ht="15.75" customHeight="1">
      <c r="A480" s="49"/>
      <c r="B480" s="23"/>
    </row>
    <row r="481" ht="15.75" customHeight="1">
      <c r="A481" s="49"/>
      <c r="B481" s="23"/>
    </row>
    <row r="482" ht="15.75" customHeight="1">
      <c r="A482" s="49"/>
      <c r="B482" s="23"/>
    </row>
    <row r="483" ht="15.75" customHeight="1">
      <c r="A483" s="49"/>
      <c r="B483" s="23"/>
    </row>
    <row r="484" ht="15.75" customHeight="1">
      <c r="A484" s="49"/>
      <c r="B484" s="23"/>
    </row>
    <row r="485" ht="15.75" customHeight="1">
      <c r="A485" s="49"/>
      <c r="B485" s="23"/>
    </row>
    <row r="486" ht="15.75" customHeight="1">
      <c r="A486" s="49"/>
      <c r="B486" s="23"/>
    </row>
    <row r="487" ht="15.75" customHeight="1">
      <c r="A487" s="49"/>
      <c r="B487" s="23"/>
    </row>
    <row r="488" ht="15.75" customHeight="1">
      <c r="A488" s="49"/>
      <c r="B488" s="23"/>
    </row>
    <row r="489" ht="15.75" customHeight="1">
      <c r="A489" s="49"/>
      <c r="B489" s="23"/>
    </row>
    <row r="490" ht="15.75" customHeight="1">
      <c r="A490" s="49"/>
      <c r="B490" s="23"/>
    </row>
    <row r="491" ht="15.75" customHeight="1">
      <c r="A491" s="49"/>
      <c r="B491" s="23"/>
    </row>
    <row r="492" ht="15.75" customHeight="1">
      <c r="A492" s="49"/>
      <c r="B492" s="23"/>
    </row>
    <row r="493" ht="15.75" customHeight="1">
      <c r="A493" s="49"/>
      <c r="B493" s="23"/>
    </row>
    <row r="494" ht="15.75" customHeight="1">
      <c r="A494" s="49"/>
      <c r="B494" s="23"/>
    </row>
    <row r="495" ht="15.75" customHeight="1">
      <c r="A495" s="49"/>
      <c r="B495" s="23"/>
    </row>
    <row r="496" ht="15.75" customHeight="1">
      <c r="A496" s="49"/>
      <c r="B496" s="23"/>
    </row>
    <row r="497" ht="15.75" customHeight="1">
      <c r="A497" s="49"/>
      <c r="B497" s="23"/>
    </row>
    <row r="498" ht="15.75" customHeight="1">
      <c r="A498" s="49"/>
      <c r="B498" s="23"/>
    </row>
    <row r="499" ht="15.75" customHeight="1">
      <c r="A499" s="49"/>
      <c r="B499" s="23"/>
    </row>
    <row r="500" ht="15.75" customHeight="1">
      <c r="A500" s="49"/>
      <c r="B500" s="23"/>
    </row>
    <row r="501" ht="15.75" customHeight="1">
      <c r="A501" s="49"/>
      <c r="B501" s="23"/>
    </row>
    <row r="502" ht="15.75" customHeight="1">
      <c r="A502" s="49"/>
      <c r="B502" s="23"/>
    </row>
    <row r="503" ht="15.75" customHeight="1">
      <c r="A503" s="49"/>
      <c r="B503" s="23"/>
    </row>
    <row r="504" ht="15.75" customHeight="1">
      <c r="A504" s="49"/>
      <c r="B504" s="23"/>
    </row>
    <row r="505" ht="15.75" customHeight="1">
      <c r="A505" s="49"/>
      <c r="B505" s="23"/>
    </row>
    <row r="506" ht="15.75" customHeight="1">
      <c r="A506" s="49"/>
      <c r="B506" s="23"/>
    </row>
    <row r="507" ht="15.75" customHeight="1">
      <c r="A507" s="49"/>
      <c r="B507" s="23"/>
    </row>
    <row r="508" ht="15.75" customHeight="1">
      <c r="A508" s="49"/>
      <c r="B508" s="23"/>
    </row>
    <row r="509" ht="15.75" customHeight="1">
      <c r="A509" s="49"/>
      <c r="B509" s="23"/>
    </row>
    <row r="510" ht="15.75" customHeight="1">
      <c r="A510" s="49"/>
      <c r="B510" s="23"/>
    </row>
    <row r="511" ht="15.75" customHeight="1">
      <c r="A511" s="49"/>
      <c r="B511" s="23"/>
    </row>
    <row r="512" ht="15.75" customHeight="1">
      <c r="A512" s="49"/>
      <c r="B512" s="23"/>
    </row>
    <row r="513" ht="15.75" customHeight="1">
      <c r="A513" s="49"/>
      <c r="B513" s="23"/>
    </row>
    <row r="514" ht="15.75" customHeight="1">
      <c r="A514" s="49"/>
      <c r="B514" s="23"/>
    </row>
    <row r="515" ht="15.75" customHeight="1">
      <c r="A515" s="49"/>
      <c r="B515" s="23"/>
    </row>
    <row r="516" ht="15.75" customHeight="1">
      <c r="A516" s="49"/>
      <c r="B516" s="23"/>
    </row>
    <row r="517" ht="15.75" customHeight="1">
      <c r="A517" s="49"/>
      <c r="B517" s="23"/>
    </row>
    <row r="518" ht="15.75" customHeight="1">
      <c r="A518" s="49"/>
      <c r="B518" s="23"/>
    </row>
    <row r="519" ht="15.75" customHeight="1">
      <c r="A519" s="49"/>
      <c r="B519" s="23"/>
    </row>
    <row r="520" ht="15.75" customHeight="1">
      <c r="A520" s="49"/>
      <c r="B520" s="23"/>
    </row>
    <row r="521" ht="15.75" customHeight="1">
      <c r="A521" s="49"/>
      <c r="B521" s="23"/>
    </row>
    <row r="522" ht="15.75" customHeight="1">
      <c r="A522" s="49"/>
      <c r="B522" s="23"/>
    </row>
    <row r="523" ht="15.75" customHeight="1">
      <c r="A523" s="49"/>
      <c r="B523" s="23"/>
    </row>
    <row r="524" ht="15.75" customHeight="1">
      <c r="A524" s="49"/>
      <c r="B524" s="23"/>
    </row>
    <row r="525" ht="15.75" customHeight="1">
      <c r="A525" s="49"/>
      <c r="B525" s="23"/>
    </row>
    <row r="526" ht="15.75" customHeight="1">
      <c r="A526" s="49"/>
      <c r="B526" s="23"/>
    </row>
    <row r="527" ht="15.75" customHeight="1">
      <c r="A527" s="49"/>
      <c r="B527" s="23"/>
    </row>
    <row r="528" ht="15.75" customHeight="1">
      <c r="A528" s="49"/>
      <c r="B528" s="23"/>
    </row>
    <row r="529" ht="15.75" customHeight="1">
      <c r="A529" s="49"/>
      <c r="B529" s="23"/>
    </row>
    <row r="530" ht="15.75" customHeight="1">
      <c r="A530" s="49"/>
      <c r="B530" s="23"/>
    </row>
    <row r="531" ht="15.75" customHeight="1">
      <c r="A531" s="49"/>
      <c r="B531" s="23"/>
    </row>
    <row r="532" ht="15.75" customHeight="1">
      <c r="A532" s="49"/>
      <c r="B532" s="23"/>
    </row>
    <row r="533" ht="15.75" customHeight="1">
      <c r="A533" s="49"/>
      <c r="B533" s="23"/>
    </row>
    <row r="534" ht="15.75" customHeight="1">
      <c r="A534" s="49"/>
      <c r="B534" s="23"/>
    </row>
    <row r="535" ht="15.75" customHeight="1">
      <c r="A535" s="49"/>
      <c r="B535" s="23"/>
    </row>
    <row r="536" ht="15.75" customHeight="1">
      <c r="A536" s="49"/>
      <c r="B536" s="23"/>
    </row>
    <row r="537" ht="15.75" customHeight="1">
      <c r="A537" s="49"/>
      <c r="B537" s="23"/>
    </row>
    <row r="538" ht="15.75" customHeight="1">
      <c r="A538" s="49"/>
      <c r="B538" s="23"/>
    </row>
    <row r="539" ht="15.75" customHeight="1">
      <c r="A539" s="49"/>
      <c r="B539" s="23"/>
    </row>
    <row r="540" ht="15.75" customHeight="1">
      <c r="A540" s="49"/>
      <c r="B540" s="23"/>
    </row>
    <row r="541" ht="15.75" customHeight="1">
      <c r="A541" s="49"/>
      <c r="B541" s="23"/>
    </row>
    <row r="542" ht="15.75" customHeight="1">
      <c r="A542" s="49"/>
      <c r="B542" s="23"/>
    </row>
    <row r="543" ht="15.75" customHeight="1">
      <c r="A543" s="49"/>
      <c r="B543" s="23"/>
    </row>
    <row r="544" ht="15.75" customHeight="1">
      <c r="A544" s="49"/>
      <c r="B544" s="23"/>
    </row>
    <row r="545" ht="15.75" customHeight="1">
      <c r="A545" s="49"/>
      <c r="B545" s="23"/>
    </row>
    <row r="546" ht="15.75" customHeight="1">
      <c r="A546" s="49"/>
      <c r="B546" s="23"/>
    </row>
    <row r="547" ht="15.75" customHeight="1">
      <c r="A547" s="49"/>
      <c r="B547" s="23"/>
    </row>
    <row r="548" ht="15.75" customHeight="1">
      <c r="A548" s="49"/>
      <c r="B548" s="23"/>
    </row>
    <row r="549" ht="15.75" customHeight="1">
      <c r="A549" s="49"/>
      <c r="B549" s="23"/>
    </row>
    <row r="550" ht="15.75" customHeight="1">
      <c r="A550" s="49"/>
      <c r="B550" s="23"/>
    </row>
    <row r="551" ht="15.75" customHeight="1">
      <c r="A551" s="49"/>
      <c r="B551" s="23"/>
    </row>
    <row r="552" ht="15.75" customHeight="1">
      <c r="A552" s="49"/>
      <c r="B552" s="23"/>
    </row>
    <row r="553" ht="15.75" customHeight="1">
      <c r="A553" s="49"/>
      <c r="B553" s="23"/>
    </row>
    <row r="554" ht="15.75" customHeight="1">
      <c r="A554" s="49"/>
      <c r="B554" s="23"/>
    </row>
    <row r="555" ht="15.75" customHeight="1">
      <c r="A555" s="49"/>
      <c r="B555" s="23"/>
    </row>
    <row r="556" ht="15.75" customHeight="1">
      <c r="A556" s="49"/>
      <c r="B556" s="23"/>
    </row>
    <row r="557" ht="15.75" customHeight="1">
      <c r="A557" s="49"/>
      <c r="B557" s="23"/>
    </row>
    <row r="558" ht="15.75" customHeight="1">
      <c r="A558" s="49"/>
      <c r="B558" s="23"/>
    </row>
    <row r="559" ht="15.75" customHeight="1">
      <c r="A559" s="49"/>
      <c r="B559" s="23"/>
    </row>
    <row r="560" ht="15.75" customHeight="1">
      <c r="A560" s="49"/>
      <c r="B560" s="23"/>
    </row>
    <row r="561" ht="15.75" customHeight="1">
      <c r="A561" s="49"/>
      <c r="B561" s="23"/>
    </row>
    <row r="562" ht="15.75" customHeight="1">
      <c r="A562" s="49"/>
      <c r="B562" s="23"/>
    </row>
    <row r="563" ht="15.75" customHeight="1">
      <c r="A563" s="49"/>
      <c r="B563" s="23"/>
    </row>
    <row r="564" ht="15.75" customHeight="1">
      <c r="A564" s="49"/>
      <c r="B564" s="23"/>
    </row>
    <row r="565" ht="15.75" customHeight="1">
      <c r="A565" s="49"/>
      <c r="B565" s="23"/>
    </row>
    <row r="566" ht="15.75" customHeight="1">
      <c r="A566" s="49"/>
      <c r="B566" s="23"/>
    </row>
    <row r="567" ht="15.75" customHeight="1">
      <c r="A567" s="49"/>
      <c r="B567" s="23"/>
    </row>
    <row r="568" ht="15.75" customHeight="1">
      <c r="A568" s="49"/>
      <c r="B568" s="23"/>
    </row>
    <row r="569" ht="15.75" customHeight="1">
      <c r="A569" s="49"/>
      <c r="B569" s="23"/>
    </row>
    <row r="570" ht="15.75" customHeight="1">
      <c r="A570" s="49"/>
      <c r="B570" s="23"/>
    </row>
    <row r="571" ht="15.75" customHeight="1">
      <c r="A571" s="49"/>
      <c r="B571" s="23"/>
    </row>
    <row r="572" ht="15.75" customHeight="1">
      <c r="A572" s="49"/>
      <c r="B572" s="23"/>
    </row>
    <row r="573" ht="15.75" customHeight="1">
      <c r="A573" s="49"/>
      <c r="B573" s="23"/>
    </row>
    <row r="574" ht="15.75" customHeight="1">
      <c r="A574" s="49"/>
      <c r="B574" s="23"/>
    </row>
    <row r="575" ht="15.75" customHeight="1">
      <c r="A575" s="49"/>
      <c r="B575" s="23"/>
    </row>
    <row r="576" ht="15.75" customHeight="1">
      <c r="A576" s="49"/>
      <c r="B576" s="23"/>
    </row>
    <row r="577" ht="15.75" customHeight="1">
      <c r="A577" s="49"/>
      <c r="B577" s="23"/>
    </row>
    <row r="578" ht="15.75" customHeight="1">
      <c r="A578" s="49"/>
      <c r="B578" s="23"/>
    </row>
    <row r="579" ht="15.75" customHeight="1">
      <c r="A579" s="49"/>
      <c r="B579" s="23"/>
    </row>
    <row r="580" ht="15.75" customHeight="1">
      <c r="A580" s="49"/>
      <c r="B580" s="23"/>
    </row>
    <row r="581" ht="15.75" customHeight="1">
      <c r="A581" s="49"/>
      <c r="B581" s="23"/>
    </row>
    <row r="582" ht="15.75" customHeight="1">
      <c r="A582" s="49"/>
      <c r="B582" s="23"/>
    </row>
    <row r="583" ht="15.75" customHeight="1">
      <c r="A583" s="49"/>
      <c r="B583" s="23"/>
    </row>
    <row r="584" ht="15.75" customHeight="1">
      <c r="A584" s="49"/>
      <c r="B584" s="23"/>
    </row>
    <row r="585" ht="15.75" customHeight="1">
      <c r="A585" s="49"/>
      <c r="B585" s="23"/>
    </row>
    <row r="586" ht="15.75" customHeight="1">
      <c r="A586" s="49"/>
      <c r="B586" s="23"/>
    </row>
    <row r="587" ht="15.75" customHeight="1">
      <c r="A587" s="49"/>
      <c r="B587" s="23"/>
    </row>
    <row r="588" ht="15.75" customHeight="1">
      <c r="A588" s="49"/>
      <c r="B588" s="23"/>
    </row>
    <row r="589" ht="15.75" customHeight="1">
      <c r="A589" s="49"/>
      <c r="B589" s="23"/>
    </row>
    <row r="590" ht="15.75" customHeight="1">
      <c r="A590" s="49"/>
      <c r="B590" s="23"/>
    </row>
    <row r="591" ht="15.75" customHeight="1">
      <c r="A591" s="49"/>
      <c r="B591" s="23"/>
    </row>
    <row r="592" ht="15.75" customHeight="1">
      <c r="A592" s="49"/>
      <c r="B592" s="23"/>
    </row>
    <row r="593" ht="15.75" customHeight="1">
      <c r="A593" s="49"/>
      <c r="B593" s="23"/>
    </row>
    <row r="594" ht="15.75" customHeight="1">
      <c r="A594" s="49"/>
      <c r="B594" s="23"/>
    </row>
    <row r="595" ht="15.75" customHeight="1">
      <c r="A595" s="49"/>
      <c r="B595" s="23"/>
    </row>
    <row r="596" ht="15.75" customHeight="1">
      <c r="A596" s="49"/>
      <c r="B596" s="23"/>
    </row>
    <row r="597" ht="15.75" customHeight="1">
      <c r="A597" s="49"/>
      <c r="B597" s="23"/>
    </row>
    <row r="598" ht="15.75" customHeight="1">
      <c r="A598" s="49"/>
      <c r="B598" s="23"/>
    </row>
    <row r="599" ht="15.75" customHeight="1">
      <c r="A599" s="49"/>
      <c r="B599" s="23"/>
    </row>
    <row r="600" ht="15.75" customHeight="1">
      <c r="A600" s="49"/>
      <c r="B600" s="23"/>
    </row>
    <row r="601" ht="15.75" customHeight="1">
      <c r="A601" s="49"/>
      <c r="B601" s="23"/>
    </row>
    <row r="602" ht="15.75" customHeight="1">
      <c r="A602" s="49"/>
      <c r="B602" s="23"/>
    </row>
    <row r="603" ht="15.75" customHeight="1">
      <c r="A603" s="49"/>
      <c r="B603" s="23"/>
    </row>
    <row r="604" ht="15.75" customHeight="1">
      <c r="A604" s="49"/>
      <c r="B604" s="23"/>
    </row>
    <row r="605" ht="15.75" customHeight="1">
      <c r="A605" s="49"/>
      <c r="B605" s="23"/>
    </row>
    <row r="606" ht="15.75" customHeight="1">
      <c r="A606" s="49"/>
      <c r="B606" s="23"/>
    </row>
    <row r="607" ht="15.75" customHeight="1">
      <c r="A607" s="49"/>
      <c r="B607" s="23"/>
    </row>
    <row r="608" ht="15.75" customHeight="1">
      <c r="A608" s="49"/>
      <c r="B608" s="23"/>
    </row>
    <row r="609" ht="15.75" customHeight="1">
      <c r="A609" s="49"/>
      <c r="B609" s="23"/>
    </row>
    <row r="610" ht="15.75" customHeight="1">
      <c r="A610" s="49"/>
      <c r="B610" s="23"/>
    </row>
    <row r="611" ht="15.75" customHeight="1">
      <c r="A611" s="49"/>
      <c r="B611" s="23"/>
    </row>
    <row r="612" ht="15.75" customHeight="1">
      <c r="A612" s="49"/>
      <c r="B612" s="23"/>
    </row>
    <row r="613" ht="15.75" customHeight="1">
      <c r="A613" s="49"/>
      <c r="B613" s="23"/>
    </row>
    <row r="614" ht="15.75" customHeight="1">
      <c r="A614" s="49"/>
      <c r="B614" s="23"/>
    </row>
    <row r="615" ht="15.75" customHeight="1">
      <c r="A615" s="49"/>
      <c r="B615" s="23"/>
    </row>
    <row r="616" ht="15.75" customHeight="1">
      <c r="A616" s="49"/>
      <c r="B616" s="23"/>
    </row>
    <row r="617" ht="15.75" customHeight="1">
      <c r="A617" s="49"/>
      <c r="B617" s="23"/>
    </row>
    <row r="618" ht="15.75" customHeight="1">
      <c r="A618" s="49"/>
      <c r="B618" s="23"/>
    </row>
    <row r="619" ht="15.75" customHeight="1">
      <c r="A619" s="49"/>
      <c r="B619" s="23"/>
    </row>
    <row r="620" ht="15.75" customHeight="1">
      <c r="A620" s="49"/>
      <c r="B620" s="23"/>
    </row>
    <row r="621" ht="15.75" customHeight="1">
      <c r="A621" s="49"/>
      <c r="B621" s="23"/>
    </row>
    <row r="622" ht="15.75" customHeight="1">
      <c r="A622" s="49"/>
      <c r="B622" s="23"/>
    </row>
    <row r="623" ht="15.75" customHeight="1">
      <c r="A623" s="49"/>
      <c r="B623" s="23"/>
    </row>
    <row r="624" ht="15.75" customHeight="1">
      <c r="A624" s="49"/>
      <c r="B624" s="23"/>
    </row>
    <row r="625" ht="15.75" customHeight="1">
      <c r="A625" s="49"/>
      <c r="B625" s="23"/>
    </row>
    <row r="626" ht="15.75" customHeight="1">
      <c r="A626" s="49"/>
      <c r="B626" s="23"/>
    </row>
    <row r="627" ht="15.75" customHeight="1">
      <c r="A627" s="49"/>
      <c r="B627" s="23"/>
    </row>
    <row r="628" ht="15.75" customHeight="1">
      <c r="A628" s="49"/>
      <c r="B628" s="23"/>
    </row>
    <row r="629" ht="15.75" customHeight="1">
      <c r="A629" s="49"/>
      <c r="B629" s="23"/>
    </row>
    <row r="630" ht="15.75" customHeight="1">
      <c r="A630" s="49"/>
      <c r="B630" s="23"/>
    </row>
    <row r="631" ht="15.75" customHeight="1">
      <c r="A631" s="49"/>
      <c r="B631" s="23"/>
    </row>
    <row r="632" ht="15.75" customHeight="1">
      <c r="A632" s="49"/>
      <c r="B632" s="23"/>
    </row>
    <row r="633" ht="15.75" customHeight="1">
      <c r="A633" s="49"/>
      <c r="B633" s="23"/>
    </row>
    <row r="634" ht="15.75" customHeight="1">
      <c r="A634" s="49"/>
      <c r="B634" s="23"/>
    </row>
    <row r="635" ht="15.75" customHeight="1">
      <c r="A635" s="49"/>
      <c r="B635" s="23"/>
    </row>
    <row r="636" ht="15.75" customHeight="1">
      <c r="A636" s="49"/>
      <c r="B636" s="23"/>
    </row>
    <row r="637" ht="15.75" customHeight="1">
      <c r="A637" s="49"/>
      <c r="B637" s="23"/>
    </row>
    <row r="638" ht="15.75" customHeight="1">
      <c r="A638" s="49"/>
      <c r="B638" s="23"/>
    </row>
    <row r="639" ht="15.75" customHeight="1">
      <c r="A639" s="49"/>
      <c r="B639" s="23"/>
    </row>
    <row r="640" ht="15.75" customHeight="1">
      <c r="A640" s="49"/>
      <c r="B640" s="23"/>
    </row>
    <row r="641" ht="15.75" customHeight="1">
      <c r="A641" s="49"/>
      <c r="B641" s="23"/>
    </row>
    <row r="642" ht="15.75" customHeight="1">
      <c r="A642" s="49"/>
      <c r="B642" s="23"/>
    </row>
    <row r="643" ht="15.75" customHeight="1">
      <c r="A643" s="49"/>
      <c r="B643" s="23"/>
    </row>
    <row r="644" ht="15.75" customHeight="1">
      <c r="A644" s="49"/>
      <c r="B644" s="23"/>
    </row>
    <row r="645" ht="15.75" customHeight="1">
      <c r="A645" s="49"/>
      <c r="B645" s="23"/>
    </row>
    <row r="646" ht="15.75" customHeight="1">
      <c r="A646" s="49"/>
      <c r="B646" s="23"/>
    </row>
    <row r="647" ht="15.75" customHeight="1">
      <c r="A647" s="49"/>
      <c r="B647" s="23"/>
    </row>
    <row r="648" ht="15.75" customHeight="1">
      <c r="A648" s="49"/>
      <c r="B648" s="23"/>
    </row>
    <row r="649" ht="15.75" customHeight="1">
      <c r="A649" s="49"/>
      <c r="B649" s="23"/>
    </row>
    <row r="650" ht="15.75" customHeight="1">
      <c r="A650" s="49"/>
      <c r="B650" s="23"/>
    </row>
    <row r="651" ht="15.75" customHeight="1">
      <c r="A651" s="49"/>
      <c r="B651" s="23"/>
    </row>
    <row r="652" ht="15.75" customHeight="1">
      <c r="A652" s="49"/>
      <c r="B652" s="23"/>
    </row>
    <row r="653" ht="15.75" customHeight="1">
      <c r="A653" s="49"/>
      <c r="B653" s="23"/>
    </row>
    <row r="654" ht="15.75" customHeight="1">
      <c r="A654" s="49"/>
      <c r="B654" s="23"/>
    </row>
    <row r="655" ht="15.75" customHeight="1">
      <c r="A655" s="49"/>
      <c r="B655" s="23"/>
    </row>
    <row r="656" ht="15.75" customHeight="1">
      <c r="A656" s="49"/>
      <c r="B656" s="23"/>
    </row>
    <row r="657" ht="15.75" customHeight="1">
      <c r="A657" s="49"/>
      <c r="B657" s="23"/>
    </row>
    <row r="658" ht="15.75" customHeight="1">
      <c r="A658" s="49"/>
      <c r="B658" s="23"/>
    </row>
    <row r="659" ht="15.75" customHeight="1">
      <c r="A659" s="49"/>
      <c r="B659" s="23"/>
    </row>
    <row r="660" ht="15.75" customHeight="1">
      <c r="A660" s="49"/>
      <c r="B660" s="23"/>
    </row>
    <row r="661" ht="15.75" customHeight="1">
      <c r="A661" s="49"/>
      <c r="B661" s="23"/>
    </row>
    <row r="662" ht="15.75" customHeight="1">
      <c r="A662" s="49"/>
      <c r="B662" s="23"/>
    </row>
    <row r="663" ht="15.75" customHeight="1">
      <c r="A663" s="49"/>
      <c r="B663" s="23"/>
    </row>
    <row r="664" ht="15.75" customHeight="1">
      <c r="A664" s="49"/>
      <c r="B664" s="23"/>
    </row>
    <row r="665" ht="15.75" customHeight="1">
      <c r="A665" s="49"/>
      <c r="B665" s="23"/>
    </row>
    <row r="666" ht="15.75" customHeight="1">
      <c r="A666" s="49"/>
      <c r="B666" s="23"/>
    </row>
    <row r="667" ht="15.75" customHeight="1">
      <c r="A667" s="49"/>
      <c r="B667" s="23"/>
    </row>
    <row r="668" ht="15.75" customHeight="1">
      <c r="A668" s="49"/>
      <c r="B668" s="23"/>
    </row>
    <row r="669" ht="15.75" customHeight="1">
      <c r="A669" s="49"/>
      <c r="B669" s="23"/>
    </row>
    <row r="670" ht="15.75" customHeight="1">
      <c r="A670" s="49"/>
      <c r="B670" s="23"/>
    </row>
    <row r="671" ht="15.75" customHeight="1">
      <c r="A671" s="49"/>
      <c r="B671" s="23"/>
    </row>
    <row r="672" ht="15.75" customHeight="1">
      <c r="A672" s="49"/>
      <c r="B672" s="23"/>
    </row>
    <row r="673" ht="15.75" customHeight="1">
      <c r="A673" s="49"/>
      <c r="B673" s="23"/>
    </row>
    <row r="674" ht="15.75" customHeight="1">
      <c r="A674" s="49"/>
      <c r="B674" s="23"/>
    </row>
    <row r="675" ht="15.75" customHeight="1">
      <c r="A675" s="49"/>
      <c r="B675" s="23"/>
    </row>
    <row r="676" ht="15.75" customHeight="1">
      <c r="A676" s="49"/>
      <c r="B676" s="23"/>
    </row>
    <row r="677" ht="15.75" customHeight="1">
      <c r="A677" s="49"/>
      <c r="B677" s="23"/>
    </row>
    <row r="678" ht="15.75" customHeight="1">
      <c r="A678" s="49"/>
      <c r="B678" s="23"/>
    </row>
    <row r="679" ht="15.75" customHeight="1">
      <c r="A679" s="49"/>
      <c r="B679" s="23"/>
    </row>
    <row r="680" ht="15.75" customHeight="1">
      <c r="A680" s="49"/>
      <c r="B680" s="23"/>
    </row>
    <row r="681" ht="15.75" customHeight="1">
      <c r="A681" s="49"/>
      <c r="B681" s="23"/>
    </row>
    <row r="682" ht="15.75" customHeight="1">
      <c r="A682" s="49"/>
      <c r="B682" s="23"/>
    </row>
    <row r="683" ht="15.75" customHeight="1">
      <c r="A683" s="49"/>
      <c r="B683" s="23"/>
    </row>
    <row r="684" ht="15.75" customHeight="1">
      <c r="A684" s="49"/>
      <c r="B684" s="23"/>
    </row>
    <row r="685" ht="15.75" customHeight="1">
      <c r="A685" s="49"/>
      <c r="B685" s="23"/>
    </row>
    <row r="686" ht="15.75" customHeight="1">
      <c r="A686" s="49"/>
      <c r="B686" s="23"/>
    </row>
    <row r="687" ht="15.75" customHeight="1">
      <c r="A687" s="49"/>
      <c r="B687" s="23"/>
    </row>
    <row r="688" ht="15.75" customHeight="1">
      <c r="A688" s="49"/>
      <c r="B688" s="23"/>
    </row>
    <row r="689" ht="15.75" customHeight="1">
      <c r="A689" s="49"/>
      <c r="B689" s="23"/>
    </row>
    <row r="690" ht="15.75" customHeight="1">
      <c r="A690" s="49"/>
      <c r="B690" s="23"/>
    </row>
    <row r="691" ht="15.75" customHeight="1">
      <c r="A691" s="49"/>
      <c r="B691" s="23"/>
    </row>
    <row r="692" ht="15.75" customHeight="1">
      <c r="A692" s="49"/>
      <c r="B692" s="23"/>
    </row>
    <row r="693" ht="15.75" customHeight="1">
      <c r="A693" s="49"/>
      <c r="B693" s="23"/>
    </row>
    <row r="694" ht="15.75" customHeight="1">
      <c r="A694" s="49"/>
      <c r="B694" s="23"/>
    </row>
    <row r="695" ht="15.75" customHeight="1">
      <c r="A695" s="49"/>
      <c r="B695" s="23"/>
    </row>
    <row r="696" ht="15.75" customHeight="1">
      <c r="A696" s="49"/>
      <c r="B696" s="23"/>
    </row>
    <row r="697" ht="15.75" customHeight="1">
      <c r="A697" s="49"/>
      <c r="B697" s="23"/>
    </row>
    <row r="698" ht="15.75" customHeight="1">
      <c r="A698" s="49"/>
      <c r="B698" s="23"/>
    </row>
    <row r="699" ht="15.75" customHeight="1">
      <c r="A699" s="49"/>
      <c r="B699" s="23"/>
    </row>
    <row r="700" ht="15.75" customHeight="1">
      <c r="A700" s="49"/>
      <c r="B700" s="23"/>
    </row>
    <row r="701" ht="15.75" customHeight="1">
      <c r="A701" s="49"/>
      <c r="B701" s="23"/>
    </row>
    <row r="702" ht="15.75" customHeight="1">
      <c r="A702" s="49"/>
      <c r="B702" s="23"/>
    </row>
    <row r="703" ht="15.75" customHeight="1">
      <c r="A703" s="49"/>
      <c r="B703" s="23"/>
    </row>
    <row r="704" ht="15.75" customHeight="1">
      <c r="A704" s="49"/>
      <c r="B704" s="23"/>
    </row>
    <row r="705" ht="15.75" customHeight="1">
      <c r="A705" s="49"/>
      <c r="B705" s="23"/>
    </row>
    <row r="706" ht="15.75" customHeight="1">
      <c r="A706" s="49"/>
      <c r="B706" s="23"/>
    </row>
    <row r="707" ht="15.75" customHeight="1">
      <c r="A707" s="49"/>
      <c r="B707" s="23"/>
    </row>
    <row r="708" ht="15.75" customHeight="1">
      <c r="A708" s="49"/>
      <c r="B708" s="23"/>
    </row>
    <row r="709" ht="15.75" customHeight="1">
      <c r="A709" s="49"/>
      <c r="B709" s="23"/>
    </row>
    <row r="710" ht="15.75" customHeight="1">
      <c r="A710" s="49"/>
      <c r="B710" s="23"/>
    </row>
    <row r="711" ht="15.75" customHeight="1">
      <c r="A711" s="49"/>
      <c r="B711" s="23"/>
    </row>
    <row r="712" ht="15.75" customHeight="1">
      <c r="A712" s="49"/>
      <c r="B712" s="23"/>
    </row>
    <row r="713" ht="15.75" customHeight="1">
      <c r="A713" s="49"/>
      <c r="B713" s="23"/>
    </row>
    <row r="714" ht="15.75" customHeight="1">
      <c r="A714" s="49"/>
      <c r="B714" s="23"/>
    </row>
    <row r="715" ht="15.75" customHeight="1">
      <c r="A715" s="49"/>
      <c r="B715" s="23"/>
    </row>
    <row r="716" ht="15.75" customHeight="1">
      <c r="A716" s="49"/>
      <c r="B716" s="23"/>
    </row>
    <row r="717" ht="15.75" customHeight="1">
      <c r="A717" s="49"/>
      <c r="B717" s="23"/>
    </row>
    <row r="718" ht="15.75" customHeight="1">
      <c r="A718" s="49"/>
      <c r="B718" s="23"/>
    </row>
    <row r="719" ht="15.75" customHeight="1">
      <c r="A719" s="49"/>
      <c r="B719" s="23"/>
    </row>
    <row r="720" ht="15.75" customHeight="1">
      <c r="A720" s="49"/>
      <c r="B720" s="23"/>
    </row>
    <row r="721" ht="15.75" customHeight="1">
      <c r="A721" s="49"/>
      <c r="B721" s="23"/>
    </row>
    <row r="722" ht="15.75" customHeight="1">
      <c r="A722" s="49"/>
      <c r="B722" s="23"/>
    </row>
    <row r="723" ht="15.75" customHeight="1">
      <c r="A723" s="49"/>
      <c r="B723" s="23"/>
    </row>
    <row r="724" ht="15.75" customHeight="1">
      <c r="A724" s="49"/>
      <c r="B724" s="23"/>
    </row>
    <row r="725" ht="15.75" customHeight="1">
      <c r="A725" s="49"/>
      <c r="B725" s="23"/>
    </row>
    <row r="726" ht="15.75" customHeight="1">
      <c r="A726" s="49"/>
      <c r="B726" s="23"/>
    </row>
    <row r="727" ht="15.75" customHeight="1">
      <c r="A727" s="49"/>
      <c r="B727" s="23"/>
    </row>
    <row r="728" ht="15.75" customHeight="1">
      <c r="A728" s="49"/>
      <c r="B728" s="23"/>
    </row>
    <row r="729" ht="15.75" customHeight="1">
      <c r="A729" s="49"/>
      <c r="B729" s="23"/>
    </row>
    <row r="730" ht="15.75" customHeight="1">
      <c r="A730" s="49"/>
      <c r="B730" s="23"/>
    </row>
    <row r="731" ht="15.75" customHeight="1">
      <c r="A731" s="49"/>
      <c r="B731" s="23"/>
    </row>
    <row r="732" ht="15.75" customHeight="1">
      <c r="A732" s="49"/>
      <c r="B732" s="23"/>
    </row>
    <row r="733" ht="15.75" customHeight="1">
      <c r="A733" s="49"/>
      <c r="B733" s="23"/>
    </row>
    <row r="734" ht="15.75" customHeight="1">
      <c r="A734" s="49"/>
      <c r="B734" s="23"/>
    </row>
    <row r="735" ht="15.75" customHeight="1">
      <c r="A735" s="49"/>
      <c r="B735" s="23"/>
    </row>
    <row r="736" ht="15.75" customHeight="1">
      <c r="A736" s="49"/>
      <c r="B736" s="23"/>
    </row>
    <row r="737" ht="15.75" customHeight="1">
      <c r="A737" s="49"/>
      <c r="B737" s="23"/>
    </row>
    <row r="738" ht="15.75" customHeight="1">
      <c r="A738" s="49"/>
      <c r="B738" s="23"/>
    </row>
    <row r="739" ht="15.75" customHeight="1">
      <c r="A739" s="49"/>
      <c r="B739" s="23"/>
    </row>
    <row r="740" ht="15.75" customHeight="1">
      <c r="A740" s="49"/>
      <c r="B740" s="23"/>
    </row>
    <row r="741" ht="15.75" customHeight="1">
      <c r="A741" s="49"/>
      <c r="B741" s="23"/>
    </row>
    <row r="742" ht="15.75" customHeight="1">
      <c r="A742" s="49"/>
      <c r="B742" s="23"/>
    </row>
    <row r="743" ht="15.75" customHeight="1">
      <c r="A743" s="49"/>
      <c r="B743" s="23"/>
    </row>
    <row r="744" ht="15.75" customHeight="1">
      <c r="A744" s="49"/>
      <c r="B744" s="23"/>
    </row>
    <row r="745" ht="15.75" customHeight="1">
      <c r="A745" s="49"/>
      <c r="B745" s="23"/>
    </row>
    <row r="746" ht="15.75" customHeight="1">
      <c r="A746" s="49"/>
      <c r="B746" s="23"/>
    </row>
    <row r="747" ht="15.75" customHeight="1">
      <c r="A747" s="49"/>
      <c r="B747" s="23"/>
    </row>
    <row r="748" ht="15.75" customHeight="1">
      <c r="A748" s="49"/>
      <c r="B748" s="23"/>
    </row>
    <row r="749" ht="15.75" customHeight="1">
      <c r="A749" s="49"/>
      <c r="B749" s="23"/>
    </row>
    <row r="750" ht="15.75" customHeight="1">
      <c r="A750" s="49"/>
      <c r="B750" s="23"/>
    </row>
    <row r="751" ht="15.75" customHeight="1">
      <c r="A751" s="49"/>
      <c r="B751" s="23"/>
    </row>
    <row r="752" ht="15.75" customHeight="1">
      <c r="A752" s="49"/>
      <c r="B752" s="23"/>
    </row>
    <row r="753" ht="15.75" customHeight="1">
      <c r="A753" s="49"/>
      <c r="B753" s="23"/>
    </row>
    <row r="754" ht="15.75" customHeight="1">
      <c r="A754" s="49"/>
      <c r="B754" s="23"/>
    </row>
    <row r="755" ht="15.75" customHeight="1">
      <c r="A755" s="49"/>
      <c r="B755" s="23"/>
    </row>
    <row r="756" ht="15.75" customHeight="1">
      <c r="A756" s="49"/>
      <c r="B756" s="23"/>
    </row>
    <row r="757" ht="15.75" customHeight="1">
      <c r="A757" s="49"/>
      <c r="B757" s="23"/>
    </row>
    <row r="758" ht="15.75" customHeight="1">
      <c r="A758" s="49"/>
      <c r="B758" s="23"/>
    </row>
    <row r="759" ht="15.75" customHeight="1">
      <c r="A759" s="49"/>
      <c r="B759" s="23"/>
    </row>
    <row r="760" ht="15.75" customHeight="1">
      <c r="A760" s="49"/>
      <c r="B760" s="23"/>
    </row>
    <row r="761" ht="15.75" customHeight="1">
      <c r="A761" s="49"/>
      <c r="B761" s="23"/>
    </row>
    <row r="762" ht="15.75" customHeight="1">
      <c r="A762" s="49"/>
      <c r="B762" s="23"/>
    </row>
    <row r="763" ht="15.75" customHeight="1">
      <c r="A763" s="49"/>
      <c r="B763" s="23"/>
    </row>
    <row r="764" ht="15.75" customHeight="1">
      <c r="A764" s="49"/>
      <c r="B764" s="23"/>
    </row>
    <row r="765" ht="15.75" customHeight="1">
      <c r="A765" s="49"/>
      <c r="B765" s="23"/>
    </row>
    <row r="766" ht="15.75" customHeight="1">
      <c r="A766" s="49"/>
      <c r="B766" s="23"/>
    </row>
    <row r="767" ht="15.75" customHeight="1">
      <c r="A767" s="49"/>
      <c r="B767" s="23"/>
    </row>
    <row r="768" ht="15.75" customHeight="1">
      <c r="A768" s="49"/>
      <c r="B768" s="23"/>
    </row>
    <row r="769" ht="15.75" customHeight="1">
      <c r="A769" s="49"/>
      <c r="B769" s="23"/>
    </row>
    <row r="770" ht="15.75" customHeight="1">
      <c r="A770" s="49"/>
      <c r="B770" s="23"/>
    </row>
    <row r="771" ht="15.75" customHeight="1">
      <c r="A771" s="49"/>
      <c r="B771" s="23"/>
    </row>
    <row r="772" ht="15.75" customHeight="1">
      <c r="A772" s="49"/>
      <c r="B772" s="23"/>
    </row>
    <row r="773" ht="15.75" customHeight="1">
      <c r="A773" s="49"/>
      <c r="B773" s="23"/>
    </row>
    <row r="774" ht="15.75" customHeight="1">
      <c r="A774" s="49"/>
      <c r="B774" s="23"/>
    </row>
    <row r="775" ht="15.75" customHeight="1">
      <c r="A775" s="49"/>
      <c r="B775" s="23"/>
    </row>
    <row r="776" ht="15.75" customHeight="1">
      <c r="A776" s="49"/>
      <c r="B776" s="23"/>
    </row>
    <row r="777" ht="15.75" customHeight="1">
      <c r="A777" s="49"/>
      <c r="B777" s="23"/>
    </row>
    <row r="778" ht="15.75" customHeight="1">
      <c r="A778" s="49"/>
      <c r="B778" s="23"/>
    </row>
    <row r="779" ht="15.75" customHeight="1">
      <c r="A779" s="49"/>
      <c r="B779" s="23"/>
    </row>
    <row r="780" ht="15.75" customHeight="1">
      <c r="A780" s="49"/>
      <c r="B780" s="23"/>
    </row>
    <row r="781" ht="15.75" customHeight="1">
      <c r="A781" s="49"/>
      <c r="B781" s="23"/>
    </row>
    <row r="782" ht="15.75" customHeight="1">
      <c r="A782" s="49"/>
      <c r="B782" s="23"/>
    </row>
    <row r="783" ht="15.75" customHeight="1">
      <c r="A783" s="49"/>
      <c r="B783" s="23"/>
    </row>
    <row r="784" ht="15.75" customHeight="1">
      <c r="A784" s="49"/>
      <c r="B784" s="23"/>
    </row>
    <row r="785" ht="15.75" customHeight="1">
      <c r="A785" s="49"/>
      <c r="B785" s="23"/>
    </row>
    <row r="786" ht="15.75" customHeight="1">
      <c r="A786" s="49"/>
      <c r="B786" s="23"/>
    </row>
    <row r="787" ht="15.75" customHeight="1">
      <c r="A787" s="49"/>
      <c r="B787" s="23"/>
    </row>
    <row r="788" ht="15.75" customHeight="1">
      <c r="A788" s="49"/>
      <c r="B788" s="23"/>
    </row>
    <row r="789" ht="15.75" customHeight="1">
      <c r="A789" s="49"/>
      <c r="B789" s="23"/>
    </row>
    <row r="790" ht="15.75" customHeight="1">
      <c r="A790" s="49"/>
      <c r="B790" s="23"/>
    </row>
    <row r="791" ht="15.75" customHeight="1">
      <c r="A791" s="49"/>
      <c r="B791" s="23"/>
    </row>
    <row r="792" ht="15.75" customHeight="1">
      <c r="A792" s="49"/>
      <c r="B792" s="23"/>
    </row>
    <row r="793" ht="15.75" customHeight="1">
      <c r="A793" s="49"/>
      <c r="B793" s="23"/>
    </row>
    <row r="794" ht="15.75" customHeight="1">
      <c r="A794" s="49"/>
      <c r="B794" s="23"/>
    </row>
    <row r="795" ht="15.75" customHeight="1">
      <c r="A795" s="49"/>
      <c r="B795" s="23"/>
    </row>
    <row r="796" ht="15.75" customHeight="1">
      <c r="A796" s="49"/>
      <c r="B796" s="23"/>
    </row>
    <row r="797" ht="15.75" customHeight="1">
      <c r="A797" s="49"/>
      <c r="B797" s="23"/>
    </row>
    <row r="798" ht="15.75" customHeight="1">
      <c r="A798" s="49"/>
      <c r="B798" s="23"/>
    </row>
    <row r="799" ht="15.75" customHeight="1">
      <c r="A799" s="49"/>
      <c r="B799" s="23"/>
    </row>
    <row r="800" ht="15.75" customHeight="1">
      <c r="A800" s="49"/>
      <c r="B800" s="23"/>
    </row>
    <row r="801" ht="15.75" customHeight="1">
      <c r="A801" s="49"/>
      <c r="B801" s="23"/>
    </row>
    <row r="802" ht="15.75" customHeight="1">
      <c r="A802" s="49"/>
      <c r="B802" s="23"/>
    </row>
    <row r="803" ht="15.75" customHeight="1">
      <c r="A803" s="49"/>
      <c r="B803" s="23"/>
    </row>
    <row r="804" ht="15.75" customHeight="1">
      <c r="A804" s="49"/>
      <c r="B804" s="23"/>
    </row>
    <row r="805" ht="15.75" customHeight="1">
      <c r="A805" s="49"/>
      <c r="B805" s="23"/>
    </row>
    <row r="806" ht="15.75" customHeight="1">
      <c r="A806" s="49"/>
      <c r="B806" s="23"/>
    </row>
    <row r="807" ht="15.75" customHeight="1">
      <c r="A807" s="49"/>
      <c r="B807" s="23"/>
    </row>
    <row r="808" ht="15.75" customHeight="1">
      <c r="A808" s="49"/>
      <c r="B808" s="23"/>
    </row>
    <row r="809" ht="15.75" customHeight="1">
      <c r="A809" s="49"/>
      <c r="B809" s="23"/>
    </row>
    <row r="810" ht="15.75" customHeight="1">
      <c r="A810" s="49"/>
      <c r="B810" s="23"/>
    </row>
    <row r="811" ht="15.75" customHeight="1">
      <c r="A811" s="49"/>
      <c r="B811" s="23"/>
    </row>
    <row r="812" ht="15.75" customHeight="1">
      <c r="A812" s="49"/>
      <c r="B812" s="23"/>
    </row>
    <row r="813" ht="15.75" customHeight="1">
      <c r="A813" s="49"/>
      <c r="B813" s="23"/>
    </row>
    <row r="814" ht="15.75" customHeight="1">
      <c r="A814" s="49"/>
      <c r="B814" s="23"/>
    </row>
    <row r="815" ht="15.75" customHeight="1">
      <c r="A815" s="49"/>
      <c r="B815" s="23"/>
    </row>
    <row r="816" ht="15.75" customHeight="1">
      <c r="A816" s="49"/>
      <c r="B816" s="23"/>
    </row>
    <row r="817" ht="15.75" customHeight="1">
      <c r="A817" s="49"/>
      <c r="B817" s="23"/>
    </row>
    <row r="818" ht="15.75" customHeight="1">
      <c r="A818" s="49"/>
      <c r="B818" s="23"/>
    </row>
    <row r="819" ht="15.75" customHeight="1">
      <c r="A819" s="49"/>
      <c r="B819" s="23"/>
    </row>
    <row r="820" ht="15.75" customHeight="1">
      <c r="A820" s="49"/>
      <c r="B820" s="23"/>
    </row>
    <row r="821" ht="15.75" customHeight="1">
      <c r="A821" s="49"/>
      <c r="B821" s="23"/>
    </row>
    <row r="822" ht="15.75" customHeight="1">
      <c r="A822" s="49"/>
      <c r="B822" s="23"/>
    </row>
    <row r="823" ht="15.75" customHeight="1">
      <c r="A823" s="49"/>
      <c r="B823" s="23"/>
    </row>
    <row r="824" ht="15.75" customHeight="1">
      <c r="A824" s="49"/>
      <c r="B824" s="23"/>
    </row>
    <row r="825" ht="15.75" customHeight="1">
      <c r="A825" s="49"/>
      <c r="B825" s="23"/>
    </row>
    <row r="826" ht="15.75" customHeight="1">
      <c r="A826" s="49"/>
      <c r="B826" s="23"/>
    </row>
    <row r="827" ht="15.75" customHeight="1">
      <c r="A827" s="49"/>
      <c r="B827" s="23"/>
    </row>
    <row r="828" ht="15.75" customHeight="1">
      <c r="A828" s="49"/>
      <c r="B828" s="23"/>
    </row>
    <row r="829" ht="15.75" customHeight="1">
      <c r="A829" s="49"/>
      <c r="B829" s="23"/>
    </row>
    <row r="830" ht="15.75" customHeight="1">
      <c r="A830" s="49"/>
      <c r="B830" s="23"/>
    </row>
    <row r="831" ht="15.75" customHeight="1">
      <c r="A831" s="49"/>
      <c r="B831" s="23"/>
    </row>
    <row r="832" ht="15.75" customHeight="1">
      <c r="A832" s="49"/>
      <c r="B832" s="23"/>
    </row>
    <row r="833" ht="15.75" customHeight="1">
      <c r="A833" s="49"/>
      <c r="B833" s="23"/>
    </row>
    <row r="834" ht="15.75" customHeight="1">
      <c r="A834" s="49"/>
      <c r="B834" s="23"/>
    </row>
    <row r="835" ht="15.75" customHeight="1">
      <c r="A835" s="49"/>
      <c r="B835" s="23"/>
    </row>
    <row r="836" ht="15.75" customHeight="1">
      <c r="A836" s="49"/>
      <c r="B836" s="23"/>
    </row>
    <row r="837" ht="15.75" customHeight="1">
      <c r="A837" s="49"/>
      <c r="B837" s="23"/>
    </row>
    <row r="838" ht="15.75" customHeight="1">
      <c r="A838" s="49"/>
      <c r="B838" s="23"/>
    </row>
    <row r="839" ht="15.75" customHeight="1">
      <c r="A839" s="49"/>
      <c r="B839" s="23"/>
    </row>
    <row r="840" ht="15.75" customHeight="1">
      <c r="A840" s="49"/>
      <c r="B840" s="23"/>
    </row>
    <row r="841" ht="15.75" customHeight="1">
      <c r="A841" s="49"/>
      <c r="B841" s="23"/>
    </row>
    <row r="842" ht="15.75" customHeight="1">
      <c r="A842" s="49"/>
      <c r="B842" s="23"/>
    </row>
    <row r="843" ht="15.75" customHeight="1">
      <c r="A843" s="49"/>
      <c r="B843" s="23"/>
    </row>
    <row r="844" ht="15.75" customHeight="1">
      <c r="A844" s="49"/>
      <c r="B844" s="23"/>
    </row>
    <row r="845" ht="15.75" customHeight="1">
      <c r="A845" s="49"/>
      <c r="B845" s="23"/>
    </row>
    <row r="846" ht="15.75" customHeight="1">
      <c r="A846" s="49"/>
      <c r="B846" s="23"/>
    </row>
    <row r="847" ht="15.75" customHeight="1">
      <c r="A847" s="49"/>
      <c r="B847" s="23"/>
    </row>
    <row r="848" ht="15.75" customHeight="1">
      <c r="A848" s="49"/>
      <c r="B848" s="23"/>
    </row>
    <row r="849" ht="15.75" customHeight="1">
      <c r="A849" s="49"/>
      <c r="B849" s="23"/>
    </row>
    <row r="850" ht="15.75" customHeight="1">
      <c r="A850" s="49"/>
      <c r="B850" s="23"/>
    </row>
    <row r="851" ht="15.75" customHeight="1">
      <c r="A851" s="49"/>
      <c r="B851" s="23"/>
    </row>
    <row r="852" ht="15.75" customHeight="1">
      <c r="A852" s="49"/>
      <c r="B852" s="23"/>
    </row>
    <row r="853" ht="15.75" customHeight="1">
      <c r="A853" s="49"/>
      <c r="B853" s="23"/>
    </row>
    <row r="854" ht="15.75" customHeight="1">
      <c r="A854" s="49"/>
      <c r="B854" s="23"/>
    </row>
    <row r="855" ht="15.75" customHeight="1">
      <c r="A855" s="49"/>
      <c r="B855" s="23"/>
    </row>
    <row r="856" ht="15.75" customHeight="1">
      <c r="A856" s="49"/>
      <c r="B856" s="23"/>
    </row>
    <row r="857" ht="15.75" customHeight="1">
      <c r="A857" s="49"/>
      <c r="B857" s="23"/>
    </row>
    <row r="858" ht="15.75" customHeight="1">
      <c r="A858" s="49"/>
      <c r="B858" s="23"/>
    </row>
    <row r="859" ht="15.75" customHeight="1">
      <c r="A859" s="49"/>
      <c r="B859" s="23"/>
    </row>
    <row r="860" ht="15.75" customHeight="1">
      <c r="A860" s="49"/>
      <c r="B860" s="23"/>
    </row>
    <row r="861" ht="15.75" customHeight="1">
      <c r="A861" s="49"/>
      <c r="B861" s="23"/>
    </row>
    <row r="862" ht="15.75" customHeight="1">
      <c r="A862" s="49"/>
      <c r="B862" s="23"/>
    </row>
    <row r="863" ht="15.75" customHeight="1">
      <c r="A863" s="49"/>
      <c r="B863" s="23"/>
    </row>
    <row r="864" ht="15.75" customHeight="1">
      <c r="A864" s="49"/>
      <c r="B864" s="23"/>
    </row>
    <row r="865" ht="15.75" customHeight="1">
      <c r="A865" s="49"/>
      <c r="B865" s="23"/>
    </row>
    <row r="866" ht="15.75" customHeight="1">
      <c r="A866" s="49"/>
      <c r="B866" s="23"/>
    </row>
    <row r="867" ht="15.75" customHeight="1">
      <c r="A867" s="49"/>
      <c r="B867" s="23"/>
    </row>
    <row r="868" ht="15.75" customHeight="1">
      <c r="A868" s="49"/>
      <c r="B868" s="23"/>
    </row>
    <row r="869" ht="15.75" customHeight="1">
      <c r="A869" s="49"/>
      <c r="B869" s="23"/>
    </row>
    <row r="870" ht="15.75" customHeight="1">
      <c r="A870" s="49"/>
      <c r="B870" s="23"/>
    </row>
    <row r="871" ht="15.75" customHeight="1">
      <c r="A871" s="49"/>
      <c r="B871" s="23"/>
    </row>
    <row r="872" ht="15.75" customHeight="1">
      <c r="A872" s="49"/>
      <c r="B872" s="23"/>
    </row>
    <row r="873" ht="15.75" customHeight="1">
      <c r="A873" s="49"/>
      <c r="B873" s="23"/>
    </row>
    <row r="874" ht="15.75" customHeight="1">
      <c r="A874" s="49"/>
      <c r="B874" s="23"/>
    </row>
    <row r="875" ht="15.75" customHeight="1">
      <c r="A875" s="49"/>
      <c r="B875" s="23"/>
    </row>
    <row r="876" ht="15.75" customHeight="1">
      <c r="A876" s="49"/>
      <c r="B876" s="23"/>
    </row>
    <row r="877" ht="15.75" customHeight="1">
      <c r="A877" s="49"/>
      <c r="B877" s="23"/>
    </row>
    <row r="878" ht="15.75" customHeight="1">
      <c r="A878" s="49"/>
      <c r="B878" s="23"/>
    </row>
    <row r="879" ht="15.75" customHeight="1">
      <c r="A879" s="49"/>
      <c r="B879" s="23"/>
    </row>
    <row r="880" ht="15.75" customHeight="1">
      <c r="A880" s="49"/>
      <c r="B880" s="23"/>
    </row>
    <row r="881" ht="15.75" customHeight="1">
      <c r="A881" s="49"/>
      <c r="B881" s="23"/>
    </row>
    <row r="882" ht="15.75" customHeight="1">
      <c r="A882" s="49"/>
      <c r="B882" s="23"/>
    </row>
    <row r="883" ht="15.75" customHeight="1">
      <c r="A883" s="49"/>
      <c r="B883" s="23"/>
    </row>
    <row r="884" ht="15.75" customHeight="1">
      <c r="A884" s="49"/>
      <c r="B884" s="23"/>
    </row>
    <row r="885" ht="15.75" customHeight="1">
      <c r="A885" s="49"/>
      <c r="B885" s="23"/>
    </row>
    <row r="886" ht="15.75" customHeight="1">
      <c r="A886" s="49"/>
      <c r="B886" s="23"/>
    </row>
    <row r="887" ht="15.75" customHeight="1">
      <c r="A887" s="49"/>
      <c r="B887" s="23"/>
    </row>
    <row r="888" ht="15.75" customHeight="1">
      <c r="A888" s="49"/>
      <c r="B888" s="23"/>
    </row>
    <row r="889" ht="15.75" customHeight="1">
      <c r="A889" s="49"/>
      <c r="B889" s="23"/>
    </row>
    <row r="890" ht="15.75" customHeight="1">
      <c r="A890" s="49"/>
      <c r="B890" s="23"/>
    </row>
    <row r="891" ht="15.75" customHeight="1">
      <c r="A891" s="49"/>
      <c r="B891" s="23"/>
    </row>
    <row r="892" ht="15.75" customHeight="1">
      <c r="A892" s="49"/>
      <c r="B892" s="23"/>
    </row>
    <row r="893" ht="15.75" customHeight="1">
      <c r="A893" s="49"/>
      <c r="B893" s="23"/>
    </row>
    <row r="894" ht="15.75" customHeight="1">
      <c r="A894" s="49"/>
      <c r="B894" s="23"/>
    </row>
    <row r="895" ht="15.75" customHeight="1">
      <c r="A895" s="49"/>
      <c r="B895" s="23"/>
    </row>
    <row r="896" ht="15.75" customHeight="1">
      <c r="A896" s="49"/>
      <c r="B896" s="23"/>
    </row>
    <row r="897" ht="15.75" customHeight="1">
      <c r="A897" s="49"/>
      <c r="B897" s="23"/>
    </row>
    <row r="898" ht="15.75" customHeight="1">
      <c r="A898" s="49"/>
      <c r="B898" s="23"/>
    </row>
    <row r="899" ht="15.75" customHeight="1">
      <c r="A899" s="49"/>
      <c r="B899" s="23"/>
    </row>
    <row r="900" ht="15.75" customHeight="1">
      <c r="A900" s="49"/>
      <c r="B900" s="23"/>
    </row>
    <row r="901" ht="15.75" customHeight="1">
      <c r="A901" s="49"/>
      <c r="B901" s="23"/>
    </row>
    <row r="902" ht="15.75" customHeight="1">
      <c r="A902" s="49"/>
      <c r="B902" s="23"/>
    </row>
    <row r="903" ht="15.75" customHeight="1">
      <c r="A903" s="49"/>
      <c r="B903" s="23"/>
    </row>
    <row r="904" ht="15.75" customHeight="1">
      <c r="A904" s="49"/>
      <c r="B904" s="23"/>
    </row>
    <row r="905" ht="15.75" customHeight="1">
      <c r="A905" s="49"/>
      <c r="B905" s="23"/>
    </row>
    <row r="906" ht="15.75" customHeight="1">
      <c r="A906" s="49"/>
      <c r="B906" s="23"/>
    </row>
    <row r="907" ht="15.75" customHeight="1">
      <c r="A907" s="49"/>
      <c r="B907" s="23"/>
    </row>
    <row r="908" ht="15.75" customHeight="1">
      <c r="A908" s="49"/>
      <c r="B908" s="23"/>
    </row>
    <row r="909" ht="15.75" customHeight="1">
      <c r="A909" s="49"/>
      <c r="B909" s="23"/>
    </row>
    <row r="910" ht="15.75" customHeight="1">
      <c r="A910" s="49"/>
      <c r="B910" s="23"/>
    </row>
    <row r="911" ht="15.75" customHeight="1">
      <c r="A911" s="49"/>
      <c r="B911" s="23"/>
    </row>
    <row r="912" ht="15.75" customHeight="1">
      <c r="A912" s="49"/>
      <c r="B912" s="23"/>
    </row>
    <row r="913" ht="15.75" customHeight="1">
      <c r="A913" s="49"/>
      <c r="B913" s="23"/>
    </row>
    <row r="914" ht="15.75" customHeight="1">
      <c r="A914" s="49"/>
      <c r="B914" s="23"/>
    </row>
    <row r="915" ht="15.75" customHeight="1">
      <c r="A915" s="49"/>
      <c r="B915" s="23"/>
    </row>
    <row r="916" ht="15.75" customHeight="1">
      <c r="A916" s="49"/>
      <c r="B916" s="23"/>
    </row>
    <row r="917" ht="15.75" customHeight="1">
      <c r="A917" s="49"/>
      <c r="B917" s="23"/>
    </row>
    <row r="918" ht="15.75" customHeight="1">
      <c r="A918" s="49"/>
      <c r="B918" s="23"/>
    </row>
    <row r="919" ht="15.75" customHeight="1">
      <c r="A919" s="49"/>
      <c r="B919" s="23"/>
    </row>
    <row r="920" ht="15.75" customHeight="1">
      <c r="A920" s="49"/>
      <c r="B920" s="23"/>
    </row>
    <row r="921" ht="15.75" customHeight="1">
      <c r="A921" s="49"/>
      <c r="B921" s="23"/>
    </row>
    <row r="922" ht="15.75" customHeight="1">
      <c r="A922" s="49"/>
      <c r="B922" s="23"/>
    </row>
    <row r="923" ht="15.75" customHeight="1">
      <c r="A923" s="49"/>
      <c r="B923" s="23"/>
    </row>
    <row r="924" ht="15.75" customHeight="1">
      <c r="A924" s="49"/>
      <c r="B924" s="23"/>
    </row>
    <row r="925" ht="15.75" customHeight="1">
      <c r="A925" s="49"/>
      <c r="B925" s="23"/>
    </row>
    <row r="926" ht="15.75" customHeight="1">
      <c r="A926" s="49"/>
      <c r="B926" s="23"/>
    </row>
    <row r="927" ht="15.75" customHeight="1">
      <c r="A927" s="49"/>
      <c r="B927" s="23"/>
    </row>
    <row r="928" ht="15.75" customHeight="1">
      <c r="A928" s="49"/>
      <c r="B928" s="23"/>
    </row>
    <row r="929" ht="15.75" customHeight="1">
      <c r="A929" s="49"/>
      <c r="B929" s="23"/>
    </row>
    <row r="930" ht="15.75" customHeight="1">
      <c r="A930" s="49"/>
      <c r="B930" s="23"/>
    </row>
    <row r="931" ht="15.75" customHeight="1">
      <c r="A931" s="49"/>
      <c r="B931" s="23"/>
    </row>
    <row r="932" ht="15.75" customHeight="1">
      <c r="A932" s="49"/>
      <c r="B932" s="23"/>
    </row>
    <row r="933" ht="15.75" customHeight="1">
      <c r="A933" s="49"/>
      <c r="B933" s="23"/>
    </row>
    <row r="934" ht="15.75" customHeight="1">
      <c r="A934" s="49"/>
      <c r="B934" s="23"/>
    </row>
    <row r="935" ht="15.75" customHeight="1">
      <c r="A935" s="49"/>
      <c r="B935" s="23"/>
    </row>
    <row r="936" ht="15.75" customHeight="1">
      <c r="A936" s="49"/>
      <c r="B936" s="23"/>
    </row>
    <row r="937" ht="15.75" customHeight="1">
      <c r="A937" s="49"/>
      <c r="B937" s="23"/>
    </row>
    <row r="938" ht="15.75" customHeight="1">
      <c r="A938" s="49"/>
      <c r="B938" s="23"/>
    </row>
    <row r="939" ht="15.75" customHeight="1">
      <c r="A939" s="49"/>
      <c r="B939" s="23"/>
    </row>
    <row r="940" ht="15.75" customHeight="1">
      <c r="A940" s="49"/>
      <c r="B940" s="23"/>
    </row>
    <row r="941" ht="15.75" customHeight="1">
      <c r="A941" s="49"/>
      <c r="B941" s="23"/>
    </row>
    <row r="942" ht="15.75" customHeight="1">
      <c r="A942" s="49"/>
      <c r="B942" s="23"/>
    </row>
    <row r="943" ht="15.75" customHeight="1">
      <c r="A943" s="49"/>
      <c r="B943" s="23"/>
    </row>
    <row r="944" ht="15.75" customHeight="1">
      <c r="A944" s="49"/>
      <c r="B944" s="23"/>
    </row>
    <row r="945" ht="15.75" customHeight="1">
      <c r="A945" s="49"/>
      <c r="B945" s="23"/>
    </row>
    <row r="946" ht="15.75" customHeight="1">
      <c r="A946" s="49"/>
      <c r="B946" s="23"/>
    </row>
    <row r="947" ht="15.75" customHeight="1">
      <c r="A947" s="49"/>
      <c r="B947" s="23"/>
    </row>
    <row r="948" ht="15.75" customHeight="1">
      <c r="A948" s="49"/>
      <c r="B948" s="23"/>
    </row>
    <row r="949" ht="15.75" customHeight="1">
      <c r="A949" s="49"/>
      <c r="B949" s="23"/>
    </row>
    <row r="950" ht="15.75" customHeight="1">
      <c r="A950" s="49"/>
      <c r="B950" s="23"/>
    </row>
    <row r="951" ht="15.75" customHeight="1">
      <c r="A951" s="49"/>
      <c r="B951" s="23"/>
    </row>
    <row r="952" ht="15.75" customHeight="1">
      <c r="A952" s="49"/>
      <c r="B952" s="23"/>
    </row>
    <row r="953" ht="15.75" customHeight="1">
      <c r="A953" s="49"/>
      <c r="B953" s="23"/>
    </row>
    <row r="954" ht="15.75" customHeight="1">
      <c r="A954" s="49"/>
      <c r="B954" s="23"/>
    </row>
    <row r="955" ht="15.75" customHeight="1">
      <c r="A955" s="49"/>
      <c r="B955" s="23"/>
    </row>
    <row r="956" ht="15.75" customHeight="1">
      <c r="A956" s="49"/>
      <c r="B956" s="23"/>
    </row>
    <row r="957" ht="15.75" customHeight="1">
      <c r="A957" s="49"/>
      <c r="B957" s="23"/>
    </row>
    <row r="958" ht="15.75" customHeight="1">
      <c r="A958" s="49"/>
      <c r="B958" s="23"/>
    </row>
    <row r="959" ht="15.75" customHeight="1">
      <c r="A959" s="49"/>
      <c r="B959" s="23"/>
    </row>
    <row r="960" ht="15.75" customHeight="1">
      <c r="A960" s="49"/>
      <c r="B960" s="23"/>
    </row>
    <row r="961" ht="15.75" customHeight="1">
      <c r="A961" s="49"/>
      <c r="B961" s="23"/>
    </row>
    <row r="962" ht="15.75" customHeight="1">
      <c r="A962" s="49"/>
      <c r="B962" s="23"/>
    </row>
    <row r="963" ht="15.75" customHeight="1">
      <c r="A963" s="49"/>
      <c r="B963" s="23"/>
    </row>
    <row r="964" ht="15.75" customHeight="1">
      <c r="A964" s="49"/>
      <c r="B964" s="23"/>
    </row>
    <row r="965" ht="15.75" customHeight="1">
      <c r="A965" s="49"/>
      <c r="B965" s="23"/>
    </row>
    <row r="966" ht="15.75" customHeight="1">
      <c r="A966" s="49"/>
      <c r="B966" s="23"/>
    </row>
    <row r="967" ht="15.75" customHeight="1">
      <c r="A967" s="49"/>
      <c r="B967" s="23"/>
    </row>
    <row r="968" ht="15.75" customHeight="1">
      <c r="A968" s="49"/>
      <c r="B968" s="23"/>
    </row>
    <row r="969" ht="15.75" customHeight="1">
      <c r="A969" s="49"/>
      <c r="B969" s="23"/>
    </row>
    <row r="970" ht="15.75" customHeight="1">
      <c r="A970" s="49"/>
      <c r="B970" s="23"/>
    </row>
    <row r="971" ht="15.75" customHeight="1">
      <c r="A971" s="49"/>
      <c r="B971" s="23"/>
    </row>
    <row r="972" ht="15.75" customHeight="1">
      <c r="A972" s="49"/>
      <c r="B972" s="23"/>
    </row>
    <row r="973" ht="15.75" customHeight="1">
      <c r="A973" s="49"/>
      <c r="B973" s="23"/>
    </row>
    <row r="974" ht="15.75" customHeight="1">
      <c r="A974" s="49"/>
      <c r="B974" s="23"/>
    </row>
    <row r="975" ht="15.75" customHeight="1">
      <c r="A975" s="49"/>
      <c r="B975" s="23"/>
    </row>
    <row r="976" ht="15.75" customHeight="1">
      <c r="A976" s="49"/>
      <c r="B976" s="23"/>
    </row>
    <row r="977" ht="15.75" customHeight="1">
      <c r="A977" s="49"/>
      <c r="B977" s="23"/>
    </row>
    <row r="978" ht="15.75" customHeight="1">
      <c r="A978" s="49"/>
      <c r="B978" s="23"/>
    </row>
    <row r="979" ht="15.75" customHeight="1">
      <c r="A979" s="49"/>
      <c r="B979" s="23"/>
    </row>
    <row r="980" ht="15.75" customHeight="1">
      <c r="A980" s="49"/>
      <c r="B980" s="23"/>
    </row>
    <row r="981" ht="15.75" customHeight="1">
      <c r="A981" s="49"/>
      <c r="B981" s="23"/>
    </row>
    <row r="982" ht="15.75" customHeight="1">
      <c r="A982" s="49"/>
      <c r="B982" s="23"/>
    </row>
    <row r="983" ht="15.75" customHeight="1">
      <c r="A983" s="49"/>
      <c r="B983" s="23"/>
    </row>
    <row r="984" ht="15.75" customHeight="1">
      <c r="A984" s="49"/>
      <c r="B984" s="23"/>
    </row>
    <row r="985" ht="15.75" customHeight="1">
      <c r="A985" s="49"/>
      <c r="B985" s="23"/>
    </row>
    <row r="986" ht="15.75" customHeight="1">
      <c r="A986" s="49"/>
      <c r="B986" s="23"/>
    </row>
    <row r="987" ht="15.75" customHeight="1">
      <c r="A987" s="49"/>
      <c r="B987" s="23"/>
    </row>
    <row r="988" ht="15.75" customHeight="1">
      <c r="A988" s="49"/>
      <c r="B988" s="23"/>
    </row>
    <row r="989" ht="15.75" customHeight="1">
      <c r="A989" s="49"/>
      <c r="B989" s="23"/>
    </row>
    <row r="990" ht="15.75" customHeight="1">
      <c r="A990" s="49"/>
      <c r="B990" s="23"/>
    </row>
    <row r="991" ht="15.75" customHeight="1">
      <c r="A991" s="49"/>
      <c r="B991" s="23"/>
    </row>
    <row r="992" ht="15.75" customHeight="1">
      <c r="A992" s="49"/>
      <c r="B992" s="23"/>
    </row>
    <row r="993" ht="15.75" customHeight="1">
      <c r="A993" s="49"/>
      <c r="B993" s="23"/>
    </row>
    <row r="994" ht="15.75" customHeight="1">
      <c r="A994" s="49"/>
      <c r="B994" s="23"/>
    </row>
    <row r="995" ht="15.75" customHeight="1">
      <c r="A995" s="49"/>
      <c r="B995" s="23"/>
    </row>
    <row r="996" ht="15.75" customHeight="1">
      <c r="A996" s="49"/>
      <c r="B996" s="23"/>
    </row>
    <row r="997" ht="15.75" customHeight="1">
      <c r="A997" s="49"/>
      <c r="B997" s="23"/>
    </row>
    <row r="998" ht="15.75" customHeight="1">
      <c r="A998" s="49"/>
      <c r="B998" s="23"/>
    </row>
    <row r="999" ht="15.75" customHeight="1">
      <c r="A999" s="49"/>
      <c r="B999" s="23"/>
    </row>
    <row r="1000" ht="15.75" customHeight="1">
      <c r="A1000" s="49"/>
      <c r="B1000" s="23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6.86"/>
    <col customWidth="1" min="2" max="2" width="30.71"/>
    <col customWidth="1" min="3" max="3" width="7.0"/>
    <col customWidth="1" min="4" max="4" width="49.43"/>
    <col customWidth="1" min="5" max="5" width="29.0"/>
    <col customWidth="1" min="6" max="6" width="26.71"/>
    <col customWidth="1" min="7" max="7" width="32.14"/>
    <col customWidth="1" min="8" max="8" width="27.57"/>
    <col customWidth="1" min="9" max="15" width="4.57"/>
  </cols>
  <sheetData>
    <row r="1">
      <c r="A1" s="2" t="s">
        <v>83</v>
      </c>
      <c r="B1" s="9" t="s">
        <v>84</v>
      </c>
      <c r="C1" s="9" t="s">
        <v>85</v>
      </c>
      <c r="D1" s="2" t="s">
        <v>86</v>
      </c>
      <c r="E1" s="9" t="s">
        <v>87</v>
      </c>
      <c r="F1" s="9" t="s">
        <v>88</v>
      </c>
      <c r="G1" s="33"/>
      <c r="H1" s="33"/>
      <c r="I1" s="33"/>
      <c r="J1" s="33"/>
      <c r="K1" s="33"/>
      <c r="L1" s="33"/>
      <c r="M1" s="33"/>
      <c r="N1" s="33"/>
      <c r="O1" s="33"/>
    </row>
    <row r="2">
      <c r="A2" s="57"/>
      <c r="B2" s="57" t="s">
        <v>25</v>
      </c>
      <c r="C2" s="49"/>
      <c r="D2" s="58" t="str">
        <f t="shared" ref="D2:D1717" si="1">IF(EXACT(A2, ""), "", A2&amp;":")&amp;B2&amp;IF(EXACT(C2, ""), "", "-"&amp;C2)</f>
        <v>?</v>
      </c>
      <c r="E2" s="57" t="s">
        <v>25</v>
      </c>
      <c r="F2" s="58" t="str">
        <f t="array" ref="F2">INDEX(Def_Locais_Racks_Trechos!$B$2:$B$1019, MATCH(E2, Def_Locais_Racks_Trechos!$A$2:$A$1019, 0), 1)</f>
        <v>?</v>
      </c>
      <c r="G2" s="59"/>
      <c r="H2" s="59"/>
      <c r="I2" s="59"/>
      <c r="J2" s="59"/>
      <c r="K2" s="59"/>
      <c r="L2" s="59"/>
      <c r="M2" s="59"/>
      <c r="N2" s="59"/>
      <c r="O2" s="59"/>
    </row>
    <row r="3">
      <c r="A3" s="57" t="str">
        <f>Def_SecSub!$A$3</f>
        <v>IA-01RaBPM</v>
      </c>
      <c r="B3" s="57" t="str">
        <f>Def_Equipamentos!$C$21</f>
        <v>DI-AMCFPGAFOFB</v>
      </c>
      <c r="C3" s="49"/>
      <c r="D3" s="58" t="str">
        <f t="shared" si="1"/>
        <v>IA-01RaBPM:DI-AMCFPGAFOFB</v>
      </c>
      <c r="E3" s="57" t="str">
        <f>Def_Locais_Racks_Trechos!$A$3</f>
        <v>IA-01RaBPM</v>
      </c>
      <c r="F3" s="58" t="str">
        <f t="array" ref="F3">INDEX(Def_Locais_Racks_Trechos!$B$2:$B$1019, MATCH(E3, Def_Locais_Racks_Trechos!$A$2:$A$1019, 0), 1)</f>
        <v>Sala Racks 1</v>
      </c>
      <c r="G3" s="59"/>
      <c r="H3" s="59"/>
      <c r="I3" s="59"/>
      <c r="J3" s="59"/>
      <c r="K3" s="59"/>
      <c r="L3" s="59"/>
      <c r="M3" s="59"/>
      <c r="N3" s="59"/>
      <c r="O3" s="59"/>
    </row>
    <row r="4">
      <c r="A4" s="57" t="str">
        <f>Def_SecSub!$A$4</f>
        <v>IA-02RaBPM</v>
      </c>
      <c r="B4" s="57" t="str">
        <f>Def_Equipamentos!$C$21</f>
        <v>DI-AMCFPGAFOFB</v>
      </c>
      <c r="C4" s="49"/>
      <c r="D4" s="58" t="str">
        <f t="shared" si="1"/>
        <v>IA-02RaBPM:DI-AMCFPGAFOFB</v>
      </c>
      <c r="E4" s="57" t="str">
        <f>Def_Locais_Racks_Trechos!$A$4</f>
        <v>IA-02RaBPM</v>
      </c>
      <c r="F4" s="58" t="str">
        <f t="array" ref="F4">INDEX(Def_Locais_Racks_Trechos!$B$2:$B$1019, MATCH(E4, Def_Locais_Racks_Trechos!$A$2:$A$1019, 0), 1)</f>
        <v>Sala Racks 2</v>
      </c>
      <c r="G4" s="59"/>
      <c r="H4" s="59"/>
      <c r="I4" s="59"/>
      <c r="J4" s="59"/>
      <c r="K4" s="59"/>
      <c r="L4" s="59"/>
      <c r="M4" s="59"/>
      <c r="N4" s="59"/>
      <c r="O4" s="59"/>
    </row>
    <row r="5">
      <c r="A5" s="57" t="str">
        <f>Def_SecSub!$A$5</f>
        <v>IA-03RaBPM</v>
      </c>
      <c r="B5" s="57" t="str">
        <f>Def_Equipamentos!$C$21</f>
        <v>DI-AMCFPGAFOFB</v>
      </c>
      <c r="C5" s="49"/>
      <c r="D5" s="58" t="str">
        <f t="shared" si="1"/>
        <v>IA-03RaBPM:DI-AMCFPGAFOFB</v>
      </c>
      <c r="E5" s="57" t="str">
        <f>Def_Locais_Racks_Trechos!$A$5</f>
        <v>IA-03RaBPM</v>
      </c>
      <c r="F5" s="58" t="str">
        <f t="array" ref="F5">INDEX(Def_Locais_Racks_Trechos!$B$2:$B$1019, MATCH(E5, Def_Locais_Racks_Trechos!$A$2:$A$1019, 0), 1)</f>
        <v>Sala Racks 3</v>
      </c>
      <c r="G5" s="59"/>
      <c r="H5" s="59"/>
      <c r="I5" s="59"/>
      <c r="J5" s="59"/>
      <c r="K5" s="59"/>
      <c r="L5" s="59"/>
      <c r="M5" s="59"/>
      <c r="N5" s="59"/>
      <c r="O5" s="59"/>
    </row>
    <row r="6">
      <c r="A6" s="57" t="str">
        <f>Def_SecSub!$A$6</f>
        <v>IA-04RaBPM</v>
      </c>
      <c r="B6" s="57" t="str">
        <f>Def_Equipamentos!$C$21</f>
        <v>DI-AMCFPGAFOFB</v>
      </c>
      <c r="C6" s="49"/>
      <c r="D6" s="58" t="str">
        <f t="shared" si="1"/>
        <v>IA-04RaBPM:DI-AMCFPGAFOFB</v>
      </c>
      <c r="E6" s="57" t="str">
        <f>Def_Locais_Racks_Trechos!$A$6</f>
        <v>IA-04RaBPM</v>
      </c>
      <c r="F6" s="58" t="str">
        <f t="array" ref="F6">INDEX(Def_Locais_Racks_Trechos!$B$2:$B$1019, MATCH(E6, Def_Locais_Racks_Trechos!$A$2:$A$1019, 0), 1)</f>
        <v>Sala Racks 4</v>
      </c>
      <c r="G6" s="59"/>
      <c r="H6" s="59"/>
      <c r="I6" s="59"/>
      <c r="J6" s="59"/>
      <c r="K6" s="59"/>
      <c r="L6" s="59"/>
      <c r="M6" s="59"/>
      <c r="N6" s="59"/>
      <c r="O6" s="59"/>
    </row>
    <row r="7">
      <c r="A7" s="57" t="str">
        <f>Def_SecSub!$A$7</f>
        <v>IA-05RaBPM</v>
      </c>
      <c r="B7" s="57" t="str">
        <f>Def_Equipamentos!$C$21</f>
        <v>DI-AMCFPGAFOFB</v>
      </c>
      <c r="C7" s="49"/>
      <c r="D7" s="58" t="str">
        <f t="shared" si="1"/>
        <v>IA-05RaBPM:DI-AMCFPGAFOFB</v>
      </c>
      <c r="E7" s="57" t="str">
        <f>Def_Locais_Racks_Trechos!$A$7</f>
        <v>IA-05RaBPM</v>
      </c>
      <c r="F7" s="58" t="str">
        <f t="array" ref="F7">INDEX(Def_Locais_Racks_Trechos!$B$2:$B$1019, MATCH(E7, Def_Locais_Racks_Trechos!$A$2:$A$1019, 0), 1)</f>
        <v>Sala Racks 5</v>
      </c>
      <c r="G7" s="59"/>
      <c r="H7" s="59"/>
      <c r="I7" s="59"/>
      <c r="J7" s="59"/>
      <c r="K7" s="59"/>
      <c r="L7" s="59"/>
      <c r="M7" s="59"/>
      <c r="N7" s="59"/>
      <c r="O7" s="59"/>
    </row>
    <row r="8">
      <c r="A8" s="57" t="str">
        <f>Def_SecSub!$A$8</f>
        <v>IA-06RaBPM</v>
      </c>
      <c r="B8" s="57" t="str">
        <f>Def_Equipamentos!$C$21</f>
        <v>DI-AMCFPGAFOFB</v>
      </c>
      <c r="C8" s="49"/>
      <c r="D8" s="58" t="str">
        <f t="shared" si="1"/>
        <v>IA-06RaBPM:DI-AMCFPGAFOFB</v>
      </c>
      <c r="E8" s="57" t="str">
        <f>Def_Locais_Racks_Trechos!$A$8</f>
        <v>IA-06RaBPM</v>
      </c>
      <c r="F8" s="58" t="str">
        <f t="array" ref="F8">INDEX(Def_Locais_Racks_Trechos!$B$2:$B$1019, MATCH(E8, Def_Locais_Racks_Trechos!$A$2:$A$1019, 0), 1)</f>
        <v>Sala Racks 6</v>
      </c>
      <c r="G8" s="59"/>
      <c r="H8" s="59"/>
      <c r="I8" s="59"/>
      <c r="J8" s="59"/>
      <c r="K8" s="59"/>
      <c r="L8" s="59"/>
      <c r="M8" s="59"/>
      <c r="N8" s="59"/>
      <c r="O8" s="59"/>
    </row>
    <row r="9">
      <c r="A9" s="57" t="str">
        <f>Def_SecSub!$A$9</f>
        <v>IA-07RaBPM</v>
      </c>
      <c r="B9" s="57" t="str">
        <f>Def_Equipamentos!$C$21</f>
        <v>DI-AMCFPGAFOFB</v>
      </c>
      <c r="C9" s="49"/>
      <c r="D9" s="58" t="str">
        <f t="shared" si="1"/>
        <v>IA-07RaBPM:DI-AMCFPGAFOFB</v>
      </c>
      <c r="E9" s="57" t="str">
        <f>Def_Locais_Racks_Trechos!$A$9</f>
        <v>IA-07RaBPM</v>
      </c>
      <c r="F9" s="58" t="str">
        <f t="array" ref="F9">INDEX(Def_Locais_Racks_Trechos!$B$2:$B$1019, MATCH(E9, Def_Locais_Racks_Trechos!$A$2:$A$1019, 0), 1)</f>
        <v>Sala Racks 7</v>
      </c>
      <c r="G9" s="59"/>
      <c r="H9" s="59"/>
      <c r="I9" s="59"/>
      <c r="J9" s="59"/>
      <c r="K9" s="59"/>
      <c r="L9" s="59"/>
      <c r="M9" s="59"/>
      <c r="N9" s="59"/>
      <c r="O9" s="59"/>
    </row>
    <row r="10">
      <c r="A10" s="57" t="str">
        <f>Def_SecSub!$A$10</f>
        <v>IA-08RaBPM</v>
      </c>
      <c r="B10" s="57" t="str">
        <f>Def_Equipamentos!$C$21</f>
        <v>DI-AMCFPGAFOFB</v>
      </c>
      <c r="C10" s="49"/>
      <c r="D10" s="58" t="str">
        <f t="shared" si="1"/>
        <v>IA-08RaBPM:DI-AMCFPGAFOFB</v>
      </c>
      <c r="E10" s="57" t="str">
        <f>Def_Locais_Racks_Trechos!$A$10</f>
        <v>IA-08RaBPM</v>
      </c>
      <c r="F10" s="58" t="str">
        <f t="array" ref="F10">INDEX(Def_Locais_Racks_Trechos!$B$2:$B$1019, MATCH(E10, Def_Locais_Racks_Trechos!$A$2:$A$1019, 0), 1)</f>
        <v>Sala Racks 8</v>
      </c>
      <c r="G10" s="59"/>
      <c r="H10" s="59"/>
      <c r="I10" s="59"/>
      <c r="J10" s="59"/>
      <c r="K10" s="59"/>
      <c r="L10" s="59"/>
      <c r="M10" s="59"/>
      <c r="N10" s="59"/>
      <c r="O10" s="59"/>
    </row>
    <row r="11">
      <c r="A11" s="57" t="str">
        <f>Def_SecSub!$A$11</f>
        <v>IA-09RaBPM</v>
      </c>
      <c r="B11" s="57" t="str">
        <f>Def_Equipamentos!$C$21</f>
        <v>DI-AMCFPGAFOFB</v>
      </c>
      <c r="C11" s="49"/>
      <c r="D11" s="58" t="str">
        <f t="shared" si="1"/>
        <v>IA-09RaBPM:DI-AMCFPGAFOFB</v>
      </c>
      <c r="E11" s="57" t="str">
        <f>Def_Locais_Racks_Trechos!$A$11</f>
        <v>IA-09RaBPM</v>
      </c>
      <c r="F11" s="58" t="str">
        <f t="array" ref="F11">INDEX(Def_Locais_Racks_Trechos!$B$2:$B$1019, MATCH(E11, Def_Locais_Racks_Trechos!$A$2:$A$1019, 0), 1)</f>
        <v>Sala Racks 9</v>
      </c>
      <c r="G11" s="59"/>
      <c r="H11" s="59"/>
      <c r="I11" s="59"/>
      <c r="J11" s="59"/>
      <c r="K11" s="59"/>
      <c r="L11" s="59"/>
      <c r="M11" s="59"/>
      <c r="N11" s="59"/>
      <c r="O11" s="59"/>
    </row>
    <row r="12">
      <c r="A12" s="57" t="str">
        <f>Def_SecSub!$A$12</f>
        <v>IA-10RaBPM</v>
      </c>
      <c r="B12" s="57" t="str">
        <f>Def_Equipamentos!$C$21</f>
        <v>DI-AMCFPGAFOFB</v>
      </c>
      <c r="C12" s="49"/>
      <c r="D12" s="58" t="str">
        <f t="shared" si="1"/>
        <v>IA-10RaBPM:DI-AMCFPGAFOFB</v>
      </c>
      <c r="E12" s="57" t="str">
        <f>Def_Locais_Racks_Trechos!$A$12</f>
        <v>IA-10RaBPM</v>
      </c>
      <c r="F12" s="58" t="str">
        <f t="array" ref="F12">INDEX(Def_Locais_Racks_Trechos!$B$2:$B$1019, MATCH(E12, Def_Locais_Racks_Trechos!$A$2:$A$1019, 0), 1)</f>
        <v>Sala Racks 10</v>
      </c>
      <c r="G12" s="59"/>
      <c r="H12" s="59"/>
      <c r="I12" s="59"/>
      <c r="J12" s="59"/>
      <c r="K12" s="59"/>
      <c r="L12" s="59"/>
      <c r="M12" s="59"/>
      <c r="N12" s="59"/>
      <c r="O12" s="59"/>
    </row>
    <row r="13">
      <c r="A13" s="57" t="str">
        <f>Def_SecSub!$A$13</f>
        <v>IA-11RaBPM</v>
      </c>
      <c r="B13" s="57" t="str">
        <f>Def_Equipamentos!$C$21</f>
        <v>DI-AMCFPGAFOFB</v>
      </c>
      <c r="C13" s="49"/>
      <c r="D13" s="58" t="str">
        <f t="shared" si="1"/>
        <v>IA-11RaBPM:DI-AMCFPGAFOFB</v>
      </c>
      <c r="E13" s="57" t="str">
        <f>Def_Locais_Racks_Trechos!$A$13</f>
        <v>IA-11RaBPM</v>
      </c>
      <c r="F13" s="58" t="str">
        <f t="array" ref="F13">INDEX(Def_Locais_Racks_Trechos!$B$2:$B$1019, MATCH(E13, Def_Locais_Racks_Trechos!$A$2:$A$1019, 0), 1)</f>
        <v>Sala Racks 11</v>
      </c>
      <c r="G13" s="59"/>
      <c r="H13" s="59"/>
      <c r="I13" s="59"/>
      <c r="J13" s="59"/>
      <c r="K13" s="59"/>
      <c r="L13" s="59"/>
      <c r="M13" s="59"/>
      <c r="N13" s="59"/>
      <c r="O13" s="59"/>
    </row>
    <row r="14">
      <c r="A14" s="57" t="str">
        <f>Def_SecSub!$A$14</f>
        <v>IA-12RaBPM</v>
      </c>
      <c r="B14" s="57" t="str">
        <f>Def_Equipamentos!$C$21</f>
        <v>DI-AMCFPGAFOFB</v>
      </c>
      <c r="C14" s="49"/>
      <c r="D14" s="58" t="str">
        <f t="shared" si="1"/>
        <v>IA-12RaBPM:DI-AMCFPGAFOFB</v>
      </c>
      <c r="E14" s="57" t="str">
        <f>Def_Locais_Racks_Trechos!$A$14</f>
        <v>IA-12RaBPM</v>
      </c>
      <c r="F14" s="58" t="str">
        <f t="array" ref="F14">INDEX(Def_Locais_Racks_Trechos!$B$2:$B$1019, MATCH(E14, Def_Locais_Racks_Trechos!$A$2:$A$1019, 0), 1)</f>
        <v>Sala Racks 12</v>
      </c>
      <c r="G14" s="59"/>
      <c r="H14" s="59"/>
      <c r="I14" s="59"/>
      <c r="J14" s="59"/>
      <c r="K14" s="59"/>
      <c r="L14" s="59"/>
      <c r="M14" s="59"/>
      <c r="N14" s="59"/>
      <c r="O14" s="59"/>
    </row>
    <row r="15">
      <c r="A15" s="57" t="str">
        <f>Def_SecSub!$A$15</f>
        <v>IA-13RaBPM</v>
      </c>
      <c r="B15" s="57" t="str">
        <f>Def_Equipamentos!$C$21</f>
        <v>DI-AMCFPGAFOFB</v>
      </c>
      <c r="C15" s="49"/>
      <c r="D15" s="58" t="str">
        <f t="shared" si="1"/>
        <v>IA-13RaBPM:DI-AMCFPGAFOFB</v>
      </c>
      <c r="E15" s="57" t="str">
        <f>Def_Locais_Racks_Trechos!$A$15</f>
        <v>IA-13RaBPM</v>
      </c>
      <c r="F15" s="58" t="str">
        <f t="array" ref="F15">INDEX(Def_Locais_Racks_Trechos!$B$2:$B$1019, MATCH(E15, Def_Locais_Racks_Trechos!$A$2:$A$1019, 0), 1)</f>
        <v>Sala Racks 13</v>
      </c>
      <c r="G15" s="59"/>
      <c r="H15" s="59"/>
      <c r="I15" s="59"/>
      <c r="J15" s="59"/>
      <c r="K15" s="59"/>
      <c r="L15" s="59"/>
      <c r="M15" s="59"/>
      <c r="N15" s="59"/>
      <c r="O15" s="59"/>
    </row>
    <row r="16">
      <c r="A16" s="57" t="str">
        <f>Def_SecSub!$A$16</f>
        <v>IA-14RaBPM</v>
      </c>
      <c r="B16" s="57" t="str">
        <f>Def_Equipamentos!$C$21</f>
        <v>DI-AMCFPGAFOFB</v>
      </c>
      <c r="C16" s="49"/>
      <c r="D16" s="58" t="str">
        <f t="shared" si="1"/>
        <v>IA-14RaBPM:DI-AMCFPGAFOFB</v>
      </c>
      <c r="E16" s="57" t="str">
        <f>Def_Locais_Racks_Trechos!$A$16</f>
        <v>IA-14RaBPM</v>
      </c>
      <c r="F16" s="58" t="str">
        <f t="array" ref="F16">INDEX(Def_Locais_Racks_Trechos!$B$2:$B$1019, MATCH(E16, Def_Locais_Racks_Trechos!$A$2:$A$1019, 0), 1)</f>
        <v>Sala Racks 14</v>
      </c>
      <c r="G16" s="59"/>
      <c r="H16" s="59"/>
      <c r="I16" s="59"/>
      <c r="J16" s="59"/>
      <c r="K16" s="59"/>
      <c r="L16" s="59"/>
      <c r="M16" s="59"/>
      <c r="N16" s="59"/>
      <c r="O16" s="59"/>
    </row>
    <row r="17">
      <c r="A17" s="57" t="str">
        <f>Def_SecSub!$A$17</f>
        <v>IA-15RaBPM</v>
      </c>
      <c r="B17" s="57" t="str">
        <f>Def_Equipamentos!$C$21</f>
        <v>DI-AMCFPGAFOFB</v>
      </c>
      <c r="C17" s="49"/>
      <c r="D17" s="58" t="str">
        <f t="shared" si="1"/>
        <v>IA-15RaBPM:DI-AMCFPGAFOFB</v>
      </c>
      <c r="E17" s="57" t="str">
        <f>Def_Locais_Racks_Trechos!$A$17</f>
        <v>IA-15RaBPM</v>
      </c>
      <c r="F17" s="58" t="str">
        <f t="array" ref="F17">INDEX(Def_Locais_Racks_Trechos!$B$2:$B$1019, MATCH(E17, Def_Locais_Racks_Trechos!$A$2:$A$1019, 0), 1)</f>
        <v>Sala Racks 15</v>
      </c>
      <c r="G17" s="59"/>
      <c r="H17" s="59"/>
      <c r="I17" s="59"/>
      <c r="J17" s="59"/>
      <c r="K17" s="59"/>
      <c r="L17" s="59"/>
      <c r="M17" s="59"/>
      <c r="N17" s="59"/>
      <c r="O17" s="59"/>
    </row>
    <row r="18">
      <c r="A18" s="57" t="str">
        <f>Def_SecSub!$A$18</f>
        <v>IA-16RaBPM</v>
      </c>
      <c r="B18" s="57" t="str">
        <f>Def_Equipamentos!$C$21</f>
        <v>DI-AMCFPGAFOFB</v>
      </c>
      <c r="C18" s="49"/>
      <c r="D18" s="58" t="str">
        <f t="shared" si="1"/>
        <v>IA-16RaBPM:DI-AMCFPGAFOFB</v>
      </c>
      <c r="E18" s="57" t="str">
        <f>Def_Locais_Racks_Trechos!$A$18</f>
        <v>IA-16RaBPM</v>
      </c>
      <c r="F18" s="58" t="str">
        <f t="array" ref="F18">INDEX(Def_Locais_Racks_Trechos!$B$2:$B$1019, MATCH(E18, Def_Locais_Racks_Trechos!$A$2:$A$1019, 0), 1)</f>
        <v>Sala Racks 16</v>
      </c>
      <c r="G18" s="59"/>
      <c r="H18" s="59"/>
      <c r="I18" s="59"/>
      <c r="J18" s="59"/>
      <c r="K18" s="59"/>
      <c r="L18" s="59"/>
      <c r="M18" s="59"/>
      <c r="N18" s="59"/>
      <c r="O18" s="59"/>
    </row>
    <row r="19">
      <c r="A19" s="57" t="str">
        <f>Def_SecSub!$A$19</f>
        <v>IA-17RaBPM</v>
      </c>
      <c r="B19" s="57" t="str">
        <f>Def_Equipamentos!$C$21</f>
        <v>DI-AMCFPGAFOFB</v>
      </c>
      <c r="C19" s="49"/>
      <c r="D19" s="58" t="str">
        <f t="shared" si="1"/>
        <v>IA-17RaBPM:DI-AMCFPGAFOFB</v>
      </c>
      <c r="E19" s="57" t="str">
        <f>Def_Locais_Racks_Trechos!$A$19</f>
        <v>IA-17RaBPM</v>
      </c>
      <c r="F19" s="58" t="str">
        <f t="array" ref="F19">INDEX(Def_Locais_Racks_Trechos!$B$2:$B$1019, MATCH(E19, Def_Locais_Racks_Trechos!$A$2:$A$1019, 0), 1)</f>
        <v>Sala Racks 17</v>
      </c>
      <c r="G19" s="59"/>
      <c r="H19" s="59"/>
      <c r="I19" s="59"/>
      <c r="J19" s="59"/>
      <c r="K19" s="59"/>
      <c r="L19" s="59"/>
      <c r="M19" s="59"/>
      <c r="N19" s="59"/>
      <c r="O19" s="59"/>
    </row>
    <row r="20">
      <c r="A20" s="57" t="str">
        <f>Def_SecSub!$A$20</f>
        <v>IA-18RaBPM</v>
      </c>
      <c r="B20" s="57" t="str">
        <f>Def_Equipamentos!$C$21</f>
        <v>DI-AMCFPGAFOFB</v>
      </c>
      <c r="C20" s="49"/>
      <c r="D20" s="58" t="str">
        <f t="shared" si="1"/>
        <v>IA-18RaBPM:DI-AMCFPGAFOFB</v>
      </c>
      <c r="E20" s="57" t="str">
        <f>Def_Locais_Racks_Trechos!$A$20</f>
        <v>IA-18RaBPM</v>
      </c>
      <c r="F20" s="58" t="str">
        <f t="array" ref="F20">INDEX(Def_Locais_Racks_Trechos!$B$2:$B$1019, MATCH(E20, Def_Locais_Racks_Trechos!$A$2:$A$1019, 0), 1)</f>
        <v>Sala Racks 18 parte 1</v>
      </c>
      <c r="G20" s="59"/>
      <c r="H20" s="59"/>
      <c r="I20" s="59"/>
      <c r="J20" s="59"/>
      <c r="K20" s="59"/>
      <c r="L20" s="59"/>
      <c r="M20" s="59"/>
      <c r="N20" s="59"/>
      <c r="O20" s="59"/>
    </row>
    <row r="21" ht="15.75" customHeight="1">
      <c r="A21" s="57" t="str">
        <f>Def_SecSub!$A$21</f>
        <v>IA-19RaBPM</v>
      </c>
      <c r="B21" s="57" t="str">
        <f>Def_Equipamentos!$C$21</f>
        <v>DI-AMCFPGAFOFB</v>
      </c>
      <c r="C21" s="49"/>
      <c r="D21" s="58" t="str">
        <f t="shared" si="1"/>
        <v>IA-19RaBPM:DI-AMCFPGAFOFB</v>
      </c>
      <c r="E21" s="57" t="str">
        <f>Def_Locais_Racks_Trechos!$A$21</f>
        <v>IA-19RaBPM</v>
      </c>
      <c r="F21" s="58" t="str">
        <f t="array" ref="F21">INDEX(Def_Locais_Racks_Trechos!$B$2:$B$1019, MATCH(E21, Def_Locais_Racks_Trechos!$A$2:$A$1019, 0), 1)</f>
        <v>Sala Racks 18 parte 2</v>
      </c>
      <c r="G21" s="59"/>
      <c r="H21" s="59"/>
      <c r="I21" s="59"/>
      <c r="J21" s="59"/>
      <c r="K21" s="59"/>
      <c r="L21" s="59"/>
      <c r="M21" s="59"/>
      <c r="N21" s="59"/>
      <c r="O21" s="59"/>
    </row>
    <row r="22" ht="15.75" customHeight="1">
      <c r="A22" s="57" t="str">
        <f>Def_SecSub!$A$22</f>
        <v>IA-20RaBPM</v>
      </c>
      <c r="B22" s="57" t="str">
        <f>Def_Equipamentos!$C$21</f>
        <v>DI-AMCFPGAFOFB</v>
      </c>
      <c r="C22" s="49"/>
      <c r="D22" s="58" t="str">
        <f t="shared" si="1"/>
        <v>IA-20RaBPM:DI-AMCFPGAFOFB</v>
      </c>
      <c r="E22" s="57" t="str">
        <f>Def_Locais_Racks_Trechos!$A$22</f>
        <v>IA-20RaBPM</v>
      </c>
      <c r="F22" s="58" t="str">
        <f t="array" ref="F22">INDEX(Def_Locais_Racks_Trechos!$B$2:$B$1019, MATCH(E22, Def_Locais_Racks_Trechos!$A$2:$A$1019, 0), 1)</f>
        <v>Sala Racks 19&amp;20</v>
      </c>
      <c r="G22" s="59"/>
      <c r="H22" s="59"/>
      <c r="I22" s="59"/>
      <c r="J22" s="59"/>
      <c r="K22" s="59"/>
      <c r="L22" s="59"/>
      <c r="M22" s="59"/>
      <c r="N22" s="59"/>
      <c r="O22" s="59"/>
    </row>
    <row r="23" ht="15.75" customHeight="1">
      <c r="A23" s="57" t="str">
        <f>Def_SecSub!$A$3</f>
        <v>IA-01RaBPM</v>
      </c>
      <c r="B23" s="57" t="str">
        <f>Def_Equipamentos!$C$68</f>
        <v>TI-AMCFPGAEVR</v>
      </c>
      <c r="C23" s="49"/>
      <c r="D23" s="58" t="str">
        <f t="shared" si="1"/>
        <v>IA-01RaBPM:TI-AMCFPGAEVR</v>
      </c>
      <c r="E23" s="57" t="str">
        <f>Def_Locais_Racks_Trechos!$A$3</f>
        <v>IA-01RaBPM</v>
      </c>
      <c r="F23" s="58" t="str">
        <f t="array" ref="F23">INDEX(Def_Locais_Racks_Trechos!$B$2:$B$1019, MATCH(E23, Def_Locais_Racks_Trechos!$A$2:$A$1019, 0), 1)</f>
        <v>Sala Racks 1</v>
      </c>
      <c r="G23" s="59"/>
      <c r="H23" s="59"/>
      <c r="I23" s="59"/>
      <c r="J23" s="59"/>
      <c r="K23" s="59"/>
      <c r="L23" s="59"/>
      <c r="M23" s="59"/>
      <c r="N23" s="59"/>
      <c r="O23" s="59"/>
    </row>
    <row r="24" ht="15.75" customHeight="1">
      <c r="A24" s="57" t="str">
        <f>Def_SecSub!$A$4</f>
        <v>IA-02RaBPM</v>
      </c>
      <c r="B24" s="57" t="str">
        <f>Def_Equipamentos!$C$68</f>
        <v>TI-AMCFPGAEVR</v>
      </c>
      <c r="C24" s="49"/>
      <c r="D24" s="58" t="str">
        <f t="shared" si="1"/>
        <v>IA-02RaBPM:TI-AMCFPGAEVR</v>
      </c>
      <c r="E24" s="57" t="str">
        <f>Def_Locais_Racks_Trechos!$A$4</f>
        <v>IA-02RaBPM</v>
      </c>
      <c r="F24" s="58" t="str">
        <f t="array" ref="F24">INDEX(Def_Locais_Racks_Trechos!$B$2:$B$1019, MATCH(E24, Def_Locais_Racks_Trechos!$A$2:$A$1019, 0), 1)</f>
        <v>Sala Racks 2</v>
      </c>
      <c r="G24" s="59"/>
      <c r="H24" s="59"/>
      <c r="I24" s="59"/>
      <c r="J24" s="59"/>
      <c r="K24" s="59"/>
      <c r="L24" s="59"/>
      <c r="M24" s="59"/>
      <c r="N24" s="59"/>
      <c r="O24" s="59"/>
    </row>
    <row r="25" ht="15.75" customHeight="1">
      <c r="A25" s="57" t="str">
        <f>Def_SecSub!$A$5</f>
        <v>IA-03RaBPM</v>
      </c>
      <c r="B25" s="57" t="str">
        <f>Def_Equipamentos!$C$68</f>
        <v>TI-AMCFPGAEVR</v>
      </c>
      <c r="C25" s="49"/>
      <c r="D25" s="58" t="str">
        <f t="shared" si="1"/>
        <v>IA-03RaBPM:TI-AMCFPGAEVR</v>
      </c>
      <c r="E25" s="57" t="str">
        <f>Def_Locais_Racks_Trechos!$A$5</f>
        <v>IA-03RaBPM</v>
      </c>
      <c r="F25" s="58" t="str">
        <f t="array" ref="F25">INDEX(Def_Locais_Racks_Trechos!$B$2:$B$1019, MATCH(E25, Def_Locais_Racks_Trechos!$A$2:$A$1019, 0), 1)</f>
        <v>Sala Racks 3</v>
      </c>
      <c r="G25" s="59"/>
      <c r="H25" s="59"/>
      <c r="I25" s="59"/>
      <c r="J25" s="59"/>
      <c r="K25" s="59"/>
      <c r="L25" s="59"/>
      <c r="M25" s="59"/>
      <c r="N25" s="59"/>
      <c r="O25" s="59"/>
    </row>
    <row r="26" ht="15.75" customHeight="1">
      <c r="A26" s="57" t="str">
        <f>Def_SecSub!$A$6</f>
        <v>IA-04RaBPM</v>
      </c>
      <c r="B26" s="57" t="str">
        <f>Def_Equipamentos!$C$68</f>
        <v>TI-AMCFPGAEVR</v>
      </c>
      <c r="C26" s="49"/>
      <c r="D26" s="58" t="str">
        <f t="shared" si="1"/>
        <v>IA-04RaBPM:TI-AMCFPGAEVR</v>
      </c>
      <c r="E26" s="57" t="str">
        <f>Def_Locais_Racks_Trechos!$A$6</f>
        <v>IA-04RaBPM</v>
      </c>
      <c r="F26" s="58" t="str">
        <f t="array" ref="F26">INDEX(Def_Locais_Racks_Trechos!$B$2:$B$1019, MATCH(E26, Def_Locais_Racks_Trechos!$A$2:$A$1019, 0), 1)</f>
        <v>Sala Racks 4</v>
      </c>
      <c r="G26" s="59"/>
      <c r="H26" s="59"/>
      <c r="I26" s="59"/>
      <c r="J26" s="59"/>
      <c r="K26" s="59"/>
      <c r="L26" s="59"/>
      <c r="M26" s="59"/>
      <c r="N26" s="59"/>
      <c r="O26" s="59"/>
    </row>
    <row r="27" ht="15.75" customHeight="1">
      <c r="A27" s="57" t="str">
        <f>Def_SecSub!$A$7</f>
        <v>IA-05RaBPM</v>
      </c>
      <c r="B27" s="57" t="str">
        <f>Def_Equipamentos!$C$68</f>
        <v>TI-AMCFPGAEVR</v>
      </c>
      <c r="C27" s="49"/>
      <c r="D27" s="58" t="str">
        <f t="shared" si="1"/>
        <v>IA-05RaBPM:TI-AMCFPGAEVR</v>
      </c>
      <c r="E27" s="57" t="str">
        <f>Def_Locais_Racks_Trechos!$A$7</f>
        <v>IA-05RaBPM</v>
      </c>
      <c r="F27" s="58" t="str">
        <f t="array" ref="F27">INDEX(Def_Locais_Racks_Trechos!$B$2:$B$1019, MATCH(E27, Def_Locais_Racks_Trechos!$A$2:$A$1019, 0), 1)</f>
        <v>Sala Racks 5</v>
      </c>
      <c r="G27" s="59"/>
      <c r="H27" s="59"/>
      <c r="I27" s="59"/>
      <c r="J27" s="59"/>
      <c r="K27" s="59"/>
      <c r="L27" s="59"/>
      <c r="M27" s="59"/>
      <c r="N27" s="59"/>
      <c r="O27" s="59"/>
    </row>
    <row r="28" ht="15.75" customHeight="1">
      <c r="A28" s="57" t="str">
        <f>Def_SecSub!$A$8</f>
        <v>IA-06RaBPM</v>
      </c>
      <c r="B28" s="57" t="str">
        <f>Def_Equipamentos!$C$68</f>
        <v>TI-AMCFPGAEVR</v>
      </c>
      <c r="C28" s="49"/>
      <c r="D28" s="58" t="str">
        <f t="shared" si="1"/>
        <v>IA-06RaBPM:TI-AMCFPGAEVR</v>
      </c>
      <c r="E28" s="57" t="str">
        <f>Def_Locais_Racks_Trechos!$A$8</f>
        <v>IA-06RaBPM</v>
      </c>
      <c r="F28" s="58" t="str">
        <f t="array" ref="F28">INDEX(Def_Locais_Racks_Trechos!$B$2:$B$1019, MATCH(E28, Def_Locais_Racks_Trechos!$A$2:$A$1019, 0), 1)</f>
        <v>Sala Racks 6</v>
      </c>
      <c r="G28" s="59"/>
      <c r="H28" s="59"/>
      <c r="I28" s="59"/>
      <c r="J28" s="59"/>
      <c r="K28" s="59"/>
      <c r="L28" s="59"/>
      <c r="M28" s="59"/>
      <c r="N28" s="59"/>
      <c r="O28" s="59"/>
    </row>
    <row r="29" ht="15.75" customHeight="1">
      <c r="A29" s="57" t="str">
        <f>Def_SecSub!$A$9</f>
        <v>IA-07RaBPM</v>
      </c>
      <c r="B29" s="57" t="str">
        <f>Def_Equipamentos!$C$68</f>
        <v>TI-AMCFPGAEVR</v>
      </c>
      <c r="C29" s="49"/>
      <c r="D29" s="58" t="str">
        <f t="shared" si="1"/>
        <v>IA-07RaBPM:TI-AMCFPGAEVR</v>
      </c>
      <c r="E29" s="57" t="str">
        <f>Def_Locais_Racks_Trechos!$A$9</f>
        <v>IA-07RaBPM</v>
      </c>
      <c r="F29" s="58" t="str">
        <f t="array" ref="F29">INDEX(Def_Locais_Racks_Trechos!$B$2:$B$1019, MATCH(E29, Def_Locais_Racks_Trechos!$A$2:$A$1019, 0), 1)</f>
        <v>Sala Racks 7</v>
      </c>
      <c r="G29" s="59"/>
      <c r="H29" s="59"/>
      <c r="I29" s="59"/>
      <c r="J29" s="59"/>
      <c r="K29" s="59"/>
      <c r="L29" s="59"/>
      <c r="M29" s="59"/>
      <c r="N29" s="59"/>
      <c r="O29" s="59"/>
    </row>
    <row r="30" ht="15.75" customHeight="1">
      <c r="A30" s="57" t="str">
        <f>Def_SecSub!$A$10</f>
        <v>IA-08RaBPM</v>
      </c>
      <c r="B30" s="57" t="str">
        <f>Def_Equipamentos!$C$68</f>
        <v>TI-AMCFPGAEVR</v>
      </c>
      <c r="C30" s="49"/>
      <c r="D30" s="58" t="str">
        <f t="shared" si="1"/>
        <v>IA-08RaBPM:TI-AMCFPGAEVR</v>
      </c>
      <c r="E30" s="57" t="str">
        <f>Def_Locais_Racks_Trechos!$A$10</f>
        <v>IA-08RaBPM</v>
      </c>
      <c r="F30" s="58" t="str">
        <f t="array" ref="F30">INDEX(Def_Locais_Racks_Trechos!$B$2:$B$1019, MATCH(E30, Def_Locais_Racks_Trechos!$A$2:$A$1019, 0), 1)</f>
        <v>Sala Racks 8</v>
      </c>
      <c r="G30" s="59"/>
      <c r="H30" s="59"/>
      <c r="I30" s="59"/>
      <c r="J30" s="59"/>
      <c r="K30" s="59"/>
      <c r="L30" s="59"/>
      <c r="M30" s="59"/>
      <c r="N30" s="59"/>
      <c r="O30" s="59"/>
    </row>
    <row r="31" ht="15.75" customHeight="1">
      <c r="A31" s="57" t="str">
        <f>Def_SecSub!$A$11</f>
        <v>IA-09RaBPM</v>
      </c>
      <c r="B31" s="57" t="str">
        <f>Def_Equipamentos!$C$68</f>
        <v>TI-AMCFPGAEVR</v>
      </c>
      <c r="C31" s="49"/>
      <c r="D31" s="58" t="str">
        <f t="shared" si="1"/>
        <v>IA-09RaBPM:TI-AMCFPGAEVR</v>
      </c>
      <c r="E31" s="57" t="str">
        <f>Def_Locais_Racks_Trechos!$A$11</f>
        <v>IA-09RaBPM</v>
      </c>
      <c r="F31" s="58" t="str">
        <f t="array" ref="F31">INDEX(Def_Locais_Racks_Trechos!$B$2:$B$1019, MATCH(E31, Def_Locais_Racks_Trechos!$A$2:$A$1019, 0), 1)</f>
        <v>Sala Racks 9</v>
      </c>
      <c r="G31" s="59"/>
      <c r="H31" s="59"/>
      <c r="I31" s="59"/>
      <c r="J31" s="59"/>
      <c r="K31" s="59"/>
      <c r="L31" s="59"/>
      <c r="M31" s="59"/>
      <c r="N31" s="59"/>
      <c r="O31" s="59"/>
    </row>
    <row r="32" ht="15.75" customHeight="1">
      <c r="A32" s="57" t="str">
        <f>Def_SecSub!$A$12</f>
        <v>IA-10RaBPM</v>
      </c>
      <c r="B32" s="57" t="str">
        <f>Def_Equipamentos!$C$68</f>
        <v>TI-AMCFPGAEVR</v>
      </c>
      <c r="C32" s="49"/>
      <c r="D32" s="58" t="str">
        <f t="shared" si="1"/>
        <v>IA-10RaBPM:TI-AMCFPGAEVR</v>
      </c>
      <c r="E32" s="57" t="str">
        <f>Def_Locais_Racks_Trechos!$A$12</f>
        <v>IA-10RaBPM</v>
      </c>
      <c r="F32" s="58" t="str">
        <f t="array" ref="F32">INDEX(Def_Locais_Racks_Trechos!$B$2:$B$1019, MATCH(E32, Def_Locais_Racks_Trechos!$A$2:$A$1019, 0), 1)</f>
        <v>Sala Racks 10</v>
      </c>
      <c r="G32" s="59"/>
      <c r="H32" s="59"/>
      <c r="I32" s="59"/>
      <c r="J32" s="59"/>
      <c r="K32" s="59"/>
      <c r="L32" s="59"/>
      <c r="M32" s="59"/>
      <c r="N32" s="59"/>
      <c r="O32" s="59"/>
    </row>
    <row r="33" ht="15.75" customHeight="1">
      <c r="A33" s="57" t="str">
        <f>Def_SecSub!$A$13</f>
        <v>IA-11RaBPM</v>
      </c>
      <c r="B33" s="57" t="str">
        <f>Def_Equipamentos!$C$68</f>
        <v>TI-AMCFPGAEVR</v>
      </c>
      <c r="C33" s="49"/>
      <c r="D33" s="58" t="str">
        <f t="shared" si="1"/>
        <v>IA-11RaBPM:TI-AMCFPGAEVR</v>
      </c>
      <c r="E33" s="57" t="str">
        <f>Def_Locais_Racks_Trechos!$A$13</f>
        <v>IA-11RaBPM</v>
      </c>
      <c r="F33" s="58" t="str">
        <f t="array" ref="F33">INDEX(Def_Locais_Racks_Trechos!$B$2:$B$1019, MATCH(E33, Def_Locais_Racks_Trechos!$A$2:$A$1019, 0), 1)</f>
        <v>Sala Racks 11</v>
      </c>
      <c r="G33" s="59"/>
      <c r="H33" s="59"/>
      <c r="I33" s="59"/>
      <c r="J33" s="59"/>
      <c r="K33" s="59"/>
      <c r="L33" s="59"/>
      <c r="M33" s="59"/>
      <c r="N33" s="59"/>
      <c r="O33" s="59"/>
    </row>
    <row r="34" ht="15.75" customHeight="1">
      <c r="A34" s="57" t="str">
        <f>Def_SecSub!$A$14</f>
        <v>IA-12RaBPM</v>
      </c>
      <c r="B34" s="57" t="str">
        <f>Def_Equipamentos!$C$68</f>
        <v>TI-AMCFPGAEVR</v>
      </c>
      <c r="C34" s="49"/>
      <c r="D34" s="58" t="str">
        <f t="shared" si="1"/>
        <v>IA-12RaBPM:TI-AMCFPGAEVR</v>
      </c>
      <c r="E34" s="57" t="str">
        <f>Def_Locais_Racks_Trechos!$A$14</f>
        <v>IA-12RaBPM</v>
      </c>
      <c r="F34" s="58" t="str">
        <f t="array" ref="F34">INDEX(Def_Locais_Racks_Trechos!$B$2:$B$1019, MATCH(E34, Def_Locais_Racks_Trechos!$A$2:$A$1019, 0), 1)</f>
        <v>Sala Racks 12</v>
      </c>
      <c r="G34" s="59"/>
      <c r="H34" s="59"/>
      <c r="I34" s="59"/>
      <c r="J34" s="59"/>
      <c r="K34" s="59"/>
      <c r="L34" s="59"/>
      <c r="M34" s="59"/>
      <c r="N34" s="59"/>
      <c r="O34" s="59"/>
    </row>
    <row r="35" ht="15.75" customHeight="1">
      <c r="A35" s="57" t="str">
        <f>Def_SecSub!$A$15</f>
        <v>IA-13RaBPM</v>
      </c>
      <c r="B35" s="57" t="str">
        <f>Def_Equipamentos!$C$68</f>
        <v>TI-AMCFPGAEVR</v>
      </c>
      <c r="C35" s="49"/>
      <c r="D35" s="58" t="str">
        <f t="shared" si="1"/>
        <v>IA-13RaBPM:TI-AMCFPGAEVR</v>
      </c>
      <c r="E35" s="57" t="str">
        <f>Def_Locais_Racks_Trechos!$A$15</f>
        <v>IA-13RaBPM</v>
      </c>
      <c r="F35" s="58" t="str">
        <f t="array" ref="F35">INDEX(Def_Locais_Racks_Trechos!$B$2:$B$1019, MATCH(E35, Def_Locais_Racks_Trechos!$A$2:$A$1019, 0), 1)</f>
        <v>Sala Racks 13</v>
      </c>
      <c r="G35" s="59"/>
      <c r="H35" s="59"/>
      <c r="I35" s="59"/>
      <c r="J35" s="59"/>
      <c r="K35" s="59"/>
      <c r="L35" s="59"/>
      <c r="M35" s="59"/>
      <c r="N35" s="59"/>
      <c r="O35" s="59"/>
    </row>
    <row r="36" ht="15.75" customHeight="1">
      <c r="A36" s="57" t="str">
        <f>Def_SecSub!$A$16</f>
        <v>IA-14RaBPM</v>
      </c>
      <c r="B36" s="57" t="str">
        <f>Def_Equipamentos!$C$68</f>
        <v>TI-AMCFPGAEVR</v>
      </c>
      <c r="C36" s="49"/>
      <c r="D36" s="58" t="str">
        <f t="shared" si="1"/>
        <v>IA-14RaBPM:TI-AMCFPGAEVR</v>
      </c>
      <c r="E36" s="57" t="str">
        <f>Def_Locais_Racks_Trechos!$A$16</f>
        <v>IA-14RaBPM</v>
      </c>
      <c r="F36" s="58" t="str">
        <f t="array" ref="F36">INDEX(Def_Locais_Racks_Trechos!$B$2:$B$1019, MATCH(E36, Def_Locais_Racks_Trechos!$A$2:$A$1019, 0), 1)</f>
        <v>Sala Racks 14</v>
      </c>
      <c r="G36" s="59"/>
      <c r="H36" s="59"/>
      <c r="I36" s="59"/>
      <c r="J36" s="59"/>
      <c r="K36" s="59"/>
      <c r="L36" s="59"/>
      <c r="M36" s="59"/>
      <c r="N36" s="59"/>
      <c r="O36" s="59"/>
    </row>
    <row r="37" ht="15.75" customHeight="1">
      <c r="A37" s="57" t="str">
        <f>Def_SecSub!$A$17</f>
        <v>IA-15RaBPM</v>
      </c>
      <c r="B37" s="57" t="str">
        <f>Def_Equipamentos!$C$68</f>
        <v>TI-AMCFPGAEVR</v>
      </c>
      <c r="C37" s="49"/>
      <c r="D37" s="58" t="str">
        <f t="shared" si="1"/>
        <v>IA-15RaBPM:TI-AMCFPGAEVR</v>
      </c>
      <c r="E37" s="57" t="str">
        <f>Def_Locais_Racks_Trechos!$A$17</f>
        <v>IA-15RaBPM</v>
      </c>
      <c r="F37" s="58" t="str">
        <f t="array" ref="F37">INDEX(Def_Locais_Racks_Trechos!$B$2:$B$1019, MATCH(E37, Def_Locais_Racks_Trechos!$A$2:$A$1019, 0), 1)</f>
        <v>Sala Racks 15</v>
      </c>
      <c r="G37" s="59"/>
      <c r="H37" s="59"/>
      <c r="I37" s="59"/>
      <c r="J37" s="59"/>
      <c r="K37" s="59"/>
      <c r="L37" s="59"/>
      <c r="M37" s="59"/>
      <c r="N37" s="59"/>
      <c r="O37" s="59"/>
    </row>
    <row r="38" ht="15.75" customHeight="1">
      <c r="A38" s="57" t="str">
        <f>Def_SecSub!$A$18</f>
        <v>IA-16RaBPM</v>
      </c>
      <c r="B38" s="57" t="str">
        <f>Def_Equipamentos!$C$68</f>
        <v>TI-AMCFPGAEVR</v>
      </c>
      <c r="C38" s="49"/>
      <c r="D38" s="58" t="str">
        <f t="shared" si="1"/>
        <v>IA-16RaBPM:TI-AMCFPGAEVR</v>
      </c>
      <c r="E38" s="57" t="str">
        <f>Def_Locais_Racks_Trechos!$A$18</f>
        <v>IA-16RaBPM</v>
      </c>
      <c r="F38" s="58" t="str">
        <f t="array" ref="F38">INDEX(Def_Locais_Racks_Trechos!$B$2:$B$1019, MATCH(E38, Def_Locais_Racks_Trechos!$A$2:$A$1019, 0), 1)</f>
        <v>Sala Racks 16</v>
      </c>
      <c r="G38" s="59"/>
      <c r="H38" s="59"/>
      <c r="I38" s="59"/>
      <c r="J38" s="59"/>
      <c r="K38" s="59"/>
      <c r="L38" s="59"/>
      <c r="M38" s="59"/>
      <c r="N38" s="59"/>
      <c r="O38" s="59"/>
    </row>
    <row r="39" ht="15.75" customHeight="1">
      <c r="A39" s="57" t="str">
        <f>Def_SecSub!$A$19</f>
        <v>IA-17RaBPM</v>
      </c>
      <c r="B39" s="57" t="str">
        <f>Def_Equipamentos!$C$68</f>
        <v>TI-AMCFPGAEVR</v>
      </c>
      <c r="C39" s="49"/>
      <c r="D39" s="58" t="str">
        <f t="shared" si="1"/>
        <v>IA-17RaBPM:TI-AMCFPGAEVR</v>
      </c>
      <c r="E39" s="57" t="str">
        <f>Def_Locais_Racks_Trechos!$A$19</f>
        <v>IA-17RaBPM</v>
      </c>
      <c r="F39" s="58" t="str">
        <f t="array" ref="F39">INDEX(Def_Locais_Racks_Trechos!$B$2:$B$1019, MATCH(E39, Def_Locais_Racks_Trechos!$A$2:$A$1019, 0), 1)</f>
        <v>Sala Racks 17</v>
      </c>
      <c r="G39" s="59"/>
      <c r="H39" s="59"/>
      <c r="I39" s="59"/>
      <c r="J39" s="59"/>
      <c r="K39" s="59"/>
      <c r="L39" s="59"/>
      <c r="M39" s="59"/>
      <c r="N39" s="59"/>
      <c r="O39" s="59"/>
    </row>
    <row r="40" ht="15.75" customHeight="1">
      <c r="A40" s="57" t="str">
        <f>Def_SecSub!$A$20</f>
        <v>IA-18RaBPM</v>
      </c>
      <c r="B40" s="57" t="str">
        <f>Def_Equipamentos!$C$68</f>
        <v>TI-AMCFPGAEVR</v>
      </c>
      <c r="C40" s="49"/>
      <c r="D40" s="58" t="str">
        <f t="shared" si="1"/>
        <v>IA-18RaBPM:TI-AMCFPGAEVR</v>
      </c>
      <c r="E40" s="57" t="str">
        <f>Def_Locais_Racks_Trechos!$A$20</f>
        <v>IA-18RaBPM</v>
      </c>
      <c r="F40" s="58" t="str">
        <f t="array" ref="F40">INDEX(Def_Locais_Racks_Trechos!$B$2:$B$1019, MATCH(E40, Def_Locais_Racks_Trechos!$A$2:$A$1019, 0), 1)</f>
        <v>Sala Racks 18 parte 1</v>
      </c>
      <c r="G40" s="59"/>
      <c r="H40" s="59"/>
      <c r="I40" s="59"/>
      <c r="J40" s="59"/>
      <c r="K40" s="59"/>
      <c r="L40" s="59"/>
      <c r="M40" s="59"/>
      <c r="N40" s="59"/>
      <c r="O40" s="59"/>
    </row>
    <row r="41" ht="15.75" customHeight="1">
      <c r="A41" s="57" t="str">
        <f>Def_SecSub!$A$21</f>
        <v>IA-19RaBPM</v>
      </c>
      <c r="B41" s="57" t="str">
        <f>Def_Equipamentos!$C$68</f>
        <v>TI-AMCFPGAEVR</v>
      </c>
      <c r="C41" s="49"/>
      <c r="D41" s="58" t="str">
        <f t="shared" si="1"/>
        <v>IA-19RaBPM:TI-AMCFPGAEVR</v>
      </c>
      <c r="E41" s="57" t="str">
        <f>Def_Locais_Racks_Trechos!$A$21</f>
        <v>IA-19RaBPM</v>
      </c>
      <c r="F41" s="58" t="str">
        <f t="array" ref="F41">INDEX(Def_Locais_Racks_Trechos!$B$2:$B$1019, MATCH(E41, Def_Locais_Racks_Trechos!$A$2:$A$1019, 0), 1)</f>
        <v>Sala Racks 18 parte 2</v>
      </c>
      <c r="G41" s="59"/>
      <c r="H41" s="59"/>
      <c r="I41" s="59"/>
      <c r="J41" s="59"/>
      <c r="K41" s="59"/>
      <c r="L41" s="59"/>
      <c r="M41" s="59"/>
      <c r="N41" s="59"/>
      <c r="O41" s="59"/>
    </row>
    <row r="42" ht="15.75" customHeight="1">
      <c r="A42" s="57" t="str">
        <f>Def_SecSub!$A$22</f>
        <v>IA-20RaBPM</v>
      </c>
      <c r="B42" s="57" t="str">
        <f>Def_Equipamentos!$C$68</f>
        <v>TI-AMCFPGAEVR</v>
      </c>
      <c r="C42" s="49"/>
      <c r="D42" s="58" t="str">
        <f t="shared" si="1"/>
        <v>IA-20RaBPM:TI-AMCFPGAEVR</v>
      </c>
      <c r="E42" s="57" t="str">
        <f>Def_Locais_Racks_Trechos!$A$22</f>
        <v>IA-20RaBPM</v>
      </c>
      <c r="F42" s="58" t="str">
        <f t="array" ref="F42">INDEX(Def_Locais_Racks_Trechos!$B$2:$B$1019, MATCH(E42, Def_Locais_Racks_Trechos!$A$2:$A$1019, 0), 1)</f>
        <v>Sala Racks 19&amp;20</v>
      </c>
      <c r="G42" s="59"/>
      <c r="H42" s="59"/>
      <c r="I42" s="59"/>
      <c r="J42" s="59"/>
      <c r="K42" s="59"/>
      <c r="L42" s="59"/>
      <c r="M42" s="59"/>
      <c r="N42" s="59"/>
      <c r="O42" s="59"/>
    </row>
    <row r="43" ht="15.75" customHeight="1">
      <c r="A43" s="57" t="str">
        <f>Def_SecSub!$A$23</f>
        <v>IA-20RaBPMTL</v>
      </c>
      <c r="B43" s="57" t="str">
        <f>Def_Equipamentos!$C$68</f>
        <v>TI-AMCFPGAEVR</v>
      </c>
      <c r="C43" s="49"/>
      <c r="D43" s="58" t="str">
        <f t="shared" si="1"/>
        <v>IA-20RaBPMTL:TI-AMCFPGAEVR</v>
      </c>
      <c r="E43" s="57" t="str">
        <f>Def_Locais_Racks_Trechos!$A$23</f>
        <v>IA-20RaBPMTL</v>
      </c>
      <c r="F43" s="58" t="str">
        <f t="array" ref="F43">INDEX(Def_Locais_Racks_Trechos!$B$2:$B$1019, MATCH(E43, Def_Locais_Racks_Trechos!$A$2:$A$1019, 0), 1)</f>
        <v>Sala Racks 19&amp;20</v>
      </c>
      <c r="G43" s="59"/>
      <c r="H43" s="59"/>
      <c r="I43" s="59"/>
      <c r="J43" s="59"/>
      <c r="K43" s="59"/>
      <c r="L43" s="59"/>
      <c r="M43" s="59"/>
      <c r="N43" s="59"/>
      <c r="O43" s="59"/>
    </row>
    <row r="44" ht="15.75" customHeight="1">
      <c r="A44" s="57" t="str">
        <f>Def_SecSub!$A$92</f>
        <v>SI-Glob</v>
      </c>
      <c r="B44" s="57" t="str">
        <f>Def_Equipamentos!$C$22</f>
        <v>DI-FOFBCtrl</v>
      </c>
      <c r="C44" s="49"/>
      <c r="D44" s="58" t="str">
        <f t="shared" si="1"/>
        <v>SI-Glob:DI-FOFBCtrl</v>
      </c>
      <c r="E44" s="57" t="str">
        <f>Def_Locais_Racks_Trechos!$A$29</f>
        <v>CA-RaCtrl</v>
      </c>
      <c r="F44" s="58" t="str">
        <f t="array" ref="F44">INDEX(Def_Locais_Racks_Trechos!$B$2:$B$1019, MATCH(E44, Def_Locais_Racks_Trechos!$A$2:$A$1019, 0), 1)</f>
        <v>Sala de Conectividade</v>
      </c>
      <c r="G44" s="59"/>
      <c r="H44" s="59"/>
      <c r="I44" s="59"/>
      <c r="J44" s="59"/>
      <c r="K44" s="59"/>
      <c r="L44" s="59"/>
      <c r="M44" s="59"/>
      <c r="N44" s="59"/>
      <c r="O44" s="59"/>
    </row>
    <row r="45" ht="15.75" customHeight="1">
      <c r="A45" s="63" t="str">
        <f>Def_SecSub!$A$105</f>
        <v>LA-BI</v>
      </c>
      <c r="B45" s="63" t="str">
        <f>Def_Equipamentos!$C$168</f>
        <v>H1FO</v>
      </c>
      <c r="C45" s="6">
        <v>1.0</v>
      </c>
      <c r="D45" s="58" t="str">
        <f t="shared" si="1"/>
        <v>LA-BI:H1FO-1</v>
      </c>
      <c r="E45" s="57" t="str">
        <f>Def_Locais_Racks_Trechos!$A$71</f>
        <v>LA-BIH01RACK2</v>
      </c>
      <c r="F45" s="58" t="str">
        <f t="array" ref="F45">INDEX(Def_Locais_Racks_Trechos!$B$2:$B$1019, MATCH(E45, Def_Locais_Racks_Trechos!$A$2:$A$1019, 0), 1)</f>
        <v>Sala Racks do LINAC</v>
      </c>
      <c r="G45" s="65" t="s">
        <v>99</v>
      </c>
      <c r="H45" s="65"/>
      <c r="I45" s="65"/>
      <c r="J45" s="65"/>
      <c r="K45" s="65"/>
      <c r="L45" s="65"/>
      <c r="M45" s="65"/>
      <c r="N45" s="65"/>
      <c r="O45" s="65"/>
    </row>
    <row r="46" ht="15.75" customHeight="1">
      <c r="A46" s="57" t="str">
        <f>Def_SecSub!$A$30</f>
        <v>IA-01RaCtrl</v>
      </c>
      <c r="B46" s="57" t="str">
        <f>Def_Equipamentos!$C$89</f>
        <v>CO-FibPatch</v>
      </c>
      <c r="C46" s="49"/>
      <c r="D46" s="58" t="str">
        <f t="shared" si="1"/>
        <v>IA-01RaCtrl:CO-FibPatch</v>
      </c>
      <c r="E46" s="57" t="str">
        <f>Def_Locais_Racks_Trechos!$A$30</f>
        <v>IA-01RaCtrl</v>
      </c>
      <c r="F46" s="58" t="str">
        <f t="array" ref="F46">INDEX(Def_Locais_Racks_Trechos!$B$2:$B$1019, MATCH(E46, Def_Locais_Racks_Trechos!$A$2:$A$1019, 0), 1)</f>
        <v>Sala Racks 1</v>
      </c>
      <c r="G46" s="59"/>
      <c r="H46" s="59"/>
      <c r="I46" s="59"/>
      <c r="J46" s="59"/>
      <c r="K46" s="59"/>
      <c r="L46" s="59"/>
      <c r="M46" s="59"/>
      <c r="N46" s="59"/>
      <c r="O46" s="59"/>
    </row>
    <row r="47" ht="15.75" customHeight="1">
      <c r="A47" s="57" t="str">
        <f>Def_SecSub!$A$31</f>
        <v>IA-02RaCtrl</v>
      </c>
      <c r="B47" s="57" t="str">
        <f>Def_Equipamentos!$C$89</f>
        <v>CO-FibPatch</v>
      </c>
      <c r="C47" s="49"/>
      <c r="D47" s="58" t="str">
        <f t="shared" si="1"/>
        <v>IA-02RaCtrl:CO-FibPatch</v>
      </c>
      <c r="E47" s="57" t="str">
        <f>Def_Locais_Racks_Trechos!$A$31</f>
        <v>IA-02RaCtrl</v>
      </c>
      <c r="F47" s="58" t="str">
        <f t="array" ref="F47">INDEX(Def_Locais_Racks_Trechos!$B$2:$B$1019, MATCH(E47, Def_Locais_Racks_Trechos!$A$2:$A$1019, 0), 1)</f>
        <v>Sala Racks 2</v>
      </c>
      <c r="G47" s="59"/>
      <c r="H47" s="59"/>
      <c r="I47" s="59"/>
      <c r="J47" s="59"/>
      <c r="K47" s="59"/>
      <c r="L47" s="59"/>
      <c r="M47" s="59"/>
      <c r="N47" s="59"/>
      <c r="O47" s="59"/>
    </row>
    <row r="48" ht="15.75" customHeight="1">
      <c r="A48" s="57" t="str">
        <f>Def_SecSub!$A$32</f>
        <v>IA-03RaCtrl</v>
      </c>
      <c r="B48" s="57" t="str">
        <f>Def_Equipamentos!$C$89</f>
        <v>CO-FibPatch</v>
      </c>
      <c r="C48" s="49"/>
      <c r="D48" s="58" t="str">
        <f t="shared" si="1"/>
        <v>IA-03RaCtrl:CO-FibPatch</v>
      </c>
      <c r="E48" s="57" t="str">
        <f>Def_Locais_Racks_Trechos!$A$32</f>
        <v>IA-03RaCtrl</v>
      </c>
      <c r="F48" s="58" t="str">
        <f t="array" ref="F48">INDEX(Def_Locais_Racks_Trechos!$B$2:$B$1019, MATCH(E48, Def_Locais_Racks_Trechos!$A$2:$A$1019, 0), 1)</f>
        <v>Sala Racks 3</v>
      </c>
      <c r="G48" s="59"/>
      <c r="H48" s="59"/>
      <c r="I48" s="59"/>
      <c r="J48" s="59"/>
      <c r="K48" s="59"/>
      <c r="L48" s="59"/>
      <c r="M48" s="59"/>
      <c r="N48" s="59"/>
      <c r="O48" s="59"/>
    </row>
    <row r="49" ht="15.75" customHeight="1">
      <c r="A49" s="57" t="str">
        <f>Def_SecSub!$A$33</f>
        <v>IA-04RaCtrl</v>
      </c>
      <c r="B49" s="57" t="str">
        <f>Def_Equipamentos!$C$89</f>
        <v>CO-FibPatch</v>
      </c>
      <c r="C49" s="49"/>
      <c r="D49" s="58" t="str">
        <f t="shared" si="1"/>
        <v>IA-04RaCtrl:CO-FibPatch</v>
      </c>
      <c r="E49" s="57" t="str">
        <f>Def_Locais_Racks_Trechos!$A$33</f>
        <v>IA-04RaCtrl</v>
      </c>
      <c r="F49" s="58" t="str">
        <f t="array" ref="F49">INDEX(Def_Locais_Racks_Trechos!$B$2:$B$1019, MATCH(E49, Def_Locais_Racks_Trechos!$A$2:$A$1019, 0), 1)</f>
        <v>Sala Racks 4</v>
      </c>
      <c r="G49" s="59"/>
      <c r="H49" s="59"/>
      <c r="I49" s="59"/>
      <c r="J49" s="59"/>
      <c r="K49" s="59"/>
      <c r="L49" s="59"/>
      <c r="M49" s="59"/>
      <c r="N49" s="59"/>
      <c r="O49" s="59"/>
    </row>
    <row r="50" ht="15.75" customHeight="1">
      <c r="A50" s="57" t="str">
        <f>Def_SecSub!$A$34</f>
        <v>IA-05RaCtrl</v>
      </c>
      <c r="B50" s="57" t="str">
        <f>Def_Equipamentos!$C$89</f>
        <v>CO-FibPatch</v>
      </c>
      <c r="C50" s="49"/>
      <c r="D50" s="58" t="str">
        <f t="shared" si="1"/>
        <v>IA-05RaCtrl:CO-FibPatch</v>
      </c>
      <c r="E50" s="57" t="str">
        <f>Def_Locais_Racks_Trechos!$A$34</f>
        <v>IA-05RaCtrl</v>
      </c>
      <c r="F50" s="58" t="str">
        <f t="array" ref="F50">INDEX(Def_Locais_Racks_Trechos!$B$2:$B$1019, MATCH(E50, Def_Locais_Racks_Trechos!$A$2:$A$1019, 0), 1)</f>
        <v>Sala Racks 5</v>
      </c>
      <c r="G50" s="59"/>
      <c r="H50" s="59"/>
      <c r="I50" s="59"/>
      <c r="J50" s="59"/>
      <c r="K50" s="59"/>
      <c r="L50" s="59"/>
      <c r="M50" s="59"/>
      <c r="N50" s="59"/>
      <c r="O50" s="59"/>
    </row>
    <row r="51" ht="15.75" customHeight="1">
      <c r="A51" s="57" t="str">
        <f>Def_SecSub!$A$35</f>
        <v>IA-06RaCtrl</v>
      </c>
      <c r="B51" s="57" t="str">
        <f>Def_Equipamentos!$C$89</f>
        <v>CO-FibPatch</v>
      </c>
      <c r="C51" s="49"/>
      <c r="D51" s="58" t="str">
        <f t="shared" si="1"/>
        <v>IA-06RaCtrl:CO-FibPatch</v>
      </c>
      <c r="E51" s="57" t="str">
        <f>Def_Locais_Racks_Trechos!$A$35</f>
        <v>IA-06RaCtrl</v>
      </c>
      <c r="F51" s="58" t="str">
        <f t="array" ref="F51">INDEX(Def_Locais_Racks_Trechos!$B$2:$B$1019, MATCH(E51, Def_Locais_Racks_Trechos!$A$2:$A$1019, 0), 1)</f>
        <v>Sala Racks 6</v>
      </c>
      <c r="G51" s="59"/>
      <c r="H51" s="59"/>
      <c r="I51" s="59"/>
      <c r="J51" s="59"/>
      <c r="K51" s="59"/>
      <c r="L51" s="59"/>
      <c r="M51" s="59"/>
      <c r="N51" s="59"/>
      <c r="O51" s="59"/>
    </row>
    <row r="52" ht="15.75" customHeight="1">
      <c r="A52" s="57" t="str">
        <f>Def_SecSub!$A$36</f>
        <v>IA-07RaCtrl</v>
      </c>
      <c r="B52" s="57" t="str">
        <f>Def_Equipamentos!$C$89</f>
        <v>CO-FibPatch</v>
      </c>
      <c r="C52" s="49"/>
      <c r="D52" s="58" t="str">
        <f t="shared" si="1"/>
        <v>IA-07RaCtrl:CO-FibPatch</v>
      </c>
      <c r="E52" s="57" t="str">
        <f>Def_Locais_Racks_Trechos!$A$36</f>
        <v>IA-07RaCtrl</v>
      </c>
      <c r="F52" s="58" t="str">
        <f t="array" ref="F52">INDEX(Def_Locais_Racks_Trechos!$B$2:$B$1019, MATCH(E52, Def_Locais_Racks_Trechos!$A$2:$A$1019, 0), 1)</f>
        <v>Sala Racks 7</v>
      </c>
      <c r="G52" s="59"/>
      <c r="H52" s="59"/>
      <c r="I52" s="59"/>
      <c r="J52" s="59"/>
      <c r="K52" s="59"/>
      <c r="L52" s="59"/>
      <c r="M52" s="59"/>
      <c r="N52" s="59"/>
      <c r="O52" s="59"/>
    </row>
    <row r="53" ht="15.75" customHeight="1">
      <c r="A53" s="57" t="str">
        <f>Def_SecSub!$A$37</f>
        <v>IA-08RaCtrl</v>
      </c>
      <c r="B53" s="57" t="str">
        <f>Def_Equipamentos!$C$89</f>
        <v>CO-FibPatch</v>
      </c>
      <c r="C53" s="49"/>
      <c r="D53" s="58" t="str">
        <f t="shared" si="1"/>
        <v>IA-08RaCtrl:CO-FibPatch</v>
      </c>
      <c r="E53" s="57" t="str">
        <f>Def_Locais_Racks_Trechos!$A$37</f>
        <v>IA-08RaCtrl</v>
      </c>
      <c r="F53" s="58" t="str">
        <f t="array" ref="F53">INDEX(Def_Locais_Racks_Trechos!$B$2:$B$1019, MATCH(E53, Def_Locais_Racks_Trechos!$A$2:$A$1019, 0), 1)</f>
        <v>Sala Racks 8</v>
      </c>
      <c r="G53" s="59"/>
      <c r="H53" s="59"/>
      <c r="I53" s="59"/>
      <c r="J53" s="59"/>
      <c r="K53" s="59"/>
      <c r="L53" s="59"/>
      <c r="M53" s="59"/>
      <c r="N53" s="59"/>
      <c r="O53" s="59"/>
    </row>
    <row r="54" ht="15.75" customHeight="1">
      <c r="A54" s="57" t="str">
        <f>Def_SecSub!$A$38</f>
        <v>IA-09RaCtrl</v>
      </c>
      <c r="B54" s="57" t="str">
        <f>Def_Equipamentos!$C$89</f>
        <v>CO-FibPatch</v>
      </c>
      <c r="C54" s="49"/>
      <c r="D54" s="58" t="str">
        <f t="shared" si="1"/>
        <v>IA-09RaCtrl:CO-FibPatch</v>
      </c>
      <c r="E54" s="57" t="str">
        <f>Def_Locais_Racks_Trechos!$A$38</f>
        <v>IA-09RaCtrl</v>
      </c>
      <c r="F54" s="58" t="str">
        <f t="array" ref="F54">INDEX(Def_Locais_Racks_Trechos!$B$2:$B$1019, MATCH(E54, Def_Locais_Racks_Trechos!$A$2:$A$1019, 0), 1)</f>
        <v>Sala Racks 9</v>
      </c>
      <c r="G54" s="59"/>
      <c r="H54" s="59"/>
      <c r="I54" s="59"/>
      <c r="J54" s="59"/>
      <c r="K54" s="59"/>
      <c r="L54" s="59"/>
      <c r="M54" s="59"/>
      <c r="N54" s="59"/>
      <c r="O54" s="59"/>
    </row>
    <row r="55" ht="15.75" customHeight="1">
      <c r="A55" s="57" t="str">
        <f>Def_SecSub!$A$39</f>
        <v>IA-10RaCtrl</v>
      </c>
      <c r="B55" s="57" t="str">
        <f>Def_Equipamentos!$C$89</f>
        <v>CO-FibPatch</v>
      </c>
      <c r="C55" s="49"/>
      <c r="D55" s="58" t="str">
        <f t="shared" si="1"/>
        <v>IA-10RaCtrl:CO-FibPatch</v>
      </c>
      <c r="E55" s="57" t="str">
        <f>Def_Locais_Racks_Trechos!$A$39</f>
        <v>IA-10RaCtrl</v>
      </c>
      <c r="F55" s="58" t="str">
        <f t="array" ref="F55">INDEX(Def_Locais_Racks_Trechos!$B$2:$B$1019, MATCH(E55, Def_Locais_Racks_Trechos!$A$2:$A$1019, 0), 1)</f>
        <v>Sala Racks 10</v>
      </c>
      <c r="G55" s="59"/>
      <c r="H55" s="59"/>
      <c r="I55" s="59"/>
      <c r="J55" s="59"/>
      <c r="K55" s="59"/>
      <c r="L55" s="59"/>
      <c r="M55" s="59"/>
      <c r="N55" s="59"/>
      <c r="O55" s="59"/>
    </row>
    <row r="56" ht="15.75" customHeight="1">
      <c r="A56" s="57" t="str">
        <f>Def_SecSub!$A$40</f>
        <v>IA-11RaCtrl</v>
      </c>
      <c r="B56" s="57" t="str">
        <f>Def_Equipamentos!$C$89</f>
        <v>CO-FibPatch</v>
      </c>
      <c r="C56" s="49"/>
      <c r="D56" s="58" t="str">
        <f t="shared" si="1"/>
        <v>IA-11RaCtrl:CO-FibPatch</v>
      </c>
      <c r="E56" s="57" t="str">
        <f>Def_Locais_Racks_Trechos!$A$40</f>
        <v>IA-11RaCtrl</v>
      </c>
      <c r="F56" s="58" t="str">
        <f t="array" ref="F56">INDEX(Def_Locais_Racks_Trechos!$B$2:$B$1019, MATCH(E56, Def_Locais_Racks_Trechos!$A$2:$A$1019, 0), 1)</f>
        <v>Sala Racks 11</v>
      </c>
      <c r="G56" s="59"/>
      <c r="H56" s="59"/>
      <c r="I56" s="59"/>
      <c r="J56" s="59"/>
      <c r="K56" s="59"/>
      <c r="L56" s="59"/>
      <c r="M56" s="59"/>
      <c r="N56" s="59"/>
      <c r="O56" s="59"/>
    </row>
    <row r="57" ht="15.75" customHeight="1">
      <c r="A57" s="57" t="str">
        <f>Def_SecSub!$A$41</f>
        <v>IA-12RaCtrl</v>
      </c>
      <c r="B57" s="57" t="str">
        <f>Def_Equipamentos!$C$89</f>
        <v>CO-FibPatch</v>
      </c>
      <c r="C57" s="49"/>
      <c r="D57" s="58" t="str">
        <f t="shared" si="1"/>
        <v>IA-12RaCtrl:CO-FibPatch</v>
      </c>
      <c r="E57" s="57" t="str">
        <f>Def_Locais_Racks_Trechos!$A$41</f>
        <v>IA-12RaCtrl</v>
      </c>
      <c r="F57" s="58" t="str">
        <f t="array" ref="F57">INDEX(Def_Locais_Racks_Trechos!$B$2:$B$1019, MATCH(E57, Def_Locais_Racks_Trechos!$A$2:$A$1019, 0), 1)</f>
        <v>Sala Racks 12</v>
      </c>
      <c r="G57" s="59"/>
      <c r="H57" s="59"/>
      <c r="I57" s="59"/>
      <c r="J57" s="59"/>
      <c r="K57" s="59"/>
      <c r="L57" s="59"/>
      <c r="M57" s="59"/>
      <c r="N57" s="59"/>
      <c r="O57" s="59"/>
    </row>
    <row r="58" ht="15.75" customHeight="1">
      <c r="A58" s="57" t="str">
        <f>Def_SecSub!$A$42</f>
        <v>IA-13RaCtrl</v>
      </c>
      <c r="B58" s="57" t="str">
        <f>Def_Equipamentos!$C$89</f>
        <v>CO-FibPatch</v>
      </c>
      <c r="C58" s="49"/>
      <c r="D58" s="58" t="str">
        <f t="shared" si="1"/>
        <v>IA-13RaCtrl:CO-FibPatch</v>
      </c>
      <c r="E58" s="57" t="str">
        <f>Def_Locais_Racks_Trechos!$A$42</f>
        <v>IA-13RaCtrl</v>
      </c>
      <c r="F58" s="58" t="str">
        <f t="array" ref="F58">INDEX(Def_Locais_Racks_Trechos!$B$2:$B$1019, MATCH(E58, Def_Locais_Racks_Trechos!$A$2:$A$1019, 0), 1)</f>
        <v>Sala Racks 13</v>
      </c>
      <c r="G58" s="59"/>
      <c r="H58" s="59"/>
      <c r="I58" s="59"/>
      <c r="J58" s="59"/>
      <c r="K58" s="59"/>
      <c r="L58" s="59"/>
      <c r="M58" s="59"/>
      <c r="N58" s="59"/>
      <c r="O58" s="59"/>
    </row>
    <row r="59" ht="15.75" customHeight="1">
      <c r="A59" s="57" t="str">
        <f>Def_SecSub!$A$43</f>
        <v>IA-14RaCtrl</v>
      </c>
      <c r="B59" s="57" t="str">
        <f>Def_Equipamentos!$C$89</f>
        <v>CO-FibPatch</v>
      </c>
      <c r="C59" s="49"/>
      <c r="D59" s="58" t="str">
        <f t="shared" si="1"/>
        <v>IA-14RaCtrl:CO-FibPatch</v>
      </c>
      <c r="E59" s="57" t="str">
        <f>Def_Locais_Racks_Trechos!$A$43</f>
        <v>IA-14RaCtrl</v>
      </c>
      <c r="F59" s="58" t="str">
        <f t="array" ref="F59">INDEX(Def_Locais_Racks_Trechos!$B$2:$B$1019, MATCH(E59, Def_Locais_Racks_Trechos!$A$2:$A$1019, 0), 1)</f>
        <v>Sala Racks 14</v>
      </c>
      <c r="G59" s="59"/>
      <c r="H59" s="59"/>
      <c r="I59" s="59"/>
      <c r="J59" s="59"/>
      <c r="K59" s="59"/>
      <c r="L59" s="59"/>
      <c r="M59" s="59"/>
      <c r="N59" s="59"/>
      <c r="O59" s="59"/>
    </row>
    <row r="60" ht="15.75" customHeight="1">
      <c r="A60" s="57" t="str">
        <f>Def_SecSub!$A$44</f>
        <v>IA-15RaCtrl</v>
      </c>
      <c r="B60" s="57" t="str">
        <f>Def_Equipamentos!$C$89</f>
        <v>CO-FibPatch</v>
      </c>
      <c r="C60" s="49"/>
      <c r="D60" s="58" t="str">
        <f t="shared" si="1"/>
        <v>IA-15RaCtrl:CO-FibPatch</v>
      </c>
      <c r="E60" s="57" t="str">
        <f>Def_Locais_Racks_Trechos!$A$44</f>
        <v>IA-15RaCtrl</v>
      </c>
      <c r="F60" s="58" t="str">
        <f t="array" ref="F60">INDEX(Def_Locais_Racks_Trechos!$B$2:$B$1019, MATCH(E60, Def_Locais_Racks_Trechos!$A$2:$A$1019, 0), 1)</f>
        <v>Sala Racks 15</v>
      </c>
      <c r="G60" s="59"/>
      <c r="H60" s="59"/>
      <c r="I60" s="59"/>
      <c r="J60" s="59"/>
      <c r="K60" s="59"/>
      <c r="L60" s="59"/>
      <c r="M60" s="59"/>
      <c r="N60" s="59"/>
      <c r="O60" s="59"/>
    </row>
    <row r="61" ht="15.75" customHeight="1">
      <c r="A61" s="57" t="str">
        <f>Def_SecSub!$A$45</f>
        <v>IA-16RaCtrl</v>
      </c>
      <c r="B61" s="57" t="str">
        <f>Def_Equipamentos!$C$89</f>
        <v>CO-FibPatch</v>
      </c>
      <c r="C61" s="49"/>
      <c r="D61" s="58" t="str">
        <f t="shared" si="1"/>
        <v>IA-16RaCtrl:CO-FibPatch</v>
      </c>
      <c r="E61" s="57" t="str">
        <f>Def_Locais_Racks_Trechos!$A$45</f>
        <v>IA-16RaCtrl</v>
      </c>
      <c r="F61" s="58" t="str">
        <f t="array" ref="F61">INDEX(Def_Locais_Racks_Trechos!$B$2:$B$1019, MATCH(E61, Def_Locais_Racks_Trechos!$A$2:$A$1019, 0), 1)</f>
        <v>Sala Racks 16</v>
      </c>
      <c r="G61" s="59"/>
      <c r="H61" s="59"/>
      <c r="I61" s="59"/>
      <c r="J61" s="59"/>
      <c r="K61" s="59"/>
      <c r="L61" s="59"/>
      <c r="M61" s="59"/>
      <c r="N61" s="59"/>
      <c r="O61" s="59"/>
    </row>
    <row r="62" ht="15.75" customHeight="1">
      <c r="A62" s="57" t="str">
        <f>Def_SecSub!$A$46</f>
        <v>IA-17RaCtrl</v>
      </c>
      <c r="B62" s="57" t="str">
        <f>Def_Equipamentos!$C$89</f>
        <v>CO-FibPatch</v>
      </c>
      <c r="C62" s="49"/>
      <c r="D62" s="58" t="str">
        <f t="shared" si="1"/>
        <v>IA-17RaCtrl:CO-FibPatch</v>
      </c>
      <c r="E62" s="57" t="str">
        <f>Def_Locais_Racks_Trechos!$A$46</f>
        <v>IA-17RaCtrl</v>
      </c>
      <c r="F62" s="58" t="str">
        <f t="array" ref="F62">INDEX(Def_Locais_Racks_Trechos!$B$2:$B$1019, MATCH(E62, Def_Locais_Racks_Trechos!$A$2:$A$1019, 0), 1)</f>
        <v>Sala Racks 17</v>
      </c>
      <c r="G62" s="59"/>
      <c r="H62" s="59"/>
      <c r="I62" s="59"/>
      <c r="J62" s="59"/>
      <c r="K62" s="59"/>
      <c r="L62" s="59"/>
      <c r="M62" s="59"/>
      <c r="N62" s="59"/>
      <c r="O62" s="59"/>
    </row>
    <row r="63" ht="15.75" customHeight="1">
      <c r="A63" s="57" t="str">
        <f>Def_SecSub!$A$47</f>
        <v>IA-18RaCtrl</v>
      </c>
      <c r="B63" s="57" t="str">
        <f>Def_Equipamentos!$C$89</f>
        <v>CO-FibPatch</v>
      </c>
      <c r="C63" s="49"/>
      <c r="D63" s="58" t="str">
        <f t="shared" si="1"/>
        <v>IA-18RaCtrl:CO-FibPatch</v>
      </c>
      <c r="E63" s="57" t="str">
        <f>Def_Locais_Racks_Trechos!$A$47</f>
        <v>IA-18RaCtrl</v>
      </c>
      <c r="F63" s="58" t="str">
        <f t="array" ref="F63">INDEX(Def_Locais_Racks_Trechos!$B$2:$B$1019, MATCH(E63, Def_Locais_Racks_Trechos!$A$2:$A$1019, 0), 1)</f>
        <v>Sala Racks 18 parte 1</v>
      </c>
      <c r="G63" s="59"/>
      <c r="H63" s="59"/>
      <c r="I63" s="59"/>
      <c r="J63" s="59"/>
      <c r="K63" s="59"/>
      <c r="L63" s="59"/>
      <c r="M63" s="59"/>
      <c r="N63" s="59"/>
      <c r="O63" s="59"/>
    </row>
    <row r="64" ht="15.75" customHeight="1">
      <c r="A64" s="57" t="str">
        <f>Def_SecSub!$A$48</f>
        <v>IA-19RaCtrl</v>
      </c>
      <c r="B64" s="57" t="str">
        <f>Def_Equipamentos!$C$89</f>
        <v>CO-FibPatch</v>
      </c>
      <c r="C64" s="49"/>
      <c r="D64" s="58" t="str">
        <f t="shared" si="1"/>
        <v>IA-19RaCtrl:CO-FibPatch</v>
      </c>
      <c r="E64" s="57" t="str">
        <f>Def_Locais_Racks_Trechos!$A$48</f>
        <v>IA-19RaCtrl</v>
      </c>
      <c r="F64" s="58" t="str">
        <f t="array" ref="F64">INDEX(Def_Locais_Racks_Trechos!$B$2:$B$1019, MATCH(E64, Def_Locais_Racks_Trechos!$A$2:$A$1019, 0), 1)</f>
        <v>Sala Racks 18 parte 2</v>
      </c>
      <c r="G64" s="59"/>
      <c r="H64" s="59"/>
      <c r="I64" s="59"/>
      <c r="J64" s="59"/>
      <c r="K64" s="59"/>
      <c r="L64" s="59"/>
      <c r="M64" s="59"/>
      <c r="N64" s="59"/>
      <c r="O64" s="59"/>
    </row>
    <row r="65" ht="15.75" customHeight="1">
      <c r="A65" s="57" t="str">
        <f>Def_SecSub!$A$49</f>
        <v>IA-20RaCtrl</v>
      </c>
      <c r="B65" s="57" t="str">
        <f>Def_Equipamentos!$C$89</f>
        <v>CO-FibPatch</v>
      </c>
      <c r="C65" s="49"/>
      <c r="D65" s="58" t="str">
        <f t="shared" si="1"/>
        <v>IA-20RaCtrl:CO-FibPatch</v>
      </c>
      <c r="E65" s="57" t="str">
        <f>Def_Locais_Racks_Trechos!$A$49</f>
        <v>IA-20RaCtrl</v>
      </c>
      <c r="F65" s="58" t="str">
        <f t="array" ref="F65">INDEX(Def_Locais_Racks_Trechos!$B$2:$B$1019, MATCH(E65, Def_Locais_Racks_Trechos!$A$2:$A$1019, 0), 1)</f>
        <v>Sala Racks 19&amp;20</v>
      </c>
      <c r="G65" s="59"/>
      <c r="H65" s="59"/>
      <c r="I65" s="59"/>
      <c r="J65" s="59"/>
      <c r="K65" s="59"/>
      <c r="L65" s="59"/>
      <c r="M65" s="59"/>
      <c r="N65" s="59"/>
      <c r="O65" s="59"/>
    </row>
    <row r="66" ht="15.75" customHeight="1">
      <c r="A66" s="57" t="str">
        <f>Def_SecSub!$A$52</f>
        <v>LA-RaCtrl</v>
      </c>
      <c r="B66" s="57" t="str">
        <f>Def_Equipamentos!$C$89</f>
        <v>CO-FibPatch</v>
      </c>
      <c r="C66" s="49"/>
      <c r="D66" s="58" t="str">
        <f t="shared" si="1"/>
        <v>LA-RaCtrl:CO-FibPatch</v>
      </c>
      <c r="E66" s="57" t="str">
        <f>Def_Locais_Racks_Trechos!$A$52</f>
        <v>LA-RaCtrl</v>
      </c>
      <c r="F66" s="58" t="str">
        <f t="array" ref="F66">INDEX(Def_Locais_Racks_Trechos!$B$2:$B$1019, MATCH(E66, Def_Locais_Racks_Trechos!$A$2:$A$1019, 0), 1)</f>
        <v>Sala Racks do LINAC</v>
      </c>
      <c r="G66" s="59"/>
      <c r="H66" s="59"/>
      <c r="I66" s="59"/>
      <c r="J66" s="59"/>
      <c r="K66" s="59"/>
      <c r="L66" s="59"/>
      <c r="M66" s="59"/>
      <c r="N66" s="59"/>
      <c r="O66" s="59"/>
    </row>
    <row r="67" ht="15.75" customHeight="1">
      <c r="A67" s="57" t="str">
        <f>Def_SecSub!$A$29</f>
        <v>CA-RaCtrl</v>
      </c>
      <c r="B67" s="57" t="str">
        <f>Def_Equipamentos!$C$89</f>
        <v>CO-FibPatch</v>
      </c>
      <c r="C67" s="49"/>
      <c r="D67" s="58" t="str">
        <f t="shared" si="1"/>
        <v>CA-RaCtrl:CO-FibPatch</v>
      </c>
      <c r="E67" s="57" t="str">
        <f>Def_Locais_Racks_Trechos!$A$29</f>
        <v>CA-RaCtrl</v>
      </c>
      <c r="F67" s="58" t="str">
        <f t="array" ref="F67">INDEX(Def_Locais_Racks_Trechos!$B$2:$B$1019, MATCH(E67, Def_Locais_Racks_Trechos!$A$2:$A$1019, 0), 1)</f>
        <v>Sala de Conectividade</v>
      </c>
      <c r="G67" s="59"/>
      <c r="H67" s="59"/>
      <c r="I67" s="59"/>
      <c r="J67" s="59"/>
      <c r="K67" s="59"/>
      <c r="L67" s="59"/>
      <c r="M67" s="59"/>
      <c r="N67" s="59"/>
      <c r="O67" s="59"/>
    </row>
    <row r="68" ht="15.75" customHeight="1">
      <c r="A68" s="57" t="str">
        <f>Def_SecSub!$A$50</f>
        <v>PA-RaCtrl</v>
      </c>
      <c r="B68" s="57" t="str">
        <f>Def_Equipamentos!$C$89</f>
        <v>CO-FibPatch</v>
      </c>
      <c r="C68" s="49"/>
      <c r="D68" s="58" t="str">
        <f t="shared" si="1"/>
        <v>PA-RaCtrl:CO-FibPatch</v>
      </c>
      <c r="E68" s="57" t="str">
        <f>Def_Locais_Racks_Trechos!$A$50</f>
        <v>PA-RaCtrl</v>
      </c>
      <c r="F68" s="58" t="str">
        <f t="array" ref="F68">INDEX(Def_Locais_Racks_Trechos!$B$2:$B$1019, MATCH(E68, Def_Locais_Racks_Trechos!$A$2:$A$1019, 0), 1)</f>
        <v>Sala de Fontes</v>
      </c>
      <c r="G68" s="59"/>
      <c r="H68" s="59"/>
      <c r="I68" s="59"/>
      <c r="J68" s="59"/>
      <c r="K68" s="59"/>
      <c r="L68" s="59"/>
      <c r="M68" s="59"/>
      <c r="N68" s="59"/>
      <c r="O68" s="59"/>
    </row>
    <row r="69" ht="15.75" customHeight="1">
      <c r="A69" s="57" t="str">
        <f>Def_SecSub!$A$51</f>
        <v>RA-RaCtrl</v>
      </c>
      <c r="B69" s="57" t="str">
        <f>Def_Equipamentos!$C$89</f>
        <v>CO-FibPatch</v>
      </c>
      <c r="C69" s="49"/>
      <c r="D69" s="58" t="str">
        <f t="shared" si="1"/>
        <v>RA-RaCtrl:CO-FibPatch</v>
      </c>
      <c r="E69" s="57" t="str">
        <f>Def_Locais_Racks_Trechos!$A$51</f>
        <v>RA-RaCtrl</v>
      </c>
      <c r="F69" s="58" t="str">
        <f t="array" ref="F69">INDEX(Def_Locais_Racks_Trechos!$B$2:$B$1019, MATCH(E69, Def_Locais_Racks_Trechos!$A$2:$A$1019, 0), 1)</f>
        <v>Sala de RF</v>
      </c>
      <c r="G69" s="59"/>
      <c r="H69" s="59"/>
      <c r="I69" s="59"/>
      <c r="J69" s="59"/>
      <c r="K69" s="59"/>
      <c r="L69" s="59"/>
      <c r="M69" s="59"/>
      <c r="N69" s="59"/>
      <c r="O69" s="59"/>
    </row>
    <row r="70" ht="15.75" customHeight="1">
      <c r="A70" s="57" t="str">
        <f>Def_SecSub!$A$67</f>
        <v>RA-RaBO01</v>
      </c>
      <c r="B70" s="57" t="str">
        <f>Def_Equipamentos!$C$89</f>
        <v>CO-FibPatch</v>
      </c>
      <c r="C70" s="49"/>
      <c r="D70" s="58" t="str">
        <f t="shared" si="1"/>
        <v>RA-RaBO01:CO-FibPatch</v>
      </c>
      <c r="E70" s="57" t="str">
        <f>Def_Locais_Racks_Trechos!$A$67</f>
        <v>RA-RaBO01</v>
      </c>
      <c r="F70" s="58" t="str">
        <f t="array" ref="F70">INDEX(Def_Locais_Racks_Trechos!$B$2:$B$1019, MATCH(E70, Def_Locais_Racks_Trechos!$A$2:$A$1019, 0), 1)</f>
        <v>Sala de RF</v>
      </c>
      <c r="G70" s="59"/>
      <c r="H70" s="59"/>
      <c r="I70" s="59"/>
      <c r="J70" s="59"/>
      <c r="K70" s="59"/>
      <c r="L70" s="59"/>
      <c r="M70" s="59"/>
      <c r="N70" s="59"/>
      <c r="O70" s="59"/>
    </row>
    <row r="71" ht="15.75" customHeight="1">
      <c r="A71" s="57" t="str">
        <f>Def_SecSub!$A$63</f>
        <v>RA-RaSIA01</v>
      </c>
      <c r="B71" s="57" t="str">
        <f>Def_Equipamentos!$C$89</f>
        <v>CO-FibPatch</v>
      </c>
      <c r="C71" s="49"/>
      <c r="D71" s="58" t="str">
        <f t="shared" si="1"/>
        <v>RA-RaSIA01:CO-FibPatch</v>
      </c>
      <c r="E71" s="57" t="str">
        <f>Def_Locais_Racks_Trechos!$A$63</f>
        <v>RA-RaSIA01</v>
      </c>
      <c r="F71" s="58" t="str">
        <f t="array" ref="F71">INDEX(Def_Locais_Racks_Trechos!$B$2:$B$1019, MATCH(E71, Def_Locais_Racks_Trechos!$A$2:$A$1019, 0), 1)</f>
        <v>Sala de RF</v>
      </c>
      <c r="G71" s="59"/>
      <c r="H71" s="59"/>
      <c r="I71" s="59"/>
      <c r="J71" s="59"/>
      <c r="K71" s="59"/>
      <c r="L71" s="59"/>
      <c r="M71" s="59"/>
      <c r="N71" s="59"/>
      <c r="O71" s="59"/>
    </row>
    <row r="72" ht="15.75" customHeight="1">
      <c r="A72" s="57" t="str">
        <f>Def_SecSub!$A$65</f>
        <v>RA-RaSIB01</v>
      </c>
      <c r="B72" s="57" t="str">
        <f>Def_Equipamentos!$C$89</f>
        <v>CO-FibPatch</v>
      </c>
      <c r="C72" s="49"/>
      <c r="D72" s="58" t="str">
        <f t="shared" si="1"/>
        <v>RA-RaSIB01:CO-FibPatch</v>
      </c>
      <c r="E72" s="57" t="str">
        <f>Def_Locais_Racks_Trechos!$A$65</f>
        <v>RA-RaSIB01</v>
      </c>
      <c r="F72" s="58" t="str">
        <f t="array" ref="F72">INDEX(Def_Locais_Racks_Trechos!$B$2:$B$1019, MATCH(E72, Def_Locais_Racks_Trechos!$A$2:$A$1019, 0), 1)</f>
        <v>Sala de RF</v>
      </c>
      <c r="G72" s="59"/>
      <c r="H72" s="59"/>
      <c r="I72" s="59"/>
      <c r="J72" s="59"/>
      <c r="K72" s="59"/>
      <c r="L72" s="59"/>
      <c r="M72" s="59"/>
      <c r="N72" s="59"/>
      <c r="O72" s="59"/>
    </row>
    <row r="73" ht="15.75" customHeight="1">
      <c r="A73" s="57" t="str">
        <f>Def_SecSub!$A$62</f>
        <v>RA-RaMO</v>
      </c>
      <c r="B73" s="57" t="str">
        <f>Def_Equipamentos!$C$89</f>
        <v>CO-FibPatch</v>
      </c>
      <c r="C73" s="49"/>
      <c r="D73" s="58" t="str">
        <f t="shared" si="1"/>
        <v>RA-RaMO:CO-FibPatch</v>
      </c>
      <c r="E73" s="57" t="str">
        <f>Def_Locais_Racks_Trechos!$A$62</f>
        <v>RA-RaMO</v>
      </c>
      <c r="F73" s="58" t="str">
        <f t="array" ref="F73">INDEX(Def_Locais_Racks_Trechos!$B$2:$B$1019, MATCH(E73, Def_Locais_Racks_Trechos!$A$2:$A$1019, 0), 1)</f>
        <v>Sala de RF</v>
      </c>
      <c r="G73" s="59"/>
      <c r="H73" s="59"/>
      <c r="I73" s="59"/>
      <c r="J73" s="59"/>
      <c r="K73" s="59"/>
      <c r="L73" s="59"/>
      <c r="M73" s="59"/>
      <c r="N73" s="59"/>
      <c r="O73" s="59"/>
    </row>
    <row r="74" ht="15.75" customHeight="1">
      <c r="A74" s="57" t="str">
        <f>Def_SecSub!$A$62</f>
        <v>RA-RaMO</v>
      </c>
      <c r="B74" s="57" t="str">
        <f>Def_Equipamentos!$C$104</f>
        <v>RF-MODistrib</v>
      </c>
      <c r="C74" s="49"/>
      <c r="D74" s="58" t="str">
        <f t="shared" si="1"/>
        <v>RA-RaMO:RF-MODistrib</v>
      </c>
      <c r="E74" s="57" t="str">
        <f>Def_Locais_Racks_Trechos!$A$62</f>
        <v>RA-RaMO</v>
      </c>
      <c r="F74" s="58" t="str">
        <f t="array" ref="F74">INDEX(Def_Locais_Racks_Trechos!$B$2:$B$1019, MATCH(E74, Def_Locais_Racks_Trechos!$A$2:$A$1019, 0), 1)</f>
        <v>Sala de RF</v>
      </c>
      <c r="G74" s="59"/>
      <c r="H74" s="59"/>
      <c r="I74" s="59"/>
      <c r="J74" s="59"/>
      <c r="K74" s="59"/>
      <c r="L74" s="59"/>
      <c r="M74" s="59"/>
      <c r="N74" s="59"/>
      <c r="O74" s="59"/>
    </row>
    <row r="75" ht="15.75" customHeight="1">
      <c r="A75" s="63" t="str">
        <f>Def_SecSub!$A$201</f>
        <v>LI-01</v>
      </c>
      <c r="B75" s="63" t="str">
        <f>Def_Equipamentos!$C$91</f>
        <v>EG-EGun</v>
      </c>
      <c r="C75" s="70"/>
      <c r="D75" s="71" t="str">
        <f t="shared" si="1"/>
        <v>LI-01:EG-EGun</v>
      </c>
      <c r="E75" s="63" t="str">
        <f>Def_Locais_Racks_Trechos!$A$69</f>
        <v>LI-IET01RACK1</v>
      </c>
      <c r="F75" s="58" t="str">
        <f t="array" ref="F75">INDEX(Def_Locais_Racks_Trechos!$B$2:$B$1019, MATCH(E75, Def_Locais_Racks_Trechos!$A$2:$A$1019, 0), 1)</f>
        <v>Túnel (LINAC)</v>
      </c>
      <c r="G75" s="59"/>
      <c r="H75" s="59"/>
      <c r="I75" s="59"/>
      <c r="J75" s="59"/>
      <c r="K75" s="59"/>
      <c r="L75" s="59"/>
      <c r="M75" s="59"/>
      <c r="N75" s="59"/>
      <c r="O75" s="59"/>
    </row>
    <row r="76" ht="15.75" customHeight="1">
      <c r="A76" s="57" t="str">
        <f>Def_SecSub!$A$71</f>
        <v>LA-BIH01RACK2</v>
      </c>
      <c r="B76" s="57" t="str">
        <f>Def_Equipamentos!$C$60</f>
        <v>TI-EVE</v>
      </c>
      <c r="C76" s="49"/>
      <c r="D76" s="58" t="str">
        <f t="shared" si="1"/>
        <v>LA-BIH01RACK2:TI-EVE</v>
      </c>
      <c r="E76" s="57" t="str">
        <f>Def_Locais_Racks_Trechos!$A$71</f>
        <v>LA-BIH01RACK2</v>
      </c>
      <c r="F76" s="58" t="str">
        <f t="array" ref="F76">INDEX(Def_Locais_Racks_Trechos!$B$2:$B$1019, MATCH(E76, Def_Locais_Racks_Trechos!$A$2:$A$1019, 0), 1)</f>
        <v>Sala Racks do LINAC</v>
      </c>
      <c r="G76" s="59"/>
      <c r="H76" s="59"/>
      <c r="I76" s="59"/>
      <c r="J76" s="59"/>
      <c r="K76" s="59"/>
      <c r="L76" s="59"/>
      <c r="M76" s="59"/>
      <c r="N76" s="59"/>
      <c r="O76" s="59"/>
    </row>
    <row r="77" ht="15.75" customHeight="1">
      <c r="A77" s="57" t="str">
        <f>Def_SecSub!$A$67</f>
        <v>RA-RaBO01</v>
      </c>
      <c r="B77" s="57" t="str">
        <f>Def_Equipamentos!$C$60</f>
        <v>TI-EVE</v>
      </c>
      <c r="C77" s="6"/>
      <c r="D77" s="58" t="str">
        <f t="shared" si="1"/>
        <v>RA-RaBO01:TI-EVE</v>
      </c>
      <c r="E77" s="57" t="str">
        <f>Def_Locais_Racks_Trechos!$A$67</f>
        <v>RA-RaBO01</v>
      </c>
      <c r="F77" s="58" t="str">
        <f t="array" ref="F77">INDEX(Def_Locais_Racks_Trechos!$B$2:$B$1019, MATCH(E77, Def_Locais_Racks_Trechos!$A$2:$A$1019, 0), 1)</f>
        <v>Sala de RF</v>
      </c>
      <c r="G77" s="59"/>
      <c r="H77" s="59"/>
      <c r="I77" s="59"/>
      <c r="J77" s="59"/>
      <c r="K77" s="59"/>
      <c r="L77" s="59"/>
      <c r="M77" s="59"/>
      <c r="N77" s="59"/>
      <c r="O77" s="59"/>
    </row>
    <row r="78" ht="15.75" customHeight="1">
      <c r="A78" s="57" t="str">
        <f>Def_SecSub!$A$63</f>
        <v>RA-RaSIA01</v>
      </c>
      <c r="B78" s="57" t="str">
        <f>Def_Equipamentos!$C$60</f>
        <v>TI-EVE</v>
      </c>
      <c r="C78" s="6"/>
      <c r="D78" s="58" t="str">
        <f t="shared" si="1"/>
        <v>RA-RaSIA01:TI-EVE</v>
      </c>
      <c r="E78" s="57" t="str">
        <f>Def_Locais_Racks_Trechos!$A$63</f>
        <v>RA-RaSIA01</v>
      </c>
      <c r="F78" s="58" t="str">
        <f t="array" ref="F78">INDEX(Def_Locais_Racks_Trechos!$B$2:$B$1019, MATCH(E78, Def_Locais_Racks_Trechos!$A$2:$A$1019, 0), 1)</f>
        <v>Sala de RF</v>
      </c>
      <c r="G78" s="59"/>
      <c r="H78" s="59"/>
      <c r="I78" s="59"/>
      <c r="J78" s="59"/>
      <c r="K78" s="59"/>
      <c r="L78" s="59"/>
      <c r="M78" s="59"/>
      <c r="N78" s="59"/>
      <c r="O78" s="59"/>
    </row>
    <row r="79" ht="15.75" customHeight="1">
      <c r="A79" s="57" t="str">
        <f>Def_SecSub!$A$65</f>
        <v>RA-RaSIB01</v>
      </c>
      <c r="B79" s="57" t="str">
        <f>Def_Equipamentos!$C$60</f>
        <v>TI-EVE</v>
      </c>
      <c r="C79" s="6"/>
      <c r="D79" s="58" t="str">
        <f t="shared" si="1"/>
        <v>RA-RaSIB01:TI-EVE</v>
      </c>
      <c r="E79" s="57" t="str">
        <f>Def_Locais_Racks_Trechos!$A$65</f>
        <v>RA-RaSIB01</v>
      </c>
      <c r="F79" s="58" t="str">
        <f t="array" ref="F79">INDEX(Def_Locais_Racks_Trechos!$B$2:$B$1019, MATCH(E79, Def_Locais_Racks_Trechos!$A$2:$A$1019, 0), 1)</f>
        <v>Sala de RF</v>
      </c>
      <c r="G79" s="59"/>
      <c r="H79" s="59"/>
      <c r="I79" s="59"/>
      <c r="J79" s="59"/>
      <c r="K79" s="59"/>
      <c r="L79" s="59"/>
      <c r="M79" s="59"/>
      <c r="N79" s="59"/>
      <c r="O79" s="59"/>
    </row>
    <row r="80" ht="15.75" customHeight="1">
      <c r="A80" s="57" t="str">
        <f>Def_SecSub!$A$81</f>
        <v>"Rack" Streak Camera</v>
      </c>
      <c r="B80" s="57" t="str">
        <f>Def_Equipamentos!$C$60</f>
        <v>TI-EVE</v>
      </c>
      <c r="C80" s="6"/>
      <c r="D80" s="58" t="str">
        <f t="shared" si="1"/>
        <v>"Rack" Streak Camera:TI-EVE</v>
      </c>
      <c r="E80" s="57" t="str">
        <f>Def_Locais_Racks_Trechos!$A$81</f>
        <v>"Rack" Streak Camera</v>
      </c>
      <c r="F80" s="58" t="str">
        <f t="array" ref="F80">INDEX(Def_Locais_Racks_Trechos!$B$2:$B$1019, MATCH(E80, Def_Locais_Racks_Trechos!$A$2:$A$1019, 0), 1)</f>
        <v>Streak Camera</v>
      </c>
      <c r="G80" s="72"/>
      <c r="H80" s="59"/>
      <c r="I80" s="72"/>
      <c r="J80" s="72"/>
      <c r="K80" s="72"/>
      <c r="L80" s="72"/>
      <c r="M80" s="72"/>
      <c r="N80" s="72"/>
      <c r="O80" s="72"/>
    </row>
    <row r="81" ht="15.75" customHeight="1">
      <c r="A81" s="57" t="str">
        <f>Def_SecSub!$A$28</f>
        <v>IA-16RaBbB</v>
      </c>
      <c r="B81" s="57" t="str">
        <f>Def_Equipamentos!$C$60</f>
        <v>TI-EVE</v>
      </c>
      <c r="C81" s="6"/>
      <c r="D81" s="58" t="str">
        <f t="shared" si="1"/>
        <v>IA-16RaBbB:TI-EVE</v>
      </c>
      <c r="E81" s="57" t="str">
        <f>Def_Locais_Racks_Trechos!$A$28</f>
        <v>IA-16RaBbB</v>
      </c>
      <c r="F81" s="58" t="str">
        <f t="array" ref="F81">INDEX(Def_Locais_Racks_Trechos!$B$2:$B$1019, MATCH(E81, Def_Locais_Racks_Trechos!$A$2:$A$1019, 0), 1)</f>
        <v>Sala Racks 16</v>
      </c>
      <c r="G81" s="72" t="s">
        <v>136</v>
      </c>
      <c r="H81" s="59"/>
      <c r="I81" s="72"/>
      <c r="J81" s="72"/>
      <c r="K81" s="72"/>
      <c r="L81" s="72"/>
      <c r="M81" s="72"/>
      <c r="N81" s="72"/>
      <c r="O81" s="72"/>
    </row>
    <row r="82" ht="15.75" customHeight="1">
      <c r="A82" s="57" t="str">
        <f>Def_SecSub!$A$27</f>
        <v>IA-18RaDiag04</v>
      </c>
      <c r="B82" s="57" t="str">
        <f>Def_Equipamentos!$C$60</f>
        <v>TI-EVE</v>
      </c>
      <c r="C82" s="6"/>
      <c r="D82" s="58" t="str">
        <f t="shared" si="1"/>
        <v>IA-18RaDiag04:TI-EVE</v>
      </c>
      <c r="E82" s="57" t="str">
        <f>Def_Locais_Racks_Trechos!$A$27</f>
        <v>IA-18RaDiag04</v>
      </c>
      <c r="F82" s="58" t="str">
        <f t="array" ref="F82">INDEX(Def_Locais_Racks_Trechos!$B$2:$B$1019, MATCH(E82, Def_Locais_Racks_Trechos!$A$2:$A$1019, 0), 1)</f>
        <v>Sala Racks 18 parte 1</v>
      </c>
      <c r="G82" s="73" t="str">
        <f t="array" ref="G82">INDEX(Def_Locais_Racks_Trechos!$C$2:$C$1019, MATCH(E82, Def_Locais_Racks_Trechos!$A$2:$A$1019, 0), 1)</f>
        <v>Tune</v>
      </c>
      <c r="H82" s="59"/>
      <c r="I82" s="73"/>
      <c r="J82" s="73"/>
      <c r="K82" s="73"/>
      <c r="L82" s="73"/>
      <c r="M82" s="73"/>
      <c r="N82" s="73"/>
      <c r="O82" s="73"/>
    </row>
    <row r="83" ht="15.75" customHeight="1">
      <c r="A83" s="57" t="str">
        <f>Def_SecSub!$A$26</f>
        <v>IA-14RaDiag03</v>
      </c>
      <c r="B83" s="57" t="str">
        <f>Def_Equipamentos!$C$60</f>
        <v>TI-EVE</v>
      </c>
      <c r="C83" s="6"/>
      <c r="D83" s="58" t="str">
        <f t="shared" si="1"/>
        <v>IA-14RaDiag03:TI-EVE</v>
      </c>
      <c r="E83" s="57" t="str">
        <f>Def_Locais_Racks_Trechos!$A$26</f>
        <v>IA-14RaDiag03</v>
      </c>
      <c r="F83" s="58" t="str">
        <f t="array" ref="F83">INDEX(Def_Locais_Racks_Trechos!$B$2:$B$1019, MATCH(E83, Def_Locais_Racks_Trechos!$A$2:$A$1019, 0), 1)</f>
        <v>Sala Racks 14</v>
      </c>
      <c r="G83" s="73" t="str">
        <f t="array" ref="G83">INDEX(Def_Locais_Racks_Trechos!$C$2:$C$1019, MATCH(E83, Def_Locais_Racks_Trechos!$A$2:$A$1019, 0), 1)</f>
        <v>DCCTs</v>
      </c>
      <c r="H83" s="59"/>
      <c r="I83" s="73"/>
      <c r="J83" s="73"/>
      <c r="K83" s="73"/>
      <c r="L83" s="73"/>
      <c r="M83" s="73"/>
      <c r="N83" s="73"/>
      <c r="O83" s="73"/>
    </row>
    <row r="84" ht="15.75" customHeight="1">
      <c r="A84" s="57" t="str">
        <f>Def_SecSub!$A$62</f>
        <v>RA-RaMO</v>
      </c>
      <c r="B84" s="57" t="str">
        <f>Def_Equipamentos!$C$58</f>
        <v>TI-EVG</v>
      </c>
      <c r="C84" s="49"/>
      <c r="D84" s="58" t="str">
        <f t="shared" si="1"/>
        <v>RA-RaMO:TI-EVG</v>
      </c>
      <c r="E84" s="57" t="str">
        <f>Def_Locais_Racks_Trechos!$A$62</f>
        <v>RA-RaMO</v>
      </c>
      <c r="F84" s="58" t="str">
        <f t="array" ref="F84">INDEX(Def_Locais_Racks_Trechos!$B$2:$B$1019, MATCH(E84, Def_Locais_Racks_Trechos!$A$2:$A$1019, 0), 1)</f>
        <v>Sala de RF</v>
      </c>
      <c r="G84" s="73" t="str">
        <f t="array" ref="G84">INDEX(Def_Locais_Racks_Trechos!$C$2:$C$1019, MATCH(E84, Def_Locais_Racks_Trechos!$A$2:$A$1019, 0), 1)</f>
        <v/>
      </c>
      <c r="H84" s="59"/>
      <c r="I84" s="73"/>
      <c r="J84" s="73"/>
      <c r="K84" s="73"/>
      <c r="L84" s="73"/>
      <c r="M84" s="73"/>
      <c r="N84" s="73"/>
      <c r="O84" s="73"/>
    </row>
    <row r="85" ht="15.75" customHeight="1">
      <c r="A85" s="57" t="str">
        <f>Def_SecSub!$A$62</f>
        <v>RA-RaMO</v>
      </c>
      <c r="B85" s="57" t="str">
        <f>Def_Equipamentos!$C$61</f>
        <v>TI-Fout</v>
      </c>
      <c r="C85" s="49"/>
      <c r="D85" s="58" t="str">
        <f t="shared" si="1"/>
        <v>RA-RaMO:TI-Fout</v>
      </c>
      <c r="E85" s="57" t="str">
        <f>Def_Locais_Racks_Trechos!$A$62</f>
        <v>RA-RaMO</v>
      </c>
      <c r="F85" s="58" t="str">
        <f t="array" ref="F85">INDEX(Def_Locais_Racks_Trechos!$B$2:$B$1019, MATCH(E85, Def_Locais_Racks_Trechos!$A$2:$A$1019, 0), 1)</f>
        <v>Sala de RF</v>
      </c>
      <c r="G85" s="73"/>
      <c r="H85" s="59"/>
      <c r="I85" s="73"/>
      <c r="J85" s="73"/>
      <c r="K85" s="73"/>
      <c r="L85" s="73"/>
      <c r="M85" s="73"/>
      <c r="N85" s="73"/>
      <c r="O85" s="73"/>
    </row>
    <row r="86" ht="15.75" customHeight="1">
      <c r="A86" s="57" t="str">
        <f>Def_SecSub!$A$73</f>
        <v>LA-RFH01RACK2</v>
      </c>
      <c r="B86" s="57" t="str">
        <f>Def_Equipamentos!$C$59</f>
        <v>TI-EVR</v>
      </c>
      <c r="C86" s="49"/>
      <c r="D86" s="58" t="str">
        <f t="shared" si="1"/>
        <v>LA-RFH01RACK2:TI-EVR</v>
      </c>
      <c r="E86" s="57" t="str">
        <f>Def_Locais_Racks_Trechos!$A$73</f>
        <v>LA-RFH01RACK2</v>
      </c>
      <c r="F86" s="58" t="str">
        <f t="array" ref="F86">INDEX(Def_Locais_Racks_Trechos!$B$2:$B$1019, MATCH(E86, Def_Locais_Racks_Trechos!$A$2:$A$1019, 0), 1)</f>
        <v>Sala Racks do LINAC</v>
      </c>
      <c r="G86" s="73" t="str">
        <f t="array" ref="G86">INDEX(Def_Locais_Racks_Trechos!$C$2:$C$1019, MATCH(E86, Def_Locais_Racks_Trechos!$A$2:$A$1019, 0), 1)</f>
        <v/>
      </c>
      <c r="H86" s="59"/>
      <c r="I86" s="73"/>
      <c r="J86" s="73"/>
      <c r="K86" s="73"/>
      <c r="L86" s="73"/>
      <c r="M86" s="73"/>
      <c r="N86" s="73"/>
      <c r="O86" s="73"/>
    </row>
    <row r="87" ht="15.75" customHeight="1">
      <c r="A87" s="57" t="str">
        <f>Def_SecSub!$A$80</f>
        <v>IA-01RaInj05</v>
      </c>
      <c r="B87" s="57" t="str">
        <f>Def_Equipamentos!$C$59</f>
        <v>TI-EVR</v>
      </c>
      <c r="C87" s="49"/>
      <c r="D87" s="58" t="str">
        <f t="shared" si="1"/>
        <v>IA-01RaInj05:TI-EVR</v>
      </c>
      <c r="E87" s="57" t="str">
        <f>Def_Locais_Racks_Trechos!$A$80</f>
        <v>IA-01RaInj05</v>
      </c>
      <c r="F87" s="58" t="str">
        <f t="array" ref="F87">INDEX(Def_Locais_Racks_Trechos!$B$2:$B$1019, MATCH(E87, Def_Locais_Racks_Trechos!$A$2:$A$1019, 0), 1)</f>
        <v>Sala Racks 1</v>
      </c>
      <c r="G87" s="73" t="str">
        <f t="array" ref="G87">INDEX(Def_Locais_Racks_Trechos!$C$2:$C$1019, MATCH(E87, Def_Locais_Racks_Trechos!$A$2:$A$1019, 0), 1)</f>
        <v/>
      </c>
      <c r="H87" s="59"/>
      <c r="I87" s="73"/>
      <c r="J87" s="73"/>
      <c r="K87" s="73"/>
      <c r="L87" s="73"/>
      <c r="M87" s="73"/>
      <c r="N87" s="73"/>
      <c r="O87" s="73"/>
    </row>
    <row r="88" ht="15.75" customHeight="1">
      <c r="A88" s="57" t="str">
        <f>Def_SecSub!$A$50</f>
        <v>PA-RaCtrl</v>
      </c>
      <c r="B88" s="57" t="str">
        <f>Def_Equipamentos!$C$59</f>
        <v>TI-EVR</v>
      </c>
      <c r="C88" s="6">
        <v>1.0</v>
      </c>
      <c r="D88" s="58" t="str">
        <f t="shared" si="1"/>
        <v>PA-RaCtrl:TI-EVR-1</v>
      </c>
      <c r="E88" s="57" t="str">
        <f>Def_Locais_Racks_Trechos!$A$50</f>
        <v>PA-RaCtrl</v>
      </c>
      <c r="F88" s="58" t="str">
        <f t="array" ref="F88">INDEX(Def_Locais_Racks_Trechos!$B$2:$B$1019, MATCH(E88, Def_Locais_Racks_Trechos!$A$2:$A$1019, 0), 1)</f>
        <v>Sala de Fontes</v>
      </c>
      <c r="G88" s="73" t="str">
        <f t="array" ref="G88">INDEX(Def_Locais_Racks_Trechos!$C$2:$C$1019, MATCH(E88, Def_Locais_Racks_Trechos!$A$2:$A$1019, 0), 1)</f>
        <v/>
      </c>
      <c r="H88" s="59"/>
      <c r="I88" s="73"/>
      <c r="J88" s="73"/>
      <c r="K88" s="73"/>
      <c r="L88" s="73"/>
      <c r="M88" s="73"/>
      <c r="N88" s="73"/>
      <c r="O88" s="73"/>
    </row>
    <row r="89" ht="15.75" customHeight="1">
      <c r="A89" s="57" t="str">
        <f>Def_SecSub!$A$50</f>
        <v>PA-RaCtrl</v>
      </c>
      <c r="B89" s="57" t="str">
        <f>Def_Equipamentos!$C$59</f>
        <v>TI-EVR</v>
      </c>
      <c r="C89" s="6">
        <v>2.0</v>
      </c>
      <c r="D89" s="58" t="str">
        <f t="shared" si="1"/>
        <v>PA-RaCtrl:TI-EVR-2</v>
      </c>
      <c r="E89" s="57" t="str">
        <f>Def_Locais_Racks_Trechos!$A$50</f>
        <v>PA-RaCtrl</v>
      </c>
      <c r="F89" s="58" t="str">
        <f t="array" ref="F89">INDEX(Def_Locais_Racks_Trechos!$B$2:$B$1019, MATCH(E89, Def_Locais_Racks_Trechos!$A$2:$A$1019, 0), 1)</f>
        <v>Sala de Fontes</v>
      </c>
      <c r="G89" s="73" t="str">
        <f t="array" ref="G89">INDEX(Def_Locais_Racks_Trechos!$C$2:$C$1019, MATCH(E89, Def_Locais_Racks_Trechos!$A$2:$A$1019, 0), 1)</f>
        <v/>
      </c>
      <c r="H89" s="59"/>
      <c r="I89" s="73"/>
      <c r="J89" s="73"/>
      <c r="K89" s="73"/>
      <c r="L89" s="73"/>
      <c r="M89" s="73"/>
      <c r="N89" s="73"/>
      <c r="O89" s="73"/>
    </row>
    <row r="90" ht="15.75" customHeight="1">
      <c r="A90" s="57" t="str">
        <f>Def_SecSub!$A$24</f>
        <v>IA-20RaDiag01</v>
      </c>
      <c r="B90" s="57" t="str">
        <f>Def_Equipamentos!$C$59</f>
        <v>TI-EVR</v>
      </c>
      <c r="C90" s="6"/>
      <c r="D90" s="58" t="str">
        <f t="shared" si="1"/>
        <v>IA-20RaDiag01:TI-EVR</v>
      </c>
      <c r="E90" s="57" t="str">
        <f>Def_Locais_Racks_Trechos!$A$24</f>
        <v>IA-20RaDiag01</v>
      </c>
      <c r="F90" s="58" t="str">
        <f t="array" ref="F90">INDEX(Def_Locais_Racks_Trechos!$B$2:$B$1019, MATCH(E90, Def_Locais_Racks_Trechos!$A$2:$A$1019, 0), 1)</f>
        <v>Sala Racks 19&amp;20</v>
      </c>
      <c r="G90" s="73" t="str">
        <f t="array" ref="G90">INDEX(Def_Locais_Racks_Trechos!$C$2:$C$1019, MATCH(E90, Def_Locais_Racks_Trechos!$A$2:$A$1019, 0), 1)</f>
        <v>ICTs BO &amp; SI</v>
      </c>
      <c r="H90" s="59"/>
      <c r="I90" s="73"/>
      <c r="J90" s="73"/>
      <c r="K90" s="73"/>
      <c r="L90" s="73"/>
      <c r="M90" s="73"/>
      <c r="N90" s="73"/>
      <c r="O90" s="73"/>
    </row>
    <row r="91" ht="15.75" customHeight="1">
      <c r="A91" s="57" t="str">
        <f>Def_SecSub!$A$29</f>
        <v>CA-RaCtrl</v>
      </c>
      <c r="B91" s="57" t="str">
        <f>Def_Equipamentos!$C$61</f>
        <v>TI-Fout</v>
      </c>
      <c r="C91" s="49">
        <v>1.0</v>
      </c>
      <c r="D91" s="58" t="str">
        <f t="shared" si="1"/>
        <v>CA-RaCtrl:TI-Fout-1</v>
      </c>
      <c r="E91" s="57" t="str">
        <f>Def_Locais_Racks_Trechos!$A$29</f>
        <v>CA-RaCtrl</v>
      </c>
      <c r="F91" s="58" t="str">
        <f t="array" ref="F91">INDEX(Def_Locais_Racks_Trechos!$B$2:$B$1019, MATCH(E91, Def_Locais_Racks_Trechos!$A$2:$A$1019, 0), 1)</f>
        <v>Sala de Conectividade</v>
      </c>
      <c r="G91" s="73" t="str">
        <f t="array" ref="G91">INDEX(Def_Locais_Racks_Trechos!$C$2:$C$1019, MATCH(E91, Def_Locais_Racks_Trechos!$A$2:$A$1019, 0), 1)</f>
        <v/>
      </c>
      <c r="H91" s="59"/>
      <c r="I91" s="73"/>
      <c r="J91" s="73"/>
      <c r="K91" s="73"/>
      <c r="L91" s="73"/>
      <c r="M91" s="73"/>
      <c r="N91" s="73"/>
      <c r="O91" s="73"/>
    </row>
    <row r="92" ht="15.75" customHeight="1">
      <c r="A92" s="57" t="str">
        <f>Def_SecSub!$A$29</f>
        <v>CA-RaCtrl</v>
      </c>
      <c r="B92" s="57" t="str">
        <f>Def_Equipamentos!$C$61</f>
        <v>TI-Fout</v>
      </c>
      <c r="C92" s="49">
        <v>2.0</v>
      </c>
      <c r="D92" s="58" t="str">
        <f t="shared" si="1"/>
        <v>CA-RaCtrl:TI-Fout-2</v>
      </c>
      <c r="E92" s="57" t="str">
        <f>Def_Locais_Racks_Trechos!$A$29</f>
        <v>CA-RaCtrl</v>
      </c>
      <c r="F92" s="58" t="str">
        <f t="array" ref="F92">INDEX(Def_Locais_Racks_Trechos!$B$2:$B$1019, MATCH(E92, Def_Locais_Racks_Trechos!$A$2:$A$1019, 0), 1)</f>
        <v>Sala de Conectividade</v>
      </c>
      <c r="G92" s="73" t="str">
        <f t="array" ref="G92">INDEX(Def_Locais_Racks_Trechos!$C$2:$C$1019, MATCH(E92, Def_Locais_Racks_Trechos!$A$2:$A$1019, 0), 1)</f>
        <v/>
      </c>
      <c r="H92" s="59"/>
      <c r="I92" s="73"/>
      <c r="J92" s="73"/>
      <c r="K92" s="73"/>
      <c r="L92" s="73"/>
      <c r="M92" s="73"/>
      <c r="N92" s="73"/>
      <c r="O92" s="73"/>
    </row>
    <row r="93" ht="15.75" customHeight="1">
      <c r="A93" s="57" t="str">
        <f>Def_SecSub!$A$29</f>
        <v>CA-RaCtrl</v>
      </c>
      <c r="B93" s="57" t="str">
        <f>Def_Equipamentos!$C$61</f>
        <v>TI-Fout</v>
      </c>
      <c r="C93" s="49">
        <v>3.0</v>
      </c>
      <c r="D93" s="58" t="str">
        <f t="shared" si="1"/>
        <v>CA-RaCtrl:TI-Fout-3</v>
      </c>
      <c r="E93" s="57" t="str">
        <f>Def_Locais_Racks_Trechos!$A$29</f>
        <v>CA-RaCtrl</v>
      </c>
      <c r="F93" s="58" t="str">
        <f t="array" ref="F93">INDEX(Def_Locais_Racks_Trechos!$B$2:$B$1019, MATCH(E93, Def_Locais_Racks_Trechos!$A$2:$A$1019, 0), 1)</f>
        <v>Sala de Conectividade</v>
      </c>
      <c r="G93" s="73" t="str">
        <f t="array" ref="G93">INDEX(Def_Locais_Racks_Trechos!$C$2:$C$1019, MATCH(E93, Def_Locais_Racks_Trechos!$A$2:$A$1019, 0), 1)</f>
        <v/>
      </c>
      <c r="H93" s="59"/>
      <c r="I93" s="73"/>
      <c r="J93" s="73"/>
      <c r="K93" s="73"/>
      <c r="L93" s="73"/>
      <c r="M93" s="73"/>
      <c r="N93" s="73"/>
      <c r="O93" s="73"/>
    </row>
    <row r="94" ht="15.75" customHeight="1">
      <c r="A94" s="57" t="str">
        <f>Def_SecSub!$A$29</f>
        <v>CA-RaCtrl</v>
      </c>
      <c r="B94" s="57" t="str">
        <f>Def_Equipamentos!$C$61</f>
        <v>TI-Fout</v>
      </c>
      <c r="C94" s="49">
        <v>4.0</v>
      </c>
      <c r="D94" s="58" t="str">
        <f t="shared" si="1"/>
        <v>CA-RaCtrl:TI-Fout-4</v>
      </c>
      <c r="E94" s="57" t="str">
        <f>Def_Locais_Racks_Trechos!$A$29</f>
        <v>CA-RaCtrl</v>
      </c>
      <c r="F94" s="58" t="str">
        <f t="array" ref="F94">INDEX(Def_Locais_Racks_Trechos!$B$2:$B$1019, MATCH(E94, Def_Locais_Racks_Trechos!$A$2:$A$1019, 0), 1)</f>
        <v>Sala de Conectividade</v>
      </c>
      <c r="G94" s="73" t="str">
        <f t="array" ref="G94">INDEX(Def_Locais_Racks_Trechos!$C$2:$C$1019, MATCH(E94, Def_Locais_Racks_Trechos!$A$2:$A$1019, 0), 1)</f>
        <v/>
      </c>
      <c r="H94" s="59"/>
      <c r="I94" s="73"/>
      <c r="J94" s="73"/>
      <c r="K94" s="73"/>
      <c r="L94" s="73"/>
      <c r="M94" s="73"/>
      <c r="N94" s="73"/>
      <c r="O94" s="73"/>
    </row>
    <row r="95" ht="15.75" customHeight="1">
      <c r="A95" s="57" t="str">
        <f>Def_SecSub!$A$29</f>
        <v>CA-RaCtrl</v>
      </c>
      <c r="B95" s="57" t="str">
        <f>Def_Equipamentos!$C$61</f>
        <v>TI-Fout</v>
      </c>
      <c r="C95" s="49">
        <v>5.0</v>
      </c>
      <c r="D95" s="58" t="str">
        <f t="shared" si="1"/>
        <v>CA-RaCtrl:TI-Fout-5</v>
      </c>
      <c r="E95" s="57" t="str">
        <f>Def_Locais_Racks_Trechos!$A$29</f>
        <v>CA-RaCtrl</v>
      </c>
      <c r="F95" s="58" t="str">
        <f t="array" ref="F95">INDEX(Def_Locais_Racks_Trechos!$B$2:$B$1019, MATCH(E95, Def_Locais_Racks_Trechos!$A$2:$A$1019, 0), 1)</f>
        <v>Sala de Conectividade</v>
      </c>
      <c r="G95" s="73" t="str">
        <f t="array" ref="G95">INDEX(Def_Locais_Racks_Trechos!$C$2:$C$1019, MATCH(E95, Def_Locais_Racks_Trechos!$A$2:$A$1019, 0), 1)</f>
        <v/>
      </c>
      <c r="H95" s="59"/>
      <c r="I95" s="73"/>
      <c r="J95" s="73"/>
      <c r="K95" s="73"/>
      <c r="L95" s="73"/>
      <c r="M95" s="73"/>
      <c r="N95" s="73"/>
      <c r="O95" s="73"/>
    </row>
    <row r="96" ht="15.75" customHeight="1">
      <c r="A96" s="57" t="str">
        <f>Def_SecSub!$A$204</f>
        <v>TB-01</v>
      </c>
      <c r="B96" s="57" t="str">
        <f>Def_Equipamentos!$C$62</f>
        <v>TI-OESglSFP</v>
      </c>
      <c r="C96" s="49">
        <v>1.0</v>
      </c>
      <c r="D96" s="58" t="str">
        <f t="shared" si="1"/>
        <v>TB-01:TI-OESglSFP-1</v>
      </c>
      <c r="E96" s="57" t="str">
        <f>Def_Locais_Racks_Trechos!$A$204</f>
        <v>TB-01</v>
      </c>
      <c r="F96" s="58" t="str">
        <f t="array" ref="F96">INDEX(Def_Locais_Racks_Trechos!$B$2:$B$1019, MATCH(E96, Def_Locais_Racks_Trechos!$A$2:$A$1019, 0), 1)</f>
        <v>Túnel (LTB)</v>
      </c>
      <c r="G96" s="73" t="str">
        <f t="array" ref="G96">INDEX(Def_Locais_Racks_Trechos!$C$2:$C$1019, MATCH(E96, Def_Locais_Racks_Trechos!$A$2:$A$1019, 0), 1)</f>
        <v/>
      </c>
      <c r="H96" s="59"/>
      <c r="I96" s="73"/>
      <c r="J96" s="73"/>
      <c r="K96" s="73"/>
      <c r="L96" s="73"/>
      <c r="M96" s="73"/>
      <c r="N96" s="73"/>
      <c r="O96" s="73"/>
    </row>
    <row r="97" ht="15.75" customHeight="1">
      <c r="A97" s="57" t="str">
        <f>Def_SecSub!$A$204</f>
        <v>TB-01</v>
      </c>
      <c r="B97" s="57" t="str">
        <f>Def_Equipamentos!$C$62</f>
        <v>TI-OESglSFP</v>
      </c>
      <c r="C97" s="49">
        <v>2.0</v>
      </c>
      <c r="D97" s="58" t="str">
        <f t="shared" si="1"/>
        <v>TB-01:TI-OESglSFP-2</v>
      </c>
      <c r="E97" s="57" t="str">
        <f>Def_Locais_Racks_Trechos!$A$204</f>
        <v>TB-01</v>
      </c>
      <c r="F97" s="58" t="str">
        <f t="array" ref="F97">INDEX(Def_Locais_Racks_Trechos!$B$2:$B$1019, MATCH(E97, Def_Locais_Racks_Trechos!$A$2:$A$1019, 0), 1)</f>
        <v>Túnel (LTB)</v>
      </c>
      <c r="G97" s="73" t="str">
        <f t="array" ref="G97">INDEX(Def_Locais_Racks_Trechos!$C$2:$C$1019, MATCH(E97, Def_Locais_Racks_Trechos!$A$2:$A$1019, 0), 1)</f>
        <v/>
      </c>
      <c r="H97" s="59"/>
      <c r="I97" s="73"/>
      <c r="J97" s="73"/>
      <c r="K97" s="73"/>
      <c r="L97" s="73"/>
      <c r="M97" s="73"/>
      <c r="N97" s="73"/>
      <c r="O97" s="73"/>
    </row>
    <row r="98" ht="15.75" customHeight="1">
      <c r="A98" s="57" t="str">
        <f>Def_SecSub!$A$205</f>
        <v>TB-02</v>
      </c>
      <c r="B98" s="57" t="str">
        <f>Def_Equipamentos!$C$62</f>
        <v>TI-OESglSFP</v>
      </c>
      <c r="C98" s="6">
        <v>1.0</v>
      </c>
      <c r="D98" s="58" t="str">
        <f t="shared" si="1"/>
        <v>TB-02:TI-OESglSFP-1</v>
      </c>
      <c r="E98" s="57" t="str">
        <f>Def_Locais_Racks_Trechos!$A$205</f>
        <v>TB-02</v>
      </c>
      <c r="F98" s="58" t="str">
        <f t="array" ref="F98">INDEX(Def_Locais_Racks_Trechos!$B$2:$B$1019, MATCH(E98, Def_Locais_Racks_Trechos!$A$2:$A$1019, 0), 1)</f>
        <v>Túnel (LTB)</v>
      </c>
      <c r="G98" s="73" t="str">
        <f t="array" ref="G98">INDEX(Def_Locais_Racks_Trechos!$C$2:$C$1019, MATCH(E98, Def_Locais_Racks_Trechos!$A$2:$A$1019, 0), 1)</f>
        <v/>
      </c>
      <c r="H98" s="59"/>
      <c r="I98" s="73"/>
      <c r="J98" s="73"/>
      <c r="K98" s="73"/>
      <c r="L98" s="73"/>
      <c r="M98" s="73"/>
      <c r="N98" s="73"/>
      <c r="O98" s="73"/>
    </row>
    <row r="99" ht="15.75" customHeight="1">
      <c r="A99" s="57" t="str">
        <f>Def_SecSub!$A$205</f>
        <v>TB-02</v>
      </c>
      <c r="B99" s="57" t="str">
        <f>Def_Equipamentos!$C$62</f>
        <v>TI-OESglSFP</v>
      </c>
      <c r="C99" s="6">
        <v>2.0</v>
      </c>
      <c r="D99" s="58" t="str">
        <f t="shared" si="1"/>
        <v>TB-02:TI-OESglSFP-2</v>
      </c>
      <c r="E99" s="57" t="str">
        <f>Def_Locais_Racks_Trechos!$A$205</f>
        <v>TB-02</v>
      </c>
      <c r="F99" s="58" t="str">
        <f t="array" ref="F99">INDEX(Def_Locais_Racks_Trechos!$B$2:$B$1019, MATCH(E99, Def_Locais_Racks_Trechos!$A$2:$A$1019, 0), 1)</f>
        <v>Túnel (LTB)</v>
      </c>
      <c r="G99" s="73" t="str">
        <f t="array" ref="G99">INDEX(Def_Locais_Racks_Trechos!$C$2:$C$1019, MATCH(E99, Def_Locais_Racks_Trechos!$A$2:$A$1019, 0), 1)</f>
        <v/>
      </c>
      <c r="H99" s="59"/>
      <c r="I99" s="73"/>
      <c r="J99" s="73"/>
      <c r="K99" s="73"/>
      <c r="L99" s="73"/>
      <c r="M99" s="73"/>
      <c r="N99" s="73"/>
      <c r="O99" s="73"/>
    </row>
    <row r="100" ht="15.75" customHeight="1">
      <c r="A100" s="57" t="str">
        <f>Def_SecSub!$A$206</f>
        <v>TB-03</v>
      </c>
      <c r="B100" s="57" t="str">
        <f>Def_Equipamentos!$C$62</f>
        <v>TI-OESglSFP</v>
      </c>
      <c r="C100" s="49"/>
      <c r="D100" s="58" t="str">
        <f t="shared" si="1"/>
        <v>TB-03:TI-OESglSFP</v>
      </c>
      <c r="E100" s="57" t="str">
        <f>Def_Locais_Racks_Trechos!$A$206</f>
        <v>TB-03</v>
      </c>
      <c r="F100" s="58" t="str">
        <f t="array" ref="F100">INDEX(Def_Locais_Racks_Trechos!$B$2:$B$1019, MATCH(E100, Def_Locais_Racks_Trechos!$A$2:$A$1019, 0), 1)</f>
        <v>Túnel (LTB)</v>
      </c>
      <c r="G100" s="73" t="str">
        <f t="array" ref="G100">INDEX(Def_Locais_Racks_Trechos!$C$2:$C$1019, MATCH(E100, Def_Locais_Racks_Trechos!$A$2:$A$1019, 0), 1)</f>
        <v/>
      </c>
      <c r="H100" s="59"/>
      <c r="I100" s="73"/>
      <c r="J100" s="73"/>
      <c r="K100" s="73"/>
      <c r="L100" s="73"/>
      <c r="M100" s="73"/>
      <c r="N100" s="73"/>
      <c r="O100" s="73"/>
    </row>
    <row r="101" ht="15.75" customHeight="1">
      <c r="A101" s="57" t="str">
        <f>Def_SecSub!$A$207</f>
        <v>TB-04</v>
      </c>
      <c r="B101" s="57" t="str">
        <f>Def_Equipamentos!$C$62</f>
        <v>TI-OESglSFP</v>
      </c>
      <c r="C101" s="49"/>
      <c r="D101" s="58" t="str">
        <f t="shared" si="1"/>
        <v>TB-04:TI-OESglSFP</v>
      </c>
      <c r="E101" s="57" t="str">
        <f>Def_Locais_Racks_Trechos!$A$207</f>
        <v>TB-04</v>
      </c>
      <c r="F101" s="58" t="str">
        <f t="array" ref="F101">INDEX(Def_Locais_Racks_Trechos!$B$2:$B$1019, MATCH(E101, Def_Locais_Racks_Trechos!$A$2:$A$1019, 0), 1)</f>
        <v>Túnel (LTB)</v>
      </c>
      <c r="G101" s="73" t="str">
        <f t="array" ref="G101">INDEX(Def_Locais_Racks_Trechos!$C$2:$C$1019, MATCH(E101, Def_Locais_Racks_Trechos!$A$2:$A$1019, 0), 1)</f>
        <v/>
      </c>
      <c r="H101" s="59"/>
      <c r="I101" s="73"/>
      <c r="J101" s="73"/>
      <c r="K101" s="73"/>
      <c r="L101" s="73"/>
      <c r="M101" s="73"/>
      <c r="N101" s="73"/>
      <c r="O101" s="73"/>
    </row>
    <row r="102" ht="15.75" customHeight="1">
      <c r="A102" s="57" t="str">
        <f>Def_SecSub!$A$212</f>
        <v>BO-01D</v>
      </c>
      <c r="B102" s="57" t="str">
        <f>Def_Equipamentos!$C$62</f>
        <v>TI-OESglSFP</v>
      </c>
      <c r="C102" s="6">
        <v>1.0</v>
      </c>
      <c r="D102" s="58" t="str">
        <f t="shared" si="1"/>
        <v>BO-01D:TI-OESglSFP-1</v>
      </c>
      <c r="E102" s="57" t="str">
        <f>Def_Locais_Racks_Trechos!$A$212</f>
        <v>BO-01D</v>
      </c>
      <c r="F102" s="58" t="str">
        <f t="array" ref="F102">INDEX(Def_Locais_Racks_Trechos!$B$2:$B$1019, MATCH(E102, Def_Locais_Racks_Trechos!$A$2:$A$1019, 0), 1)</f>
        <v>Túnel (Booster)</v>
      </c>
      <c r="G102" s="73" t="str">
        <f t="array" ref="G102">INDEX(Def_Locais_Racks_Trechos!$C$2:$C$1019, MATCH(E102, Def_Locais_Racks_Trechos!$A$2:$A$1019, 0), 1)</f>
        <v/>
      </c>
      <c r="H102" s="59"/>
      <c r="I102" s="73"/>
      <c r="J102" s="73"/>
      <c r="K102" s="73"/>
      <c r="L102" s="73"/>
      <c r="M102" s="73"/>
      <c r="N102" s="73"/>
      <c r="O102" s="73"/>
    </row>
    <row r="103" ht="15.75" customHeight="1">
      <c r="A103" s="57" t="str">
        <f>Def_SecSub!$A$212</f>
        <v>BO-01D</v>
      </c>
      <c r="B103" s="57" t="str">
        <f>Def_Equipamentos!$C$62</f>
        <v>TI-OESglSFP</v>
      </c>
      <c r="C103" s="6">
        <v>2.0</v>
      </c>
      <c r="D103" s="58" t="str">
        <f t="shared" si="1"/>
        <v>BO-01D:TI-OESglSFP-2</v>
      </c>
      <c r="E103" s="57" t="str">
        <f>Def_Locais_Racks_Trechos!$A$212</f>
        <v>BO-01D</v>
      </c>
      <c r="F103" s="58" t="str">
        <f t="array" ref="F103">INDEX(Def_Locais_Racks_Trechos!$B$2:$B$1019, MATCH(E103, Def_Locais_Racks_Trechos!$A$2:$A$1019, 0), 1)</f>
        <v>Túnel (Booster)</v>
      </c>
      <c r="G103" s="73" t="str">
        <f t="array" ref="G103">INDEX(Def_Locais_Racks_Trechos!$C$2:$C$1019, MATCH(E103, Def_Locais_Racks_Trechos!$A$2:$A$1019, 0), 1)</f>
        <v/>
      </c>
      <c r="H103" s="59"/>
      <c r="I103" s="73"/>
      <c r="J103" s="73"/>
      <c r="K103" s="73"/>
      <c r="L103" s="73"/>
      <c r="M103" s="73"/>
      <c r="N103" s="73"/>
      <c r="O103" s="73"/>
    </row>
    <row r="104" ht="15.75" customHeight="1">
      <c r="A104" s="57" t="str">
        <f>Def_SecSub!$A$263</f>
        <v>BO-02U</v>
      </c>
      <c r="B104" s="57" t="str">
        <f>Def_Equipamentos!$C$62</f>
        <v>TI-OESglSFP</v>
      </c>
      <c r="C104" s="49"/>
      <c r="D104" s="58" t="str">
        <f t="shared" si="1"/>
        <v>BO-02U:TI-OESglSFP</v>
      </c>
      <c r="E104" s="57" t="str">
        <f>Def_Locais_Racks_Trechos!$A$263</f>
        <v>BO-02U</v>
      </c>
      <c r="F104" s="58" t="str">
        <f t="array" ref="F104">INDEX(Def_Locais_Racks_Trechos!$B$2:$B$1019, MATCH(E104, Def_Locais_Racks_Trechos!$A$2:$A$1019, 0), 1)</f>
        <v>Túnel (Booster)</v>
      </c>
      <c r="G104" s="73" t="str">
        <f t="array" ref="G104">INDEX(Def_Locais_Racks_Trechos!$C$2:$C$1019, MATCH(E104, Def_Locais_Racks_Trechos!$A$2:$A$1019, 0), 1)</f>
        <v/>
      </c>
      <c r="H104" s="59"/>
      <c r="I104" s="73"/>
      <c r="J104" s="73"/>
      <c r="K104" s="73"/>
      <c r="L104" s="73"/>
      <c r="M104" s="73"/>
      <c r="N104" s="73"/>
      <c r="O104" s="73"/>
    </row>
    <row r="105" ht="15.75" customHeight="1">
      <c r="A105" s="57" t="str">
        <f>Def_SecSub!$A$208</f>
        <v>TS-01</v>
      </c>
      <c r="B105" s="57" t="str">
        <f>Def_Equipamentos!$C$62</f>
        <v>TI-OESglSFP</v>
      </c>
      <c r="C105" s="49"/>
      <c r="D105" s="58" t="str">
        <f t="shared" si="1"/>
        <v>TS-01:TI-OESglSFP</v>
      </c>
      <c r="E105" s="57" t="str">
        <f>Def_Locais_Racks_Trechos!$A$208</f>
        <v>TS-01</v>
      </c>
      <c r="F105" s="58" t="str">
        <f t="array" ref="F105">INDEX(Def_Locais_Racks_Trechos!$B$2:$B$1019, MATCH(E105, Def_Locais_Racks_Trechos!$A$2:$A$1019, 0), 1)</f>
        <v>Túnel (BTS)</v>
      </c>
      <c r="G105" s="73" t="str">
        <f t="array" ref="G105">INDEX(Def_Locais_Racks_Trechos!$C$2:$C$1019, MATCH(E105, Def_Locais_Racks_Trechos!$A$2:$A$1019, 0), 1)</f>
        <v/>
      </c>
      <c r="H105" s="59"/>
      <c r="I105" s="73"/>
      <c r="J105" s="73"/>
      <c r="K105" s="73"/>
      <c r="L105" s="73"/>
      <c r="M105" s="73"/>
      <c r="N105" s="73"/>
      <c r="O105" s="73"/>
    </row>
    <row r="106" ht="15.75" customHeight="1">
      <c r="A106" s="57" t="str">
        <f>Def_SecSub!$A$209</f>
        <v>TS-02</v>
      </c>
      <c r="B106" s="57" t="str">
        <f>Def_Equipamentos!$C$62</f>
        <v>TI-OESglSFP</v>
      </c>
      <c r="C106" s="49"/>
      <c r="D106" s="58" t="str">
        <f t="shared" si="1"/>
        <v>TS-02:TI-OESglSFP</v>
      </c>
      <c r="E106" s="57" t="str">
        <f>Def_Locais_Racks_Trechos!$A$209</f>
        <v>TS-02</v>
      </c>
      <c r="F106" s="58" t="str">
        <f t="array" ref="F106">INDEX(Def_Locais_Racks_Trechos!$B$2:$B$1019, MATCH(E106, Def_Locais_Racks_Trechos!$A$2:$A$1019, 0), 1)</f>
        <v>Túnel (BTS)</v>
      </c>
      <c r="G106" s="73" t="str">
        <f t="array" ref="G106">INDEX(Def_Locais_Racks_Trechos!$C$2:$C$1019, MATCH(E106, Def_Locais_Racks_Trechos!$A$2:$A$1019, 0), 1)</f>
        <v/>
      </c>
      <c r="H106" s="59"/>
      <c r="I106" s="73"/>
      <c r="J106" s="73"/>
      <c r="K106" s="73"/>
      <c r="L106" s="73"/>
      <c r="M106" s="73"/>
      <c r="N106" s="73"/>
      <c r="O106" s="73"/>
    </row>
    <row r="107" ht="15.75" customHeight="1">
      <c r="A107" s="57" t="str">
        <f>Def_SecSub!$A$210</f>
        <v>TS-03</v>
      </c>
      <c r="B107" s="57" t="str">
        <f>Def_Equipamentos!$C$62</f>
        <v>TI-OESglSFP</v>
      </c>
      <c r="C107" s="49"/>
      <c r="D107" s="58" t="str">
        <f t="shared" si="1"/>
        <v>TS-03:TI-OESglSFP</v>
      </c>
      <c r="E107" s="57" t="str">
        <f>Def_Locais_Racks_Trechos!$A$210</f>
        <v>TS-03</v>
      </c>
      <c r="F107" s="58" t="str">
        <f t="array" ref="F107">INDEX(Def_Locais_Racks_Trechos!$B$2:$B$1019, MATCH(E107, Def_Locais_Racks_Trechos!$A$2:$A$1019, 0), 1)</f>
        <v>Túnel (BTS)</v>
      </c>
      <c r="G107" s="73" t="str">
        <f t="array" ref="G107">INDEX(Def_Locais_Racks_Trechos!$C$2:$C$1019, MATCH(E107, Def_Locais_Racks_Trechos!$A$2:$A$1019, 0), 1)</f>
        <v/>
      </c>
      <c r="H107" s="59"/>
      <c r="I107" s="73"/>
      <c r="J107" s="73"/>
      <c r="K107" s="73"/>
      <c r="L107" s="73"/>
      <c r="M107" s="73"/>
      <c r="N107" s="73"/>
      <c r="O107" s="73"/>
    </row>
    <row r="108" ht="15.75" customHeight="1">
      <c r="A108" s="57" t="str">
        <f>Def_SecSub!$A$211</f>
        <v>TS-04</v>
      </c>
      <c r="B108" s="57" t="str">
        <f>Def_Equipamentos!$C$62</f>
        <v>TI-OESglSFP</v>
      </c>
      <c r="C108" s="6">
        <v>1.0</v>
      </c>
      <c r="D108" s="58" t="str">
        <f t="shared" si="1"/>
        <v>TS-04:TI-OESglSFP-1</v>
      </c>
      <c r="E108" s="57" t="str">
        <f>Def_Locais_Racks_Trechos!$A$211</f>
        <v>TS-04</v>
      </c>
      <c r="F108" s="58" t="str">
        <f t="array" ref="F108">INDEX(Def_Locais_Racks_Trechos!$B$2:$B$1019, MATCH(E108, Def_Locais_Racks_Trechos!$A$2:$A$1019, 0), 1)</f>
        <v>Túnel (BTS)</v>
      </c>
      <c r="G108" s="73" t="str">
        <f t="array" ref="G108">INDEX(Def_Locais_Racks_Trechos!$C$2:$C$1019, MATCH(E108, Def_Locais_Racks_Trechos!$A$2:$A$1019, 0), 1)</f>
        <v/>
      </c>
      <c r="H108" s="59"/>
      <c r="I108" s="73"/>
      <c r="J108" s="73"/>
      <c r="K108" s="73"/>
      <c r="L108" s="73"/>
      <c r="M108" s="73"/>
      <c r="N108" s="73"/>
      <c r="O108" s="73"/>
    </row>
    <row r="109" ht="15.75" customHeight="1">
      <c r="A109" s="57" t="str">
        <f>Def_SecSub!$A$211</f>
        <v>TS-04</v>
      </c>
      <c r="B109" s="57" t="str">
        <f>Def_Equipamentos!$C$62</f>
        <v>TI-OESglSFP</v>
      </c>
      <c r="C109" s="6">
        <v>2.0</v>
      </c>
      <c r="D109" s="58" t="str">
        <f t="shared" si="1"/>
        <v>TS-04:TI-OESglSFP-2</v>
      </c>
      <c r="E109" s="57" t="str">
        <f>Def_Locais_Racks_Trechos!$A$211</f>
        <v>TS-04</v>
      </c>
      <c r="F109" s="58" t="str">
        <f t="array" ref="F109">INDEX(Def_Locais_Racks_Trechos!$B$2:$B$1019, MATCH(E109, Def_Locais_Racks_Trechos!$A$2:$A$1019, 0), 1)</f>
        <v>Túnel (BTS)</v>
      </c>
      <c r="G109" s="73" t="str">
        <f t="array" ref="G109">INDEX(Def_Locais_Racks_Trechos!$C$2:$C$1019, MATCH(E109, Def_Locais_Racks_Trechos!$A$2:$A$1019, 0), 1)</f>
        <v/>
      </c>
      <c r="H109" s="59"/>
      <c r="I109" s="73"/>
      <c r="J109" s="73"/>
      <c r="K109" s="73"/>
      <c r="L109" s="73"/>
      <c r="M109" s="73"/>
      <c r="N109" s="73"/>
      <c r="O109" s="73"/>
    </row>
    <row r="110" ht="15.75" customHeight="1">
      <c r="A110" s="57" t="str">
        <f>Def_SecSub!$A$211</f>
        <v>TS-04</v>
      </c>
      <c r="B110" s="57" t="str">
        <f>Def_Equipamentos!$C$62</f>
        <v>TI-OESglSFP</v>
      </c>
      <c r="C110" s="6">
        <v>3.0</v>
      </c>
      <c r="D110" s="58" t="str">
        <f t="shared" si="1"/>
        <v>TS-04:TI-OESglSFP-3</v>
      </c>
      <c r="E110" s="57" t="str">
        <f>Def_Locais_Racks_Trechos!$A$211</f>
        <v>TS-04</v>
      </c>
      <c r="F110" s="58" t="str">
        <f t="array" ref="F110">INDEX(Def_Locais_Racks_Trechos!$B$2:$B$1019, MATCH(E110, Def_Locais_Racks_Trechos!$A$2:$A$1019, 0), 1)</f>
        <v>Túnel (BTS)</v>
      </c>
      <c r="G110" s="73" t="str">
        <f t="array" ref="G110">INDEX(Def_Locais_Racks_Trechos!$C$2:$C$1019, MATCH(E110, Def_Locais_Racks_Trechos!$A$2:$A$1019, 0), 1)</f>
        <v/>
      </c>
      <c r="H110" s="59"/>
      <c r="I110" s="73"/>
      <c r="J110" s="73"/>
      <c r="K110" s="73"/>
      <c r="L110" s="73"/>
      <c r="M110" s="73"/>
      <c r="N110" s="73"/>
      <c r="O110" s="73"/>
    </row>
    <row r="111" ht="15.75" customHeight="1">
      <c r="A111" s="57" t="str">
        <f>Def_SecSub!$A$69</f>
        <v>LI-IET01RACK1</v>
      </c>
      <c r="B111" s="57" t="str">
        <f>Def_Equipamentos!$C$64</f>
        <v>TI-OEMultSFP</v>
      </c>
      <c r="C111" s="49"/>
      <c r="D111" s="58" t="str">
        <f t="shared" si="1"/>
        <v>LI-IET01RACK1:TI-OEMultSFP</v>
      </c>
      <c r="E111" s="57" t="str">
        <f>Def_Locais_Racks_Trechos!$A$69</f>
        <v>LI-IET01RACK1</v>
      </c>
      <c r="F111" s="58" t="str">
        <f t="array" ref="F111">INDEX(Def_Locais_Racks_Trechos!$B$2:$B$1019, MATCH(E111, Def_Locais_Racks_Trechos!$A$2:$A$1019, 0), 1)</f>
        <v>Túnel (LINAC)</v>
      </c>
      <c r="G111" s="73" t="str">
        <f t="array" ref="G111">INDEX(Def_Locais_Racks_Trechos!$C$2:$C$1019, MATCH(E111, Def_Locais_Racks_Trechos!$A$2:$A$1019, 0), 1)</f>
        <v/>
      </c>
      <c r="H111" s="59"/>
      <c r="I111" s="73"/>
      <c r="J111" s="73"/>
      <c r="K111" s="73"/>
      <c r="L111" s="73"/>
      <c r="M111" s="73"/>
      <c r="N111" s="73"/>
      <c r="O111" s="73"/>
    </row>
    <row r="112" ht="15.75" customHeight="1">
      <c r="A112" s="57" t="str">
        <f>Def_SecSub!$A$77</f>
        <v>IA-20RaInj02</v>
      </c>
      <c r="B112" s="57" t="str">
        <f>Def_Equipamentos!$C$64</f>
        <v>TI-OEMultSFP</v>
      </c>
      <c r="C112" s="49"/>
      <c r="D112" s="58" t="str">
        <f t="shared" si="1"/>
        <v>IA-20RaInj02:TI-OEMultSFP</v>
      </c>
      <c r="E112" s="57" t="str">
        <f>Def_Locais_Racks_Trechos!$A$77</f>
        <v>IA-20RaInj02</v>
      </c>
      <c r="F112" s="58" t="str">
        <f t="array" ref="F112">INDEX(Def_Locais_Racks_Trechos!$B$2:$B$1019, MATCH(E112, Def_Locais_Racks_Trechos!$A$2:$A$1019, 0), 1)</f>
        <v>Sala Racks 19&amp;20</v>
      </c>
      <c r="G112" s="73" t="str">
        <f t="array" ref="G112">INDEX(Def_Locais_Racks_Trechos!$C$2:$C$1019, MATCH(E112, Def_Locais_Racks_Trechos!$A$2:$A$1019, 0), 1)</f>
        <v/>
      </c>
      <c r="H112" s="59"/>
      <c r="I112" s="73"/>
      <c r="J112" s="73"/>
      <c r="K112" s="73"/>
      <c r="L112" s="73"/>
      <c r="M112" s="73"/>
      <c r="N112" s="73"/>
      <c r="O112" s="73"/>
    </row>
    <row r="113" ht="15.75" customHeight="1">
      <c r="A113" s="57" t="str">
        <f>Def_SecSub!$A$78</f>
        <v>IA-20RaInj03</v>
      </c>
      <c r="B113" s="57" t="str">
        <f>Def_Equipamentos!$C$64</f>
        <v>TI-OEMultSFP</v>
      </c>
      <c r="C113" s="49"/>
      <c r="D113" s="58" t="str">
        <f t="shared" si="1"/>
        <v>IA-20RaInj03:TI-OEMultSFP</v>
      </c>
      <c r="E113" s="57" t="str">
        <f>Def_Locais_Racks_Trechos!$A$78</f>
        <v>IA-20RaInj03</v>
      </c>
      <c r="F113" s="58" t="str">
        <f t="array" ref="F113">INDEX(Def_Locais_Racks_Trechos!$B$2:$B$1019, MATCH(E113, Def_Locais_Racks_Trechos!$A$2:$A$1019, 0), 1)</f>
        <v>Sala Racks 19&amp;20</v>
      </c>
      <c r="G113" s="73" t="str">
        <f t="array" ref="G113">INDEX(Def_Locais_Racks_Trechos!$C$2:$C$1019, MATCH(E113, Def_Locais_Racks_Trechos!$A$2:$A$1019, 0), 1)</f>
        <v/>
      </c>
      <c r="H113" s="59"/>
      <c r="I113" s="73"/>
      <c r="J113" s="73"/>
      <c r="K113" s="73"/>
      <c r="L113" s="73"/>
      <c r="M113" s="73"/>
      <c r="N113" s="73"/>
      <c r="O113" s="73"/>
    </row>
    <row r="114" ht="15.75" customHeight="1">
      <c r="A114" s="57" t="str">
        <f>Def_SecSub!$A$25</f>
        <v>IA-20RaDiag02</v>
      </c>
      <c r="B114" s="57" t="str">
        <f>Def_Equipamentos!$C$64</f>
        <v>TI-OEMultSFP</v>
      </c>
      <c r="C114" s="6"/>
      <c r="D114" s="58" t="str">
        <f t="shared" si="1"/>
        <v>IA-20RaDiag02:TI-OEMultSFP</v>
      </c>
      <c r="E114" s="57" t="str">
        <f>Def_Locais_Racks_Trechos!$A$25</f>
        <v>IA-20RaDiag02</v>
      </c>
      <c r="F114" s="58" t="str">
        <f t="array" ref="F114">INDEX(Def_Locais_Racks_Trechos!$B$2:$B$1019, MATCH(E114, Def_Locais_Racks_Trechos!$A$2:$A$1019, 0), 1)</f>
        <v>Sala Racks 19&amp;20</v>
      </c>
      <c r="G114" s="73" t="str">
        <f t="array" ref="G114">INDEX(Def_Locais_Racks_Trechos!$C$2:$C$1019, MATCH(E114, Def_Locais_Racks_Trechos!$A$2:$A$1019, 0), 1)</f>
        <v>FCT+FPM</v>
      </c>
      <c r="H114" s="59"/>
      <c r="I114" s="73"/>
      <c r="J114" s="73"/>
      <c r="K114" s="73"/>
      <c r="L114" s="73"/>
      <c r="M114" s="73"/>
      <c r="N114" s="73"/>
      <c r="O114" s="73"/>
    </row>
    <row r="115" ht="15.75" customHeight="1">
      <c r="A115" s="57" t="str">
        <f>Def_SecSub!$A$74</f>
        <v>LA-MDH01RACK1</v>
      </c>
      <c r="B115" s="57" t="str">
        <f>Def_Equipamentos!$C$65</f>
        <v>TI-OEMultPOF</v>
      </c>
      <c r="C115" s="49"/>
      <c r="D115" s="58" t="str">
        <f t="shared" si="1"/>
        <v>LA-MDH01RACK1:TI-OEMultPOF</v>
      </c>
      <c r="E115" s="57" t="str">
        <f>Def_Locais_Racks_Trechos!$A$74</f>
        <v>LA-MDH01RACK1</v>
      </c>
      <c r="F115" s="58" t="str">
        <f t="array" ref="F115">INDEX(Def_Locais_Racks_Trechos!$B$2:$B$1019, MATCH(E115, Def_Locais_Racks_Trechos!$A$2:$A$1019, 0), 1)</f>
        <v>Sala Racks do LINAC</v>
      </c>
      <c r="G115" s="73" t="str">
        <f t="array" ref="G115">INDEX(Def_Locais_Racks_Trechos!$C$2:$C$1019, MATCH(E115, Def_Locais_Racks_Trechos!$A$2:$A$1019, 0), 1)</f>
        <v/>
      </c>
      <c r="H115" s="59"/>
      <c r="I115" s="73"/>
      <c r="J115" s="73"/>
      <c r="K115" s="73"/>
      <c r="L115" s="73"/>
      <c r="M115" s="73"/>
      <c r="N115" s="73"/>
      <c r="O115" s="73"/>
    </row>
    <row r="116" ht="15.75" customHeight="1">
      <c r="A116" s="57" t="str">
        <f>Def_SecSub!$A$75</f>
        <v>LA-MDH01RACK2</v>
      </c>
      <c r="B116" s="57" t="str">
        <f>Def_Equipamentos!$C$65</f>
        <v>TI-OEMultPOF</v>
      </c>
      <c r="C116" s="49"/>
      <c r="D116" s="58" t="str">
        <f t="shared" si="1"/>
        <v>LA-MDH01RACK2:TI-OEMultPOF</v>
      </c>
      <c r="E116" s="57" t="str">
        <f>Def_Locais_Racks_Trechos!$A$75</f>
        <v>LA-MDH01RACK2</v>
      </c>
      <c r="F116" s="58" t="str">
        <f t="array" ref="F116">INDEX(Def_Locais_Racks_Trechos!$B$2:$B$1019, MATCH(E116, Def_Locais_Racks_Trechos!$A$2:$A$1019, 0), 1)</f>
        <v>Sala Racks do LINAC</v>
      </c>
      <c r="G116" s="73" t="str">
        <f t="array" ref="G116">INDEX(Def_Locais_Racks_Trechos!$C$2:$C$1019, MATCH(E116, Def_Locais_Racks_Trechos!$A$2:$A$1019, 0), 1)</f>
        <v/>
      </c>
      <c r="H116" s="59"/>
      <c r="I116" s="73"/>
      <c r="J116" s="73"/>
      <c r="K116" s="73"/>
      <c r="L116" s="73"/>
      <c r="M116" s="73"/>
      <c r="N116" s="73"/>
      <c r="O116" s="73"/>
    </row>
    <row r="117" ht="15.75" customHeight="1">
      <c r="A117" s="57" t="str">
        <f>Def_SecSub!$A$72</f>
        <v>LA-RFH01RACK1</v>
      </c>
      <c r="B117" s="57" t="str">
        <f>Def_Equipamentos!$C$65</f>
        <v>TI-OEMultPOF</v>
      </c>
      <c r="C117" s="49"/>
      <c r="D117" s="58" t="str">
        <f t="shared" si="1"/>
        <v>LA-RFH01RACK1:TI-OEMultPOF</v>
      </c>
      <c r="E117" s="57" t="str">
        <f>Def_Locais_Racks_Trechos!$A$72</f>
        <v>LA-RFH01RACK1</v>
      </c>
      <c r="F117" s="58" t="str">
        <f t="array" ref="F117">INDEX(Def_Locais_Racks_Trechos!$B$2:$B$1019, MATCH(E117, Def_Locais_Racks_Trechos!$A$2:$A$1019, 0), 1)</f>
        <v>Sala Racks do LINAC</v>
      </c>
      <c r="G117" s="73" t="str">
        <f t="array" ref="G117">INDEX(Def_Locais_Racks_Trechos!$C$2:$C$1019, MATCH(E117, Def_Locais_Racks_Trechos!$A$2:$A$1019, 0), 1)</f>
        <v/>
      </c>
      <c r="H117" s="59"/>
      <c r="I117" s="73"/>
      <c r="J117" s="73"/>
      <c r="K117" s="73"/>
      <c r="L117" s="73"/>
      <c r="M117" s="73"/>
      <c r="N117" s="73"/>
      <c r="O117" s="73"/>
    </row>
    <row r="118" ht="15.75" customHeight="1">
      <c r="A118" s="57" t="str">
        <f>Def_SecSub!$A$73</f>
        <v>LA-RFH01RACK2</v>
      </c>
      <c r="B118" s="57" t="str">
        <f>Def_Equipamentos!$C$65</f>
        <v>TI-OEMultPOF</v>
      </c>
      <c r="C118" s="6"/>
      <c r="D118" s="58" t="str">
        <f t="shared" si="1"/>
        <v>LA-RFH01RACK2:TI-OEMultPOF</v>
      </c>
      <c r="E118" s="57" t="str">
        <f>Def_Locais_Racks_Trechos!$A$73</f>
        <v>LA-RFH01RACK2</v>
      </c>
      <c r="F118" s="58" t="str">
        <f t="array" ref="F118">INDEX(Def_Locais_Racks_Trechos!$B$2:$B$1019, MATCH(E118, Def_Locais_Racks_Trechos!$A$2:$A$1019, 0), 1)</f>
        <v>Sala Racks do LINAC</v>
      </c>
      <c r="G118" s="73" t="str">
        <f t="array" ref="G118">INDEX(Def_Locais_Racks_Trechos!$C$2:$C$1019, MATCH(E118, Def_Locais_Racks_Trechos!$A$2:$A$1019, 0), 1)</f>
        <v/>
      </c>
      <c r="H118" s="59"/>
      <c r="I118" s="73"/>
      <c r="J118" s="73"/>
      <c r="K118" s="73"/>
      <c r="L118" s="73"/>
      <c r="M118" s="73"/>
      <c r="N118" s="73"/>
      <c r="O118" s="73"/>
    </row>
    <row r="119" ht="15.75" customHeight="1">
      <c r="A119" s="57" t="str">
        <f>Def_SecSub!$A$76</f>
        <v>IA-01RaInj01</v>
      </c>
      <c r="B119" s="57" t="str">
        <f>Def_Equipamentos!$C$65</f>
        <v>TI-OEMultPOF</v>
      </c>
      <c r="C119" s="6"/>
      <c r="D119" s="58" t="str">
        <f t="shared" si="1"/>
        <v>IA-01RaInj01:TI-OEMultPOF</v>
      </c>
      <c r="E119" s="57" t="str">
        <f>Def_Locais_Racks_Trechos!$A$76</f>
        <v>IA-01RaInj01</v>
      </c>
      <c r="F119" s="58" t="str">
        <f t="array" ref="F119">INDEX(Def_Locais_Racks_Trechos!$B$2:$B$1019, MATCH(E119, Def_Locais_Racks_Trechos!$A$2:$A$1019, 0), 1)</f>
        <v>Sala Racks 1</v>
      </c>
      <c r="H119" s="59"/>
      <c r="N119" s="73" t="str">
        <f t="array" ref="N119">INDEX(Def_Locais_Racks_Trechos!$C$2:$C$1019, MATCH(E121, Def_Locais_Racks_Trechos!$A$2:$A$1019, 0), 1)</f>
        <v/>
      </c>
      <c r="O119" s="73"/>
    </row>
    <row r="120" ht="15.75" customHeight="1">
      <c r="A120" s="57" t="str">
        <f>Def_SecSub!$A$79</f>
        <v>IA-01RaInj04</v>
      </c>
      <c r="B120" s="57" t="str">
        <f>Def_Equipamentos!$C$65</f>
        <v>TI-OEMultPOF</v>
      </c>
      <c r="C120" s="6"/>
      <c r="D120" s="58" t="str">
        <f t="shared" si="1"/>
        <v>IA-01RaInj04:TI-OEMultPOF</v>
      </c>
      <c r="E120" s="57" t="str">
        <f>Def_Locais_Racks_Trechos!$A$79</f>
        <v>IA-01RaInj04</v>
      </c>
      <c r="F120" s="58" t="str">
        <f t="array" ref="F120">INDEX(Def_Locais_Racks_Trechos!$B$2:$B$1019, MATCH(E120, Def_Locais_Racks_Trechos!$A$2:$A$1019, 0), 1)</f>
        <v>Sala Racks 1</v>
      </c>
      <c r="G120" s="73" t="str">
        <f t="array" ref="G120">INDEX(Def_Locais_Racks_Trechos!$C$2:$C$1019, MATCH(E120, Def_Locais_Racks_Trechos!$A$2:$A$1019, 0), 1)</f>
        <v/>
      </c>
      <c r="H120" s="59"/>
      <c r="I120" s="73"/>
      <c r="J120" s="73"/>
      <c r="K120" s="73"/>
      <c r="L120" s="73"/>
      <c r="M120" s="73"/>
      <c r="N120" s="73"/>
      <c r="O120" s="73"/>
    </row>
    <row r="121" ht="15.75" customHeight="1">
      <c r="A121" s="57" t="str">
        <f>Def_SecSub!$A$80</f>
        <v>IA-01RaInj05</v>
      </c>
      <c r="B121" s="57" t="str">
        <f>Def_Equipamentos!$C$65</f>
        <v>TI-OEMultPOF</v>
      </c>
      <c r="C121" s="6"/>
      <c r="D121" s="58" t="str">
        <f t="shared" si="1"/>
        <v>IA-01RaInj05:TI-OEMultPOF</v>
      </c>
      <c r="E121" s="57" t="str">
        <f>Def_Locais_Racks_Trechos!$A$80</f>
        <v>IA-01RaInj05</v>
      </c>
      <c r="F121" s="58" t="str">
        <f t="array" ref="F121">INDEX(Def_Locais_Racks_Trechos!$B$2:$B$1019, MATCH(E121, Def_Locais_Racks_Trechos!$A$2:$A$1019, 0), 1)</f>
        <v>Sala Racks 1</v>
      </c>
      <c r="G121" s="73" t="str">
        <f t="array" ref="G121">INDEX(Def_Locais_Racks_Trechos!$C$2:$C$1019, MATCH(E119, Def_Locais_Racks_Trechos!$A$2:$A$1019, 0), 1)</f>
        <v/>
      </c>
      <c r="H121" s="59"/>
      <c r="I121" s="73"/>
      <c r="J121" s="73"/>
      <c r="K121" s="73"/>
      <c r="L121" s="73"/>
      <c r="M121" s="73"/>
      <c r="N121" s="73"/>
      <c r="O121" s="73"/>
    </row>
    <row r="122" ht="15.75" customHeight="1">
      <c r="A122" s="57" t="str">
        <f>Def_SecSub!$A$24</f>
        <v>IA-20RaDiag01</v>
      </c>
      <c r="B122" s="57" t="str">
        <f>Def_Equipamentos!$C$65</f>
        <v>TI-OEMultPOF</v>
      </c>
      <c r="C122" s="6">
        <v>1.0</v>
      </c>
      <c r="D122" s="58" t="str">
        <f t="shared" si="1"/>
        <v>IA-20RaDiag01:TI-OEMultPOF-1</v>
      </c>
      <c r="E122" s="57" t="str">
        <f>Def_Locais_Racks_Trechos!$A$24</f>
        <v>IA-20RaDiag01</v>
      </c>
      <c r="F122" s="58" t="str">
        <f t="array" ref="F122">INDEX(Def_Locais_Racks_Trechos!$B$2:$B$1019, MATCH(E122, Def_Locais_Racks_Trechos!$A$2:$A$1019, 0), 1)</f>
        <v>Sala Racks 19&amp;20</v>
      </c>
      <c r="G122" s="73" t="str">
        <f t="array" ref="G122">INDEX(Def_Locais_Racks_Trechos!$C$2:$C$1019, MATCH(E122, Def_Locais_Racks_Trechos!$A$2:$A$1019, 0), 1)</f>
        <v>ICTs BO &amp; SI</v>
      </c>
      <c r="H122" s="59"/>
      <c r="I122" s="73"/>
      <c r="J122" s="73"/>
      <c r="K122" s="73"/>
      <c r="L122" s="73"/>
      <c r="M122" s="73"/>
      <c r="N122" s="73"/>
      <c r="O122" s="73"/>
    </row>
    <row r="123" ht="15.75" customHeight="1">
      <c r="A123" s="57" t="str">
        <f>Def_SecSub!$A$24</f>
        <v>IA-20RaDiag01</v>
      </c>
      <c r="B123" s="57" t="str">
        <f>Def_Equipamentos!$C$65</f>
        <v>TI-OEMultPOF</v>
      </c>
      <c r="C123" s="6">
        <v>2.0</v>
      </c>
      <c r="D123" s="58" t="str">
        <f t="shared" si="1"/>
        <v>IA-20RaDiag01:TI-OEMultPOF-2</v>
      </c>
      <c r="E123" s="57" t="str">
        <f>Def_Locais_Racks_Trechos!$A$24</f>
        <v>IA-20RaDiag01</v>
      </c>
      <c r="F123" s="58" t="str">
        <f t="array" ref="F123">INDEX(Def_Locais_Racks_Trechos!$B$2:$B$1019, MATCH(E123, Def_Locais_Racks_Trechos!$A$2:$A$1019, 0), 1)</f>
        <v>Sala Racks 19&amp;20</v>
      </c>
      <c r="G123" s="73" t="str">
        <f t="array" ref="G123">INDEX(Def_Locais_Racks_Trechos!$C$2:$C$1019, MATCH(E123, Def_Locais_Racks_Trechos!$A$2:$A$1019, 0), 1)</f>
        <v>ICTs BO &amp; SI</v>
      </c>
      <c r="H123" s="59"/>
      <c r="I123" s="73"/>
      <c r="J123" s="73"/>
      <c r="K123" s="73"/>
      <c r="L123" s="73"/>
      <c r="M123" s="73"/>
      <c r="N123" s="73"/>
      <c r="O123" s="73"/>
    </row>
    <row r="124" ht="15.75" customHeight="1">
      <c r="A124" s="57" t="str">
        <f>Def_SecSub!$A$211</f>
        <v>TS-04</v>
      </c>
      <c r="B124" s="57" t="str">
        <f>Def_Equipamentos!$C$47</f>
        <v>DI-FCTSensor</v>
      </c>
      <c r="C124" s="49"/>
      <c r="D124" s="58" t="str">
        <f t="shared" si="1"/>
        <v>TS-04:DI-FCTSensor</v>
      </c>
      <c r="E124" s="57" t="str">
        <f>Def_Locais_Racks_Trechos!$A$211</f>
        <v>TS-04</v>
      </c>
      <c r="F124" s="58" t="str">
        <f t="array" ref="F124">INDEX(Def_Locais_Racks_Trechos!$B$2:$B$1019, MATCH(E124, Def_Locais_Racks_Trechos!$A$2:$A$1019, 0), 1)</f>
        <v>Túnel (BTS)</v>
      </c>
      <c r="G124" s="73" t="str">
        <f t="array" ref="G124">INDEX(Def_Locais_Racks_Trechos!$C$2:$C$1019, MATCH(E124, Def_Locais_Racks_Trechos!$A$2:$A$1019, 0), 1)</f>
        <v/>
      </c>
      <c r="H124" s="73"/>
      <c r="I124" s="73"/>
      <c r="J124" s="73"/>
      <c r="K124" s="73"/>
      <c r="L124" s="73"/>
      <c r="M124" s="73"/>
      <c r="N124" s="73"/>
      <c r="O124" s="73"/>
    </row>
    <row r="125" ht="15.75" customHeight="1">
      <c r="A125" s="57" t="str">
        <f>Def_SecSub!$A$207</f>
        <v>TB-04</v>
      </c>
      <c r="B125" s="57" t="str">
        <f>Def_Equipamentos!$C$47</f>
        <v>DI-FCTSensor</v>
      </c>
      <c r="C125" s="49"/>
      <c r="D125" s="58" t="str">
        <f t="shared" si="1"/>
        <v>TB-04:DI-FCTSensor</v>
      </c>
      <c r="E125" s="57" t="str">
        <f>Def_Locais_Racks_Trechos!$A$207</f>
        <v>TB-04</v>
      </c>
      <c r="F125" s="58" t="str">
        <f t="array" ref="F125">INDEX(Def_Locais_Racks_Trechos!$B$2:$B$1019, MATCH(E125, Def_Locais_Racks_Trechos!$A$2:$A$1019, 0), 1)</f>
        <v>Túnel (LTB)</v>
      </c>
      <c r="G125" s="73" t="str">
        <f t="array" ref="G125">INDEX(Def_Locais_Racks_Trechos!$C$2:$C$1019, MATCH(E125, Def_Locais_Racks_Trechos!$A$2:$A$1019, 0), 1)</f>
        <v/>
      </c>
      <c r="H125" s="73"/>
      <c r="I125" s="73"/>
      <c r="J125" s="73"/>
      <c r="K125" s="73"/>
      <c r="L125" s="73"/>
      <c r="M125" s="73"/>
      <c r="N125" s="73"/>
      <c r="O125" s="73"/>
    </row>
    <row r="126" ht="15.75" customHeight="1">
      <c r="A126" s="57" t="str">
        <f>Def_SecSub!$A$205</f>
        <v>TB-02</v>
      </c>
      <c r="B126" s="57" t="str">
        <f>Def_Equipamentos!$C$50</f>
        <v>DI-ICTSigCond</v>
      </c>
      <c r="C126" s="49"/>
      <c r="D126" s="58" t="str">
        <f t="shared" si="1"/>
        <v>TB-02:DI-ICTSigCond</v>
      </c>
      <c r="E126" s="57" t="str">
        <f>Def_Locais_Racks_Trechos!$A$24</f>
        <v>IA-20RaDiag01</v>
      </c>
      <c r="F126" s="58" t="str">
        <f t="array" ref="F126">INDEX(Def_Locais_Racks_Trechos!$B$2:$B$1019, MATCH(E126, Def_Locais_Racks_Trechos!$A$2:$A$1019, 0), 1)</f>
        <v>Sala Racks 19&amp;20</v>
      </c>
      <c r="G126" s="73" t="str">
        <f t="array" ref="G126">INDEX(Def_Locais_Racks_Trechos!$C$2:$C$1019, MATCH(E126, Def_Locais_Racks_Trechos!$A$2:$A$1019, 0), 1)</f>
        <v>ICTs BO &amp; SI</v>
      </c>
      <c r="H126" s="73"/>
      <c r="I126" s="73"/>
      <c r="J126" s="73"/>
      <c r="K126" s="73"/>
      <c r="L126" s="73"/>
      <c r="M126" s="73"/>
      <c r="N126" s="73"/>
      <c r="O126" s="73"/>
    </row>
    <row r="127" ht="15.75" customHeight="1">
      <c r="A127" s="57" t="str">
        <f>Def_SecSub!$A$207</f>
        <v>TB-04</v>
      </c>
      <c r="B127" s="57" t="str">
        <f>Def_Equipamentos!$C$50</f>
        <v>DI-ICTSigCond</v>
      </c>
      <c r="C127" s="49"/>
      <c r="D127" s="58" t="str">
        <f t="shared" si="1"/>
        <v>TB-04:DI-ICTSigCond</v>
      </c>
      <c r="E127" s="57" t="str">
        <f>Def_Locais_Racks_Trechos!$A$24</f>
        <v>IA-20RaDiag01</v>
      </c>
      <c r="F127" s="58" t="str">
        <f t="array" ref="F127">INDEX(Def_Locais_Racks_Trechos!$B$2:$B$1019, MATCH(E127, Def_Locais_Racks_Trechos!$A$2:$A$1019, 0), 1)</f>
        <v>Sala Racks 19&amp;20</v>
      </c>
      <c r="G127" s="73" t="str">
        <f t="array" ref="G127">INDEX(Def_Locais_Racks_Trechos!$C$2:$C$1019, MATCH(E127, Def_Locais_Racks_Trechos!$A$2:$A$1019, 0), 1)</f>
        <v>ICTs BO &amp; SI</v>
      </c>
      <c r="H127" s="73"/>
      <c r="I127" s="73"/>
      <c r="J127" s="73"/>
      <c r="K127" s="73"/>
      <c r="L127" s="73"/>
      <c r="M127" s="73"/>
      <c r="N127" s="73"/>
      <c r="O127" s="73"/>
    </row>
    <row r="128" ht="15.75" customHeight="1">
      <c r="A128" s="57" t="str">
        <f>Def_SecSub!$A$208</f>
        <v>TS-01</v>
      </c>
      <c r="B128" s="57" t="str">
        <f>Def_Equipamentos!$C$50</f>
        <v>DI-ICTSigCond</v>
      </c>
      <c r="C128" s="49"/>
      <c r="D128" s="58" t="str">
        <f t="shared" si="1"/>
        <v>TS-01:DI-ICTSigCond</v>
      </c>
      <c r="E128" s="57" t="str">
        <f>Def_Locais_Racks_Trechos!$A$24</f>
        <v>IA-20RaDiag01</v>
      </c>
      <c r="F128" s="58" t="str">
        <f t="array" ref="F128">INDEX(Def_Locais_Racks_Trechos!$B$2:$B$1019, MATCH(E128, Def_Locais_Racks_Trechos!$A$2:$A$1019, 0), 1)</f>
        <v>Sala Racks 19&amp;20</v>
      </c>
      <c r="G128" s="73" t="str">
        <f t="array" ref="G128">INDEX(Def_Locais_Racks_Trechos!$C$2:$C$1019, MATCH(E128, Def_Locais_Racks_Trechos!$A$2:$A$1019, 0), 1)</f>
        <v>ICTs BO &amp; SI</v>
      </c>
      <c r="H128" s="73"/>
      <c r="I128" s="73"/>
      <c r="J128" s="73"/>
      <c r="K128" s="73"/>
      <c r="L128" s="73"/>
      <c r="M128" s="73"/>
      <c r="N128" s="73"/>
      <c r="O128" s="73"/>
    </row>
    <row r="129" ht="15.75" customHeight="1">
      <c r="A129" s="57" t="str">
        <f>Def_SecSub!$A$211</f>
        <v>TS-04</v>
      </c>
      <c r="B129" s="57" t="str">
        <f>Def_Equipamentos!$C$50</f>
        <v>DI-ICTSigCond</v>
      </c>
      <c r="C129" s="49"/>
      <c r="D129" s="58" t="str">
        <f t="shared" si="1"/>
        <v>TS-04:DI-ICTSigCond</v>
      </c>
      <c r="E129" s="57" t="str">
        <f>Def_Locais_Racks_Trechos!$A$24</f>
        <v>IA-20RaDiag01</v>
      </c>
      <c r="F129" s="58" t="str">
        <f t="array" ref="F129">INDEX(Def_Locais_Racks_Trechos!$B$2:$B$1019, MATCH(E129, Def_Locais_Racks_Trechos!$A$2:$A$1019, 0), 1)</f>
        <v>Sala Racks 19&amp;20</v>
      </c>
      <c r="G129" s="73" t="str">
        <f t="array" ref="G129">INDEX(Def_Locais_Racks_Trechos!$C$2:$C$1019, MATCH(E129, Def_Locais_Racks_Trechos!$A$2:$A$1019, 0), 1)</f>
        <v>ICTs BO &amp; SI</v>
      </c>
      <c r="H129" s="73"/>
      <c r="I129" s="73"/>
      <c r="J129" s="73"/>
      <c r="K129" s="73"/>
      <c r="L129" s="73"/>
      <c r="M129" s="73"/>
      <c r="N129" s="73"/>
      <c r="O129" s="73"/>
    </row>
    <row r="130" ht="15.75" customHeight="1">
      <c r="A130" s="57" t="str">
        <f>Def_SecSub!$A$201</f>
        <v>LI-01</v>
      </c>
      <c r="B130" s="57" t="str">
        <f>Def_Equipamentos!$C$50</f>
        <v>DI-ICTSigCond</v>
      </c>
      <c r="C130" s="6">
        <v>1.0</v>
      </c>
      <c r="D130" s="58" t="str">
        <f t="shared" si="1"/>
        <v>LI-01:DI-ICTSigCond-1</v>
      </c>
      <c r="E130" s="57" t="str">
        <f>Def_Locais_Racks_Trechos!$A$71</f>
        <v>LA-BIH01RACK2</v>
      </c>
      <c r="F130" s="58" t="str">
        <f t="array" ref="F130">INDEX(Def_Locais_Racks_Trechos!$B$2:$B$1019, MATCH(E130, Def_Locais_Racks_Trechos!$A$2:$A$1019, 0), 1)</f>
        <v>Sala Racks do LINAC</v>
      </c>
      <c r="G130" s="73" t="str">
        <f t="array" ref="G130">INDEX(Def_Locais_Racks_Trechos!$C$2:$C$1019, MATCH(E130, Def_Locais_Racks_Trechos!$A$2:$A$1019, 0), 1)</f>
        <v/>
      </c>
      <c r="H130" s="73"/>
      <c r="I130" s="73"/>
      <c r="J130" s="73"/>
      <c r="K130" s="73"/>
      <c r="L130" s="73"/>
      <c r="M130" s="73"/>
      <c r="N130" s="73"/>
      <c r="O130" s="73"/>
    </row>
    <row r="131" ht="15.75" customHeight="1">
      <c r="A131" s="57" t="str">
        <f>Def_SecSub!$A$201</f>
        <v>LI-01</v>
      </c>
      <c r="B131" s="57" t="str">
        <f>Def_Equipamentos!$C$50</f>
        <v>DI-ICTSigCond</v>
      </c>
      <c r="C131" s="6">
        <v>2.0</v>
      </c>
      <c r="D131" s="58" t="str">
        <f t="shared" si="1"/>
        <v>LI-01:DI-ICTSigCond-2</v>
      </c>
      <c r="E131" s="57" t="str">
        <f>Def_Locais_Racks_Trechos!$A$71</f>
        <v>LA-BIH01RACK2</v>
      </c>
      <c r="F131" s="58" t="str">
        <f t="array" ref="F131">INDEX(Def_Locais_Racks_Trechos!$B$2:$B$1019, MATCH(E131, Def_Locais_Racks_Trechos!$A$2:$A$1019, 0), 1)</f>
        <v>Sala Racks do LINAC</v>
      </c>
      <c r="G131" s="73" t="str">
        <f t="array" ref="G131">INDEX(Def_Locais_Racks_Trechos!$C$2:$C$1019, MATCH(E131, Def_Locais_Racks_Trechos!$A$2:$A$1019, 0), 1)</f>
        <v/>
      </c>
      <c r="H131" s="73"/>
      <c r="I131" s="73"/>
      <c r="J131" s="73"/>
      <c r="K131" s="73"/>
      <c r="L131" s="73"/>
      <c r="M131" s="73"/>
      <c r="N131" s="73"/>
      <c r="O131" s="73"/>
    </row>
    <row r="132" ht="15.75" customHeight="1">
      <c r="A132" s="57" t="str">
        <f>Def_SecSub!$A$205</f>
        <v>TB-02</v>
      </c>
      <c r="B132" s="57" t="str">
        <f>Def_Equipamentos!$C$51</f>
        <v>DI-ICTDig</v>
      </c>
      <c r="C132" s="49"/>
      <c r="D132" s="58" t="str">
        <f t="shared" si="1"/>
        <v>TB-02:DI-ICTDig</v>
      </c>
      <c r="E132" s="57" t="str">
        <f>Def_Locais_Racks_Trechos!$A$24</f>
        <v>IA-20RaDiag01</v>
      </c>
      <c r="F132" s="58" t="str">
        <f t="array" ref="F132">INDEX(Def_Locais_Racks_Trechos!$B$2:$B$1019, MATCH(E132, Def_Locais_Racks_Trechos!$A$2:$A$1019, 0), 1)</f>
        <v>Sala Racks 19&amp;20</v>
      </c>
      <c r="G132" s="73" t="str">
        <f t="array" ref="G132">INDEX(Def_Locais_Racks_Trechos!$C$2:$C$1019, MATCH(E132, Def_Locais_Racks_Trechos!$A$2:$A$1019, 0), 1)</f>
        <v>ICTs BO &amp; SI</v>
      </c>
      <c r="H132" s="73"/>
      <c r="I132" s="73"/>
      <c r="J132" s="73"/>
      <c r="K132" s="73"/>
      <c r="L132" s="73"/>
      <c r="M132" s="73"/>
      <c r="N132" s="73"/>
      <c r="O132" s="73"/>
    </row>
    <row r="133" ht="15.75" customHeight="1">
      <c r="A133" s="57" t="str">
        <f>Def_SecSub!$A$207</f>
        <v>TB-04</v>
      </c>
      <c r="B133" s="57" t="str">
        <f>Def_Equipamentos!$C$51</f>
        <v>DI-ICTDig</v>
      </c>
      <c r="C133" s="49"/>
      <c r="D133" s="58" t="str">
        <f t="shared" si="1"/>
        <v>TB-04:DI-ICTDig</v>
      </c>
      <c r="E133" s="57" t="str">
        <f>Def_Locais_Racks_Trechos!$A$24</f>
        <v>IA-20RaDiag01</v>
      </c>
      <c r="F133" s="58" t="str">
        <f t="array" ref="F133">INDEX(Def_Locais_Racks_Trechos!$B$2:$B$1019, MATCH(E133, Def_Locais_Racks_Trechos!$A$2:$A$1019, 0), 1)</f>
        <v>Sala Racks 19&amp;20</v>
      </c>
      <c r="G133" s="73" t="str">
        <f t="array" ref="G133">INDEX(Def_Locais_Racks_Trechos!$C$2:$C$1019, MATCH(E133, Def_Locais_Racks_Trechos!$A$2:$A$1019, 0), 1)</f>
        <v>ICTs BO &amp; SI</v>
      </c>
      <c r="H133" s="73"/>
      <c r="I133" s="73"/>
      <c r="J133" s="73"/>
      <c r="K133" s="73"/>
      <c r="L133" s="73"/>
      <c r="M133" s="73"/>
      <c r="N133" s="73"/>
      <c r="O133" s="73"/>
    </row>
    <row r="134" ht="15.75" customHeight="1">
      <c r="A134" s="57" t="str">
        <f>Def_SecSub!$A$208</f>
        <v>TS-01</v>
      </c>
      <c r="B134" s="57" t="str">
        <f>Def_Equipamentos!$C$51</f>
        <v>DI-ICTDig</v>
      </c>
      <c r="C134" s="49"/>
      <c r="D134" s="58" t="str">
        <f t="shared" si="1"/>
        <v>TS-01:DI-ICTDig</v>
      </c>
      <c r="E134" s="57" t="str">
        <f>Def_Locais_Racks_Trechos!$A$24</f>
        <v>IA-20RaDiag01</v>
      </c>
      <c r="F134" s="58" t="str">
        <f t="array" ref="F134">INDEX(Def_Locais_Racks_Trechos!$B$2:$B$1019, MATCH(E134, Def_Locais_Racks_Trechos!$A$2:$A$1019, 0), 1)</f>
        <v>Sala Racks 19&amp;20</v>
      </c>
      <c r="G134" s="73" t="str">
        <f t="array" ref="G134">INDEX(Def_Locais_Racks_Trechos!$C$2:$C$1019, MATCH(E134, Def_Locais_Racks_Trechos!$A$2:$A$1019, 0), 1)</f>
        <v>ICTs BO &amp; SI</v>
      </c>
      <c r="H134" s="73"/>
      <c r="I134" s="73"/>
      <c r="J134" s="73"/>
      <c r="K134" s="73"/>
      <c r="L134" s="73"/>
      <c r="M134" s="73"/>
      <c r="N134" s="73"/>
      <c r="O134" s="73"/>
    </row>
    <row r="135" ht="15.75" customHeight="1">
      <c r="A135" s="57" t="str">
        <f>Def_SecSub!$A$211</f>
        <v>TS-04</v>
      </c>
      <c r="B135" s="57" t="str">
        <f>Def_Equipamentos!$C$51</f>
        <v>DI-ICTDig</v>
      </c>
      <c r="C135" s="49"/>
      <c r="D135" s="58" t="str">
        <f t="shared" si="1"/>
        <v>TS-04:DI-ICTDig</v>
      </c>
      <c r="E135" s="57" t="str">
        <f>Def_Locais_Racks_Trechos!$A$24</f>
        <v>IA-20RaDiag01</v>
      </c>
      <c r="F135" s="58" t="str">
        <f t="array" ref="F135">INDEX(Def_Locais_Racks_Trechos!$B$2:$B$1019, MATCH(E135, Def_Locais_Racks_Trechos!$A$2:$A$1019, 0), 1)</f>
        <v>Sala Racks 19&amp;20</v>
      </c>
      <c r="G135" s="73" t="str">
        <f t="array" ref="G135">INDEX(Def_Locais_Racks_Trechos!$C$2:$C$1019, MATCH(E135, Def_Locais_Racks_Trechos!$A$2:$A$1019, 0), 1)</f>
        <v>ICTs BO &amp; SI</v>
      </c>
      <c r="H135" s="73"/>
      <c r="I135" s="73"/>
      <c r="J135" s="73"/>
      <c r="K135" s="73"/>
      <c r="L135" s="73"/>
      <c r="M135" s="73"/>
      <c r="N135" s="73"/>
      <c r="O135" s="73"/>
    </row>
    <row r="136" ht="15.75" customHeight="1">
      <c r="A136" s="57" t="str">
        <f>Def_SecSub!$A$201</f>
        <v>LI-01</v>
      </c>
      <c r="B136" s="57" t="str">
        <f>Def_Equipamentos!$C$51</f>
        <v>DI-ICTDig</v>
      </c>
      <c r="C136" s="6">
        <v>1.0</v>
      </c>
      <c r="D136" s="58" t="str">
        <f t="shared" si="1"/>
        <v>LI-01:DI-ICTDig-1</v>
      </c>
      <c r="E136" s="57" t="str">
        <f>Def_Locais_Racks_Trechos!$A$71</f>
        <v>LA-BIH01RACK2</v>
      </c>
      <c r="F136" s="58" t="str">
        <f t="array" ref="F136">INDEX(Def_Locais_Racks_Trechos!$B$2:$B$1019, MATCH(E136, Def_Locais_Racks_Trechos!$A$2:$A$1019, 0), 1)</f>
        <v>Sala Racks do LINAC</v>
      </c>
      <c r="G136" s="73" t="str">
        <f t="array" ref="G136">INDEX(Def_Locais_Racks_Trechos!$C$2:$C$1019, MATCH(E136, Def_Locais_Racks_Trechos!$A$2:$A$1019, 0), 1)</f>
        <v/>
      </c>
      <c r="H136" s="73"/>
      <c r="I136" s="73"/>
      <c r="J136" s="73"/>
      <c r="K136" s="73"/>
      <c r="L136" s="73"/>
      <c r="M136" s="73"/>
      <c r="N136" s="73"/>
      <c r="O136" s="73"/>
    </row>
    <row r="137" ht="15.75" customHeight="1">
      <c r="A137" s="57" t="str">
        <f>Def_SecSub!$A$201</f>
        <v>LI-01</v>
      </c>
      <c r="B137" s="57" t="str">
        <f>Def_Equipamentos!$C$51</f>
        <v>DI-ICTDig</v>
      </c>
      <c r="C137" s="6">
        <v>2.0</v>
      </c>
      <c r="D137" s="58" t="str">
        <f t="shared" si="1"/>
        <v>LI-01:DI-ICTDig-2</v>
      </c>
      <c r="E137" s="57" t="str">
        <f>Def_Locais_Racks_Trechos!$A$71</f>
        <v>LA-BIH01RACK2</v>
      </c>
      <c r="F137" s="58" t="str">
        <f t="array" ref="F137">INDEX(Def_Locais_Racks_Trechos!$B$2:$B$1019, MATCH(E137, Def_Locais_Racks_Trechos!$A$2:$A$1019, 0), 1)</f>
        <v>Sala Racks do LINAC</v>
      </c>
      <c r="G137" s="73" t="str">
        <f t="array" ref="G137">INDEX(Def_Locais_Racks_Trechos!$C$2:$C$1019, MATCH(E137, Def_Locais_Racks_Trechos!$A$2:$A$1019, 0), 1)</f>
        <v/>
      </c>
      <c r="H137" s="73"/>
      <c r="I137" s="73"/>
      <c r="J137" s="73"/>
      <c r="K137" s="73"/>
      <c r="L137" s="73"/>
      <c r="M137" s="73"/>
      <c r="N137" s="73"/>
      <c r="O137" s="73"/>
    </row>
    <row r="138" ht="15.75" customHeight="1">
      <c r="A138" s="57" t="str">
        <f>Def_SecSub!$A$208</f>
        <v>TS-01</v>
      </c>
      <c r="B138" s="57" t="str">
        <f>Def_Equipamentos!$C$49</f>
        <v>DI-ICTSensor</v>
      </c>
      <c r="C138" s="49"/>
      <c r="D138" s="58" t="str">
        <f t="shared" si="1"/>
        <v>TS-01:DI-ICTSensor</v>
      </c>
      <c r="E138" s="57" t="str">
        <f>Def_Locais_Racks_Trechos!$A$208</f>
        <v>TS-01</v>
      </c>
      <c r="F138" s="58" t="str">
        <f t="array" ref="F138">INDEX(Def_Locais_Racks_Trechos!$B$2:$B$1019, MATCH(E138, Def_Locais_Racks_Trechos!$A$2:$A$1019, 0), 1)</f>
        <v>Túnel (BTS)</v>
      </c>
      <c r="G138" s="73" t="str">
        <f t="array" ref="G138">INDEX(Def_Locais_Racks_Trechos!$C$2:$C$1019, MATCH(E138, Def_Locais_Racks_Trechos!$A$2:$A$1019, 0), 1)</f>
        <v/>
      </c>
      <c r="H138" s="73"/>
      <c r="I138" s="73"/>
      <c r="J138" s="73"/>
      <c r="K138" s="73"/>
      <c r="L138" s="73"/>
      <c r="M138" s="73"/>
      <c r="N138" s="73"/>
      <c r="O138" s="73"/>
    </row>
    <row r="139" ht="15.75" customHeight="1">
      <c r="A139" s="57" t="str">
        <f>Def_SecSub!$A$211</f>
        <v>TS-04</v>
      </c>
      <c r="B139" s="57" t="str">
        <f>Def_Equipamentos!$C$49</f>
        <v>DI-ICTSensor</v>
      </c>
      <c r="C139" s="49"/>
      <c r="D139" s="58" t="str">
        <f t="shared" si="1"/>
        <v>TS-04:DI-ICTSensor</v>
      </c>
      <c r="E139" s="57" t="str">
        <f>Def_Locais_Racks_Trechos!$A$211</f>
        <v>TS-04</v>
      </c>
      <c r="F139" s="58" t="str">
        <f t="array" ref="F139">INDEX(Def_Locais_Racks_Trechos!$B$2:$B$1019, MATCH(E139, Def_Locais_Racks_Trechos!$A$2:$A$1019, 0), 1)</f>
        <v>Túnel (BTS)</v>
      </c>
      <c r="G139" s="73" t="str">
        <f t="array" ref="G139">INDEX(Def_Locais_Racks_Trechos!$C$2:$C$1019, MATCH(E139, Def_Locais_Racks_Trechos!$A$2:$A$1019, 0), 1)</f>
        <v/>
      </c>
      <c r="H139" s="73"/>
      <c r="I139" s="73"/>
      <c r="J139" s="73"/>
      <c r="K139" s="73"/>
      <c r="L139" s="73"/>
      <c r="M139" s="73"/>
      <c r="N139" s="73"/>
      <c r="O139" s="73"/>
    </row>
    <row r="140" ht="15.75" customHeight="1">
      <c r="A140" s="57" t="str">
        <f>Def_SecSub!$A$105</f>
        <v>LA-BI</v>
      </c>
      <c r="B140" s="57" t="str">
        <f>Def_Equipamentos!$C$171</f>
        <v>T2ICT</v>
      </c>
      <c r="C140" s="49">
        <v>1.0</v>
      </c>
      <c r="D140" s="58" t="str">
        <f t="shared" si="1"/>
        <v>LA-BI:T2ICT-1</v>
      </c>
      <c r="E140" s="57" t="str">
        <f>Def_Locais_Racks_Trechos!$A$201</f>
        <v>LI-01</v>
      </c>
      <c r="F140" s="58" t="str">
        <f t="array" ref="F140">INDEX(Def_Locais_Racks_Trechos!$B$2:$B$1019, MATCH(E140, Def_Locais_Racks_Trechos!$A$2:$A$1019, 0), 1)</f>
        <v>Túnel (LINAC)</v>
      </c>
      <c r="G140" s="76" t="s">
        <v>99</v>
      </c>
      <c r="H140" s="76"/>
      <c r="I140" s="76"/>
      <c r="J140" s="76"/>
      <c r="K140" s="76"/>
      <c r="L140" s="76"/>
      <c r="M140" s="76"/>
      <c r="N140" s="76"/>
      <c r="O140" s="76"/>
    </row>
    <row r="141" ht="15.75" customHeight="1">
      <c r="A141" s="57" t="str">
        <f>Def_SecSub!$A$105</f>
        <v>LA-BI</v>
      </c>
      <c r="B141" s="57" t="str">
        <f>Def_Equipamentos!$C$171</f>
        <v>T2ICT</v>
      </c>
      <c r="C141" s="49">
        <v>2.0</v>
      </c>
      <c r="D141" s="58" t="str">
        <f t="shared" si="1"/>
        <v>LA-BI:T2ICT-2</v>
      </c>
      <c r="E141" s="57" t="str">
        <f>Def_Locais_Racks_Trechos!$A$201</f>
        <v>LI-01</v>
      </c>
      <c r="F141" s="58" t="str">
        <f t="array" ref="F141">INDEX(Def_Locais_Racks_Trechos!$B$2:$B$1019, MATCH(E141, Def_Locais_Racks_Trechos!$A$2:$A$1019, 0), 1)</f>
        <v>Túnel (LINAC)</v>
      </c>
      <c r="G141" s="76" t="s">
        <v>99</v>
      </c>
      <c r="H141" s="76"/>
      <c r="I141" s="76"/>
      <c r="J141" s="76"/>
      <c r="K141" s="76"/>
      <c r="L141" s="76"/>
      <c r="M141" s="76"/>
      <c r="N141" s="76"/>
      <c r="O141" s="76"/>
    </row>
    <row r="142" ht="15.75" customHeight="1">
      <c r="A142" s="57" t="str">
        <f>Def_SecSub!$A$205</f>
        <v>TB-02</v>
      </c>
      <c r="B142" s="57" t="str">
        <f>Def_Equipamentos!$C$49</f>
        <v>DI-ICTSensor</v>
      </c>
      <c r="C142" s="49"/>
      <c r="D142" s="58" t="str">
        <f t="shared" si="1"/>
        <v>TB-02:DI-ICTSensor</v>
      </c>
      <c r="E142" s="57" t="str">
        <f>Def_Locais_Racks_Trechos!$A$205</f>
        <v>TB-02</v>
      </c>
      <c r="F142" s="58" t="str">
        <f t="array" ref="F142">INDEX(Def_Locais_Racks_Trechos!$B$2:$B$1019, MATCH(E142, Def_Locais_Racks_Trechos!$A$2:$A$1019, 0), 1)</f>
        <v>Túnel (LTB)</v>
      </c>
      <c r="G142" s="73" t="str">
        <f t="array" ref="G142">INDEX(Def_Locais_Racks_Trechos!$C$2:$C$1019, MATCH(E142, Def_Locais_Racks_Trechos!$A$2:$A$1019, 0), 1)</f>
        <v/>
      </c>
      <c r="H142" s="73"/>
      <c r="I142" s="73"/>
      <c r="J142" s="73"/>
      <c r="K142" s="73"/>
      <c r="L142" s="73"/>
      <c r="M142" s="73"/>
      <c r="N142" s="73"/>
      <c r="O142" s="73"/>
    </row>
    <row r="143" ht="15.75" customHeight="1">
      <c r="A143" s="57" t="str">
        <f>Def_SecSub!$A$207</f>
        <v>TB-04</v>
      </c>
      <c r="B143" s="57" t="str">
        <f>Def_Equipamentos!$C$49</f>
        <v>DI-ICTSensor</v>
      </c>
      <c r="C143" s="49"/>
      <c r="D143" s="58" t="str">
        <f t="shared" si="1"/>
        <v>TB-04:DI-ICTSensor</v>
      </c>
      <c r="E143" s="57" t="str">
        <f>Def_Locais_Racks_Trechos!$A$207</f>
        <v>TB-04</v>
      </c>
      <c r="F143" s="58" t="str">
        <f t="array" ref="F143">INDEX(Def_Locais_Racks_Trechos!$B$2:$B$1019, MATCH(E143, Def_Locais_Racks_Trechos!$A$2:$A$1019, 0), 1)</f>
        <v>Túnel (LTB)</v>
      </c>
      <c r="G143" s="73" t="str">
        <f t="array" ref="G143">INDEX(Def_Locais_Racks_Trechos!$C$2:$C$1019, MATCH(E143, Def_Locais_Racks_Trechos!$A$2:$A$1019, 0), 1)</f>
        <v/>
      </c>
      <c r="H143" s="73"/>
      <c r="I143" s="73"/>
      <c r="J143" s="73"/>
      <c r="K143" s="73"/>
      <c r="L143" s="73"/>
      <c r="M143" s="73"/>
      <c r="N143" s="73"/>
      <c r="O143" s="73"/>
    </row>
    <row r="144" ht="15.75" customHeight="1">
      <c r="A144" s="57" t="str">
        <f>Def_SecSub!$A$30</f>
        <v>IA-01RaCtrl</v>
      </c>
      <c r="B144" s="57" t="str">
        <f>Def_Equipamentos!$C$88</f>
        <v>CO-PSCtrl</v>
      </c>
      <c r="C144" s="6" t="s">
        <v>77</v>
      </c>
      <c r="D144" s="58" t="str">
        <f t="shared" si="1"/>
        <v>IA-01RaCtrl:CO-PSCtrl-BO</v>
      </c>
      <c r="E144" s="57" t="str">
        <f>Def_Locais_Racks_Trechos!$A$30</f>
        <v>IA-01RaCtrl</v>
      </c>
      <c r="F144" s="58" t="str">
        <f t="array" ref="F144">INDEX(Def_Locais_Racks_Trechos!$B$2:$B$1019, MATCH(E144, Def_Locais_Racks_Trechos!$A$2:$A$1019, 0), 1)</f>
        <v>Sala Racks 1</v>
      </c>
      <c r="G144" s="72" t="s">
        <v>181</v>
      </c>
      <c r="H144" s="76" t="s">
        <v>182</v>
      </c>
      <c r="I144" s="73"/>
      <c r="K144" s="73"/>
      <c r="L144" s="73"/>
      <c r="M144" s="73"/>
      <c r="N144" s="73"/>
      <c r="O144" s="73"/>
    </row>
    <row r="145" ht="15.75" customHeight="1">
      <c r="A145" s="57" t="str">
        <f>Def_SecSub!$A$30</f>
        <v>IA-01RaCtrl</v>
      </c>
      <c r="B145" s="57" t="str">
        <f>Def_Equipamentos!$C$88</f>
        <v>CO-PSCtrl</v>
      </c>
      <c r="C145" s="6" t="s">
        <v>183</v>
      </c>
      <c r="D145" s="58" t="str">
        <f t="shared" si="1"/>
        <v>IA-01RaCtrl:CO-PSCtrl-SI1</v>
      </c>
      <c r="E145" s="57" t="str">
        <f>Def_Locais_Racks_Trechos!$A$30</f>
        <v>IA-01RaCtrl</v>
      </c>
      <c r="F145" s="58" t="str">
        <f t="array" ref="F145">INDEX(Def_Locais_Racks_Trechos!$B$2:$B$1019, MATCH(E145, Def_Locais_Racks_Trechos!$A$2:$A$1019, 0), 1)</f>
        <v>Sala Racks 1</v>
      </c>
      <c r="G145" s="72" t="s">
        <v>184</v>
      </c>
      <c r="H145" s="76" t="s">
        <v>182</v>
      </c>
      <c r="I145" s="73"/>
      <c r="J145" s="73"/>
      <c r="K145" s="73"/>
      <c r="L145" s="73"/>
      <c r="M145" s="73"/>
      <c r="N145" s="73"/>
      <c r="O145" s="73"/>
    </row>
    <row r="146" ht="15.75" customHeight="1">
      <c r="A146" s="57" t="str">
        <f>Def_SecSub!$A$30</f>
        <v>IA-01RaCtrl</v>
      </c>
      <c r="B146" s="57" t="str">
        <f>Def_Equipamentos!$C$88</f>
        <v>CO-PSCtrl</v>
      </c>
      <c r="C146" s="6" t="s">
        <v>185</v>
      </c>
      <c r="D146" s="58" t="str">
        <f t="shared" si="1"/>
        <v>IA-01RaCtrl:CO-PSCtrl-SI2</v>
      </c>
      <c r="E146" s="57" t="str">
        <f>Def_Locais_Racks_Trechos!$A$30</f>
        <v>IA-01RaCtrl</v>
      </c>
      <c r="F146" s="58" t="str">
        <f t="array" ref="F146">INDEX(Def_Locais_Racks_Trechos!$B$2:$B$1019, MATCH(E146, Def_Locais_Racks_Trechos!$A$2:$A$1019, 0), 1)</f>
        <v>Sala Racks 1</v>
      </c>
      <c r="G146" s="72" t="s">
        <v>186</v>
      </c>
      <c r="H146" s="76" t="s">
        <v>182</v>
      </c>
      <c r="I146" s="73"/>
      <c r="J146" s="73"/>
      <c r="K146" s="73"/>
      <c r="L146" s="73"/>
      <c r="M146" s="73"/>
      <c r="N146" s="73"/>
      <c r="O146" s="73"/>
    </row>
    <row r="147" ht="15.75" customHeight="1">
      <c r="A147" s="57" t="str">
        <f>Def_SecSub!$A$30</f>
        <v>IA-01RaCtrl</v>
      </c>
      <c r="B147" s="57" t="str">
        <f>Def_Equipamentos!$C$88</f>
        <v>CO-PSCtrl</v>
      </c>
      <c r="C147" s="6" t="s">
        <v>187</v>
      </c>
      <c r="D147" s="58" t="str">
        <f t="shared" si="1"/>
        <v>IA-01RaCtrl:CO-PSCtrl-SI3</v>
      </c>
      <c r="E147" s="57" t="str">
        <f>Def_Locais_Racks_Trechos!$A$30</f>
        <v>IA-01RaCtrl</v>
      </c>
      <c r="F147" s="58" t="str">
        <f t="array" ref="F147">INDEX(Def_Locais_Racks_Trechos!$B$2:$B$1019, MATCH(E147, Def_Locais_Racks_Trechos!$A$2:$A$1019, 0), 1)</f>
        <v>Sala Racks 1</v>
      </c>
      <c r="G147" s="72" t="s">
        <v>188</v>
      </c>
      <c r="H147" s="76" t="s">
        <v>182</v>
      </c>
      <c r="I147" s="73"/>
      <c r="J147" s="73"/>
      <c r="K147" s="73"/>
      <c r="L147" s="73"/>
      <c r="M147" s="73"/>
      <c r="N147" s="73"/>
      <c r="O147" s="73"/>
    </row>
    <row r="148" ht="15.75" customHeight="1">
      <c r="A148" s="57" t="str">
        <f>Def_SecSub!$A$30</f>
        <v>IA-01RaCtrl</v>
      </c>
      <c r="B148" s="57" t="str">
        <f>Def_Equipamentos!$C$88</f>
        <v>CO-PSCtrl</v>
      </c>
      <c r="C148" s="6" t="s">
        <v>189</v>
      </c>
      <c r="D148" s="58" t="str">
        <f t="shared" si="1"/>
        <v>IA-01RaCtrl:CO-PSCtrl-SI4</v>
      </c>
      <c r="E148" s="57" t="str">
        <f>Def_Locais_Racks_Trechos!$A$30</f>
        <v>IA-01RaCtrl</v>
      </c>
      <c r="F148" s="58" t="str">
        <f t="array" ref="F148">INDEX(Def_Locais_Racks_Trechos!$B$2:$B$1019, MATCH(E148, Def_Locais_Racks_Trechos!$A$2:$A$1019, 0), 1)</f>
        <v>Sala Racks 1</v>
      </c>
      <c r="G148" s="72" t="s">
        <v>190</v>
      </c>
      <c r="H148" s="76" t="s">
        <v>182</v>
      </c>
      <c r="I148" s="73"/>
      <c r="J148" s="73"/>
      <c r="K148" s="73"/>
      <c r="L148" s="73"/>
      <c r="M148" s="73"/>
      <c r="N148" s="73"/>
      <c r="O148" s="73"/>
    </row>
    <row r="149" ht="15.75" customHeight="1">
      <c r="A149" s="57" t="str">
        <f>Def_SecSub!$A$30</f>
        <v>IA-01RaCtrl</v>
      </c>
      <c r="B149" s="57" t="str">
        <f>Def_Equipamentos!$C$88</f>
        <v>CO-PSCtrl</v>
      </c>
      <c r="C149" s="6" t="s">
        <v>191</v>
      </c>
      <c r="D149" s="58" t="str">
        <f t="shared" si="1"/>
        <v>IA-01RaCtrl:CO-PSCtrl-SI5</v>
      </c>
      <c r="E149" s="57" t="str">
        <f>Def_Locais_Racks_Trechos!$A$30</f>
        <v>IA-01RaCtrl</v>
      </c>
      <c r="F149" s="58" t="str">
        <f t="array" ref="F149">INDEX(Def_Locais_Racks_Trechos!$B$2:$B$1019, MATCH(E149, Def_Locais_Racks_Trechos!$A$2:$A$1019, 0), 1)</f>
        <v>Sala Racks 1</v>
      </c>
      <c r="G149" s="72" t="s">
        <v>193</v>
      </c>
      <c r="H149" s="76" t="s">
        <v>182</v>
      </c>
      <c r="J149" s="73"/>
      <c r="K149" s="73"/>
      <c r="L149" s="73"/>
      <c r="M149" s="73"/>
      <c r="N149" s="73"/>
      <c r="O149" s="73"/>
    </row>
    <row r="150" ht="15.75" customHeight="1">
      <c r="A150" s="57" t="str">
        <f>Def_SecSub!$A$30</f>
        <v>IA-01RaCtrl</v>
      </c>
      <c r="B150" s="57" t="str">
        <f>Def_Equipamentos!$C$88</f>
        <v>CO-PSCtrl</v>
      </c>
      <c r="C150" s="6" t="s">
        <v>194</v>
      </c>
      <c r="D150" s="58" t="str">
        <f t="shared" si="1"/>
        <v>IA-01RaCtrl:CO-PSCtrl-SI6</v>
      </c>
      <c r="E150" s="57" t="str">
        <f>Def_Locais_Racks_Trechos!$A$30</f>
        <v>IA-01RaCtrl</v>
      </c>
      <c r="F150" s="58" t="str">
        <f t="array" ref="F150">INDEX(Def_Locais_Racks_Trechos!$B$2:$B$1019, MATCH(E150, Def_Locais_Racks_Trechos!$A$2:$A$1019, 0), 1)</f>
        <v>Sala Racks 1</v>
      </c>
      <c r="G150" s="72" t="s">
        <v>196</v>
      </c>
      <c r="H150" s="76" t="s">
        <v>182</v>
      </c>
      <c r="J150" s="73"/>
      <c r="K150" s="73"/>
      <c r="L150" s="73"/>
      <c r="M150" s="73"/>
      <c r="N150" s="73"/>
    </row>
    <row r="151" ht="15.75" customHeight="1">
      <c r="A151" s="57" t="str">
        <f>Def_SecSub!$A$30</f>
        <v>IA-01RaCtrl</v>
      </c>
      <c r="B151" s="57" t="str">
        <f>Def_Equipamentos!$C$88</f>
        <v>CO-PSCtrl</v>
      </c>
      <c r="C151" s="6" t="s">
        <v>197</v>
      </c>
      <c r="D151" s="58" t="str">
        <f t="shared" si="1"/>
        <v>IA-01RaCtrl:CO-PSCtrl-SI7</v>
      </c>
      <c r="E151" s="57" t="str">
        <f>Def_Locais_Racks_Trechos!$A$30</f>
        <v>IA-01RaCtrl</v>
      </c>
      <c r="F151" s="58" t="str">
        <f t="array" ref="F151">INDEX(Def_Locais_Racks_Trechos!$B$2:$B$1019, MATCH(E151, Def_Locais_Racks_Trechos!$A$2:$A$1019, 0), 1)</f>
        <v>Sala Racks 1</v>
      </c>
      <c r="G151" s="72" t="s">
        <v>198</v>
      </c>
      <c r="H151" s="76" t="s">
        <v>182</v>
      </c>
      <c r="I151" s="73"/>
      <c r="J151" s="73"/>
      <c r="K151" s="73"/>
      <c r="L151" s="73"/>
      <c r="M151" s="73"/>
      <c r="N151" s="73"/>
      <c r="O151" s="73"/>
    </row>
    <row r="152" ht="15.75" customHeight="1">
      <c r="A152" s="57" t="str">
        <f>Def_SecSub!$A$31</f>
        <v>IA-02RaCtrl</v>
      </c>
      <c r="B152" s="57" t="str">
        <f>Def_Equipamentos!$C$88</f>
        <v>CO-PSCtrl</v>
      </c>
      <c r="C152" s="6" t="s">
        <v>77</v>
      </c>
      <c r="D152" s="58" t="str">
        <f t="shared" si="1"/>
        <v>IA-02RaCtrl:CO-PSCtrl-BO</v>
      </c>
      <c r="E152" s="57" t="str">
        <f>Def_Locais_Racks_Trechos!$A$31</f>
        <v>IA-02RaCtrl</v>
      </c>
      <c r="F152" s="58" t="str">
        <f t="array" ref="F152">INDEX(Def_Locais_Racks_Trechos!$B$2:$B$1019, MATCH(E152, Def_Locais_Racks_Trechos!$A$2:$A$1019, 0), 1)</f>
        <v>Sala Racks 2</v>
      </c>
      <c r="G152" s="72" t="s">
        <v>181</v>
      </c>
      <c r="H152" s="76" t="s">
        <v>182</v>
      </c>
      <c r="I152" s="73"/>
      <c r="J152" s="73"/>
      <c r="K152" s="73"/>
      <c r="L152" s="73"/>
      <c r="M152" s="73"/>
      <c r="N152" s="73"/>
      <c r="O152" s="73"/>
    </row>
    <row r="153" ht="15.75" customHeight="1">
      <c r="A153" s="57" t="str">
        <f>Def_SecSub!$A$31</f>
        <v>IA-02RaCtrl</v>
      </c>
      <c r="B153" s="57" t="str">
        <f>Def_Equipamentos!$C$88</f>
        <v>CO-PSCtrl</v>
      </c>
      <c r="C153" s="6" t="s">
        <v>183</v>
      </c>
      <c r="D153" s="58" t="str">
        <f t="shared" si="1"/>
        <v>IA-02RaCtrl:CO-PSCtrl-SI1</v>
      </c>
      <c r="E153" s="57" t="str">
        <f>Def_Locais_Racks_Trechos!$A$31</f>
        <v>IA-02RaCtrl</v>
      </c>
      <c r="F153" s="58" t="str">
        <f t="array" ref="F153">INDEX(Def_Locais_Racks_Trechos!$B$2:$B$1019, MATCH(E153, Def_Locais_Racks_Trechos!$A$2:$A$1019, 0), 1)</f>
        <v>Sala Racks 2</v>
      </c>
      <c r="G153" s="72" t="s">
        <v>184</v>
      </c>
      <c r="H153" s="76" t="s">
        <v>182</v>
      </c>
      <c r="I153" s="73"/>
      <c r="J153" s="73"/>
      <c r="K153" s="73"/>
      <c r="L153" s="73"/>
      <c r="M153" s="73"/>
      <c r="N153" s="73"/>
      <c r="O153" s="73"/>
    </row>
    <row r="154" ht="15.75" customHeight="1">
      <c r="A154" s="57" t="str">
        <f>Def_SecSub!$A$31</f>
        <v>IA-02RaCtrl</v>
      </c>
      <c r="B154" s="57" t="str">
        <f>Def_Equipamentos!$C$88</f>
        <v>CO-PSCtrl</v>
      </c>
      <c r="C154" s="6" t="s">
        <v>185</v>
      </c>
      <c r="D154" s="58" t="str">
        <f t="shared" si="1"/>
        <v>IA-02RaCtrl:CO-PSCtrl-SI2</v>
      </c>
      <c r="E154" s="57" t="str">
        <f>Def_Locais_Racks_Trechos!$A$31</f>
        <v>IA-02RaCtrl</v>
      </c>
      <c r="F154" s="58" t="str">
        <f t="array" ref="F154">INDEX(Def_Locais_Racks_Trechos!$B$2:$B$1019, MATCH(E154, Def_Locais_Racks_Trechos!$A$2:$A$1019, 0), 1)</f>
        <v>Sala Racks 2</v>
      </c>
      <c r="G154" s="72" t="s">
        <v>186</v>
      </c>
      <c r="H154" s="76" t="s">
        <v>182</v>
      </c>
      <c r="I154" s="73"/>
      <c r="J154" s="73"/>
      <c r="K154" s="73"/>
      <c r="L154" s="73"/>
      <c r="M154" s="73"/>
      <c r="N154" s="73"/>
      <c r="O154" s="73"/>
    </row>
    <row r="155" ht="15.75" customHeight="1">
      <c r="A155" s="57" t="str">
        <f>Def_SecSub!$A$31</f>
        <v>IA-02RaCtrl</v>
      </c>
      <c r="B155" s="57" t="str">
        <f>Def_Equipamentos!$C$88</f>
        <v>CO-PSCtrl</v>
      </c>
      <c r="C155" s="6" t="s">
        <v>187</v>
      </c>
      <c r="D155" s="58" t="str">
        <f t="shared" si="1"/>
        <v>IA-02RaCtrl:CO-PSCtrl-SI3</v>
      </c>
      <c r="E155" s="57" t="str">
        <f>Def_Locais_Racks_Trechos!$A$31</f>
        <v>IA-02RaCtrl</v>
      </c>
      <c r="F155" s="58" t="str">
        <f t="array" ref="F155">INDEX(Def_Locais_Racks_Trechos!$B$2:$B$1019, MATCH(E155, Def_Locais_Racks_Trechos!$A$2:$A$1019, 0), 1)</f>
        <v>Sala Racks 2</v>
      </c>
      <c r="G155" s="72" t="s">
        <v>188</v>
      </c>
      <c r="H155" s="76" t="s">
        <v>182</v>
      </c>
      <c r="I155" s="73"/>
      <c r="J155" s="73"/>
      <c r="K155" s="73"/>
      <c r="L155" s="73"/>
      <c r="M155" s="73"/>
      <c r="N155" s="73"/>
      <c r="O155" s="73"/>
    </row>
    <row r="156" ht="15.75" customHeight="1">
      <c r="A156" s="57" t="str">
        <f>Def_SecSub!$A$31</f>
        <v>IA-02RaCtrl</v>
      </c>
      <c r="B156" s="57" t="str">
        <f>Def_Equipamentos!$C$88</f>
        <v>CO-PSCtrl</v>
      </c>
      <c r="C156" s="6" t="s">
        <v>189</v>
      </c>
      <c r="D156" s="58" t="str">
        <f t="shared" si="1"/>
        <v>IA-02RaCtrl:CO-PSCtrl-SI4</v>
      </c>
      <c r="E156" s="57" t="str">
        <f>Def_Locais_Racks_Trechos!$A$31</f>
        <v>IA-02RaCtrl</v>
      </c>
      <c r="F156" s="58" t="str">
        <f t="array" ref="F156">INDEX(Def_Locais_Racks_Trechos!$B$2:$B$1019, MATCH(E156, Def_Locais_Racks_Trechos!$A$2:$A$1019, 0), 1)</f>
        <v>Sala Racks 2</v>
      </c>
      <c r="G156" s="72" t="s">
        <v>190</v>
      </c>
      <c r="H156" s="76" t="s">
        <v>182</v>
      </c>
      <c r="I156" s="73"/>
      <c r="J156" s="73"/>
      <c r="K156" s="73"/>
      <c r="L156" s="73"/>
      <c r="M156" s="73"/>
      <c r="N156" s="73"/>
      <c r="O156" s="73"/>
    </row>
    <row r="157" ht="15.75" customHeight="1">
      <c r="A157" s="57" t="str">
        <f>Def_SecSub!$A$31</f>
        <v>IA-02RaCtrl</v>
      </c>
      <c r="B157" s="57" t="str">
        <f>Def_Equipamentos!$C$88</f>
        <v>CO-PSCtrl</v>
      </c>
      <c r="C157" s="6" t="s">
        <v>191</v>
      </c>
      <c r="D157" s="58" t="str">
        <f t="shared" si="1"/>
        <v>IA-02RaCtrl:CO-PSCtrl-SI5</v>
      </c>
      <c r="E157" s="57" t="str">
        <f>Def_Locais_Racks_Trechos!$A$31</f>
        <v>IA-02RaCtrl</v>
      </c>
      <c r="F157" s="58" t="str">
        <f t="array" ref="F157">INDEX(Def_Locais_Racks_Trechos!$B$2:$B$1019, MATCH(E157, Def_Locais_Racks_Trechos!$A$2:$A$1019, 0), 1)</f>
        <v>Sala Racks 2</v>
      </c>
      <c r="G157" s="72" t="s">
        <v>193</v>
      </c>
      <c r="H157" s="76" t="s">
        <v>182</v>
      </c>
      <c r="I157" s="73"/>
      <c r="J157" s="73"/>
      <c r="K157" s="73"/>
      <c r="L157" s="73"/>
      <c r="M157" s="73"/>
      <c r="N157" s="73"/>
      <c r="O157" s="73"/>
    </row>
    <row r="158" ht="15.75" customHeight="1">
      <c r="A158" s="57" t="str">
        <f>Def_SecSub!$A$31</f>
        <v>IA-02RaCtrl</v>
      </c>
      <c r="B158" s="57" t="str">
        <f>Def_Equipamentos!$C$88</f>
        <v>CO-PSCtrl</v>
      </c>
      <c r="C158" s="6" t="s">
        <v>194</v>
      </c>
      <c r="D158" s="58" t="str">
        <f t="shared" si="1"/>
        <v>IA-02RaCtrl:CO-PSCtrl-SI6</v>
      </c>
      <c r="E158" s="57" t="str">
        <f>Def_Locais_Racks_Trechos!$A$31</f>
        <v>IA-02RaCtrl</v>
      </c>
      <c r="F158" s="58" t="str">
        <f t="array" ref="F158">INDEX(Def_Locais_Racks_Trechos!$B$2:$B$1019, MATCH(E158, Def_Locais_Racks_Trechos!$A$2:$A$1019, 0), 1)</f>
        <v>Sala Racks 2</v>
      </c>
      <c r="G158" s="72" t="s">
        <v>196</v>
      </c>
      <c r="H158" s="76" t="s">
        <v>182</v>
      </c>
      <c r="I158" s="73"/>
      <c r="J158" s="73"/>
      <c r="K158" s="73"/>
      <c r="L158" s="73"/>
      <c r="M158" s="73"/>
      <c r="N158" s="73"/>
      <c r="O158" s="73"/>
    </row>
    <row r="159" ht="15.75" customHeight="1">
      <c r="A159" s="57" t="str">
        <f>Def_SecSub!$A$31</f>
        <v>IA-02RaCtrl</v>
      </c>
      <c r="B159" s="57" t="str">
        <f>Def_Equipamentos!$C$88</f>
        <v>CO-PSCtrl</v>
      </c>
      <c r="C159" s="6" t="s">
        <v>197</v>
      </c>
      <c r="D159" s="58" t="str">
        <f t="shared" si="1"/>
        <v>IA-02RaCtrl:CO-PSCtrl-SI7</v>
      </c>
      <c r="E159" s="57" t="str">
        <f>Def_Locais_Racks_Trechos!$A$31</f>
        <v>IA-02RaCtrl</v>
      </c>
      <c r="F159" s="58" t="str">
        <f t="array" ref="F159">INDEX(Def_Locais_Racks_Trechos!$B$2:$B$1019, MATCH(E159, Def_Locais_Racks_Trechos!$A$2:$A$1019, 0), 1)</f>
        <v>Sala Racks 2</v>
      </c>
      <c r="G159" s="72" t="s">
        <v>198</v>
      </c>
      <c r="H159" s="76" t="s">
        <v>182</v>
      </c>
      <c r="I159" s="73"/>
      <c r="J159" s="73"/>
      <c r="K159" s="73"/>
      <c r="L159" s="73"/>
      <c r="M159" s="73"/>
      <c r="N159" s="73"/>
      <c r="O159" s="73"/>
    </row>
    <row r="160" ht="15.75" customHeight="1">
      <c r="A160" s="57" t="str">
        <f>Def_SecSub!$A$32</f>
        <v>IA-03RaCtrl</v>
      </c>
      <c r="B160" s="57" t="str">
        <f>Def_Equipamentos!$C$88</f>
        <v>CO-PSCtrl</v>
      </c>
      <c r="C160" s="6" t="s">
        <v>183</v>
      </c>
      <c r="D160" s="58" t="str">
        <f t="shared" si="1"/>
        <v>IA-03RaCtrl:CO-PSCtrl-SI1</v>
      </c>
      <c r="E160" s="57" t="str">
        <f>Def_Locais_Racks_Trechos!$A$32</f>
        <v>IA-03RaCtrl</v>
      </c>
      <c r="F160" s="58" t="str">
        <f t="array" ref="F160">INDEX(Def_Locais_Racks_Trechos!$B$2:$B$1019, MATCH(E160, Def_Locais_Racks_Trechos!$A$2:$A$1019, 0), 1)</f>
        <v>Sala Racks 3</v>
      </c>
      <c r="G160" s="72" t="s">
        <v>184</v>
      </c>
      <c r="H160" s="76" t="s">
        <v>182</v>
      </c>
      <c r="I160" s="73"/>
      <c r="J160" s="73"/>
      <c r="K160" s="73"/>
      <c r="L160" s="73"/>
      <c r="M160" s="73"/>
      <c r="N160" s="73"/>
      <c r="O160" s="73"/>
    </row>
    <row r="161" ht="15.75" customHeight="1">
      <c r="A161" s="57" t="str">
        <f>Def_SecSub!$A$32</f>
        <v>IA-03RaCtrl</v>
      </c>
      <c r="B161" s="57" t="str">
        <f>Def_Equipamentos!$C$88</f>
        <v>CO-PSCtrl</v>
      </c>
      <c r="C161" s="6" t="s">
        <v>185</v>
      </c>
      <c r="D161" s="58" t="str">
        <f t="shared" si="1"/>
        <v>IA-03RaCtrl:CO-PSCtrl-SI2</v>
      </c>
      <c r="E161" s="57" t="str">
        <f>Def_Locais_Racks_Trechos!$A$32</f>
        <v>IA-03RaCtrl</v>
      </c>
      <c r="F161" s="58" t="str">
        <f t="array" ref="F161">INDEX(Def_Locais_Racks_Trechos!$B$2:$B$1019, MATCH(E161, Def_Locais_Racks_Trechos!$A$2:$A$1019, 0), 1)</f>
        <v>Sala Racks 3</v>
      </c>
      <c r="G161" s="72" t="s">
        <v>186</v>
      </c>
      <c r="H161" s="76" t="s">
        <v>182</v>
      </c>
      <c r="I161" s="73"/>
      <c r="J161" s="73"/>
      <c r="K161" s="73"/>
      <c r="L161" s="73"/>
      <c r="M161" s="73"/>
      <c r="N161" s="73"/>
      <c r="O161" s="73"/>
    </row>
    <row r="162" ht="15.75" customHeight="1">
      <c r="A162" s="57" t="str">
        <f>Def_SecSub!$A$32</f>
        <v>IA-03RaCtrl</v>
      </c>
      <c r="B162" s="57" t="str">
        <f>Def_Equipamentos!$C$88</f>
        <v>CO-PSCtrl</v>
      </c>
      <c r="C162" s="6" t="s">
        <v>187</v>
      </c>
      <c r="D162" s="58" t="str">
        <f t="shared" si="1"/>
        <v>IA-03RaCtrl:CO-PSCtrl-SI3</v>
      </c>
      <c r="E162" s="57" t="str">
        <f>Def_Locais_Racks_Trechos!$A$32</f>
        <v>IA-03RaCtrl</v>
      </c>
      <c r="F162" s="58" t="str">
        <f t="array" ref="F162">INDEX(Def_Locais_Racks_Trechos!$B$2:$B$1019, MATCH(E162, Def_Locais_Racks_Trechos!$A$2:$A$1019, 0), 1)</f>
        <v>Sala Racks 3</v>
      </c>
      <c r="G162" s="72" t="s">
        <v>188</v>
      </c>
      <c r="H162" s="76" t="s">
        <v>182</v>
      </c>
      <c r="I162" s="73"/>
      <c r="J162" s="73"/>
      <c r="K162" s="73"/>
      <c r="L162" s="73"/>
      <c r="M162" s="73"/>
      <c r="N162" s="73"/>
      <c r="O162" s="73"/>
    </row>
    <row r="163" ht="15.75" customHeight="1">
      <c r="A163" s="57" t="str">
        <f>Def_SecSub!$A$32</f>
        <v>IA-03RaCtrl</v>
      </c>
      <c r="B163" s="57" t="str">
        <f>Def_Equipamentos!$C$88</f>
        <v>CO-PSCtrl</v>
      </c>
      <c r="C163" s="6" t="s">
        <v>189</v>
      </c>
      <c r="D163" s="58" t="str">
        <f t="shared" si="1"/>
        <v>IA-03RaCtrl:CO-PSCtrl-SI4</v>
      </c>
      <c r="E163" s="57" t="str">
        <f>Def_Locais_Racks_Trechos!$A$32</f>
        <v>IA-03RaCtrl</v>
      </c>
      <c r="F163" s="58" t="str">
        <f t="array" ref="F163">INDEX(Def_Locais_Racks_Trechos!$B$2:$B$1019, MATCH(E163, Def_Locais_Racks_Trechos!$A$2:$A$1019, 0), 1)</f>
        <v>Sala Racks 3</v>
      </c>
      <c r="G163" s="72" t="s">
        <v>190</v>
      </c>
      <c r="H163" s="76" t="s">
        <v>182</v>
      </c>
      <c r="I163" s="73"/>
      <c r="J163" s="73"/>
      <c r="K163" s="73"/>
      <c r="L163" s="73"/>
      <c r="M163" s="73"/>
      <c r="N163" s="73"/>
      <c r="O163" s="73"/>
    </row>
    <row r="164" ht="15.75" customHeight="1">
      <c r="A164" s="57" t="str">
        <f>Def_SecSub!$A$32</f>
        <v>IA-03RaCtrl</v>
      </c>
      <c r="B164" s="57" t="str">
        <f>Def_Equipamentos!$C$88</f>
        <v>CO-PSCtrl</v>
      </c>
      <c r="C164" s="6" t="s">
        <v>191</v>
      </c>
      <c r="D164" s="58" t="str">
        <f t="shared" si="1"/>
        <v>IA-03RaCtrl:CO-PSCtrl-SI5</v>
      </c>
      <c r="E164" s="57" t="str">
        <f>Def_Locais_Racks_Trechos!$A$32</f>
        <v>IA-03RaCtrl</v>
      </c>
      <c r="F164" s="58" t="str">
        <f t="array" ref="F164">INDEX(Def_Locais_Racks_Trechos!$B$2:$B$1019, MATCH(E164, Def_Locais_Racks_Trechos!$A$2:$A$1019, 0), 1)</f>
        <v>Sala Racks 3</v>
      </c>
      <c r="G164" s="72" t="s">
        <v>193</v>
      </c>
      <c r="H164" s="76" t="s">
        <v>182</v>
      </c>
      <c r="I164" s="73"/>
      <c r="J164" s="73"/>
      <c r="K164" s="73"/>
      <c r="L164" s="73"/>
      <c r="M164" s="73"/>
      <c r="N164" s="73"/>
      <c r="O164" s="73"/>
    </row>
    <row r="165" ht="15.75" customHeight="1">
      <c r="A165" s="57" t="str">
        <f>Def_SecSub!$A$32</f>
        <v>IA-03RaCtrl</v>
      </c>
      <c r="B165" s="57" t="str">
        <f>Def_Equipamentos!$C$88</f>
        <v>CO-PSCtrl</v>
      </c>
      <c r="C165" s="6" t="s">
        <v>194</v>
      </c>
      <c r="D165" s="58" t="str">
        <f t="shared" si="1"/>
        <v>IA-03RaCtrl:CO-PSCtrl-SI6</v>
      </c>
      <c r="E165" s="57" t="str">
        <f>Def_Locais_Racks_Trechos!$A$32</f>
        <v>IA-03RaCtrl</v>
      </c>
      <c r="F165" s="58" t="str">
        <f t="array" ref="F165">INDEX(Def_Locais_Racks_Trechos!$B$2:$B$1019, MATCH(E165, Def_Locais_Racks_Trechos!$A$2:$A$1019, 0), 1)</f>
        <v>Sala Racks 3</v>
      </c>
      <c r="G165" s="72" t="s">
        <v>196</v>
      </c>
      <c r="H165" s="76" t="s">
        <v>182</v>
      </c>
      <c r="I165" s="73"/>
      <c r="J165" s="73"/>
      <c r="K165" s="73"/>
      <c r="L165" s="73"/>
      <c r="M165" s="73"/>
      <c r="N165" s="73"/>
      <c r="O165" s="73"/>
    </row>
    <row r="166" ht="15.75" customHeight="1">
      <c r="A166" s="57" t="str">
        <f>Def_SecSub!$A$32</f>
        <v>IA-03RaCtrl</v>
      </c>
      <c r="B166" s="57" t="str">
        <f>Def_Equipamentos!$C$88</f>
        <v>CO-PSCtrl</v>
      </c>
      <c r="C166" s="6" t="s">
        <v>197</v>
      </c>
      <c r="D166" s="58" t="str">
        <f t="shared" si="1"/>
        <v>IA-03RaCtrl:CO-PSCtrl-SI7</v>
      </c>
      <c r="E166" s="57" t="str">
        <f>Def_Locais_Racks_Trechos!$A$32</f>
        <v>IA-03RaCtrl</v>
      </c>
      <c r="F166" s="58" t="str">
        <f t="array" ref="F166">INDEX(Def_Locais_Racks_Trechos!$B$2:$B$1019, MATCH(E166, Def_Locais_Racks_Trechos!$A$2:$A$1019, 0), 1)</f>
        <v>Sala Racks 3</v>
      </c>
      <c r="G166" s="72" t="s">
        <v>198</v>
      </c>
      <c r="H166" s="76" t="s">
        <v>182</v>
      </c>
      <c r="I166" s="73"/>
      <c r="J166" s="73"/>
      <c r="K166" s="73"/>
      <c r="L166" s="73"/>
      <c r="M166" s="73"/>
      <c r="N166" s="73"/>
      <c r="O166" s="73"/>
    </row>
    <row r="167" ht="15.75" customHeight="1">
      <c r="A167" s="57" t="str">
        <f>Def_SecSub!$A$33</f>
        <v>IA-04RaCtrl</v>
      </c>
      <c r="B167" s="57" t="str">
        <f>Def_Equipamentos!$C$88</f>
        <v>CO-PSCtrl</v>
      </c>
      <c r="C167" s="6" t="s">
        <v>77</v>
      </c>
      <c r="D167" s="58" t="str">
        <f t="shared" si="1"/>
        <v>IA-04RaCtrl:CO-PSCtrl-BO</v>
      </c>
      <c r="E167" s="57" t="str">
        <f>Def_Locais_Racks_Trechos!$A$33</f>
        <v>IA-04RaCtrl</v>
      </c>
      <c r="F167" s="58" t="str">
        <f t="array" ref="F167">INDEX(Def_Locais_Racks_Trechos!$B$2:$B$1019, MATCH(E167, Def_Locais_Racks_Trechos!$A$2:$A$1019, 0), 1)</f>
        <v>Sala Racks 4</v>
      </c>
      <c r="G167" s="72" t="s">
        <v>181</v>
      </c>
      <c r="H167" s="76" t="s">
        <v>182</v>
      </c>
      <c r="I167" s="73"/>
      <c r="J167" s="73"/>
      <c r="K167" s="73"/>
      <c r="L167" s="73"/>
      <c r="M167" s="73"/>
      <c r="N167" s="73"/>
      <c r="O167" s="73"/>
    </row>
    <row r="168" ht="15.75" customHeight="1">
      <c r="A168" s="57" t="str">
        <f>Def_SecSub!$A$33</f>
        <v>IA-04RaCtrl</v>
      </c>
      <c r="B168" s="57" t="str">
        <f>Def_Equipamentos!$C$88</f>
        <v>CO-PSCtrl</v>
      </c>
      <c r="C168" s="6" t="s">
        <v>183</v>
      </c>
      <c r="D168" s="58" t="str">
        <f t="shared" si="1"/>
        <v>IA-04RaCtrl:CO-PSCtrl-SI1</v>
      </c>
      <c r="E168" s="57" t="str">
        <f>Def_Locais_Racks_Trechos!$A$33</f>
        <v>IA-04RaCtrl</v>
      </c>
      <c r="F168" s="58" t="str">
        <f t="array" ref="F168">INDEX(Def_Locais_Racks_Trechos!$B$2:$B$1019, MATCH(E168, Def_Locais_Racks_Trechos!$A$2:$A$1019, 0), 1)</f>
        <v>Sala Racks 4</v>
      </c>
      <c r="G168" s="72" t="s">
        <v>184</v>
      </c>
      <c r="H168" s="76" t="s">
        <v>182</v>
      </c>
      <c r="I168" s="73"/>
      <c r="J168" s="73"/>
      <c r="K168" s="73"/>
      <c r="L168" s="73"/>
      <c r="M168" s="73"/>
      <c r="N168" s="73"/>
      <c r="O168" s="73"/>
    </row>
    <row r="169" ht="15.75" customHeight="1">
      <c r="A169" s="57" t="str">
        <f>Def_SecSub!$A$33</f>
        <v>IA-04RaCtrl</v>
      </c>
      <c r="B169" s="57" t="str">
        <f>Def_Equipamentos!$C$88</f>
        <v>CO-PSCtrl</v>
      </c>
      <c r="C169" s="6" t="s">
        <v>185</v>
      </c>
      <c r="D169" s="58" t="str">
        <f t="shared" si="1"/>
        <v>IA-04RaCtrl:CO-PSCtrl-SI2</v>
      </c>
      <c r="E169" s="57" t="str">
        <f>Def_Locais_Racks_Trechos!$A$33</f>
        <v>IA-04RaCtrl</v>
      </c>
      <c r="F169" s="58" t="str">
        <f t="array" ref="F169">INDEX(Def_Locais_Racks_Trechos!$B$2:$B$1019, MATCH(E169, Def_Locais_Racks_Trechos!$A$2:$A$1019, 0), 1)</f>
        <v>Sala Racks 4</v>
      </c>
      <c r="G169" s="72" t="s">
        <v>186</v>
      </c>
      <c r="H169" s="76" t="s">
        <v>182</v>
      </c>
      <c r="I169" s="73"/>
      <c r="J169" s="73"/>
      <c r="K169" s="73"/>
      <c r="L169" s="73"/>
      <c r="M169" s="73"/>
      <c r="N169" s="73"/>
      <c r="O169" s="73"/>
    </row>
    <row r="170" ht="15.75" customHeight="1">
      <c r="A170" s="57" t="str">
        <f>Def_SecSub!$A$33</f>
        <v>IA-04RaCtrl</v>
      </c>
      <c r="B170" s="57" t="str">
        <f>Def_Equipamentos!$C$88</f>
        <v>CO-PSCtrl</v>
      </c>
      <c r="C170" s="6" t="s">
        <v>187</v>
      </c>
      <c r="D170" s="58" t="str">
        <f t="shared" si="1"/>
        <v>IA-04RaCtrl:CO-PSCtrl-SI3</v>
      </c>
      <c r="E170" s="57" t="str">
        <f>Def_Locais_Racks_Trechos!$A$33</f>
        <v>IA-04RaCtrl</v>
      </c>
      <c r="F170" s="58" t="str">
        <f t="array" ref="F170">INDEX(Def_Locais_Racks_Trechos!$B$2:$B$1019, MATCH(E170, Def_Locais_Racks_Trechos!$A$2:$A$1019, 0), 1)</f>
        <v>Sala Racks 4</v>
      </c>
      <c r="G170" s="72" t="s">
        <v>188</v>
      </c>
      <c r="H170" s="76" t="s">
        <v>182</v>
      </c>
      <c r="I170" s="73"/>
      <c r="J170" s="73"/>
      <c r="K170" s="73"/>
      <c r="L170" s="73"/>
      <c r="M170" s="73"/>
      <c r="N170" s="73"/>
      <c r="O170" s="73"/>
    </row>
    <row r="171" ht="15.75" customHeight="1">
      <c r="A171" s="57" t="str">
        <f>Def_SecSub!$A$33</f>
        <v>IA-04RaCtrl</v>
      </c>
      <c r="B171" s="57" t="str">
        <f>Def_Equipamentos!$C$88</f>
        <v>CO-PSCtrl</v>
      </c>
      <c r="C171" s="6" t="s">
        <v>189</v>
      </c>
      <c r="D171" s="58" t="str">
        <f t="shared" si="1"/>
        <v>IA-04RaCtrl:CO-PSCtrl-SI4</v>
      </c>
      <c r="E171" s="57" t="str">
        <f>Def_Locais_Racks_Trechos!$A$33</f>
        <v>IA-04RaCtrl</v>
      </c>
      <c r="F171" s="58" t="str">
        <f t="array" ref="F171">INDEX(Def_Locais_Racks_Trechos!$B$2:$B$1019, MATCH(E171, Def_Locais_Racks_Trechos!$A$2:$A$1019, 0), 1)</f>
        <v>Sala Racks 4</v>
      </c>
      <c r="G171" s="72" t="s">
        <v>190</v>
      </c>
      <c r="H171" s="76" t="s">
        <v>182</v>
      </c>
      <c r="I171" s="73"/>
      <c r="J171" s="73"/>
      <c r="K171" s="73"/>
      <c r="L171" s="73"/>
      <c r="M171" s="73"/>
      <c r="N171" s="73"/>
      <c r="O171" s="73"/>
    </row>
    <row r="172" ht="15.75" customHeight="1">
      <c r="A172" s="57" t="str">
        <f>Def_SecSub!$A$33</f>
        <v>IA-04RaCtrl</v>
      </c>
      <c r="B172" s="57" t="str">
        <f>Def_Equipamentos!$C$88</f>
        <v>CO-PSCtrl</v>
      </c>
      <c r="C172" s="6" t="s">
        <v>191</v>
      </c>
      <c r="D172" s="58" t="str">
        <f t="shared" si="1"/>
        <v>IA-04RaCtrl:CO-PSCtrl-SI5</v>
      </c>
      <c r="E172" s="57" t="str">
        <f>Def_Locais_Racks_Trechos!$A$33</f>
        <v>IA-04RaCtrl</v>
      </c>
      <c r="F172" s="58" t="str">
        <f t="array" ref="F172">INDEX(Def_Locais_Racks_Trechos!$B$2:$B$1019, MATCH(E172, Def_Locais_Racks_Trechos!$A$2:$A$1019, 0), 1)</f>
        <v>Sala Racks 4</v>
      </c>
      <c r="G172" s="72" t="s">
        <v>193</v>
      </c>
      <c r="H172" s="76" t="s">
        <v>182</v>
      </c>
      <c r="I172" s="73"/>
      <c r="J172" s="73"/>
      <c r="K172" s="73"/>
      <c r="L172" s="73"/>
      <c r="M172" s="73"/>
      <c r="N172" s="73"/>
      <c r="O172" s="73"/>
    </row>
    <row r="173" ht="15.75" customHeight="1">
      <c r="A173" s="57" t="str">
        <f>Def_SecSub!$A$33</f>
        <v>IA-04RaCtrl</v>
      </c>
      <c r="B173" s="57" t="str">
        <f>Def_Equipamentos!$C$88</f>
        <v>CO-PSCtrl</v>
      </c>
      <c r="C173" s="6" t="s">
        <v>194</v>
      </c>
      <c r="D173" s="58" t="str">
        <f t="shared" si="1"/>
        <v>IA-04RaCtrl:CO-PSCtrl-SI6</v>
      </c>
      <c r="E173" s="57" t="str">
        <f>Def_Locais_Racks_Trechos!$A$33</f>
        <v>IA-04RaCtrl</v>
      </c>
      <c r="F173" s="58" t="str">
        <f t="array" ref="F173">INDEX(Def_Locais_Racks_Trechos!$B$2:$B$1019, MATCH(E173, Def_Locais_Racks_Trechos!$A$2:$A$1019, 0), 1)</f>
        <v>Sala Racks 4</v>
      </c>
      <c r="G173" s="72" t="s">
        <v>196</v>
      </c>
      <c r="H173" s="76" t="s">
        <v>182</v>
      </c>
      <c r="I173" s="73"/>
      <c r="J173" s="73"/>
      <c r="K173" s="73"/>
      <c r="L173" s="73"/>
      <c r="M173" s="73"/>
      <c r="N173" s="73"/>
      <c r="O173" s="73"/>
    </row>
    <row r="174" ht="15.75" customHeight="1">
      <c r="A174" s="57" t="str">
        <f>Def_SecSub!$A$33</f>
        <v>IA-04RaCtrl</v>
      </c>
      <c r="B174" s="57" t="str">
        <f>Def_Equipamentos!$C$88</f>
        <v>CO-PSCtrl</v>
      </c>
      <c r="C174" s="6" t="s">
        <v>197</v>
      </c>
      <c r="D174" s="58" t="str">
        <f t="shared" si="1"/>
        <v>IA-04RaCtrl:CO-PSCtrl-SI7</v>
      </c>
      <c r="E174" s="57" t="str">
        <f>Def_Locais_Racks_Trechos!$A$33</f>
        <v>IA-04RaCtrl</v>
      </c>
      <c r="F174" s="58" t="str">
        <f t="array" ref="F174">INDEX(Def_Locais_Racks_Trechos!$B$2:$B$1019, MATCH(E174, Def_Locais_Racks_Trechos!$A$2:$A$1019, 0), 1)</f>
        <v>Sala Racks 4</v>
      </c>
      <c r="G174" s="72" t="s">
        <v>198</v>
      </c>
      <c r="H174" s="76" t="s">
        <v>182</v>
      </c>
      <c r="I174" s="73"/>
      <c r="J174" s="73"/>
      <c r="K174" s="73"/>
      <c r="L174" s="73"/>
      <c r="M174" s="73"/>
      <c r="N174" s="73"/>
      <c r="O174" s="73"/>
    </row>
    <row r="175" ht="15.75" customHeight="1">
      <c r="A175" s="57" t="str">
        <f>Def_SecSub!$A$34</f>
        <v>IA-05RaCtrl</v>
      </c>
      <c r="B175" s="57" t="str">
        <f>Def_Equipamentos!$C$88</f>
        <v>CO-PSCtrl</v>
      </c>
      <c r="C175" s="6" t="s">
        <v>77</v>
      </c>
      <c r="D175" s="58" t="str">
        <f t="shared" si="1"/>
        <v>IA-05RaCtrl:CO-PSCtrl-BO</v>
      </c>
      <c r="E175" s="57" t="str">
        <f>Def_Locais_Racks_Trechos!$A$34</f>
        <v>IA-05RaCtrl</v>
      </c>
      <c r="F175" s="58" t="str">
        <f t="array" ref="F175">INDEX(Def_Locais_Racks_Trechos!$B$2:$B$1019, MATCH(E175, Def_Locais_Racks_Trechos!$A$2:$A$1019, 0), 1)</f>
        <v>Sala Racks 5</v>
      </c>
      <c r="G175" s="72" t="s">
        <v>181</v>
      </c>
      <c r="H175" s="76" t="s">
        <v>182</v>
      </c>
      <c r="I175" s="73"/>
      <c r="J175" s="73"/>
      <c r="K175" s="73"/>
      <c r="L175" s="73"/>
      <c r="M175" s="73"/>
      <c r="N175" s="73"/>
      <c r="O175" s="73"/>
    </row>
    <row r="176" ht="15.75" customHeight="1">
      <c r="A176" s="57" t="str">
        <f>Def_SecSub!$A$34</f>
        <v>IA-05RaCtrl</v>
      </c>
      <c r="B176" s="57" t="str">
        <f>Def_Equipamentos!$C$88</f>
        <v>CO-PSCtrl</v>
      </c>
      <c r="C176" s="6" t="s">
        <v>183</v>
      </c>
      <c r="D176" s="58" t="str">
        <f t="shared" si="1"/>
        <v>IA-05RaCtrl:CO-PSCtrl-SI1</v>
      </c>
      <c r="E176" s="57" t="str">
        <f>Def_Locais_Racks_Trechos!$A$34</f>
        <v>IA-05RaCtrl</v>
      </c>
      <c r="F176" s="58" t="str">
        <f t="array" ref="F176">INDEX(Def_Locais_Racks_Trechos!$B$2:$B$1019, MATCH(E176, Def_Locais_Racks_Trechos!$A$2:$A$1019, 0), 1)</f>
        <v>Sala Racks 5</v>
      </c>
      <c r="G176" s="72" t="s">
        <v>184</v>
      </c>
      <c r="H176" s="76" t="s">
        <v>182</v>
      </c>
      <c r="I176" s="73"/>
      <c r="J176" s="73"/>
      <c r="K176" s="73"/>
      <c r="L176" s="73"/>
      <c r="M176" s="73"/>
      <c r="N176" s="73"/>
      <c r="O176" s="73"/>
    </row>
    <row r="177" ht="15.75" customHeight="1">
      <c r="A177" s="57" t="str">
        <f>Def_SecSub!$A$34</f>
        <v>IA-05RaCtrl</v>
      </c>
      <c r="B177" s="57" t="str">
        <f>Def_Equipamentos!$C$88</f>
        <v>CO-PSCtrl</v>
      </c>
      <c r="C177" s="6" t="s">
        <v>185</v>
      </c>
      <c r="D177" s="58" t="str">
        <f t="shared" si="1"/>
        <v>IA-05RaCtrl:CO-PSCtrl-SI2</v>
      </c>
      <c r="E177" s="57" t="str">
        <f>Def_Locais_Racks_Trechos!$A$34</f>
        <v>IA-05RaCtrl</v>
      </c>
      <c r="F177" s="58" t="str">
        <f t="array" ref="F177">INDEX(Def_Locais_Racks_Trechos!$B$2:$B$1019, MATCH(E177, Def_Locais_Racks_Trechos!$A$2:$A$1019, 0), 1)</f>
        <v>Sala Racks 5</v>
      </c>
      <c r="G177" s="72" t="s">
        <v>186</v>
      </c>
      <c r="H177" s="76" t="s">
        <v>182</v>
      </c>
      <c r="I177" s="73"/>
      <c r="J177" s="73"/>
      <c r="K177" s="73"/>
      <c r="L177" s="73"/>
      <c r="M177" s="73"/>
      <c r="N177" s="73"/>
      <c r="O177" s="73"/>
    </row>
    <row r="178" ht="15.75" customHeight="1">
      <c r="A178" s="57" t="str">
        <f>Def_SecSub!$A$34</f>
        <v>IA-05RaCtrl</v>
      </c>
      <c r="B178" s="57" t="str">
        <f>Def_Equipamentos!$C$88</f>
        <v>CO-PSCtrl</v>
      </c>
      <c r="C178" s="6" t="s">
        <v>187</v>
      </c>
      <c r="D178" s="58" t="str">
        <f t="shared" si="1"/>
        <v>IA-05RaCtrl:CO-PSCtrl-SI3</v>
      </c>
      <c r="E178" s="57" t="str">
        <f>Def_Locais_Racks_Trechos!$A$34</f>
        <v>IA-05RaCtrl</v>
      </c>
      <c r="F178" s="58" t="str">
        <f t="array" ref="F178">INDEX(Def_Locais_Racks_Trechos!$B$2:$B$1019, MATCH(E178, Def_Locais_Racks_Trechos!$A$2:$A$1019, 0), 1)</f>
        <v>Sala Racks 5</v>
      </c>
      <c r="G178" s="72" t="s">
        <v>188</v>
      </c>
      <c r="H178" s="76" t="s">
        <v>182</v>
      </c>
      <c r="I178" s="73"/>
      <c r="J178" s="73"/>
      <c r="K178" s="73"/>
      <c r="L178" s="73"/>
      <c r="M178" s="73"/>
      <c r="N178" s="73"/>
      <c r="O178" s="73"/>
    </row>
    <row r="179" ht="15.75" customHeight="1">
      <c r="A179" s="57" t="str">
        <f>Def_SecSub!$A$34</f>
        <v>IA-05RaCtrl</v>
      </c>
      <c r="B179" s="57" t="str">
        <f>Def_Equipamentos!$C$88</f>
        <v>CO-PSCtrl</v>
      </c>
      <c r="C179" s="6" t="s">
        <v>189</v>
      </c>
      <c r="D179" s="58" t="str">
        <f t="shared" si="1"/>
        <v>IA-05RaCtrl:CO-PSCtrl-SI4</v>
      </c>
      <c r="E179" s="57" t="str">
        <f>Def_Locais_Racks_Trechos!$A$34</f>
        <v>IA-05RaCtrl</v>
      </c>
      <c r="F179" s="58" t="str">
        <f t="array" ref="F179">INDEX(Def_Locais_Racks_Trechos!$B$2:$B$1019, MATCH(E179, Def_Locais_Racks_Trechos!$A$2:$A$1019, 0), 1)</f>
        <v>Sala Racks 5</v>
      </c>
      <c r="G179" s="72" t="s">
        <v>190</v>
      </c>
      <c r="H179" s="76" t="s">
        <v>182</v>
      </c>
      <c r="I179" s="73"/>
      <c r="J179" s="73"/>
      <c r="K179" s="73"/>
      <c r="L179" s="73"/>
      <c r="M179" s="73"/>
      <c r="N179" s="73"/>
      <c r="O179" s="73"/>
    </row>
    <row r="180" ht="15.75" customHeight="1">
      <c r="A180" s="57" t="str">
        <f>Def_SecSub!$A$34</f>
        <v>IA-05RaCtrl</v>
      </c>
      <c r="B180" s="57" t="str">
        <f>Def_Equipamentos!$C$88</f>
        <v>CO-PSCtrl</v>
      </c>
      <c r="C180" s="6" t="s">
        <v>191</v>
      </c>
      <c r="D180" s="58" t="str">
        <f t="shared" si="1"/>
        <v>IA-05RaCtrl:CO-PSCtrl-SI5</v>
      </c>
      <c r="E180" s="57" t="str">
        <f>Def_Locais_Racks_Trechos!$A$34</f>
        <v>IA-05RaCtrl</v>
      </c>
      <c r="F180" s="58" t="str">
        <f t="array" ref="F180">INDEX(Def_Locais_Racks_Trechos!$B$2:$B$1019, MATCH(E180, Def_Locais_Racks_Trechos!$A$2:$A$1019, 0), 1)</f>
        <v>Sala Racks 5</v>
      </c>
      <c r="G180" s="72" t="s">
        <v>193</v>
      </c>
      <c r="H180" s="76" t="s">
        <v>182</v>
      </c>
      <c r="I180" s="73"/>
      <c r="J180" s="73"/>
      <c r="K180" s="73"/>
      <c r="L180" s="73"/>
      <c r="M180" s="73"/>
      <c r="N180" s="73"/>
      <c r="O180" s="73"/>
    </row>
    <row r="181" ht="15.75" customHeight="1">
      <c r="A181" s="57" t="str">
        <f>Def_SecSub!$A$34</f>
        <v>IA-05RaCtrl</v>
      </c>
      <c r="B181" s="57" t="str">
        <f>Def_Equipamentos!$C$88</f>
        <v>CO-PSCtrl</v>
      </c>
      <c r="C181" s="6" t="s">
        <v>194</v>
      </c>
      <c r="D181" s="58" t="str">
        <f t="shared" si="1"/>
        <v>IA-05RaCtrl:CO-PSCtrl-SI6</v>
      </c>
      <c r="E181" s="57" t="str">
        <f>Def_Locais_Racks_Trechos!$A$34</f>
        <v>IA-05RaCtrl</v>
      </c>
      <c r="F181" s="58" t="str">
        <f t="array" ref="F181">INDEX(Def_Locais_Racks_Trechos!$B$2:$B$1019, MATCH(E181, Def_Locais_Racks_Trechos!$A$2:$A$1019, 0), 1)</f>
        <v>Sala Racks 5</v>
      </c>
      <c r="G181" s="72" t="s">
        <v>196</v>
      </c>
      <c r="H181" s="76" t="s">
        <v>182</v>
      </c>
      <c r="I181" s="73"/>
      <c r="J181" s="73"/>
      <c r="K181" s="73"/>
      <c r="L181" s="73"/>
      <c r="M181" s="73"/>
      <c r="N181" s="73"/>
      <c r="O181" s="73"/>
    </row>
    <row r="182" ht="15.75" customHeight="1">
      <c r="A182" s="57" t="str">
        <f>Def_SecSub!$A$34</f>
        <v>IA-05RaCtrl</v>
      </c>
      <c r="B182" s="57" t="str">
        <f>Def_Equipamentos!$C$88</f>
        <v>CO-PSCtrl</v>
      </c>
      <c r="C182" s="6" t="s">
        <v>197</v>
      </c>
      <c r="D182" s="58" t="str">
        <f t="shared" si="1"/>
        <v>IA-05RaCtrl:CO-PSCtrl-SI7</v>
      </c>
      <c r="E182" s="57" t="str">
        <f>Def_Locais_Racks_Trechos!$A$34</f>
        <v>IA-05RaCtrl</v>
      </c>
      <c r="F182" s="58" t="str">
        <f t="array" ref="F182">INDEX(Def_Locais_Racks_Trechos!$B$2:$B$1019, MATCH(E182, Def_Locais_Racks_Trechos!$A$2:$A$1019, 0), 1)</f>
        <v>Sala Racks 5</v>
      </c>
      <c r="G182" s="72" t="s">
        <v>198</v>
      </c>
      <c r="H182" s="76" t="s">
        <v>182</v>
      </c>
      <c r="I182" s="73"/>
      <c r="J182" s="73"/>
      <c r="K182" s="73"/>
      <c r="L182" s="73"/>
      <c r="M182" s="73"/>
      <c r="N182" s="73"/>
      <c r="O182" s="73"/>
    </row>
    <row r="183" ht="15.75" customHeight="1">
      <c r="A183" s="57" t="str">
        <f>Def_SecSub!$A$35</f>
        <v>IA-06RaCtrl</v>
      </c>
      <c r="B183" s="57" t="str">
        <f>Def_Equipamentos!$C$88</f>
        <v>CO-PSCtrl</v>
      </c>
      <c r="C183" s="6" t="s">
        <v>183</v>
      </c>
      <c r="D183" s="58" t="str">
        <f t="shared" si="1"/>
        <v>IA-06RaCtrl:CO-PSCtrl-SI1</v>
      </c>
      <c r="E183" s="57" t="str">
        <f>Def_Locais_Racks_Trechos!$A$35</f>
        <v>IA-06RaCtrl</v>
      </c>
      <c r="F183" s="58" t="str">
        <f t="array" ref="F183">INDEX(Def_Locais_Racks_Trechos!$B$2:$B$1019, MATCH(E183, Def_Locais_Racks_Trechos!$A$2:$A$1019, 0), 1)</f>
        <v>Sala Racks 6</v>
      </c>
      <c r="G183" s="72" t="s">
        <v>184</v>
      </c>
      <c r="H183" s="76" t="s">
        <v>182</v>
      </c>
      <c r="I183" s="73"/>
      <c r="J183" s="73"/>
      <c r="K183" s="73"/>
      <c r="L183" s="73"/>
      <c r="M183" s="73"/>
      <c r="N183" s="73"/>
      <c r="O183" s="73"/>
    </row>
    <row r="184" ht="15.75" customHeight="1">
      <c r="A184" s="57" t="str">
        <f>Def_SecSub!$A$35</f>
        <v>IA-06RaCtrl</v>
      </c>
      <c r="B184" s="57" t="str">
        <f>Def_Equipamentos!$C$88</f>
        <v>CO-PSCtrl</v>
      </c>
      <c r="C184" s="6" t="s">
        <v>185</v>
      </c>
      <c r="D184" s="58" t="str">
        <f t="shared" si="1"/>
        <v>IA-06RaCtrl:CO-PSCtrl-SI2</v>
      </c>
      <c r="E184" s="57" t="str">
        <f>Def_Locais_Racks_Trechos!$A$35</f>
        <v>IA-06RaCtrl</v>
      </c>
      <c r="F184" s="58" t="str">
        <f t="array" ref="F184">INDEX(Def_Locais_Racks_Trechos!$B$2:$B$1019, MATCH(E184, Def_Locais_Racks_Trechos!$A$2:$A$1019, 0), 1)</f>
        <v>Sala Racks 6</v>
      </c>
      <c r="G184" s="72" t="s">
        <v>186</v>
      </c>
      <c r="H184" s="76" t="s">
        <v>182</v>
      </c>
      <c r="I184" s="73"/>
      <c r="J184" s="73"/>
      <c r="K184" s="73"/>
      <c r="L184" s="73"/>
      <c r="M184" s="73"/>
      <c r="N184" s="73"/>
      <c r="O184" s="73"/>
    </row>
    <row r="185" ht="15.75" customHeight="1">
      <c r="A185" s="57" t="str">
        <f>Def_SecSub!$A$35</f>
        <v>IA-06RaCtrl</v>
      </c>
      <c r="B185" s="57" t="str">
        <f>Def_Equipamentos!$C$88</f>
        <v>CO-PSCtrl</v>
      </c>
      <c r="C185" s="6" t="s">
        <v>187</v>
      </c>
      <c r="D185" s="58" t="str">
        <f t="shared" si="1"/>
        <v>IA-06RaCtrl:CO-PSCtrl-SI3</v>
      </c>
      <c r="E185" s="57" t="str">
        <f>Def_Locais_Racks_Trechos!$A$35</f>
        <v>IA-06RaCtrl</v>
      </c>
      <c r="F185" s="58" t="str">
        <f t="array" ref="F185">INDEX(Def_Locais_Racks_Trechos!$B$2:$B$1019, MATCH(E185, Def_Locais_Racks_Trechos!$A$2:$A$1019, 0), 1)</f>
        <v>Sala Racks 6</v>
      </c>
      <c r="G185" s="72" t="s">
        <v>188</v>
      </c>
      <c r="H185" s="76" t="s">
        <v>182</v>
      </c>
      <c r="I185" s="73"/>
      <c r="J185" s="73"/>
      <c r="K185" s="73"/>
      <c r="L185" s="73"/>
      <c r="M185" s="73"/>
      <c r="N185" s="73"/>
      <c r="O185" s="73"/>
    </row>
    <row r="186" ht="15.75" customHeight="1">
      <c r="A186" s="57" t="str">
        <f>Def_SecSub!$A$35</f>
        <v>IA-06RaCtrl</v>
      </c>
      <c r="B186" s="57" t="str">
        <f>Def_Equipamentos!$C$88</f>
        <v>CO-PSCtrl</v>
      </c>
      <c r="C186" s="6" t="s">
        <v>189</v>
      </c>
      <c r="D186" s="58" t="str">
        <f t="shared" si="1"/>
        <v>IA-06RaCtrl:CO-PSCtrl-SI4</v>
      </c>
      <c r="E186" s="57" t="str">
        <f>Def_Locais_Racks_Trechos!$A$35</f>
        <v>IA-06RaCtrl</v>
      </c>
      <c r="F186" s="58" t="str">
        <f t="array" ref="F186">INDEX(Def_Locais_Racks_Trechos!$B$2:$B$1019, MATCH(E186, Def_Locais_Racks_Trechos!$A$2:$A$1019, 0), 1)</f>
        <v>Sala Racks 6</v>
      </c>
      <c r="G186" s="72" t="s">
        <v>190</v>
      </c>
      <c r="H186" s="76" t="s">
        <v>182</v>
      </c>
      <c r="I186" s="73"/>
      <c r="J186" s="73"/>
      <c r="K186" s="73"/>
      <c r="L186" s="73"/>
      <c r="M186" s="73"/>
      <c r="N186" s="73"/>
      <c r="O186" s="73"/>
    </row>
    <row r="187" ht="15.75" customHeight="1">
      <c r="A187" s="57" t="str">
        <f>Def_SecSub!$A$35</f>
        <v>IA-06RaCtrl</v>
      </c>
      <c r="B187" s="57" t="str">
        <f>Def_Equipamentos!$C$88</f>
        <v>CO-PSCtrl</v>
      </c>
      <c r="C187" s="6" t="s">
        <v>191</v>
      </c>
      <c r="D187" s="58" t="str">
        <f t="shared" si="1"/>
        <v>IA-06RaCtrl:CO-PSCtrl-SI5</v>
      </c>
      <c r="E187" s="57" t="str">
        <f>Def_Locais_Racks_Trechos!$A$35</f>
        <v>IA-06RaCtrl</v>
      </c>
      <c r="F187" s="58" t="str">
        <f t="array" ref="F187">INDEX(Def_Locais_Racks_Trechos!$B$2:$B$1019, MATCH(E187, Def_Locais_Racks_Trechos!$A$2:$A$1019, 0), 1)</f>
        <v>Sala Racks 6</v>
      </c>
      <c r="G187" s="72" t="s">
        <v>193</v>
      </c>
      <c r="H187" s="76" t="s">
        <v>182</v>
      </c>
      <c r="I187" s="73"/>
      <c r="J187" s="73"/>
      <c r="K187" s="73"/>
      <c r="L187" s="73"/>
      <c r="M187" s="73"/>
      <c r="N187" s="73"/>
      <c r="O187" s="73"/>
    </row>
    <row r="188" ht="15.75" customHeight="1">
      <c r="A188" s="57" t="str">
        <f>Def_SecSub!$A$35</f>
        <v>IA-06RaCtrl</v>
      </c>
      <c r="B188" s="57" t="str">
        <f>Def_Equipamentos!$C$88</f>
        <v>CO-PSCtrl</v>
      </c>
      <c r="C188" s="6" t="s">
        <v>194</v>
      </c>
      <c r="D188" s="58" t="str">
        <f t="shared" si="1"/>
        <v>IA-06RaCtrl:CO-PSCtrl-SI6</v>
      </c>
      <c r="E188" s="57" t="str">
        <f>Def_Locais_Racks_Trechos!$A$35</f>
        <v>IA-06RaCtrl</v>
      </c>
      <c r="F188" s="58" t="str">
        <f t="array" ref="F188">INDEX(Def_Locais_Racks_Trechos!$B$2:$B$1019, MATCH(E188, Def_Locais_Racks_Trechos!$A$2:$A$1019, 0), 1)</f>
        <v>Sala Racks 6</v>
      </c>
      <c r="G188" s="72" t="s">
        <v>196</v>
      </c>
      <c r="H188" s="76" t="s">
        <v>182</v>
      </c>
      <c r="I188" s="73"/>
      <c r="J188" s="73"/>
      <c r="K188" s="73"/>
      <c r="L188" s="73"/>
      <c r="M188" s="73"/>
      <c r="N188" s="73"/>
      <c r="O188" s="73"/>
    </row>
    <row r="189" ht="15.75" customHeight="1">
      <c r="A189" s="57" t="str">
        <f>Def_SecSub!$A$35</f>
        <v>IA-06RaCtrl</v>
      </c>
      <c r="B189" s="57" t="str">
        <f>Def_Equipamentos!$C$88</f>
        <v>CO-PSCtrl</v>
      </c>
      <c r="C189" s="6" t="s">
        <v>197</v>
      </c>
      <c r="D189" s="58" t="str">
        <f t="shared" si="1"/>
        <v>IA-06RaCtrl:CO-PSCtrl-SI7</v>
      </c>
      <c r="E189" s="57" t="str">
        <f>Def_Locais_Racks_Trechos!$A$35</f>
        <v>IA-06RaCtrl</v>
      </c>
      <c r="F189" s="58" t="str">
        <f t="array" ref="F189">INDEX(Def_Locais_Racks_Trechos!$B$2:$B$1019, MATCH(E189, Def_Locais_Racks_Trechos!$A$2:$A$1019, 0), 1)</f>
        <v>Sala Racks 6</v>
      </c>
      <c r="G189" s="72" t="s">
        <v>198</v>
      </c>
      <c r="H189" s="76" t="s">
        <v>182</v>
      </c>
      <c r="I189" s="73"/>
      <c r="J189" s="73"/>
      <c r="K189" s="73"/>
      <c r="L189" s="73"/>
      <c r="M189" s="73"/>
      <c r="N189" s="73"/>
      <c r="O189" s="73"/>
    </row>
    <row r="190" ht="15.75" customHeight="1">
      <c r="A190" s="57" t="str">
        <f>Def_SecSub!$A$36</f>
        <v>IA-07RaCtrl</v>
      </c>
      <c r="B190" s="57" t="str">
        <f>Def_Equipamentos!$C$88</f>
        <v>CO-PSCtrl</v>
      </c>
      <c r="C190" s="6" t="s">
        <v>77</v>
      </c>
      <c r="D190" s="58" t="str">
        <f t="shared" si="1"/>
        <v>IA-07RaCtrl:CO-PSCtrl-BO</v>
      </c>
      <c r="E190" s="57" t="str">
        <f>Def_Locais_Racks_Trechos!$A$36</f>
        <v>IA-07RaCtrl</v>
      </c>
      <c r="F190" s="58" t="str">
        <f t="array" ref="F190">INDEX(Def_Locais_Racks_Trechos!$B$2:$B$1019, MATCH(E190, Def_Locais_Racks_Trechos!$A$2:$A$1019, 0), 1)</f>
        <v>Sala Racks 7</v>
      </c>
      <c r="G190" s="72" t="s">
        <v>181</v>
      </c>
      <c r="H190" s="76" t="s">
        <v>182</v>
      </c>
      <c r="I190" s="73"/>
      <c r="J190" s="73"/>
      <c r="K190" s="73"/>
      <c r="L190" s="73"/>
      <c r="M190" s="73"/>
      <c r="N190" s="73"/>
      <c r="O190" s="73"/>
    </row>
    <row r="191" ht="15.75" customHeight="1">
      <c r="A191" s="57" t="str">
        <f>Def_SecSub!$A$36</f>
        <v>IA-07RaCtrl</v>
      </c>
      <c r="B191" s="57" t="str">
        <f>Def_Equipamentos!$C$88</f>
        <v>CO-PSCtrl</v>
      </c>
      <c r="C191" s="6" t="s">
        <v>183</v>
      </c>
      <c r="D191" s="58" t="str">
        <f t="shared" si="1"/>
        <v>IA-07RaCtrl:CO-PSCtrl-SI1</v>
      </c>
      <c r="E191" s="57" t="str">
        <f>Def_Locais_Racks_Trechos!$A$36</f>
        <v>IA-07RaCtrl</v>
      </c>
      <c r="F191" s="58" t="str">
        <f t="array" ref="F191">INDEX(Def_Locais_Racks_Trechos!$B$2:$B$1019, MATCH(E191, Def_Locais_Racks_Trechos!$A$2:$A$1019, 0), 1)</f>
        <v>Sala Racks 7</v>
      </c>
      <c r="G191" s="72" t="s">
        <v>184</v>
      </c>
      <c r="H191" s="76" t="s">
        <v>182</v>
      </c>
      <c r="I191" s="73"/>
      <c r="J191" s="73"/>
      <c r="K191" s="73"/>
      <c r="L191" s="73"/>
      <c r="M191" s="73"/>
      <c r="N191" s="73"/>
      <c r="O191" s="73"/>
    </row>
    <row r="192" ht="15.75" customHeight="1">
      <c r="A192" s="57" t="str">
        <f>Def_SecSub!$A$36</f>
        <v>IA-07RaCtrl</v>
      </c>
      <c r="B192" s="57" t="str">
        <f>Def_Equipamentos!$C$88</f>
        <v>CO-PSCtrl</v>
      </c>
      <c r="C192" s="6" t="s">
        <v>185</v>
      </c>
      <c r="D192" s="58" t="str">
        <f t="shared" si="1"/>
        <v>IA-07RaCtrl:CO-PSCtrl-SI2</v>
      </c>
      <c r="E192" s="57" t="str">
        <f>Def_Locais_Racks_Trechos!$A$36</f>
        <v>IA-07RaCtrl</v>
      </c>
      <c r="F192" s="58" t="str">
        <f t="array" ref="F192">INDEX(Def_Locais_Racks_Trechos!$B$2:$B$1019, MATCH(E192, Def_Locais_Racks_Trechos!$A$2:$A$1019, 0), 1)</f>
        <v>Sala Racks 7</v>
      </c>
      <c r="G192" s="72" t="s">
        <v>186</v>
      </c>
      <c r="H192" s="76" t="s">
        <v>182</v>
      </c>
      <c r="I192" s="73"/>
      <c r="J192" s="73"/>
      <c r="K192" s="73"/>
      <c r="L192" s="73"/>
      <c r="M192" s="73"/>
      <c r="N192" s="73"/>
      <c r="O192" s="73"/>
    </row>
    <row r="193" ht="15.75" customHeight="1">
      <c r="A193" s="57" t="str">
        <f>Def_SecSub!$A$36</f>
        <v>IA-07RaCtrl</v>
      </c>
      <c r="B193" s="57" t="str">
        <f>Def_Equipamentos!$C$88</f>
        <v>CO-PSCtrl</v>
      </c>
      <c r="C193" s="6" t="s">
        <v>187</v>
      </c>
      <c r="D193" s="58" t="str">
        <f t="shared" si="1"/>
        <v>IA-07RaCtrl:CO-PSCtrl-SI3</v>
      </c>
      <c r="E193" s="57" t="str">
        <f>Def_Locais_Racks_Trechos!$A$36</f>
        <v>IA-07RaCtrl</v>
      </c>
      <c r="F193" s="58" t="str">
        <f t="array" ref="F193">INDEX(Def_Locais_Racks_Trechos!$B$2:$B$1019, MATCH(E193, Def_Locais_Racks_Trechos!$A$2:$A$1019, 0), 1)</f>
        <v>Sala Racks 7</v>
      </c>
      <c r="G193" s="72" t="s">
        <v>188</v>
      </c>
      <c r="H193" s="76" t="s">
        <v>182</v>
      </c>
      <c r="I193" s="73"/>
      <c r="J193" s="73"/>
      <c r="K193" s="73"/>
      <c r="L193" s="73"/>
      <c r="M193" s="73"/>
      <c r="N193" s="73"/>
      <c r="O193" s="73"/>
    </row>
    <row r="194" ht="15.75" customHeight="1">
      <c r="A194" s="57" t="str">
        <f>Def_SecSub!$A$36</f>
        <v>IA-07RaCtrl</v>
      </c>
      <c r="B194" s="57" t="str">
        <f>Def_Equipamentos!$C$88</f>
        <v>CO-PSCtrl</v>
      </c>
      <c r="C194" s="6" t="s">
        <v>189</v>
      </c>
      <c r="D194" s="58" t="str">
        <f t="shared" si="1"/>
        <v>IA-07RaCtrl:CO-PSCtrl-SI4</v>
      </c>
      <c r="E194" s="57" t="str">
        <f>Def_Locais_Racks_Trechos!$A$36</f>
        <v>IA-07RaCtrl</v>
      </c>
      <c r="F194" s="58" t="str">
        <f t="array" ref="F194">INDEX(Def_Locais_Racks_Trechos!$B$2:$B$1019, MATCH(E194, Def_Locais_Racks_Trechos!$A$2:$A$1019, 0), 1)</f>
        <v>Sala Racks 7</v>
      </c>
      <c r="G194" s="72" t="s">
        <v>190</v>
      </c>
      <c r="H194" s="76" t="s">
        <v>182</v>
      </c>
      <c r="I194" s="73"/>
      <c r="J194" s="73"/>
      <c r="K194" s="73"/>
      <c r="L194" s="73"/>
      <c r="M194" s="73"/>
      <c r="N194" s="73"/>
      <c r="O194" s="73"/>
    </row>
    <row r="195" ht="15.75" customHeight="1">
      <c r="A195" s="57" t="str">
        <f>Def_SecSub!$A$36</f>
        <v>IA-07RaCtrl</v>
      </c>
      <c r="B195" s="57" t="str">
        <f>Def_Equipamentos!$C$88</f>
        <v>CO-PSCtrl</v>
      </c>
      <c r="C195" s="6" t="s">
        <v>191</v>
      </c>
      <c r="D195" s="58" t="str">
        <f t="shared" si="1"/>
        <v>IA-07RaCtrl:CO-PSCtrl-SI5</v>
      </c>
      <c r="E195" s="57" t="str">
        <f>Def_Locais_Racks_Trechos!$A$36</f>
        <v>IA-07RaCtrl</v>
      </c>
      <c r="F195" s="58" t="str">
        <f t="array" ref="F195">INDEX(Def_Locais_Racks_Trechos!$B$2:$B$1019, MATCH(E195, Def_Locais_Racks_Trechos!$A$2:$A$1019, 0), 1)</f>
        <v>Sala Racks 7</v>
      </c>
      <c r="G195" s="72" t="s">
        <v>193</v>
      </c>
      <c r="H195" s="76" t="s">
        <v>182</v>
      </c>
      <c r="I195" s="73"/>
      <c r="J195" s="73"/>
      <c r="K195" s="73"/>
      <c r="L195" s="73"/>
      <c r="M195" s="73"/>
      <c r="N195" s="73"/>
      <c r="O195" s="73"/>
    </row>
    <row r="196" ht="15.75" customHeight="1">
      <c r="A196" s="57" t="str">
        <f>Def_SecSub!$A$36</f>
        <v>IA-07RaCtrl</v>
      </c>
      <c r="B196" s="57" t="str">
        <f>Def_Equipamentos!$C$88</f>
        <v>CO-PSCtrl</v>
      </c>
      <c r="C196" s="6" t="s">
        <v>194</v>
      </c>
      <c r="D196" s="58" t="str">
        <f t="shared" si="1"/>
        <v>IA-07RaCtrl:CO-PSCtrl-SI6</v>
      </c>
      <c r="E196" s="57" t="str">
        <f>Def_Locais_Racks_Trechos!$A$36</f>
        <v>IA-07RaCtrl</v>
      </c>
      <c r="F196" s="58" t="str">
        <f t="array" ref="F196">INDEX(Def_Locais_Racks_Trechos!$B$2:$B$1019, MATCH(E196, Def_Locais_Racks_Trechos!$A$2:$A$1019, 0), 1)</f>
        <v>Sala Racks 7</v>
      </c>
      <c r="G196" s="72" t="s">
        <v>196</v>
      </c>
      <c r="H196" s="76" t="s">
        <v>182</v>
      </c>
      <c r="I196" s="73"/>
      <c r="J196" s="73"/>
      <c r="K196" s="73"/>
      <c r="L196" s="73"/>
      <c r="M196" s="73"/>
      <c r="N196" s="73"/>
      <c r="O196" s="73"/>
    </row>
    <row r="197" ht="15.75" customHeight="1">
      <c r="A197" s="57" t="str">
        <f>Def_SecSub!$A$36</f>
        <v>IA-07RaCtrl</v>
      </c>
      <c r="B197" s="57" t="str">
        <f>Def_Equipamentos!$C$88</f>
        <v>CO-PSCtrl</v>
      </c>
      <c r="C197" s="6" t="s">
        <v>197</v>
      </c>
      <c r="D197" s="58" t="str">
        <f t="shared" si="1"/>
        <v>IA-07RaCtrl:CO-PSCtrl-SI7</v>
      </c>
      <c r="E197" s="57" t="str">
        <f>Def_Locais_Racks_Trechos!$A$36</f>
        <v>IA-07RaCtrl</v>
      </c>
      <c r="F197" s="58" t="str">
        <f t="array" ref="F197">INDEX(Def_Locais_Racks_Trechos!$B$2:$B$1019, MATCH(E197, Def_Locais_Racks_Trechos!$A$2:$A$1019, 0), 1)</f>
        <v>Sala Racks 7</v>
      </c>
      <c r="G197" s="72" t="s">
        <v>198</v>
      </c>
      <c r="H197" s="76" t="s">
        <v>182</v>
      </c>
      <c r="I197" s="73"/>
      <c r="J197" s="73"/>
      <c r="K197" s="73"/>
      <c r="L197" s="73"/>
      <c r="M197" s="73"/>
      <c r="N197" s="73"/>
      <c r="O197" s="73"/>
    </row>
    <row r="198" ht="15.75" customHeight="1">
      <c r="A198" s="57" t="str">
        <f>Def_SecSub!$A$37</f>
        <v>IA-08RaCtrl</v>
      </c>
      <c r="B198" s="57" t="str">
        <f>Def_Equipamentos!$C$88</f>
        <v>CO-PSCtrl</v>
      </c>
      <c r="C198" s="6" t="s">
        <v>77</v>
      </c>
      <c r="D198" s="58" t="str">
        <f t="shared" si="1"/>
        <v>IA-08RaCtrl:CO-PSCtrl-BO</v>
      </c>
      <c r="E198" s="57" t="str">
        <f>Def_Locais_Racks_Trechos!$A$37</f>
        <v>IA-08RaCtrl</v>
      </c>
      <c r="F198" s="58" t="str">
        <f t="array" ref="F198">INDEX(Def_Locais_Racks_Trechos!$B$2:$B$1019, MATCH(E198, Def_Locais_Racks_Trechos!$A$2:$A$1019, 0), 1)</f>
        <v>Sala Racks 8</v>
      </c>
      <c r="G198" s="72" t="s">
        <v>181</v>
      </c>
      <c r="H198" s="76" t="s">
        <v>182</v>
      </c>
      <c r="I198" s="73"/>
      <c r="J198" s="73"/>
      <c r="K198" s="73"/>
      <c r="L198" s="73"/>
      <c r="M198" s="73"/>
      <c r="N198" s="73"/>
      <c r="O198" s="73"/>
    </row>
    <row r="199" ht="15.75" customHeight="1">
      <c r="A199" s="57" t="str">
        <f>Def_SecSub!$A$37</f>
        <v>IA-08RaCtrl</v>
      </c>
      <c r="B199" s="57" t="str">
        <f>Def_Equipamentos!$C$88</f>
        <v>CO-PSCtrl</v>
      </c>
      <c r="C199" s="6" t="s">
        <v>183</v>
      </c>
      <c r="D199" s="58" t="str">
        <f t="shared" si="1"/>
        <v>IA-08RaCtrl:CO-PSCtrl-SI1</v>
      </c>
      <c r="E199" s="57" t="str">
        <f>Def_Locais_Racks_Trechos!$A$37</f>
        <v>IA-08RaCtrl</v>
      </c>
      <c r="F199" s="58" t="str">
        <f t="array" ref="F199">INDEX(Def_Locais_Racks_Trechos!$B$2:$B$1019, MATCH(E199, Def_Locais_Racks_Trechos!$A$2:$A$1019, 0), 1)</f>
        <v>Sala Racks 8</v>
      </c>
      <c r="G199" s="72" t="s">
        <v>184</v>
      </c>
      <c r="H199" s="76" t="s">
        <v>182</v>
      </c>
      <c r="I199" s="73"/>
      <c r="J199" s="73"/>
      <c r="K199" s="73"/>
      <c r="L199" s="73"/>
      <c r="M199" s="73"/>
      <c r="N199" s="73"/>
      <c r="O199" s="73"/>
    </row>
    <row r="200" ht="15.75" customHeight="1">
      <c r="A200" s="57" t="str">
        <f>Def_SecSub!$A$37</f>
        <v>IA-08RaCtrl</v>
      </c>
      <c r="B200" s="57" t="str">
        <f>Def_Equipamentos!$C$88</f>
        <v>CO-PSCtrl</v>
      </c>
      <c r="C200" s="6" t="s">
        <v>185</v>
      </c>
      <c r="D200" s="58" t="str">
        <f t="shared" si="1"/>
        <v>IA-08RaCtrl:CO-PSCtrl-SI2</v>
      </c>
      <c r="E200" s="57" t="str">
        <f>Def_Locais_Racks_Trechos!$A$37</f>
        <v>IA-08RaCtrl</v>
      </c>
      <c r="F200" s="58" t="str">
        <f t="array" ref="F200">INDEX(Def_Locais_Racks_Trechos!$B$2:$B$1019, MATCH(E200, Def_Locais_Racks_Trechos!$A$2:$A$1019, 0), 1)</f>
        <v>Sala Racks 8</v>
      </c>
      <c r="G200" s="72" t="s">
        <v>186</v>
      </c>
      <c r="H200" s="76" t="s">
        <v>182</v>
      </c>
      <c r="I200" s="73"/>
      <c r="J200" s="73"/>
      <c r="K200" s="73"/>
      <c r="L200" s="73"/>
      <c r="M200" s="73"/>
      <c r="N200" s="73"/>
      <c r="O200" s="73"/>
    </row>
    <row r="201" ht="15.75" customHeight="1">
      <c r="A201" s="57" t="str">
        <f>Def_SecSub!$A$37</f>
        <v>IA-08RaCtrl</v>
      </c>
      <c r="B201" s="57" t="str">
        <f>Def_Equipamentos!$C$88</f>
        <v>CO-PSCtrl</v>
      </c>
      <c r="C201" s="6" t="s">
        <v>187</v>
      </c>
      <c r="D201" s="58" t="str">
        <f t="shared" si="1"/>
        <v>IA-08RaCtrl:CO-PSCtrl-SI3</v>
      </c>
      <c r="E201" s="57" t="str">
        <f>Def_Locais_Racks_Trechos!$A$37</f>
        <v>IA-08RaCtrl</v>
      </c>
      <c r="F201" s="58" t="str">
        <f t="array" ref="F201">INDEX(Def_Locais_Racks_Trechos!$B$2:$B$1019, MATCH(E201, Def_Locais_Racks_Trechos!$A$2:$A$1019, 0), 1)</f>
        <v>Sala Racks 8</v>
      </c>
      <c r="G201" s="72" t="s">
        <v>188</v>
      </c>
      <c r="H201" s="76" t="s">
        <v>182</v>
      </c>
      <c r="I201" s="73"/>
      <c r="J201" s="73"/>
      <c r="K201" s="73"/>
      <c r="L201" s="73"/>
      <c r="M201" s="73"/>
      <c r="N201" s="73"/>
      <c r="O201" s="73"/>
    </row>
    <row r="202" ht="15.75" customHeight="1">
      <c r="A202" s="57" t="str">
        <f>Def_SecSub!$A$37</f>
        <v>IA-08RaCtrl</v>
      </c>
      <c r="B202" s="57" t="str">
        <f>Def_Equipamentos!$C$88</f>
        <v>CO-PSCtrl</v>
      </c>
      <c r="C202" s="6" t="s">
        <v>189</v>
      </c>
      <c r="D202" s="58" t="str">
        <f t="shared" si="1"/>
        <v>IA-08RaCtrl:CO-PSCtrl-SI4</v>
      </c>
      <c r="E202" s="57" t="str">
        <f>Def_Locais_Racks_Trechos!$A$37</f>
        <v>IA-08RaCtrl</v>
      </c>
      <c r="F202" s="58" t="str">
        <f t="array" ref="F202">INDEX(Def_Locais_Racks_Trechos!$B$2:$B$1019, MATCH(E202, Def_Locais_Racks_Trechos!$A$2:$A$1019, 0), 1)</f>
        <v>Sala Racks 8</v>
      </c>
      <c r="G202" s="72" t="s">
        <v>190</v>
      </c>
      <c r="H202" s="76" t="s">
        <v>182</v>
      </c>
      <c r="I202" s="73"/>
      <c r="J202" s="73"/>
      <c r="K202" s="73"/>
      <c r="L202" s="73"/>
      <c r="M202" s="73"/>
      <c r="N202" s="73"/>
      <c r="O202" s="73"/>
    </row>
    <row r="203" ht="15.75" customHeight="1">
      <c r="A203" s="57" t="str">
        <f>Def_SecSub!$A$37</f>
        <v>IA-08RaCtrl</v>
      </c>
      <c r="B203" s="57" t="str">
        <f>Def_Equipamentos!$C$88</f>
        <v>CO-PSCtrl</v>
      </c>
      <c r="C203" s="6" t="s">
        <v>191</v>
      </c>
      <c r="D203" s="58" t="str">
        <f t="shared" si="1"/>
        <v>IA-08RaCtrl:CO-PSCtrl-SI5</v>
      </c>
      <c r="E203" s="57" t="str">
        <f>Def_Locais_Racks_Trechos!$A$37</f>
        <v>IA-08RaCtrl</v>
      </c>
      <c r="F203" s="58" t="str">
        <f t="array" ref="F203">INDEX(Def_Locais_Racks_Trechos!$B$2:$B$1019, MATCH(E203, Def_Locais_Racks_Trechos!$A$2:$A$1019, 0), 1)</f>
        <v>Sala Racks 8</v>
      </c>
      <c r="G203" s="72" t="s">
        <v>193</v>
      </c>
      <c r="H203" s="76" t="s">
        <v>182</v>
      </c>
      <c r="I203" s="73"/>
      <c r="J203" s="73"/>
      <c r="K203" s="73"/>
      <c r="L203" s="73"/>
      <c r="M203" s="73"/>
      <c r="N203" s="73"/>
      <c r="O203" s="73"/>
    </row>
    <row r="204" ht="15.75" customHeight="1">
      <c r="A204" s="57" t="str">
        <f>Def_SecSub!$A$37</f>
        <v>IA-08RaCtrl</v>
      </c>
      <c r="B204" s="57" t="str">
        <f>Def_Equipamentos!$C$88</f>
        <v>CO-PSCtrl</v>
      </c>
      <c r="C204" s="6" t="s">
        <v>194</v>
      </c>
      <c r="D204" s="58" t="str">
        <f t="shared" si="1"/>
        <v>IA-08RaCtrl:CO-PSCtrl-SI6</v>
      </c>
      <c r="E204" s="57" t="str">
        <f>Def_Locais_Racks_Trechos!$A$37</f>
        <v>IA-08RaCtrl</v>
      </c>
      <c r="F204" s="58" t="str">
        <f t="array" ref="F204">INDEX(Def_Locais_Racks_Trechos!$B$2:$B$1019, MATCH(E204, Def_Locais_Racks_Trechos!$A$2:$A$1019, 0), 1)</f>
        <v>Sala Racks 8</v>
      </c>
      <c r="G204" s="72" t="s">
        <v>196</v>
      </c>
      <c r="H204" s="76" t="s">
        <v>182</v>
      </c>
      <c r="I204" s="73"/>
      <c r="J204" s="73"/>
      <c r="K204" s="73"/>
      <c r="L204" s="73"/>
      <c r="M204" s="73"/>
      <c r="N204" s="73"/>
      <c r="O204" s="73"/>
    </row>
    <row r="205" ht="15.75" customHeight="1">
      <c r="A205" s="57" t="str">
        <f>Def_SecSub!$A$37</f>
        <v>IA-08RaCtrl</v>
      </c>
      <c r="B205" s="57" t="str">
        <f>Def_Equipamentos!$C$88</f>
        <v>CO-PSCtrl</v>
      </c>
      <c r="C205" s="6" t="s">
        <v>197</v>
      </c>
      <c r="D205" s="58" t="str">
        <f t="shared" si="1"/>
        <v>IA-08RaCtrl:CO-PSCtrl-SI7</v>
      </c>
      <c r="E205" s="57" t="str">
        <f>Def_Locais_Racks_Trechos!$A$37</f>
        <v>IA-08RaCtrl</v>
      </c>
      <c r="F205" s="58" t="str">
        <f t="array" ref="F205">INDEX(Def_Locais_Racks_Trechos!$B$2:$B$1019, MATCH(E205, Def_Locais_Racks_Trechos!$A$2:$A$1019, 0), 1)</f>
        <v>Sala Racks 8</v>
      </c>
      <c r="G205" s="72" t="s">
        <v>198</v>
      </c>
      <c r="H205" s="76" t="s">
        <v>182</v>
      </c>
      <c r="I205" s="73"/>
      <c r="J205" s="73"/>
      <c r="K205" s="73"/>
      <c r="L205" s="73"/>
      <c r="M205" s="73"/>
      <c r="N205" s="73"/>
      <c r="O205" s="73"/>
    </row>
    <row r="206" ht="15.75" customHeight="1">
      <c r="A206" s="57" t="str">
        <f>Def_SecSub!$A$38</f>
        <v>IA-09RaCtrl</v>
      </c>
      <c r="B206" s="57" t="str">
        <f>Def_Equipamentos!$C$88</f>
        <v>CO-PSCtrl</v>
      </c>
      <c r="C206" s="6" t="s">
        <v>183</v>
      </c>
      <c r="D206" s="58" t="str">
        <f t="shared" si="1"/>
        <v>IA-09RaCtrl:CO-PSCtrl-SI1</v>
      </c>
      <c r="E206" s="57" t="str">
        <f>Def_Locais_Racks_Trechos!$A$38</f>
        <v>IA-09RaCtrl</v>
      </c>
      <c r="F206" s="58" t="str">
        <f t="array" ref="F206">INDEX(Def_Locais_Racks_Trechos!$B$2:$B$1019, MATCH(E206, Def_Locais_Racks_Trechos!$A$2:$A$1019, 0), 1)</f>
        <v>Sala Racks 9</v>
      </c>
      <c r="G206" s="72" t="s">
        <v>184</v>
      </c>
      <c r="H206" s="76" t="s">
        <v>182</v>
      </c>
      <c r="I206" s="73"/>
      <c r="J206" s="73"/>
      <c r="K206" s="73"/>
      <c r="L206" s="73"/>
      <c r="M206" s="73"/>
      <c r="N206" s="73"/>
      <c r="O206" s="73"/>
    </row>
    <row r="207" ht="15.75" customHeight="1">
      <c r="A207" s="57" t="str">
        <f>Def_SecSub!$A$38</f>
        <v>IA-09RaCtrl</v>
      </c>
      <c r="B207" s="57" t="str">
        <f>Def_Equipamentos!$C$88</f>
        <v>CO-PSCtrl</v>
      </c>
      <c r="C207" s="6" t="s">
        <v>185</v>
      </c>
      <c r="D207" s="58" t="str">
        <f t="shared" si="1"/>
        <v>IA-09RaCtrl:CO-PSCtrl-SI2</v>
      </c>
      <c r="E207" s="57" t="str">
        <f>Def_Locais_Racks_Trechos!$A$38</f>
        <v>IA-09RaCtrl</v>
      </c>
      <c r="F207" s="58" t="str">
        <f t="array" ref="F207">INDEX(Def_Locais_Racks_Trechos!$B$2:$B$1019, MATCH(E207, Def_Locais_Racks_Trechos!$A$2:$A$1019, 0), 1)</f>
        <v>Sala Racks 9</v>
      </c>
      <c r="G207" s="72" t="s">
        <v>186</v>
      </c>
      <c r="H207" s="76" t="s">
        <v>182</v>
      </c>
      <c r="I207" s="73"/>
      <c r="J207" s="73"/>
      <c r="K207" s="73"/>
      <c r="L207" s="73"/>
      <c r="M207" s="73"/>
      <c r="N207" s="73"/>
      <c r="O207" s="73"/>
    </row>
    <row r="208" ht="15.75" customHeight="1">
      <c r="A208" s="57" t="str">
        <f>Def_SecSub!$A$38</f>
        <v>IA-09RaCtrl</v>
      </c>
      <c r="B208" s="57" t="str">
        <f>Def_Equipamentos!$C$88</f>
        <v>CO-PSCtrl</v>
      </c>
      <c r="C208" s="6" t="s">
        <v>187</v>
      </c>
      <c r="D208" s="58" t="str">
        <f t="shared" si="1"/>
        <v>IA-09RaCtrl:CO-PSCtrl-SI3</v>
      </c>
      <c r="E208" s="57" t="str">
        <f>Def_Locais_Racks_Trechos!$A$38</f>
        <v>IA-09RaCtrl</v>
      </c>
      <c r="F208" s="58" t="str">
        <f t="array" ref="F208">INDEX(Def_Locais_Racks_Trechos!$B$2:$B$1019, MATCH(E208, Def_Locais_Racks_Trechos!$A$2:$A$1019, 0), 1)</f>
        <v>Sala Racks 9</v>
      </c>
      <c r="G208" s="72" t="s">
        <v>188</v>
      </c>
      <c r="H208" s="76" t="s">
        <v>182</v>
      </c>
      <c r="I208" s="73"/>
      <c r="J208" s="73"/>
      <c r="K208" s="73"/>
      <c r="L208" s="73"/>
      <c r="M208" s="73"/>
      <c r="N208" s="73"/>
      <c r="O208" s="73"/>
    </row>
    <row r="209" ht="15.75" customHeight="1">
      <c r="A209" s="57" t="str">
        <f>Def_SecSub!$A$38</f>
        <v>IA-09RaCtrl</v>
      </c>
      <c r="B209" s="57" t="str">
        <f>Def_Equipamentos!$C$88</f>
        <v>CO-PSCtrl</v>
      </c>
      <c r="C209" s="6" t="s">
        <v>189</v>
      </c>
      <c r="D209" s="58" t="str">
        <f t="shared" si="1"/>
        <v>IA-09RaCtrl:CO-PSCtrl-SI4</v>
      </c>
      <c r="E209" s="57" t="str">
        <f>Def_Locais_Racks_Trechos!$A$38</f>
        <v>IA-09RaCtrl</v>
      </c>
      <c r="F209" s="58" t="str">
        <f t="array" ref="F209">INDEX(Def_Locais_Racks_Trechos!$B$2:$B$1019, MATCH(E209, Def_Locais_Racks_Trechos!$A$2:$A$1019, 0), 1)</f>
        <v>Sala Racks 9</v>
      </c>
      <c r="G209" s="72" t="s">
        <v>190</v>
      </c>
      <c r="H209" s="76" t="s">
        <v>182</v>
      </c>
      <c r="I209" s="73"/>
      <c r="J209" s="73"/>
      <c r="K209" s="73"/>
      <c r="L209" s="73"/>
      <c r="M209" s="73"/>
      <c r="N209" s="73"/>
      <c r="O209" s="73"/>
    </row>
    <row r="210" ht="15.75" customHeight="1">
      <c r="A210" s="57" t="str">
        <f>Def_SecSub!$A$38</f>
        <v>IA-09RaCtrl</v>
      </c>
      <c r="B210" s="57" t="str">
        <f>Def_Equipamentos!$C$88</f>
        <v>CO-PSCtrl</v>
      </c>
      <c r="C210" s="6" t="s">
        <v>191</v>
      </c>
      <c r="D210" s="58" t="str">
        <f t="shared" si="1"/>
        <v>IA-09RaCtrl:CO-PSCtrl-SI5</v>
      </c>
      <c r="E210" s="57" t="str">
        <f>Def_Locais_Racks_Trechos!$A$38</f>
        <v>IA-09RaCtrl</v>
      </c>
      <c r="F210" s="58" t="str">
        <f t="array" ref="F210">INDEX(Def_Locais_Racks_Trechos!$B$2:$B$1019, MATCH(E210, Def_Locais_Racks_Trechos!$A$2:$A$1019, 0), 1)</f>
        <v>Sala Racks 9</v>
      </c>
      <c r="G210" s="72" t="s">
        <v>193</v>
      </c>
      <c r="H210" s="76" t="s">
        <v>182</v>
      </c>
      <c r="I210" s="73"/>
      <c r="J210" s="73"/>
      <c r="K210" s="73"/>
      <c r="L210" s="73"/>
      <c r="M210" s="73"/>
      <c r="N210" s="73"/>
      <c r="O210" s="73"/>
    </row>
    <row r="211" ht="15.75" customHeight="1">
      <c r="A211" s="57" t="str">
        <f>Def_SecSub!$A$38</f>
        <v>IA-09RaCtrl</v>
      </c>
      <c r="B211" s="57" t="str">
        <f>Def_Equipamentos!$C$88</f>
        <v>CO-PSCtrl</v>
      </c>
      <c r="C211" s="6" t="s">
        <v>194</v>
      </c>
      <c r="D211" s="58" t="str">
        <f t="shared" si="1"/>
        <v>IA-09RaCtrl:CO-PSCtrl-SI6</v>
      </c>
      <c r="E211" s="57" t="str">
        <f>Def_Locais_Racks_Trechos!$A$38</f>
        <v>IA-09RaCtrl</v>
      </c>
      <c r="F211" s="58" t="str">
        <f t="array" ref="F211">INDEX(Def_Locais_Racks_Trechos!$B$2:$B$1019, MATCH(E211, Def_Locais_Racks_Trechos!$A$2:$A$1019, 0), 1)</f>
        <v>Sala Racks 9</v>
      </c>
      <c r="G211" s="72" t="s">
        <v>196</v>
      </c>
      <c r="H211" s="76" t="s">
        <v>182</v>
      </c>
      <c r="I211" s="73"/>
      <c r="J211" s="73"/>
      <c r="K211" s="73"/>
      <c r="L211" s="73"/>
      <c r="M211" s="73"/>
      <c r="N211" s="73"/>
      <c r="O211" s="73"/>
    </row>
    <row r="212" ht="15.75" customHeight="1">
      <c r="A212" s="57" t="str">
        <f>Def_SecSub!$A$38</f>
        <v>IA-09RaCtrl</v>
      </c>
      <c r="B212" s="57" t="str">
        <f>Def_Equipamentos!$C$88</f>
        <v>CO-PSCtrl</v>
      </c>
      <c r="C212" s="6" t="s">
        <v>197</v>
      </c>
      <c r="D212" s="58" t="str">
        <f t="shared" si="1"/>
        <v>IA-09RaCtrl:CO-PSCtrl-SI7</v>
      </c>
      <c r="E212" s="57" t="str">
        <f>Def_Locais_Racks_Trechos!$A$38</f>
        <v>IA-09RaCtrl</v>
      </c>
      <c r="F212" s="58" t="str">
        <f t="array" ref="F212">INDEX(Def_Locais_Racks_Trechos!$B$2:$B$1019, MATCH(E212, Def_Locais_Racks_Trechos!$A$2:$A$1019, 0), 1)</f>
        <v>Sala Racks 9</v>
      </c>
      <c r="G212" s="72" t="s">
        <v>198</v>
      </c>
      <c r="H212" s="76" t="s">
        <v>182</v>
      </c>
      <c r="I212" s="73"/>
      <c r="J212" s="73"/>
      <c r="K212" s="73"/>
      <c r="L212" s="73"/>
      <c r="M212" s="73"/>
      <c r="N212" s="73"/>
      <c r="O212" s="73"/>
    </row>
    <row r="213" ht="15.75" customHeight="1">
      <c r="A213" s="57" t="str">
        <f>Def_SecSub!$A$39</f>
        <v>IA-10RaCtrl</v>
      </c>
      <c r="B213" s="57" t="str">
        <f>Def_Equipamentos!$C$88</f>
        <v>CO-PSCtrl</v>
      </c>
      <c r="C213" s="6" t="s">
        <v>77</v>
      </c>
      <c r="D213" s="58" t="str">
        <f t="shared" si="1"/>
        <v>IA-10RaCtrl:CO-PSCtrl-BO</v>
      </c>
      <c r="E213" s="57" t="str">
        <f>Def_Locais_Racks_Trechos!$A$39</f>
        <v>IA-10RaCtrl</v>
      </c>
      <c r="F213" s="58" t="str">
        <f t="array" ref="F213">INDEX(Def_Locais_Racks_Trechos!$B$2:$B$1019, MATCH(E213, Def_Locais_Racks_Trechos!$A$2:$A$1019, 0), 1)</f>
        <v>Sala Racks 10</v>
      </c>
      <c r="G213" s="72" t="s">
        <v>181</v>
      </c>
      <c r="H213" s="76" t="s">
        <v>182</v>
      </c>
      <c r="I213" s="73"/>
      <c r="J213" s="73"/>
      <c r="K213" s="73"/>
      <c r="L213" s="73"/>
      <c r="M213" s="73"/>
      <c r="N213" s="73"/>
      <c r="O213" s="73"/>
    </row>
    <row r="214" ht="15.75" customHeight="1">
      <c r="A214" s="57" t="str">
        <f>Def_SecSub!$A$39</f>
        <v>IA-10RaCtrl</v>
      </c>
      <c r="B214" s="57" t="str">
        <f>Def_Equipamentos!$C$88</f>
        <v>CO-PSCtrl</v>
      </c>
      <c r="C214" s="6" t="s">
        <v>183</v>
      </c>
      <c r="D214" s="58" t="str">
        <f t="shared" si="1"/>
        <v>IA-10RaCtrl:CO-PSCtrl-SI1</v>
      </c>
      <c r="E214" s="57" t="str">
        <f>Def_Locais_Racks_Trechos!$A$39</f>
        <v>IA-10RaCtrl</v>
      </c>
      <c r="F214" s="58" t="str">
        <f t="array" ref="F214">INDEX(Def_Locais_Racks_Trechos!$B$2:$B$1019, MATCH(E214, Def_Locais_Racks_Trechos!$A$2:$A$1019, 0), 1)</f>
        <v>Sala Racks 10</v>
      </c>
      <c r="G214" s="72" t="s">
        <v>184</v>
      </c>
      <c r="H214" s="76" t="s">
        <v>182</v>
      </c>
      <c r="I214" s="73"/>
      <c r="J214" s="73"/>
      <c r="K214" s="73"/>
      <c r="L214" s="73"/>
      <c r="M214" s="73"/>
      <c r="N214" s="73"/>
      <c r="O214" s="73"/>
    </row>
    <row r="215" ht="15.75" customHeight="1">
      <c r="A215" s="57" t="str">
        <f>Def_SecSub!$A$39</f>
        <v>IA-10RaCtrl</v>
      </c>
      <c r="B215" s="57" t="str">
        <f>Def_Equipamentos!$C$88</f>
        <v>CO-PSCtrl</v>
      </c>
      <c r="C215" s="6" t="s">
        <v>185</v>
      </c>
      <c r="D215" s="58" t="str">
        <f t="shared" si="1"/>
        <v>IA-10RaCtrl:CO-PSCtrl-SI2</v>
      </c>
      <c r="E215" s="57" t="str">
        <f>Def_Locais_Racks_Trechos!$A$39</f>
        <v>IA-10RaCtrl</v>
      </c>
      <c r="F215" s="58" t="str">
        <f t="array" ref="F215">INDEX(Def_Locais_Racks_Trechos!$B$2:$B$1019, MATCH(E215, Def_Locais_Racks_Trechos!$A$2:$A$1019, 0), 1)</f>
        <v>Sala Racks 10</v>
      </c>
      <c r="G215" s="72" t="s">
        <v>186</v>
      </c>
      <c r="H215" s="76" t="s">
        <v>182</v>
      </c>
      <c r="I215" s="73"/>
      <c r="J215" s="73"/>
      <c r="K215" s="73"/>
      <c r="L215" s="73"/>
      <c r="M215" s="73"/>
      <c r="N215" s="73"/>
      <c r="O215" s="73"/>
    </row>
    <row r="216" ht="15.75" customHeight="1">
      <c r="A216" s="57" t="str">
        <f>Def_SecSub!$A$39</f>
        <v>IA-10RaCtrl</v>
      </c>
      <c r="B216" s="57" t="str">
        <f>Def_Equipamentos!$C$88</f>
        <v>CO-PSCtrl</v>
      </c>
      <c r="C216" s="6" t="s">
        <v>187</v>
      </c>
      <c r="D216" s="58" t="str">
        <f t="shared" si="1"/>
        <v>IA-10RaCtrl:CO-PSCtrl-SI3</v>
      </c>
      <c r="E216" s="57" t="str">
        <f>Def_Locais_Racks_Trechos!$A$39</f>
        <v>IA-10RaCtrl</v>
      </c>
      <c r="F216" s="58" t="str">
        <f t="array" ref="F216">INDEX(Def_Locais_Racks_Trechos!$B$2:$B$1019, MATCH(E216, Def_Locais_Racks_Trechos!$A$2:$A$1019, 0), 1)</f>
        <v>Sala Racks 10</v>
      </c>
      <c r="G216" s="72" t="s">
        <v>188</v>
      </c>
      <c r="H216" s="76" t="s">
        <v>182</v>
      </c>
      <c r="I216" s="73"/>
      <c r="J216" s="73"/>
      <c r="K216" s="73"/>
      <c r="L216" s="73"/>
      <c r="M216" s="73"/>
      <c r="N216" s="73"/>
      <c r="O216" s="73"/>
    </row>
    <row r="217" ht="15.75" customHeight="1">
      <c r="A217" s="57" t="str">
        <f>Def_SecSub!$A$39</f>
        <v>IA-10RaCtrl</v>
      </c>
      <c r="B217" s="57" t="str">
        <f>Def_Equipamentos!$C$88</f>
        <v>CO-PSCtrl</v>
      </c>
      <c r="C217" s="6" t="s">
        <v>189</v>
      </c>
      <c r="D217" s="58" t="str">
        <f t="shared" si="1"/>
        <v>IA-10RaCtrl:CO-PSCtrl-SI4</v>
      </c>
      <c r="E217" s="57" t="str">
        <f>Def_Locais_Racks_Trechos!$A$39</f>
        <v>IA-10RaCtrl</v>
      </c>
      <c r="F217" s="58" t="str">
        <f t="array" ref="F217">INDEX(Def_Locais_Racks_Trechos!$B$2:$B$1019, MATCH(E217, Def_Locais_Racks_Trechos!$A$2:$A$1019, 0), 1)</f>
        <v>Sala Racks 10</v>
      </c>
      <c r="G217" s="72" t="s">
        <v>190</v>
      </c>
      <c r="H217" s="76" t="s">
        <v>182</v>
      </c>
      <c r="I217" s="73"/>
      <c r="J217" s="73"/>
      <c r="K217" s="73"/>
      <c r="L217" s="73"/>
      <c r="M217" s="73"/>
      <c r="N217" s="73"/>
      <c r="O217" s="73"/>
    </row>
    <row r="218" ht="15.75" customHeight="1">
      <c r="A218" s="57" t="str">
        <f>Def_SecSub!$A$39</f>
        <v>IA-10RaCtrl</v>
      </c>
      <c r="B218" s="57" t="str">
        <f>Def_Equipamentos!$C$88</f>
        <v>CO-PSCtrl</v>
      </c>
      <c r="C218" s="6" t="s">
        <v>191</v>
      </c>
      <c r="D218" s="58" t="str">
        <f t="shared" si="1"/>
        <v>IA-10RaCtrl:CO-PSCtrl-SI5</v>
      </c>
      <c r="E218" s="57" t="str">
        <f>Def_Locais_Racks_Trechos!$A$39</f>
        <v>IA-10RaCtrl</v>
      </c>
      <c r="F218" s="58" t="str">
        <f t="array" ref="F218">INDEX(Def_Locais_Racks_Trechos!$B$2:$B$1019, MATCH(E218, Def_Locais_Racks_Trechos!$A$2:$A$1019, 0), 1)</f>
        <v>Sala Racks 10</v>
      </c>
      <c r="G218" s="72" t="s">
        <v>193</v>
      </c>
      <c r="H218" s="76" t="s">
        <v>182</v>
      </c>
      <c r="I218" s="73"/>
      <c r="J218" s="73"/>
      <c r="K218" s="73"/>
      <c r="L218" s="73"/>
      <c r="M218" s="73"/>
      <c r="N218" s="73"/>
      <c r="O218" s="73"/>
    </row>
    <row r="219" ht="15.75" customHeight="1">
      <c r="A219" s="57" t="str">
        <f>Def_SecSub!$A$39</f>
        <v>IA-10RaCtrl</v>
      </c>
      <c r="B219" s="57" t="str">
        <f>Def_Equipamentos!$C$88</f>
        <v>CO-PSCtrl</v>
      </c>
      <c r="C219" s="6" t="s">
        <v>194</v>
      </c>
      <c r="D219" s="58" t="str">
        <f t="shared" si="1"/>
        <v>IA-10RaCtrl:CO-PSCtrl-SI6</v>
      </c>
      <c r="E219" s="57" t="str">
        <f>Def_Locais_Racks_Trechos!$A$39</f>
        <v>IA-10RaCtrl</v>
      </c>
      <c r="F219" s="58" t="str">
        <f t="array" ref="F219">INDEX(Def_Locais_Racks_Trechos!$B$2:$B$1019, MATCH(E219, Def_Locais_Racks_Trechos!$A$2:$A$1019, 0), 1)</f>
        <v>Sala Racks 10</v>
      </c>
      <c r="G219" s="72" t="s">
        <v>196</v>
      </c>
      <c r="H219" s="76" t="s">
        <v>182</v>
      </c>
      <c r="I219" s="73"/>
      <c r="J219" s="73"/>
      <c r="K219" s="73"/>
      <c r="L219" s="73"/>
      <c r="M219" s="73"/>
      <c r="N219" s="73"/>
      <c r="O219" s="73"/>
    </row>
    <row r="220" ht="15.75" customHeight="1">
      <c r="A220" s="57" t="str">
        <f>Def_SecSub!$A$39</f>
        <v>IA-10RaCtrl</v>
      </c>
      <c r="B220" s="57" t="str">
        <f>Def_Equipamentos!$C$88</f>
        <v>CO-PSCtrl</v>
      </c>
      <c r="C220" s="6" t="s">
        <v>197</v>
      </c>
      <c r="D220" s="58" t="str">
        <f t="shared" si="1"/>
        <v>IA-10RaCtrl:CO-PSCtrl-SI7</v>
      </c>
      <c r="E220" s="57" t="str">
        <f>Def_Locais_Racks_Trechos!$A$39</f>
        <v>IA-10RaCtrl</v>
      </c>
      <c r="F220" s="58" t="str">
        <f t="array" ref="F220">INDEX(Def_Locais_Racks_Trechos!$B$2:$B$1019, MATCH(E220, Def_Locais_Racks_Trechos!$A$2:$A$1019, 0), 1)</f>
        <v>Sala Racks 10</v>
      </c>
      <c r="G220" s="72" t="s">
        <v>198</v>
      </c>
      <c r="H220" s="76" t="s">
        <v>182</v>
      </c>
      <c r="I220" s="73"/>
      <c r="J220" s="73"/>
      <c r="K220" s="73"/>
      <c r="L220" s="73"/>
      <c r="M220" s="73"/>
      <c r="N220" s="73"/>
      <c r="O220" s="73"/>
    </row>
    <row r="221" ht="15.75" customHeight="1">
      <c r="A221" s="57" t="str">
        <f>Def_SecSub!$A$40</f>
        <v>IA-11RaCtrl</v>
      </c>
      <c r="B221" s="57" t="str">
        <f>Def_Equipamentos!$C$88</f>
        <v>CO-PSCtrl</v>
      </c>
      <c r="C221" s="6" t="s">
        <v>77</v>
      </c>
      <c r="D221" s="58" t="str">
        <f t="shared" si="1"/>
        <v>IA-11RaCtrl:CO-PSCtrl-BO</v>
      </c>
      <c r="E221" s="57" t="str">
        <f>Def_Locais_Racks_Trechos!$A$40</f>
        <v>IA-11RaCtrl</v>
      </c>
      <c r="F221" s="58" t="str">
        <f t="array" ref="F221">INDEX(Def_Locais_Racks_Trechos!$B$2:$B$1019, MATCH(E221, Def_Locais_Racks_Trechos!$A$2:$A$1019, 0), 1)</f>
        <v>Sala Racks 11</v>
      </c>
      <c r="G221" s="72" t="s">
        <v>181</v>
      </c>
      <c r="H221" s="76" t="s">
        <v>182</v>
      </c>
      <c r="I221" s="73"/>
      <c r="J221" s="73"/>
      <c r="K221" s="73"/>
      <c r="L221" s="73"/>
      <c r="M221" s="73"/>
      <c r="N221" s="73"/>
      <c r="O221" s="73"/>
    </row>
    <row r="222" ht="15.75" customHeight="1">
      <c r="A222" s="57" t="str">
        <f>Def_SecSub!$A$40</f>
        <v>IA-11RaCtrl</v>
      </c>
      <c r="B222" s="57" t="str">
        <f>Def_Equipamentos!$C$88</f>
        <v>CO-PSCtrl</v>
      </c>
      <c r="C222" s="6" t="s">
        <v>183</v>
      </c>
      <c r="D222" s="58" t="str">
        <f t="shared" si="1"/>
        <v>IA-11RaCtrl:CO-PSCtrl-SI1</v>
      </c>
      <c r="E222" s="57" t="str">
        <f>Def_Locais_Racks_Trechos!$A$40</f>
        <v>IA-11RaCtrl</v>
      </c>
      <c r="F222" s="58" t="str">
        <f t="array" ref="F222">INDEX(Def_Locais_Racks_Trechos!$B$2:$B$1019, MATCH(E222, Def_Locais_Racks_Trechos!$A$2:$A$1019, 0), 1)</f>
        <v>Sala Racks 11</v>
      </c>
      <c r="G222" s="72" t="s">
        <v>184</v>
      </c>
      <c r="H222" s="76" t="s">
        <v>182</v>
      </c>
      <c r="I222" s="73"/>
      <c r="J222" s="73"/>
      <c r="K222" s="73"/>
      <c r="L222" s="73"/>
      <c r="M222" s="73"/>
      <c r="N222" s="73"/>
      <c r="O222" s="73"/>
    </row>
    <row r="223" ht="15.75" customHeight="1">
      <c r="A223" s="57" t="str">
        <f>Def_SecSub!$A$40</f>
        <v>IA-11RaCtrl</v>
      </c>
      <c r="B223" s="57" t="str">
        <f>Def_Equipamentos!$C$88</f>
        <v>CO-PSCtrl</v>
      </c>
      <c r="C223" s="6" t="s">
        <v>185</v>
      </c>
      <c r="D223" s="58" t="str">
        <f t="shared" si="1"/>
        <v>IA-11RaCtrl:CO-PSCtrl-SI2</v>
      </c>
      <c r="E223" s="57" t="str">
        <f>Def_Locais_Racks_Trechos!$A$40</f>
        <v>IA-11RaCtrl</v>
      </c>
      <c r="F223" s="58" t="str">
        <f t="array" ref="F223">INDEX(Def_Locais_Racks_Trechos!$B$2:$B$1019, MATCH(E223, Def_Locais_Racks_Trechos!$A$2:$A$1019, 0), 1)</f>
        <v>Sala Racks 11</v>
      </c>
      <c r="G223" s="72" t="s">
        <v>186</v>
      </c>
      <c r="H223" s="76" t="s">
        <v>182</v>
      </c>
      <c r="I223" s="73"/>
      <c r="J223" s="73"/>
      <c r="K223" s="73"/>
      <c r="L223" s="73"/>
      <c r="M223" s="73"/>
      <c r="N223" s="73"/>
      <c r="O223" s="73"/>
    </row>
    <row r="224" ht="15.75" customHeight="1">
      <c r="A224" s="57" t="str">
        <f>Def_SecSub!$A$40</f>
        <v>IA-11RaCtrl</v>
      </c>
      <c r="B224" s="57" t="str">
        <f>Def_Equipamentos!$C$88</f>
        <v>CO-PSCtrl</v>
      </c>
      <c r="C224" s="6" t="s">
        <v>187</v>
      </c>
      <c r="D224" s="58" t="str">
        <f t="shared" si="1"/>
        <v>IA-11RaCtrl:CO-PSCtrl-SI3</v>
      </c>
      <c r="E224" s="57" t="str">
        <f>Def_Locais_Racks_Trechos!$A$40</f>
        <v>IA-11RaCtrl</v>
      </c>
      <c r="F224" s="58" t="str">
        <f t="array" ref="F224">INDEX(Def_Locais_Racks_Trechos!$B$2:$B$1019, MATCH(E224, Def_Locais_Racks_Trechos!$A$2:$A$1019, 0), 1)</f>
        <v>Sala Racks 11</v>
      </c>
      <c r="G224" s="72" t="s">
        <v>188</v>
      </c>
      <c r="H224" s="76" t="s">
        <v>182</v>
      </c>
      <c r="I224" s="73"/>
      <c r="J224" s="73"/>
      <c r="K224" s="73"/>
      <c r="L224" s="73"/>
      <c r="M224" s="73"/>
      <c r="N224" s="73"/>
      <c r="O224" s="73"/>
    </row>
    <row r="225" ht="15.75" customHeight="1">
      <c r="A225" s="57" t="str">
        <f>Def_SecSub!$A$40</f>
        <v>IA-11RaCtrl</v>
      </c>
      <c r="B225" s="57" t="str">
        <f>Def_Equipamentos!$C$88</f>
        <v>CO-PSCtrl</v>
      </c>
      <c r="C225" s="6" t="s">
        <v>189</v>
      </c>
      <c r="D225" s="58" t="str">
        <f t="shared" si="1"/>
        <v>IA-11RaCtrl:CO-PSCtrl-SI4</v>
      </c>
      <c r="E225" s="57" t="str">
        <f>Def_Locais_Racks_Trechos!$A$40</f>
        <v>IA-11RaCtrl</v>
      </c>
      <c r="F225" s="58" t="str">
        <f t="array" ref="F225">INDEX(Def_Locais_Racks_Trechos!$B$2:$B$1019, MATCH(E225, Def_Locais_Racks_Trechos!$A$2:$A$1019, 0), 1)</f>
        <v>Sala Racks 11</v>
      </c>
      <c r="G225" s="72" t="s">
        <v>190</v>
      </c>
      <c r="H225" s="76" t="s">
        <v>182</v>
      </c>
      <c r="I225" s="73"/>
      <c r="J225" s="73"/>
      <c r="K225" s="73"/>
      <c r="L225" s="73"/>
      <c r="M225" s="73"/>
      <c r="N225" s="73"/>
      <c r="O225" s="73"/>
    </row>
    <row r="226" ht="15.75" customHeight="1">
      <c r="A226" s="57" t="str">
        <f>Def_SecSub!$A$40</f>
        <v>IA-11RaCtrl</v>
      </c>
      <c r="B226" s="57" t="str">
        <f>Def_Equipamentos!$C$88</f>
        <v>CO-PSCtrl</v>
      </c>
      <c r="C226" s="6" t="s">
        <v>191</v>
      </c>
      <c r="D226" s="58" t="str">
        <f t="shared" si="1"/>
        <v>IA-11RaCtrl:CO-PSCtrl-SI5</v>
      </c>
      <c r="E226" s="57" t="str">
        <f>Def_Locais_Racks_Trechos!$A$40</f>
        <v>IA-11RaCtrl</v>
      </c>
      <c r="F226" s="58" t="str">
        <f t="array" ref="F226">INDEX(Def_Locais_Racks_Trechos!$B$2:$B$1019, MATCH(E226, Def_Locais_Racks_Trechos!$A$2:$A$1019, 0), 1)</f>
        <v>Sala Racks 11</v>
      </c>
      <c r="G226" s="72" t="s">
        <v>193</v>
      </c>
      <c r="H226" s="76" t="s">
        <v>182</v>
      </c>
      <c r="I226" s="73"/>
      <c r="J226" s="73"/>
      <c r="K226" s="73"/>
      <c r="L226" s="73"/>
      <c r="M226" s="73"/>
      <c r="N226" s="73"/>
      <c r="O226" s="73"/>
    </row>
    <row r="227" ht="15.75" customHeight="1">
      <c r="A227" s="57" t="str">
        <f>Def_SecSub!$A$40</f>
        <v>IA-11RaCtrl</v>
      </c>
      <c r="B227" s="57" t="str">
        <f>Def_Equipamentos!$C$88</f>
        <v>CO-PSCtrl</v>
      </c>
      <c r="C227" s="6" t="s">
        <v>194</v>
      </c>
      <c r="D227" s="58" t="str">
        <f t="shared" si="1"/>
        <v>IA-11RaCtrl:CO-PSCtrl-SI6</v>
      </c>
      <c r="E227" s="57" t="str">
        <f>Def_Locais_Racks_Trechos!$A$40</f>
        <v>IA-11RaCtrl</v>
      </c>
      <c r="F227" s="58" t="str">
        <f t="array" ref="F227">INDEX(Def_Locais_Racks_Trechos!$B$2:$B$1019, MATCH(E227, Def_Locais_Racks_Trechos!$A$2:$A$1019, 0), 1)</f>
        <v>Sala Racks 11</v>
      </c>
      <c r="G227" s="72" t="s">
        <v>196</v>
      </c>
      <c r="H227" s="76" t="s">
        <v>182</v>
      </c>
      <c r="I227" s="73"/>
      <c r="J227" s="73"/>
      <c r="K227" s="73"/>
      <c r="L227" s="73"/>
      <c r="M227" s="73"/>
      <c r="N227" s="73"/>
      <c r="O227" s="73"/>
    </row>
    <row r="228" ht="15.75" customHeight="1">
      <c r="A228" s="57" t="str">
        <f>Def_SecSub!$A$40</f>
        <v>IA-11RaCtrl</v>
      </c>
      <c r="B228" s="57" t="str">
        <f>Def_Equipamentos!$C$88</f>
        <v>CO-PSCtrl</v>
      </c>
      <c r="C228" s="6" t="s">
        <v>197</v>
      </c>
      <c r="D228" s="58" t="str">
        <f t="shared" si="1"/>
        <v>IA-11RaCtrl:CO-PSCtrl-SI7</v>
      </c>
      <c r="E228" s="57" t="str">
        <f>Def_Locais_Racks_Trechos!$A$40</f>
        <v>IA-11RaCtrl</v>
      </c>
      <c r="F228" s="58" t="str">
        <f t="array" ref="F228">INDEX(Def_Locais_Racks_Trechos!$B$2:$B$1019, MATCH(E228, Def_Locais_Racks_Trechos!$A$2:$A$1019, 0), 1)</f>
        <v>Sala Racks 11</v>
      </c>
      <c r="G228" s="72" t="s">
        <v>198</v>
      </c>
      <c r="H228" s="76" t="s">
        <v>182</v>
      </c>
      <c r="I228" s="73"/>
      <c r="J228" s="73"/>
      <c r="K228" s="73"/>
      <c r="L228" s="73"/>
      <c r="M228" s="73"/>
      <c r="N228" s="73"/>
      <c r="O228" s="73"/>
    </row>
    <row r="229" ht="15.75" customHeight="1">
      <c r="A229" s="57" t="str">
        <f>Def_SecSub!$A$41</f>
        <v>IA-12RaCtrl</v>
      </c>
      <c r="B229" s="57" t="str">
        <f>Def_Equipamentos!$C$88</f>
        <v>CO-PSCtrl</v>
      </c>
      <c r="C229" s="6" t="s">
        <v>183</v>
      </c>
      <c r="D229" s="58" t="str">
        <f t="shared" si="1"/>
        <v>IA-12RaCtrl:CO-PSCtrl-SI1</v>
      </c>
      <c r="E229" s="57" t="str">
        <f>Def_Locais_Racks_Trechos!$A$41</f>
        <v>IA-12RaCtrl</v>
      </c>
      <c r="F229" s="58" t="str">
        <f t="array" ref="F229">INDEX(Def_Locais_Racks_Trechos!$B$2:$B$1019, MATCH(E229, Def_Locais_Racks_Trechos!$A$2:$A$1019, 0), 1)</f>
        <v>Sala Racks 12</v>
      </c>
      <c r="G229" s="72" t="s">
        <v>184</v>
      </c>
      <c r="H229" s="76" t="s">
        <v>182</v>
      </c>
      <c r="I229" s="73"/>
      <c r="J229" s="73"/>
      <c r="K229" s="73"/>
      <c r="L229" s="73"/>
      <c r="M229" s="73"/>
      <c r="N229" s="73"/>
      <c r="O229" s="73"/>
    </row>
    <row r="230" ht="15.75" customHeight="1">
      <c r="A230" s="57" t="str">
        <f>Def_SecSub!$A$41</f>
        <v>IA-12RaCtrl</v>
      </c>
      <c r="B230" s="57" t="str">
        <f>Def_Equipamentos!$C$88</f>
        <v>CO-PSCtrl</v>
      </c>
      <c r="C230" s="6" t="s">
        <v>185</v>
      </c>
      <c r="D230" s="58" t="str">
        <f t="shared" si="1"/>
        <v>IA-12RaCtrl:CO-PSCtrl-SI2</v>
      </c>
      <c r="E230" s="57" t="str">
        <f>Def_Locais_Racks_Trechos!$A$41</f>
        <v>IA-12RaCtrl</v>
      </c>
      <c r="F230" s="58" t="str">
        <f t="array" ref="F230">INDEX(Def_Locais_Racks_Trechos!$B$2:$B$1019, MATCH(E230, Def_Locais_Racks_Trechos!$A$2:$A$1019, 0), 1)</f>
        <v>Sala Racks 12</v>
      </c>
      <c r="G230" s="72" t="s">
        <v>186</v>
      </c>
      <c r="H230" s="76" t="s">
        <v>182</v>
      </c>
      <c r="I230" s="73"/>
      <c r="J230" s="73"/>
      <c r="K230" s="73"/>
      <c r="L230" s="73"/>
      <c r="M230" s="73"/>
      <c r="N230" s="73"/>
      <c r="O230" s="73"/>
    </row>
    <row r="231" ht="15.75" customHeight="1">
      <c r="A231" s="57" t="str">
        <f>Def_SecSub!$A$41</f>
        <v>IA-12RaCtrl</v>
      </c>
      <c r="B231" s="57" t="str">
        <f>Def_Equipamentos!$C$88</f>
        <v>CO-PSCtrl</v>
      </c>
      <c r="C231" s="6" t="s">
        <v>187</v>
      </c>
      <c r="D231" s="58" t="str">
        <f t="shared" si="1"/>
        <v>IA-12RaCtrl:CO-PSCtrl-SI3</v>
      </c>
      <c r="E231" s="57" t="str">
        <f>Def_Locais_Racks_Trechos!$A$41</f>
        <v>IA-12RaCtrl</v>
      </c>
      <c r="F231" s="58" t="str">
        <f t="array" ref="F231">INDEX(Def_Locais_Racks_Trechos!$B$2:$B$1019, MATCH(E231, Def_Locais_Racks_Trechos!$A$2:$A$1019, 0), 1)</f>
        <v>Sala Racks 12</v>
      </c>
      <c r="G231" s="72" t="s">
        <v>188</v>
      </c>
      <c r="H231" s="76" t="s">
        <v>182</v>
      </c>
      <c r="I231" s="73"/>
      <c r="J231" s="73"/>
      <c r="K231" s="73"/>
      <c r="L231" s="73"/>
      <c r="M231" s="73"/>
      <c r="N231" s="73"/>
      <c r="O231" s="73"/>
    </row>
    <row r="232" ht="15.75" customHeight="1">
      <c r="A232" s="57" t="str">
        <f>Def_SecSub!$A$41</f>
        <v>IA-12RaCtrl</v>
      </c>
      <c r="B232" s="57" t="str">
        <f>Def_Equipamentos!$C$88</f>
        <v>CO-PSCtrl</v>
      </c>
      <c r="C232" s="6" t="s">
        <v>189</v>
      </c>
      <c r="D232" s="58" t="str">
        <f t="shared" si="1"/>
        <v>IA-12RaCtrl:CO-PSCtrl-SI4</v>
      </c>
      <c r="E232" s="57" t="str">
        <f>Def_Locais_Racks_Trechos!$A$41</f>
        <v>IA-12RaCtrl</v>
      </c>
      <c r="F232" s="58" t="str">
        <f t="array" ref="F232">INDEX(Def_Locais_Racks_Trechos!$B$2:$B$1019, MATCH(E232, Def_Locais_Racks_Trechos!$A$2:$A$1019, 0), 1)</f>
        <v>Sala Racks 12</v>
      </c>
      <c r="G232" s="72" t="s">
        <v>190</v>
      </c>
      <c r="H232" s="76" t="s">
        <v>182</v>
      </c>
      <c r="I232" s="73"/>
      <c r="J232" s="73"/>
      <c r="K232" s="73"/>
      <c r="L232" s="73"/>
      <c r="M232" s="73"/>
      <c r="N232" s="73"/>
      <c r="O232" s="73"/>
    </row>
    <row r="233" ht="15.75" customHeight="1">
      <c r="A233" s="57" t="str">
        <f>Def_SecSub!$A$41</f>
        <v>IA-12RaCtrl</v>
      </c>
      <c r="B233" s="57" t="str">
        <f>Def_Equipamentos!$C$88</f>
        <v>CO-PSCtrl</v>
      </c>
      <c r="C233" s="6" t="s">
        <v>191</v>
      </c>
      <c r="D233" s="58" t="str">
        <f t="shared" si="1"/>
        <v>IA-12RaCtrl:CO-PSCtrl-SI5</v>
      </c>
      <c r="E233" s="57" t="str">
        <f>Def_Locais_Racks_Trechos!$A$41</f>
        <v>IA-12RaCtrl</v>
      </c>
      <c r="F233" s="58" t="str">
        <f t="array" ref="F233">INDEX(Def_Locais_Racks_Trechos!$B$2:$B$1019, MATCH(E233, Def_Locais_Racks_Trechos!$A$2:$A$1019, 0), 1)</f>
        <v>Sala Racks 12</v>
      </c>
      <c r="G233" s="72" t="s">
        <v>193</v>
      </c>
      <c r="H233" s="76" t="s">
        <v>182</v>
      </c>
      <c r="I233" s="73"/>
      <c r="J233" s="73"/>
      <c r="K233" s="73"/>
      <c r="L233" s="73"/>
      <c r="M233" s="73"/>
      <c r="N233" s="73"/>
      <c r="O233" s="73"/>
    </row>
    <row r="234" ht="15.75" customHeight="1">
      <c r="A234" s="57" t="str">
        <f>Def_SecSub!$A$41</f>
        <v>IA-12RaCtrl</v>
      </c>
      <c r="B234" s="57" t="str">
        <f>Def_Equipamentos!$C$88</f>
        <v>CO-PSCtrl</v>
      </c>
      <c r="C234" s="6" t="s">
        <v>194</v>
      </c>
      <c r="D234" s="58" t="str">
        <f t="shared" si="1"/>
        <v>IA-12RaCtrl:CO-PSCtrl-SI6</v>
      </c>
      <c r="E234" s="57" t="str">
        <f>Def_Locais_Racks_Trechos!$A$41</f>
        <v>IA-12RaCtrl</v>
      </c>
      <c r="F234" s="58" t="str">
        <f t="array" ref="F234">INDEX(Def_Locais_Racks_Trechos!$B$2:$B$1019, MATCH(E234, Def_Locais_Racks_Trechos!$A$2:$A$1019, 0), 1)</f>
        <v>Sala Racks 12</v>
      </c>
      <c r="G234" s="72" t="s">
        <v>196</v>
      </c>
      <c r="H234" s="76" t="s">
        <v>182</v>
      </c>
      <c r="I234" s="73"/>
      <c r="J234" s="73"/>
      <c r="K234" s="73"/>
      <c r="L234" s="73"/>
      <c r="M234" s="73"/>
      <c r="N234" s="73"/>
      <c r="O234" s="73"/>
    </row>
    <row r="235" ht="15.75" customHeight="1">
      <c r="A235" s="57" t="str">
        <f>Def_SecSub!$A$41</f>
        <v>IA-12RaCtrl</v>
      </c>
      <c r="B235" s="57" t="str">
        <f>Def_Equipamentos!$C$88</f>
        <v>CO-PSCtrl</v>
      </c>
      <c r="C235" s="6" t="s">
        <v>197</v>
      </c>
      <c r="D235" s="58" t="str">
        <f t="shared" si="1"/>
        <v>IA-12RaCtrl:CO-PSCtrl-SI7</v>
      </c>
      <c r="E235" s="57" t="str">
        <f>Def_Locais_Racks_Trechos!$A$41</f>
        <v>IA-12RaCtrl</v>
      </c>
      <c r="F235" s="58" t="str">
        <f t="array" ref="F235">INDEX(Def_Locais_Racks_Trechos!$B$2:$B$1019, MATCH(E235, Def_Locais_Racks_Trechos!$A$2:$A$1019, 0), 1)</f>
        <v>Sala Racks 12</v>
      </c>
      <c r="G235" s="72" t="s">
        <v>198</v>
      </c>
      <c r="H235" s="76" t="s">
        <v>182</v>
      </c>
      <c r="I235" s="73"/>
      <c r="J235" s="73"/>
      <c r="K235" s="73"/>
      <c r="L235" s="73"/>
      <c r="M235" s="73"/>
      <c r="N235" s="73"/>
      <c r="O235" s="73"/>
    </row>
    <row r="236" ht="15.75" customHeight="1">
      <c r="A236" s="57" t="str">
        <f>Def_SecSub!$A$42</f>
        <v>IA-13RaCtrl</v>
      </c>
      <c r="B236" s="57" t="str">
        <f>Def_Equipamentos!$C$88</f>
        <v>CO-PSCtrl</v>
      </c>
      <c r="C236" s="6" t="s">
        <v>77</v>
      </c>
      <c r="D236" s="58" t="str">
        <f t="shared" si="1"/>
        <v>IA-13RaCtrl:CO-PSCtrl-BO</v>
      </c>
      <c r="E236" s="57" t="str">
        <f>Def_Locais_Racks_Trechos!$A$42</f>
        <v>IA-13RaCtrl</v>
      </c>
      <c r="F236" s="58" t="str">
        <f t="array" ref="F236">INDEX(Def_Locais_Racks_Trechos!$B$2:$B$1019, MATCH(E236, Def_Locais_Racks_Trechos!$A$2:$A$1019, 0), 1)</f>
        <v>Sala Racks 13</v>
      </c>
      <c r="G236" s="72" t="s">
        <v>181</v>
      </c>
      <c r="H236" s="76" t="s">
        <v>182</v>
      </c>
      <c r="I236" s="73"/>
      <c r="J236" s="73"/>
      <c r="K236" s="73"/>
      <c r="L236" s="73"/>
      <c r="M236" s="73"/>
      <c r="N236" s="73"/>
      <c r="O236" s="73"/>
    </row>
    <row r="237" ht="15.75" customHeight="1">
      <c r="A237" s="57" t="str">
        <f>Def_SecSub!$A$42</f>
        <v>IA-13RaCtrl</v>
      </c>
      <c r="B237" s="57" t="str">
        <f>Def_Equipamentos!$C$88</f>
        <v>CO-PSCtrl</v>
      </c>
      <c r="C237" s="6" t="s">
        <v>183</v>
      </c>
      <c r="D237" s="58" t="str">
        <f t="shared" si="1"/>
        <v>IA-13RaCtrl:CO-PSCtrl-SI1</v>
      </c>
      <c r="E237" s="57" t="str">
        <f>Def_Locais_Racks_Trechos!$A$42</f>
        <v>IA-13RaCtrl</v>
      </c>
      <c r="F237" s="58" t="str">
        <f t="array" ref="F237">INDEX(Def_Locais_Racks_Trechos!$B$2:$B$1019, MATCH(E237, Def_Locais_Racks_Trechos!$A$2:$A$1019, 0), 1)</f>
        <v>Sala Racks 13</v>
      </c>
      <c r="G237" s="72" t="s">
        <v>184</v>
      </c>
      <c r="H237" s="76" t="s">
        <v>182</v>
      </c>
      <c r="I237" s="73"/>
      <c r="J237" s="73"/>
      <c r="K237" s="73"/>
      <c r="L237" s="73"/>
      <c r="M237" s="73"/>
      <c r="N237" s="73"/>
      <c r="O237" s="73"/>
    </row>
    <row r="238" ht="15.75" customHeight="1">
      <c r="A238" s="57" t="str">
        <f>Def_SecSub!$A$42</f>
        <v>IA-13RaCtrl</v>
      </c>
      <c r="B238" s="57" t="str">
        <f>Def_Equipamentos!$C$88</f>
        <v>CO-PSCtrl</v>
      </c>
      <c r="C238" s="6" t="s">
        <v>185</v>
      </c>
      <c r="D238" s="58" t="str">
        <f t="shared" si="1"/>
        <v>IA-13RaCtrl:CO-PSCtrl-SI2</v>
      </c>
      <c r="E238" s="57" t="str">
        <f>Def_Locais_Racks_Trechos!$A$42</f>
        <v>IA-13RaCtrl</v>
      </c>
      <c r="F238" s="58" t="str">
        <f t="array" ref="F238">INDEX(Def_Locais_Racks_Trechos!$B$2:$B$1019, MATCH(E238, Def_Locais_Racks_Trechos!$A$2:$A$1019, 0), 1)</f>
        <v>Sala Racks 13</v>
      </c>
      <c r="G238" s="72" t="s">
        <v>186</v>
      </c>
      <c r="H238" s="76" t="s">
        <v>182</v>
      </c>
      <c r="I238" s="73"/>
      <c r="J238" s="73"/>
      <c r="K238" s="73"/>
      <c r="L238" s="73"/>
      <c r="M238" s="73"/>
      <c r="N238" s="73"/>
      <c r="O238" s="73"/>
    </row>
    <row r="239" ht="15.75" customHeight="1">
      <c r="A239" s="57" t="str">
        <f>Def_SecSub!$A$42</f>
        <v>IA-13RaCtrl</v>
      </c>
      <c r="B239" s="57" t="str">
        <f>Def_Equipamentos!$C$88</f>
        <v>CO-PSCtrl</v>
      </c>
      <c r="C239" s="6" t="s">
        <v>187</v>
      </c>
      <c r="D239" s="58" t="str">
        <f t="shared" si="1"/>
        <v>IA-13RaCtrl:CO-PSCtrl-SI3</v>
      </c>
      <c r="E239" s="57" t="str">
        <f>Def_Locais_Racks_Trechos!$A$42</f>
        <v>IA-13RaCtrl</v>
      </c>
      <c r="F239" s="58" t="str">
        <f t="array" ref="F239">INDEX(Def_Locais_Racks_Trechos!$B$2:$B$1019, MATCH(E239, Def_Locais_Racks_Trechos!$A$2:$A$1019, 0), 1)</f>
        <v>Sala Racks 13</v>
      </c>
      <c r="G239" s="72" t="s">
        <v>188</v>
      </c>
      <c r="H239" s="76" t="s">
        <v>182</v>
      </c>
      <c r="I239" s="73"/>
      <c r="J239" s="73"/>
      <c r="K239" s="73"/>
      <c r="L239" s="73"/>
      <c r="M239" s="73"/>
      <c r="N239" s="73"/>
      <c r="O239" s="73"/>
    </row>
    <row r="240" ht="15.75" customHeight="1">
      <c r="A240" s="57" t="str">
        <f>Def_SecSub!$A$42</f>
        <v>IA-13RaCtrl</v>
      </c>
      <c r="B240" s="57" t="str">
        <f>Def_Equipamentos!$C$88</f>
        <v>CO-PSCtrl</v>
      </c>
      <c r="C240" s="6" t="s">
        <v>189</v>
      </c>
      <c r="D240" s="58" t="str">
        <f t="shared" si="1"/>
        <v>IA-13RaCtrl:CO-PSCtrl-SI4</v>
      </c>
      <c r="E240" s="57" t="str">
        <f>Def_Locais_Racks_Trechos!$A$42</f>
        <v>IA-13RaCtrl</v>
      </c>
      <c r="F240" s="58" t="str">
        <f t="array" ref="F240">INDEX(Def_Locais_Racks_Trechos!$B$2:$B$1019, MATCH(E240, Def_Locais_Racks_Trechos!$A$2:$A$1019, 0), 1)</f>
        <v>Sala Racks 13</v>
      </c>
      <c r="G240" s="72" t="s">
        <v>190</v>
      </c>
      <c r="H240" s="76" t="s">
        <v>182</v>
      </c>
      <c r="I240" s="73"/>
      <c r="J240" s="73"/>
      <c r="K240" s="73"/>
      <c r="L240" s="73"/>
      <c r="M240" s="73"/>
      <c r="N240" s="73"/>
      <c r="O240" s="73"/>
    </row>
    <row r="241" ht="15.75" customHeight="1">
      <c r="A241" s="57" t="str">
        <f>Def_SecSub!$A$42</f>
        <v>IA-13RaCtrl</v>
      </c>
      <c r="B241" s="57" t="str">
        <f>Def_Equipamentos!$C$88</f>
        <v>CO-PSCtrl</v>
      </c>
      <c r="C241" s="6" t="s">
        <v>191</v>
      </c>
      <c r="D241" s="58" t="str">
        <f t="shared" si="1"/>
        <v>IA-13RaCtrl:CO-PSCtrl-SI5</v>
      </c>
      <c r="E241" s="57" t="str">
        <f>Def_Locais_Racks_Trechos!$A$42</f>
        <v>IA-13RaCtrl</v>
      </c>
      <c r="F241" s="58" t="str">
        <f t="array" ref="F241">INDEX(Def_Locais_Racks_Trechos!$B$2:$B$1019, MATCH(E241, Def_Locais_Racks_Trechos!$A$2:$A$1019, 0), 1)</f>
        <v>Sala Racks 13</v>
      </c>
      <c r="G241" s="72" t="s">
        <v>193</v>
      </c>
      <c r="H241" s="76" t="s">
        <v>182</v>
      </c>
      <c r="I241" s="73"/>
      <c r="J241" s="73"/>
      <c r="K241" s="73"/>
      <c r="L241" s="73"/>
      <c r="M241" s="73"/>
      <c r="N241" s="73"/>
      <c r="O241" s="73"/>
    </row>
    <row r="242" ht="15.75" customHeight="1">
      <c r="A242" s="57" t="str">
        <f>Def_SecSub!$A$42</f>
        <v>IA-13RaCtrl</v>
      </c>
      <c r="B242" s="57" t="str">
        <f>Def_Equipamentos!$C$88</f>
        <v>CO-PSCtrl</v>
      </c>
      <c r="C242" s="6" t="s">
        <v>194</v>
      </c>
      <c r="D242" s="58" t="str">
        <f t="shared" si="1"/>
        <v>IA-13RaCtrl:CO-PSCtrl-SI6</v>
      </c>
      <c r="E242" s="57" t="str">
        <f>Def_Locais_Racks_Trechos!$A$42</f>
        <v>IA-13RaCtrl</v>
      </c>
      <c r="F242" s="58" t="str">
        <f t="array" ref="F242">INDEX(Def_Locais_Racks_Trechos!$B$2:$B$1019, MATCH(E242, Def_Locais_Racks_Trechos!$A$2:$A$1019, 0), 1)</f>
        <v>Sala Racks 13</v>
      </c>
      <c r="G242" s="72" t="s">
        <v>196</v>
      </c>
      <c r="H242" s="76" t="s">
        <v>182</v>
      </c>
      <c r="I242" s="73"/>
      <c r="J242" s="73"/>
      <c r="K242" s="73"/>
      <c r="L242" s="73"/>
      <c r="M242" s="73"/>
      <c r="N242" s="73"/>
      <c r="O242" s="73"/>
    </row>
    <row r="243" ht="15.75" customHeight="1">
      <c r="A243" s="57" t="str">
        <f>Def_SecSub!$A$42</f>
        <v>IA-13RaCtrl</v>
      </c>
      <c r="B243" s="57" t="str">
        <f>Def_Equipamentos!$C$88</f>
        <v>CO-PSCtrl</v>
      </c>
      <c r="C243" s="6" t="s">
        <v>197</v>
      </c>
      <c r="D243" s="58" t="str">
        <f t="shared" si="1"/>
        <v>IA-13RaCtrl:CO-PSCtrl-SI7</v>
      </c>
      <c r="E243" s="57" t="str">
        <f>Def_Locais_Racks_Trechos!$A$42</f>
        <v>IA-13RaCtrl</v>
      </c>
      <c r="F243" s="58" t="str">
        <f t="array" ref="F243">INDEX(Def_Locais_Racks_Trechos!$B$2:$B$1019, MATCH(E243, Def_Locais_Racks_Trechos!$A$2:$A$1019, 0), 1)</f>
        <v>Sala Racks 13</v>
      </c>
      <c r="G243" s="72" t="s">
        <v>198</v>
      </c>
      <c r="H243" s="76" t="s">
        <v>182</v>
      </c>
      <c r="I243" s="73"/>
      <c r="J243" s="73"/>
      <c r="K243" s="73"/>
      <c r="L243" s="73"/>
      <c r="M243" s="73"/>
      <c r="N243" s="73"/>
      <c r="O243" s="73"/>
    </row>
    <row r="244" ht="15.75" customHeight="1">
      <c r="A244" s="57" t="str">
        <f>Def_SecSub!$A$43</f>
        <v>IA-14RaCtrl</v>
      </c>
      <c r="B244" s="57" t="str">
        <f>Def_Equipamentos!$C$88</f>
        <v>CO-PSCtrl</v>
      </c>
      <c r="C244" s="6" t="s">
        <v>77</v>
      </c>
      <c r="D244" s="58" t="str">
        <f t="shared" si="1"/>
        <v>IA-14RaCtrl:CO-PSCtrl-BO</v>
      </c>
      <c r="E244" s="57" t="str">
        <f>Def_Locais_Racks_Trechos!$A$43</f>
        <v>IA-14RaCtrl</v>
      </c>
      <c r="F244" s="58" t="str">
        <f t="array" ref="F244">INDEX(Def_Locais_Racks_Trechos!$B$2:$B$1019, MATCH(E244, Def_Locais_Racks_Trechos!$A$2:$A$1019, 0), 1)</f>
        <v>Sala Racks 14</v>
      </c>
      <c r="G244" s="72" t="s">
        <v>181</v>
      </c>
      <c r="H244" s="76" t="s">
        <v>182</v>
      </c>
      <c r="I244" s="73"/>
      <c r="J244" s="73"/>
      <c r="K244" s="73"/>
      <c r="L244" s="73"/>
      <c r="M244" s="73"/>
      <c r="N244" s="73"/>
      <c r="O244" s="73"/>
    </row>
    <row r="245" ht="15.75" customHeight="1">
      <c r="A245" s="57" t="str">
        <f>Def_SecSub!$A$43</f>
        <v>IA-14RaCtrl</v>
      </c>
      <c r="B245" s="57" t="str">
        <f>Def_Equipamentos!$C$88</f>
        <v>CO-PSCtrl</v>
      </c>
      <c r="C245" s="6" t="s">
        <v>183</v>
      </c>
      <c r="D245" s="58" t="str">
        <f t="shared" si="1"/>
        <v>IA-14RaCtrl:CO-PSCtrl-SI1</v>
      </c>
      <c r="E245" s="57" t="str">
        <f>Def_Locais_Racks_Trechos!$A$43</f>
        <v>IA-14RaCtrl</v>
      </c>
      <c r="F245" s="58" t="str">
        <f t="array" ref="F245">INDEX(Def_Locais_Racks_Trechos!$B$2:$B$1019, MATCH(E245, Def_Locais_Racks_Trechos!$A$2:$A$1019, 0), 1)</f>
        <v>Sala Racks 14</v>
      </c>
      <c r="G245" s="72" t="s">
        <v>184</v>
      </c>
      <c r="H245" s="76" t="s">
        <v>182</v>
      </c>
      <c r="I245" s="73"/>
      <c r="J245" s="73"/>
      <c r="K245" s="73"/>
      <c r="L245" s="73"/>
      <c r="M245" s="73"/>
      <c r="N245" s="73"/>
      <c r="O245" s="73"/>
    </row>
    <row r="246" ht="15.75" customHeight="1">
      <c r="A246" s="57" t="str">
        <f>Def_SecSub!$A$43</f>
        <v>IA-14RaCtrl</v>
      </c>
      <c r="B246" s="57" t="str">
        <f>Def_Equipamentos!$C$88</f>
        <v>CO-PSCtrl</v>
      </c>
      <c r="C246" s="6" t="s">
        <v>185</v>
      </c>
      <c r="D246" s="58" t="str">
        <f t="shared" si="1"/>
        <v>IA-14RaCtrl:CO-PSCtrl-SI2</v>
      </c>
      <c r="E246" s="57" t="str">
        <f>Def_Locais_Racks_Trechos!$A$43</f>
        <v>IA-14RaCtrl</v>
      </c>
      <c r="F246" s="58" t="str">
        <f t="array" ref="F246">INDEX(Def_Locais_Racks_Trechos!$B$2:$B$1019, MATCH(E246, Def_Locais_Racks_Trechos!$A$2:$A$1019, 0), 1)</f>
        <v>Sala Racks 14</v>
      </c>
      <c r="G246" s="72" t="s">
        <v>186</v>
      </c>
      <c r="H246" s="76" t="s">
        <v>182</v>
      </c>
      <c r="I246" s="73"/>
      <c r="J246" s="73"/>
      <c r="K246" s="73"/>
      <c r="L246" s="73"/>
      <c r="M246" s="73"/>
      <c r="N246" s="73"/>
      <c r="O246" s="73"/>
    </row>
    <row r="247" ht="15.75" customHeight="1">
      <c r="A247" s="57" t="str">
        <f>Def_SecSub!$A$43</f>
        <v>IA-14RaCtrl</v>
      </c>
      <c r="B247" s="57" t="str">
        <f>Def_Equipamentos!$C$88</f>
        <v>CO-PSCtrl</v>
      </c>
      <c r="C247" s="6" t="s">
        <v>187</v>
      </c>
      <c r="D247" s="58" t="str">
        <f t="shared" si="1"/>
        <v>IA-14RaCtrl:CO-PSCtrl-SI3</v>
      </c>
      <c r="E247" s="57" t="str">
        <f>Def_Locais_Racks_Trechos!$A$43</f>
        <v>IA-14RaCtrl</v>
      </c>
      <c r="F247" s="58" t="str">
        <f t="array" ref="F247">INDEX(Def_Locais_Racks_Trechos!$B$2:$B$1019, MATCH(E247, Def_Locais_Racks_Trechos!$A$2:$A$1019, 0), 1)</f>
        <v>Sala Racks 14</v>
      </c>
      <c r="G247" s="72" t="s">
        <v>188</v>
      </c>
      <c r="H247" s="76" t="s">
        <v>182</v>
      </c>
      <c r="I247" s="73"/>
      <c r="J247" s="73"/>
      <c r="K247" s="73"/>
      <c r="L247" s="73"/>
      <c r="M247" s="73"/>
      <c r="N247" s="73"/>
      <c r="O247" s="73"/>
    </row>
    <row r="248" ht="15.75" customHeight="1">
      <c r="A248" s="57" t="str">
        <f>Def_SecSub!$A$43</f>
        <v>IA-14RaCtrl</v>
      </c>
      <c r="B248" s="57" t="str">
        <f>Def_Equipamentos!$C$88</f>
        <v>CO-PSCtrl</v>
      </c>
      <c r="C248" s="6" t="s">
        <v>189</v>
      </c>
      <c r="D248" s="58" t="str">
        <f t="shared" si="1"/>
        <v>IA-14RaCtrl:CO-PSCtrl-SI4</v>
      </c>
      <c r="E248" s="57" t="str">
        <f>Def_Locais_Racks_Trechos!$A$43</f>
        <v>IA-14RaCtrl</v>
      </c>
      <c r="F248" s="58" t="str">
        <f t="array" ref="F248">INDEX(Def_Locais_Racks_Trechos!$B$2:$B$1019, MATCH(E248, Def_Locais_Racks_Trechos!$A$2:$A$1019, 0), 1)</f>
        <v>Sala Racks 14</v>
      </c>
      <c r="G248" s="72" t="s">
        <v>190</v>
      </c>
      <c r="H248" s="76" t="s">
        <v>182</v>
      </c>
      <c r="I248" s="73"/>
      <c r="J248" s="73"/>
      <c r="K248" s="73"/>
      <c r="L248" s="73"/>
      <c r="M248" s="73"/>
      <c r="N248" s="73"/>
      <c r="O248" s="73"/>
    </row>
    <row r="249" ht="15.75" customHeight="1">
      <c r="A249" s="57" t="str">
        <f>Def_SecSub!$A$43</f>
        <v>IA-14RaCtrl</v>
      </c>
      <c r="B249" s="57" t="str">
        <f>Def_Equipamentos!$C$88</f>
        <v>CO-PSCtrl</v>
      </c>
      <c r="C249" s="6" t="s">
        <v>191</v>
      </c>
      <c r="D249" s="58" t="str">
        <f t="shared" si="1"/>
        <v>IA-14RaCtrl:CO-PSCtrl-SI5</v>
      </c>
      <c r="E249" s="57" t="str">
        <f>Def_Locais_Racks_Trechos!$A$43</f>
        <v>IA-14RaCtrl</v>
      </c>
      <c r="F249" s="58" t="str">
        <f t="array" ref="F249">INDEX(Def_Locais_Racks_Trechos!$B$2:$B$1019, MATCH(E249, Def_Locais_Racks_Trechos!$A$2:$A$1019, 0), 1)</f>
        <v>Sala Racks 14</v>
      </c>
      <c r="G249" s="72" t="s">
        <v>193</v>
      </c>
      <c r="H249" s="76" t="s">
        <v>182</v>
      </c>
      <c r="I249" s="73"/>
      <c r="J249" s="73"/>
      <c r="K249" s="73"/>
      <c r="L249" s="73"/>
      <c r="M249" s="73"/>
      <c r="N249" s="73"/>
      <c r="O249" s="73"/>
    </row>
    <row r="250" ht="15.75" customHeight="1">
      <c r="A250" s="57" t="str">
        <f>Def_SecSub!$A$43</f>
        <v>IA-14RaCtrl</v>
      </c>
      <c r="B250" s="57" t="str">
        <f>Def_Equipamentos!$C$88</f>
        <v>CO-PSCtrl</v>
      </c>
      <c r="C250" s="6" t="s">
        <v>194</v>
      </c>
      <c r="D250" s="58" t="str">
        <f t="shared" si="1"/>
        <v>IA-14RaCtrl:CO-PSCtrl-SI6</v>
      </c>
      <c r="E250" s="57" t="str">
        <f>Def_Locais_Racks_Trechos!$A$43</f>
        <v>IA-14RaCtrl</v>
      </c>
      <c r="F250" s="58" t="str">
        <f t="array" ref="F250">INDEX(Def_Locais_Racks_Trechos!$B$2:$B$1019, MATCH(E250, Def_Locais_Racks_Trechos!$A$2:$A$1019, 0), 1)</f>
        <v>Sala Racks 14</v>
      </c>
      <c r="G250" s="72" t="s">
        <v>196</v>
      </c>
      <c r="H250" s="76" t="s">
        <v>182</v>
      </c>
      <c r="I250" s="73"/>
      <c r="J250" s="73"/>
      <c r="K250" s="73"/>
      <c r="L250" s="73"/>
      <c r="M250" s="73"/>
      <c r="N250" s="73"/>
      <c r="O250" s="73"/>
    </row>
    <row r="251" ht="15.75" customHeight="1">
      <c r="A251" s="57" t="str">
        <f>Def_SecSub!$A$43</f>
        <v>IA-14RaCtrl</v>
      </c>
      <c r="B251" s="57" t="str">
        <f>Def_Equipamentos!$C$88</f>
        <v>CO-PSCtrl</v>
      </c>
      <c r="C251" s="6" t="s">
        <v>197</v>
      </c>
      <c r="D251" s="58" t="str">
        <f t="shared" si="1"/>
        <v>IA-14RaCtrl:CO-PSCtrl-SI7</v>
      </c>
      <c r="E251" s="57" t="str">
        <f>Def_Locais_Racks_Trechos!$A$43</f>
        <v>IA-14RaCtrl</v>
      </c>
      <c r="F251" s="58" t="str">
        <f t="array" ref="F251">INDEX(Def_Locais_Racks_Trechos!$B$2:$B$1019, MATCH(E251, Def_Locais_Racks_Trechos!$A$2:$A$1019, 0), 1)</f>
        <v>Sala Racks 14</v>
      </c>
      <c r="G251" s="72" t="s">
        <v>198</v>
      </c>
      <c r="H251" s="76" t="s">
        <v>182</v>
      </c>
      <c r="I251" s="73"/>
      <c r="J251" s="73"/>
      <c r="K251" s="73"/>
      <c r="L251" s="73"/>
      <c r="M251" s="73"/>
      <c r="N251" s="73"/>
      <c r="O251" s="73"/>
    </row>
    <row r="252" ht="15.75" customHeight="1">
      <c r="A252" s="57" t="str">
        <f>Def_SecSub!$A$44</f>
        <v>IA-15RaCtrl</v>
      </c>
      <c r="B252" s="57" t="str">
        <f>Def_Equipamentos!$C$88</f>
        <v>CO-PSCtrl</v>
      </c>
      <c r="C252" s="6" t="s">
        <v>183</v>
      </c>
      <c r="D252" s="58" t="str">
        <f t="shared" si="1"/>
        <v>IA-15RaCtrl:CO-PSCtrl-SI1</v>
      </c>
      <c r="E252" s="57" t="str">
        <f>Def_Locais_Racks_Trechos!$A$44</f>
        <v>IA-15RaCtrl</v>
      </c>
      <c r="F252" s="58" t="str">
        <f t="array" ref="F252">INDEX(Def_Locais_Racks_Trechos!$B$2:$B$1019, MATCH(E252, Def_Locais_Racks_Trechos!$A$2:$A$1019, 0), 1)</f>
        <v>Sala Racks 15</v>
      </c>
      <c r="G252" s="72" t="s">
        <v>184</v>
      </c>
      <c r="H252" s="76" t="s">
        <v>182</v>
      </c>
      <c r="I252" s="73"/>
      <c r="J252" s="73"/>
      <c r="K252" s="73"/>
      <c r="L252" s="73"/>
      <c r="M252" s="73"/>
      <c r="N252" s="73"/>
      <c r="O252" s="73"/>
    </row>
    <row r="253" ht="15.75" customHeight="1">
      <c r="A253" s="57" t="str">
        <f>Def_SecSub!$A$44</f>
        <v>IA-15RaCtrl</v>
      </c>
      <c r="B253" s="57" t="str">
        <f>Def_Equipamentos!$C$88</f>
        <v>CO-PSCtrl</v>
      </c>
      <c r="C253" s="6" t="s">
        <v>185</v>
      </c>
      <c r="D253" s="58" t="str">
        <f t="shared" si="1"/>
        <v>IA-15RaCtrl:CO-PSCtrl-SI2</v>
      </c>
      <c r="E253" s="57" t="str">
        <f>Def_Locais_Racks_Trechos!$A$44</f>
        <v>IA-15RaCtrl</v>
      </c>
      <c r="F253" s="58" t="str">
        <f t="array" ref="F253">INDEX(Def_Locais_Racks_Trechos!$B$2:$B$1019, MATCH(E253, Def_Locais_Racks_Trechos!$A$2:$A$1019, 0), 1)</f>
        <v>Sala Racks 15</v>
      </c>
      <c r="G253" s="72" t="s">
        <v>186</v>
      </c>
      <c r="H253" s="76" t="s">
        <v>182</v>
      </c>
      <c r="I253" s="73"/>
      <c r="J253" s="73"/>
      <c r="K253" s="73"/>
      <c r="L253" s="73"/>
      <c r="M253" s="73"/>
      <c r="N253" s="73"/>
      <c r="O253" s="73"/>
    </row>
    <row r="254" ht="15.75" customHeight="1">
      <c r="A254" s="57" t="str">
        <f>Def_SecSub!$A$44</f>
        <v>IA-15RaCtrl</v>
      </c>
      <c r="B254" s="57" t="str">
        <f>Def_Equipamentos!$C$88</f>
        <v>CO-PSCtrl</v>
      </c>
      <c r="C254" s="6" t="s">
        <v>187</v>
      </c>
      <c r="D254" s="58" t="str">
        <f t="shared" si="1"/>
        <v>IA-15RaCtrl:CO-PSCtrl-SI3</v>
      </c>
      <c r="E254" s="57" t="str">
        <f>Def_Locais_Racks_Trechos!$A$44</f>
        <v>IA-15RaCtrl</v>
      </c>
      <c r="F254" s="58" t="str">
        <f t="array" ref="F254">INDEX(Def_Locais_Racks_Trechos!$B$2:$B$1019, MATCH(E254, Def_Locais_Racks_Trechos!$A$2:$A$1019, 0), 1)</f>
        <v>Sala Racks 15</v>
      </c>
      <c r="G254" s="72" t="s">
        <v>188</v>
      </c>
      <c r="H254" s="76" t="s">
        <v>182</v>
      </c>
      <c r="I254" s="73"/>
      <c r="J254" s="73"/>
      <c r="K254" s="73"/>
      <c r="L254" s="73"/>
      <c r="M254" s="73"/>
      <c r="N254" s="73"/>
      <c r="O254" s="73"/>
    </row>
    <row r="255" ht="15.75" customHeight="1">
      <c r="A255" s="57" t="str">
        <f>Def_SecSub!$A$44</f>
        <v>IA-15RaCtrl</v>
      </c>
      <c r="B255" s="57" t="str">
        <f>Def_Equipamentos!$C$88</f>
        <v>CO-PSCtrl</v>
      </c>
      <c r="C255" s="6" t="s">
        <v>189</v>
      </c>
      <c r="D255" s="58" t="str">
        <f t="shared" si="1"/>
        <v>IA-15RaCtrl:CO-PSCtrl-SI4</v>
      </c>
      <c r="E255" s="57" t="str">
        <f>Def_Locais_Racks_Trechos!$A$44</f>
        <v>IA-15RaCtrl</v>
      </c>
      <c r="F255" s="58" t="str">
        <f t="array" ref="F255">INDEX(Def_Locais_Racks_Trechos!$B$2:$B$1019, MATCH(E255, Def_Locais_Racks_Trechos!$A$2:$A$1019, 0), 1)</f>
        <v>Sala Racks 15</v>
      </c>
      <c r="G255" s="72" t="s">
        <v>190</v>
      </c>
      <c r="H255" s="76" t="s">
        <v>182</v>
      </c>
      <c r="I255" s="73"/>
      <c r="J255" s="73"/>
      <c r="K255" s="73"/>
      <c r="L255" s="73"/>
      <c r="M255" s="73"/>
      <c r="N255" s="73"/>
      <c r="O255" s="73"/>
    </row>
    <row r="256" ht="15.75" customHeight="1">
      <c r="A256" s="57" t="str">
        <f>Def_SecSub!$A$44</f>
        <v>IA-15RaCtrl</v>
      </c>
      <c r="B256" s="57" t="str">
        <f>Def_Equipamentos!$C$88</f>
        <v>CO-PSCtrl</v>
      </c>
      <c r="C256" s="6" t="s">
        <v>191</v>
      </c>
      <c r="D256" s="58" t="str">
        <f t="shared" si="1"/>
        <v>IA-15RaCtrl:CO-PSCtrl-SI5</v>
      </c>
      <c r="E256" s="57" t="str">
        <f>Def_Locais_Racks_Trechos!$A$44</f>
        <v>IA-15RaCtrl</v>
      </c>
      <c r="F256" s="58" t="str">
        <f t="array" ref="F256">INDEX(Def_Locais_Racks_Trechos!$B$2:$B$1019, MATCH(E256, Def_Locais_Racks_Trechos!$A$2:$A$1019, 0), 1)</f>
        <v>Sala Racks 15</v>
      </c>
      <c r="G256" s="72" t="s">
        <v>193</v>
      </c>
      <c r="H256" s="76" t="s">
        <v>182</v>
      </c>
      <c r="I256" s="73"/>
      <c r="J256" s="73"/>
      <c r="K256" s="73"/>
      <c r="L256" s="73"/>
      <c r="M256" s="73"/>
      <c r="N256" s="73"/>
      <c r="O256" s="73"/>
    </row>
    <row r="257" ht="15.75" customHeight="1">
      <c r="A257" s="57" t="str">
        <f>Def_SecSub!$A$44</f>
        <v>IA-15RaCtrl</v>
      </c>
      <c r="B257" s="57" t="str">
        <f>Def_Equipamentos!$C$88</f>
        <v>CO-PSCtrl</v>
      </c>
      <c r="C257" s="6" t="s">
        <v>194</v>
      </c>
      <c r="D257" s="58" t="str">
        <f t="shared" si="1"/>
        <v>IA-15RaCtrl:CO-PSCtrl-SI6</v>
      </c>
      <c r="E257" s="57" t="str">
        <f>Def_Locais_Racks_Trechos!$A$44</f>
        <v>IA-15RaCtrl</v>
      </c>
      <c r="F257" s="58" t="str">
        <f t="array" ref="F257">INDEX(Def_Locais_Racks_Trechos!$B$2:$B$1019, MATCH(E257, Def_Locais_Racks_Trechos!$A$2:$A$1019, 0), 1)</f>
        <v>Sala Racks 15</v>
      </c>
      <c r="G257" s="72" t="s">
        <v>196</v>
      </c>
      <c r="H257" s="76" t="s">
        <v>182</v>
      </c>
      <c r="I257" s="73"/>
      <c r="J257" s="73"/>
      <c r="K257" s="73"/>
      <c r="L257" s="73"/>
      <c r="M257" s="73"/>
      <c r="N257" s="73"/>
      <c r="O257" s="73"/>
    </row>
    <row r="258" ht="15.75" customHeight="1">
      <c r="A258" s="57" t="str">
        <f>Def_SecSub!$A$44</f>
        <v>IA-15RaCtrl</v>
      </c>
      <c r="B258" s="57" t="str">
        <f>Def_Equipamentos!$C$88</f>
        <v>CO-PSCtrl</v>
      </c>
      <c r="C258" s="6" t="s">
        <v>197</v>
      </c>
      <c r="D258" s="58" t="str">
        <f t="shared" si="1"/>
        <v>IA-15RaCtrl:CO-PSCtrl-SI7</v>
      </c>
      <c r="E258" s="57" t="str">
        <f>Def_Locais_Racks_Trechos!$A$44</f>
        <v>IA-15RaCtrl</v>
      </c>
      <c r="F258" s="58" t="str">
        <f t="array" ref="F258">INDEX(Def_Locais_Racks_Trechos!$B$2:$B$1019, MATCH(E258, Def_Locais_Racks_Trechos!$A$2:$A$1019, 0), 1)</f>
        <v>Sala Racks 15</v>
      </c>
      <c r="G258" s="72" t="s">
        <v>198</v>
      </c>
      <c r="H258" s="76" t="s">
        <v>182</v>
      </c>
      <c r="I258" s="73"/>
      <c r="J258" s="73"/>
      <c r="K258" s="73"/>
      <c r="L258" s="73"/>
      <c r="M258" s="73"/>
      <c r="N258" s="73"/>
      <c r="O258" s="73"/>
    </row>
    <row r="259" ht="15.75" customHeight="1">
      <c r="A259" s="57" t="str">
        <f>Def_SecSub!$A$45</f>
        <v>IA-16RaCtrl</v>
      </c>
      <c r="B259" s="57" t="str">
        <f>Def_Equipamentos!$C$88</f>
        <v>CO-PSCtrl</v>
      </c>
      <c r="C259" s="6" t="s">
        <v>77</v>
      </c>
      <c r="D259" s="58" t="str">
        <f t="shared" si="1"/>
        <v>IA-16RaCtrl:CO-PSCtrl-BO</v>
      </c>
      <c r="E259" s="57" t="str">
        <f>Def_Locais_Racks_Trechos!$A$45</f>
        <v>IA-16RaCtrl</v>
      </c>
      <c r="F259" s="58" t="str">
        <f t="array" ref="F259">INDEX(Def_Locais_Racks_Trechos!$B$2:$B$1019, MATCH(E259, Def_Locais_Racks_Trechos!$A$2:$A$1019, 0), 1)</f>
        <v>Sala Racks 16</v>
      </c>
      <c r="G259" s="72" t="s">
        <v>181</v>
      </c>
      <c r="H259" s="76" t="s">
        <v>182</v>
      </c>
      <c r="I259" s="73"/>
      <c r="J259" s="73"/>
      <c r="K259" s="73"/>
      <c r="L259" s="73"/>
      <c r="M259" s="73"/>
      <c r="N259" s="73"/>
      <c r="O259" s="73"/>
    </row>
    <row r="260" ht="15.75" customHeight="1">
      <c r="A260" s="57" t="str">
        <f>Def_SecSub!$A$45</f>
        <v>IA-16RaCtrl</v>
      </c>
      <c r="B260" s="57" t="str">
        <f>Def_Equipamentos!$C$88</f>
        <v>CO-PSCtrl</v>
      </c>
      <c r="C260" s="6" t="s">
        <v>183</v>
      </c>
      <c r="D260" s="58" t="str">
        <f t="shared" si="1"/>
        <v>IA-16RaCtrl:CO-PSCtrl-SI1</v>
      </c>
      <c r="E260" s="57" t="str">
        <f>Def_Locais_Racks_Trechos!$A$45</f>
        <v>IA-16RaCtrl</v>
      </c>
      <c r="F260" s="58" t="str">
        <f t="array" ref="F260">INDEX(Def_Locais_Racks_Trechos!$B$2:$B$1019, MATCH(E260, Def_Locais_Racks_Trechos!$A$2:$A$1019, 0), 1)</f>
        <v>Sala Racks 16</v>
      </c>
      <c r="G260" s="72" t="s">
        <v>184</v>
      </c>
      <c r="H260" s="76" t="s">
        <v>182</v>
      </c>
      <c r="I260" s="73"/>
      <c r="J260" s="73"/>
      <c r="K260" s="73"/>
      <c r="L260" s="73"/>
      <c r="M260" s="73"/>
      <c r="N260" s="73"/>
      <c r="O260" s="73"/>
    </row>
    <row r="261" ht="15.75" customHeight="1">
      <c r="A261" s="57" t="str">
        <f>Def_SecSub!$A$45</f>
        <v>IA-16RaCtrl</v>
      </c>
      <c r="B261" s="57" t="str">
        <f>Def_Equipamentos!$C$88</f>
        <v>CO-PSCtrl</v>
      </c>
      <c r="C261" s="6" t="s">
        <v>185</v>
      </c>
      <c r="D261" s="58" t="str">
        <f t="shared" si="1"/>
        <v>IA-16RaCtrl:CO-PSCtrl-SI2</v>
      </c>
      <c r="E261" s="57" t="str">
        <f>Def_Locais_Racks_Trechos!$A$45</f>
        <v>IA-16RaCtrl</v>
      </c>
      <c r="F261" s="58" t="str">
        <f t="array" ref="F261">INDEX(Def_Locais_Racks_Trechos!$B$2:$B$1019, MATCH(E261, Def_Locais_Racks_Trechos!$A$2:$A$1019, 0), 1)</f>
        <v>Sala Racks 16</v>
      </c>
      <c r="G261" s="72" t="s">
        <v>186</v>
      </c>
      <c r="H261" s="76" t="s">
        <v>182</v>
      </c>
      <c r="I261" s="73"/>
      <c r="J261" s="73"/>
      <c r="K261" s="73"/>
      <c r="L261" s="73"/>
      <c r="M261" s="73"/>
      <c r="N261" s="73"/>
      <c r="O261" s="73"/>
    </row>
    <row r="262" ht="15.75" customHeight="1">
      <c r="A262" s="57" t="str">
        <f>Def_SecSub!$A$45</f>
        <v>IA-16RaCtrl</v>
      </c>
      <c r="B262" s="57" t="str">
        <f>Def_Equipamentos!$C$88</f>
        <v>CO-PSCtrl</v>
      </c>
      <c r="C262" s="6" t="s">
        <v>187</v>
      </c>
      <c r="D262" s="58" t="str">
        <f t="shared" si="1"/>
        <v>IA-16RaCtrl:CO-PSCtrl-SI3</v>
      </c>
      <c r="E262" s="57" t="str">
        <f>Def_Locais_Racks_Trechos!$A$45</f>
        <v>IA-16RaCtrl</v>
      </c>
      <c r="F262" s="58" t="str">
        <f t="array" ref="F262">INDEX(Def_Locais_Racks_Trechos!$B$2:$B$1019, MATCH(E262, Def_Locais_Racks_Trechos!$A$2:$A$1019, 0), 1)</f>
        <v>Sala Racks 16</v>
      </c>
      <c r="G262" s="72" t="s">
        <v>188</v>
      </c>
      <c r="H262" s="76" t="s">
        <v>182</v>
      </c>
      <c r="I262" s="73"/>
      <c r="J262" s="73"/>
      <c r="K262" s="73"/>
      <c r="L262" s="73"/>
      <c r="M262" s="73"/>
      <c r="N262" s="73"/>
      <c r="O262" s="73"/>
    </row>
    <row r="263" ht="15.75" customHeight="1">
      <c r="A263" s="57" t="str">
        <f>Def_SecSub!$A$45</f>
        <v>IA-16RaCtrl</v>
      </c>
      <c r="B263" s="57" t="str">
        <f>Def_Equipamentos!$C$88</f>
        <v>CO-PSCtrl</v>
      </c>
      <c r="C263" s="6" t="s">
        <v>189</v>
      </c>
      <c r="D263" s="58" t="str">
        <f t="shared" si="1"/>
        <v>IA-16RaCtrl:CO-PSCtrl-SI4</v>
      </c>
      <c r="E263" s="57" t="str">
        <f>Def_Locais_Racks_Trechos!$A$45</f>
        <v>IA-16RaCtrl</v>
      </c>
      <c r="F263" s="58" t="str">
        <f t="array" ref="F263">INDEX(Def_Locais_Racks_Trechos!$B$2:$B$1019, MATCH(E263, Def_Locais_Racks_Trechos!$A$2:$A$1019, 0), 1)</f>
        <v>Sala Racks 16</v>
      </c>
      <c r="G263" s="72" t="s">
        <v>190</v>
      </c>
      <c r="H263" s="76" t="s">
        <v>182</v>
      </c>
      <c r="I263" s="73"/>
      <c r="J263" s="73"/>
      <c r="K263" s="73"/>
      <c r="L263" s="73"/>
      <c r="M263" s="73"/>
      <c r="N263" s="73"/>
      <c r="O263" s="73"/>
    </row>
    <row r="264" ht="15.75" customHeight="1">
      <c r="A264" s="57" t="str">
        <f>Def_SecSub!$A$45</f>
        <v>IA-16RaCtrl</v>
      </c>
      <c r="B264" s="57" t="str">
        <f>Def_Equipamentos!$C$88</f>
        <v>CO-PSCtrl</v>
      </c>
      <c r="C264" s="6" t="s">
        <v>191</v>
      </c>
      <c r="D264" s="58" t="str">
        <f t="shared" si="1"/>
        <v>IA-16RaCtrl:CO-PSCtrl-SI5</v>
      </c>
      <c r="E264" s="57" t="str">
        <f>Def_Locais_Racks_Trechos!$A$45</f>
        <v>IA-16RaCtrl</v>
      </c>
      <c r="F264" s="58" t="str">
        <f t="array" ref="F264">INDEX(Def_Locais_Racks_Trechos!$B$2:$B$1019, MATCH(E264, Def_Locais_Racks_Trechos!$A$2:$A$1019, 0), 1)</f>
        <v>Sala Racks 16</v>
      </c>
      <c r="G264" s="72" t="s">
        <v>193</v>
      </c>
      <c r="H264" s="76" t="s">
        <v>182</v>
      </c>
      <c r="I264" s="73"/>
      <c r="J264" s="73"/>
      <c r="K264" s="73"/>
      <c r="L264" s="73"/>
      <c r="M264" s="73"/>
      <c r="N264" s="73"/>
      <c r="O264" s="73"/>
    </row>
    <row r="265" ht="15.75" customHeight="1">
      <c r="A265" s="57" t="str">
        <f>Def_SecSub!$A$45</f>
        <v>IA-16RaCtrl</v>
      </c>
      <c r="B265" s="57" t="str">
        <f>Def_Equipamentos!$C$88</f>
        <v>CO-PSCtrl</v>
      </c>
      <c r="C265" s="6" t="s">
        <v>194</v>
      </c>
      <c r="D265" s="58" t="str">
        <f t="shared" si="1"/>
        <v>IA-16RaCtrl:CO-PSCtrl-SI6</v>
      </c>
      <c r="E265" s="57" t="str">
        <f>Def_Locais_Racks_Trechos!$A$45</f>
        <v>IA-16RaCtrl</v>
      </c>
      <c r="F265" s="58" t="str">
        <f t="array" ref="F265">INDEX(Def_Locais_Racks_Trechos!$B$2:$B$1019, MATCH(E265, Def_Locais_Racks_Trechos!$A$2:$A$1019, 0), 1)</f>
        <v>Sala Racks 16</v>
      </c>
      <c r="G265" s="72" t="s">
        <v>196</v>
      </c>
      <c r="H265" s="76" t="s">
        <v>182</v>
      </c>
      <c r="I265" s="73"/>
      <c r="J265" s="73"/>
      <c r="K265" s="73"/>
      <c r="L265" s="73"/>
      <c r="M265" s="73"/>
      <c r="N265" s="73"/>
      <c r="O265" s="73"/>
    </row>
    <row r="266" ht="15.75" customHeight="1">
      <c r="A266" s="57" t="str">
        <f>Def_SecSub!$A$45</f>
        <v>IA-16RaCtrl</v>
      </c>
      <c r="B266" s="57" t="str">
        <f>Def_Equipamentos!$C$88</f>
        <v>CO-PSCtrl</v>
      </c>
      <c r="C266" s="6" t="s">
        <v>197</v>
      </c>
      <c r="D266" s="58" t="str">
        <f t="shared" si="1"/>
        <v>IA-16RaCtrl:CO-PSCtrl-SI7</v>
      </c>
      <c r="E266" s="57" t="str">
        <f>Def_Locais_Racks_Trechos!$A$45</f>
        <v>IA-16RaCtrl</v>
      </c>
      <c r="F266" s="58" t="str">
        <f t="array" ref="F266">INDEX(Def_Locais_Racks_Trechos!$B$2:$B$1019, MATCH(E266, Def_Locais_Racks_Trechos!$A$2:$A$1019, 0), 1)</f>
        <v>Sala Racks 16</v>
      </c>
      <c r="G266" s="72" t="s">
        <v>198</v>
      </c>
      <c r="H266" s="76" t="s">
        <v>182</v>
      </c>
      <c r="I266" s="73"/>
      <c r="J266" s="73"/>
      <c r="K266" s="73"/>
      <c r="L266" s="73"/>
      <c r="M266" s="73"/>
      <c r="N266" s="73"/>
      <c r="O266" s="73"/>
    </row>
    <row r="267" ht="15.75" customHeight="1">
      <c r="A267" s="57" t="str">
        <f>Def_SecSub!$A$46</f>
        <v>IA-17RaCtrl</v>
      </c>
      <c r="B267" s="57" t="str">
        <f>Def_Equipamentos!$C$88</f>
        <v>CO-PSCtrl</v>
      </c>
      <c r="C267" s="6" t="s">
        <v>77</v>
      </c>
      <c r="D267" s="58" t="str">
        <f t="shared" si="1"/>
        <v>IA-17RaCtrl:CO-PSCtrl-BO</v>
      </c>
      <c r="E267" s="57" t="str">
        <f>Def_Locais_Racks_Trechos!$A$46</f>
        <v>IA-17RaCtrl</v>
      </c>
      <c r="F267" s="58" t="str">
        <f t="array" ref="F267">INDEX(Def_Locais_Racks_Trechos!$B$2:$B$1019, MATCH(E267, Def_Locais_Racks_Trechos!$A$2:$A$1019, 0), 1)</f>
        <v>Sala Racks 17</v>
      </c>
      <c r="G267" s="72" t="s">
        <v>181</v>
      </c>
      <c r="H267" s="76" t="s">
        <v>182</v>
      </c>
      <c r="I267" s="73"/>
      <c r="J267" s="73"/>
      <c r="K267" s="73"/>
      <c r="L267" s="73"/>
      <c r="M267" s="73"/>
      <c r="N267" s="73"/>
      <c r="O267" s="73"/>
    </row>
    <row r="268" ht="15.75" customHeight="1">
      <c r="A268" s="57" t="str">
        <f>Def_SecSub!$A$46</f>
        <v>IA-17RaCtrl</v>
      </c>
      <c r="B268" s="57" t="str">
        <f>Def_Equipamentos!$C$88</f>
        <v>CO-PSCtrl</v>
      </c>
      <c r="C268" s="6" t="s">
        <v>183</v>
      </c>
      <c r="D268" s="58" t="str">
        <f t="shared" si="1"/>
        <v>IA-17RaCtrl:CO-PSCtrl-SI1</v>
      </c>
      <c r="E268" s="57" t="str">
        <f>Def_Locais_Racks_Trechos!$A$46</f>
        <v>IA-17RaCtrl</v>
      </c>
      <c r="F268" s="58" t="str">
        <f t="array" ref="F268">INDEX(Def_Locais_Racks_Trechos!$B$2:$B$1019, MATCH(E268, Def_Locais_Racks_Trechos!$A$2:$A$1019, 0), 1)</f>
        <v>Sala Racks 17</v>
      </c>
      <c r="G268" s="72" t="s">
        <v>184</v>
      </c>
      <c r="H268" s="76" t="s">
        <v>182</v>
      </c>
      <c r="I268" s="73"/>
      <c r="J268" s="73"/>
      <c r="K268" s="73"/>
      <c r="L268" s="73"/>
      <c r="M268" s="73"/>
      <c r="N268" s="73"/>
      <c r="O268" s="73"/>
    </row>
    <row r="269" ht="15.75" customHeight="1">
      <c r="A269" s="57" t="str">
        <f>Def_SecSub!$A$46</f>
        <v>IA-17RaCtrl</v>
      </c>
      <c r="B269" s="57" t="str">
        <f>Def_Equipamentos!$C$88</f>
        <v>CO-PSCtrl</v>
      </c>
      <c r="C269" s="6" t="s">
        <v>185</v>
      </c>
      <c r="D269" s="58" t="str">
        <f t="shared" si="1"/>
        <v>IA-17RaCtrl:CO-PSCtrl-SI2</v>
      </c>
      <c r="E269" s="57" t="str">
        <f>Def_Locais_Racks_Trechos!$A$46</f>
        <v>IA-17RaCtrl</v>
      </c>
      <c r="F269" s="58" t="str">
        <f t="array" ref="F269">INDEX(Def_Locais_Racks_Trechos!$B$2:$B$1019, MATCH(E269, Def_Locais_Racks_Trechos!$A$2:$A$1019, 0), 1)</f>
        <v>Sala Racks 17</v>
      </c>
      <c r="G269" s="72" t="s">
        <v>186</v>
      </c>
      <c r="H269" s="76" t="s">
        <v>182</v>
      </c>
      <c r="I269" s="73"/>
      <c r="J269" s="73"/>
      <c r="K269" s="73"/>
      <c r="L269" s="73"/>
      <c r="M269" s="73"/>
      <c r="N269" s="73"/>
      <c r="O269" s="73"/>
    </row>
    <row r="270" ht="15.75" customHeight="1">
      <c r="A270" s="57" t="str">
        <f>Def_SecSub!$A$46</f>
        <v>IA-17RaCtrl</v>
      </c>
      <c r="B270" s="57" t="str">
        <f>Def_Equipamentos!$C$88</f>
        <v>CO-PSCtrl</v>
      </c>
      <c r="C270" s="6" t="s">
        <v>187</v>
      </c>
      <c r="D270" s="58" t="str">
        <f t="shared" si="1"/>
        <v>IA-17RaCtrl:CO-PSCtrl-SI3</v>
      </c>
      <c r="E270" s="57" t="str">
        <f>Def_Locais_Racks_Trechos!$A$46</f>
        <v>IA-17RaCtrl</v>
      </c>
      <c r="F270" s="58" t="str">
        <f t="array" ref="F270">INDEX(Def_Locais_Racks_Trechos!$B$2:$B$1019, MATCH(E270, Def_Locais_Racks_Trechos!$A$2:$A$1019, 0), 1)</f>
        <v>Sala Racks 17</v>
      </c>
      <c r="G270" s="72" t="s">
        <v>188</v>
      </c>
      <c r="H270" s="76" t="s">
        <v>182</v>
      </c>
      <c r="I270" s="73"/>
      <c r="J270" s="73"/>
      <c r="K270" s="73"/>
      <c r="L270" s="73"/>
      <c r="M270" s="73"/>
      <c r="N270" s="73"/>
      <c r="O270" s="73"/>
    </row>
    <row r="271" ht="15.75" customHeight="1">
      <c r="A271" s="57" t="str">
        <f>Def_SecSub!$A$46</f>
        <v>IA-17RaCtrl</v>
      </c>
      <c r="B271" s="57" t="str">
        <f>Def_Equipamentos!$C$88</f>
        <v>CO-PSCtrl</v>
      </c>
      <c r="C271" s="6" t="s">
        <v>189</v>
      </c>
      <c r="D271" s="58" t="str">
        <f t="shared" si="1"/>
        <v>IA-17RaCtrl:CO-PSCtrl-SI4</v>
      </c>
      <c r="E271" s="57" t="str">
        <f>Def_Locais_Racks_Trechos!$A$46</f>
        <v>IA-17RaCtrl</v>
      </c>
      <c r="F271" s="58" t="str">
        <f t="array" ref="F271">INDEX(Def_Locais_Racks_Trechos!$B$2:$B$1019, MATCH(E271, Def_Locais_Racks_Trechos!$A$2:$A$1019, 0), 1)</f>
        <v>Sala Racks 17</v>
      </c>
      <c r="G271" s="72" t="s">
        <v>190</v>
      </c>
      <c r="H271" s="76" t="s">
        <v>182</v>
      </c>
      <c r="I271" s="73"/>
      <c r="J271" s="73"/>
      <c r="K271" s="73"/>
      <c r="L271" s="73"/>
      <c r="M271" s="73"/>
      <c r="N271" s="73"/>
      <c r="O271" s="73"/>
    </row>
    <row r="272" ht="15.75" customHeight="1">
      <c r="A272" s="57" t="str">
        <f>Def_SecSub!$A$46</f>
        <v>IA-17RaCtrl</v>
      </c>
      <c r="B272" s="57" t="str">
        <f>Def_Equipamentos!$C$88</f>
        <v>CO-PSCtrl</v>
      </c>
      <c r="C272" s="6" t="s">
        <v>191</v>
      </c>
      <c r="D272" s="58" t="str">
        <f t="shared" si="1"/>
        <v>IA-17RaCtrl:CO-PSCtrl-SI5</v>
      </c>
      <c r="E272" s="57" t="str">
        <f>Def_Locais_Racks_Trechos!$A$46</f>
        <v>IA-17RaCtrl</v>
      </c>
      <c r="F272" s="58" t="str">
        <f t="array" ref="F272">INDEX(Def_Locais_Racks_Trechos!$B$2:$B$1019, MATCH(E272, Def_Locais_Racks_Trechos!$A$2:$A$1019, 0), 1)</f>
        <v>Sala Racks 17</v>
      </c>
      <c r="G272" s="72" t="s">
        <v>193</v>
      </c>
      <c r="H272" s="76" t="s">
        <v>182</v>
      </c>
      <c r="I272" s="73"/>
      <c r="J272" s="73"/>
      <c r="K272" s="73"/>
      <c r="L272" s="73"/>
      <c r="M272" s="73"/>
      <c r="N272" s="73"/>
      <c r="O272" s="73"/>
    </row>
    <row r="273" ht="15.75" customHeight="1">
      <c r="A273" s="57" t="str">
        <f>Def_SecSub!$A$46</f>
        <v>IA-17RaCtrl</v>
      </c>
      <c r="B273" s="57" t="str">
        <f>Def_Equipamentos!$C$88</f>
        <v>CO-PSCtrl</v>
      </c>
      <c r="C273" s="6" t="s">
        <v>194</v>
      </c>
      <c r="D273" s="58" t="str">
        <f t="shared" si="1"/>
        <v>IA-17RaCtrl:CO-PSCtrl-SI6</v>
      </c>
      <c r="E273" s="57" t="str">
        <f>Def_Locais_Racks_Trechos!$A$46</f>
        <v>IA-17RaCtrl</v>
      </c>
      <c r="F273" s="58" t="str">
        <f t="array" ref="F273">INDEX(Def_Locais_Racks_Trechos!$B$2:$B$1019, MATCH(E273, Def_Locais_Racks_Trechos!$A$2:$A$1019, 0), 1)</f>
        <v>Sala Racks 17</v>
      </c>
      <c r="G273" s="72" t="s">
        <v>196</v>
      </c>
      <c r="H273" s="76" t="s">
        <v>182</v>
      </c>
      <c r="I273" s="73"/>
      <c r="J273" s="73"/>
      <c r="K273" s="73"/>
      <c r="L273" s="73"/>
      <c r="M273" s="73"/>
      <c r="N273" s="73"/>
      <c r="O273" s="73"/>
    </row>
    <row r="274" ht="15.75" customHeight="1">
      <c r="A274" s="57" t="str">
        <f>Def_SecSub!$A$46</f>
        <v>IA-17RaCtrl</v>
      </c>
      <c r="B274" s="57" t="str">
        <f>Def_Equipamentos!$C$88</f>
        <v>CO-PSCtrl</v>
      </c>
      <c r="C274" s="6" t="s">
        <v>197</v>
      </c>
      <c r="D274" s="58" t="str">
        <f t="shared" si="1"/>
        <v>IA-17RaCtrl:CO-PSCtrl-SI7</v>
      </c>
      <c r="E274" s="57" t="str">
        <f>Def_Locais_Racks_Trechos!$A$46</f>
        <v>IA-17RaCtrl</v>
      </c>
      <c r="F274" s="58" t="str">
        <f t="array" ref="F274">INDEX(Def_Locais_Racks_Trechos!$B$2:$B$1019, MATCH(E274, Def_Locais_Racks_Trechos!$A$2:$A$1019, 0), 1)</f>
        <v>Sala Racks 17</v>
      </c>
      <c r="G274" s="72" t="s">
        <v>198</v>
      </c>
      <c r="H274" s="76" t="s">
        <v>182</v>
      </c>
      <c r="I274" s="73"/>
      <c r="J274" s="73"/>
      <c r="K274" s="73"/>
      <c r="L274" s="73"/>
      <c r="M274" s="73"/>
      <c r="N274" s="73"/>
      <c r="O274" s="73"/>
    </row>
    <row r="275" ht="15.75" customHeight="1">
      <c r="A275" s="57" t="str">
        <f>Def_SecSub!$A$47</f>
        <v>IA-18RaCtrl</v>
      </c>
      <c r="B275" s="57" t="str">
        <f>Def_Equipamentos!$C$88</f>
        <v>CO-PSCtrl</v>
      </c>
      <c r="C275" s="6" t="s">
        <v>183</v>
      </c>
      <c r="D275" s="58" t="str">
        <f t="shared" si="1"/>
        <v>IA-18RaCtrl:CO-PSCtrl-SI1</v>
      </c>
      <c r="E275" s="57" t="str">
        <f>Def_Locais_Racks_Trechos!$A$47</f>
        <v>IA-18RaCtrl</v>
      </c>
      <c r="F275" s="58" t="str">
        <f t="array" ref="F275">INDEX(Def_Locais_Racks_Trechos!$B$2:$B$1019, MATCH(E275, Def_Locais_Racks_Trechos!$A$2:$A$1019, 0), 1)</f>
        <v>Sala Racks 18 parte 1</v>
      </c>
      <c r="G275" s="72" t="s">
        <v>184</v>
      </c>
      <c r="H275" s="76" t="s">
        <v>182</v>
      </c>
      <c r="I275" s="73"/>
      <c r="J275" s="73"/>
      <c r="K275" s="73"/>
      <c r="L275" s="73"/>
      <c r="M275" s="73"/>
      <c r="N275" s="73"/>
      <c r="O275" s="73"/>
    </row>
    <row r="276" ht="15.75" customHeight="1">
      <c r="A276" s="57" t="str">
        <f>Def_SecSub!$A$47</f>
        <v>IA-18RaCtrl</v>
      </c>
      <c r="B276" s="57" t="str">
        <f>Def_Equipamentos!$C$88</f>
        <v>CO-PSCtrl</v>
      </c>
      <c r="C276" s="6" t="s">
        <v>185</v>
      </c>
      <c r="D276" s="58" t="str">
        <f t="shared" si="1"/>
        <v>IA-18RaCtrl:CO-PSCtrl-SI2</v>
      </c>
      <c r="E276" s="57" t="str">
        <f>Def_Locais_Racks_Trechos!$A$47</f>
        <v>IA-18RaCtrl</v>
      </c>
      <c r="F276" s="58" t="str">
        <f t="array" ref="F276">INDEX(Def_Locais_Racks_Trechos!$B$2:$B$1019, MATCH(E276, Def_Locais_Racks_Trechos!$A$2:$A$1019, 0), 1)</f>
        <v>Sala Racks 18 parte 1</v>
      </c>
      <c r="G276" s="72" t="s">
        <v>186</v>
      </c>
      <c r="H276" s="76" t="s">
        <v>182</v>
      </c>
      <c r="I276" s="73"/>
      <c r="J276" s="73"/>
      <c r="K276" s="73"/>
      <c r="L276" s="73"/>
      <c r="M276" s="73"/>
      <c r="N276" s="73"/>
      <c r="O276" s="73"/>
    </row>
    <row r="277" ht="15.75" customHeight="1">
      <c r="A277" s="57" t="str">
        <f>Def_SecSub!$A$47</f>
        <v>IA-18RaCtrl</v>
      </c>
      <c r="B277" s="57" t="str">
        <f>Def_Equipamentos!$C$88</f>
        <v>CO-PSCtrl</v>
      </c>
      <c r="C277" s="6" t="s">
        <v>187</v>
      </c>
      <c r="D277" s="58" t="str">
        <f t="shared" si="1"/>
        <v>IA-18RaCtrl:CO-PSCtrl-SI3</v>
      </c>
      <c r="E277" s="57" t="str">
        <f>Def_Locais_Racks_Trechos!$A$47</f>
        <v>IA-18RaCtrl</v>
      </c>
      <c r="F277" s="58" t="str">
        <f t="array" ref="F277">INDEX(Def_Locais_Racks_Trechos!$B$2:$B$1019, MATCH(E277, Def_Locais_Racks_Trechos!$A$2:$A$1019, 0), 1)</f>
        <v>Sala Racks 18 parte 1</v>
      </c>
      <c r="G277" s="72" t="s">
        <v>188</v>
      </c>
      <c r="H277" s="76" t="s">
        <v>182</v>
      </c>
      <c r="I277" s="73"/>
      <c r="J277" s="73"/>
      <c r="K277" s="73"/>
      <c r="L277" s="73"/>
      <c r="M277" s="73"/>
      <c r="N277" s="73"/>
      <c r="O277" s="73"/>
    </row>
    <row r="278" ht="15.75" customHeight="1">
      <c r="A278" s="57" t="str">
        <f>Def_SecSub!$A$47</f>
        <v>IA-18RaCtrl</v>
      </c>
      <c r="B278" s="57" t="str">
        <f>Def_Equipamentos!$C$88</f>
        <v>CO-PSCtrl</v>
      </c>
      <c r="C278" s="6" t="s">
        <v>189</v>
      </c>
      <c r="D278" s="58" t="str">
        <f t="shared" si="1"/>
        <v>IA-18RaCtrl:CO-PSCtrl-SI4</v>
      </c>
      <c r="E278" s="57" t="str">
        <f>Def_Locais_Racks_Trechos!$A$47</f>
        <v>IA-18RaCtrl</v>
      </c>
      <c r="F278" s="58" t="str">
        <f t="array" ref="F278">INDEX(Def_Locais_Racks_Trechos!$B$2:$B$1019, MATCH(E278, Def_Locais_Racks_Trechos!$A$2:$A$1019, 0), 1)</f>
        <v>Sala Racks 18 parte 1</v>
      </c>
      <c r="G278" s="72" t="s">
        <v>190</v>
      </c>
      <c r="H278" s="76" t="s">
        <v>182</v>
      </c>
      <c r="I278" s="73"/>
      <c r="J278" s="73"/>
      <c r="K278" s="73"/>
      <c r="L278" s="73"/>
      <c r="M278" s="73"/>
      <c r="N278" s="73"/>
      <c r="O278" s="73"/>
    </row>
    <row r="279" ht="15.75" customHeight="1">
      <c r="A279" s="57" t="str">
        <f>Def_SecSub!$A$47</f>
        <v>IA-18RaCtrl</v>
      </c>
      <c r="B279" s="57" t="str">
        <f>Def_Equipamentos!$C$88</f>
        <v>CO-PSCtrl</v>
      </c>
      <c r="C279" s="6" t="s">
        <v>191</v>
      </c>
      <c r="D279" s="58" t="str">
        <f t="shared" si="1"/>
        <v>IA-18RaCtrl:CO-PSCtrl-SI5</v>
      </c>
      <c r="E279" s="57" t="str">
        <f>Def_Locais_Racks_Trechos!$A$47</f>
        <v>IA-18RaCtrl</v>
      </c>
      <c r="F279" s="58" t="str">
        <f t="array" ref="F279">INDEX(Def_Locais_Racks_Trechos!$B$2:$B$1019, MATCH(E279, Def_Locais_Racks_Trechos!$A$2:$A$1019, 0), 1)</f>
        <v>Sala Racks 18 parte 1</v>
      </c>
      <c r="G279" s="72" t="s">
        <v>193</v>
      </c>
      <c r="H279" s="76" t="s">
        <v>182</v>
      </c>
      <c r="I279" s="73"/>
      <c r="J279" s="73"/>
      <c r="K279" s="73"/>
      <c r="L279" s="73"/>
      <c r="M279" s="73"/>
      <c r="N279" s="73"/>
      <c r="O279" s="73"/>
    </row>
    <row r="280" ht="15.75" customHeight="1">
      <c r="A280" s="57" t="str">
        <f>Def_SecSub!$A$47</f>
        <v>IA-18RaCtrl</v>
      </c>
      <c r="B280" s="57" t="str">
        <f>Def_Equipamentos!$C$88</f>
        <v>CO-PSCtrl</v>
      </c>
      <c r="C280" s="6" t="s">
        <v>194</v>
      </c>
      <c r="D280" s="58" t="str">
        <f t="shared" si="1"/>
        <v>IA-18RaCtrl:CO-PSCtrl-SI6</v>
      </c>
      <c r="E280" s="57" t="str">
        <f>Def_Locais_Racks_Trechos!$A$47</f>
        <v>IA-18RaCtrl</v>
      </c>
      <c r="F280" s="58" t="str">
        <f t="array" ref="F280">INDEX(Def_Locais_Racks_Trechos!$B$2:$B$1019, MATCH(E280, Def_Locais_Racks_Trechos!$A$2:$A$1019, 0), 1)</f>
        <v>Sala Racks 18 parte 1</v>
      </c>
      <c r="G280" s="72" t="s">
        <v>196</v>
      </c>
      <c r="H280" s="76" t="s">
        <v>182</v>
      </c>
      <c r="I280" s="73"/>
      <c r="J280" s="73"/>
      <c r="K280" s="73"/>
      <c r="L280" s="73"/>
      <c r="M280" s="73"/>
      <c r="N280" s="73"/>
      <c r="O280" s="73"/>
    </row>
    <row r="281" ht="15.75" customHeight="1">
      <c r="A281" s="57" t="str">
        <f>Def_SecSub!$A$47</f>
        <v>IA-18RaCtrl</v>
      </c>
      <c r="B281" s="57" t="str">
        <f>Def_Equipamentos!$C$88</f>
        <v>CO-PSCtrl</v>
      </c>
      <c r="C281" s="6" t="s">
        <v>197</v>
      </c>
      <c r="D281" s="58" t="str">
        <f t="shared" si="1"/>
        <v>IA-18RaCtrl:CO-PSCtrl-SI7</v>
      </c>
      <c r="E281" s="57" t="str">
        <f>Def_Locais_Racks_Trechos!$A$47</f>
        <v>IA-18RaCtrl</v>
      </c>
      <c r="F281" s="58" t="str">
        <f t="array" ref="F281">INDEX(Def_Locais_Racks_Trechos!$B$2:$B$1019, MATCH(E281, Def_Locais_Racks_Trechos!$A$2:$A$1019, 0), 1)</f>
        <v>Sala Racks 18 parte 1</v>
      </c>
      <c r="G281" s="72" t="s">
        <v>198</v>
      </c>
      <c r="H281" s="76" t="s">
        <v>182</v>
      </c>
      <c r="I281" s="73"/>
      <c r="J281" s="73"/>
      <c r="K281" s="73"/>
      <c r="L281" s="73"/>
      <c r="M281" s="73"/>
      <c r="N281" s="73"/>
      <c r="O281" s="73"/>
    </row>
    <row r="282" ht="15.75" customHeight="1">
      <c r="A282" s="57" t="str">
        <f>Def_SecSub!$A$48</f>
        <v>IA-19RaCtrl</v>
      </c>
      <c r="B282" s="57" t="str">
        <f>Def_Equipamentos!$C$88</f>
        <v>CO-PSCtrl</v>
      </c>
      <c r="C282" s="6" t="s">
        <v>77</v>
      </c>
      <c r="D282" s="58" t="str">
        <f t="shared" si="1"/>
        <v>IA-19RaCtrl:CO-PSCtrl-BO</v>
      </c>
      <c r="E282" s="57" t="str">
        <f>Def_Locais_Racks_Trechos!$A$48</f>
        <v>IA-19RaCtrl</v>
      </c>
      <c r="F282" s="58" t="str">
        <f t="array" ref="F282">INDEX(Def_Locais_Racks_Trechos!$B$2:$B$1019, MATCH(E282, Def_Locais_Racks_Trechos!$A$2:$A$1019, 0), 1)</f>
        <v>Sala Racks 18 parte 2</v>
      </c>
      <c r="G282" s="72" t="s">
        <v>181</v>
      </c>
      <c r="H282" s="76" t="s">
        <v>182</v>
      </c>
      <c r="I282" s="73"/>
      <c r="J282" s="73"/>
      <c r="K282" s="73"/>
      <c r="L282" s="73"/>
      <c r="M282" s="73"/>
      <c r="N282" s="73"/>
      <c r="O282" s="73"/>
    </row>
    <row r="283" ht="15.75" customHeight="1">
      <c r="A283" s="57" t="str">
        <f>Def_SecSub!$A$48</f>
        <v>IA-19RaCtrl</v>
      </c>
      <c r="B283" s="57" t="str">
        <f>Def_Equipamentos!$C$88</f>
        <v>CO-PSCtrl</v>
      </c>
      <c r="C283" s="6" t="s">
        <v>183</v>
      </c>
      <c r="D283" s="58" t="str">
        <f t="shared" si="1"/>
        <v>IA-19RaCtrl:CO-PSCtrl-SI1</v>
      </c>
      <c r="E283" s="57" t="str">
        <f>Def_Locais_Racks_Trechos!$A$48</f>
        <v>IA-19RaCtrl</v>
      </c>
      <c r="F283" s="58" t="str">
        <f t="array" ref="F283">INDEX(Def_Locais_Racks_Trechos!$B$2:$B$1019, MATCH(E283, Def_Locais_Racks_Trechos!$A$2:$A$1019, 0), 1)</f>
        <v>Sala Racks 18 parte 2</v>
      </c>
      <c r="G283" s="72" t="s">
        <v>184</v>
      </c>
      <c r="H283" s="76" t="s">
        <v>182</v>
      </c>
      <c r="I283" s="73"/>
      <c r="J283" s="73"/>
      <c r="K283" s="73"/>
      <c r="L283" s="73"/>
      <c r="M283" s="73"/>
      <c r="N283" s="73"/>
      <c r="O283" s="73"/>
    </row>
    <row r="284" ht="15.75" customHeight="1">
      <c r="A284" s="57" t="str">
        <f>Def_SecSub!$A$48</f>
        <v>IA-19RaCtrl</v>
      </c>
      <c r="B284" s="57" t="str">
        <f>Def_Equipamentos!$C$88</f>
        <v>CO-PSCtrl</v>
      </c>
      <c r="C284" s="6" t="s">
        <v>185</v>
      </c>
      <c r="D284" s="58" t="str">
        <f t="shared" si="1"/>
        <v>IA-19RaCtrl:CO-PSCtrl-SI2</v>
      </c>
      <c r="E284" s="57" t="str">
        <f>Def_Locais_Racks_Trechos!$A$48</f>
        <v>IA-19RaCtrl</v>
      </c>
      <c r="F284" s="58" t="str">
        <f t="array" ref="F284">INDEX(Def_Locais_Racks_Trechos!$B$2:$B$1019, MATCH(E284, Def_Locais_Racks_Trechos!$A$2:$A$1019, 0), 1)</f>
        <v>Sala Racks 18 parte 2</v>
      </c>
      <c r="G284" s="72" t="s">
        <v>186</v>
      </c>
      <c r="H284" s="76" t="s">
        <v>182</v>
      </c>
      <c r="I284" s="73"/>
      <c r="J284" s="73"/>
      <c r="K284" s="73"/>
      <c r="L284" s="73"/>
      <c r="M284" s="73"/>
      <c r="N284" s="73"/>
      <c r="O284" s="73"/>
    </row>
    <row r="285" ht="15.75" customHeight="1">
      <c r="A285" s="57" t="str">
        <f>Def_SecSub!$A$48</f>
        <v>IA-19RaCtrl</v>
      </c>
      <c r="B285" s="57" t="str">
        <f>Def_Equipamentos!$C$88</f>
        <v>CO-PSCtrl</v>
      </c>
      <c r="C285" s="6" t="s">
        <v>187</v>
      </c>
      <c r="D285" s="58" t="str">
        <f t="shared" si="1"/>
        <v>IA-19RaCtrl:CO-PSCtrl-SI3</v>
      </c>
      <c r="E285" s="57" t="str">
        <f>Def_Locais_Racks_Trechos!$A$48</f>
        <v>IA-19RaCtrl</v>
      </c>
      <c r="F285" s="58" t="str">
        <f t="array" ref="F285">INDEX(Def_Locais_Racks_Trechos!$B$2:$B$1019, MATCH(E285, Def_Locais_Racks_Trechos!$A$2:$A$1019, 0), 1)</f>
        <v>Sala Racks 18 parte 2</v>
      </c>
      <c r="G285" s="72" t="s">
        <v>188</v>
      </c>
      <c r="H285" s="76" t="s">
        <v>182</v>
      </c>
      <c r="I285" s="73"/>
      <c r="J285" s="73"/>
      <c r="K285" s="73"/>
      <c r="L285" s="73"/>
      <c r="M285" s="73"/>
      <c r="N285" s="73"/>
      <c r="O285" s="73"/>
    </row>
    <row r="286" ht="15.75" customHeight="1">
      <c r="A286" s="57" t="str">
        <f>Def_SecSub!$A$48</f>
        <v>IA-19RaCtrl</v>
      </c>
      <c r="B286" s="57" t="str">
        <f>Def_Equipamentos!$C$88</f>
        <v>CO-PSCtrl</v>
      </c>
      <c r="C286" s="6" t="s">
        <v>189</v>
      </c>
      <c r="D286" s="58" t="str">
        <f t="shared" si="1"/>
        <v>IA-19RaCtrl:CO-PSCtrl-SI4</v>
      </c>
      <c r="E286" s="57" t="str">
        <f>Def_Locais_Racks_Trechos!$A$48</f>
        <v>IA-19RaCtrl</v>
      </c>
      <c r="F286" s="58" t="str">
        <f t="array" ref="F286">INDEX(Def_Locais_Racks_Trechos!$B$2:$B$1019, MATCH(E286, Def_Locais_Racks_Trechos!$A$2:$A$1019, 0), 1)</f>
        <v>Sala Racks 18 parte 2</v>
      </c>
      <c r="G286" s="72" t="s">
        <v>190</v>
      </c>
      <c r="H286" s="76" t="s">
        <v>182</v>
      </c>
      <c r="I286" s="73"/>
      <c r="J286" s="73"/>
      <c r="K286" s="73"/>
      <c r="L286" s="73"/>
      <c r="M286" s="73"/>
      <c r="N286" s="73"/>
      <c r="O286" s="73"/>
    </row>
    <row r="287" ht="15.75" customHeight="1">
      <c r="A287" s="57" t="str">
        <f>Def_SecSub!$A$48</f>
        <v>IA-19RaCtrl</v>
      </c>
      <c r="B287" s="57" t="str">
        <f>Def_Equipamentos!$C$88</f>
        <v>CO-PSCtrl</v>
      </c>
      <c r="C287" s="6" t="s">
        <v>191</v>
      </c>
      <c r="D287" s="58" t="str">
        <f t="shared" si="1"/>
        <v>IA-19RaCtrl:CO-PSCtrl-SI5</v>
      </c>
      <c r="E287" s="57" t="str">
        <f>Def_Locais_Racks_Trechos!$A$48</f>
        <v>IA-19RaCtrl</v>
      </c>
      <c r="F287" s="58" t="str">
        <f t="array" ref="F287">INDEX(Def_Locais_Racks_Trechos!$B$2:$B$1019, MATCH(E287, Def_Locais_Racks_Trechos!$A$2:$A$1019, 0), 1)</f>
        <v>Sala Racks 18 parte 2</v>
      </c>
      <c r="G287" s="72" t="s">
        <v>193</v>
      </c>
      <c r="H287" s="76" t="s">
        <v>182</v>
      </c>
      <c r="I287" s="73"/>
      <c r="J287" s="73"/>
      <c r="K287" s="73"/>
      <c r="L287" s="73"/>
      <c r="M287" s="73"/>
      <c r="N287" s="73"/>
      <c r="O287" s="73"/>
    </row>
    <row r="288" ht="15.75" customHeight="1">
      <c r="A288" s="57" t="str">
        <f>Def_SecSub!$A$48</f>
        <v>IA-19RaCtrl</v>
      </c>
      <c r="B288" s="57" t="str">
        <f>Def_Equipamentos!$C$88</f>
        <v>CO-PSCtrl</v>
      </c>
      <c r="C288" s="6" t="s">
        <v>194</v>
      </c>
      <c r="D288" s="58" t="str">
        <f t="shared" si="1"/>
        <v>IA-19RaCtrl:CO-PSCtrl-SI6</v>
      </c>
      <c r="E288" s="57" t="str">
        <f>Def_Locais_Racks_Trechos!$A$48</f>
        <v>IA-19RaCtrl</v>
      </c>
      <c r="F288" s="58" t="str">
        <f t="array" ref="F288">INDEX(Def_Locais_Racks_Trechos!$B$2:$B$1019, MATCH(E288, Def_Locais_Racks_Trechos!$A$2:$A$1019, 0), 1)</f>
        <v>Sala Racks 18 parte 2</v>
      </c>
      <c r="G288" s="72" t="s">
        <v>196</v>
      </c>
      <c r="H288" s="76" t="s">
        <v>182</v>
      </c>
      <c r="I288" s="73"/>
      <c r="J288" s="73"/>
      <c r="K288" s="73"/>
      <c r="L288" s="73"/>
      <c r="M288" s="73"/>
      <c r="N288" s="73"/>
      <c r="O288" s="73"/>
    </row>
    <row r="289" ht="15.75" customHeight="1">
      <c r="A289" s="57" t="str">
        <f>Def_SecSub!$A$48</f>
        <v>IA-19RaCtrl</v>
      </c>
      <c r="B289" s="57" t="str">
        <f>Def_Equipamentos!$C$88</f>
        <v>CO-PSCtrl</v>
      </c>
      <c r="C289" s="6" t="s">
        <v>197</v>
      </c>
      <c r="D289" s="58" t="str">
        <f t="shared" si="1"/>
        <v>IA-19RaCtrl:CO-PSCtrl-SI7</v>
      </c>
      <c r="E289" s="57" t="str">
        <f>Def_Locais_Racks_Trechos!$A$48</f>
        <v>IA-19RaCtrl</v>
      </c>
      <c r="F289" s="58" t="str">
        <f t="array" ref="F289">INDEX(Def_Locais_Racks_Trechos!$B$2:$B$1019, MATCH(E289, Def_Locais_Racks_Trechos!$A$2:$A$1019, 0), 1)</f>
        <v>Sala Racks 18 parte 2</v>
      </c>
      <c r="G289" s="72" t="s">
        <v>198</v>
      </c>
      <c r="H289" s="76" t="s">
        <v>182</v>
      </c>
      <c r="I289" s="73"/>
      <c r="J289" s="73"/>
      <c r="K289" s="73"/>
      <c r="L289" s="73"/>
      <c r="M289" s="73"/>
      <c r="N289" s="73"/>
      <c r="O289" s="73"/>
    </row>
    <row r="290" ht="15.75" customHeight="1">
      <c r="A290" s="57" t="str">
        <f>Def_SecSub!$A$49</f>
        <v>IA-20RaCtrl</v>
      </c>
      <c r="B290" s="57" t="str">
        <f>Def_Equipamentos!$C$88</f>
        <v>CO-PSCtrl</v>
      </c>
      <c r="C290" s="6" t="s">
        <v>183</v>
      </c>
      <c r="D290" s="58" t="str">
        <f t="shared" si="1"/>
        <v>IA-20RaCtrl:CO-PSCtrl-SI1</v>
      </c>
      <c r="E290" s="57" t="str">
        <f>Def_Locais_Racks_Trechos!$A$49</f>
        <v>IA-20RaCtrl</v>
      </c>
      <c r="F290" s="58" t="str">
        <f t="array" ref="F290">INDEX(Def_Locais_Racks_Trechos!$B$2:$B$1019, MATCH(E290, Def_Locais_Racks_Trechos!$A$2:$A$1019, 0), 1)</f>
        <v>Sala Racks 19&amp;20</v>
      </c>
      <c r="G290" s="72" t="s">
        <v>184</v>
      </c>
      <c r="H290" s="76" t="s">
        <v>182</v>
      </c>
      <c r="I290" s="73"/>
      <c r="J290" s="73"/>
      <c r="K290" s="73"/>
      <c r="L290" s="73"/>
      <c r="M290" s="73"/>
      <c r="N290" s="73"/>
      <c r="O290" s="73"/>
    </row>
    <row r="291" ht="15.75" customHeight="1">
      <c r="A291" s="57" t="str">
        <f>Def_SecSub!$A$49</f>
        <v>IA-20RaCtrl</v>
      </c>
      <c r="B291" s="57" t="str">
        <f>Def_Equipamentos!$C$88</f>
        <v>CO-PSCtrl</v>
      </c>
      <c r="C291" s="6" t="s">
        <v>185</v>
      </c>
      <c r="D291" s="58" t="str">
        <f t="shared" si="1"/>
        <v>IA-20RaCtrl:CO-PSCtrl-SI2</v>
      </c>
      <c r="E291" s="57" t="str">
        <f>Def_Locais_Racks_Trechos!$A$49</f>
        <v>IA-20RaCtrl</v>
      </c>
      <c r="F291" s="58" t="str">
        <f t="array" ref="F291">INDEX(Def_Locais_Racks_Trechos!$B$2:$B$1019, MATCH(E291, Def_Locais_Racks_Trechos!$A$2:$A$1019, 0), 1)</f>
        <v>Sala Racks 19&amp;20</v>
      </c>
      <c r="G291" s="72" t="s">
        <v>186</v>
      </c>
      <c r="H291" s="76" t="s">
        <v>182</v>
      </c>
      <c r="I291" s="73"/>
      <c r="J291" s="73"/>
      <c r="K291" s="73"/>
      <c r="L291" s="73"/>
      <c r="M291" s="73"/>
      <c r="N291" s="73"/>
      <c r="O291" s="73"/>
    </row>
    <row r="292" ht="15.75" customHeight="1">
      <c r="A292" s="57" t="str">
        <f>Def_SecSub!$A$49</f>
        <v>IA-20RaCtrl</v>
      </c>
      <c r="B292" s="57" t="str">
        <f>Def_Equipamentos!$C$88</f>
        <v>CO-PSCtrl</v>
      </c>
      <c r="C292" s="6" t="s">
        <v>187</v>
      </c>
      <c r="D292" s="58" t="str">
        <f t="shared" si="1"/>
        <v>IA-20RaCtrl:CO-PSCtrl-SI3</v>
      </c>
      <c r="E292" s="57" t="str">
        <f>Def_Locais_Racks_Trechos!$A$49</f>
        <v>IA-20RaCtrl</v>
      </c>
      <c r="F292" s="58" t="str">
        <f t="array" ref="F292">INDEX(Def_Locais_Racks_Trechos!$B$2:$B$1019, MATCH(E292, Def_Locais_Racks_Trechos!$A$2:$A$1019, 0), 1)</f>
        <v>Sala Racks 19&amp;20</v>
      </c>
      <c r="G292" s="72" t="s">
        <v>188</v>
      </c>
      <c r="H292" s="76" t="s">
        <v>182</v>
      </c>
      <c r="I292" s="73"/>
      <c r="J292" s="73"/>
      <c r="K292" s="73"/>
      <c r="L292" s="73"/>
      <c r="M292" s="73"/>
      <c r="N292" s="73"/>
      <c r="O292" s="73"/>
    </row>
    <row r="293" ht="15.75" customHeight="1">
      <c r="A293" s="57" t="str">
        <f>Def_SecSub!$A$49</f>
        <v>IA-20RaCtrl</v>
      </c>
      <c r="B293" s="57" t="str">
        <f>Def_Equipamentos!$C$88</f>
        <v>CO-PSCtrl</v>
      </c>
      <c r="C293" s="6" t="s">
        <v>189</v>
      </c>
      <c r="D293" s="58" t="str">
        <f t="shared" si="1"/>
        <v>IA-20RaCtrl:CO-PSCtrl-SI4</v>
      </c>
      <c r="E293" s="57" t="str">
        <f>Def_Locais_Racks_Trechos!$A$49</f>
        <v>IA-20RaCtrl</v>
      </c>
      <c r="F293" s="58" t="str">
        <f t="array" ref="F293">INDEX(Def_Locais_Racks_Trechos!$B$2:$B$1019, MATCH(E293, Def_Locais_Racks_Trechos!$A$2:$A$1019, 0), 1)</f>
        <v>Sala Racks 19&amp;20</v>
      </c>
      <c r="G293" s="72" t="s">
        <v>190</v>
      </c>
      <c r="H293" s="76" t="s">
        <v>182</v>
      </c>
      <c r="I293" s="73"/>
      <c r="J293" s="73"/>
      <c r="K293" s="73"/>
      <c r="L293" s="73"/>
      <c r="M293" s="73"/>
      <c r="N293" s="73"/>
      <c r="O293" s="73"/>
    </row>
    <row r="294" ht="15.75" customHeight="1">
      <c r="A294" s="57" t="str">
        <f>Def_SecSub!$A$49</f>
        <v>IA-20RaCtrl</v>
      </c>
      <c r="B294" s="57" t="str">
        <f>Def_Equipamentos!$C$88</f>
        <v>CO-PSCtrl</v>
      </c>
      <c r="C294" s="6" t="s">
        <v>191</v>
      </c>
      <c r="D294" s="58" t="str">
        <f t="shared" si="1"/>
        <v>IA-20RaCtrl:CO-PSCtrl-SI5</v>
      </c>
      <c r="E294" s="57" t="str">
        <f>Def_Locais_Racks_Trechos!$A$49</f>
        <v>IA-20RaCtrl</v>
      </c>
      <c r="F294" s="58" t="str">
        <f t="array" ref="F294">INDEX(Def_Locais_Racks_Trechos!$B$2:$B$1019, MATCH(E294, Def_Locais_Racks_Trechos!$A$2:$A$1019, 0), 1)</f>
        <v>Sala Racks 19&amp;20</v>
      </c>
      <c r="G294" s="72" t="s">
        <v>193</v>
      </c>
      <c r="H294" s="76" t="s">
        <v>182</v>
      </c>
      <c r="I294" s="73"/>
      <c r="J294" s="73"/>
      <c r="K294" s="73"/>
      <c r="L294" s="73"/>
      <c r="M294" s="73"/>
      <c r="N294" s="73"/>
      <c r="O294" s="73"/>
    </row>
    <row r="295" ht="15.75" customHeight="1">
      <c r="A295" s="57" t="str">
        <f>Def_SecSub!$A$49</f>
        <v>IA-20RaCtrl</v>
      </c>
      <c r="B295" s="57" t="str">
        <f>Def_Equipamentos!$C$88</f>
        <v>CO-PSCtrl</v>
      </c>
      <c r="C295" s="6" t="s">
        <v>194</v>
      </c>
      <c r="D295" s="58" t="str">
        <f t="shared" si="1"/>
        <v>IA-20RaCtrl:CO-PSCtrl-SI6</v>
      </c>
      <c r="E295" s="57" t="str">
        <f>Def_Locais_Racks_Trechos!$A$49</f>
        <v>IA-20RaCtrl</v>
      </c>
      <c r="F295" s="58" t="str">
        <f t="array" ref="F295">INDEX(Def_Locais_Racks_Trechos!$B$2:$B$1019, MATCH(E295, Def_Locais_Racks_Trechos!$A$2:$A$1019, 0), 1)</f>
        <v>Sala Racks 19&amp;20</v>
      </c>
      <c r="G295" s="72" t="s">
        <v>196</v>
      </c>
      <c r="H295" s="76" t="s">
        <v>182</v>
      </c>
      <c r="I295" s="73"/>
      <c r="J295" s="73"/>
      <c r="K295" s="73"/>
      <c r="L295" s="73"/>
      <c r="M295" s="73"/>
      <c r="N295" s="73"/>
      <c r="O295" s="73"/>
    </row>
    <row r="296" ht="15.75" customHeight="1">
      <c r="A296" s="57" t="str">
        <f>Def_SecSub!$A$49</f>
        <v>IA-20RaCtrl</v>
      </c>
      <c r="B296" s="57" t="str">
        <f>Def_Equipamentos!$C$88</f>
        <v>CO-PSCtrl</v>
      </c>
      <c r="C296" s="6" t="s">
        <v>197</v>
      </c>
      <c r="D296" s="58" t="str">
        <f t="shared" si="1"/>
        <v>IA-20RaCtrl:CO-PSCtrl-SI7</v>
      </c>
      <c r="E296" s="57" t="str">
        <f>Def_Locais_Racks_Trechos!$A$49</f>
        <v>IA-20RaCtrl</v>
      </c>
      <c r="F296" s="58" t="str">
        <f t="array" ref="F296">INDEX(Def_Locais_Racks_Trechos!$B$2:$B$1019, MATCH(E296, Def_Locais_Racks_Trechos!$A$2:$A$1019, 0), 1)</f>
        <v>Sala Racks 19&amp;20</v>
      </c>
      <c r="G296" s="72" t="s">
        <v>198</v>
      </c>
      <c r="H296" s="76" t="s">
        <v>182</v>
      </c>
      <c r="I296" s="73"/>
      <c r="J296" s="73"/>
      <c r="K296" s="73"/>
      <c r="L296" s="73"/>
      <c r="M296" s="73"/>
      <c r="N296" s="73"/>
      <c r="O296" s="73"/>
    </row>
    <row r="297" ht="15.75" customHeight="1">
      <c r="A297" s="57" t="str">
        <f>Def_SecSub!$A$50</f>
        <v>PA-RaCtrl</v>
      </c>
      <c r="B297" s="57" t="str">
        <f>Def_Equipamentos!$C$88</f>
        <v>CO-PSCtrl</v>
      </c>
      <c r="C297" s="49"/>
      <c r="D297" s="58" t="str">
        <f t="shared" si="1"/>
        <v>PA-RaCtrl:CO-PSCtrl</v>
      </c>
      <c r="E297" s="57" t="str">
        <f>Def_Locais_Racks_Trechos!$A$50</f>
        <v>PA-RaCtrl</v>
      </c>
      <c r="F297" s="58" t="str">
        <f t="array" ref="F297">INDEX(Def_Locais_Racks_Trechos!$B$2:$B$1019, MATCH(E297, Def_Locais_Racks_Trechos!$A$2:$A$1019, 0), 1)</f>
        <v>Sala de Fontes</v>
      </c>
      <c r="G297" s="73" t="str">
        <f t="array" ref="G297">INDEX(Def_Locais_Racks_Trechos!$C$2:$C$1019, MATCH(E297, Def_Locais_Racks_Trechos!$A$2:$A$1019, 0), 1)</f>
        <v/>
      </c>
      <c r="H297" s="76"/>
      <c r="I297" s="73"/>
      <c r="J297" s="73"/>
      <c r="K297" s="73"/>
      <c r="L297" s="73"/>
      <c r="M297" s="73"/>
      <c r="N297" s="73"/>
      <c r="O297" s="73"/>
    </row>
    <row r="298" ht="15.75" customHeight="1">
      <c r="A298" s="57" t="str">
        <f>Def_SecSub!$A$53</f>
        <v>PA-RaPSB02</v>
      </c>
      <c r="B298" s="57" t="str">
        <f>Def_Equipamentos!$C$88</f>
        <v>CO-PSCtrl</v>
      </c>
      <c r="C298" s="6" t="s">
        <v>183</v>
      </c>
      <c r="D298" s="58" t="str">
        <f t="shared" si="1"/>
        <v>PA-RaPSB02:CO-PSCtrl-SI1</v>
      </c>
      <c r="E298" s="57" t="str">
        <f>Def_Locais_Racks_Trechos!$A$53</f>
        <v>PA-RaPSB02</v>
      </c>
      <c r="F298" s="58" t="str">
        <f t="array" ref="F298">INDEX(Def_Locais_Racks_Trechos!$B$2:$B$1019, MATCH(E298, Def_Locais_Racks_Trechos!$A$2:$A$1019, 0), 1)</f>
        <v>Sala de Fontes</v>
      </c>
      <c r="G298" s="73" t="str">
        <f t="array" ref="G298">INDEX(Def_Locais_Racks_Trechos!$C$2:$C$1019, MATCH(E298, Def_Locais_Racks_Trechos!$A$2:$A$1019, 0), 1)</f>
        <v>Storage Ring Sextupoles</v>
      </c>
      <c r="H298" s="76" t="s">
        <v>182</v>
      </c>
      <c r="I298" s="73"/>
      <c r="J298" s="73"/>
      <c r="K298" s="73"/>
      <c r="L298" s="73"/>
      <c r="M298" s="73"/>
      <c r="N298" s="73"/>
      <c r="O298" s="73"/>
    </row>
    <row r="299" ht="15.75" customHeight="1">
      <c r="A299" s="57" t="str">
        <f>Def_SecSub!$A$53</f>
        <v>PA-RaPSB02</v>
      </c>
      <c r="B299" s="57" t="str">
        <f>Def_Equipamentos!$C$88</f>
        <v>CO-PSCtrl</v>
      </c>
      <c r="C299" s="6" t="s">
        <v>185</v>
      </c>
      <c r="D299" s="58" t="str">
        <f t="shared" si="1"/>
        <v>PA-RaPSB02:CO-PSCtrl-SI2</v>
      </c>
      <c r="E299" s="57" t="str">
        <f>Def_Locais_Racks_Trechos!$A$53</f>
        <v>PA-RaPSB02</v>
      </c>
      <c r="F299" s="58" t="str">
        <f t="array" ref="F299">INDEX(Def_Locais_Racks_Trechos!$B$2:$B$1019, MATCH(E299, Def_Locais_Racks_Trechos!$A$2:$A$1019, 0), 1)</f>
        <v>Sala de Fontes</v>
      </c>
      <c r="G299" s="73" t="str">
        <f t="array" ref="G299">INDEX(Def_Locais_Racks_Trechos!$C$2:$C$1019, MATCH(E299, Def_Locais_Racks_Trechos!$A$2:$A$1019, 0), 1)</f>
        <v>Storage Ring Sextupoles</v>
      </c>
      <c r="H299" s="76" t="s">
        <v>182</v>
      </c>
      <c r="I299" s="73"/>
      <c r="J299" s="73"/>
      <c r="K299" s="73"/>
      <c r="L299" s="73"/>
      <c r="M299" s="73"/>
      <c r="N299" s="73"/>
      <c r="O299" s="73"/>
    </row>
    <row r="300" ht="15.75" customHeight="1">
      <c r="A300" s="57" t="str">
        <f>Def_SecSub!$A$54</f>
        <v>PA-RaPSB06</v>
      </c>
      <c r="B300" s="57" t="str">
        <f>Def_Equipamentos!$C$88</f>
        <v>CO-PSCtrl</v>
      </c>
      <c r="C300" s="6" t="s">
        <v>183</v>
      </c>
      <c r="D300" s="58" t="str">
        <f t="shared" si="1"/>
        <v>PA-RaPSB06:CO-PSCtrl-SI1</v>
      </c>
      <c r="E300" s="57" t="str">
        <f>Def_Locais_Racks_Trechos!$A$54</f>
        <v>PA-RaPSB06</v>
      </c>
      <c r="F300" s="58" t="str">
        <f t="array" ref="F300">INDEX(Def_Locais_Racks_Trechos!$B$2:$B$1019, MATCH(E300, Def_Locais_Racks_Trechos!$A$2:$A$1019, 0), 1)</f>
        <v>Sala de Fontes</v>
      </c>
      <c r="G300" s="73" t="str">
        <f t="array" ref="G300">INDEX(Def_Locais_Racks_Trechos!$C$2:$C$1019, MATCH(E300, Def_Locais_Racks_Trechos!$A$2:$A$1019, 0), 1)</f>
        <v>Storage Ring Sextupoles</v>
      </c>
      <c r="H300" s="76" t="s">
        <v>182</v>
      </c>
      <c r="I300" s="73"/>
      <c r="J300" s="73"/>
      <c r="K300" s="73"/>
      <c r="L300" s="73"/>
      <c r="M300" s="73"/>
      <c r="N300" s="73"/>
      <c r="O300" s="73"/>
    </row>
    <row r="301" ht="15.75" customHeight="1">
      <c r="A301" s="57" t="str">
        <f>Def_SecSub!$A$54</f>
        <v>PA-RaPSB06</v>
      </c>
      <c r="B301" s="57" t="str">
        <f>Def_Equipamentos!$C$88</f>
        <v>CO-PSCtrl</v>
      </c>
      <c r="C301" s="6" t="s">
        <v>185</v>
      </c>
      <c r="D301" s="58" t="str">
        <f t="shared" si="1"/>
        <v>PA-RaPSB06:CO-PSCtrl-SI2</v>
      </c>
      <c r="E301" s="57" t="str">
        <f>Def_Locais_Racks_Trechos!$A$54</f>
        <v>PA-RaPSB06</v>
      </c>
      <c r="F301" s="58" t="str">
        <f t="array" ref="F301">INDEX(Def_Locais_Racks_Trechos!$B$2:$B$1019, MATCH(E301, Def_Locais_Racks_Trechos!$A$2:$A$1019, 0), 1)</f>
        <v>Sala de Fontes</v>
      </c>
      <c r="G301" s="73" t="str">
        <f t="array" ref="G301">INDEX(Def_Locais_Racks_Trechos!$C$2:$C$1019, MATCH(E301, Def_Locais_Racks_Trechos!$A$2:$A$1019, 0), 1)</f>
        <v>Storage Ring Sextupoles</v>
      </c>
      <c r="H301" s="76" t="s">
        <v>182</v>
      </c>
      <c r="I301" s="73"/>
      <c r="J301" s="73"/>
      <c r="K301" s="73"/>
      <c r="L301" s="73"/>
      <c r="M301" s="73"/>
      <c r="N301" s="73"/>
      <c r="O301" s="73"/>
    </row>
    <row r="302" ht="15.75" customHeight="1">
      <c r="A302" s="57" t="str">
        <f>Def_SecSub!$A$55</f>
        <v>PA-RaPSB09</v>
      </c>
      <c r="B302" s="57" t="str">
        <f>Def_Equipamentos!$C$88</f>
        <v>CO-PSCtrl</v>
      </c>
      <c r="C302" s="6" t="s">
        <v>183</v>
      </c>
      <c r="D302" s="58" t="str">
        <f t="shared" si="1"/>
        <v>PA-RaPSB09:CO-PSCtrl-SI1</v>
      </c>
      <c r="E302" s="57" t="str">
        <f>Def_Locais_Racks_Trechos!$A$55</f>
        <v>PA-RaPSB09</v>
      </c>
      <c r="F302" s="58" t="str">
        <f t="array" ref="F302">INDEX(Def_Locais_Racks_Trechos!$B$2:$B$1019, MATCH(E302, Def_Locais_Racks_Trechos!$A$2:$A$1019, 0), 1)</f>
        <v>Sala de Fontes</v>
      </c>
      <c r="G302" s="73" t="str">
        <f t="array" ref="G302">INDEX(Def_Locais_Racks_Trechos!$C$2:$C$1019, MATCH(E302, Def_Locais_Racks_Trechos!$A$2:$A$1019, 0), 1)</f>
        <v>Storage Ring Sextupoles</v>
      </c>
      <c r="H302" s="76" t="s">
        <v>182</v>
      </c>
      <c r="I302" s="73"/>
      <c r="J302" s="73"/>
      <c r="K302" s="73"/>
      <c r="L302" s="73"/>
      <c r="M302" s="73"/>
      <c r="N302" s="73"/>
      <c r="O302" s="73"/>
    </row>
    <row r="303" ht="15.75" customHeight="1">
      <c r="A303" s="57" t="str">
        <f>Def_SecSub!$A$55</f>
        <v>PA-RaPSB09</v>
      </c>
      <c r="B303" s="57" t="str">
        <f>Def_Equipamentos!$C$88</f>
        <v>CO-PSCtrl</v>
      </c>
      <c r="C303" s="6" t="s">
        <v>185</v>
      </c>
      <c r="D303" s="58" t="str">
        <f t="shared" si="1"/>
        <v>PA-RaPSB09:CO-PSCtrl-SI2</v>
      </c>
      <c r="E303" s="57" t="str">
        <f>Def_Locais_Racks_Trechos!$A$55</f>
        <v>PA-RaPSB09</v>
      </c>
      <c r="F303" s="58" t="str">
        <f t="array" ref="F303">INDEX(Def_Locais_Racks_Trechos!$B$2:$B$1019, MATCH(E303, Def_Locais_Racks_Trechos!$A$2:$A$1019, 0), 1)</f>
        <v>Sala de Fontes</v>
      </c>
      <c r="G303" s="73" t="str">
        <f t="array" ref="G303">INDEX(Def_Locais_Racks_Trechos!$C$2:$C$1019, MATCH(E303, Def_Locais_Racks_Trechos!$A$2:$A$1019, 0), 1)</f>
        <v>Storage Ring Sextupoles</v>
      </c>
      <c r="H303" s="76" t="s">
        <v>182</v>
      </c>
      <c r="I303" s="73"/>
      <c r="J303" s="73"/>
      <c r="K303" s="73"/>
      <c r="L303" s="73"/>
      <c r="M303" s="73"/>
      <c r="N303" s="73"/>
      <c r="O303" s="73"/>
    </row>
    <row r="304" ht="15.75" customHeight="1">
      <c r="A304" s="57" t="str">
        <f>Def_SecSub!$A$56</f>
        <v>PA-RaPSA02</v>
      </c>
      <c r="B304" s="57" t="str">
        <f>Def_Equipamentos!$C$88</f>
        <v>CO-PSCtrl</v>
      </c>
      <c r="C304" s="6" t="s">
        <v>183</v>
      </c>
      <c r="D304" s="58" t="str">
        <f t="shared" si="1"/>
        <v>PA-RaPSA02:CO-PSCtrl-SI1</v>
      </c>
      <c r="E304" s="57" t="str">
        <f>Def_Locais_Racks_Trechos!$A$56</f>
        <v>PA-RaPSA02</v>
      </c>
      <c r="F304" s="58" t="str">
        <f t="array" ref="F304">INDEX(Def_Locais_Racks_Trechos!$B$2:$B$1019, MATCH(E304, Def_Locais_Racks_Trechos!$A$2:$A$1019, 0), 1)</f>
        <v>Sala de Fontes</v>
      </c>
      <c r="G304" s="73" t="str">
        <f t="array" ref="G304">INDEX(Def_Locais_Racks_Trechos!$C$2:$C$1019, MATCH(E304, Def_Locais_Racks_Trechos!$A$2:$A$1019, 0), 1)</f>
        <v>Storage Ring Quadrupoles</v>
      </c>
      <c r="H304" s="76" t="s">
        <v>182</v>
      </c>
      <c r="I304" s="73"/>
      <c r="J304" s="73"/>
      <c r="K304" s="73"/>
      <c r="L304" s="73"/>
      <c r="M304" s="73"/>
      <c r="N304" s="73"/>
      <c r="O304" s="73"/>
    </row>
    <row r="305" ht="15.75" customHeight="1">
      <c r="A305" s="57" t="str">
        <f>Def_SecSub!$A$56</f>
        <v>PA-RaPSA02</v>
      </c>
      <c r="B305" s="57" t="str">
        <f>Def_Equipamentos!$C$88</f>
        <v>CO-PSCtrl</v>
      </c>
      <c r="C305" s="6" t="s">
        <v>185</v>
      </c>
      <c r="D305" s="58" t="str">
        <f t="shared" si="1"/>
        <v>PA-RaPSA02:CO-PSCtrl-SI2</v>
      </c>
      <c r="E305" s="57" t="str">
        <f>Def_Locais_Racks_Trechos!$A$56</f>
        <v>PA-RaPSA02</v>
      </c>
      <c r="F305" s="58" t="str">
        <f t="array" ref="F305">INDEX(Def_Locais_Racks_Trechos!$B$2:$B$1019, MATCH(E305, Def_Locais_Racks_Trechos!$A$2:$A$1019, 0), 1)</f>
        <v>Sala de Fontes</v>
      </c>
      <c r="G305" s="73" t="str">
        <f t="array" ref="G305">INDEX(Def_Locais_Racks_Trechos!$C$2:$C$1019, MATCH(E305, Def_Locais_Racks_Trechos!$A$2:$A$1019, 0), 1)</f>
        <v>Storage Ring Quadrupoles</v>
      </c>
      <c r="H305" s="76" t="s">
        <v>182</v>
      </c>
      <c r="I305" s="73"/>
      <c r="J305" s="73"/>
      <c r="K305" s="73"/>
      <c r="L305" s="73"/>
      <c r="M305" s="73"/>
      <c r="N305" s="73"/>
      <c r="O305" s="73"/>
    </row>
    <row r="306" ht="15.75" customHeight="1">
      <c r="A306" s="57" t="str">
        <f>Def_SecSub!$A$57</f>
        <v>PA-RaPSA05</v>
      </c>
      <c r="B306" s="57" t="str">
        <f>Def_Equipamentos!$C$88</f>
        <v>CO-PSCtrl</v>
      </c>
      <c r="C306" s="6" t="s">
        <v>183</v>
      </c>
      <c r="D306" s="58" t="str">
        <f t="shared" si="1"/>
        <v>PA-RaPSA05:CO-PSCtrl-SI1</v>
      </c>
      <c r="E306" s="57" t="str">
        <f>Def_Locais_Racks_Trechos!$A$57</f>
        <v>PA-RaPSA05</v>
      </c>
      <c r="F306" s="58" t="str">
        <f t="array" ref="F306">INDEX(Def_Locais_Racks_Trechos!$B$2:$B$1019, MATCH(E306, Def_Locais_Racks_Trechos!$A$2:$A$1019, 0), 1)</f>
        <v>Sala de Fontes</v>
      </c>
      <c r="G306" s="73" t="str">
        <f t="array" ref="G306">INDEX(Def_Locais_Racks_Trechos!$C$2:$C$1019, MATCH(E306, Def_Locais_Racks_Trechos!$A$2:$A$1019, 0), 1)</f>
        <v>Storage Ring Quadrupoles</v>
      </c>
      <c r="H306" s="76" t="s">
        <v>182</v>
      </c>
      <c r="I306" s="73"/>
      <c r="J306" s="73"/>
      <c r="K306" s="73"/>
      <c r="L306" s="73"/>
      <c r="M306" s="73"/>
      <c r="N306" s="73"/>
      <c r="O306" s="73"/>
    </row>
    <row r="307" ht="15.75" customHeight="1">
      <c r="A307" s="57" t="str">
        <f>Def_SecSub!$A$57</f>
        <v>PA-RaPSA05</v>
      </c>
      <c r="B307" s="57" t="str">
        <f>Def_Equipamentos!$C$88</f>
        <v>CO-PSCtrl</v>
      </c>
      <c r="C307" s="6" t="s">
        <v>185</v>
      </c>
      <c r="D307" s="58" t="str">
        <f t="shared" si="1"/>
        <v>PA-RaPSA05:CO-PSCtrl-SI2</v>
      </c>
      <c r="E307" s="57" t="str">
        <f>Def_Locais_Racks_Trechos!$A$57</f>
        <v>PA-RaPSA05</v>
      </c>
      <c r="F307" s="58" t="str">
        <f t="array" ref="F307">INDEX(Def_Locais_Racks_Trechos!$B$2:$B$1019, MATCH(E307, Def_Locais_Racks_Trechos!$A$2:$A$1019, 0), 1)</f>
        <v>Sala de Fontes</v>
      </c>
      <c r="G307" s="73" t="str">
        <f t="array" ref="G307">INDEX(Def_Locais_Racks_Trechos!$C$2:$C$1019, MATCH(E307, Def_Locais_Racks_Trechos!$A$2:$A$1019, 0), 1)</f>
        <v>Storage Ring Quadrupoles</v>
      </c>
      <c r="H307" s="76" t="s">
        <v>182</v>
      </c>
      <c r="I307" s="73"/>
      <c r="J307" s="73"/>
      <c r="K307" s="73"/>
      <c r="L307" s="73"/>
      <c r="M307" s="73"/>
      <c r="N307" s="73"/>
      <c r="O307" s="73"/>
    </row>
    <row r="308" ht="15.75" customHeight="1">
      <c r="A308" s="57" t="str">
        <f>Def_SecSub!$A$58</f>
        <v>PA-RaPSD04</v>
      </c>
      <c r="B308" s="57" t="str">
        <f>Def_Equipamentos!$C$88</f>
        <v>CO-PSCtrl</v>
      </c>
      <c r="C308" s="6" t="s">
        <v>183</v>
      </c>
      <c r="D308" s="58" t="str">
        <f t="shared" si="1"/>
        <v>PA-RaPSD04:CO-PSCtrl-SI1</v>
      </c>
      <c r="E308" s="57" t="str">
        <f>Def_Locais_Racks_Trechos!$A$58</f>
        <v>PA-RaPSD04</v>
      </c>
      <c r="F308" s="58" t="str">
        <f t="array" ref="F308">INDEX(Def_Locais_Racks_Trechos!$B$2:$B$1019, MATCH(E308, Def_Locais_Racks_Trechos!$A$2:$A$1019, 0), 1)</f>
        <v>Sala de Fontes</v>
      </c>
      <c r="G308" s="73" t="str">
        <f t="array" ref="G308">INDEX(Def_Locais_Racks_Trechos!$C$2:$C$1019, MATCH(E308, Def_Locais_Racks_Trechos!$A$2:$A$1019, 0), 1)</f>
        <v>Storage Ring Dipoles</v>
      </c>
      <c r="H308" s="76" t="s">
        <v>182</v>
      </c>
      <c r="I308" s="73"/>
      <c r="J308" s="73"/>
      <c r="K308" s="73"/>
      <c r="L308" s="73"/>
      <c r="M308" s="73"/>
      <c r="N308" s="73"/>
      <c r="O308" s="73"/>
    </row>
    <row r="309" ht="15.75" customHeight="1">
      <c r="A309" s="57" t="str">
        <f>Def_SecSub!$A$58</f>
        <v>PA-RaPSD04</v>
      </c>
      <c r="B309" s="57" t="str">
        <f>Def_Equipamentos!$C$88</f>
        <v>CO-PSCtrl</v>
      </c>
      <c r="C309" s="6" t="s">
        <v>185</v>
      </c>
      <c r="D309" s="58" t="str">
        <f t="shared" si="1"/>
        <v>PA-RaPSD04:CO-PSCtrl-SI2</v>
      </c>
      <c r="E309" s="57" t="str">
        <f>Def_Locais_Racks_Trechos!$A$58</f>
        <v>PA-RaPSD04</v>
      </c>
      <c r="F309" s="58" t="str">
        <f t="array" ref="F309">INDEX(Def_Locais_Racks_Trechos!$B$2:$B$1019, MATCH(E309, Def_Locais_Racks_Trechos!$A$2:$A$1019, 0), 1)</f>
        <v>Sala de Fontes</v>
      </c>
      <c r="G309" s="73" t="str">
        <f t="array" ref="G309">INDEX(Def_Locais_Racks_Trechos!$C$2:$C$1019, MATCH(E309, Def_Locais_Racks_Trechos!$A$2:$A$1019, 0), 1)</f>
        <v>Storage Ring Dipoles</v>
      </c>
      <c r="H309" s="76" t="s">
        <v>182</v>
      </c>
      <c r="I309" s="73"/>
      <c r="J309" s="73"/>
      <c r="K309" s="73"/>
      <c r="L309" s="73"/>
      <c r="M309" s="73"/>
      <c r="N309" s="73"/>
      <c r="O309" s="73"/>
    </row>
    <row r="310" ht="15.75" customHeight="1">
      <c r="A310" s="57" t="str">
        <f>Def_SecSub!$A$61</f>
        <v>PA-RaPSF05</v>
      </c>
      <c r="B310" s="57" t="str">
        <f>Def_Equipamentos!$C$88</f>
        <v>CO-PSCtrl</v>
      </c>
      <c r="C310" s="6" t="s">
        <v>77</v>
      </c>
      <c r="D310" s="58" t="str">
        <f t="shared" si="1"/>
        <v>PA-RaPSF05:CO-PSCtrl-BO</v>
      </c>
      <c r="E310" s="57" t="str">
        <f>Def_Locais_Racks_Trechos!$A$61</f>
        <v>PA-RaPSF05</v>
      </c>
      <c r="F310" s="58" t="str">
        <f t="array" ref="F310">INDEX(Def_Locais_Racks_Trechos!$B$2:$B$1019, MATCH(E310, Def_Locais_Racks_Trechos!$A$2:$A$1019, 0), 1)</f>
        <v>Sala de Fontes</v>
      </c>
      <c r="G310" s="73" t="str">
        <f t="array" ref="G310">INDEX(Def_Locais_Racks_Trechos!$C$2:$C$1019, MATCH(E310, Def_Locais_Racks_Trechos!$A$2:$A$1019, 0), 1)</f>
        <v>Booster Dipoles (Rack Group 2)</v>
      </c>
      <c r="H310" s="73"/>
      <c r="I310" s="73"/>
      <c r="J310" s="73"/>
      <c r="K310" s="73"/>
      <c r="L310" s="73"/>
      <c r="M310" s="73"/>
      <c r="N310" s="73"/>
      <c r="O310" s="73"/>
    </row>
    <row r="311" ht="15.75" customHeight="1">
      <c r="A311" s="57" t="str">
        <f>Def_SecSub!$A$59</f>
        <v>PA-RaPSC03</v>
      </c>
      <c r="B311" s="57" t="str">
        <f>Def_Equipamentos!$C$88</f>
        <v>CO-PSCtrl</v>
      </c>
      <c r="C311" s="6" t="s">
        <v>655</v>
      </c>
      <c r="D311" s="58" t="str">
        <f t="shared" si="1"/>
        <v>PA-RaPSC03:CO-PSCtrl-BO1</v>
      </c>
      <c r="E311" s="57" t="str">
        <f>Def_Locais_Racks_Trechos!$A$59</f>
        <v>PA-RaPSC03</v>
      </c>
      <c r="F311" s="58" t="str">
        <f t="array" ref="F311">INDEX(Def_Locais_Racks_Trechos!$B$2:$B$1019, MATCH(E311, Def_Locais_Racks_Trechos!$A$2:$A$1019, 0), 1)</f>
        <v>Sala de Fontes</v>
      </c>
      <c r="G311" s="73" t="str">
        <f t="array" ref="G311">INDEX(Def_Locais_Racks_Trechos!$C$2:$C$1019, MATCH(E311, Def_Locais_Racks_Trechos!$A$2:$A$1019, 0), 1)</f>
        <v>Booster Quadrupoles and Sexupoles</v>
      </c>
      <c r="H311" s="73"/>
      <c r="I311" s="73"/>
      <c r="J311" s="73"/>
      <c r="K311" s="73"/>
      <c r="L311" s="73"/>
      <c r="M311" s="73"/>
      <c r="N311" s="73"/>
      <c r="O311" s="73"/>
    </row>
    <row r="312" ht="15.75" customHeight="1">
      <c r="A312" s="57" t="str">
        <f>Def_SecSub!$A$59</f>
        <v>PA-RaPSC03</v>
      </c>
      <c r="B312" s="57" t="str">
        <f>Def_Equipamentos!$C$88</f>
        <v>CO-PSCtrl</v>
      </c>
      <c r="C312" s="6" t="s">
        <v>656</v>
      </c>
      <c r="D312" s="58" t="str">
        <f t="shared" si="1"/>
        <v>PA-RaPSC03:CO-PSCtrl-BO2</v>
      </c>
      <c r="E312" s="57" t="str">
        <f>Def_Locais_Racks_Trechos!$A$59</f>
        <v>PA-RaPSC03</v>
      </c>
      <c r="F312" s="58" t="str">
        <f t="array" ref="F312">INDEX(Def_Locais_Racks_Trechos!$B$2:$B$1019, MATCH(E312, Def_Locais_Racks_Trechos!$A$2:$A$1019, 0), 1)</f>
        <v>Sala de Fontes</v>
      </c>
      <c r="G312" s="73" t="str">
        <f t="array" ref="G312">INDEX(Def_Locais_Racks_Trechos!$C$2:$C$1019, MATCH(E312, Def_Locais_Racks_Trechos!$A$2:$A$1019, 0), 1)</f>
        <v>Booster Quadrupoles and Sexupoles</v>
      </c>
      <c r="H312" s="73"/>
      <c r="I312" s="73"/>
      <c r="J312" s="73"/>
      <c r="K312" s="73"/>
      <c r="L312" s="73"/>
      <c r="M312" s="73"/>
      <c r="N312" s="73"/>
      <c r="O312" s="73"/>
    </row>
    <row r="313" ht="15.75" customHeight="1">
      <c r="A313" s="57" t="str">
        <f>Def_SecSub!$A$59</f>
        <v>PA-RaPSC03</v>
      </c>
      <c r="B313" s="57" t="str">
        <f>Def_Equipamentos!$C$88</f>
        <v>CO-PSCtrl</v>
      </c>
      <c r="C313" s="6" t="s">
        <v>658</v>
      </c>
      <c r="D313" s="58" t="str">
        <f t="shared" si="1"/>
        <v>PA-RaPSC03:CO-PSCtrl-BO3</v>
      </c>
      <c r="E313" s="57" t="str">
        <f>Def_Locais_Racks_Trechos!$A$59</f>
        <v>PA-RaPSC03</v>
      </c>
      <c r="F313" s="58" t="str">
        <f t="array" ref="F313">INDEX(Def_Locais_Racks_Trechos!$B$2:$B$1019, MATCH(E313, Def_Locais_Racks_Trechos!$A$2:$A$1019, 0), 1)</f>
        <v>Sala de Fontes</v>
      </c>
      <c r="G313" s="73" t="str">
        <f t="array" ref="G313">INDEX(Def_Locais_Racks_Trechos!$C$2:$C$1019, MATCH(E313, Def_Locais_Racks_Trechos!$A$2:$A$1019, 0), 1)</f>
        <v>Booster Quadrupoles and Sexupoles</v>
      </c>
      <c r="H313" s="73"/>
      <c r="I313" s="73"/>
      <c r="J313" s="73"/>
      <c r="K313" s="73"/>
      <c r="L313" s="73"/>
      <c r="M313" s="73"/>
      <c r="N313" s="73"/>
      <c r="O313" s="73"/>
    </row>
    <row r="314" ht="15.75" customHeight="1">
      <c r="A314" s="57" t="str">
        <f>Def_SecSub!$A$59</f>
        <v>PA-RaPSC03</v>
      </c>
      <c r="B314" s="57" t="str">
        <f>Def_Equipamentos!$C$88</f>
        <v>CO-PSCtrl</v>
      </c>
      <c r="C314" s="6" t="s">
        <v>659</v>
      </c>
      <c r="D314" s="58" t="str">
        <f t="shared" si="1"/>
        <v>PA-RaPSC03:CO-PSCtrl-BO4</v>
      </c>
      <c r="E314" s="57" t="str">
        <f>Def_Locais_Racks_Trechos!$A$59</f>
        <v>PA-RaPSC03</v>
      </c>
      <c r="F314" s="58" t="str">
        <f t="array" ref="F314">INDEX(Def_Locais_Racks_Trechos!$B$2:$B$1019, MATCH(E314, Def_Locais_Racks_Trechos!$A$2:$A$1019, 0), 1)</f>
        <v>Sala de Fontes</v>
      </c>
      <c r="G314" s="73" t="str">
        <f t="array" ref="G314">INDEX(Def_Locais_Racks_Trechos!$C$2:$C$1019, MATCH(E314, Def_Locais_Racks_Trechos!$A$2:$A$1019, 0), 1)</f>
        <v>Booster Quadrupoles and Sexupoles</v>
      </c>
      <c r="H314" s="73"/>
      <c r="I314" s="73"/>
      <c r="J314" s="73"/>
      <c r="K314" s="73"/>
      <c r="L314" s="73"/>
      <c r="M314" s="73"/>
      <c r="N314" s="73"/>
      <c r="O314" s="73"/>
    </row>
    <row r="315" ht="15.75" customHeight="1">
      <c r="A315" s="57" t="str">
        <f>Def_SecSub!$A$60</f>
        <v>PA-RaPSE05</v>
      </c>
      <c r="B315" s="57" t="str">
        <f>Def_Equipamentos!$C$88</f>
        <v>CO-PSCtrl</v>
      </c>
      <c r="C315" s="6" t="s">
        <v>77</v>
      </c>
      <c r="D315" s="58" t="str">
        <f t="shared" si="1"/>
        <v>PA-RaPSE05:CO-PSCtrl-BO</v>
      </c>
      <c r="E315" s="57" t="str">
        <f>Def_Locais_Racks_Trechos!$A$60</f>
        <v>PA-RaPSE05</v>
      </c>
      <c r="F315" s="58" t="str">
        <f t="array" ref="F315">INDEX(Def_Locais_Racks_Trechos!$B$2:$B$1019, MATCH(E315, Def_Locais_Racks_Trechos!$A$2:$A$1019, 0), 1)</f>
        <v>Sala de Fontes</v>
      </c>
      <c r="G315" s="73" t="str">
        <f t="array" ref="G315">INDEX(Def_Locais_Racks_Trechos!$C$2:$C$1019, MATCH(E315, Def_Locais_Racks_Trechos!$A$2:$A$1019, 0), 1)</f>
        <v>Booster Dipoles (Rack Group 1)</v>
      </c>
      <c r="H315" s="73"/>
      <c r="I315" s="73"/>
      <c r="J315" s="73"/>
      <c r="K315" s="73"/>
      <c r="L315" s="73"/>
      <c r="M315" s="73"/>
      <c r="N315" s="73"/>
      <c r="O315" s="73"/>
    </row>
    <row r="316" ht="15.75" customHeight="1">
      <c r="A316" s="57" t="str">
        <f>Def_SecSub!$A$52</f>
        <v>LA-RaCtrl</v>
      </c>
      <c r="B316" s="57" t="str">
        <f>Def_Equipamentos!$C$88</f>
        <v>CO-PSCtrl</v>
      </c>
      <c r="C316" s="6" t="s">
        <v>661</v>
      </c>
      <c r="D316" s="58" t="str">
        <f t="shared" si="1"/>
        <v>LA-RaCtrl:CO-PSCtrl-TB1</v>
      </c>
      <c r="E316" s="57" t="str">
        <f>Def_Locais_Racks_Trechos!$A$52</f>
        <v>LA-RaCtrl</v>
      </c>
      <c r="F316" s="58" t="str">
        <f t="array" ref="F316">INDEX(Def_Locais_Racks_Trechos!$B$2:$B$1019, MATCH(E316, Def_Locais_Racks_Trechos!$A$2:$A$1019, 0), 1)</f>
        <v>Sala Racks do LINAC</v>
      </c>
      <c r="G316" s="76" t="s">
        <v>182</v>
      </c>
      <c r="H316" s="73"/>
      <c r="I316" s="73"/>
      <c r="J316" s="73"/>
      <c r="K316" s="73"/>
      <c r="L316" s="73"/>
      <c r="M316" s="73"/>
      <c r="N316" s="73"/>
      <c r="O316" s="73"/>
    </row>
    <row r="317" ht="15.75" customHeight="1">
      <c r="A317" s="57" t="str">
        <f>Def_SecSub!$A$52</f>
        <v>LA-RaCtrl</v>
      </c>
      <c r="B317" s="57" t="str">
        <f>Def_Equipamentos!$C$88</f>
        <v>CO-PSCtrl</v>
      </c>
      <c r="C317" s="6" t="s">
        <v>663</v>
      </c>
      <c r="D317" s="58" t="str">
        <f t="shared" si="1"/>
        <v>LA-RaCtrl:CO-PSCtrl-TB2</v>
      </c>
      <c r="E317" s="57" t="str">
        <f>Def_Locais_Racks_Trechos!$A$52</f>
        <v>LA-RaCtrl</v>
      </c>
      <c r="F317" s="58" t="str">
        <f t="array" ref="F317">INDEX(Def_Locais_Racks_Trechos!$B$2:$B$1019, MATCH(E317, Def_Locais_Racks_Trechos!$A$2:$A$1019, 0), 1)</f>
        <v>Sala Racks do LINAC</v>
      </c>
      <c r="G317" s="76" t="s">
        <v>182</v>
      </c>
      <c r="H317" s="73"/>
      <c r="I317" s="73"/>
      <c r="J317" s="73"/>
      <c r="K317" s="73"/>
      <c r="L317" s="73"/>
      <c r="M317" s="73"/>
      <c r="N317" s="73"/>
      <c r="O317" s="73"/>
    </row>
    <row r="318" ht="15.75" customHeight="1">
      <c r="A318" s="57" t="str">
        <f>Def_SecSub!$A$52</f>
        <v>LA-RaCtrl</v>
      </c>
      <c r="B318" s="57" t="str">
        <f>Def_Equipamentos!$C$88</f>
        <v>CO-PSCtrl</v>
      </c>
      <c r="C318" s="6" t="s">
        <v>664</v>
      </c>
      <c r="D318" s="58" t="str">
        <f t="shared" si="1"/>
        <v>LA-RaCtrl:CO-PSCtrl-TB3</v>
      </c>
      <c r="E318" s="57" t="str">
        <f>Def_Locais_Racks_Trechos!$A$52</f>
        <v>LA-RaCtrl</v>
      </c>
      <c r="F318" s="58" t="str">
        <f t="array" ref="F318">INDEX(Def_Locais_Racks_Trechos!$B$2:$B$1019, MATCH(E318, Def_Locais_Racks_Trechos!$A$2:$A$1019, 0), 1)</f>
        <v>Sala Racks do LINAC</v>
      </c>
      <c r="G318" s="76" t="s">
        <v>182</v>
      </c>
      <c r="H318" s="73"/>
      <c r="I318" s="73"/>
      <c r="J318" s="73"/>
      <c r="K318" s="73"/>
      <c r="L318" s="73"/>
      <c r="M318" s="73"/>
      <c r="N318" s="73"/>
      <c r="O318" s="73"/>
    </row>
    <row r="319" ht="15.75" customHeight="1">
      <c r="A319" s="57" t="str">
        <f>Def_SecSub!$A$52</f>
        <v>LA-RaCtrl</v>
      </c>
      <c r="B319" s="57" t="str">
        <f>Def_Equipamentos!$C$88</f>
        <v>CO-PSCtrl</v>
      </c>
      <c r="C319" s="6" t="s">
        <v>665</v>
      </c>
      <c r="D319" s="58" t="str">
        <f t="shared" si="1"/>
        <v>LA-RaCtrl:CO-PSCtrl-TS1</v>
      </c>
      <c r="E319" s="57" t="str">
        <f>Def_Locais_Racks_Trechos!$A$52</f>
        <v>LA-RaCtrl</v>
      </c>
      <c r="F319" s="58" t="str">
        <f t="array" ref="F319">INDEX(Def_Locais_Racks_Trechos!$B$2:$B$1019, MATCH(E319, Def_Locais_Racks_Trechos!$A$2:$A$1019, 0), 1)</f>
        <v>Sala Racks do LINAC</v>
      </c>
      <c r="G319" s="76" t="s">
        <v>182</v>
      </c>
      <c r="H319" s="73"/>
      <c r="I319" s="73"/>
      <c r="J319" s="73"/>
      <c r="K319" s="73"/>
      <c r="L319" s="73"/>
      <c r="M319" s="73"/>
      <c r="N319" s="73"/>
      <c r="O319" s="73"/>
    </row>
    <row r="320" ht="15.75" customHeight="1">
      <c r="A320" s="57" t="str">
        <f>Def_SecSub!$A$52</f>
        <v>LA-RaCtrl</v>
      </c>
      <c r="B320" s="57" t="str">
        <f>Def_Equipamentos!$C$88</f>
        <v>CO-PSCtrl</v>
      </c>
      <c r="C320" s="6" t="s">
        <v>668</v>
      </c>
      <c r="D320" s="58" t="str">
        <f t="shared" si="1"/>
        <v>LA-RaCtrl:CO-PSCtrl-TS2</v>
      </c>
      <c r="E320" s="57" t="str">
        <f>Def_Locais_Racks_Trechos!$A$52</f>
        <v>LA-RaCtrl</v>
      </c>
      <c r="F320" s="58" t="str">
        <f t="array" ref="F320">INDEX(Def_Locais_Racks_Trechos!$B$2:$B$1019, MATCH(E320, Def_Locais_Racks_Trechos!$A$2:$A$1019, 0), 1)</f>
        <v>Sala Racks do LINAC</v>
      </c>
      <c r="G320" s="76" t="s">
        <v>182</v>
      </c>
      <c r="H320" s="73"/>
      <c r="I320" s="73"/>
      <c r="J320" s="73"/>
      <c r="K320" s="73"/>
      <c r="L320" s="73"/>
      <c r="M320" s="73"/>
      <c r="N320" s="73"/>
      <c r="O320" s="73"/>
    </row>
    <row r="321" ht="15.75" customHeight="1">
      <c r="A321" s="57" t="str">
        <f>Def_SecSub!$A$52</f>
        <v>LA-RaCtrl</v>
      </c>
      <c r="B321" s="57" t="str">
        <f>Def_Equipamentos!$C$88</f>
        <v>CO-PSCtrl</v>
      </c>
      <c r="C321" s="6" t="s">
        <v>670</v>
      </c>
      <c r="D321" s="58" t="str">
        <f t="shared" si="1"/>
        <v>LA-RaCtrl:CO-PSCtrl-TS3</v>
      </c>
      <c r="E321" s="57" t="str">
        <f>Def_Locais_Racks_Trechos!$A$52</f>
        <v>LA-RaCtrl</v>
      </c>
      <c r="F321" s="58" t="str">
        <f t="array" ref="F321">INDEX(Def_Locais_Racks_Trechos!$B$2:$B$1019, MATCH(E321, Def_Locais_Racks_Trechos!$A$2:$A$1019, 0), 1)</f>
        <v>Sala Racks do LINAC</v>
      </c>
      <c r="G321" s="76" t="s">
        <v>182</v>
      </c>
      <c r="H321" s="73"/>
      <c r="I321" s="73"/>
      <c r="J321" s="73"/>
      <c r="K321" s="73"/>
      <c r="L321" s="73"/>
      <c r="M321" s="73"/>
      <c r="N321" s="73"/>
      <c r="O321" s="73"/>
    </row>
    <row r="322" ht="15.75" customHeight="1">
      <c r="A322" s="57" t="str">
        <f>Def_SecSub!$A$52</f>
        <v>LA-RaCtrl</v>
      </c>
      <c r="B322" s="57" t="str">
        <f>Def_Equipamentos!$C$88</f>
        <v>CO-PSCtrl</v>
      </c>
      <c r="C322" s="6" t="s">
        <v>671</v>
      </c>
      <c r="D322" s="58" t="str">
        <f t="shared" si="1"/>
        <v>LA-RaCtrl:CO-PSCtrl-TS4</v>
      </c>
      <c r="E322" s="57" t="str">
        <f>Def_Locais_Racks_Trechos!$A$52</f>
        <v>LA-RaCtrl</v>
      </c>
      <c r="F322" s="58" t="str">
        <f t="array" ref="F322">INDEX(Def_Locais_Racks_Trechos!$B$2:$B$1019, MATCH(E322, Def_Locais_Racks_Trechos!$A$2:$A$1019, 0), 1)</f>
        <v>Sala Racks do LINAC</v>
      </c>
      <c r="G322" s="76" t="s">
        <v>182</v>
      </c>
      <c r="H322" s="73"/>
      <c r="I322" s="73"/>
      <c r="J322" s="73"/>
      <c r="K322" s="73"/>
      <c r="L322" s="73"/>
      <c r="M322" s="73"/>
      <c r="N322" s="73"/>
      <c r="O322" s="73"/>
    </row>
    <row r="323" ht="15.75" customHeight="1">
      <c r="A323" s="57" t="str">
        <f>Def_SecSub!$A$106</f>
        <v>LA-MD</v>
      </c>
      <c r="B323" s="63" t="str">
        <f>Def_Equipamentos!$C$170</f>
        <v>H1PPS</v>
      </c>
      <c r="C323" s="6">
        <v>1.0</v>
      </c>
      <c r="D323" s="58" t="str">
        <f t="shared" si="1"/>
        <v>LA-MD:H1PPS-1</v>
      </c>
      <c r="E323" s="57" t="str">
        <f>Def_Locais_Racks_Trechos!$A$74</f>
        <v>LA-MDH01RACK1</v>
      </c>
      <c r="F323" s="58" t="str">
        <f t="array" ref="F323">INDEX(Def_Locais_Racks_Trechos!$B$2:$B$1019, MATCH(E323, Def_Locais_Racks_Trechos!$A$2:$A$1019, 0), 1)</f>
        <v>Sala Racks do LINAC</v>
      </c>
      <c r="G323" s="76" t="s">
        <v>99</v>
      </c>
      <c r="H323" s="76"/>
      <c r="I323" s="76"/>
      <c r="J323" s="76"/>
      <c r="K323" s="76"/>
      <c r="L323" s="76"/>
      <c r="M323" s="76"/>
      <c r="N323" s="76"/>
      <c r="O323" s="76"/>
    </row>
    <row r="324" ht="15.75" customHeight="1">
      <c r="A324" s="57" t="str">
        <f>Def_SecSub!$A$106</f>
        <v>LA-MD</v>
      </c>
      <c r="B324" s="63" t="str">
        <f>Def_Equipamentos!$C$170</f>
        <v>H1PPS</v>
      </c>
      <c r="C324" s="6">
        <v>2.0</v>
      </c>
      <c r="D324" s="58" t="str">
        <f t="shared" si="1"/>
        <v>LA-MD:H1PPS-2</v>
      </c>
      <c r="E324" s="57" t="str">
        <f>Def_Locais_Racks_Trechos!$A$75</f>
        <v>LA-MDH01RACK2</v>
      </c>
      <c r="F324" s="58" t="str">
        <f t="array" ref="F324">INDEX(Def_Locais_Racks_Trechos!$B$2:$B$1019, MATCH(E324, Def_Locais_Racks_Trechos!$A$2:$A$1019, 0), 1)</f>
        <v>Sala Racks do LINAC</v>
      </c>
      <c r="G324" s="76" t="s">
        <v>99</v>
      </c>
      <c r="H324" s="76"/>
      <c r="I324" s="76"/>
      <c r="J324" s="76"/>
      <c r="K324" s="76"/>
      <c r="L324" s="76"/>
      <c r="M324" s="76"/>
      <c r="N324" s="76"/>
      <c r="O324" s="76"/>
    </row>
    <row r="325" ht="15.75" customHeight="1">
      <c r="A325" s="57" t="str">
        <f>Def_SecSub!$A$204</f>
        <v>TB-01</v>
      </c>
      <c r="B325" s="57" t="str">
        <f>Def_Equipamentos!$C$55</f>
        <v>DI-ScrnCam</v>
      </c>
      <c r="C325" s="49">
        <v>1.0</v>
      </c>
      <c r="D325" s="58" t="str">
        <f t="shared" si="1"/>
        <v>TB-01:DI-ScrnCam-1</v>
      </c>
      <c r="E325" s="57" t="str">
        <f>Def_Locais_Racks_Trechos!$A$204</f>
        <v>TB-01</v>
      </c>
      <c r="F325" s="58" t="str">
        <f t="array" ref="F325">INDEX(Def_Locais_Racks_Trechos!$B$2:$B$1019, MATCH(E325, Def_Locais_Racks_Trechos!$A$2:$A$1019, 0), 1)</f>
        <v>Túnel (LTB)</v>
      </c>
      <c r="G325" s="73" t="str">
        <f t="array" ref="G325">INDEX(Def_Locais_Racks_Trechos!$C$2:$C$1019, MATCH(E325, Def_Locais_Racks_Trechos!$A$2:$A$1019, 0), 1)</f>
        <v/>
      </c>
      <c r="H325" s="73"/>
      <c r="I325" s="73"/>
      <c r="J325" s="73"/>
      <c r="K325" s="73"/>
      <c r="L325" s="73"/>
      <c r="M325" s="73"/>
      <c r="N325" s="73"/>
      <c r="O325" s="73"/>
    </row>
    <row r="326" ht="15.75" customHeight="1">
      <c r="A326" s="57" t="str">
        <f>Def_SecSub!$A$204</f>
        <v>TB-01</v>
      </c>
      <c r="B326" s="57" t="str">
        <f>Def_Equipamentos!$C$55</f>
        <v>DI-ScrnCam</v>
      </c>
      <c r="C326" s="49">
        <v>2.0</v>
      </c>
      <c r="D326" s="58" t="str">
        <f t="shared" si="1"/>
        <v>TB-01:DI-ScrnCam-2</v>
      </c>
      <c r="E326" s="57" t="str">
        <f>Def_Locais_Racks_Trechos!$A$204</f>
        <v>TB-01</v>
      </c>
      <c r="F326" s="58" t="str">
        <f t="array" ref="F326">INDEX(Def_Locais_Racks_Trechos!$B$2:$B$1019, MATCH(E326, Def_Locais_Racks_Trechos!$A$2:$A$1019, 0), 1)</f>
        <v>Túnel (LTB)</v>
      </c>
      <c r="G326" s="73" t="str">
        <f t="array" ref="G326">INDEX(Def_Locais_Racks_Trechos!$C$2:$C$1019, MATCH(E326, Def_Locais_Racks_Trechos!$A$2:$A$1019, 0), 1)</f>
        <v/>
      </c>
      <c r="H326" s="73"/>
      <c r="I326" s="73"/>
      <c r="J326" s="73"/>
      <c r="K326" s="73"/>
      <c r="L326" s="73"/>
      <c r="M326" s="73"/>
      <c r="N326" s="73"/>
      <c r="O326" s="73"/>
    </row>
    <row r="327" ht="15.75" customHeight="1">
      <c r="A327" s="57" t="str">
        <f>Def_SecSub!$A$205</f>
        <v>TB-02</v>
      </c>
      <c r="B327" s="57" t="str">
        <f>Def_Equipamentos!$C$55</f>
        <v>DI-ScrnCam</v>
      </c>
      <c r="C327" s="49">
        <v>1.0</v>
      </c>
      <c r="D327" s="58" t="str">
        <f t="shared" si="1"/>
        <v>TB-02:DI-ScrnCam-1</v>
      </c>
      <c r="E327" s="57" t="str">
        <f>Def_Locais_Racks_Trechos!$A$205</f>
        <v>TB-02</v>
      </c>
      <c r="F327" s="58" t="str">
        <f t="array" ref="F327">INDEX(Def_Locais_Racks_Trechos!$B$2:$B$1019, MATCH(E327, Def_Locais_Racks_Trechos!$A$2:$A$1019, 0), 1)</f>
        <v>Túnel (LTB)</v>
      </c>
      <c r="G327" s="73" t="str">
        <f t="array" ref="G327">INDEX(Def_Locais_Racks_Trechos!$C$2:$C$1019, MATCH(E327, Def_Locais_Racks_Trechos!$A$2:$A$1019, 0), 1)</f>
        <v/>
      </c>
      <c r="H327" s="73"/>
      <c r="I327" s="73"/>
      <c r="J327" s="73"/>
      <c r="K327" s="73"/>
      <c r="L327" s="73"/>
      <c r="M327" s="73"/>
      <c r="N327" s="73"/>
      <c r="O327" s="73"/>
    </row>
    <row r="328" ht="15.75" customHeight="1">
      <c r="A328" s="57" t="str">
        <f>Def_SecSub!$A$205</f>
        <v>TB-02</v>
      </c>
      <c r="B328" s="57" t="str">
        <f>Def_Equipamentos!$C$55</f>
        <v>DI-ScrnCam</v>
      </c>
      <c r="C328" s="49">
        <v>2.0</v>
      </c>
      <c r="D328" s="58" t="str">
        <f t="shared" si="1"/>
        <v>TB-02:DI-ScrnCam-2</v>
      </c>
      <c r="E328" s="57" t="str">
        <f>Def_Locais_Racks_Trechos!$A$205</f>
        <v>TB-02</v>
      </c>
      <c r="F328" s="58" t="str">
        <f t="array" ref="F328">INDEX(Def_Locais_Racks_Trechos!$B$2:$B$1019, MATCH(E328, Def_Locais_Racks_Trechos!$A$2:$A$1019, 0), 1)</f>
        <v>Túnel (LTB)</v>
      </c>
      <c r="G328" s="73" t="str">
        <f t="array" ref="G328">INDEX(Def_Locais_Racks_Trechos!$C$2:$C$1019, MATCH(E328, Def_Locais_Racks_Trechos!$A$2:$A$1019, 0), 1)</f>
        <v/>
      </c>
      <c r="H328" s="73"/>
      <c r="I328" s="73"/>
      <c r="J328" s="73"/>
      <c r="K328" s="73"/>
      <c r="L328" s="73"/>
      <c r="M328" s="73"/>
      <c r="N328" s="73"/>
      <c r="O328" s="73"/>
    </row>
    <row r="329" ht="15.75" customHeight="1">
      <c r="A329" s="57" t="str">
        <f>Def_SecSub!$A$206</f>
        <v>TB-03</v>
      </c>
      <c r="B329" s="57" t="str">
        <f>Def_Equipamentos!$C$55</f>
        <v>DI-ScrnCam</v>
      </c>
      <c r="C329" s="49"/>
      <c r="D329" s="58" t="str">
        <f t="shared" si="1"/>
        <v>TB-03:DI-ScrnCam</v>
      </c>
      <c r="E329" s="57" t="str">
        <f>Def_Locais_Racks_Trechos!$A$206</f>
        <v>TB-03</v>
      </c>
      <c r="F329" s="58" t="str">
        <f t="array" ref="F329">INDEX(Def_Locais_Racks_Trechos!$B$2:$B$1019, MATCH(E329, Def_Locais_Racks_Trechos!$A$2:$A$1019, 0), 1)</f>
        <v>Túnel (LTB)</v>
      </c>
      <c r="G329" s="73" t="str">
        <f t="array" ref="G329">INDEX(Def_Locais_Racks_Trechos!$C$2:$C$1019, MATCH(E329, Def_Locais_Racks_Trechos!$A$2:$A$1019, 0), 1)</f>
        <v/>
      </c>
      <c r="H329" s="73"/>
      <c r="I329" s="73"/>
      <c r="J329" s="73"/>
      <c r="K329" s="73"/>
      <c r="L329" s="73"/>
      <c r="M329" s="73"/>
      <c r="N329" s="73"/>
      <c r="O329" s="73"/>
    </row>
    <row r="330" ht="15.75" customHeight="1">
      <c r="A330" s="57" t="str">
        <f>Def_SecSub!$A$207</f>
        <v>TB-04</v>
      </c>
      <c r="B330" s="57" t="str">
        <f>Def_Equipamentos!$C$55</f>
        <v>DI-ScrnCam</v>
      </c>
      <c r="C330" s="49"/>
      <c r="D330" s="58" t="str">
        <f t="shared" si="1"/>
        <v>TB-04:DI-ScrnCam</v>
      </c>
      <c r="E330" s="57" t="str">
        <f>Def_Locais_Racks_Trechos!$A$207</f>
        <v>TB-04</v>
      </c>
      <c r="F330" s="58" t="str">
        <f t="array" ref="F330">INDEX(Def_Locais_Racks_Trechos!$B$2:$B$1019, MATCH(E330, Def_Locais_Racks_Trechos!$A$2:$A$1019, 0), 1)</f>
        <v>Túnel (LTB)</v>
      </c>
      <c r="G330" s="73" t="str">
        <f t="array" ref="G330">INDEX(Def_Locais_Racks_Trechos!$C$2:$C$1019, MATCH(E330, Def_Locais_Racks_Trechos!$A$2:$A$1019, 0), 1)</f>
        <v/>
      </c>
      <c r="H330" s="73"/>
      <c r="I330" s="73"/>
      <c r="J330" s="73"/>
      <c r="K330" s="73"/>
      <c r="L330" s="73"/>
      <c r="M330" s="73"/>
      <c r="N330" s="73"/>
      <c r="O330" s="73"/>
    </row>
    <row r="331" ht="15.75" customHeight="1">
      <c r="A331" s="57" t="str">
        <f>Def_SecSub!$A$208</f>
        <v>TS-01</v>
      </c>
      <c r="B331" s="57" t="str">
        <f>Def_Equipamentos!$C$55</f>
        <v>DI-ScrnCam</v>
      </c>
      <c r="C331" s="49"/>
      <c r="D331" s="58" t="str">
        <f t="shared" si="1"/>
        <v>TS-01:DI-ScrnCam</v>
      </c>
      <c r="E331" s="57" t="str">
        <f>Def_Locais_Racks_Trechos!$A$208</f>
        <v>TS-01</v>
      </c>
      <c r="F331" s="58" t="str">
        <f t="array" ref="F331">INDEX(Def_Locais_Racks_Trechos!$B$2:$B$1019, MATCH(E331, Def_Locais_Racks_Trechos!$A$2:$A$1019, 0), 1)</f>
        <v>Túnel (BTS)</v>
      </c>
      <c r="G331" s="73" t="str">
        <f t="array" ref="G331">INDEX(Def_Locais_Racks_Trechos!$C$2:$C$1019, MATCH(E331, Def_Locais_Racks_Trechos!$A$2:$A$1019, 0), 1)</f>
        <v/>
      </c>
      <c r="H331" s="73"/>
      <c r="I331" s="73"/>
      <c r="J331" s="73"/>
      <c r="K331" s="73"/>
      <c r="L331" s="73"/>
      <c r="M331" s="73"/>
      <c r="N331" s="73"/>
      <c r="O331" s="73"/>
    </row>
    <row r="332" ht="15.75" customHeight="1">
      <c r="A332" s="57" t="str">
        <f>Def_SecSub!$A$209</f>
        <v>TS-02</v>
      </c>
      <c r="B332" s="57" t="str">
        <f>Def_Equipamentos!$C$55</f>
        <v>DI-ScrnCam</v>
      </c>
      <c r="C332" s="49"/>
      <c r="D332" s="58" t="str">
        <f t="shared" si="1"/>
        <v>TS-02:DI-ScrnCam</v>
      </c>
      <c r="E332" s="57" t="str">
        <f>Def_Locais_Racks_Trechos!$A$209</f>
        <v>TS-02</v>
      </c>
      <c r="F332" s="58" t="str">
        <f t="array" ref="F332">INDEX(Def_Locais_Racks_Trechos!$B$2:$B$1019, MATCH(E332, Def_Locais_Racks_Trechos!$A$2:$A$1019, 0), 1)</f>
        <v>Túnel (BTS)</v>
      </c>
      <c r="G332" s="73" t="str">
        <f t="array" ref="G332">INDEX(Def_Locais_Racks_Trechos!$C$2:$C$1019, MATCH(E332, Def_Locais_Racks_Trechos!$A$2:$A$1019, 0), 1)</f>
        <v/>
      </c>
      <c r="H332" s="73"/>
      <c r="I332" s="73"/>
      <c r="J332" s="73"/>
      <c r="K332" s="73"/>
      <c r="L332" s="73"/>
      <c r="M332" s="73"/>
      <c r="N332" s="73"/>
      <c r="O332" s="73"/>
    </row>
    <row r="333" ht="15.75" customHeight="1">
      <c r="A333" s="57" t="str">
        <f>Def_SecSub!$A$210</f>
        <v>TS-03</v>
      </c>
      <c r="B333" s="57" t="str">
        <f>Def_Equipamentos!$C$55</f>
        <v>DI-ScrnCam</v>
      </c>
      <c r="C333" s="49"/>
      <c r="D333" s="58" t="str">
        <f t="shared" si="1"/>
        <v>TS-03:DI-ScrnCam</v>
      </c>
      <c r="E333" s="57" t="str">
        <f>Def_Locais_Racks_Trechos!$A$210</f>
        <v>TS-03</v>
      </c>
      <c r="F333" s="58" t="str">
        <f t="array" ref="F333">INDEX(Def_Locais_Racks_Trechos!$B$2:$B$1019, MATCH(E333, Def_Locais_Racks_Trechos!$A$2:$A$1019, 0), 1)</f>
        <v>Túnel (BTS)</v>
      </c>
      <c r="G333" s="73" t="str">
        <f t="array" ref="G333">INDEX(Def_Locais_Racks_Trechos!$C$2:$C$1019, MATCH(E333, Def_Locais_Racks_Trechos!$A$2:$A$1019, 0), 1)</f>
        <v/>
      </c>
      <c r="H333" s="73"/>
      <c r="I333" s="73"/>
      <c r="J333" s="73"/>
      <c r="K333" s="73"/>
      <c r="L333" s="73"/>
      <c r="M333" s="73"/>
      <c r="N333" s="73"/>
      <c r="O333" s="73"/>
    </row>
    <row r="334" ht="15.75" customHeight="1">
      <c r="A334" s="57" t="str">
        <f>Def_SecSub!$A$211</f>
        <v>TS-04</v>
      </c>
      <c r="B334" s="57" t="str">
        <f>Def_Equipamentos!$C$55</f>
        <v>DI-ScrnCam</v>
      </c>
      <c r="C334" s="49">
        <v>1.0</v>
      </c>
      <c r="D334" s="58" t="str">
        <f t="shared" si="1"/>
        <v>TS-04:DI-ScrnCam-1</v>
      </c>
      <c r="E334" s="57" t="str">
        <f>Def_Locais_Racks_Trechos!$A$211</f>
        <v>TS-04</v>
      </c>
      <c r="F334" s="58" t="str">
        <f t="array" ref="F334">INDEX(Def_Locais_Racks_Trechos!$B$2:$B$1019, MATCH(E334, Def_Locais_Racks_Trechos!$A$2:$A$1019, 0), 1)</f>
        <v>Túnel (BTS)</v>
      </c>
      <c r="G334" s="73" t="str">
        <f t="array" ref="G334">INDEX(Def_Locais_Racks_Trechos!$C$2:$C$1019, MATCH(E334, Def_Locais_Racks_Trechos!$A$2:$A$1019, 0), 1)</f>
        <v/>
      </c>
      <c r="H334" s="73"/>
      <c r="I334" s="73"/>
      <c r="J334" s="73"/>
      <c r="K334" s="73"/>
      <c r="L334" s="73"/>
      <c r="M334" s="73"/>
      <c r="N334" s="73"/>
      <c r="O334" s="73"/>
    </row>
    <row r="335" ht="15.75" customHeight="1">
      <c r="A335" s="57" t="str">
        <f>Def_SecSub!$A$211</f>
        <v>TS-04</v>
      </c>
      <c r="B335" s="57" t="str">
        <f>Def_Equipamentos!$C$55</f>
        <v>DI-ScrnCam</v>
      </c>
      <c r="C335" s="49">
        <v>2.0</v>
      </c>
      <c r="D335" s="58" t="str">
        <f t="shared" si="1"/>
        <v>TS-04:DI-ScrnCam-2</v>
      </c>
      <c r="E335" s="57" t="str">
        <f>Def_Locais_Racks_Trechos!$A$211</f>
        <v>TS-04</v>
      </c>
      <c r="F335" s="58" t="str">
        <f t="array" ref="F335">INDEX(Def_Locais_Racks_Trechos!$B$2:$B$1019, MATCH(E335, Def_Locais_Racks_Trechos!$A$2:$A$1019, 0), 1)</f>
        <v>Túnel (BTS)</v>
      </c>
      <c r="G335" s="73" t="str">
        <f t="array" ref="G335">INDEX(Def_Locais_Racks_Trechos!$C$2:$C$1019, MATCH(E335, Def_Locais_Racks_Trechos!$A$2:$A$1019, 0), 1)</f>
        <v/>
      </c>
      <c r="H335" s="73"/>
      <c r="I335" s="73"/>
      <c r="J335" s="73"/>
      <c r="K335" s="73"/>
      <c r="L335" s="73"/>
      <c r="M335" s="73"/>
      <c r="N335" s="73"/>
      <c r="O335" s="73"/>
    </row>
    <row r="336" ht="15.75" customHeight="1">
      <c r="A336" s="57" t="str">
        <f>Def_SecSub!$A$211</f>
        <v>TS-04</v>
      </c>
      <c r="B336" s="57" t="str">
        <f>Def_Equipamentos!$C$55</f>
        <v>DI-ScrnCam</v>
      </c>
      <c r="C336" s="49">
        <v>3.0</v>
      </c>
      <c r="D336" s="58" t="str">
        <f t="shared" si="1"/>
        <v>TS-04:DI-ScrnCam-3</v>
      </c>
      <c r="E336" s="57" t="str">
        <f>Def_Locais_Racks_Trechos!$A$211</f>
        <v>TS-04</v>
      </c>
      <c r="F336" s="58" t="str">
        <f t="array" ref="F336">INDEX(Def_Locais_Racks_Trechos!$B$2:$B$1019, MATCH(E336, Def_Locais_Racks_Trechos!$A$2:$A$1019, 0), 1)</f>
        <v>Túnel (BTS)</v>
      </c>
      <c r="G336" s="73" t="str">
        <f t="array" ref="G336">INDEX(Def_Locais_Racks_Trechos!$C$2:$C$1019, MATCH(E336, Def_Locais_Racks_Trechos!$A$2:$A$1019, 0), 1)</f>
        <v/>
      </c>
      <c r="H336" s="73"/>
      <c r="I336" s="73"/>
      <c r="J336" s="73"/>
      <c r="K336" s="73"/>
      <c r="L336" s="73"/>
      <c r="M336" s="73"/>
      <c r="N336" s="73"/>
      <c r="O336" s="73"/>
    </row>
    <row r="337" ht="15.75" customHeight="1">
      <c r="A337" s="57" t="str">
        <f>Def_SecSub!$A$212</f>
        <v>BO-01D</v>
      </c>
      <c r="B337" s="57" t="str">
        <f>Def_Equipamentos!$C$55</f>
        <v>DI-ScrnCam</v>
      </c>
      <c r="C337" s="49">
        <v>1.0</v>
      </c>
      <c r="D337" s="58" t="str">
        <f t="shared" si="1"/>
        <v>BO-01D:DI-ScrnCam-1</v>
      </c>
      <c r="E337" s="57" t="str">
        <f>Def_Locais_Racks_Trechos!$A$212</f>
        <v>BO-01D</v>
      </c>
      <c r="F337" s="58" t="str">
        <f t="array" ref="F337">INDEX(Def_Locais_Racks_Trechos!$B$2:$B$1019, MATCH(E337, Def_Locais_Racks_Trechos!$A$2:$A$1019, 0), 1)</f>
        <v>Túnel (Booster)</v>
      </c>
      <c r="G337" s="73" t="str">
        <f t="array" ref="G337">INDEX(Def_Locais_Racks_Trechos!$C$2:$C$1019, MATCH(E337, Def_Locais_Racks_Trechos!$A$2:$A$1019, 0), 1)</f>
        <v/>
      </c>
      <c r="H337" s="73"/>
      <c r="I337" s="73"/>
      <c r="J337" s="73"/>
      <c r="K337" s="73"/>
      <c r="L337" s="73"/>
      <c r="M337" s="73"/>
      <c r="N337" s="73"/>
      <c r="O337" s="73"/>
    </row>
    <row r="338" ht="15.75" customHeight="1">
      <c r="A338" s="57" t="str">
        <f>Def_SecSub!$A$212</f>
        <v>BO-01D</v>
      </c>
      <c r="B338" s="57" t="str">
        <f>Def_Equipamentos!$C$55</f>
        <v>DI-ScrnCam</v>
      </c>
      <c r="C338" s="49">
        <v>2.0</v>
      </c>
      <c r="D338" s="58" t="str">
        <f t="shared" si="1"/>
        <v>BO-01D:DI-ScrnCam-2</v>
      </c>
      <c r="E338" s="57" t="str">
        <f>Def_Locais_Racks_Trechos!$A$212</f>
        <v>BO-01D</v>
      </c>
      <c r="F338" s="58" t="str">
        <f t="array" ref="F338">INDEX(Def_Locais_Racks_Trechos!$B$2:$B$1019, MATCH(E338, Def_Locais_Racks_Trechos!$A$2:$A$1019, 0), 1)</f>
        <v>Túnel (Booster)</v>
      </c>
      <c r="G338" s="73" t="str">
        <f t="array" ref="G338">INDEX(Def_Locais_Racks_Trechos!$C$2:$C$1019, MATCH(E338, Def_Locais_Racks_Trechos!$A$2:$A$1019, 0), 1)</f>
        <v/>
      </c>
      <c r="H338" s="73"/>
      <c r="I338" s="73"/>
      <c r="J338" s="73"/>
      <c r="K338" s="73"/>
      <c r="L338" s="73"/>
      <c r="M338" s="73"/>
      <c r="N338" s="73"/>
      <c r="O338" s="73"/>
    </row>
    <row r="339" ht="15.75" customHeight="1">
      <c r="A339" s="57" t="str">
        <f>Def_SecSub!$A$263</f>
        <v>BO-02U</v>
      </c>
      <c r="B339" s="57" t="str">
        <f>Def_Equipamentos!$C$55</f>
        <v>DI-ScrnCam</v>
      </c>
      <c r="C339" s="49"/>
      <c r="D339" s="58" t="str">
        <f t="shared" si="1"/>
        <v>BO-02U:DI-ScrnCam</v>
      </c>
      <c r="E339" s="57" t="str">
        <f>Def_Locais_Racks_Trechos!$A$263</f>
        <v>BO-02U</v>
      </c>
      <c r="F339" s="58" t="str">
        <f t="array" ref="F339">INDEX(Def_Locais_Racks_Trechos!$B$2:$B$1019, MATCH(E339, Def_Locais_Racks_Trechos!$A$2:$A$1019, 0), 1)</f>
        <v>Túnel (Booster)</v>
      </c>
      <c r="G339" s="73" t="str">
        <f t="array" ref="G339">INDEX(Def_Locais_Racks_Trechos!$C$2:$C$1019, MATCH(E339, Def_Locais_Racks_Trechos!$A$2:$A$1019, 0), 1)</f>
        <v/>
      </c>
      <c r="H339" s="73"/>
      <c r="I339" s="73"/>
      <c r="J339" s="73"/>
      <c r="K339" s="73"/>
      <c r="L339" s="73"/>
      <c r="M339" s="73"/>
      <c r="N339" s="73"/>
      <c r="O339" s="73"/>
    </row>
    <row r="340" ht="15.75" customHeight="1">
      <c r="A340" s="57" t="str">
        <f>Def_SecSub!$A$204</f>
        <v>TB-01</v>
      </c>
      <c r="B340" s="57" t="str">
        <f>Def_Equipamentos!$C$56</f>
        <v>DI-ScrnCtrl</v>
      </c>
      <c r="C340" s="49">
        <v>1.0</v>
      </c>
      <c r="D340" s="58" t="str">
        <f t="shared" si="1"/>
        <v>TB-01:DI-ScrnCtrl-1</v>
      </c>
      <c r="E340" s="57" t="str">
        <f>Def_Locais_Racks_Trechos!$A$204</f>
        <v>TB-01</v>
      </c>
      <c r="F340" s="58" t="str">
        <f t="array" ref="F340">INDEX(Def_Locais_Racks_Trechos!$B$2:$B$1019, MATCH(E340, Def_Locais_Racks_Trechos!$A$2:$A$1019, 0), 1)</f>
        <v>Túnel (LTB)</v>
      </c>
      <c r="G340" s="73" t="str">
        <f t="array" ref="G340">INDEX(Def_Locais_Racks_Trechos!$C$2:$C$1019, MATCH(E340, Def_Locais_Racks_Trechos!$A$2:$A$1019, 0), 1)</f>
        <v/>
      </c>
      <c r="H340" s="73"/>
      <c r="I340" s="73"/>
      <c r="J340" s="73"/>
      <c r="K340" s="73"/>
      <c r="L340" s="73"/>
      <c r="M340" s="73"/>
      <c r="N340" s="73"/>
      <c r="O340" s="73"/>
    </row>
    <row r="341" ht="15.75" customHeight="1">
      <c r="A341" s="57" t="str">
        <f>Def_SecSub!$A$204</f>
        <v>TB-01</v>
      </c>
      <c r="B341" s="57" t="str">
        <f>Def_Equipamentos!$C$56</f>
        <v>DI-ScrnCtrl</v>
      </c>
      <c r="C341" s="49">
        <v>2.0</v>
      </c>
      <c r="D341" s="58" t="str">
        <f t="shared" si="1"/>
        <v>TB-01:DI-ScrnCtrl-2</v>
      </c>
      <c r="E341" s="57" t="str">
        <f>Def_Locais_Racks_Trechos!$A$204</f>
        <v>TB-01</v>
      </c>
      <c r="F341" s="58" t="str">
        <f t="array" ref="F341">INDEX(Def_Locais_Racks_Trechos!$B$2:$B$1019, MATCH(E341, Def_Locais_Racks_Trechos!$A$2:$A$1019, 0), 1)</f>
        <v>Túnel (LTB)</v>
      </c>
      <c r="G341" s="73" t="str">
        <f t="array" ref="G341">INDEX(Def_Locais_Racks_Trechos!$C$2:$C$1019, MATCH(E341, Def_Locais_Racks_Trechos!$A$2:$A$1019, 0), 1)</f>
        <v/>
      </c>
      <c r="H341" s="73"/>
      <c r="I341" s="73"/>
      <c r="J341" s="73"/>
      <c r="K341" s="73"/>
      <c r="L341" s="73"/>
      <c r="M341" s="73"/>
      <c r="N341" s="73"/>
      <c r="O341" s="73"/>
    </row>
    <row r="342" ht="15.75" customHeight="1">
      <c r="A342" s="57" t="str">
        <f>Def_SecSub!$A$205</f>
        <v>TB-02</v>
      </c>
      <c r="B342" s="57" t="str">
        <f>Def_Equipamentos!$C$56</f>
        <v>DI-ScrnCtrl</v>
      </c>
      <c r="C342" s="49">
        <v>1.0</v>
      </c>
      <c r="D342" s="58" t="str">
        <f t="shared" si="1"/>
        <v>TB-02:DI-ScrnCtrl-1</v>
      </c>
      <c r="E342" s="57" t="str">
        <f>Def_Locais_Racks_Trechos!$A$205</f>
        <v>TB-02</v>
      </c>
      <c r="F342" s="58" t="str">
        <f t="array" ref="F342">INDEX(Def_Locais_Racks_Trechos!$B$2:$B$1019, MATCH(E342, Def_Locais_Racks_Trechos!$A$2:$A$1019, 0), 1)</f>
        <v>Túnel (LTB)</v>
      </c>
      <c r="G342" s="73" t="str">
        <f t="array" ref="G342">INDEX(Def_Locais_Racks_Trechos!$C$2:$C$1019, MATCH(E342, Def_Locais_Racks_Trechos!$A$2:$A$1019, 0), 1)</f>
        <v/>
      </c>
      <c r="H342" s="73"/>
      <c r="I342" s="73"/>
      <c r="J342" s="73"/>
      <c r="K342" s="73"/>
      <c r="L342" s="73"/>
      <c r="M342" s="73"/>
      <c r="N342" s="73"/>
      <c r="O342" s="73"/>
    </row>
    <row r="343" ht="15.75" customHeight="1">
      <c r="A343" s="57" t="str">
        <f>Def_SecSub!$A$205</f>
        <v>TB-02</v>
      </c>
      <c r="B343" s="57" t="str">
        <f>Def_Equipamentos!$C$56</f>
        <v>DI-ScrnCtrl</v>
      </c>
      <c r="C343" s="49">
        <v>2.0</v>
      </c>
      <c r="D343" s="58" t="str">
        <f t="shared" si="1"/>
        <v>TB-02:DI-ScrnCtrl-2</v>
      </c>
      <c r="E343" s="57" t="str">
        <f>Def_Locais_Racks_Trechos!$A$205</f>
        <v>TB-02</v>
      </c>
      <c r="F343" s="58" t="str">
        <f t="array" ref="F343">INDEX(Def_Locais_Racks_Trechos!$B$2:$B$1019, MATCH(E343, Def_Locais_Racks_Trechos!$A$2:$A$1019, 0), 1)</f>
        <v>Túnel (LTB)</v>
      </c>
      <c r="G343" s="73" t="str">
        <f t="array" ref="G343">INDEX(Def_Locais_Racks_Trechos!$C$2:$C$1019, MATCH(E343, Def_Locais_Racks_Trechos!$A$2:$A$1019, 0), 1)</f>
        <v/>
      </c>
      <c r="H343" s="73"/>
      <c r="I343" s="73"/>
      <c r="J343" s="73"/>
      <c r="K343" s="73"/>
      <c r="L343" s="73"/>
      <c r="M343" s="73"/>
      <c r="N343" s="73"/>
      <c r="O343" s="73"/>
    </row>
    <row r="344" ht="15.75" customHeight="1">
      <c r="A344" s="57" t="str">
        <f>Def_SecSub!$A$206</f>
        <v>TB-03</v>
      </c>
      <c r="B344" s="57" t="str">
        <f>Def_Equipamentos!$C$56</f>
        <v>DI-ScrnCtrl</v>
      </c>
      <c r="C344" s="49"/>
      <c r="D344" s="58" t="str">
        <f t="shared" si="1"/>
        <v>TB-03:DI-ScrnCtrl</v>
      </c>
      <c r="E344" s="57" t="str">
        <f>Def_Locais_Racks_Trechos!$A$206</f>
        <v>TB-03</v>
      </c>
      <c r="F344" s="58" t="str">
        <f t="array" ref="F344">INDEX(Def_Locais_Racks_Trechos!$B$2:$B$1019, MATCH(E344, Def_Locais_Racks_Trechos!$A$2:$A$1019, 0), 1)</f>
        <v>Túnel (LTB)</v>
      </c>
      <c r="G344" s="73" t="str">
        <f t="array" ref="G344">INDEX(Def_Locais_Racks_Trechos!$C$2:$C$1019, MATCH(E344, Def_Locais_Racks_Trechos!$A$2:$A$1019, 0), 1)</f>
        <v/>
      </c>
      <c r="H344" s="73"/>
      <c r="I344" s="73"/>
      <c r="J344" s="73"/>
      <c r="K344" s="73"/>
      <c r="L344" s="73"/>
      <c r="M344" s="73"/>
      <c r="N344" s="73"/>
      <c r="O344" s="73"/>
    </row>
    <row r="345" ht="15.75" customHeight="1">
      <c r="A345" s="57" t="str">
        <f>Def_SecSub!$A$207</f>
        <v>TB-04</v>
      </c>
      <c r="B345" s="57" t="str">
        <f>Def_Equipamentos!$C$56</f>
        <v>DI-ScrnCtrl</v>
      </c>
      <c r="C345" s="49"/>
      <c r="D345" s="58" t="str">
        <f t="shared" si="1"/>
        <v>TB-04:DI-ScrnCtrl</v>
      </c>
      <c r="E345" s="57" t="str">
        <f>Def_Locais_Racks_Trechos!$A$207</f>
        <v>TB-04</v>
      </c>
      <c r="F345" s="58" t="str">
        <f t="array" ref="F345">INDEX(Def_Locais_Racks_Trechos!$B$2:$B$1019, MATCH(E345, Def_Locais_Racks_Trechos!$A$2:$A$1019, 0), 1)</f>
        <v>Túnel (LTB)</v>
      </c>
      <c r="G345" s="73" t="str">
        <f t="array" ref="G345">INDEX(Def_Locais_Racks_Trechos!$C$2:$C$1019, MATCH(E345, Def_Locais_Racks_Trechos!$A$2:$A$1019, 0), 1)</f>
        <v/>
      </c>
      <c r="H345" s="73"/>
      <c r="I345" s="73"/>
      <c r="J345" s="73"/>
      <c r="K345" s="73"/>
      <c r="L345" s="73"/>
      <c r="M345" s="73"/>
      <c r="N345" s="73"/>
      <c r="O345" s="73"/>
    </row>
    <row r="346" ht="15.75" customHeight="1">
      <c r="A346" s="57" t="str">
        <f>Def_SecSub!$A$208</f>
        <v>TS-01</v>
      </c>
      <c r="B346" s="57" t="str">
        <f>Def_Equipamentos!$C$56</f>
        <v>DI-ScrnCtrl</v>
      </c>
      <c r="C346" s="49"/>
      <c r="D346" s="58" t="str">
        <f t="shared" si="1"/>
        <v>TS-01:DI-ScrnCtrl</v>
      </c>
      <c r="E346" s="57" t="str">
        <f>Def_Locais_Racks_Trechos!$A$208</f>
        <v>TS-01</v>
      </c>
      <c r="F346" s="58" t="str">
        <f t="array" ref="F346">INDEX(Def_Locais_Racks_Trechos!$B$2:$B$1019, MATCH(E346, Def_Locais_Racks_Trechos!$A$2:$A$1019, 0), 1)</f>
        <v>Túnel (BTS)</v>
      </c>
      <c r="G346" s="73" t="str">
        <f t="array" ref="G346">INDEX(Def_Locais_Racks_Trechos!$C$2:$C$1019, MATCH(E346, Def_Locais_Racks_Trechos!$A$2:$A$1019, 0), 1)</f>
        <v/>
      </c>
      <c r="H346" s="73"/>
      <c r="I346" s="73"/>
      <c r="J346" s="73"/>
      <c r="K346" s="73"/>
      <c r="L346" s="73"/>
      <c r="M346" s="73"/>
      <c r="N346" s="73"/>
      <c r="O346" s="73"/>
    </row>
    <row r="347" ht="15.75" customHeight="1">
      <c r="A347" s="57" t="str">
        <f>Def_SecSub!$A$209</f>
        <v>TS-02</v>
      </c>
      <c r="B347" s="57" t="str">
        <f>Def_Equipamentos!$C$56</f>
        <v>DI-ScrnCtrl</v>
      </c>
      <c r="C347" s="49"/>
      <c r="D347" s="58" t="str">
        <f t="shared" si="1"/>
        <v>TS-02:DI-ScrnCtrl</v>
      </c>
      <c r="E347" s="57" t="str">
        <f>Def_Locais_Racks_Trechos!$A$209</f>
        <v>TS-02</v>
      </c>
      <c r="F347" s="58" t="str">
        <f t="array" ref="F347">INDEX(Def_Locais_Racks_Trechos!$B$2:$B$1019, MATCH(E347, Def_Locais_Racks_Trechos!$A$2:$A$1019, 0), 1)</f>
        <v>Túnel (BTS)</v>
      </c>
      <c r="G347" s="73" t="str">
        <f t="array" ref="G347">INDEX(Def_Locais_Racks_Trechos!$C$2:$C$1019, MATCH(E347, Def_Locais_Racks_Trechos!$A$2:$A$1019, 0), 1)</f>
        <v/>
      </c>
      <c r="H347" s="73"/>
      <c r="I347" s="73"/>
      <c r="J347" s="73"/>
      <c r="K347" s="73"/>
      <c r="L347" s="73"/>
      <c r="M347" s="73"/>
      <c r="N347" s="73"/>
      <c r="O347" s="73"/>
    </row>
    <row r="348" ht="15.75" customHeight="1">
      <c r="A348" s="57" t="str">
        <f>Def_SecSub!$A$210</f>
        <v>TS-03</v>
      </c>
      <c r="B348" s="57" t="str">
        <f>Def_Equipamentos!$C$56</f>
        <v>DI-ScrnCtrl</v>
      </c>
      <c r="C348" s="49"/>
      <c r="D348" s="58" t="str">
        <f t="shared" si="1"/>
        <v>TS-03:DI-ScrnCtrl</v>
      </c>
      <c r="E348" s="57" t="str">
        <f>Def_Locais_Racks_Trechos!$A$210</f>
        <v>TS-03</v>
      </c>
      <c r="F348" s="58" t="str">
        <f t="array" ref="F348">INDEX(Def_Locais_Racks_Trechos!$B$2:$B$1019, MATCH(E348, Def_Locais_Racks_Trechos!$A$2:$A$1019, 0), 1)</f>
        <v>Túnel (BTS)</v>
      </c>
      <c r="G348" s="73" t="str">
        <f t="array" ref="G348">INDEX(Def_Locais_Racks_Trechos!$C$2:$C$1019, MATCH(E348, Def_Locais_Racks_Trechos!$A$2:$A$1019, 0), 1)</f>
        <v/>
      </c>
      <c r="H348" s="73"/>
      <c r="I348" s="73"/>
      <c r="J348" s="73"/>
      <c r="K348" s="73"/>
      <c r="L348" s="73"/>
      <c r="M348" s="73"/>
      <c r="N348" s="73"/>
      <c r="O348" s="73"/>
    </row>
    <row r="349" ht="15.75" customHeight="1">
      <c r="A349" s="57" t="str">
        <f>Def_SecSub!$A$211</f>
        <v>TS-04</v>
      </c>
      <c r="B349" s="57" t="str">
        <f>Def_Equipamentos!$C$56</f>
        <v>DI-ScrnCtrl</v>
      </c>
      <c r="C349" s="49">
        <v>1.0</v>
      </c>
      <c r="D349" s="58" t="str">
        <f t="shared" si="1"/>
        <v>TS-04:DI-ScrnCtrl-1</v>
      </c>
      <c r="E349" s="57" t="str">
        <f>Def_Locais_Racks_Trechos!$A$211</f>
        <v>TS-04</v>
      </c>
      <c r="F349" s="58" t="str">
        <f t="array" ref="F349">INDEX(Def_Locais_Racks_Trechos!$B$2:$B$1019, MATCH(E349, Def_Locais_Racks_Trechos!$A$2:$A$1019, 0), 1)</f>
        <v>Túnel (BTS)</v>
      </c>
      <c r="G349" s="73" t="str">
        <f t="array" ref="G349">INDEX(Def_Locais_Racks_Trechos!$C$2:$C$1019, MATCH(E349, Def_Locais_Racks_Trechos!$A$2:$A$1019, 0), 1)</f>
        <v/>
      </c>
      <c r="H349" s="73"/>
      <c r="I349" s="73"/>
      <c r="J349" s="73"/>
      <c r="K349" s="73"/>
      <c r="L349" s="73"/>
      <c r="M349" s="73"/>
      <c r="N349" s="73"/>
      <c r="O349" s="73"/>
    </row>
    <row r="350" ht="15.75" customHeight="1">
      <c r="A350" s="57" t="str">
        <f>Def_SecSub!$A$211</f>
        <v>TS-04</v>
      </c>
      <c r="B350" s="57" t="str">
        <f>Def_Equipamentos!$C$56</f>
        <v>DI-ScrnCtrl</v>
      </c>
      <c r="C350" s="49">
        <v>2.0</v>
      </c>
      <c r="D350" s="58" t="str">
        <f t="shared" si="1"/>
        <v>TS-04:DI-ScrnCtrl-2</v>
      </c>
      <c r="E350" s="57" t="str">
        <f>Def_Locais_Racks_Trechos!$A$211</f>
        <v>TS-04</v>
      </c>
      <c r="F350" s="58" t="str">
        <f t="array" ref="F350">INDEX(Def_Locais_Racks_Trechos!$B$2:$B$1019, MATCH(E350, Def_Locais_Racks_Trechos!$A$2:$A$1019, 0), 1)</f>
        <v>Túnel (BTS)</v>
      </c>
      <c r="G350" s="73" t="str">
        <f t="array" ref="G350">INDEX(Def_Locais_Racks_Trechos!$C$2:$C$1019, MATCH(E350, Def_Locais_Racks_Trechos!$A$2:$A$1019, 0), 1)</f>
        <v/>
      </c>
      <c r="H350" s="73"/>
      <c r="I350" s="73"/>
      <c r="J350" s="73"/>
      <c r="K350" s="73"/>
      <c r="L350" s="73"/>
      <c r="M350" s="73"/>
      <c r="N350" s="73"/>
      <c r="O350" s="73"/>
    </row>
    <row r="351" ht="15.75" customHeight="1">
      <c r="A351" s="57" t="str">
        <f>Def_SecSub!$A$211</f>
        <v>TS-04</v>
      </c>
      <c r="B351" s="57" t="str">
        <f>Def_Equipamentos!$C$56</f>
        <v>DI-ScrnCtrl</v>
      </c>
      <c r="C351" s="49">
        <v>3.0</v>
      </c>
      <c r="D351" s="58" t="str">
        <f t="shared" si="1"/>
        <v>TS-04:DI-ScrnCtrl-3</v>
      </c>
      <c r="E351" s="57" t="str">
        <f>Def_Locais_Racks_Trechos!$A$211</f>
        <v>TS-04</v>
      </c>
      <c r="F351" s="58" t="str">
        <f t="array" ref="F351">INDEX(Def_Locais_Racks_Trechos!$B$2:$B$1019, MATCH(E351, Def_Locais_Racks_Trechos!$A$2:$A$1019, 0), 1)</f>
        <v>Túnel (BTS)</v>
      </c>
      <c r="G351" s="73" t="str">
        <f t="array" ref="G351">INDEX(Def_Locais_Racks_Trechos!$C$2:$C$1019, MATCH(E351, Def_Locais_Racks_Trechos!$A$2:$A$1019, 0), 1)</f>
        <v/>
      </c>
      <c r="H351" s="73"/>
      <c r="I351" s="73"/>
      <c r="J351" s="73"/>
      <c r="K351" s="73"/>
      <c r="L351" s="73"/>
      <c r="M351" s="73"/>
      <c r="N351" s="73"/>
      <c r="O351" s="73"/>
    </row>
    <row r="352" ht="15.75" customHeight="1">
      <c r="A352" s="57" t="str">
        <f>Def_SecSub!$A$212</f>
        <v>BO-01D</v>
      </c>
      <c r="B352" s="57" t="str">
        <f>Def_Equipamentos!$C$56</f>
        <v>DI-ScrnCtrl</v>
      </c>
      <c r="C352" s="49">
        <v>1.0</v>
      </c>
      <c r="D352" s="58" t="str">
        <f t="shared" si="1"/>
        <v>BO-01D:DI-ScrnCtrl-1</v>
      </c>
      <c r="E352" s="57" t="str">
        <f>Def_Locais_Racks_Trechos!$A$212</f>
        <v>BO-01D</v>
      </c>
      <c r="F352" s="58" t="str">
        <f t="array" ref="F352">INDEX(Def_Locais_Racks_Trechos!$B$2:$B$1019, MATCH(E352, Def_Locais_Racks_Trechos!$A$2:$A$1019, 0), 1)</f>
        <v>Túnel (Booster)</v>
      </c>
      <c r="G352" s="73" t="str">
        <f t="array" ref="G352">INDEX(Def_Locais_Racks_Trechos!$C$2:$C$1019, MATCH(E352, Def_Locais_Racks_Trechos!$A$2:$A$1019, 0), 1)</f>
        <v/>
      </c>
      <c r="H352" s="73"/>
      <c r="I352" s="73"/>
      <c r="J352" s="73"/>
      <c r="K352" s="73"/>
      <c r="L352" s="73"/>
      <c r="M352" s="73"/>
      <c r="N352" s="73"/>
      <c r="O352" s="73"/>
    </row>
    <row r="353" ht="15.75" customHeight="1">
      <c r="A353" s="57" t="str">
        <f>Def_SecSub!$A$212</f>
        <v>BO-01D</v>
      </c>
      <c r="B353" s="57" t="str">
        <f>Def_Equipamentos!$C$56</f>
        <v>DI-ScrnCtrl</v>
      </c>
      <c r="C353" s="49">
        <v>2.0</v>
      </c>
      <c r="D353" s="58" t="str">
        <f t="shared" si="1"/>
        <v>BO-01D:DI-ScrnCtrl-2</v>
      </c>
      <c r="E353" s="57" t="str">
        <f>Def_Locais_Racks_Trechos!$A$212</f>
        <v>BO-01D</v>
      </c>
      <c r="F353" s="58" t="str">
        <f t="array" ref="F353">INDEX(Def_Locais_Racks_Trechos!$B$2:$B$1019, MATCH(E353, Def_Locais_Racks_Trechos!$A$2:$A$1019, 0), 1)</f>
        <v>Túnel (Booster)</v>
      </c>
      <c r="G353" s="73" t="str">
        <f t="array" ref="G353">INDEX(Def_Locais_Racks_Trechos!$C$2:$C$1019, MATCH(E353, Def_Locais_Racks_Trechos!$A$2:$A$1019, 0), 1)</f>
        <v/>
      </c>
      <c r="H353" s="73"/>
      <c r="I353" s="73"/>
      <c r="J353" s="73"/>
      <c r="K353" s="73"/>
      <c r="L353" s="73"/>
      <c r="M353" s="73"/>
      <c r="N353" s="73"/>
      <c r="O353" s="73"/>
    </row>
    <row r="354" ht="15.75" customHeight="1">
      <c r="A354" s="57" t="str">
        <f>Def_SecSub!$A$263</f>
        <v>BO-02U</v>
      </c>
      <c r="B354" s="57" t="str">
        <f>Def_Equipamentos!$C$56</f>
        <v>DI-ScrnCtrl</v>
      </c>
      <c r="C354" s="49"/>
      <c r="D354" s="58" t="str">
        <f t="shared" si="1"/>
        <v>BO-02U:DI-ScrnCtrl</v>
      </c>
      <c r="E354" s="57" t="str">
        <f>Def_Locais_Racks_Trechos!$A$263</f>
        <v>BO-02U</v>
      </c>
      <c r="F354" s="58" t="str">
        <f t="array" ref="F354">INDEX(Def_Locais_Racks_Trechos!$B$2:$B$1019, MATCH(E354, Def_Locais_Racks_Trechos!$A$2:$A$1019, 0), 1)</f>
        <v>Túnel (Booster)</v>
      </c>
      <c r="G354" s="73" t="str">
        <f t="array" ref="G354">INDEX(Def_Locais_Racks_Trechos!$C$2:$C$1019, MATCH(E354, Def_Locais_Racks_Trechos!$A$2:$A$1019, 0), 1)</f>
        <v/>
      </c>
      <c r="H354" s="73"/>
      <c r="I354" s="73"/>
      <c r="J354" s="73"/>
      <c r="K354" s="73"/>
      <c r="L354" s="73"/>
      <c r="M354" s="73"/>
      <c r="N354" s="73"/>
      <c r="O354" s="73"/>
    </row>
    <row r="355" ht="15.75" customHeight="1">
      <c r="A355" s="57" t="str">
        <f>Def_SecSub!$A$246</f>
        <v>BO-35D</v>
      </c>
      <c r="B355" s="57" t="str">
        <f>Def_Equipamentos!$C$45</f>
        <v>DI-DCCTDig</v>
      </c>
      <c r="C355" s="49"/>
      <c r="D355" s="58" t="str">
        <f t="shared" si="1"/>
        <v>BO-35D:DI-DCCTDig</v>
      </c>
      <c r="E355" s="57" t="str">
        <f>Def_Locais_Racks_Trechos!$A$26</f>
        <v>IA-14RaDiag03</v>
      </c>
      <c r="F355" s="58" t="str">
        <f t="array" ref="F355">INDEX(Def_Locais_Racks_Trechos!$B$2:$B$1019, MATCH(E355, Def_Locais_Racks_Trechos!$A$2:$A$1019, 0), 1)</f>
        <v>Sala Racks 14</v>
      </c>
      <c r="G355" s="73" t="str">
        <f t="array" ref="G355">INDEX(Def_Locais_Racks_Trechos!$C$2:$C$1019, MATCH(E355, Def_Locais_Racks_Trechos!$A$2:$A$1019, 0), 1)</f>
        <v>DCCTs</v>
      </c>
      <c r="H355" s="73"/>
      <c r="I355" s="73"/>
      <c r="J355" s="73"/>
      <c r="K355" s="73"/>
      <c r="L355" s="73"/>
      <c r="M355" s="73"/>
      <c r="N355" s="73"/>
      <c r="O355" s="73"/>
    </row>
    <row r="356" ht="15.75" customHeight="1">
      <c r="A356" s="57" t="str">
        <f>Def_SecSub!$A$444</f>
        <v>SI-13SA</v>
      </c>
      <c r="B356" s="57" t="str">
        <f>Def_Equipamentos!$C$45</f>
        <v>DI-DCCTDig</v>
      </c>
      <c r="C356" s="49"/>
      <c r="D356" s="58" t="str">
        <f t="shared" si="1"/>
        <v>SI-13SA:DI-DCCTDig</v>
      </c>
      <c r="E356" s="57" t="str">
        <f>Def_Locais_Racks_Trechos!$A$26</f>
        <v>IA-14RaDiag03</v>
      </c>
      <c r="F356" s="58" t="str">
        <f t="array" ref="F356">INDEX(Def_Locais_Racks_Trechos!$B$2:$B$1019, MATCH(E356, Def_Locais_Racks_Trechos!$A$2:$A$1019, 0), 1)</f>
        <v>Sala Racks 14</v>
      </c>
      <c r="G356" s="73" t="str">
        <f t="array" ref="G356">INDEX(Def_Locais_Racks_Trechos!$C$2:$C$1019, MATCH(E356, Def_Locais_Racks_Trechos!$A$2:$A$1019, 0), 1)</f>
        <v>DCCTs</v>
      </c>
      <c r="H356" s="73"/>
      <c r="I356" s="73"/>
      <c r="J356" s="73"/>
      <c r="K356" s="73"/>
      <c r="L356" s="73"/>
      <c r="M356" s="73"/>
      <c r="N356" s="73"/>
      <c r="O356" s="73"/>
    </row>
    <row r="357" ht="15.75" customHeight="1">
      <c r="A357" s="57" t="str">
        <f>Def_SecSub!$A$445</f>
        <v>SI-14SB</v>
      </c>
      <c r="B357" s="57" t="str">
        <f>Def_Equipamentos!$C$45</f>
        <v>DI-DCCTDig</v>
      </c>
      <c r="C357" s="49"/>
      <c r="D357" s="58" t="str">
        <f t="shared" si="1"/>
        <v>SI-14SB:DI-DCCTDig</v>
      </c>
      <c r="E357" s="57" t="str">
        <f>Def_Locais_Racks_Trechos!$A$26</f>
        <v>IA-14RaDiag03</v>
      </c>
      <c r="F357" s="58" t="str">
        <f t="array" ref="F357">INDEX(Def_Locais_Racks_Trechos!$B$2:$B$1019, MATCH(E357, Def_Locais_Racks_Trechos!$A$2:$A$1019, 0), 1)</f>
        <v>Sala Racks 14</v>
      </c>
      <c r="G357" s="73" t="str">
        <f t="array" ref="G357">INDEX(Def_Locais_Racks_Trechos!$C$2:$C$1019, MATCH(E357, Def_Locais_Racks_Trechos!$A$2:$A$1019, 0), 1)</f>
        <v>DCCTs</v>
      </c>
      <c r="H357" s="73"/>
      <c r="I357" s="73"/>
      <c r="J357" s="73"/>
      <c r="K357" s="73"/>
      <c r="L357" s="73"/>
      <c r="M357" s="73"/>
      <c r="N357" s="73"/>
      <c r="O357" s="73"/>
    </row>
    <row r="358" ht="15.75" customHeight="1">
      <c r="A358" s="57" t="str">
        <f>Def_SecSub!$A$246</f>
        <v>BO-35D</v>
      </c>
      <c r="B358" s="57" t="str">
        <f>Def_Equipamentos!$C$43</f>
        <v>DI-DCCTSensor</v>
      </c>
      <c r="C358" s="49"/>
      <c r="D358" s="58" t="str">
        <f t="shared" si="1"/>
        <v>BO-35D:DI-DCCTSensor</v>
      </c>
      <c r="E358" s="57" t="str">
        <f>Def_Locais_Racks_Trechos!$A$246</f>
        <v>BO-35D</v>
      </c>
      <c r="F358" s="58" t="str">
        <f t="array" ref="F358">INDEX(Def_Locais_Racks_Trechos!$B$2:$B$1019, MATCH(E358, Def_Locais_Racks_Trechos!$A$2:$A$1019, 0), 1)</f>
        <v>Túnel (Booster)</v>
      </c>
      <c r="G358" s="73" t="str">
        <f t="array" ref="G358">INDEX(Def_Locais_Racks_Trechos!$C$2:$C$1019, MATCH(E358, Def_Locais_Racks_Trechos!$A$2:$A$1019, 0), 1)</f>
        <v/>
      </c>
      <c r="H358" s="73"/>
      <c r="I358" s="73"/>
      <c r="J358" s="73"/>
      <c r="K358" s="73"/>
      <c r="L358" s="73"/>
      <c r="M358" s="73"/>
      <c r="N358" s="73"/>
      <c r="O358" s="73"/>
    </row>
    <row r="359" ht="15.75" customHeight="1">
      <c r="A359" s="57" t="str">
        <f>Def_SecSub!$A$444</f>
        <v>SI-13SA</v>
      </c>
      <c r="B359" s="57" t="str">
        <f>Def_Equipamentos!$C$43</f>
        <v>DI-DCCTSensor</v>
      </c>
      <c r="C359" s="49"/>
      <c r="D359" s="58" t="str">
        <f t="shared" si="1"/>
        <v>SI-13SA:DI-DCCTSensor</v>
      </c>
      <c r="E359" s="57" t="str">
        <f>Def_Locais_Racks_Trechos!$A$444</f>
        <v>SI-13SA</v>
      </c>
      <c r="F359" s="58" t="str">
        <f t="array" ref="F359">INDEX(Def_Locais_Racks_Trechos!$B$2:$B$1019, MATCH(E359, Def_Locais_Racks_Trechos!$A$2:$A$1019, 0), 1)</f>
        <v>Túnel (Anel)</v>
      </c>
      <c r="G359" s="73" t="str">
        <f t="array" ref="G359">INDEX(Def_Locais_Racks_Trechos!$C$2:$C$1019, MATCH(E359, Def_Locais_Racks_Trechos!$A$2:$A$1019, 0), 1)</f>
        <v/>
      </c>
      <c r="H359" s="73"/>
      <c r="I359" s="73"/>
      <c r="J359" s="73"/>
      <c r="K359" s="73"/>
      <c r="L359" s="73"/>
      <c r="M359" s="73"/>
      <c r="N359" s="73"/>
      <c r="O359" s="73"/>
    </row>
    <row r="360" ht="15.75" customHeight="1">
      <c r="A360" s="57" t="str">
        <f>Def_SecSub!$A$445</f>
        <v>SI-14SB</v>
      </c>
      <c r="B360" s="57" t="str">
        <f>Def_Equipamentos!$C$43</f>
        <v>DI-DCCTSensor</v>
      </c>
      <c r="C360" s="49"/>
      <c r="D360" s="58" t="str">
        <f t="shared" si="1"/>
        <v>SI-14SB:DI-DCCTSensor</v>
      </c>
      <c r="E360" s="57" t="str">
        <f>Def_Locais_Racks_Trechos!$A$445</f>
        <v>SI-14SB</v>
      </c>
      <c r="F360" s="58" t="str">
        <f t="array" ref="F360">INDEX(Def_Locais_Racks_Trechos!$B$2:$B$1019, MATCH(E360, Def_Locais_Racks_Trechos!$A$2:$A$1019, 0), 1)</f>
        <v>Túnel (Anel)</v>
      </c>
      <c r="G360" s="73" t="str">
        <f t="array" ref="G360">INDEX(Def_Locais_Racks_Trechos!$C$2:$C$1019, MATCH(E360, Def_Locais_Racks_Trechos!$A$2:$A$1019, 0), 1)</f>
        <v/>
      </c>
      <c r="H360" s="73"/>
      <c r="I360" s="73"/>
      <c r="J360" s="73"/>
      <c r="K360" s="73"/>
      <c r="L360" s="73"/>
      <c r="M360" s="73"/>
      <c r="N360" s="73"/>
      <c r="O360" s="73"/>
    </row>
    <row r="361" ht="15.75" customHeight="1">
      <c r="A361" s="57" t="str">
        <f>Def_SecSub!$A$444</f>
        <v>SI-13SA</v>
      </c>
      <c r="B361" s="57" t="str">
        <f>Def_Equipamentos!$C$44</f>
        <v>DI-DCCTSigCond</v>
      </c>
      <c r="C361" s="49"/>
      <c r="D361" s="58" t="str">
        <f t="shared" si="1"/>
        <v>SI-13SA:DI-DCCTSigCond</v>
      </c>
      <c r="E361" s="57" t="str">
        <f>Def_Locais_Racks_Trechos!$A$26</f>
        <v>IA-14RaDiag03</v>
      </c>
      <c r="F361" s="58" t="str">
        <f t="array" ref="F361">INDEX(Def_Locais_Racks_Trechos!$B$2:$B$1019, MATCH(E361, Def_Locais_Racks_Trechos!$A$2:$A$1019, 0), 1)</f>
        <v>Sala Racks 14</v>
      </c>
      <c r="G361" s="73" t="str">
        <f t="array" ref="G361">INDEX(Def_Locais_Racks_Trechos!$C$2:$C$1019, MATCH(E361, Def_Locais_Racks_Trechos!$A$2:$A$1019, 0), 1)</f>
        <v>DCCTs</v>
      </c>
      <c r="H361" s="73"/>
      <c r="I361" s="73"/>
      <c r="J361" s="73"/>
      <c r="K361" s="73"/>
      <c r="L361" s="73"/>
      <c r="M361" s="73"/>
      <c r="N361" s="73"/>
      <c r="O361" s="73"/>
    </row>
    <row r="362" ht="15.75" customHeight="1">
      <c r="A362" s="57" t="str">
        <f>Def_SecSub!$A$445</f>
        <v>SI-14SB</v>
      </c>
      <c r="B362" s="57" t="str">
        <f>Def_Equipamentos!$C$44</f>
        <v>DI-DCCTSigCond</v>
      </c>
      <c r="C362" s="49"/>
      <c r="D362" s="58" t="str">
        <f t="shared" si="1"/>
        <v>SI-14SB:DI-DCCTSigCond</v>
      </c>
      <c r="E362" s="57" t="str">
        <f>Def_Locais_Racks_Trechos!$A$26</f>
        <v>IA-14RaDiag03</v>
      </c>
      <c r="F362" s="58" t="str">
        <f t="array" ref="F362">INDEX(Def_Locais_Racks_Trechos!$B$2:$B$1019, MATCH(E362, Def_Locais_Racks_Trechos!$A$2:$A$1019, 0), 1)</f>
        <v>Sala Racks 14</v>
      </c>
      <c r="G362" s="73" t="str">
        <f t="array" ref="G362">INDEX(Def_Locais_Racks_Trechos!$C$2:$C$1019, MATCH(E362, Def_Locais_Racks_Trechos!$A$2:$A$1019, 0), 1)</f>
        <v>DCCTs</v>
      </c>
      <c r="H362" s="73"/>
      <c r="I362" s="73"/>
      <c r="J362" s="73"/>
      <c r="K362" s="73"/>
      <c r="L362" s="73"/>
      <c r="M362" s="73"/>
      <c r="N362" s="73"/>
      <c r="O362" s="73"/>
    </row>
    <row r="363" ht="15.75" customHeight="1">
      <c r="A363" s="57" t="str">
        <f>Def_SecSub!$A$246</f>
        <v>BO-35D</v>
      </c>
      <c r="B363" s="57" t="str">
        <f>Def_Equipamentos!$C$44</f>
        <v>DI-DCCTSigCond</v>
      </c>
      <c r="C363" s="49"/>
      <c r="D363" s="58" t="str">
        <f t="shared" si="1"/>
        <v>BO-35D:DI-DCCTSigCond</v>
      </c>
      <c r="E363" s="57" t="str">
        <f>Def_Locais_Racks_Trechos!$A$26</f>
        <v>IA-14RaDiag03</v>
      </c>
      <c r="F363" s="58" t="str">
        <f t="array" ref="F363">INDEX(Def_Locais_Racks_Trechos!$B$2:$B$1019, MATCH(E363, Def_Locais_Racks_Trechos!$A$2:$A$1019, 0), 1)</f>
        <v>Sala Racks 14</v>
      </c>
      <c r="G363" s="73" t="str">
        <f t="array" ref="G363">INDEX(Def_Locais_Racks_Trechos!$C$2:$C$1019, MATCH(E363, Def_Locais_Racks_Trechos!$A$2:$A$1019, 0), 1)</f>
        <v>DCCTs</v>
      </c>
      <c r="H363" s="73"/>
      <c r="I363" s="73"/>
      <c r="J363" s="73"/>
      <c r="K363" s="73"/>
      <c r="L363" s="73"/>
      <c r="M363" s="73"/>
      <c r="N363" s="73"/>
      <c r="O363" s="73"/>
    </row>
    <row r="364" ht="15.75" customHeight="1">
      <c r="A364" s="57" t="str">
        <f>Def_SecSub!$A$71</f>
        <v>LA-BIH01RACK2</v>
      </c>
      <c r="B364" s="85" t="str">
        <f>Def_Equipamentos!$C$90</f>
        <v>DI-Osc</v>
      </c>
      <c r="C364" s="49"/>
      <c r="D364" s="58" t="str">
        <f t="shared" si="1"/>
        <v>LA-BIH01RACK2:DI-Osc</v>
      </c>
      <c r="E364" s="57" t="str">
        <f>Def_Locais_Racks_Trechos!$A$71</f>
        <v>LA-BIH01RACK2</v>
      </c>
      <c r="F364" s="58" t="str">
        <f t="array" ref="F364">INDEX(Def_Locais_Racks_Trechos!$B$2:$B$1019, MATCH(E364, Def_Locais_Racks_Trechos!$A$2:$A$1019, 0), 1)</f>
        <v>Sala Racks do LINAC</v>
      </c>
      <c r="G364" s="73" t="str">
        <f t="array" ref="G364">INDEX(Def_Locais_Racks_Trechos!$C$2:$C$1019, MATCH(E364, Def_Locais_Racks_Trechos!$A$2:$A$1019, 0), 1)</f>
        <v/>
      </c>
      <c r="H364" s="73"/>
      <c r="I364" s="73"/>
      <c r="J364" s="73"/>
      <c r="K364" s="73"/>
      <c r="L364" s="73"/>
      <c r="M364" s="73"/>
      <c r="N364" s="73"/>
      <c r="O364" s="73"/>
    </row>
    <row r="365" ht="15.75" customHeight="1">
      <c r="A365" s="57" t="str">
        <f>Def_SecSub!$A$91</f>
        <v>AS-Glob</v>
      </c>
      <c r="B365" s="57" t="str">
        <f>Def_Equipamentos!$C$48</f>
        <v>DI-FCTDig</v>
      </c>
      <c r="C365" s="49"/>
      <c r="D365" s="58" t="str">
        <f t="shared" si="1"/>
        <v>AS-Glob:DI-FCTDig</v>
      </c>
      <c r="E365" s="57" t="str">
        <f>Def_Locais_Racks_Trechos!$A$25</f>
        <v>IA-20RaDiag02</v>
      </c>
      <c r="F365" s="58" t="str">
        <f t="array" ref="F365">INDEX(Def_Locais_Racks_Trechos!$B$2:$B$1019, MATCH(E365, Def_Locais_Racks_Trechos!$A$2:$A$1019, 0), 1)</f>
        <v>Sala Racks 19&amp;20</v>
      </c>
      <c r="G365" s="73" t="str">
        <f t="array" ref="G365">INDEX(Def_Locais_Racks_Trechos!$C$2:$C$1019, MATCH(E365, Def_Locais_Racks_Trechos!$A$2:$A$1019, 0), 1)</f>
        <v>FCT+FPM</v>
      </c>
      <c r="H365" s="73"/>
      <c r="I365" s="73"/>
      <c r="J365" s="73"/>
      <c r="K365" s="73"/>
      <c r="L365" s="73"/>
      <c r="M365" s="73"/>
      <c r="N365" s="73"/>
      <c r="O365" s="73"/>
    </row>
    <row r="366" ht="15.75" customHeight="1">
      <c r="A366" s="57" t="str">
        <f>Def_SecSub!$A$91</f>
        <v>AS-Glob</v>
      </c>
      <c r="B366" s="57" t="str">
        <f>Def_Equipamentos!$C$53</f>
        <v>DI-FPMDig</v>
      </c>
      <c r="C366" s="49"/>
      <c r="D366" s="58" t="str">
        <f t="shared" si="1"/>
        <v>AS-Glob:DI-FPMDig</v>
      </c>
      <c r="E366" s="57" t="str">
        <f>Def_Locais_Racks_Trechos!$A$25</f>
        <v>IA-20RaDiag02</v>
      </c>
      <c r="F366" s="58" t="str">
        <f t="array" ref="F366">INDEX(Def_Locais_Racks_Trechos!$B$2:$B$1019, MATCH(E366, Def_Locais_Racks_Trechos!$A$2:$A$1019, 0), 1)</f>
        <v>Sala Racks 19&amp;20</v>
      </c>
      <c r="G366" s="73" t="str">
        <f t="array" ref="G366">INDEX(Def_Locais_Racks_Trechos!$C$2:$C$1019, MATCH(E366, Def_Locais_Racks_Trechos!$A$2:$A$1019, 0), 1)</f>
        <v>FCT+FPM</v>
      </c>
      <c r="H366" s="73"/>
      <c r="I366" s="73"/>
      <c r="J366" s="73"/>
      <c r="K366" s="73"/>
      <c r="L366" s="73"/>
      <c r="M366" s="73"/>
      <c r="N366" s="73"/>
      <c r="O366" s="73"/>
    </row>
    <row r="367" ht="15.75" customHeight="1">
      <c r="A367" s="57" t="str">
        <f>Def_SecSub!$A$432</f>
        <v>SI-01SA</v>
      </c>
      <c r="B367" s="57" t="str">
        <f>Def_Equipamentos!$C$101</f>
        <v>PU-PingHCtrl</v>
      </c>
      <c r="C367" s="49"/>
      <c r="D367" s="58" t="str">
        <f t="shared" si="1"/>
        <v>SI-01SA:PU-PingHCtrl</v>
      </c>
      <c r="E367" s="57" t="str">
        <f>Def_Locais_Racks_Trechos!$A$80</f>
        <v>IA-01RaInj05</v>
      </c>
      <c r="F367" s="58" t="str">
        <f t="array" ref="F367">INDEX(Def_Locais_Racks_Trechos!$B$2:$B$1019, MATCH(E367, Def_Locais_Racks_Trechos!$A$2:$A$1019, 0), 1)</f>
        <v>Sala Racks 1</v>
      </c>
      <c r="G367" s="73" t="str">
        <f t="array" ref="G367">INDEX(Def_Locais_Racks_Trechos!$C$2:$C$1019, MATCH(E367, Def_Locais_Racks_Trechos!$A$2:$A$1019, 0), 1)</f>
        <v/>
      </c>
      <c r="H367" s="73"/>
      <c r="I367" s="73"/>
      <c r="J367" s="73"/>
      <c r="K367" s="73"/>
      <c r="L367" s="73"/>
      <c r="M367" s="73"/>
      <c r="N367" s="73"/>
      <c r="O367" s="73"/>
    </row>
    <row r="368" ht="15.75" customHeight="1">
      <c r="A368" s="57" t="str">
        <f>Def_SecSub!$A$423</f>
        <v>SI-19C4</v>
      </c>
      <c r="B368" s="57" t="str">
        <f>Def_Equipamentos!$C$102</f>
        <v>PU-PingVCtrl</v>
      </c>
      <c r="C368" s="49"/>
      <c r="D368" s="58" t="str">
        <f t="shared" si="1"/>
        <v>SI-19C4:PU-PingVCtrl</v>
      </c>
      <c r="E368" s="57" t="str">
        <f>Def_Locais_Racks_Trechos!$A$77</f>
        <v>IA-20RaInj02</v>
      </c>
      <c r="F368" s="58" t="str">
        <f t="array" ref="F368">INDEX(Def_Locais_Racks_Trechos!$B$2:$B$1019, MATCH(E368, Def_Locais_Racks_Trechos!$A$2:$A$1019, 0), 1)</f>
        <v>Sala Racks 19&amp;20</v>
      </c>
      <c r="G368" s="73" t="str">
        <f t="array" ref="G368">INDEX(Def_Locais_Racks_Trechos!$C$2:$C$1019, MATCH(E368, Def_Locais_Racks_Trechos!$A$2:$A$1019, 0), 1)</f>
        <v/>
      </c>
      <c r="H368" s="73"/>
      <c r="I368" s="73"/>
      <c r="J368" s="73"/>
      <c r="K368" s="73"/>
      <c r="L368" s="73"/>
      <c r="M368" s="73"/>
      <c r="N368" s="73"/>
      <c r="O368" s="73"/>
    </row>
    <row r="369" ht="15.75" customHeight="1">
      <c r="A369" s="57" t="str">
        <f>Def_SecSub!$A$432</f>
        <v>SI-01SA</v>
      </c>
      <c r="B369" s="57" t="str">
        <f>Def_Equipamentos!$C$95</f>
        <v>PU-InjNLKckrCtrl</v>
      </c>
      <c r="C369" s="49"/>
      <c r="D369" s="58" t="str">
        <f t="shared" si="1"/>
        <v>SI-01SA:PU-InjNLKckrCtrl</v>
      </c>
      <c r="E369" s="57" t="str">
        <f>Def_Locais_Racks_Trechos!$A$80</f>
        <v>IA-01RaInj05</v>
      </c>
      <c r="F369" s="58" t="str">
        <f t="array" ref="F369">INDEX(Def_Locais_Racks_Trechos!$B$2:$B$1019, MATCH(E369, Def_Locais_Racks_Trechos!$A$2:$A$1019, 0), 1)</f>
        <v>Sala Racks 1</v>
      </c>
      <c r="G369" s="73" t="str">
        <f t="array" ref="G369">INDEX(Def_Locais_Racks_Trechos!$C$2:$C$1019, MATCH(E369, Def_Locais_Racks_Trechos!$A$2:$A$1019, 0), 1)</f>
        <v/>
      </c>
      <c r="H369" s="73"/>
      <c r="I369" s="73"/>
      <c r="J369" s="73"/>
      <c r="K369" s="73"/>
      <c r="L369" s="73"/>
      <c r="M369" s="73"/>
      <c r="N369" s="73"/>
      <c r="O369" s="73"/>
    </row>
    <row r="370" ht="15.75" customHeight="1">
      <c r="A370" s="57" t="str">
        <f>Def_SecSub!$A$69</f>
        <v>LI-IET01RACK1</v>
      </c>
      <c r="B370" s="57" t="str">
        <f>Def_Equipamentos!$C$67</f>
        <v>TI-OERFRx</v>
      </c>
      <c r="C370" s="49"/>
      <c r="D370" s="58" t="str">
        <f t="shared" si="1"/>
        <v>LI-IET01RACK1:TI-OERFRx</v>
      </c>
      <c r="E370" s="57" t="str">
        <f>Def_Locais_Racks_Trechos!$A$69</f>
        <v>LI-IET01RACK1</v>
      </c>
      <c r="F370" s="58" t="str">
        <f t="array" ref="F370">INDEX(Def_Locais_Racks_Trechos!$B$2:$B$1019, MATCH(E370, Def_Locais_Racks_Trechos!$A$2:$A$1019, 0), 1)</f>
        <v>Túnel (LINAC)</v>
      </c>
      <c r="G370" s="73" t="str">
        <f t="array" ref="G370">INDEX(Def_Locais_Racks_Trechos!$C$2:$C$1019, MATCH(E370, Def_Locais_Racks_Trechos!$A$2:$A$1019, 0), 1)</f>
        <v/>
      </c>
      <c r="H370" s="73"/>
      <c r="I370" s="73"/>
      <c r="J370" s="73"/>
      <c r="K370" s="73"/>
      <c r="L370" s="73"/>
      <c r="M370" s="73"/>
      <c r="N370" s="73"/>
      <c r="O370" s="73"/>
    </row>
    <row r="371" ht="15.75" customHeight="1">
      <c r="A371" s="57" t="str">
        <f>Def_SecSub!$A$93</f>
        <v>BO-Glob</v>
      </c>
      <c r="B371" s="57" t="str">
        <f>Def_Equipamentos!$C$82</f>
        <v>DI-TuneProc</v>
      </c>
      <c r="C371" s="49" t="s">
        <v>712</v>
      </c>
      <c r="D371" s="58" t="str">
        <f t="shared" si="1"/>
        <v>BO-Glob:DI-TuneProc-H</v>
      </c>
      <c r="E371" s="57" t="str">
        <f>Def_Locais_Racks_Trechos!$A$27</f>
        <v>IA-18RaDiag04</v>
      </c>
      <c r="F371" s="58" t="str">
        <f t="array" ref="F371">INDEX(Def_Locais_Racks_Trechos!$B$2:$B$1019, MATCH(E371, Def_Locais_Racks_Trechos!$A$2:$A$1019, 0), 1)</f>
        <v>Sala Racks 18 parte 1</v>
      </c>
      <c r="G371" s="73" t="str">
        <f t="array" ref="G371">INDEX(Def_Locais_Racks_Trechos!$C$2:$C$1019, MATCH(E371, Def_Locais_Racks_Trechos!$A$2:$A$1019, 0), 1)</f>
        <v>Tune</v>
      </c>
      <c r="H371" s="73"/>
      <c r="I371" s="73"/>
      <c r="J371" s="73"/>
      <c r="K371" s="73"/>
      <c r="L371" s="73"/>
      <c r="M371" s="73"/>
      <c r="N371" s="73"/>
      <c r="O371" s="73"/>
    </row>
    <row r="372" ht="15.75" customHeight="1">
      <c r="A372" s="57" t="str">
        <f>Def_SecSub!$A$93</f>
        <v>BO-Glob</v>
      </c>
      <c r="B372" s="57" t="str">
        <f>Def_Equipamentos!$C$82</f>
        <v>DI-TuneProc</v>
      </c>
      <c r="C372" s="49" t="s">
        <v>713</v>
      </c>
      <c r="D372" s="58" t="str">
        <f t="shared" si="1"/>
        <v>BO-Glob:DI-TuneProc-V</v>
      </c>
      <c r="E372" s="57" t="str">
        <f>Def_Locais_Racks_Trechos!$A$27</f>
        <v>IA-18RaDiag04</v>
      </c>
      <c r="F372" s="58" t="str">
        <f t="array" ref="F372">INDEX(Def_Locais_Racks_Trechos!$B$2:$B$1019, MATCH(E372, Def_Locais_Racks_Trechos!$A$2:$A$1019, 0), 1)</f>
        <v>Sala Racks 18 parte 1</v>
      </c>
      <c r="G372" s="73" t="str">
        <f t="array" ref="G372">INDEX(Def_Locais_Racks_Trechos!$C$2:$C$1019, MATCH(E372, Def_Locais_Racks_Trechos!$A$2:$A$1019, 0), 1)</f>
        <v>Tune</v>
      </c>
      <c r="H372" s="73"/>
      <c r="I372" s="73"/>
      <c r="J372" s="73"/>
      <c r="K372" s="73"/>
      <c r="L372" s="73"/>
      <c r="M372" s="73"/>
      <c r="N372" s="73"/>
      <c r="O372" s="73"/>
    </row>
    <row r="373" ht="15.75" customHeight="1">
      <c r="A373" s="57" t="str">
        <f>Def_SecSub!$A$92</f>
        <v>SI-Glob</v>
      </c>
      <c r="B373" s="57" t="str">
        <f>Def_Equipamentos!$C$82</f>
        <v>DI-TuneProc</v>
      </c>
      <c r="C373" s="49" t="s">
        <v>712</v>
      </c>
      <c r="D373" s="58" t="str">
        <f t="shared" si="1"/>
        <v>SI-Glob:DI-TuneProc-H</v>
      </c>
      <c r="E373" s="57" t="str">
        <f>Def_Locais_Racks_Trechos!$A$27</f>
        <v>IA-18RaDiag04</v>
      </c>
      <c r="F373" s="58" t="str">
        <f t="array" ref="F373">INDEX(Def_Locais_Racks_Trechos!$B$2:$B$1019, MATCH(E373, Def_Locais_Racks_Trechos!$A$2:$A$1019, 0), 1)</f>
        <v>Sala Racks 18 parte 1</v>
      </c>
      <c r="G373" s="73" t="str">
        <f t="array" ref="G373">INDEX(Def_Locais_Racks_Trechos!$C$2:$C$1019, MATCH(E373, Def_Locais_Racks_Trechos!$A$2:$A$1019, 0), 1)</f>
        <v>Tune</v>
      </c>
      <c r="H373" s="73"/>
      <c r="I373" s="73"/>
      <c r="J373" s="73"/>
      <c r="K373" s="73"/>
      <c r="L373" s="73"/>
      <c r="M373" s="73"/>
      <c r="N373" s="73"/>
      <c r="O373" s="73"/>
    </row>
    <row r="374" ht="15.75" customHeight="1">
      <c r="A374" s="57" t="str">
        <f>Def_SecSub!$A$92</f>
        <v>SI-Glob</v>
      </c>
      <c r="B374" s="57" t="str">
        <f>Def_Equipamentos!$C$82</f>
        <v>DI-TuneProc</v>
      </c>
      <c r="C374" s="49" t="s">
        <v>713</v>
      </c>
      <c r="D374" s="58" t="str">
        <f t="shared" si="1"/>
        <v>SI-Glob:DI-TuneProc-V</v>
      </c>
      <c r="E374" s="57" t="str">
        <f>Def_Locais_Racks_Trechos!$A$27</f>
        <v>IA-18RaDiag04</v>
      </c>
      <c r="F374" s="58" t="str">
        <f t="array" ref="F374">INDEX(Def_Locais_Racks_Trechos!$B$2:$B$1019, MATCH(E374, Def_Locais_Racks_Trechos!$A$2:$A$1019, 0), 1)</f>
        <v>Sala Racks 18 parte 1</v>
      </c>
      <c r="G374" s="73" t="str">
        <f t="array" ref="G374">INDEX(Def_Locais_Racks_Trechos!$C$2:$C$1019, MATCH(E374, Def_Locais_Racks_Trechos!$A$2:$A$1019, 0), 1)</f>
        <v>Tune</v>
      </c>
      <c r="H374" s="73"/>
      <c r="I374" s="73"/>
      <c r="J374" s="73"/>
      <c r="K374" s="73"/>
      <c r="L374" s="73"/>
      <c r="M374" s="73"/>
      <c r="N374" s="73"/>
      <c r="O374" s="73"/>
    </row>
    <row r="375" ht="15.75" customHeight="1">
      <c r="A375" s="57" t="str">
        <f>Def_SecSub!$A$208</f>
        <v>TS-01</v>
      </c>
      <c r="B375" s="57" t="str">
        <f>Def_Equipamentos!$C$97</f>
        <v>PU-EjeSeptGCtrl</v>
      </c>
      <c r="C375" s="49">
        <v>1.0</v>
      </c>
      <c r="D375" s="58" t="str">
        <f t="shared" si="1"/>
        <v>TS-01:PU-EjeSeptGCtrl-1</v>
      </c>
      <c r="E375" s="57" t="str">
        <f>Def_Locais_Racks_Trechos!$A$78</f>
        <v>IA-20RaInj03</v>
      </c>
      <c r="F375" s="58" t="str">
        <f t="array" ref="F375">INDEX(Def_Locais_Racks_Trechos!$B$2:$B$1019, MATCH(E375, Def_Locais_Racks_Trechos!$A$2:$A$1019, 0), 1)</f>
        <v>Sala Racks 19&amp;20</v>
      </c>
      <c r="G375" s="73" t="str">
        <f t="array" ref="G375">INDEX(Def_Locais_Racks_Trechos!$C$2:$C$1019, MATCH(E375, Def_Locais_Racks_Trechos!$A$2:$A$1019, 0), 1)</f>
        <v/>
      </c>
      <c r="H375" s="73"/>
      <c r="I375" s="73"/>
      <c r="J375" s="73"/>
      <c r="K375" s="73"/>
      <c r="L375" s="73"/>
      <c r="M375" s="73"/>
      <c r="N375" s="73"/>
      <c r="O375" s="73"/>
    </row>
    <row r="376" ht="15.75" customHeight="1">
      <c r="A376" s="57" t="str">
        <f>Def_SecSub!$A$208</f>
        <v>TS-01</v>
      </c>
      <c r="B376" s="57" t="str">
        <f>Def_Equipamentos!$C$97</f>
        <v>PU-EjeSeptGCtrl</v>
      </c>
      <c r="C376" s="49">
        <v>2.0</v>
      </c>
      <c r="D376" s="58" t="str">
        <f t="shared" si="1"/>
        <v>TS-01:PU-EjeSeptGCtrl-2</v>
      </c>
      <c r="E376" s="57" t="str">
        <f>Def_Locais_Racks_Trechos!$A$78</f>
        <v>IA-20RaInj03</v>
      </c>
      <c r="F376" s="58" t="str">
        <f t="array" ref="F376">INDEX(Def_Locais_Racks_Trechos!$B$2:$B$1019, MATCH(E376, Def_Locais_Racks_Trechos!$A$2:$A$1019, 0), 1)</f>
        <v>Sala Racks 19&amp;20</v>
      </c>
      <c r="G376" s="73" t="str">
        <f t="array" ref="G376">INDEX(Def_Locais_Racks_Trechos!$C$2:$C$1019, MATCH(E376, Def_Locais_Racks_Trechos!$A$2:$A$1019, 0), 1)</f>
        <v/>
      </c>
      <c r="H376" s="73"/>
      <c r="I376" s="73"/>
      <c r="J376" s="73"/>
      <c r="K376" s="73"/>
      <c r="L376" s="73"/>
      <c r="M376" s="73"/>
      <c r="N376" s="73"/>
      <c r="O376" s="73"/>
    </row>
    <row r="377" ht="15.75" customHeight="1">
      <c r="A377" s="57" t="str">
        <f>Def_SecSub!$A$78</f>
        <v>IA-20RaInj03</v>
      </c>
      <c r="B377" s="57" t="str">
        <f>Def_Equipamentos!$C$103</f>
        <v>PU-Osc</v>
      </c>
      <c r="C377" s="49"/>
      <c r="D377" s="58" t="str">
        <f t="shared" si="1"/>
        <v>IA-20RaInj03:PU-Osc</v>
      </c>
      <c r="E377" s="57" t="str">
        <f>Def_Locais_Racks_Trechos!$A$78</f>
        <v>IA-20RaInj03</v>
      </c>
      <c r="F377" s="58" t="str">
        <f t="array" ref="F377">INDEX(Def_Locais_Racks_Trechos!$B$2:$B$1019, MATCH(E377, Def_Locais_Racks_Trechos!$A$2:$A$1019, 0), 1)</f>
        <v>Sala Racks 19&amp;20</v>
      </c>
      <c r="G377" s="73"/>
      <c r="H377" s="73"/>
      <c r="I377" s="73"/>
      <c r="J377" s="73"/>
      <c r="K377" s="73"/>
      <c r="L377" s="73"/>
      <c r="M377" s="73"/>
      <c r="N377" s="73"/>
      <c r="O377" s="73"/>
    </row>
    <row r="378" ht="15.75" customHeight="1">
      <c r="A378" s="57" t="str">
        <f>Def_SecSub!$A$211</f>
        <v>TS-04</v>
      </c>
      <c r="B378" s="57" t="str">
        <f>Def_Equipamentos!$C$100</f>
        <v>PU-InjSeptFCtrl</v>
      </c>
      <c r="C378" s="49"/>
      <c r="D378" s="58" t="str">
        <f t="shared" si="1"/>
        <v>TS-04:PU-InjSeptFCtrl</v>
      </c>
      <c r="E378" s="57" t="str">
        <f>Def_Locais_Racks_Trechos!$A$79</f>
        <v>IA-01RaInj04</v>
      </c>
      <c r="F378" s="58" t="str">
        <f t="array" ref="F378">INDEX(Def_Locais_Racks_Trechos!$B$2:$B$1019, MATCH(E378, Def_Locais_Racks_Trechos!$A$2:$A$1019, 0), 1)</f>
        <v>Sala Racks 1</v>
      </c>
      <c r="G378" s="73" t="str">
        <f t="array" ref="G378">INDEX(Def_Locais_Racks_Trechos!$C$2:$C$1019, MATCH(E378, Def_Locais_Racks_Trechos!$A$2:$A$1019, 0), 1)</f>
        <v/>
      </c>
      <c r="H378" s="73"/>
      <c r="I378" s="73"/>
      <c r="J378" s="73"/>
      <c r="K378" s="73"/>
      <c r="L378" s="73"/>
      <c r="M378" s="73"/>
      <c r="N378" s="73"/>
      <c r="O378" s="73"/>
    </row>
    <row r="379" ht="15.75" customHeight="1">
      <c r="A379" s="57" t="str">
        <f>Def_SecSub!$A$211</f>
        <v>TS-04</v>
      </c>
      <c r="B379" s="57" t="str">
        <f>Def_Equipamentos!$C$99</f>
        <v>PU-InjSeptGCtrl</v>
      </c>
      <c r="C379" s="49">
        <v>1.0</v>
      </c>
      <c r="D379" s="58" t="str">
        <f t="shared" si="1"/>
        <v>TS-04:PU-InjSeptGCtrl-1</v>
      </c>
      <c r="E379" s="57" t="str">
        <f>Def_Locais_Racks_Trechos!$A$79</f>
        <v>IA-01RaInj04</v>
      </c>
      <c r="F379" s="58" t="str">
        <f t="array" ref="F379">INDEX(Def_Locais_Racks_Trechos!$B$2:$B$1019, MATCH(E379, Def_Locais_Racks_Trechos!$A$2:$A$1019, 0), 1)</f>
        <v>Sala Racks 1</v>
      </c>
      <c r="G379" s="73" t="str">
        <f t="array" ref="G379">INDEX(Def_Locais_Racks_Trechos!$C$2:$C$1019, MATCH(E379, Def_Locais_Racks_Trechos!$A$2:$A$1019, 0), 1)</f>
        <v/>
      </c>
      <c r="H379" s="73"/>
      <c r="I379" s="73"/>
      <c r="J379" s="73"/>
      <c r="K379" s="73"/>
      <c r="L379" s="73"/>
      <c r="M379" s="73"/>
      <c r="N379" s="73"/>
      <c r="O379" s="73"/>
    </row>
    <row r="380" ht="15.75" customHeight="1">
      <c r="A380" s="57" t="str">
        <f>Def_SecSub!$A$211</f>
        <v>TS-04</v>
      </c>
      <c r="B380" s="57" t="str">
        <f>Def_Equipamentos!$C$99</f>
        <v>PU-InjSeptGCtrl</v>
      </c>
      <c r="C380" s="49">
        <v>2.0</v>
      </c>
      <c r="D380" s="58" t="str">
        <f t="shared" si="1"/>
        <v>TS-04:PU-InjSeptGCtrl-2</v>
      </c>
      <c r="E380" s="57" t="str">
        <f>Def_Locais_Racks_Trechos!$A$79</f>
        <v>IA-01RaInj04</v>
      </c>
      <c r="F380" s="58" t="str">
        <f t="array" ref="F380">INDEX(Def_Locais_Racks_Trechos!$B$2:$B$1019, MATCH(E380, Def_Locais_Racks_Trechos!$A$2:$A$1019, 0), 1)</f>
        <v>Sala Racks 1</v>
      </c>
      <c r="G380" s="73" t="str">
        <f t="array" ref="G380">INDEX(Def_Locais_Racks_Trechos!$C$2:$C$1019, MATCH(E380, Def_Locais_Racks_Trechos!$A$2:$A$1019, 0), 1)</f>
        <v/>
      </c>
      <c r="H380" s="73"/>
      <c r="I380" s="73"/>
      <c r="J380" s="73"/>
      <c r="K380" s="73"/>
      <c r="L380" s="73"/>
      <c r="M380" s="73"/>
      <c r="N380" s="73"/>
      <c r="O380" s="73"/>
    </row>
    <row r="381" ht="15.75" customHeight="1">
      <c r="A381" s="57" t="str">
        <f>Def_SecSub!$A$79</f>
        <v>IA-01RaInj04</v>
      </c>
      <c r="B381" s="57" t="str">
        <f>Def_Equipamentos!$C$103</f>
        <v>PU-Osc</v>
      </c>
      <c r="C381" s="88"/>
      <c r="D381" s="89" t="str">
        <f t="shared" si="1"/>
        <v>IA-01RaInj04:PU-Osc</v>
      </c>
      <c r="E381" s="90" t="str">
        <f>Def_Locais_Racks_Trechos!$A$79</f>
        <v>IA-01RaInj04</v>
      </c>
      <c r="F381" s="58" t="str">
        <f t="array" ref="F381">INDEX(Def_Locais_Racks_Trechos!$B$2:$B$1019, MATCH(E381, Def_Locais_Racks_Trechos!$A$2:$A$1019, 0), 1)</f>
        <v>Sala Racks 1</v>
      </c>
      <c r="G381" s="73"/>
      <c r="H381" s="73"/>
      <c r="I381" s="73"/>
      <c r="J381" s="73"/>
      <c r="K381" s="73"/>
      <c r="L381" s="73"/>
      <c r="M381" s="73"/>
      <c r="N381" s="73"/>
      <c r="O381" s="73"/>
    </row>
    <row r="382" ht="15.75" customHeight="1">
      <c r="A382" s="57" t="str">
        <f>Def_SecSub!$A$207</f>
        <v>TB-04</v>
      </c>
      <c r="B382" s="57" t="str">
        <f>Def_Equipamentos!$C$96</f>
        <v>PU-InjSeptCtrl</v>
      </c>
      <c r="C382" s="49"/>
      <c r="D382" s="58" t="str">
        <f t="shared" si="1"/>
        <v>TB-04:PU-InjSeptCtrl</v>
      </c>
      <c r="E382" s="57" t="str">
        <f>Def_Locais_Racks_Trechos!$A$76</f>
        <v>IA-01RaInj01</v>
      </c>
      <c r="F382" s="58" t="str">
        <f t="array" ref="F382">INDEX(Def_Locais_Racks_Trechos!$B$2:$B$1019, MATCH(E382, Def_Locais_Racks_Trechos!$A$2:$A$1019, 0), 1)</f>
        <v>Sala Racks 1</v>
      </c>
      <c r="G382" s="73" t="str">
        <f t="array" ref="G382">INDEX(Def_Locais_Racks_Trechos!$C$2:$C$1019, MATCH(E382, Def_Locais_Racks_Trechos!$A$2:$A$1019, 0), 1)</f>
        <v/>
      </c>
      <c r="H382" s="73"/>
      <c r="I382" s="73"/>
      <c r="J382" s="73"/>
      <c r="K382" s="73"/>
      <c r="L382" s="73"/>
      <c r="M382" s="73"/>
      <c r="N382" s="73"/>
      <c r="O382" s="73"/>
    </row>
    <row r="383" ht="15.75" customHeight="1">
      <c r="A383" s="57" t="str">
        <f>Def_SecSub!$A$76</f>
        <v>IA-01RaInj01</v>
      </c>
      <c r="B383" s="57" t="str">
        <f>Def_Equipamentos!$C$103</f>
        <v>PU-Osc</v>
      </c>
      <c r="C383" s="49"/>
      <c r="D383" s="58" t="str">
        <f t="shared" si="1"/>
        <v>IA-01RaInj01:PU-Osc</v>
      </c>
      <c r="E383" s="57" t="str">
        <f>Def_Locais_Racks_Trechos!$A$76</f>
        <v>IA-01RaInj01</v>
      </c>
      <c r="F383" s="58" t="str">
        <f t="array" ref="F383">INDEX(Def_Locais_Racks_Trechos!$B$2:$B$1019, MATCH(E383, Def_Locais_Racks_Trechos!$A$2:$A$1019, 0), 1)</f>
        <v>Sala Racks 1</v>
      </c>
      <c r="G383" s="73"/>
      <c r="H383" s="73"/>
      <c r="I383" s="73"/>
      <c r="J383" s="73"/>
      <c r="K383" s="73"/>
      <c r="L383" s="73"/>
      <c r="M383" s="73"/>
      <c r="N383" s="73"/>
      <c r="O383" s="73"/>
    </row>
    <row r="384" ht="15.75" customHeight="1">
      <c r="A384" s="57" t="str">
        <f>Def_SecSub!$A$92</f>
        <v>SI-Glob</v>
      </c>
      <c r="B384" s="57" t="str">
        <f>Def_Equipamentos!$C$57</f>
        <v>DI-StrkCam</v>
      </c>
      <c r="C384" s="49"/>
      <c r="D384" s="58" t="str">
        <f t="shared" si="1"/>
        <v>SI-Glob:DI-StrkCam</v>
      </c>
      <c r="E384" s="57" t="str">
        <f>Def_Locais_Racks_Trechos!$A$82</f>
        <v>"Local na linha de luz" Streak Camera</v>
      </c>
      <c r="F384" s="58" t="str">
        <f t="array" ref="F384">INDEX(Def_Locais_Racks_Trechos!$B$2:$B$1019, MATCH(E384, Def_Locais_Racks_Trechos!$A$2:$A$1019, 0), 1)</f>
        <v>Streak Camera</v>
      </c>
      <c r="G384" s="73" t="str">
        <f t="array" ref="G384">INDEX(Def_Locais_Racks_Trechos!$C$2:$C$1019, MATCH(E384, Def_Locais_Racks_Trechos!$A$2:$A$1019, 0), 1)</f>
        <v/>
      </c>
      <c r="H384" s="73"/>
      <c r="I384" s="73"/>
      <c r="J384" s="73"/>
      <c r="K384" s="73"/>
      <c r="L384" s="73"/>
      <c r="M384" s="73"/>
      <c r="N384" s="73"/>
      <c r="O384" s="73"/>
    </row>
    <row r="385" ht="15.75" customHeight="1">
      <c r="A385" s="57" t="str">
        <f>Def_SecSub!$A$62</f>
        <v>RA-RaMO</v>
      </c>
      <c r="B385" s="57" t="str">
        <f>Def_Equipamentos!$C$66</f>
        <v>TI-OERFTx</v>
      </c>
      <c r="C385" s="49"/>
      <c r="D385" s="58" t="str">
        <f t="shared" si="1"/>
        <v>RA-RaMO:TI-OERFTx</v>
      </c>
      <c r="E385" s="57" t="str">
        <f>Def_Locais_Racks_Trechos!$A$62</f>
        <v>RA-RaMO</v>
      </c>
      <c r="F385" s="58" t="str">
        <f t="array" ref="F385">INDEX(Def_Locais_Racks_Trechos!$B$2:$B$1019, MATCH(E385, Def_Locais_Racks_Trechos!$A$2:$A$1019, 0), 1)</f>
        <v>Sala de RF</v>
      </c>
      <c r="G385" s="73" t="str">
        <f t="array" ref="G385">INDEX(Def_Locais_Racks_Trechos!$C$2:$C$1019, MATCH(E385, Def_Locais_Racks_Trechos!$A$2:$A$1019, 0), 1)</f>
        <v/>
      </c>
      <c r="H385" s="73"/>
      <c r="I385" s="73"/>
      <c r="J385" s="73"/>
      <c r="K385" s="73"/>
      <c r="L385" s="73"/>
      <c r="M385" s="73"/>
      <c r="N385" s="73"/>
      <c r="O385" s="73"/>
    </row>
    <row r="386" ht="15.75" customHeight="1">
      <c r="A386" s="57" t="str">
        <f>Def_SecSub!$A$447</f>
        <v>SI-16SB</v>
      </c>
      <c r="B386" s="57" t="str">
        <f>Def_Equipamentos!$C$29</f>
        <v>DI-BbBKckrL</v>
      </c>
      <c r="C386" s="49"/>
      <c r="D386" s="58" t="str">
        <f t="shared" si="1"/>
        <v>SI-16SB:DI-BbBKckrL</v>
      </c>
      <c r="E386" s="57" t="str">
        <f>Def_Locais_Racks_Trechos!$A$447</f>
        <v>SI-16SB</v>
      </c>
      <c r="F386" s="58" t="str">
        <f t="array" ref="F386">INDEX(Def_Locais_Racks_Trechos!$B$2:$B$1019, MATCH(E386, Def_Locais_Racks_Trechos!$A$2:$A$1019, 0), 1)</f>
        <v>Túnel (Anel)</v>
      </c>
      <c r="G386" s="73" t="str">
        <f t="array" ref="G386">INDEX(Def_Locais_Racks_Trechos!$C$2:$C$1019, MATCH(E386, Def_Locais_Racks_Trechos!$A$2:$A$1019, 0), 1)</f>
        <v/>
      </c>
      <c r="H386" s="73"/>
      <c r="I386" s="73"/>
      <c r="J386" s="73"/>
      <c r="K386" s="73"/>
      <c r="L386" s="73"/>
      <c r="M386" s="73"/>
      <c r="N386" s="73"/>
      <c r="O386" s="73"/>
    </row>
    <row r="387" ht="15.75" customHeight="1">
      <c r="A387" s="57" t="str">
        <f>Def_SecSub!$A$407</f>
        <v>SI-16M2</v>
      </c>
      <c r="B387" s="57" t="str">
        <f>Def_Equipamentos!$C$35</f>
        <v>DI-BbBPkup</v>
      </c>
      <c r="C387" s="49"/>
      <c r="D387" s="58" t="str">
        <f t="shared" si="1"/>
        <v>SI-16M2:DI-BbBPkup</v>
      </c>
      <c r="E387" s="57" t="str">
        <f>Def_Locais_Racks_Trechos!$A$407</f>
        <v>SI-16M2</v>
      </c>
      <c r="F387" s="58" t="str">
        <f t="array" ref="F387">INDEX(Def_Locais_Racks_Trechos!$B$2:$B$1019, MATCH(E387, Def_Locais_Racks_Trechos!$A$2:$A$1019, 0), 1)</f>
        <v>Túnel (Anel)</v>
      </c>
      <c r="G387" s="73" t="str">
        <f t="array" ref="G387">INDEX(Def_Locais_Racks_Trechos!$C$2:$C$1019, MATCH(E387, Def_Locais_Racks_Trechos!$A$2:$A$1019, 0), 1)</f>
        <v/>
      </c>
      <c r="H387" s="73"/>
      <c r="I387" s="73"/>
      <c r="J387" s="73"/>
      <c r="K387" s="73"/>
      <c r="L387" s="73"/>
      <c r="M387" s="73"/>
      <c r="N387" s="73"/>
      <c r="O387" s="73"/>
    </row>
    <row r="388" ht="15.75" customHeight="1">
      <c r="A388" s="57" t="str">
        <f>Def_SecSub!$A$448</f>
        <v>SI-17SA</v>
      </c>
      <c r="B388" s="57" t="str">
        <f>Def_Equipamentos!$C$27</f>
        <v>DI-BbBKckrH</v>
      </c>
      <c r="C388" s="49"/>
      <c r="D388" s="58" t="str">
        <f t="shared" si="1"/>
        <v>SI-17SA:DI-BbBKckrH</v>
      </c>
      <c r="E388" s="57" t="str">
        <f>Def_Locais_Racks_Trechos!$A$448</f>
        <v>SI-17SA</v>
      </c>
      <c r="F388" s="58" t="str">
        <f t="array" ref="F388">INDEX(Def_Locais_Racks_Trechos!$B$2:$B$1019, MATCH(E388, Def_Locais_Racks_Trechos!$A$2:$A$1019, 0), 1)</f>
        <v>Túnel (Anel)</v>
      </c>
      <c r="G388" s="73" t="str">
        <f t="array" ref="G388">INDEX(Def_Locais_Racks_Trechos!$C$2:$C$1019, MATCH(E388, Def_Locais_Racks_Trechos!$A$2:$A$1019, 0), 1)</f>
        <v/>
      </c>
      <c r="H388" s="73"/>
      <c r="I388" s="73"/>
      <c r="J388" s="73"/>
      <c r="K388" s="73"/>
      <c r="L388" s="73"/>
      <c r="M388" s="73"/>
      <c r="N388" s="73"/>
      <c r="O388" s="73"/>
    </row>
    <row r="389" ht="15.75" customHeight="1">
      <c r="A389" s="57" t="str">
        <f>Def_SecSub!$A$92</f>
        <v>SI-Glob</v>
      </c>
      <c r="B389" s="57" t="str">
        <f>Def_Equipamentos!$C$23</f>
        <v>DI-BbBProc</v>
      </c>
      <c r="C389" s="49" t="s">
        <v>712</v>
      </c>
      <c r="D389" s="58" t="str">
        <f t="shared" si="1"/>
        <v>SI-Glob:DI-BbBProc-H</v>
      </c>
      <c r="E389" s="57" t="str">
        <f>Def_Locais_Racks_Trechos!$A$28</f>
        <v>IA-16RaBbB</v>
      </c>
      <c r="F389" s="58" t="str">
        <f t="array" ref="F389">INDEX(Def_Locais_Racks_Trechos!$B$2:$B$1019, MATCH(E389, Def_Locais_Racks_Trechos!$A$2:$A$1019, 0), 1)</f>
        <v>Sala Racks 16</v>
      </c>
      <c r="G389" s="73" t="str">
        <f t="array" ref="G389">INDEX(Def_Locais_Racks_Trechos!$C$2:$C$1019, MATCH(E389, Def_Locais_Racks_Trechos!$A$2:$A$1019, 0), 1)</f>
        <v/>
      </c>
      <c r="H389" s="73"/>
      <c r="I389" s="73"/>
      <c r="J389" s="73"/>
      <c r="K389" s="73"/>
      <c r="L389" s="73"/>
      <c r="M389" s="73"/>
      <c r="N389" s="73"/>
      <c r="O389" s="73"/>
    </row>
    <row r="390" ht="15.75" customHeight="1">
      <c r="A390" s="57" t="str">
        <f>Def_SecSub!$A$92</f>
        <v>SI-Glob</v>
      </c>
      <c r="B390" s="57" t="str">
        <f>Def_Equipamentos!$C$23</f>
        <v>DI-BbBProc</v>
      </c>
      <c r="C390" s="49" t="s">
        <v>717</v>
      </c>
      <c r="D390" s="58" t="str">
        <f t="shared" si="1"/>
        <v>SI-Glob:DI-BbBProc-L</v>
      </c>
      <c r="E390" s="57" t="str">
        <f>Def_Locais_Racks_Trechos!$A$28</f>
        <v>IA-16RaBbB</v>
      </c>
      <c r="F390" s="58" t="str">
        <f t="array" ref="F390">INDEX(Def_Locais_Racks_Trechos!$B$2:$B$1019, MATCH(E390, Def_Locais_Racks_Trechos!$A$2:$A$1019, 0), 1)</f>
        <v>Sala Racks 16</v>
      </c>
      <c r="G390" s="73" t="str">
        <f t="array" ref="G390">INDEX(Def_Locais_Racks_Trechos!$C$2:$C$1019, MATCH(E390, Def_Locais_Racks_Trechos!$A$2:$A$1019, 0), 1)</f>
        <v/>
      </c>
      <c r="H390" s="73"/>
      <c r="I390" s="73"/>
      <c r="J390" s="73"/>
      <c r="K390" s="73"/>
      <c r="L390" s="73"/>
      <c r="M390" s="73"/>
      <c r="N390" s="73"/>
      <c r="O390" s="73"/>
    </row>
    <row r="391" ht="15.75" customHeight="1">
      <c r="A391" s="57" t="str">
        <f>Def_SecSub!$A$92</f>
        <v>SI-Glob</v>
      </c>
      <c r="B391" s="57" t="str">
        <f>Def_Equipamentos!$C$23</f>
        <v>DI-BbBProc</v>
      </c>
      <c r="C391" s="49" t="s">
        <v>713</v>
      </c>
      <c r="D391" s="58" t="str">
        <f t="shared" si="1"/>
        <v>SI-Glob:DI-BbBProc-V</v>
      </c>
      <c r="E391" s="57" t="str">
        <f>Def_Locais_Racks_Trechos!$A$28</f>
        <v>IA-16RaBbB</v>
      </c>
      <c r="F391" s="58" t="str">
        <f t="array" ref="F391">INDEX(Def_Locais_Racks_Trechos!$B$2:$B$1019, MATCH(E391, Def_Locais_Racks_Trechos!$A$2:$A$1019, 0), 1)</f>
        <v>Sala Racks 16</v>
      </c>
      <c r="G391" s="73" t="str">
        <f t="array" ref="G391">INDEX(Def_Locais_Racks_Trechos!$C$2:$C$1019, MATCH(E391, Def_Locais_Racks_Trechos!$A$2:$A$1019, 0), 1)</f>
        <v/>
      </c>
      <c r="H391" s="73"/>
      <c r="I391" s="73"/>
      <c r="J391" s="73"/>
      <c r="K391" s="73"/>
      <c r="L391" s="73"/>
      <c r="M391" s="73"/>
      <c r="N391" s="73"/>
      <c r="O391" s="73"/>
    </row>
    <row r="392" ht="15.75" customHeight="1">
      <c r="A392" s="57" t="str">
        <f>Def_SecSub!$A$432</f>
        <v>SI-01SA</v>
      </c>
      <c r="B392" s="57" t="str">
        <f>Def_Equipamentos!$C$73</f>
        <v>DI-TuneShkrH</v>
      </c>
      <c r="C392" s="49"/>
      <c r="D392" s="58" t="str">
        <f t="shared" si="1"/>
        <v>SI-01SA:DI-TuneShkrH</v>
      </c>
      <c r="E392" s="57" t="str">
        <f>Def_Locais_Racks_Trechos!$A$432</f>
        <v>SI-01SA</v>
      </c>
      <c r="F392" s="58" t="str">
        <f t="array" ref="F392">INDEX(Def_Locais_Racks_Trechos!$B$2:$B$1019, MATCH(E392, Def_Locais_Racks_Trechos!$A$2:$A$1019, 0), 1)</f>
        <v>Túnel (Anel)</v>
      </c>
      <c r="G392" s="73" t="str">
        <f t="array" ref="G392">INDEX(Def_Locais_Racks_Trechos!$C$2:$C$1019, MATCH(E392, Def_Locais_Racks_Trechos!$A$2:$A$1019, 0), 1)</f>
        <v/>
      </c>
      <c r="H392" s="73"/>
      <c r="I392" s="73"/>
      <c r="J392" s="73"/>
      <c r="K392" s="73"/>
      <c r="L392" s="73"/>
      <c r="M392" s="73"/>
      <c r="N392" s="73"/>
      <c r="O392" s="73"/>
    </row>
    <row r="393" ht="15.75" customHeight="1">
      <c r="A393" s="57" t="str">
        <f>Def_SecSub!$A$259</f>
        <v>BO-48D</v>
      </c>
      <c r="B393" s="57" t="str">
        <f>Def_Equipamentos!$C$92</f>
        <v>PU-EjeKckrCtrl</v>
      </c>
      <c r="C393" s="49"/>
      <c r="D393" s="58" t="str">
        <f t="shared" si="1"/>
        <v>BO-48D:PU-EjeKckrCtrl</v>
      </c>
      <c r="E393" s="57" t="str">
        <f>Def_Locais_Racks_Trechos!$A$77</f>
        <v>IA-20RaInj02</v>
      </c>
      <c r="F393" s="58" t="str">
        <f t="array" ref="F393">INDEX(Def_Locais_Racks_Trechos!$B$2:$B$1019, MATCH(E393, Def_Locais_Racks_Trechos!$A$2:$A$1019, 0), 1)</f>
        <v>Sala Racks 19&amp;20</v>
      </c>
      <c r="G393" s="73" t="str">
        <f t="array" ref="G393">INDEX(Def_Locais_Racks_Trechos!$C$2:$C$1019, MATCH(E393, Def_Locais_Racks_Trechos!$A$2:$A$1019, 0), 1)</f>
        <v/>
      </c>
      <c r="H393" s="73"/>
      <c r="I393" s="73"/>
      <c r="J393" s="73"/>
      <c r="K393" s="73"/>
      <c r="L393" s="73"/>
      <c r="M393" s="73"/>
      <c r="N393" s="73"/>
      <c r="O393" s="73"/>
    </row>
    <row r="394" ht="15.75" customHeight="1">
      <c r="A394" s="57" t="str">
        <f>Def_SecSub!$A$432</f>
        <v>SI-01SA</v>
      </c>
      <c r="B394" s="57" t="str">
        <f>Def_Equipamentos!$C$94</f>
        <v>PU-InjDpKckrCtrl</v>
      </c>
      <c r="C394" s="49"/>
      <c r="D394" s="58" t="str">
        <f t="shared" si="1"/>
        <v>SI-01SA:PU-InjDpKckrCtrl</v>
      </c>
      <c r="E394" s="57" t="str">
        <f>Def_Locais_Racks_Trechos!$A$80</f>
        <v>IA-01RaInj05</v>
      </c>
      <c r="F394" s="58" t="str">
        <f t="array" ref="F394">INDEX(Def_Locais_Racks_Trechos!$B$2:$B$1019, MATCH(E394, Def_Locais_Racks_Trechos!$A$2:$A$1019, 0), 1)</f>
        <v>Sala Racks 1</v>
      </c>
      <c r="G394" s="73" t="str">
        <f t="array" ref="G394">INDEX(Def_Locais_Racks_Trechos!$C$2:$C$1019, MATCH(E394, Def_Locais_Racks_Trechos!$A$2:$A$1019, 0), 1)</f>
        <v/>
      </c>
      <c r="H394" s="73"/>
      <c r="I394" s="73"/>
      <c r="J394" s="73"/>
      <c r="K394" s="73"/>
      <c r="L394" s="73"/>
      <c r="M394" s="73"/>
      <c r="N394" s="73"/>
      <c r="O394" s="73"/>
    </row>
    <row r="395" ht="15.75" customHeight="1">
      <c r="A395" s="57" t="str">
        <f>Def_SecSub!$A$212</f>
        <v>BO-01D</v>
      </c>
      <c r="B395" s="57" t="str">
        <f>Def_Equipamentos!$C$93</f>
        <v>PU-InjKckrCtrl</v>
      </c>
      <c r="C395" s="49"/>
      <c r="D395" s="58" t="str">
        <f t="shared" si="1"/>
        <v>BO-01D:PU-InjKckrCtrl</v>
      </c>
      <c r="E395" s="57" t="str">
        <f>Def_Locais_Racks_Trechos!$A$76</f>
        <v>IA-01RaInj01</v>
      </c>
      <c r="F395" s="58" t="str">
        <f t="array" ref="F395">INDEX(Def_Locais_Racks_Trechos!$B$2:$B$1019, MATCH(E395, Def_Locais_Racks_Trechos!$A$2:$A$1019, 0), 1)</f>
        <v>Sala Racks 1</v>
      </c>
      <c r="G395" s="73" t="str">
        <f t="array" ref="G395">INDEX(Def_Locais_Racks_Trechos!$C$2:$C$1019, MATCH(E395, Def_Locais_Racks_Trechos!$A$2:$A$1019, 0), 1)</f>
        <v/>
      </c>
      <c r="H395" s="73"/>
      <c r="I395" s="73"/>
      <c r="J395" s="73"/>
      <c r="K395" s="73"/>
      <c r="L395" s="73"/>
      <c r="M395" s="73"/>
      <c r="N395" s="73"/>
      <c r="O395" s="73"/>
    </row>
    <row r="396" ht="15.75" customHeight="1">
      <c r="A396" s="57" t="str">
        <f>Def_SecSub!$A$213</f>
        <v>BO-02D</v>
      </c>
      <c r="B396" s="57" t="str">
        <f>Def_Equipamentos!$C$72</f>
        <v>DI-TuneShkr</v>
      </c>
      <c r="C396" s="49"/>
      <c r="D396" s="58" t="str">
        <f t="shared" si="1"/>
        <v>BO-02D:DI-TuneShkr</v>
      </c>
      <c r="E396" s="57" t="str">
        <f>Def_Locais_Racks_Trechos!$A$213</f>
        <v>BO-02D</v>
      </c>
      <c r="F396" s="58" t="str">
        <f t="array" ref="F396">INDEX(Def_Locais_Racks_Trechos!$B$2:$B$1019, MATCH(E396, Def_Locais_Racks_Trechos!$A$2:$A$1019, 0), 1)</f>
        <v>Túnel (Booster)</v>
      </c>
      <c r="G396" s="73" t="str">
        <f t="array" ref="G396">INDEX(Def_Locais_Racks_Trechos!$C$2:$C$1019, MATCH(E396, Def_Locais_Racks_Trechos!$A$2:$A$1019, 0), 1)</f>
        <v/>
      </c>
      <c r="H396" s="73"/>
      <c r="I396" s="73"/>
      <c r="J396" s="73"/>
      <c r="K396" s="73"/>
      <c r="L396" s="73"/>
      <c r="M396" s="73"/>
      <c r="N396" s="73"/>
      <c r="O396" s="73"/>
    </row>
    <row r="397" ht="15.75" customHeight="1">
      <c r="A397" s="57" t="str">
        <f>Def_SecSub!$A$405</f>
        <v>SI-16C4</v>
      </c>
      <c r="B397" s="57" t="str">
        <f>Def_Equipamentos!$C$28</f>
        <v>DI-BbBKckrV</v>
      </c>
      <c r="C397" s="49"/>
      <c r="D397" s="58" t="str">
        <f t="shared" si="1"/>
        <v>SI-16C4:DI-BbBKckrV</v>
      </c>
      <c r="E397" s="57" t="str">
        <f>Def_Locais_Racks_Trechos!$A$405</f>
        <v>SI-16C4</v>
      </c>
      <c r="F397" s="58" t="str">
        <f t="array" ref="F397">INDEX(Def_Locais_Racks_Trechos!$B$2:$B$1019, MATCH(E397, Def_Locais_Racks_Trechos!$A$2:$A$1019, 0), 1)</f>
        <v>Túnel (Anel)</v>
      </c>
      <c r="G397" s="73" t="str">
        <f t="array" ref="G397">INDEX(Def_Locais_Racks_Trechos!$C$2:$C$1019, MATCH(E397, Def_Locais_Racks_Trechos!$A$2:$A$1019, 0), 1)</f>
        <v/>
      </c>
      <c r="H397" s="73"/>
      <c r="I397" s="73"/>
      <c r="J397" s="73"/>
      <c r="K397" s="73"/>
      <c r="L397" s="73"/>
      <c r="M397" s="73"/>
      <c r="N397" s="73"/>
      <c r="O397" s="73"/>
    </row>
    <row r="398" ht="15.75" customHeight="1">
      <c r="A398" s="57" t="str">
        <f>Def_SecSub!$A$417</f>
        <v>SI-18C4</v>
      </c>
      <c r="B398" s="57" t="str">
        <f>Def_Equipamentos!$C$74</f>
        <v>DI-TuneShkrV</v>
      </c>
      <c r="C398" s="49"/>
      <c r="D398" s="58" t="str">
        <f t="shared" si="1"/>
        <v>SI-18C4:DI-TuneShkrV</v>
      </c>
      <c r="E398" s="57" t="str">
        <f>Def_Locais_Racks_Trechos!$A$417</f>
        <v>SI-18C4</v>
      </c>
      <c r="F398" s="58" t="str">
        <f t="array" ref="F398">INDEX(Def_Locais_Racks_Trechos!$B$2:$B$1019, MATCH(E398, Def_Locais_Racks_Trechos!$A$2:$A$1019, 0), 1)</f>
        <v>Túnel (Anel)</v>
      </c>
      <c r="G398" s="73" t="str">
        <f t="array" ref="G398">INDEX(Def_Locais_Racks_Trechos!$C$2:$C$1019, MATCH(E398, Def_Locais_Racks_Trechos!$A$2:$A$1019, 0), 1)</f>
        <v/>
      </c>
      <c r="H398" s="73"/>
      <c r="I398" s="73"/>
      <c r="J398" s="73"/>
      <c r="K398" s="73"/>
      <c r="L398" s="73"/>
      <c r="M398" s="73"/>
      <c r="N398" s="73"/>
      <c r="O398" s="73"/>
    </row>
    <row r="399" ht="15.75" customHeight="1">
      <c r="A399" s="57" t="str">
        <f>Def_SecSub!$A$213</f>
        <v>BO-02D</v>
      </c>
      <c r="B399" s="57" t="str">
        <f>Def_Equipamentos!$C$75</f>
        <v>DI-TuneAmpH</v>
      </c>
      <c r="C399" s="49"/>
      <c r="D399" s="58" t="str">
        <f t="shared" si="1"/>
        <v>BO-02D:DI-TuneAmpH</v>
      </c>
      <c r="E399" s="57" t="str">
        <f>Def_Locais_Racks_Trechos!$A$27</f>
        <v>IA-18RaDiag04</v>
      </c>
      <c r="F399" s="58" t="str">
        <f t="array" ref="F399">INDEX(Def_Locais_Racks_Trechos!$B$2:$B$1019, MATCH(E399, Def_Locais_Racks_Trechos!$A$2:$A$1019, 0), 1)</f>
        <v>Sala Racks 18 parte 1</v>
      </c>
      <c r="G399" s="73" t="str">
        <f t="array" ref="G399">INDEX(Def_Locais_Racks_Trechos!$C$2:$C$1019, MATCH(E399, Def_Locais_Racks_Trechos!$A$2:$A$1019, 0), 1)</f>
        <v>Tune</v>
      </c>
      <c r="H399" s="73"/>
      <c r="I399" s="73"/>
      <c r="J399" s="73"/>
      <c r="K399" s="73"/>
      <c r="L399" s="73"/>
      <c r="M399" s="73"/>
      <c r="N399" s="73"/>
      <c r="O399" s="73"/>
    </row>
    <row r="400" ht="15.75" customHeight="1">
      <c r="A400" s="57" t="str">
        <f>Def_SecSub!$A$432</f>
        <v>SI-01SA</v>
      </c>
      <c r="B400" s="57" t="str">
        <f>Def_Equipamentos!$C$75</f>
        <v>DI-TuneAmpH</v>
      </c>
      <c r="C400" s="49"/>
      <c r="D400" s="58" t="str">
        <f t="shared" si="1"/>
        <v>SI-01SA:DI-TuneAmpH</v>
      </c>
      <c r="E400" s="57" t="str">
        <f>Def_Locais_Racks_Trechos!$A$27</f>
        <v>IA-18RaDiag04</v>
      </c>
      <c r="F400" s="58" t="str">
        <f t="array" ref="F400">INDEX(Def_Locais_Racks_Trechos!$B$2:$B$1019, MATCH(E400, Def_Locais_Racks_Trechos!$A$2:$A$1019, 0), 1)</f>
        <v>Sala Racks 18 parte 1</v>
      </c>
      <c r="G400" s="73" t="str">
        <f t="array" ref="G400">INDEX(Def_Locais_Racks_Trechos!$C$2:$C$1019, MATCH(E400, Def_Locais_Racks_Trechos!$A$2:$A$1019, 0), 1)</f>
        <v>Tune</v>
      </c>
      <c r="H400" s="73"/>
      <c r="I400" s="73"/>
      <c r="J400" s="73"/>
      <c r="K400" s="73"/>
      <c r="L400" s="73"/>
      <c r="M400" s="73"/>
      <c r="N400" s="73"/>
      <c r="O400" s="73"/>
    </row>
    <row r="401" ht="15.75" customHeight="1">
      <c r="A401" s="57" t="str">
        <f>Def_SecSub!$A$417</f>
        <v>SI-18C4</v>
      </c>
      <c r="B401" s="57" t="str">
        <f>Def_Equipamentos!$C$76</f>
        <v>DI-TuneAmpV</v>
      </c>
      <c r="C401" s="49"/>
      <c r="D401" s="58" t="str">
        <f t="shared" si="1"/>
        <v>SI-18C4:DI-TuneAmpV</v>
      </c>
      <c r="E401" s="57" t="str">
        <f>Def_Locais_Racks_Trechos!$A$27</f>
        <v>IA-18RaDiag04</v>
      </c>
      <c r="F401" s="58" t="str">
        <f t="array" ref="F401">INDEX(Def_Locais_Racks_Trechos!$B$2:$B$1019, MATCH(E401, Def_Locais_Racks_Trechos!$A$2:$A$1019, 0), 1)</f>
        <v>Sala Racks 18 parte 1</v>
      </c>
      <c r="G401" s="73" t="str">
        <f t="array" ref="G401">INDEX(Def_Locais_Racks_Trechos!$C$2:$C$1019, MATCH(E401, Def_Locais_Racks_Trechos!$A$2:$A$1019, 0), 1)</f>
        <v>Tune</v>
      </c>
      <c r="H401" s="73"/>
      <c r="I401" s="73"/>
      <c r="J401" s="73"/>
      <c r="K401" s="73"/>
      <c r="L401" s="73"/>
      <c r="M401" s="73"/>
      <c r="N401" s="73"/>
      <c r="O401" s="73"/>
    </row>
    <row r="402" ht="15.75" customHeight="1">
      <c r="A402" s="57" t="str">
        <f>Def_SecSub!$A$213</f>
        <v>BO-02D</v>
      </c>
      <c r="B402" s="57" t="str">
        <f>Def_Equipamentos!$C$76</f>
        <v>DI-TuneAmpV</v>
      </c>
      <c r="C402" s="49"/>
      <c r="D402" s="58" t="str">
        <f t="shared" si="1"/>
        <v>BO-02D:DI-TuneAmpV</v>
      </c>
      <c r="E402" s="57" t="str">
        <f>Def_Locais_Racks_Trechos!$A$27</f>
        <v>IA-18RaDiag04</v>
      </c>
      <c r="F402" s="58" t="str">
        <f t="array" ref="F402">INDEX(Def_Locais_Racks_Trechos!$B$2:$B$1019, MATCH(E402, Def_Locais_Racks_Trechos!$A$2:$A$1019, 0), 1)</f>
        <v>Sala Racks 18 parte 1</v>
      </c>
      <c r="G402" s="73" t="str">
        <f t="array" ref="G402">INDEX(Def_Locais_Racks_Trechos!$C$2:$C$1019, MATCH(E402, Def_Locais_Racks_Trechos!$A$2:$A$1019, 0), 1)</f>
        <v>Tune</v>
      </c>
      <c r="H402" s="73"/>
      <c r="I402" s="73"/>
      <c r="J402" s="73"/>
      <c r="K402" s="73"/>
      <c r="L402" s="73"/>
      <c r="M402" s="73"/>
      <c r="N402" s="73"/>
      <c r="O402" s="73"/>
    </row>
    <row r="403" ht="15.75" customHeight="1">
      <c r="A403" s="57" t="str">
        <f>Def_SecSub!$A$67</f>
        <v>RA-RaBO01</v>
      </c>
      <c r="B403" s="57" t="str">
        <f>Def_Equipamentos!$C$105</f>
        <v>RF-DigPatch</v>
      </c>
      <c r="C403" s="49"/>
      <c r="D403" s="58" t="str">
        <f t="shared" si="1"/>
        <v>RA-RaBO01:RF-DigPatch</v>
      </c>
      <c r="E403" s="57" t="str">
        <f>Def_Locais_Racks_Trechos!$A$67</f>
        <v>RA-RaBO01</v>
      </c>
      <c r="F403" s="58" t="str">
        <f t="array" ref="F403">INDEX(Def_Locais_Racks_Trechos!$B$2:$B$1019, MATCH(E403, Def_Locais_Racks_Trechos!$A$2:$A$1019, 0), 1)</f>
        <v>Sala de RF</v>
      </c>
      <c r="G403" s="73" t="str">
        <f t="array" ref="G403">INDEX(Def_Locais_Racks_Trechos!$C$2:$C$1019, MATCH(E403, Def_Locais_Racks_Trechos!$A$2:$A$1019, 0), 1)</f>
        <v/>
      </c>
      <c r="H403" s="73"/>
      <c r="I403" s="73"/>
      <c r="J403" s="73"/>
      <c r="K403" s="73"/>
      <c r="L403" s="73"/>
      <c r="M403" s="73"/>
      <c r="N403" s="73"/>
      <c r="O403" s="73"/>
    </row>
    <row r="404" ht="15.75" customHeight="1">
      <c r="A404" s="91" t="str">
        <f>Def_SecSub!$A$104</f>
        <v>LA-RF</v>
      </c>
      <c r="B404" s="63" t="str">
        <f>Def_Equipamentos!$C$172</f>
        <v>H1LLRF</v>
      </c>
      <c r="C404" s="70"/>
      <c r="D404" s="58" t="str">
        <f t="shared" si="1"/>
        <v>LA-RF:H1LLRF</v>
      </c>
      <c r="E404" s="63" t="str">
        <f>Def_Locais_Racks_Trechos!$A$72</f>
        <v>LA-RFH01RACK1</v>
      </c>
      <c r="F404" s="58" t="str">
        <f t="array" ref="F404">INDEX(Def_Locais_Racks_Trechos!$B$2:$B$1019, MATCH(E404, Def_Locais_Racks_Trechos!$A$2:$A$1019, 0), 1)</f>
        <v>Sala Racks do LINAC</v>
      </c>
      <c r="G404" s="76" t="s">
        <v>99</v>
      </c>
      <c r="H404" s="76"/>
      <c r="I404" s="76"/>
      <c r="J404" s="76"/>
      <c r="K404" s="76"/>
      <c r="L404" s="76"/>
      <c r="M404" s="76"/>
      <c r="N404" s="76"/>
      <c r="O404" s="76"/>
    </row>
    <row r="405" ht="15.75" customHeight="1">
      <c r="A405" s="57" t="str">
        <f>Def_SecSub!$A$63</f>
        <v>RA-RaSIA01</v>
      </c>
      <c r="B405" s="57" t="str">
        <f>Def_Equipamentos!$C$105</f>
        <v>RF-DigPatch</v>
      </c>
      <c r="C405" s="49"/>
      <c r="D405" s="58" t="str">
        <f t="shared" si="1"/>
        <v>RA-RaSIA01:RF-DigPatch</v>
      </c>
      <c r="E405" s="57" t="str">
        <f>Def_Locais_Racks_Trechos!$A$63</f>
        <v>RA-RaSIA01</v>
      </c>
      <c r="F405" s="58" t="str">
        <f t="array" ref="F405">INDEX(Def_Locais_Racks_Trechos!$B$2:$B$1019, MATCH(E405, Def_Locais_Racks_Trechos!$A$2:$A$1019, 0), 1)</f>
        <v>Sala de RF</v>
      </c>
      <c r="G405" s="73" t="str">
        <f t="array" ref="G405">INDEX(Def_Locais_Racks_Trechos!$C$2:$C$1019, MATCH(E405, Def_Locais_Racks_Trechos!$A$2:$A$1019, 0), 1)</f>
        <v/>
      </c>
      <c r="H405" s="73"/>
      <c r="I405" s="73"/>
      <c r="J405" s="73"/>
      <c r="K405" s="73"/>
      <c r="L405" s="73"/>
      <c r="M405" s="73"/>
      <c r="N405" s="73"/>
      <c r="O405" s="73"/>
    </row>
    <row r="406" ht="15.75" customHeight="1">
      <c r="A406" s="57" t="str">
        <f>Def_SecSub!$A$65</f>
        <v>RA-RaSIB01</v>
      </c>
      <c r="B406" s="57" t="str">
        <f>Def_Equipamentos!$C$105</f>
        <v>RF-DigPatch</v>
      </c>
      <c r="C406" s="49"/>
      <c r="D406" s="58" t="str">
        <f t="shared" si="1"/>
        <v>RA-RaSIB01:RF-DigPatch</v>
      </c>
      <c r="E406" s="57" t="str">
        <f>Def_Locais_Racks_Trechos!$A$65</f>
        <v>RA-RaSIB01</v>
      </c>
      <c r="F406" s="58" t="str">
        <f t="array" ref="F406">INDEX(Def_Locais_Racks_Trechos!$B$2:$B$1019, MATCH(E406, Def_Locais_Racks_Trechos!$A$2:$A$1019, 0), 1)</f>
        <v>Sala de RF</v>
      </c>
      <c r="G406" s="73"/>
      <c r="H406" s="73"/>
      <c r="I406" s="73"/>
      <c r="J406" s="73"/>
      <c r="K406" s="73"/>
      <c r="L406" s="73"/>
      <c r="M406" s="73"/>
      <c r="N406" s="73"/>
      <c r="O406" s="73"/>
    </row>
    <row r="407" ht="15.75" customHeight="1">
      <c r="A407" s="57" t="str">
        <f>Def_SecSub!$A$104</f>
        <v>LA-RF</v>
      </c>
      <c r="B407" s="63" t="str">
        <f>Def_Equipamentos!$C$169</f>
        <v>H1SOAM</v>
      </c>
      <c r="C407" s="6">
        <v>2.0</v>
      </c>
      <c r="D407" s="58" t="str">
        <f t="shared" si="1"/>
        <v>LA-RF:H1SOAM-2</v>
      </c>
      <c r="E407" s="57" t="str">
        <f>Def_Locais_Racks_Trechos!$A$73</f>
        <v>LA-RFH01RACK2</v>
      </c>
      <c r="F407" s="58" t="str">
        <f t="array" ref="F407">INDEX(Def_Locais_Racks_Trechos!$B$2:$B$1019, MATCH(E407, Def_Locais_Racks_Trechos!$A$2:$A$1019, 0), 1)</f>
        <v>Sala Racks do LINAC</v>
      </c>
      <c r="G407" s="76" t="s">
        <v>99</v>
      </c>
      <c r="H407" s="76"/>
      <c r="I407" s="76"/>
      <c r="J407" s="76"/>
      <c r="K407" s="76"/>
      <c r="L407" s="76"/>
      <c r="M407" s="76"/>
      <c r="N407" s="76"/>
      <c r="O407" s="76"/>
    </row>
    <row r="408" ht="15.75" customHeight="1">
      <c r="A408" s="57" t="str">
        <f>Def_SecSub!$A$104</f>
        <v>LA-RF</v>
      </c>
      <c r="B408" s="63" t="str">
        <f>Def_Equipamentos!$C$169</f>
        <v>H1SOAM</v>
      </c>
      <c r="C408" s="6">
        <v>3.0</v>
      </c>
      <c r="D408" s="58" t="str">
        <f t="shared" si="1"/>
        <v>LA-RF:H1SOAM-3</v>
      </c>
      <c r="E408" s="57" t="str">
        <f>Def_Locais_Racks_Trechos!$A$73</f>
        <v>LA-RFH01RACK2</v>
      </c>
      <c r="F408" s="58" t="str">
        <f t="array" ref="F408">INDEX(Def_Locais_Racks_Trechos!$B$2:$B$1019, MATCH(E408, Def_Locais_Racks_Trechos!$A$2:$A$1019, 0), 1)</f>
        <v>Sala Racks do LINAC</v>
      </c>
      <c r="G408" s="76" t="s">
        <v>99</v>
      </c>
      <c r="H408" s="76"/>
      <c r="I408" s="76"/>
      <c r="J408" s="76"/>
      <c r="K408" s="76"/>
      <c r="L408" s="76"/>
      <c r="M408" s="76"/>
      <c r="N408" s="76"/>
      <c r="O408" s="76"/>
    </row>
    <row r="409" ht="15.75" customHeight="1">
      <c r="A409" s="57" t="str">
        <f>Def_SecSub!$A$104</f>
        <v>LA-RF</v>
      </c>
      <c r="B409" s="63" t="str">
        <f>Def_Equipamentos!$C$169</f>
        <v>H1SOAM</v>
      </c>
      <c r="C409" s="6">
        <v>1.0</v>
      </c>
      <c r="D409" s="58" t="str">
        <f t="shared" si="1"/>
        <v>LA-RF:H1SOAM-1</v>
      </c>
      <c r="E409" s="57" t="str">
        <f>Def_Locais_Racks_Trechos!$A$73</f>
        <v>LA-RFH01RACK2</v>
      </c>
      <c r="F409" s="58" t="str">
        <f t="array" ref="F409">INDEX(Def_Locais_Racks_Trechos!$B$2:$B$1019, MATCH(E409, Def_Locais_Racks_Trechos!$A$2:$A$1019, 0), 1)</f>
        <v>Sala Racks do LINAC</v>
      </c>
      <c r="G409" s="76" t="s">
        <v>99</v>
      </c>
      <c r="H409" s="76"/>
      <c r="I409" s="76"/>
      <c r="J409" s="76"/>
      <c r="K409" s="76"/>
      <c r="L409" s="76"/>
      <c r="M409" s="76"/>
      <c r="N409" s="76"/>
      <c r="O409" s="76"/>
    </row>
    <row r="410" ht="15.75" customHeight="1">
      <c r="A410" s="57" t="str">
        <f>Def_SecSub!$A$93</f>
        <v>BO-Glob</v>
      </c>
      <c r="B410" s="57" t="str">
        <f>Def_Equipamentos!$C$83</f>
        <v>DI-TuneNoiseGen</v>
      </c>
      <c r="C410" s="6" t="s">
        <v>713</v>
      </c>
      <c r="D410" s="58" t="str">
        <f t="shared" si="1"/>
        <v>BO-Glob:DI-TuneNoiseGen-V</v>
      </c>
      <c r="E410" s="57" t="str">
        <f>Def_Locais_Racks_Trechos!$A$27</f>
        <v>IA-18RaDiag04</v>
      </c>
      <c r="F410" s="58" t="str">
        <f t="array" ref="F410">INDEX(Def_Locais_Racks_Trechos!$B$2:$B$1019, MATCH(E410, Def_Locais_Racks_Trechos!$A$2:$A$1019, 0), 1)</f>
        <v>Sala Racks 18 parte 1</v>
      </c>
      <c r="G410" s="73" t="str">
        <f t="array" ref="G410">INDEX(Def_Locais_Racks_Trechos!$C$2:$C$1019, MATCH(E410, Def_Locais_Racks_Trechos!$A$2:$A$1019, 0), 1)</f>
        <v>Tune</v>
      </c>
      <c r="H410" s="73"/>
      <c r="I410" s="73"/>
      <c r="J410" s="73"/>
      <c r="K410" s="73"/>
      <c r="L410" s="73"/>
      <c r="M410" s="73"/>
      <c r="N410" s="73"/>
      <c r="O410" s="73"/>
    </row>
    <row r="411" ht="15.75" customHeight="1">
      <c r="A411" s="57" t="str">
        <f>Def_SecSub!$A$93</f>
        <v>BO-Glob</v>
      </c>
      <c r="B411" s="57" t="str">
        <f>Def_Equipamentos!$C$83</f>
        <v>DI-TuneNoiseGen</v>
      </c>
      <c r="C411" s="6" t="s">
        <v>712</v>
      </c>
      <c r="D411" s="58" t="str">
        <f t="shared" si="1"/>
        <v>BO-Glob:DI-TuneNoiseGen-H</v>
      </c>
      <c r="E411" s="57" t="str">
        <f>Def_Locais_Racks_Trechos!$A$27</f>
        <v>IA-18RaDiag04</v>
      </c>
      <c r="F411" s="58" t="str">
        <f t="array" ref="F411">INDEX(Def_Locais_Racks_Trechos!$B$2:$B$1019, MATCH(E411, Def_Locais_Racks_Trechos!$A$2:$A$1019, 0), 1)</f>
        <v>Sala Racks 18 parte 1</v>
      </c>
      <c r="G411" s="73"/>
      <c r="H411" s="73"/>
      <c r="I411" s="73"/>
      <c r="J411" s="73"/>
      <c r="K411" s="73"/>
      <c r="L411" s="73"/>
      <c r="M411" s="73"/>
      <c r="N411" s="73"/>
      <c r="O411" s="73"/>
    </row>
    <row r="412" ht="15.75" customHeight="1">
      <c r="A412" s="57" t="str">
        <f>Def_SecSub!$A$93</f>
        <v>BO-Glob</v>
      </c>
      <c r="B412" s="57" t="str">
        <f>Def_Equipamentos!$C$84</f>
        <v>DI-TuneCarrierGen</v>
      </c>
      <c r="C412" s="49"/>
      <c r="D412" s="58" t="str">
        <f t="shared" si="1"/>
        <v>BO-Glob:DI-TuneCarrierGen</v>
      </c>
      <c r="E412" s="57" t="str">
        <f>Def_Locais_Racks_Trechos!$A$27</f>
        <v>IA-18RaDiag04</v>
      </c>
      <c r="F412" s="58" t="str">
        <f t="array" ref="F412">INDEX(Def_Locais_Racks_Trechos!$B$2:$B$1019, MATCH(E412, Def_Locais_Racks_Trechos!$A$2:$A$1019, 0), 1)</f>
        <v>Sala Racks 18 parte 1</v>
      </c>
      <c r="G412" s="73"/>
      <c r="H412" s="73"/>
      <c r="I412" s="73"/>
      <c r="J412" s="73"/>
      <c r="K412" s="73"/>
      <c r="L412" s="73"/>
      <c r="M412" s="73"/>
      <c r="N412" s="73"/>
      <c r="O412" s="73"/>
    </row>
    <row r="413" ht="15.75" customHeight="1">
      <c r="A413" s="57" t="str">
        <f>Def_SecSub!$A$407</f>
        <v>SI-16M2</v>
      </c>
      <c r="B413" s="57" t="str">
        <f>Def_Equipamentos!$C$33</f>
        <v>DI-BbBBPMHyb</v>
      </c>
      <c r="C413" s="49"/>
      <c r="D413" s="58" t="str">
        <f t="shared" si="1"/>
        <v>SI-16M2:DI-BbBBPMHyb</v>
      </c>
      <c r="E413" s="57" t="str">
        <f>Def_Locais_Racks_Trechos!$A$407</f>
        <v>SI-16M2</v>
      </c>
      <c r="F413" s="58" t="str">
        <f t="array" ref="F413">INDEX(Def_Locais_Racks_Trechos!$B$2:$B$1019, MATCH(E413, Def_Locais_Racks_Trechos!$A$2:$A$1019, 0), 1)</f>
        <v>Túnel (Anel)</v>
      </c>
      <c r="G413" s="73" t="str">
        <f t="array" ref="G413">INDEX(Def_Locais_Racks_Trechos!$C$2:$C$1019, MATCH(E413, Def_Locais_Racks_Trechos!$A$2:$A$1019, 0), 1)</f>
        <v/>
      </c>
      <c r="H413" s="73"/>
      <c r="I413" s="73"/>
      <c r="J413" s="73"/>
      <c r="K413" s="73"/>
      <c r="L413" s="73"/>
      <c r="M413" s="73"/>
      <c r="N413" s="73"/>
      <c r="O413" s="73"/>
    </row>
    <row r="414" ht="15.75" customHeight="1">
      <c r="A414" s="57" t="str">
        <f>Def_SecSub!$A$92</f>
        <v>SI-Glob</v>
      </c>
      <c r="B414" s="57" t="str">
        <f>Def_Equipamentos!$C$34</f>
        <v>DI-BbBFBE</v>
      </c>
      <c r="C414" s="49"/>
      <c r="D414" s="58" t="str">
        <f t="shared" si="1"/>
        <v>SI-Glob:DI-BbBFBE</v>
      </c>
      <c r="E414" s="57" t="str">
        <f>Def_Locais_Racks_Trechos!$A$28</f>
        <v>IA-16RaBbB</v>
      </c>
      <c r="F414" s="58" t="str">
        <f t="array" ref="F414">INDEX(Def_Locais_Racks_Trechos!$B$2:$B$1019, MATCH(E414, Def_Locais_Racks_Trechos!$A$2:$A$1019, 0), 1)</f>
        <v>Sala Racks 16</v>
      </c>
      <c r="G414" s="73" t="str">
        <f t="array" ref="G414">INDEX(Def_Locais_Racks_Trechos!$C$2:$C$1019, MATCH(E414, Def_Locais_Racks_Trechos!$A$2:$A$1019, 0), 1)</f>
        <v/>
      </c>
      <c r="H414" s="73"/>
      <c r="I414" s="73"/>
      <c r="J414" s="73"/>
      <c r="K414" s="73"/>
      <c r="L414" s="73"/>
      <c r="M414" s="73"/>
      <c r="N414" s="73"/>
      <c r="O414" s="73"/>
    </row>
    <row r="415" ht="15.75" customHeight="1">
      <c r="A415" s="57" t="str">
        <f>Def_SecSub!$A$91</f>
        <v>AS-Glob</v>
      </c>
      <c r="B415" s="57" t="str">
        <f>Def_Equipamentos!$C$81</f>
        <v>DI-TuneFBE</v>
      </c>
      <c r="C415" s="49"/>
      <c r="D415" s="58" t="str">
        <f t="shared" si="1"/>
        <v>AS-Glob:DI-TuneFBE</v>
      </c>
      <c r="E415" s="57" t="str">
        <f>Def_Locais_Racks_Trechos!$A$27</f>
        <v>IA-18RaDiag04</v>
      </c>
      <c r="F415" s="58" t="str">
        <f t="array" ref="F415">INDEX(Def_Locais_Racks_Trechos!$B$2:$B$1019, MATCH(E415, Def_Locais_Racks_Trechos!$A$2:$A$1019, 0), 1)</f>
        <v>Sala Racks 18 parte 1</v>
      </c>
      <c r="G415" s="73" t="str">
        <f t="array" ref="G415">INDEX(Def_Locais_Racks_Trechos!$C$2:$C$1019, MATCH(E415, Def_Locais_Racks_Trechos!$A$2:$A$1019, 0), 1)</f>
        <v>Tune</v>
      </c>
      <c r="H415" s="73"/>
      <c r="I415" s="73"/>
      <c r="J415" s="73"/>
      <c r="K415" s="73"/>
      <c r="L415" s="73"/>
      <c r="M415" s="73"/>
      <c r="N415" s="73"/>
      <c r="O415" s="73"/>
    </row>
    <row r="416" ht="15.75" customHeight="1">
      <c r="A416" s="57" t="str">
        <f>Def_SecSub!$A$91</f>
        <v>AS-Glob</v>
      </c>
      <c r="B416" s="57" t="str">
        <f>Def_Equipamentos!$C$110</f>
        <v>DI-TunePatch</v>
      </c>
      <c r="C416" s="49"/>
      <c r="D416" s="58" t="str">
        <f t="shared" si="1"/>
        <v>AS-Glob:DI-TunePatch</v>
      </c>
      <c r="E416" s="57" t="str">
        <f>Def_Locais_Racks_Trechos!$A$27</f>
        <v>IA-18RaDiag04</v>
      </c>
      <c r="F416" s="58" t="str">
        <f t="array" ref="F416">INDEX(Def_Locais_Racks_Trechos!$B$2:$B$1019, MATCH(E416, Def_Locais_Racks_Trechos!$A$2:$A$1019, 0), 1)</f>
        <v>Sala Racks 18 parte 1</v>
      </c>
      <c r="G416" s="73"/>
      <c r="H416" s="73"/>
      <c r="I416" s="73"/>
      <c r="J416" s="73"/>
      <c r="K416" s="73"/>
      <c r="L416" s="73"/>
      <c r="M416" s="73"/>
      <c r="N416" s="73"/>
      <c r="O416" s="73"/>
    </row>
    <row r="417" ht="15.75" customHeight="1">
      <c r="A417" s="57" t="str">
        <f>Def_SecSub!A93</f>
        <v>BO-Glob</v>
      </c>
      <c r="B417" s="57" t="str">
        <f>Def_Equipamentos!$C$111</f>
        <v>DI-TunePreAmp</v>
      </c>
      <c r="C417" s="6" t="s">
        <v>712</v>
      </c>
      <c r="D417" s="58" t="str">
        <f t="shared" si="1"/>
        <v>BO-Glob:DI-TunePreAmp-H</v>
      </c>
      <c r="E417" s="57" t="str">
        <f>Def_Locais_Racks_Trechos!$A$27</f>
        <v>IA-18RaDiag04</v>
      </c>
      <c r="F417" s="58" t="str">
        <f t="array" ref="F417">INDEX(Def_Locais_Racks_Trechos!$B$2:$B$1019, MATCH(E417, Def_Locais_Racks_Trechos!$A$2:$A$1019, 0), 1)</f>
        <v>Sala Racks 18 parte 1</v>
      </c>
      <c r="G417" s="73"/>
      <c r="H417" s="73"/>
      <c r="I417" s="73"/>
      <c r="J417" s="73"/>
      <c r="K417" s="73"/>
      <c r="L417" s="73"/>
      <c r="M417" s="73"/>
      <c r="N417" s="73"/>
      <c r="O417" s="73"/>
    </row>
    <row r="418" ht="15.75" customHeight="1">
      <c r="A418" s="57" t="str">
        <f>Def_SecSub!A93</f>
        <v>BO-Glob</v>
      </c>
      <c r="B418" s="57" t="str">
        <f>Def_Equipamentos!$C$111</f>
        <v>DI-TunePreAmp</v>
      </c>
      <c r="C418" s="6" t="s">
        <v>713</v>
      </c>
      <c r="D418" s="58" t="str">
        <f t="shared" si="1"/>
        <v>BO-Glob:DI-TunePreAmp-V</v>
      </c>
      <c r="E418" s="57" t="str">
        <f>Def_Locais_Racks_Trechos!$A$27</f>
        <v>IA-18RaDiag04</v>
      </c>
      <c r="F418" s="58" t="str">
        <f t="array" ref="F418">INDEX(Def_Locais_Racks_Trechos!$B$2:$B$1019, MATCH(E418, Def_Locais_Racks_Trechos!$A$2:$A$1019, 0), 1)</f>
        <v>Sala Racks 18 parte 1</v>
      </c>
      <c r="G418" s="73"/>
      <c r="H418" s="73"/>
      <c r="I418" s="73"/>
      <c r="J418" s="73"/>
      <c r="K418" s="73"/>
      <c r="L418" s="73"/>
      <c r="M418" s="73"/>
      <c r="N418" s="73"/>
      <c r="O418" s="73"/>
    </row>
    <row r="419" ht="15.75" customHeight="1">
      <c r="A419" s="92" t="str">
        <f>Def_SecSub!A92</f>
        <v>SI-Glob</v>
      </c>
      <c r="B419" s="93" t="str">
        <f>Def_Equipamentos!$C$111</f>
        <v>DI-TunePreAmp</v>
      </c>
      <c r="C419" s="94" t="s">
        <v>712</v>
      </c>
      <c r="D419" s="95" t="str">
        <f t="shared" si="1"/>
        <v>SI-Glob:DI-TunePreAmp-H</v>
      </c>
      <c r="E419" s="93" t="str">
        <f>Def_Locais_Racks_Trechos!$A$27</f>
        <v>IA-18RaDiag04</v>
      </c>
      <c r="F419" s="95" t="str">
        <f t="array" ref="F419">INDEX(Def_Locais_Racks_Trechos!$B$2:$B$1019, MATCH(E419, Def_Locais_Racks_Trechos!$A$2:$A$1019, 0), 1)</f>
        <v>Sala Racks 18 parte 1</v>
      </c>
      <c r="G419" s="96"/>
      <c r="H419" s="96"/>
      <c r="I419" s="96"/>
      <c r="J419" s="96"/>
      <c r="K419" s="96"/>
      <c r="L419" s="96"/>
      <c r="M419" s="96"/>
      <c r="N419" s="96"/>
      <c r="O419" s="96"/>
    </row>
    <row r="420" ht="15.75" customHeight="1">
      <c r="A420" s="97" t="str">
        <f>Def_SecSub!A92</f>
        <v>SI-Glob</v>
      </c>
      <c r="B420" s="98" t="str">
        <f>Def_Equipamentos!$C$111</f>
        <v>DI-TunePreAmp</v>
      </c>
      <c r="C420" s="99" t="s">
        <v>713</v>
      </c>
      <c r="D420" s="100" t="str">
        <f t="shared" si="1"/>
        <v>SI-Glob:DI-TunePreAmp-V</v>
      </c>
      <c r="E420" s="98" t="str">
        <f>Def_Locais_Racks_Trechos!$A$27</f>
        <v>IA-18RaDiag04</v>
      </c>
      <c r="F420" s="100" t="str">
        <f t="array" ref="F420">INDEX(Def_Locais_Racks_Trechos!$B$2:$B$1019, MATCH(E420, Def_Locais_Racks_Trechos!$A$2:$A$1019, 0), 1)</f>
        <v>Sala Racks 18 parte 1</v>
      </c>
      <c r="G420" s="96"/>
      <c r="H420" s="96"/>
      <c r="I420" s="96"/>
      <c r="J420" s="96"/>
      <c r="K420" s="96"/>
      <c r="L420" s="96"/>
      <c r="M420" s="96"/>
      <c r="N420" s="96"/>
      <c r="O420" s="96"/>
    </row>
    <row r="421" ht="15.75" customHeight="1">
      <c r="A421" s="57" t="str">
        <f>Def_SecSub!$A$265</f>
        <v>BO-04U</v>
      </c>
      <c r="B421" s="57" t="str">
        <f>Def_Equipamentos!$C$38</f>
        <v>DI-GSL07</v>
      </c>
      <c r="C421" s="49"/>
      <c r="D421" s="58" t="str">
        <f t="shared" si="1"/>
        <v>BO-04U:DI-GSL07</v>
      </c>
      <c r="E421" s="57" t="str">
        <f>Def_Locais_Racks_Trechos!$A$265</f>
        <v>BO-04U</v>
      </c>
      <c r="F421" s="58" t="str">
        <f t="array" ref="F421">INDEX(Def_Locais_Racks_Trechos!$B$2:$B$1019, MATCH(E421, Def_Locais_Racks_Trechos!$A$2:$A$1019, 0), 1)</f>
        <v>Túnel (Booster)</v>
      </c>
      <c r="G421" s="73" t="str">
        <f t="array" ref="G421">INDEX(Def_Locais_Racks_Trechos!$C$2:$C$1019, MATCH(E421, Def_Locais_Racks_Trechos!$A$2:$A$1019, 0), 1)</f>
        <v/>
      </c>
      <c r="H421" s="73"/>
      <c r="I421" s="73"/>
      <c r="J421" s="73"/>
      <c r="K421" s="73"/>
      <c r="L421" s="73"/>
      <c r="M421" s="73"/>
      <c r="N421" s="73"/>
      <c r="O421" s="73"/>
    </row>
    <row r="422" ht="15.75" customHeight="1">
      <c r="A422" s="57" t="str">
        <f>Def_SecSub!$A$451</f>
        <v>SI-20SB</v>
      </c>
      <c r="B422" s="57" t="str">
        <f>Def_Equipamentos!$C$38</f>
        <v>DI-GSL07</v>
      </c>
      <c r="C422" s="49"/>
      <c r="D422" s="58" t="str">
        <f t="shared" si="1"/>
        <v>SI-20SB:DI-GSL07</v>
      </c>
      <c r="E422" s="57" t="str">
        <f>Def_Locais_Racks_Trechos!$A$451</f>
        <v>SI-20SB</v>
      </c>
      <c r="F422" s="58" t="str">
        <f t="array" ref="F422">INDEX(Def_Locais_Racks_Trechos!$B$2:$B$1019, MATCH(E422, Def_Locais_Racks_Trechos!$A$2:$A$1019, 0), 1)</f>
        <v>Túnel (Anel)</v>
      </c>
      <c r="G422" s="73" t="str">
        <f t="array" ref="G422">INDEX(Def_Locais_Racks_Trechos!$C$2:$C$1019, MATCH(E422, Def_Locais_Racks_Trechos!$A$2:$A$1019, 0), 1)</f>
        <v/>
      </c>
      <c r="H422" s="73"/>
      <c r="I422" s="73"/>
      <c r="J422" s="73"/>
      <c r="K422" s="73"/>
      <c r="L422" s="73"/>
      <c r="M422" s="73"/>
      <c r="N422" s="73"/>
      <c r="O422" s="73"/>
    </row>
    <row r="423" ht="15.75" customHeight="1">
      <c r="A423" s="57" t="str">
        <f>Def_SecSub!$A$450</f>
        <v>SI-19SP</v>
      </c>
      <c r="B423" s="57" t="str">
        <f>Def_Equipamentos!$C$39</f>
        <v>DI-GSL15</v>
      </c>
      <c r="C423" s="49"/>
      <c r="D423" s="58" t="str">
        <f t="shared" si="1"/>
        <v>SI-19SP:DI-GSL15</v>
      </c>
      <c r="E423" s="57" t="str">
        <f>Def_Locais_Racks_Trechos!$A$450</f>
        <v>SI-19SP</v>
      </c>
      <c r="F423" s="58" t="str">
        <f t="array" ref="F423">INDEX(Def_Locais_Racks_Trechos!$B$2:$B$1019, MATCH(E423, Def_Locais_Racks_Trechos!$A$2:$A$1019, 0), 1)</f>
        <v>Túnel (Anel)</v>
      </c>
      <c r="G423" s="73" t="str">
        <f t="array" ref="G423">INDEX(Def_Locais_Racks_Trechos!$C$2:$C$1019, MATCH(E423, Def_Locais_Racks_Trechos!$A$2:$A$1019, 0), 1)</f>
        <v/>
      </c>
      <c r="H423" s="73"/>
      <c r="I423" s="73"/>
      <c r="J423" s="73"/>
      <c r="K423" s="73"/>
      <c r="L423" s="73"/>
      <c r="M423" s="73"/>
      <c r="N423" s="73"/>
      <c r="O423" s="73"/>
    </row>
    <row r="424" ht="15.75" customHeight="1">
      <c r="A424" s="57" t="str">
        <f>Def_SecSub!$A$449</f>
        <v>SI-18SB</v>
      </c>
      <c r="B424" s="57" t="str">
        <f>Def_Equipamentos!$C$71</f>
        <v>DI-TunePkup</v>
      </c>
      <c r="C424" s="49"/>
      <c r="D424" s="58" t="str">
        <f t="shared" si="1"/>
        <v>SI-18SB:DI-TunePkup</v>
      </c>
      <c r="E424" s="57" t="str">
        <f>Def_Locais_Racks_Trechos!$A$449</f>
        <v>SI-18SB</v>
      </c>
      <c r="F424" s="58" t="str">
        <f t="array" ref="F424">INDEX(Def_Locais_Racks_Trechos!$B$2:$B$1019, MATCH(E424, Def_Locais_Racks_Trechos!$A$2:$A$1019, 0), 1)</f>
        <v>Túnel (Anel)</v>
      </c>
      <c r="G424" s="73" t="str">
        <f t="array" ref="G424">INDEX(Def_Locais_Racks_Trechos!$C$2:$C$1019, MATCH(E424, Def_Locais_Racks_Trechos!$A$2:$A$1019, 0), 1)</f>
        <v/>
      </c>
      <c r="H424" s="73"/>
      <c r="I424" s="73"/>
      <c r="J424" s="73"/>
      <c r="K424" s="73"/>
      <c r="L424" s="73"/>
      <c r="M424" s="73"/>
      <c r="N424" s="73"/>
      <c r="O424" s="73"/>
    </row>
    <row r="425" ht="15.75" customHeight="1">
      <c r="A425" s="57" t="str">
        <f>Def_SecSub!$A$411</f>
        <v>SI-17C4</v>
      </c>
      <c r="B425" s="57" t="str">
        <f>Def_Equipamentos!$C$71</f>
        <v>DI-TunePkup</v>
      </c>
      <c r="C425" s="49"/>
      <c r="D425" s="58" t="str">
        <f t="shared" si="1"/>
        <v>SI-17C4:DI-TunePkup</v>
      </c>
      <c r="E425" s="57" t="str">
        <f>Def_Locais_Racks_Trechos!$A$411</f>
        <v>SI-17C4</v>
      </c>
      <c r="F425" s="58" t="str">
        <f t="array" ref="F425">INDEX(Def_Locais_Racks_Trechos!$B$2:$B$1019, MATCH(E425, Def_Locais_Racks_Trechos!$A$2:$A$1019, 0), 1)</f>
        <v>Túnel (Anel)</v>
      </c>
      <c r="G425" s="73" t="str">
        <f t="array" ref="G425">INDEX(Def_Locais_Racks_Trechos!$C$2:$C$1019, MATCH(E425, Def_Locais_Racks_Trechos!$A$2:$A$1019, 0), 1)</f>
        <v/>
      </c>
      <c r="H425" s="73"/>
      <c r="I425" s="73"/>
      <c r="J425" s="73"/>
      <c r="K425" s="73"/>
      <c r="L425" s="73"/>
      <c r="M425" s="73"/>
      <c r="N425" s="73"/>
      <c r="O425" s="73"/>
    </row>
    <row r="426" ht="15.75" customHeight="1">
      <c r="A426" s="57" t="str">
        <f>Def_SecSub!$A$265</f>
        <v>BO-04U</v>
      </c>
      <c r="B426" s="57" t="str">
        <f>Def_Equipamentos!$C$71</f>
        <v>DI-TunePkup</v>
      </c>
      <c r="C426" s="49"/>
      <c r="D426" s="58" t="str">
        <f t="shared" si="1"/>
        <v>BO-04U:DI-TunePkup</v>
      </c>
      <c r="E426" s="57" t="str">
        <f>Def_Locais_Racks_Trechos!$A$265</f>
        <v>BO-04U</v>
      </c>
      <c r="F426" s="58" t="str">
        <f t="array" ref="F426">INDEX(Def_Locais_Racks_Trechos!$B$2:$B$1019, MATCH(E426, Def_Locais_Racks_Trechos!$A$2:$A$1019, 0), 1)</f>
        <v>Túnel (Booster)</v>
      </c>
      <c r="G426" s="73" t="str">
        <f t="array" ref="G426">INDEX(Def_Locais_Racks_Trechos!$C$2:$C$1019, MATCH(E426, Def_Locais_Racks_Trechos!$A$2:$A$1019, 0), 1)</f>
        <v/>
      </c>
      <c r="H426" s="73"/>
      <c r="I426" s="73"/>
      <c r="J426" s="73"/>
      <c r="K426" s="73"/>
      <c r="L426" s="73"/>
      <c r="M426" s="73"/>
      <c r="N426" s="73"/>
      <c r="O426" s="73"/>
    </row>
    <row r="427" ht="15.75" customHeight="1">
      <c r="A427" s="57" t="str">
        <f>Def_SecSub!$A$215</f>
        <v>BO-04D</v>
      </c>
      <c r="B427" s="57" t="str">
        <f>Def_Equipamentos!$C$40</f>
        <v>DI-GSL07Hyb</v>
      </c>
      <c r="C427" s="49"/>
      <c r="D427" s="58" t="str">
        <f t="shared" si="1"/>
        <v>BO-04D:DI-GSL07Hyb</v>
      </c>
      <c r="E427" s="57" t="str">
        <f>Def_Locais_Racks_Trechos!$A$215</f>
        <v>BO-04D</v>
      </c>
      <c r="F427" s="58" t="str">
        <f t="array" ref="F427">INDEX(Def_Locais_Racks_Trechos!$B$2:$B$1019, MATCH(E427, Def_Locais_Racks_Trechos!$A$2:$A$1019, 0), 1)</f>
        <v>Túnel (Booster)</v>
      </c>
      <c r="G427" s="73" t="str">
        <f t="array" ref="G427">INDEX(Def_Locais_Racks_Trechos!$C$2:$C$1019, MATCH(E427, Def_Locais_Racks_Trechos!$A$2:$A$1019, 0), 1)</f>
        <v/>
      </c>
      <c r="H427" s="73"/>
      <c r="I427" s="73"/>
      <c r="J427" s="73"/>
      <c r="K427" s="73"/>
      <c r="L427" s="73"/>
      <c r="M427" s="73"/>
      <c r="N427" s="73"/>
      <c r="O427" s="73"/>
    </row>
    <row r="428" ht="15.75" customHeight="1">
      <c r="A428" s="57" t="str">
        <f>Def_SecSub!$A$451</f>
        <v>SI-20SB</v>
      </c>
      <c r="B428" s="57" t="str">
        <f>Def_Equipamentos!$C$40</f>
        <v>DI-GSL07Hyb</v>
      </c>
      <c r="C428" s="49"/>
      <c r="D428" s="58" t="str">
        <f t="shared" si="1"/>
        <v>SI-20SB:DI-GSL07Hyb</v>
      </c>
      <c r="E428" s="57" t="str">
        <f>Def_Locais_Racks_Trechos!$A$451</f>
        <v>SI-20SB</v>
      </c>
      <c r="F428" s="58" t="str">
        <f t="array" ref="F428">INDEX(Def_Locais_Racks_Trechos!$B$2:$B$1019, MATCH(E428, Def_Locais_Racks_Trechos!$A$2:$A$1019, 0), 1)</f>
        <v>Túnel (Anel)</v>
      </c>
      <c r="G428" s="73" t="str">
        <f t="array" ref="G428">INDEX(Def_Locais_Racks_Trechos!$C$2:$C$1019, MATCH(E428, Def_Locais_Racks_Trechos!$A$2:$A$1019, 0), 1)</f>
        <v/>
      </c>
      <c r="H428" s="73"/>
      <c r="I428" s="73"/>
      <c r="J428" s="73"/>
      <c r="K428" s="73"/>
      <c r="L428" s="73"/>
      <c r="M428" s="73"/>
      <c r="N428" s="73"/>
      <c r="O428" s="73"/>
    </row>
    <row r="429" ht="15.75" customHeight="1">
      <c r="A429" s="57" t="str">
        <f>Def_SecSub!$A$450</f>
        <v>SI-19SP</v>
      </c>
      <c r="B429" s="57" t="str">
        <f>Def_Equipamentos!$C$41</f>
        <v>DI-GSL15Hyb</v>
      </c>
      <c r="C429" s="49"/>
      <c r="D429" s="58" t="str">
        <f t="shared" si="1"/>
        <v>SI-19SP:DI-GSL15Hyb</v>
      </c>
      <c r="E429" s="57" t="str">
        <f>Def_Locais_Racks_Trechos!$A$450</f>
        <v>SI-19SP</v>
      </c>
      <c r="F429" s="58" t="str">
        <f t="array" ref="F429">INDEX(Def_Locais_Racks_Trechos!$B$2:$B$1019, MATCH(E429, Def_Locais_Racks_Trechos!$A$2:$A$1019, 0), 1)</f>
        <v>Túnel (Anel)</v>
      </c>
      <c r="G429" s="73" t="str">
        <f t="array" ref="G429">INDEX(Def_Locais_Racks_Trechos!$C$2:$C$1019, MATCH(E429, Def_Locais_Racks_Trechos!$A$2:$A$1019, 0), 1)</f>
        <v/>
      </c>
      <c r="H429" s="73"/>
      <c r="I429" s="73"/>
      <c r="J429" s="73"/>
      <c r="K429" s="73"/>
      <c r="L429" s="73"/>
      <c r="M429" s="73"/>
      <c r="N429" s="73"/>
      <c r="O429" s="73"/>
    </row>
    <row r="430" ht="15.75" customHeight="1">
      <c r="A430" s="57" t="str">
        <f>Def_SecSub!$A$449</f>
        <v>SI-18SB</v>
      </c>
      <c r="B430" s="57" t="str">
        <f>Def_Equipamentos!$C$80</f>
        <v>DI-TuneBPMHyb</v>
      </c>
      <c r="C430" s="49"/>
      <c r="D430" s="58" t="str">
        <f t="shared" si="1"/>
        <v>SI-18SB:DI-TuneBPMHyb</v>
      </c>
      <c r="E430" s="57" t="str">
        <f>Def_Locais_Racks_Trechos!$A$449</f>
        <v>SI-18SB</v>
      </c>
      <c r="F430" s="58" t="str">
        <f t="array" ref="F430">INDEX(Def_Locais_Racks_Trechos!$B$2:$B$1019, MATCH(E430, Def_Locais_Racks_Trechos!$A$2:$A$1019, 0), 1)</f>
        <v>Túnel (Anel)</v>
      </c>
      <c r="G430" s="73" t="str">
        <f t="array" ref="G430">INDEX(Def_Locais_Racks_Trechos!$C$2:$C$1019, MATCH(E430, Def_Locais_Racks_Trechos!$A$2:$A$1019, 0), 1)</f>
        <v/>
      </c>
      <c r="H430" s="73"/>
      <c r="I430" s="73"/>
      <c r="J430" s="73"/>
      <c r="K430" s="73"/>
      <c r="L430" s="73"/>
      <c r="M430" s="73"/>
      <c r="N430" s="73"/>
      <c r="O430" s="73"/>
    </row>
    <row r="431" ht="15.75" customHeight="1">
      <c r="A431" s="57" t="str">
        <f>Def_SecSub!$A$411</f>
        <v>SI-17C4</v>
      </c>
      <c r="B431" s="57" t="str">
        <f>Def_Equipamentos!$C$80</f>
        <v>DI-TuneBPMHyb</v>
      </c>
      <c r="C431" s="49"/>
      <c r="D431" s="58" t="str">
        <f t="shared" si="1"/>
        <v>SI-17C4:DI-TuneBPMHyb</v>
      </c>
      <c r="E431" s="57" t="str">
        <f>Def_Locais_Racks_Trechos!$A$411</f>
        <v>SI-17C4</v>
      </c>
      <c r="F431" s="58" t="str">
        <f t="array" ref="F431">INDEX(Def_Locais_Racks_Trechos!$B$2:$B$1019, MATCH(E431, Def_Locais_Racks_Trechos!$A$2:$A$1019, 0), 1)</f>
        <v>Túnel (Anel)</v>
      </c>
      <c r="G431" s="73" t="str">
        <f t="array" ref="G431">INDEX(Def_Locais_Racks_Trechos!$C$2:$C$1019, MATCH(E431, Def_Locais_Racks_Trechos!$A$2:$A$1019, 0), 1)</f>
        <v/>
      </c>
      <c r="H431" s="73"/>
      <c r="I431" s="73"/>
      <c r="J431" s="73"/>
      <c r="K431" s="73"/>
      <c r="L431" s="73"/>
      <c r="M431" s="73"/>
      <c r="N431" s="73"/>
      <c r="O431" s="73"/>
    </row>
    <row r="432" ht="15.75" customHeight="1">
      <c r="A432" s="57" t="str">
        <f>Def_SecSub!$A$265</f>
        <v>BO-04U</v>
      </c>
      <c r="B432" s="57" t="str">
        <f>Def_Equipamentos!$C$80</f>
        <v>DI-TuneBPMHyb</v>
      </c>
      <c r="C432" s="49"/>
      <c r="D432" s="58" t="str">
        <f t="shared" si="1"/>
        <v>BO-04U:DI-TuneBPMHyb</v>
      </c>
      <c r="E432" s="57" t="str">
        <f>Def_Locais_Racks_Trechos!$A$265</f>
        <v>BO-04U</v>
      </c>
      <c r="F432" s="58" t="str">
        <f t="array" ref="F432">INDEX(Def_Locais_Racks_Trechos!$B$2:$B$1019, MATCH(E432, Def_Locais_Racks_Trechos!$A$2:$A$1019, 0), 1)</f>
        <v>Túnel (Booster)</v>
      </c>
      <c r="G432" s="73" t="str">
        <f t="array" ref="G432">INDEX(Def_Locais_Racks_Trechos!$C$2:$C$1019, MATCH(E432, Def_Locais_Racks_Trechos!$A$2:$A$1019, 0), 1)</f>
        <v/>
      </c>
      <c r="H432" s="73"/>
      <c r="I432" s="73"/>
      <c r="J432" s="73"/>
      <c r="K432" s="73"/>
      <c r="L432" s="73"/>
      <c r="M432" s="73"/>
      <c r="N432" s="73"/>
      <c r="O432" s="73"/>
    </row>
    <row r="433" ht="15.75" customHeight="1">
      <c r="A433" s="57" t="str">
        <f>Def_SecSub!$A$92</f>
        <v>SI-Glob</v>
      </c>
      <c r="B433" s="57" t="str">
        <f>Def_Equipamentos!$C$25</f>
        <v>DI-BbBAmpL</v>
      </c>
      <c r="C433" s="49">
        <v>1.0</v>
      </c>
      <c r="D433" s="58" t="str">
        <f t="shared" si="1"/>
        <v>SI-Glob:DI-BbBAmpL-1</v>
      </c>
      <c r="E433" s="57" t="str">
        <f>Def_Locais_Racks_Trechos!$A$28</f>
        <v>IA-16RaBbB</v>
      </c>
      <c r="F433" s="58" t="str">
        <f t="array" ref="F433">INDEX(Def_Locais_Racks_Trechos!$B$2:$B$1019, MATCH(E433, Def_Locais_Racks_Trechos!$A$2:$A$1019, 0), 1)</f>
        <v>Sala Racks 16</v>
      </c>
      <c r="G433" s="73" t="str">
        <f t="array" ref="G433">INDEX(Def_Locais_Racks_Trechos!$C$2:$C$1019, MATCH(E433, Def_Locais_Racks_Trechos!$A$2:$A$1019, 0), 1)</f>
        <v/>
      </c>
      <c r="H433" s="73"/>
      <c r="I433" s="73"/>
      <c r="J433" s="73"/>
      <c r="K433" s="73"/>
      <c r="L433" s="73"/>
      <c r="M433" s="73"/>
      <c r="N433" s="73"/>
      <c r="O433" s="73"/>
    </row>
    <row r="434" ht="15.75" customHeight="1">
      <c r="A434" s="57" t="str">
        <f>Def_SecSub!$A$92</f>
        <v>SI-Glob</v>
      </c>
      <c r="B434" s="57" t="str">
        <f>Def_Equipamentos!$C$25</f>
        <v>DI-BbBAmpL</v>
      </c>
      <c r="C434" s="49">
        <v>2.0</v>
      </c>
      <c r="D434" s="58" t="str">
        <f t="shared" si="1"/>
        <v>SI-Glob:DI-BbBAmpL-2</v>
      </c>
      <c r="E434" s="57" t="str">
        <f>Def_Locais_Racks_Trechos!$A$28</f>
        <v>IA-16RaBbB</v>
      </c>
      <c r="F434" s="58" t="str">
        <f t="array" ref="F434">INDEX(Def_Locais_Racks_Trechos!$B$2:$B$1019, MATCH(E434, Def_Locais_Racks_Trechos!$A$2:$A$1019, 0), 1)</f>
        <v>Sala Racks 16</v>
      </c>
      <c r="G434" s="73" t="str">
        <f t="array" ref="G434">INDEX(Def_Locais_Racks_Trechos!$C$2:$C$1019, MATCH(E434, Def_Locais_Racks_Trechos!$A$2:$A$1019, 0), 1)</f>
        <v/>
      </c>
      <c r="H434" s="73"/>
      <c r="I434" s="73"/>
      <c r="J434" s="73"/>
      <c r="K434" s="73"/>
      <c r="L434" s="73"/>
      <c r="M434" s="73"/>
      <c r="N434" s="73"/>
      <c r="O434" s="73"/>
    </row>
    <row r="435" ht="15.75" customHeight="1">
      <c r="A435" s="57" t="str">
        <f>Def_SecSub!$A$92</f>
        <v>SI-Glob</v>
      </c>
      <c r="B435" s="57" t="str">
        <f>Def_Equipamentos!$C$26</f>
        <v>DI-BbBAmpV</v>
      </c>
      <c r="C435" s="49"/>
      <c r="D435" s="58" t="str">
        <f t="shared" si="1"/>
        <v>SI-Glob:DI-BbBAmpV</v>
      </c>
      <c r="E435" s="57" t="str">
        <f>Def_Locais_Racks_Trechos!$A$28</f>
        <v>IA-16RaBbB</v>
      </c>
      <c r="F435" s="58" t="str">
        <f t="array" ref="F435">INDEX(Def_Locais_Racks_Trechos!$B$2:$B$1019, MATCH(E435, Def_Locais_Racks_Trechos!$A$2:$A$1019, 0), 1)</f>
        <v>Sala Racks 16</v>
      </c>
      <c r="G435" s="73" t="str">
        <f t="array" ref="G435">INDEX(Def_Locais_Racks_Trechos!$C$2:$C$1019, MATCH(E435, Def_Locais_Racks_Trechos!$A$2:$A$1019, 0), 1)</f>
        <v/>
      </c>
      <c r="H435" s="73"/>
      <c r="I435" s="73"/>
      <c r="J435" s="73"/>
      <c r="K435" s="73"/>
      <c r="L435" s="73"/>
      <c r="M435" s="73"/>
      <c r="N435" s="73"/>
      <c r="O435" s="73"/>
    </row>
    <row r="436" ht="15.75" customHeight="1">
      <c r="A436" s="57" t="str">
        <f>Def_SecSub!$A$92</f>
        <v>SI-Glob</v>
      </c>
      <c r="B436" s="57" t="str">
        <f>Def_Equipamentos!$C$24</f>
        <v>DI-BbBAmpH</v>
      </c>
      <c r="C436" s="49"/>
      <c r="D436" s="58" t="str">
        <f t="shared" si="1"/>
        <v>SI-Glob:DI-BbBAmpH</v>
      </c>
      <c r="E436" s="57" t="str">
        <f>Def_Locais_Racks_Trechos!$A$28</f>
        <v>IA-16RaBbB</v>
      </c>
      <c r="F436" s="58" t="str">
        <f t="array" ref="F436">INDEX(Def_Locais_Racks_Trechos!$B$2:$B$1019, MATCH(E436, Def_Locais_Racks_Trechos!$A$2:$A$1019, 0), 1)</f>
        <v>Sala Racks 16</v>
      </c>
      <c r="G436" s="73" t="str">
        <f t="array" ref="G436">INDEX(Def_Locais_Racks_Trechos!$C$2:$C$1019, MATCH(E436, Def_Locais_Racks_Trechos!$A$2:$A$1019, 0), 1)</f>
        <v/>
      </c>
      <c r="H436" s="73"/>
      <c r="I436" s="73"/>
      <c r="J436" s="73"/>
      <c r="K436" s="73"/>
      <c r="L436" s="73"/>
      <c r="M436" s="73"/>
      <c r="N436" s="73"/>
      <c r="O436" s="73"/>
    </row>
    <row r="437" ht="15.75" customHeight="1">
      <c r="A437" s="57" t="str">
        <f>Def_SecSub!$A$213</f>
        <v>BO-02D</v>
      </c>
      <c r="B437" s="57" t="str">
        <f>Def_Equipamentos!$C$77</f>
        <v>DI-TunePwrHybH</v>
      </c>
      <c r="C437" s="49"/>
      <c r="D437" s="58" t="str">
        <f t="shared" si="1"/>
        <v>BO-02D:DI-TunePwrHybH</v>
      </c>
      <c r="E437" s="57" t="str">
        <f>Def_Locais_Racks_Trechos!$A$213</f>
        <v>BO-02D</v>
      </c>
      <c r="F437" s="58" t="str">
        <f t="array" ref="F437">INDEX(Def_Locais_Racks_Trechos!$B$2:$B$1019, MATCH(E437, Def_Locais_Racks_Trechos!$A$2:$A$1019, 0), 1)</f>
        <v>Túnel (Booster)</v>
      </c>
      <c r="G437" s="73" t="str">
        <f t="array" ref="G437">INDEX(Def_Locais_Racks_Trechos!$C$2:$C$1019, MATCH(E437, Def_Locais_Racks_Trechos!$A$2:$A$1019, 0), 1)</f>
        <v/>
      </c>
      <c r="H437" s="73"/>
      <c r="I437" s="73"/>
      <c r="J437" s="73"/>
      <c r="K437" s="73"/>
      <c r="L437" s="73"/>
      <c r="M437" s="73"/>
      <c r="N437" s="73"/>
      <c r="O437" s="73"/>
    </row>
    <row r="438" ht="15.75" customHeight="1">
      <c r="A438" s="57" t="str">
        <f>Def_SecSub!$A$213</f>
        <v>BO-02D</v>
      </c>
      <c r="B438" s="57" t="str">
        <f>Def_Equipamentos!$C$78</f>
        <v>DI-TunePwrHybV</v>
      </c>
      <c r="C438" s="49"/>
      <c r="D438" s="58" t="str">
        <f t="shared" si="1"/>
        <v>BO-02D:DI-TunePwrHybV</v>
      </c>
      <c r="E438" s="57" t="str">
        <f>Def_Locais_Racks_Trechos!$A$213</f>
        <v>BO-02D</v>
      </c>
      <c r="F438" s="58" t="str">
        <f t="array" ref="F438">INDEX(Def_Locais_Racks_Trechos!$B$2:$B$1019, MATCH(E438, Def_Locais_Racks_Trechos!$A$2:$A$1019, 0), 1)</f>
        <v>Túnel (Booster)</v>
      </c>
      <c r="G438" s="73" t="str">
        <f t="array" ref="G438">INDEX(Def_Locais_Racks_Trechos!$C$2:$C$1019, MATCH(E438, Def_Locais_Racks_Trechos!$A$2:$A$1019, 0), 1)</f>
        <v/>
      </c>
      <c r="H438" s="73"/>
      <c r="I438" s="73"/>
      <c r="J438" s="73"/>
      <c r="K438" s="73"/>
      <c r="L438" s="73"/>
      <c r="M438" s="73"/>
      <c r="N438" s="73"/>
      <c r="O438" s="73"/>
    </row>
    <row r="439" ht="15.75" customHeight="1">
      <c r="A439" s="57" t="str">
        <f>Def_SecSub!$A$27</f>
        <v>IA-18RaDiag04</v>
      </c>
      <c r="B439" s="57" t="str">
        <f>Def_Equipamentos!$C$36</f>
        <v>DI-GDev</v>
      </c>
      <c r="C439" s="49"/>
      <c r="D439" s="58" t="str">
        <f t="shared" si="1"/>
        <v>IA-18RaDiag04:DI-GDev</v>
      </c>
      <c r="E439" s="57" t="str">
        <f>Def_Locais_Racks_Trechos!$A$27</f>
        <v>IA-18RaDiag04</v>
      </c>
      <c r="F439" s="58" t="str">
        <f t="array" ref="F439">INDEX(Def_Locais_Racks_Trechos!$B$2:$B$1019, MATCH(E439, Def_Locais_Racks_Trechos!$A$2:$A$1019, 0), 1)</f>
        <v>Sala Racks 18 parte 1</v>
      </c>
      <c r="G439" s="73" t="str">
        <f t="array" ref="G439">INDEX(Def_Locais_Racks_Trechos!$C$2:$C$1019, MATCH(E439, Def_Locais_Racks_Trechos!$A$2:$A$1019, 0), 1)</f>
        <v>Tune</v>
      </c>
      <c r="H439" s="73"/>
      <c r="I439" s="73"/>
      <c r="J439" s="73"/>
      <c r="K439" s="73"/>
      <c r="L439" s="73"/>
      <c r="M439" s="73"/>
      <c r="N439" s="73"/>
      <c r="O439" s="73"/>
    </row>
    <row r="440" ht="15.75" customHeight="1">
      <c r="A440" s="57" t="str">
        <f>Def_SecSub!$A$28</f>
        <v>IA-16RaBbB</v>
      </c>
      <c r="B440" s="57" t="str">
        <f>Def_Equipamentos!$C$36</f>
        <v>DI-GDev</v>
      </c>
      <c r="C440" s="49"/>
      <c r="D440" s="58" t="str">
        <f t="shared" si="1"/>
        <v>IA-16RaBbB:DI-GDev</v>
      </c>
      <c r="E440" s="57" t="str">
        <f>Def_Locais_Racks_Trechos!$A$28</f>
        <v>IA-16RaBbB</v>
      </c>
      <c r="F440" s="58" t="str">
        <f t="array" ref="F440">INDEX(Def_Locais_Racks_Trechos!$B$2:$B$1019, MATCH(E440, Def_Locais_Racks_Trechos!$A$2:$A$1019, 0), 1)</f>
        <v>Sala Racks 16</v>
      </c>
      <c r="G440" s="73" t="str">
        <f t="array" ref="G440">INDEX(Def_Locais_Racks_Trechos!$C$2:$C$1019, MATCH(E440, Def_Locais_Racks_Trechos!$A$2:$A$1019, 0), 1)</f>
        <v/>
      </c>
      <c r="H440" s="73"/>
      <c r="I440" s="73"/>
      <c r="J440" s="73"/>
      <c r="K440" s="73"/>
      <c r="L440" s="73"/>
      <c r="M440" s="73"/>
      <c r="N440" s="73"/>
      <c r="O440" s="73"/>
    </row>
    <row r="441" ht="15.75" customHeight="1">
      <c r="A441" s="57" t="str">
        <f>Def_SecSub!$A$25</f>
        <v>IA-20RaDiag02</v>
      </c>
      <c r="B441" s="57" t="str">
        <f>Def_Equipamentos!$C$36</f>
        <v>DI-GDev</v>
      </c>
      <c r="C441" s="49"/>
      <c r="D441" s="58" t="str">
        <f t="shared" si="1"/>
        <v>IA-20RaDiag02:DI-GDev</v>
      </c>
      <c r="E441" s="57" t="str">
        <f>Def_Locais_Racks_Trechos!$A$25</f>
        <v>IA-20RaDiag02</v>
      </c>
      <c r="F441" s="58" t="str">
        <f t="array" ref="F441">INDEX(Def_Locais_Racks_Trechos!$B$2:$B$1019, MATCH(E441, Def_Locais_Racks_Trechos!$A$2:$A$1019, 0), 1)</f>
        <v>Sala Racks 19&amp;20</v>
      </c>
      <c r="G441" s="73" t="str">
        <f t="array" ref="G441">INDEX(Def_Locais_Racks_Trechos!$C$2:$C$1019, MATCH(E441, Def_Locais_Racks_Trechos!$A$2:$A$1019, 0), 1)</f>
        <v>FCT+FPM</v>
      </c>
      <c r="H441" s="73"/>
      <c r="I441" s="73"/>
      <c r="J441" s="73"/>
      <c r="K441" s="73"/>
      <c r="L441" s="73"/>
      <c r="M441" s="73"/>
      <c r="N441" s="73"/>
      <c r="O441" s="73"/>
    </row>
    <row r="442" ht="15.75" customHeight="1">
      <c r="A442" s="57" t="str">
        <f>Def_SecSub!$A$92</f>
        <v>SI-Glob</v>
      </c>
      <c r="B442" s="57" t="str">
        <f>Def_Equipamentos!$C$30</f>
        <v>DI-BbBPwrBEH</v>
      </c>
      <c r="C442" s="49"/>
      <c r="D442" s="58" t="str">
        <f t="shared" si="1"/>
        <v>SI-Glob:DI-BbBPwrBEH</v>
      </c>
      <c r="E442" s="57" t="str">
        <f>Def_Locais_Racks_Trechos!$A$28</f>
        <v>IA-16RaBbB</v>
      </c>
      <c r="F442" s="58" t="str">
        <f t="array" ref="F442">INDEX(Def_Locais_Racks_Trechos!$B$2:$B$1019, MATCH(E442, Def_Locais_Racks_Trechos!$A$2:$A$1019, 0), 1)</f>
        <v>Sala Racks 16</v>
      </c>
      <c r="G442" s="73" t="str">
        <f t="array" ref="G442">INDEX(Def_Locais_Racks_Trechos!$C$2:$C$1019, MATCH(E442, Def_Locais_Racks_Trechos!$A$2:$A$1019, 0), 1)</f>
        <v/>
      </c>
      <c r="H442" s="73"/>
      <c r="I442" s="73"/>
      <c r="J442" s="73"/>
      <c r="K442" s="73"/>
      <c r="L442" s="73"/>
      <c r="M442" s="73"/>
      <c r="N442" s="73"/>
      <c r="O442" s="73"/>
    </row>
    <row r="443" ht="15.75" customHeight="1">
      <c r="A443" s="57" t="str">
        <f>Def_SecSub!$A$92</f>
        <v>SI-Glob</v>
      </c>
      <c r="B443" s="57" t="str">
        <f>Def_Equipamentos!$C$31</f>
        <v>DI-BbBPwrBEV</v>
      </c>
      <c r="C443" s="49"/>
      <c r="D443" s="58" t="str">
        <f t="shared" si="1"/>
        <v>SI-Glob:DI-BbBPwrBEV</v>
      </c>
      <c r="E443" s="57" t="str">
        <f>Def_Locais_Racks_Trechos!$A$28</f>
        <v>IA-16RaBbB</v>
      </c>
      <c r="F443" s="58" t="str">
        <f t="array" ref="F443">INDEX(Def_Locais_Racks_Trechos!$B$2:$B$1019, MATCH(E443, Def_Locais_Racks_Trechos!$A$2:$A$1019, 0), 1)</f>
        <v>Sala Racks 16</v>
      </c>
      <c r="G443" s="73" t="str">
        <f t="array" ref="G443">INDEX(Def_Locais_Racks_Trechos!$C$2:$C$1019, MATCH(E443, Def_Locais_Racks_Trechos!$A$2:$A$1019, 0), 1)</f>
        <v/>
      </c>
      <c r="H443" s="73"/>
      <c r="I443" s="73"/>
      <c r="J443" s="73"/>
      <c r="K443" s="73"/>
      <c r="L443" s="73"/>
      <c r="M443" s="73"/>
      <c r="N443" s="73"/>
      <c r="O443" s="73"/>
    </row>
    <row r="444" ht="15.75" customHeight="1">
      <c r="A444" s="57" t="str">
        <f>Def_SecSub!$A$92</f>
        <v>SI-Glob</v>
      </c>
      <c r="B444" s="57" t="str">
        <f>Def_Equipamentos!$C$32</f>
        <v>DI-BbBPwrBEL</v>
      </c>
      <c r="C444" s="49"/>
      <c r="D444" s="58" t="str">
        <f t="shared" si="1"/>
        <v>SI-Glob:DI-BbBPwrBEL</v>
      </c>
      <c r="E444" s="57" t="str">
        <f>Def_Locais_Racks_Trechos!$A$28</f>
        <v>IA-16RaBbB</v>
      </c>
      <c r="F444" s="58" t="str">
        <f t="array" ref="F444">INDEX(Def_Locais_Racks_Trechos!$B$2:$B$1019, MATCH(E444, Def_Locais_Racks_Trechos!$A$2:$A$1019, 0), 1)</f>
        <v>Sala Racks 16</v>
      </c>
      <c r="G444" s="73" t="str">
        <f t="array" ref="G444">INDEX(Def_Locais_Racks_Trechos!$C$2:$C$1019, MATCH(E444, Def_Locais_Racks_Trechos!$A$2:$A$1019, 0), 1)</f>
        <v/>
      </c>
      <c r="H444" s="73"/>
      <c r="I444" s="73"/>
      <c r="J444" s="73"/>
      <c r="K444" s="73"/>
      <c r="L444" s="73"/>
      <c r="M444" s="73"/>
      <c r="N444" s="73"/>
      <c r="O444" s="73"/>
    </row>
    <row r="445" ht="15.75" customHeight="1">
      <c r="A445" s="57" t="str">
        <f>Def_SecSub!$A$92</f>
        <v>SI-Glob</v>
      </c>
      <c r="B445" s="57" t="str">
        <f>Def_Equipamentos!$C$79</f>
        <v>DI-TunePwrBE</v>
      </c>
      <c r="C445" s="49"/>
      <c r="D445" s="58" t="str">
        <f t="shared" si="1"/>
        <v>SI-Glob:DI-TunePwrBE</v>
      </c>
      <c r="E445" s="57" t="str">
        <f>Def_Locais_Racks_Trechos!$A$27</f>
        <v>IA-18RaDiag04</v>
      </c>
      <c r="F445" s="58" t="str">
        <f t="array" ref="F445">INDEX(Def_Locais_Racks_Trechos!$B$2:$B$1019, MATCH(E445, Def_Locais_Racks_Trechos!$A$2:$A$1019, 0), 1)</f>
        <v>Sala Racks 18 parte 1</v>
      </c>
      <c r="G445" s="73" t="str">
        <f t="array" ref="G445">INDEX(Def_Locais_Racks_Trechos!$C$2:$C$1019, MATCH(E445, Def_Locais_Racks_Trechos!$A$2:$A$1019, 0), 1)</f>
        <v>Tune</v>
      </c>
      <c r="H445" s="73"/>
      <c r="I445" s="73"/>
      <c r="J445" s="73"/>
      <c r="K445" s="73"/>
      <c r="L445" s="73"/>
      <c r="M445" s="73"/>
      <c r="N445" s="73"/>
      <c r="O445" s="73"/>
    </row>
    <row r="446" ht="15.75" customHeight="1">
      <c r="A446" s="57" t="str">
        <f>Def_SecSub!$A$204</f>
        <v>TB-01</v>
      </c>
      <c r="B446" s="57" t="str">
        <f>Def_Equipamentos!$C$108</f>
        <v>DI-SlitHCtrl</v>
      </c>
      <c r="C446" s="6" t="s">
        <v>724</v>
      </c>
      <c r="D446" s="58" t="str">
        <f t="shared" si="1"/>
        <v>TB-01:DI-SlitHCtrl-I</v>
      </c>
      <c r="E446" s="57" t="str">
        <f>Def_Locais_Racks_Trechos!$A$204</f>
        <v>TB-01</v>
      </c>
      <c r="F446" s="58" t="str">
        <f t="array" ref="F446">INDEX(Def_Locais_Racks_Trechos!$B$2:$B$1019, MATCH(E446, Def_Locais_Racks_Trechos!$A$2:$A$1019, 0), 1)</f>
        <v>Túnel (LTB)</v>
      </c>
      <c r="G446" s="73" t="str">
        <f t="array" ref="G446">INDEX(Def_Locais_Racks_Trechos!$C$2:$C$1019, MATCH(E446, Def_Locais_Racks_Trechos!$A$2:$A$1019, 0), 1)</f>
        <v/>
      </c>
      <c r="H446" s="73"/>
      <c r="I446" s="73"/>
      <c r="J446" s="73"/>
      <c r="K446" s="73"/>
      <c r="L446" s="73"/>
      <c r="M446" s="73"/>
      <c r="N446" s="73"/>
      <c r="O446" s="73"/>
    </row>
    <row r="447" ht="15.75" customHeight="1">
      <c r="A447" s="57" t="str">
        <f>Def_SecSub!$A$204</f>
        <v>TB-01</v>
      </c>
      <c r="B447" s="57" t="str">
        <f>Def_Equipamentos!$C$108</f>
        <v>DI-SlitHCtrl</v>
      </c>
      <c r="C447" s="6" t="s">
        <v>725</v>
      </c>
      <c r="D447" s="58" t="str">
        <f t="shared" si="1"/>
        <v>TB-01:DI-SlitHCtrl-O</v>
      </c>
      <c r="E447" s="57" t="str">
        <f>Def_Locais_Racks_Trechos!$A$204</f>
        <v>TB-01</v>
      </c>
      <c r="F447" s="58" t="str">
        <f t="array" ref="F447">INDEX(Def_Locais_Racks_Trechos!$B$2:$B$1019, MATCH(E447, Def_Locais_Racks_Trechos!$A$2:$A$1019, 0), 1)</f>
        <v>Túnel (LTB)</v>
      </c>
      <c r="G447" s="73"/>
      <c r="H447" s="73"/>
      <c r="I447" s="73"/>
      <c r="J447" s="73"/>
      <c r="K447" s="73"/>
      <c r="L447" s="73"/>
      <c r="M447" s="73"/>
      <c r="N447" s="73"/>
      <c r="O447" s="73"/>
    </row>
    <row r="448" ht="15.75" customHeight="1">
      <c r="A448" s="57" t="str">
        <f>Def_SecSub!$A$204</f>
        <v>TB-01</v>
      </c>
      <c r="B448" s="57" t="str">
        <f>Def_Equipamentos!$C$109</f>
        <v>DI-SlitVCtrl</v>
      </c>
      <c r="C448" s="6" t="s">
        <v>726</v>
      </c>
      <c r="D448" s="58" t="str">
        <f t="shared" si="1"/>
        <v>TB-01:DI-SlitVCtrl-T</v>
      </c>
      <c r="E448" s="57" t="str">
        <f>Def_Locais_Racks_Trechos!$A$204</f>
        <v>TB-01</v>
      </c>
      <c r="F448" s="58" t="str">
        <f t="array" ref="F448">INDEX(Def_Locais_Racks_Trechos!$B$2:$B$1019, MATCH(E448, Def_Locais_Racks_Trechos!$A$2:$A$1019, 0), 1)</f>
        <v>Túnel (LTB)</v>
      </c>
      <c r="G448" s="73" t="str">
        <f t="array" ref="G448">INDEX(Def_Locais_Racks_Trechos!$C$2:$C$1019, MATCH(E448, Def_Locais_Racks_Trechos!$A$2:$A$1019, 0), 1)</f>
        <v/>
      </c>
      <c r="H448" s="73"/>
      <c r="I448" s="73"/>
      <c r="J448" s="73"/>
      <c r="K448" s="73"/>
      <c r="L448" s="73"/>
      <c r="M448" s="73"/>
      <c r="N448" s="73"/>
      <c r="O448" s="73"/>
    </row>
    <row r="449" ht="15.75" customHeight="1">
      <c r="A449" s="57" t="str">
        <f>Def_SecSub!$A$204</f>
        <v>TB-01</v>
      </c>
      <c r="B449" s="57" t="str">
        <f>Def_Equipamentos!$C$109</f>
        <v>DI-SlitVCtrl</v>
      </c>
      <c r="C449" s="6" t="s">
        <v>727</v>
      </c>
      <c r="D449" s="58" t="str">
        <f t="shared" si="1"/>
        <v>TB-01:DI-SlitVCtrl-B</v>
      </c>
      <c r="E449" s="57" t="str">
        <f>Def_Locais_Racks_Trechos!$A$204</f>
        <v>TB-01</v>
      </c>
      <c r="F449" s="58" t="str">
        <f t="array" ref="F449">INDEX(Def_Locais_Racks_Trechos!$B$2:$B$1019, MATCH(E449, Def_Locais_Racks_Trechos!$A$2:$A$1019, 0), 1)</f>
        <v>Túnel (LTB)</v>
      </c>
      <c r="G449" s="73"/>
      <c r="H449" s="73"/>
      <c r="I449" s="73"/>
      <c r="J449" s="73"/>
      <c r="K449" s="73"/>
      <c r="L449" s="73"/>
      <c r="M449" s="73"/>
      <c r="N449" s="73"/>
      <c r="O449" s="73"/>
    </row>
    <row r="450" ht="15.75" customHeight="1">
      <c r="A450" s="85" t="str">
        <f>Def_SecSub!$A$432</f>
        <v>SI-01SA</v>
      </c>
      <c r="B450" s="57" t="str">
        <f>Def_Equipamentos!$C$106</f>
        <v>DI-ScrapHCtrl</v>
      </c>
      <c r="C450" s="6" t="s">
        <v>724</v>
      </c>
      <c r="D450" s="58" t="str">
        <f t="shared" si="1"/>
        <v>SI-01SA:DI-ScrapHCtrl-I</v>
      </c>
      <c r="E450" s="85" t="str">
        <f>Def_Locais_Racks_Trechos!$A$432</f>
        <v>SI-01SA</v>
      </c>
      <c r="F450" s="58" t="str">
        <f t="array" ref="F450">INDEX(Def_Locais_Racks_Trechos!$B$2:$B$1019, MATCH(E450, Def_Locais_Racks_Trechos!$A$2:$A$1019, 0), 1)</f>
        <v>Túnel (Anel)</v>
      </c>
      <c r="G450" s="73" t="str">
        <f t="array" ref="G450">INDEX(Def_Locais_Racks_Trechos!$C$2:$C$1019, MATCH(E450, Def_Locais_Racks_Trechos!$A$2:$A$1019, 0), 1)</f>
        <v/>
      </c>
      <c r="H450" s="73"/>
      <c r="I450" s="73"/>
      <c r="J450" s="73"/>
      <c r="K450" s="73"/>
      <c r="L450" s="73"/>
      <c r="M450" s="73"/>
      <c r="N450" s="73"/>
      <c r="O450" s="73"/>
    </row>
    <row r="451" ht="15.75" customHeight="1">
      <c r="A451" s="85" t="str">
        <f>Def_SecSub!$A$432</f>
        <v>SI-01SA</v>
      </c>
      <c r="B451" s="57" t="str">
        <f>Def_Equipamentos!$C$106</f>
        <v>DI-ScrapHCtrl</v>
      </c>
      <c r="C451" s="6" t="s">
        <v>725</v>
      </c>
      <c r="D451" s="58" t="str">
        <f t="shared" si="1"/>
        <v>SI-01SA:DI-ScrapHCtrl-O</v>
      </c>
      <c r="E451" s="85" t="str">
        <f>Def_Locais_Racks_Trechos!$A$432</f>
        <v>SI-01SA</v>
      </c>
      <c r="F451" s="58" t="str">
        <f t="array" ref="F451">INDEX(Def_Locais_Racks_Trechos!$B$2:$B$1019, MATCH(E451, Def_Locais_Racks_Trechos!$A$2:$A$1019, 0), 1)</f>
        <v>Túnel (Anel)</v>
      </c>
      <c r="G451" s="73"/>
      <c r="H451" s="73"/>
      <c r="I451" s="73"/>
      <c r="J451" s="73"/>
      <c r="K451" s="73"/>
      <c r="L451" s="73"/>
      <c r="M451" s="73"/>
      <c r="N451" s="73"/>
      <c r="O451" s="73"/>
    </row>
    <row r="452" ht="15.75" customHeight="1">
      <c r="A452" s="57" t="str">
        <f>Def_SecSub!$A$432</f>
        <v>SI-01SA</v>
      </c>
      <c r="B452" s="57" t="str">
        <f>Def_Equipamentos!$C$107</f>
        <v>DI-ScrapVCtrl</v>
      </c>
      <c r="C452" s="6" t="s">
        <v>726</v>
      </c>
      <c r="D452" s="58" t="str">
        <f t="shared" si="1"/>
        <v>SI-01SA:DI-ScrapVCtrl-T</v>
      </c>
      <c r="E452" s="57" t="str">
        <f>Def_Locais_Racks_Trechos!$A$432</f>
        <v>SI-01SA</v>
      </c>
      <c r="F452" s="58" t="str">
        <f t="array" ref="F452">INDEX(Def_Locais_Racks_Trechos!$B$2:$B$1019, MATCH(E452, Def_Locais_Racks_Trechos!$A$2:$A$1019, 0), 1)</f>
        <v>Túnel (Anel)</v>
      </c>
      <c r="G452" s="73" t="str">
        <f t="array" ref="G452">INDEX(Def_Locais_Racks_Trechos!$C$2:$C$1019, MATCH(E452, Def_Locais_Racks_Trechos!$A$2:$A$1019, 0), 1)</f>
        <v/>
      </c>
      <c r="H452" s="73"/>
      <c r="I452" s="73"/>
      <c r="J452" s="73"/>
      <c r="K452" s="73"/>
      <c r="L452" s="73"/>
      <c r="M452" s="73"/>
      <c r="N452" s="73"/>
      <c r="O452" s="73"/>
    </row>
    <row r="453" ht="15.75" customHeight="1">
      <c r="A453" s="57" t="str">
        <f>Def_SecSub!$A$432</f>
        <v>SI-01SA</v>
      </c>
      <c r="B453" s="57" t="str">
        <f>Def_Equipamentos!$C$107</f>
        <v>DI-ScrapVCtrl</v>
      </c>
      <c r="C453" s="6" t="s">
        <v>727</v>
      </c>
      <c r="D453" s="58" t="str">
        <f t="shared" si="1"/>
        <v>SI-01SA:DI-ScrapVCtrl-B</v>
      </c>
      <c r="E453" s="57" t="str">
        <f>Def_Locais_Racks_Trechos!$A$432</f>
        <v>SI-01SA</v>
      </c>
      <c r="F453" s="58" t="str">
        <f t="array" ref="F453">INDEX(Def_Locais_Racks_Trechos!$B$2:$B$1019, MATCH(E453, Def_Locais_Racks_Trechos!$A$2:$A$1019, 0), 1)</f>
        <v>Túnel (Anel)</v>
      </c>
      <c r="G453" s="59"/>
      <c r="H453" s="59"/>
      <c r="I453" s="59"/>
      <c r="J453" s="59"/>
      <c r="K453" s="59"/>
      <c r="L453" s="59"/>
      <c r="M453" s="59"/>
      <c r="N453" s="59"/>
      <c r="O453" s="59"/>
    </row>
    <row r="454" ht="15.75" customHeight="1">
      <c r="A454" s="57" t="str">
        <f>Def_SecSub!$A$24</f>
        <v>IA-20RaDiag01</v>
      </c>
      <c r="B454" s="57" t="str">
        <f>Def_Equipamentos!$C$87</f>
        <v>CO-IOCSrv</v>
      </c>
      <c r="C454" s="6">
        <v>1.0</v>
      </c>
      <c r="D454" s="58" t="str">
        <f t="shared" si="1"/>
        <v>IA-20RaDiag01:CO-IOCSrv-1</v>
      </c>
      <c r="E454" s="57" t="str">
        <f>Def_Locais_Racks_Trechos!$A$24</f>
        <v>IA-20RaDiag01</v>
      </c>
      <c r="F454" s="58" t="str">
        <f t="array" ref="F454">INDEX(Def_Locais_Racks_Trechos!$B$2:$B$1019, MATCH(E454, Def_Locais_Racks_Trechos!$A$2:$A$1019, 0), 1)</f>
        <v>Sala Racks 19&amp;20</v>
      </c>
      <c r="G454" s="59"/>
      <c r="H454" s="59"/>
      <c r="I454" s="59"/>
      <c r="J454" s="59"/>
      <c r="K454" s="59"/>
      <c r="L454" s="59"/>
      <c r="M454" s="59"/>
      <c r="N454" s="59"/>
      <c r="O454" s="59"/>
    </row>
    <row r="455" ht="15.75" customHeight="1">
      <c r="A455" s="57" t="str">
        <f>Def_SecSub!$A$24</f>
        <v>IA-20RaDiag01</v>
      </c>
      <c r="B455" s="57" t="str">
        <f>Def_Equipamentos!$C$87</f>
        <v>CO-IOCSrv</v>
      </c>
      <c r="C455" s="6">
        <v>2.0</v>
      </c>
      <c r="D455" s="58" t="str">
        <f t="shared" si="1"/>
        <v>IA-20RaDiag01:CO-IOCSrv-2</v>
      </c>
      <c r="E455" s="57" t="str">
        <f>Def_Locais_Racks_Trechos!$A$24</f>
        <v>IA-20RaDiag01</v>
      </c>
      <c r="F455" s="58" t="str">
        <f t="array" ref="F455">INDEX(Def_Locais_Racks_Trechos!$B$2:$B$1019, MATCH(E455, Def_Locais_Racks_Trechos!$A$2:$A$1019, 0), 1)</f>
        <v>Sala Racks 19&amp;20</v>
      </c>
      <c r="G455" s="59"/>
      <c r="H455" s="59"/>
      <c r="I455" s="59"/>
      <c r="J455" s="59"/>
      <c r="K455" s="59"/>
      <c r="L455" s="59"/>
      <c r="M455" s="59"/>
      <c r="N455" s="59"/>
      <c r="O455" s="59"/>
    </row>
    <row r="456" ht="15.75" customHeight="1">
      <c r="A456" s="57" t="str">
        <f>Def_SecSub!$A$25</f>
        <v>IA-20RaDiag02</v>
      </c>
      <c r="B456" s="57" t="str">
        <f>Def_Equipamentos!$C$87</f>
        <v>CO-IOCSrv</v>
      </c>
      <c r="C456" s="6">
        <v>1.0</v>
      </c>
      <c r="D456" s="58" t="str">
        <f t="shared" si="1"/>
        <v>IA-20RaDiag02:CO-IOCSrv-1</v>
      </c>
      <c r="E456" s="57" t="str">
        <f>Def_Locais_Racks_Trechos!$A$25</f>
        <v>IA-20RaDiag02</v>
      </c>
      <c r="F456" s="58" t="str">
        <f t="array" ref="F456">INDEX(Def_Locais_Racks_Trechos!$B$2:$B$1019, MATCH(E456, Def_Locais_Racks_Trechos!$A$2:$A$1019, 0), 1)</f>
        <v>Sala Racks 19&amp;20</v>
      </c>
      <c r="G456" s="59"/>
      <c r="H456" s="59"/>
      <c r="I456" s="59"/>
      <c r="J456" s="59"/>
      <c r="K456" s="59"/>
      <c r="L456" s="59"/>
      <c r="M456" s="59"/>
      <c r="N456" s="59"/>
      <c r="O456" s="59"/>
    </row>
    <row r="457" ht="15.75" customHeight="1">
      <c r="A457" s="57" t="str">
        <f>Def_SecSub!$A$25</f>
        <v>IA-20RaDiag02</v>
      </c>
      <c r="B457" s="57" t="str">
        <f>Def_Equipamentos!$C$87</f>
        <v>CO-IOCSrv</v>
      </c>
      <c r="C457" s="6">
        <v>2.0</v>
      </c>
      <c r="D457" s="58" t="str">
        <f t="shared" si="1"/>
        <v>IA-20RaDiag02:CO-IOCSrv-2</v>
      </c>
      <c r="E457" s="57" t="str">
        <f>Def_Locais_Racks_Trechos!$A$25</f>
        <v>IA-20RaDiag02</v>
      </c>
      <c r="F457" s="58" t="str">
        <f t="array" ref="F457">INDEX(Def_Locais_Racks_Trechos!$B$2:$B$1019, MATCH(E457, Def_Locais_Racks_Trechos!$A$2:$A$1019, 0), 1)</f>
        <v>Sala Racks 19&amp;20</v>
      </c>
      <c r="G457" s="59"/>
      <c r="H457" s="59"/>
      <c r="I457" s="59"/>
      <c r="J457" s="59"/>
      <c r="K457" s="59"/>
      <c r="L457" s="59"/>
      <c r="M457" s="59"/>
      <c r="N457" s="59"/>
      <c r="O457" s="59"/>
    </row>
    <row r="458" ht="15.75" customHeight="1">
      <c r="A458" s="57" t="str">
        <f>Def_SecSub!$A$26</f>
        <v>IA-14RaDiag03</v>
      </c>
      <c r="B458" s="57" t="str">
        <f>Def_Equipamentos!$C$87</f>
        <v>CO-IOCSrv</v>
      </c>
      <c r="C458" s="49"/>
      <c r="D458" s="58" t="str">
        <f t="shared" si="1"/>
        <v>IA-14RaDiag03:CO-IOCSrv</v>
      </c>
      <c r="E458" s="57" t="str">
        <f>Def_Locais_Racks_Trechos!$A$26</f>
        <v>IA-14RaDiag03</v>
      </c>
      <c r="F458" s="58" t="str">
        <f t="array" ref="F458">INDEX(Def_Locais_Racks_Trechos!$B$2:$B$1019, MATCH(E458, Def_Locais_Racks_Trechos!$A$2:$A$1019, 0), 1)</f>
        <v>Sala Racks 14</v>
      </c>
      <c r="G458" s="59"/>
      <c r="H458" s="59"/>
      <c r="I458" s="59"/>
      <c r="J458" s="59"/>
      <c r="K458" s="59"/>
      <c r="L458" s="59"/>
      <c r="M458" s="59"/>
      <c r="N458" s="59"/>
      <c r="O458" s="59"/>
    </row>
    <row r="459" ht="15.75" customHeight="1">
      <c r="A459" s="57" t="str">
        <f>Def_SecSub!$A$27</f>
        <v>IA-18RaDiag04</v>
      </c>
      <c r="B459" s="57" t="str">
        <f>Def_Equipamentos!$C$87</f>
        <v>CO-IOCSrv</v>
      </c>
      <c r="C459" s="49"/>
      <c r="D459" s="58" t="str">
        <f t="shared" si="1"/>
        <v>IA-18RaDiag04:CO-IOCSrv</v>
      </c>
      <c r="E459" s="57" t="str">
        <f>Def_Locais_Racks_Trechos!$A$27</f>
        <v>IA-18RaDiag04</v>
      </c>
      <c r="F459" s="58" t="str">
        <f t="array" ref="F459">INDEX(Def_Locais_Racks_Trechos!$B$2:$B$1019, MATCH(E459, Def_Locais_Racks_Trechos!$A$2:$A$1019, 0), 1)</f>
        <v>Sala Racks 18 parte 1</v>
      </c>
      <c r="G459" s="59"/>
      <c r="H459" s="59"/>
      <c r="I459" s="59"/>
      <c r="J459" s="59"/>
      <c r="K459" s="59"/>
      <c r="L459" s="59"/>
      <c r="M459" s="59"/>
      <c r="N459" s="59"/>
      <c r="O459" s="59"/>
    </row>
    <row r="460" ht="15.75" customHeight="1">
      <c r="A460" s="57" t="str">
        <f>Def_SecSub!$A$28</f>
        <v>IA-16RaBbB</v>
      </c>
      <c r="B460" s="57" t="str">
        <f>Def_Equipamentos!$C$87</f>
        <v>CO-IOCSrv</v>
      </c>
      <c r="C460" s="49"/>
      <c r="D460" s="58" t="str">
        <f t="shared" si="1"/>
        <v>IA-16RaBbB:CO-IOCSrv</v>
      </c>
      <c r="E460" s="57" t="str">
        <f>Def_Locais_Racks_Trechos!$A$28</f>
        <v>IA-16RaBbB</v>
      </c>
      <c r="F460" s="58" t="str">
        <f t="array" ref="F460">INDEX(Def_Locais_Racks_Trechos!$B$2:$B$1019, MATCH(E460, Def_Locais_Racks_Trechos!$A$2:$A$1019, 0), 1)</f>
        <v>Sala Racks 16</v>
      </c>
      <c r="G460" s="59"/>
      <c r="H460" s="59"/>
      <c r="I460" s="59"/>
      <c r="J460" s="59"/>
      <c r="K460" s="59"/>
      <c r="L460" s="59"/>
      <c r="M460" s="59"/>
      <c r="N460" s="59"/>
      <c r="O460" s="59"/>
    </row>
    <row r="461" ht="15.75" customHeight="1">
      <c r="A461" s="57" t="str">
        <f>Def_SecSub!$A$29</f>
        <v>CA-RaCtrl</v>
      </c>
      <c r="B461" s="57" t="str">
        <f>Def_Equipamentos!$C$87</f>
        <v>CO-IOCSrv</v>
      </c>
      <c r="C461" s="6">
        <v>2.0</v>
      </c>
      <c r="D461" s="58" t="str">
        <f t="shared" si="1"/>
        <v>CA-RaCtrl:CO-IOCSrv-2</v>
      </c>
      <c r="E461" s="57" t="str">
        <f>Def_Locais_Racks_Trechos!$A$29</f>
        <v>CA-RaCtrl</v>
      </c>
      <c r="F461" s="58" t="str">
        <f t="array" ref="F461">INDEX(Def_Locais_Racks_Trechos!$B$2:$B$1019, MATCH(E461, Def_Locais_Racks_Trechos!$A$2:$A$1019, 0), 1)</f>
        <v>Sala de Conectividade</v>
      </c>
      <c r="G461" s="59"/>
      <c r="H461" s="59"/>
      <c r="I461" s="59"/>
      <c r="J461" s="59"/>
      <c r="K461" s="59"/>
      <c r="L461" s="59"/>
      <c r="M461" s="59"/>
      <c r="N461" s="59"/>
      <c r="O461" s="59"/>
    </row>
    <row r="462" ht="15.75" customHeight="1">
      <c r="A462" s="57" t="str">
        <f>Def_SecSub!$A$24</f>
        <v>IA-20RaDiag01</v>
      </c>
      <c r="B462" s="57" t="str">
        <f>Def_Equipamentos!$C$86</f>
        <v>CO-NetSw </v>
      </c>
      <c r="C462" s="49"/>
      <c r="D462" s="58" t="str">
        <f t="shared" si="1"/>
        <v>IA-20RaDiag01:CO-NetSw </v>
      </c>
      <c r="E462" s="57" t="str">
        <f>Def_Locais_Racks_Trechos!$A$24</f>
        <v>IA-20RaDiag01</v>
      </c>
      <c r="F462" s="58" t="str">
        <f t="array" ref="F462">INDEX(Def_Locais_Racks_Trechos!$B$2:$B$1019, MATCH(E462, Def_Locais_Racks_Trechos!$A$2:$A$1019, 0), 1)</f>
        <v>Sala Racks 19&amp;20</v>
      </c>
      <c r="G462" s="59"/>
      <c r="H462" s="59"/>
      <c r="I462" s="59"/>
      <c r="J462" s="59"/>
      <c r="K462" s="59"/>
      <c r="L462" s="59"/>
      <c r="M462" s="59"/>
      <c r="N462" s="59"/>
      <c r="O462" s="59"/>
    </row>
    <row r="463" ht="15.75" customHeight="1">
      <c r="A463" s="57" t="str">
        <f>Def_SecSub!$A$25</f>
        <v>IA-20RaDiag02</v>
      </c>
      <c r="B463" s="57" t="str">
        <f>Def_Equipamentos!$C$86</f>
        <v>CO-NetSw </v>
      </c>
      <c r="C463" s="49"/>
      <c r="D463" s="58" t="str">
        <f t="shared" si="1"/>
        <v>IA-20RaDiag02:CO-NetSw </v>
      </c>
      <c r="E463" s="57" t="str">
        <f>Def_Locais_Racks_Trechos!$A$25</f>
        <v>IA-20RaDiag02</v>
      </c>
      <c r="F463" s="58" t="str">
        <f t="array" ref="F463">INDEX(Def_Locais_Racks_Trechos!$B$2:$B$1019, MATCH(E463, Def_Locais_Racks_Trechos!$A$2:$A$1019, 0), 1)</f>
        <v>Sala Racks 19&amp;20</v>
      </c>
      <c r="G463" s="59"/>
      <c r="H463" s="59"/>
      <c r="I463" s="59"/>
      <c r="J463" s="59"/>
      <c r="K463" s="59"/>
      <c r="L463" s="59"/>
      <c r="M463" s="59"/>
      <c r="N463" s="59"/>
      <c r="O463" s="59"/>
    </row>
    <row r="464" ht="15.75" customHeight="1">
      <c r="A464" s="57" t="str">
        <f>Def_SecSub!$A$26</f>
        <v>IA-14RaDiag03</v>
      </c>
      <c r="B464" s="57" t="str">
        <f>Def_Equipamentos!$C$86</f>
        <v>CO-NetSw </v>
      </c>
      <c r="C464" s="49"/>
      <c r="D464" s="58" t="str">
        <f t="shared" si="1"/>
        <v>IA-14RaDiag03:CO-NetSw </v>
      </c>
      <c r="E464" s="57" t="str">
        <f>Def_Locais_Racks_Trechos!$A$26</f>
        <v>IA-14RaDiag03</v>
      </c>
      <c r="F464" s="58" t="str">
        <f t="array" ref="F464">INDEX(Def_Locais_Racks_Trechos!$B$2:$B$1019, MATCH(E464, Def_Locais_Racks_Trechos!$A$2:$A$1019, 0), 1)</f>
        <v>Sala Racks 14</v>
      </c>
      <c r="G464" s="59"/>
      <c r="H464" s="59"/>
      <c r="I464" s="59"/>
      <c r="J464" s="59"/>
      <c r="K464" s="59"/>
      <c r="L464" s="59"/>
      <c r="M464" s="59"/>
      <c r="N464" s="59"/>
      <c r="O464" s="59"/>
    </row>
    <row r="465" ht="15.75" customHeight="1">
      <c r="A465" s="57" t="str">
        <f>Def_SecSub!$A$27</f>
        <v>IA-18RaDiag04</v>
      </c>
      <c r="B465" s="57" t="str">
        <f>Def_Equipamentos!$C$86</f>
        <v>CO-NetSw </v>
      </c>
      <c r="C465" s="49"/>
      <c r="D465" s="58" t="str">
        <f t="shared" si="1"/>
        <v>IA-18RaDiag04:CO-NetSw </v>
      </c>
      <c r="E465" s="57" t="str">
        <f>Def_Locais_Racks_Trechos!$A$27</f>
        <v>IA-18RaDiag04</v>
      </c>
      <c r="F465" s="58" t="str">
        <f t="array" ref="F465">INDEX(Def_Locais_Racks_Trechos!$B$2:$B$1019, MATCH(E465, Def_Locais_Racks_Trechos!$A$2:$A$1019, 0), 1)</f>
        <v>Sala Racks 18 parte 1</v>
      </c>
      <c r="G465" s="59"/>
      <c r="H465" s="59"/>
      <c r="I465" s="59"/>
      <c r="J465" s="59"/>
      <c r="K465" s="59"/>
      <c r="L465" s="59"/>
      <c r="M465" s="59"/>
      <c r="N465" s="59"/>
      <c r="O465" s="59"/>
    </row>
    <row r="466" ht="15.75" customHeight="1">
      <c r="A466" s="57" t="str">
        <f>Def_SecSub!$A$28</f>
        <v>IA-16RaBbB</v>
      </c>
      <c r="B466" s="57" t="str">
        <f>Def_Equipamentos!$C$86</f>
        <v>CO-NetSw </v>
      </c>
      <c r="C466" s="49"/>
      <c r="D466" s="58" t="str">
        <f t="shared" si="1"/>
        <v>IA-16RaBbB:CO-NetSw </v>
      </c>
      <c r="E466" s="57" t="str">
        <f>Def_Locais_Racks_Trechos!$A$28</f>
        <v>IA-16RaBbB</v>
      </c>
      <c r="F466" s="58" t="str">
        <f t="array" ref="F466">INDEX(Def_Locais_Racks_Trechos!$B$2:$B$1019, MATCH(E466, Def_Locais_Racks_Trechos!$A$2:$A$1019, 0), 1)</f>
        <v>Sala Racks 16</v>
      </c>
      <c r="G466" s="59"/>
      <c r="H466" s="59"/>
      <c r="I466" s="59"/>
      <c r="J466" s="59"/>
      <c r="K466" s="59"/>
      <c r="L466" s="59"/>
      <c r="M466" s="59"/>
      <c r="N466" s="59"/>
      <c r="O466" s="59"/>
    </row>
    <row r="467" ht="15.75" customHeight="1">
      <c r="A467" s="57" t="str">
        <f>Def_SecSub!$A$28</f>
        <v>IA-16RaBbB</v>
      </c>
      <c r="B467" s="57" t="str">
        <f>Def_Equipamentos!$C$85</f>
        <v>CO-SerEthConv </v>
      </c>
      <c r="C467" s="49"/>
      <c r="D467" s="58" t="str">
        <f t="shared" si="1"/>
        <v>IA-16RaBbB:CO-SerEthConv </v>
      </c>
      <c r="E467" s="57" t="str">
        <f>Def_Locais_Racks_Trechos!$A$28</f>
        <v>IA-16RaBbB</v>
      </c>
      <c r="F467" s="58" t="str">
        <f t="array" ref="F467">INDEX(Def_Locais_Racks_Trechos!$B$2:$B$1019, MATCH(E467, Def_Locais_Racks_Trechos!$A$2:$A$1019, 0), 1)</f>
        <v>Sala Racks 16</v>
      </c>
      <c r="G467" s="59"/>
      <c r="H467" s="59"/>
      <c r="I467" s="59"/>
      <c r="J467" s="59"/>
      <c r="K467" s="59"/>
      <c r="L467" s="59"/>
      <c r="M467" s="59"/>
      <c r="N467" s="59"/>
      <c r="O467" s="59"/>
    </row>
    <row r="468" ht="15.75" customHeight="1">
      <c r="A468" s="92" t="str">
        <f>Def_SecSub!$A$27</f>
        <v>IA-18RaDiag04</v>
      </c>
      <c r="B468" s="93" t="str">
        <f>Def_Equipamentos!$C$85</f>
        <v>CO-SerEthConv </v>
      </c>
      <c r="C468" s="102"/>
      <c r="D468" s="95" t="str">
        <f t="shared" si="1"/>
        <v>IA-18RaDiag04:CO-SerEthConv </v>
      </c>
      <c r="E468" s="93" t="str">
        <f>Def_Locais_Racks_Trechos!$A$27</f>
        <v>IA-18RaDiag04</v>
      </c>
      <c r="F468" s="95" t="str">
        <f t="array" ref="F468">INDEX(Def_Locais_Racks_Trechos!$B$2:$B$1019, MATCH(E468, Def_Locais_Racks_Trechos!$A$2:$A$1019, 0), 1)</f>
        <v>Sala Racks 18 parte 1</v>
      </c>
      <c r="G468" s="103"/>
      <c r="H468" s="103"/>
      <c r="I468" s="103"/>
      <c r="J468" s="103"/>
      <c r="K468" s="103"/>
      <c r="L468" s="103"/>
      <c r="M468" s="103"/>
      <c r="N468" s="103"/>
      <c r="O468" s="103"/>
    </row>
    <row r="469" ht="15.75" customHeight="1">
      <c r="A469" s="57" t="str">
        <f>Def_SecSub!$A$204</f>
        <v>TB-01</v>
      </c>
      <c r="B469" s="57" t="str">
        <f>Def_Equipamentos!$C$4</f>
        <v>DI-BPMPkup</v>
      </c>
      <c r="C469" s="6">
        <v>1.0</v>
      </c>
      <c r="D469" s="58" t="str">
        <f t="shared" si="1"/>
        <v>TB-01:DI-BPMPkup-1</v>
      </c>
      <c r="E469" s="57" t="str">
        <f>Def_Locais_Racks_Trechos!$A$204</f>
        <v>TB-01</v>
      </c>
      <c r="F469" s="58" t="str">
        <f t="array" ref="F469">INDEX(Def_Locais_Racks_Trechos!$B$2:$B$1019, MATCH(E469, Def_Locais_Racks_Trechos!$A$2:$A$1019, 0), 1)</f>
        <v>Túnel (LTB)</v>
      </c>
      <c r="G469" s="59"/>
      <c r="H469" s="59"/>
      <c r="I469" s="59"/>
      <c r="J469" s="59"/>
      <c r="K469" s="59"/>
      <c r="L469" s="59"/>
      <c r="M469" s="59"/>
      <c r="N469" s="59"/>
      <c r="O469" s="59"/>
    </row>
    <row r="470" ht="15.75" customHeight="1">
      <c r="A470" s="57" t="str">
        <f>Def_SecSub!$A$204</f>
        <v>TB-01</v>
      </c>
      <c r="B470" s="57" t="str">
        <f>Def_Equipamentos!$C$4</f>
        <v>DI-BPMPkup</v>
      </c>
      <c r="C470" s="6">
        <v>2.0</v>
      </c>
      <c r="D470" s="58" t="str">
        <f t="shared" si="1"/>
        <v>TB-01:DI-BPMPkup-2</v>
      </c>
      <c r="E470" s="57" t="str">
        <f>Def_Locais_Racks_Trechos!$A$204</f>
        <v>TB-01</v>
      </c>
      <c r="F470" s="58" t="str">
        <f t="array" ref="F470">INDEX(Def_Locais_Racks_Trechos!$B$2:$B$1019, MATCH(E470, Def_Locais_Racks_Trechos!$A$2:$A$1019, 0), 1)</f>
        <v>Túnel (LTB)</v>
      </c>
      <c r="G470" s="59"/>
      <c r="H470" s="59"/>
      <c r="I470" s="59"/>
      <c r="J470" s="59"/>
      <c r="K470" s="59"/>
      <c r="L470" s="59"/>
      <c r="M470" s="59"/>
      <c r="N470" s="59"/>
      <c r="O470" s="59"/>
    </row>
    <row r="471" ht="15.75" customHeight="1">
      <c r="A471" s="57" t="str">
        <f>Def_SecSub!$A$205</f>
        <v>TB-02</v>
      </c>
      <c r="B471" s="57" t="str">
        <f>Def_Equipamentos!$C$4</f>
        <v>DI-BPMPkup</v>
      </c>
      <c r="C471" s="6">
        <v>1.0</v>
      </c>
      <c r="D471" s="58" t="str">
        <f t="shared" si="1"/>
        <v>TB-02:DI-BPMPkup-1</v>
      </c>
      <c r="E471" s="57" t="str">
        <f>Def_Locais_Racks_Trechos!$A$205</f>
        <v>TB-02</v>
      </c>
      <c r="F471" s="58" t="str">
        <f t="array" ref="F471">INDEX(Def_Locais_Racks_Trechos!$B$2:$B$1019, MATCH(E471, Def_Locais_Racks_Trechos!$A$2:$A$1019, 0), 1)</f>
        <v>Túnel (LTB)</v>
      </c>
      <c r="G471" s="59"/>
      <c r="H471" s="59"/>
      <c r="I471" s="59"/>
      <c r="J471" s="59"/>
      <c r="K471" s="59"/>
      <c r="L471" s="59"/>
      <c r="M471" s="59"/>
      <c r="N471" s="59"/>
      <c r="O471" s="59"/>
    </row>
    <row r="472" ht="15.75" customHeight="1">
      <c r="A472" s="57" t="str">
        <f>Def_SecSub!$A$205</f>
        <v>TB-02</v>
      </c>
      <c r="B472" s="57" t="str">
        <f>Def_Equipamentos!$C$4</f>
        <v>DI-BPMPkup</v>
      </c>
      <c r="C472" s="6">
        <v>2.0</v>
      </c>
      <c r="D472" s="58" t="str">
        <f t="shared" si="1"/>
        <v>TB-02:DI-BPMPkup-2</v>
      </c>
      <c r="E472" s="57" t="str">
        <f>Def_Locais_Racks_Trechos!$A$205</f>
        <v>TB-02</v>
      </c>
      <c r="F472" s="58" t="str">
        <f t="array" ref="F472">INDEX(Def_Locais_Racks_Trechos!$B$2:$B$1019, MATCH(E472, Def_Locais_Racks_Trechos!$A$2:$A$1019, 0), 1)</f>
        <v>Túnel (LTB)</v>
      </c>
      <c r="G472" s="59"/>
      <c r="H472" s="59"/>
      <c r="I472" s="59"/>
      <c r="J472" s="59"/>
      <c r="K472" s="59"/>
      <c r="L472" s="59"/>
      <c r="M472" s="59"/>
      <c r="N472" s="59"/>
      <c r="O472" s="59"/>
    </row>
    <row r="473" ht="15.75" customHeight="1">
      <c r="A473" s="57" t="str">
        <f>Def_SecSub!$A$206</f>
        <v>TB-03</v>
      </c>
      <c r="B473" s="57" t="str">
        <f>Def_Equipamentos!$C$4</f>
        <v>DI-BPMPkup</v>
      </c>
      <c r="C473" s="49"/>
      <c r="D473" s="58" t="str">
        <f t="shared" si="1"/>
        <v>TB-03:DI-BPMPkup</v>
      </c>
      <c r="E473" s="57" t="str">
        <f>Def_Locais_Racks_Trechos!$A$206</f>
        <v>TB-03</v>
      </c>
      <c r="F473" s="58" t="str">
        <f t="array" ref="F473">INDEX(Def_Locais_Racks_Trechos!$B$2:$B$1019, MATCH(E473, Def_Locais_Racks_Trechos!$A$2:$A$1019, 0), 1)</f>
        <v>Túnel (LTB)</v>
      </c>
      <c r="G473" s="59"/>
      <c r="H473" s="59"/>
      <c r="I473" s="59"/>
      <c r="J473" s="59"/>
      <c r="K473" s="59"/>
      <c r="L473" s="59"/>
      <c r="M473" s="59"/>
      <c r="N473" s="59"/>
      <c r="O473" s="59"/>
    </row>
    <row r="474" ht="15.75" customHeight="1">
      <c r="A474" s="57" t="str">
        <f>Def_SecSub!$A$207</f>
        <v>TB-04</v>
      </c>
      <c r="B474" s="57" t="str">
        <f>Def_Equipamentos!$C$4</f>
        <v>DI-BPMPkup</v>
      </c>
      <c r="C474" s="49"/>
      <c r="D474" s="58" t="str">
        <f t="shared" si="1"/>
        <v>TB-04:DI-BPMPkup</v>
      </c>
      <c r="E474" s="57" t="str">
        <f>Def_Locais_Racks_Trechos!$A$207</f>
        <v>TB-04</v>
      </c>
      <c r="F474" s="58" t="str">
        <f t="array" ref="F474">INDEX(Def_Locais_Racks_Trechos!$B$2:$B$1019, MATCH(E474, Def_Locais_Racks_Trechos!$A$2:$A$1019, 0), 1)</f>
        <v>Túnel (LTB)</v>
      </c>
      <c r="G474" s="59"/>
      <c r="H474" s="59"/>
      <c r="I474" s="59"/>
      <c r="J474" s="59"/>
      <c r="K474" s="59"/>
      <c r="L474" s="59"/>
      <c r="M474" s="59"/>
      <c r="N474" s="59"/>
      <c r="O474" s="59"/>
    </row>
    <row r="475" ht="15.75" customHeight="1">
      <c r="A475" s="57" t="str">
        <f>Def_SecSub!$A$208</f>
        <v>TS-01</v>
      </c>
      <c r="B475" s="57" t="str">
        <f>Def_Equipamentos!$C$4</f>
        <v>DI-BPMPkup</v>
      </c>
      <c r="C475" s="49"/>
      <c r="D475" s="58" t="str">
        <f t="shared" si="1"/>
        <v>TS-01:DI-BPMPkup</v>
      </c>
      <c r="E475" s="57" t="str">
        <f>Def_Locais_Racks_Trechos!$A$208</f>
        <v>TS-01</v>
      </c>
      <c r="F475" s="58" t="str">
        <f t="array" ref="F475">INDEX(Def_Locais_Racks_Trechos!$B$2:$B$1019, MATCH(E475, Def_Locais_Racks_Trechos!$A$2:$A$1019, 0), 1)</f>
        <v>Túnel (BTS)</v>
      </c>
      <c r="G475" s="59"/>
      <c r="H475" s="59"/>
      <c r="I475" s="59"/>
      <c r="J475" s="59"/>
      <c r="K475" s="59"/>
      <c r="L475" s="59"/>
      <c r="M475" s="59"/>
      <c r="N475" s="59"/>
      <c r="O475" s="59"/>
    </row>
    <row r="476" ht="15.75" customHeight="1">
      <c r="A476" s="57" t="str">
        <f>Def_SecSub!$A$209</f>
        <v>TS-02</v>
      </c>
      <c r="B476" s="57" t="str">
        <f>Def_Equipamentos!$C$4</f>
        <v>DI-BPMPkup</v>
      </c>
      <c r="C476" s="49"/>
      <c r="D476" s="58" t="str">
        <f t="shared" si="1"/>
        <v>TS-02:DI-BPMPkup</v>
      </c>
      <c r="E476" s="57" t="str">
        <f>Def_Locais_Racks_Trechos!$A$209</f>
        <v>TS-02</v>
      </c>
      <c r="F476" s="58" t="str">
        <f t="array" ref="F476">INDEX(Def_Locais_Racks_Trechos!$B$2:$B$1019, MATCH(E476, Def_Locais_Racks_Trechos!$A$2:$A$1019, 0), 1)</f>
        <v>Túnel (BTS)</v>
      </c>
      <c r="G476" s="59"/>
      <c r="H476" s="59"/>
      <c r="I476" s="59"/>
      <c r="J476" s="59"/>
      <c r="K476" s="59"/>
      <c r="L476" s="59"/>
      <c r="M476" s="59"/>
      <c r="N476" s="59"/>
      <c r="O476" s="59"/>
    </row>
    <row r="477" ht="15.75" customHeight="1">
      <c r="A477" s="57" t="str">
        <f>Def_SecSub!$A$210</f>
        <v>TS-03</v>
      </c>
      <c r="B477" s="57" t="str">
        <f>Def_Equipamentos!$C$4</f>
        <v>DI-BPMPkup</v>
      </c>
      <c r="C477" s="49"/>
      <c r="D477" s="58" t="str">
        <f t="shared" si="1"/>
        <v>TS-03:DI-BPMPkup</v>
      </c>
      <c r="E477" s="57" t="str">
        <f>Def_Locais_Racks_Trechos!$A$210</f>
        <v>TS-03</v>
      </c>
      <c r="F477" s="58" t="str">
        <f t="array" ref="F477">INDEX(Def_Locais_Racks_Trechos!$B$2:$B$1019, MATCH(E477, Def_Locais_Racks_Trechos!$A$2:$A$1019, 0), 1)</f>
        <v>Túnel (BTS)</v>
      </c>
      <c r="G477" s="59"/>
      <c r="H477" s="59"/>
      <c r="I477" s="59"/>
      <c r="J477" s="59"/>
      <c r="K477" s="59"/>
      <c r="L477" s="59"/>
      <c r="M477" s="59"/>
      <c r="N477" s="59"/>
      <c r="O477" s="59"/>
    </row>
    <row r="478" ht="15.75" customHeight="1">
      <c r="A478" s="57" t="str">
        <f>Def_SecSub!$A$211</f>
        <v>TS-04</v>
      </c>
      <c r="B478" s="57" t="str">
        <f>Def_Equipamentos!$C$4</f>
        <v>DI-BPMPkup</v>
      </c>
      <c r="C478" s="6">
        <v>1.0</v>
      </c>
      <c r="D478" s="58" t="str">
        <f t="shared" si="1"/>
        <v>TS-04:DI-BPMPkup-1</v>
      </c>
      <c r="E478" s="57" t="str">
        <f>Def_Locais_Racks_Trechos!$A$211</f>
        <v>TS-04</v>
      </c>
      <c r="F478" s="58" t="str">
        <f t="array" ref="F478">INDEX(Def_Locais_Racks_Trechos!$B$2:$B$1019, MATCH(E478, Def_Locais_Racks_Trechos!$A$2:$A$1019, 0), 1)</f>
        <v>Túnel (BTS)</v>
      </c>
      <c r="G478" s="59"/>
      <c r="H478" s="59"/>
      <c r="I478" s="59"/>
      <c r="J478" s="59"/>
      <c r="K478" s="59"/>
      <c r="L478" s="59"/>
      <c r="M478" s="59"/>
      <c r="N478" s="59"/>
      <c r="O478" s="59"/>
    </row>
    <row r="479" ht="15.75" customHeight="1">
      <c r="A479" s="57" t="str">
        <f>Def_SecSub!$A$211</f>
        <v>TS-04</v>
      </c>
      <c r="B479" s="57" t="str">
        <f>Def_Equipamentos!$C$4</f>
        <v>DI-BPMPkup</v>
      </c>
      <c r="C479" s="6">
        <v>2.0</v>
      </c>
      <c r="D479" s="58" t="str">
        <f t="shared" si="1"/>
        <v>TS-04:DI-BPMPkup-2</v>
      </c>
      <c r="E479" s="57" t="str">
        <f>Def_Locais_Racks_Trechos!$A$211</f>
        <v>TS-04</v>
      </c>
      <c r="F479" s="58" t="str">
        <f t="array" ref="F479">INDEX(Def_Locais_Racks_Trechos!$B$2:$B$1019, MATCH(E479, Def_Locais_Racks_Trechos!$A$2:$A$1019, 0), 1)</f>
        <v>Túnel (BTS)</v>
      </c>
      <c r="G479" s="59"/>
      <c r="H479" s="59"/>
      <c r="I479" s="59"/>
      <c r="J479" s="59"/>
      <c r="K479" s="59"/>
      <c r="L479" s="59"/>
      <c r="M479" s="59"/>
      <c r="N479" s="59"/>
      <c r="O479" s="59"/>
    </row>
    <row r="480" ht="15.75" customHeight="1">
      <c r="A480" s="57" t="str">
        <f>Def_SecSub!$A$262</f>
        <v>BO-01U</v>
      </c>
      <c r="B480" s="57" t="str">
        <f>Def_Equipamentos!$C$4</f>
        <v>DI-BPMPkup</v>
      </c>
      <c r="C480" s="49"/>
      <c r="D480" s="58" t="str">
        <f t="shared" si="1"/>
        <v>BO-01U:DI-BPMPkup</v>
      </c>
      <c r="E480" s="57" t="str">
        <f>Def_Locais_Racks_Trechos!$A$262</f>
        <v>BO-01U</v>
      </c>
      <c r="F480" s="58" t="str">
        <f t="array" ref="F480">INDEX(Def_Locais_Racks_Trechos!$B$2:$B$1019, MATCH(E480, Def_Locais_Racks_Trechos!$A$2:$A$1019, 0), 1)</f>
        <v>Túnel (Booster)</v>
      </c>
      <c r="G480" s="59"/>
      <c r="H480" s="59"/>
      <c r="I480" s="59"/>
      <c r="J480" s="59"/>
      <c r="K480" s="59"/>
      <c r="L480" s="59"/>
      <c r="M480" s="59"/>
      <c r="N480" s="59"/>
      <c r="O480" s="59"/>
    </row>
    <row r="481" ht="15.75" customHeight="1">
      <c r="A481" s="57" t="str">
        <f>Def_SecSub!$A$263</f>
        <v>BO-02U</v>
      </c>
      <c r="B481" s="57" t="str">
        <f>Def_Equipamentos!$C$4</f>
        <v>DI-BPMPkup</v>
      </c>
      <c r="C481" s="49"/>
      <c r="D481" s="58" t="str">
        <f t="shared" si="1"/>
        <v>BO-02U:DI-BPMPkup</v>
      </c>
      <c r="E481" s="57" t="str">
        <f>Def_Locais_Racks_Trechos!$A$263</f>
        <v>BO-02U</v>
      </c>
      <c r="F481" s="58" t="str">
        <f t="array" ref="F481">INDEX(Def_Locais_Racks_Trechos!$B$2:$B$1019, MATCH(E481, Def_Locais_Racks_Trechos!$A$2:$A$1019, 0), 1)</f>
        <v>Túnel (Booster)</v>
      </c>
      <c r="G481" s="59"/>
      <c r="H481" s="59"/>
      <c r="I481" s="59"/>
      <c r="J481" s="59"/>
      <c r="K481" s="59"/>
      <c r="L481" s="59"/>
      <c r="M481" s="59"/>
      <c r="N481" s="59"/>
      <c r="O481" s="59"/>
    </row>
    <row r="482" ht="15.75" customHeight="1">
      <c r="A482" s="57" t="str">
        <f>Def_SecSub!$A$264</f>
        <v>BO-03U</v>
      </c>
      <c r="B482" s="57" t="str">
        <f>Def_Equipamentos!$C$4</f>
        <v>DI-BPMPkup</v>
      </c>
      <c r="C482" s="49"/>
      <c r="D482" s="58" t="str">
        <f t="shared" si="1"/>
        <v>BO-03U:DI-BPMPkup</v>
      </c>
      <c r="E482" s="57" t="str">
        <f>Def_Locais_Racks_Trechos!$A$264</f>
        <v>BO-03U</v>
      </c>
      <c r="F482" s="58" t="str">
        <f t="array" ref="F482">INDEX(Def_Locais_Racks_Trechos!$B$2:$B$1019, MATCH(E482, Def_Locais_Racks_Trechos!$A$2:$A$1019, 0), 1)</f>
        <v>Túnel (Booster)</v>
      </c>
      <c r="G482" s="59"/>
      <c r="H482" s="59"/>
      <c r="I482" s="59"/>
      <c r="J482" s="59"/>
      <c r="K482" s="59"/>
      <c r="L482" s="59"/>
      <c r="M482" s="59"/>
      <c r="N482" s="59"/>
      <c r="O482" s="59"/>
    </row>
    <row r="483" ht="15.75" customHeight="1">
      <c r="A483" s="57" t="str">
        <f>Def_SecSub!$A$265</f>
        <v>BO-04U</v>
      </c>
      <c r="B483" s="57" t="str">
        <f>Def_Equipamentos!$C$4</f>
        <v>DI-BPMPkup</v>
      </c>
      <c r="C483" s="49"/>
      <c r="D483" s="58" t="str">
        <f t="shared" si="1"/>
        <v>BO-04U:DI-BPMPkup</v>
      </c>
      <c r="E483" s="57" t="str">
        <f>Def_Locais_Racks_Trechos!$A$265</f>
        <v>BO-04U</v>
      </c>
      <c r="F483" s="58" t="str">
        <f t="array" ref="F483">INDEX(Def_Locais_Racks_Trechos!$B$2:$B$1019, MATCH(E483, Def_Locais_Racks_Trechos!$A$2:$A$1019, 0), 1)</f>
        <v>Túnel (Booster)</v>
      </c>
      <c r="G483" s="59"/>
      <c r="H483" s="59"/>
      <c r="I483" s="59"/>
      <c r="J483" s="59"/>
      <c r="K483" s="59"/>
      <c r="L483" s="59"/>
      <c r="M483" s="59"/>
      <c r="N483" s="59"/>
      <c r="O483" s="59"/>
    </row>
    <row r="484" ht="15.75" customHeight="1">
      <c r="A484" s="57" t="str">
        <f>Def_SecSub!$A$266</f>
        <v>BO-05U</v>
      </c>
      <c r="B484" s="57" t="str">
        <f>Def_Equipamentos!$C$4</f>
        <v>DI-BPMPkup</v>
      </c>
      <c r="C484" s="49"/>
      <c r="D484" s="58" t="str">
        <f t="shared" si="1"/>
        <v>BO-05U:DI-BPMPkup</v>
      </c>
      <c r="E484" s="57" t="str">
        <f>Def_Locais_Racks_Trechos!$A$266</f>
        <v>BO-05U</v>
      </c>
      <c r="F484" s="58" t="str">
        <f t="array" ref="F484">INDEX(Def_Locais_Racks_Trechos!$B$2:$B$1019, MATCH(E484, Def_Locais_Racks_Trechos!$A$2:$A$1019, 0), 1)</f>
        <v>Túnel (Booster)</v>
      </c>
      <c r="G484" s="59"/>
      <c r="H484" s="59"/>
      <c r="I484" s="59"/>
      <c r="J484" s="59"/>
      <c r="K484" s="59"/>
      <c r="L484" s="59"/>
      <c r="M484" s="59"/>
      <c r="N484" s="59"/>
      <c r="O484" s="59"/>
    </row>
    <row r="485" ht="15.75" customHeight="1">
      <c r="A485" s="57" t="str">
        <f>Def_SecSub!$A$267</f>
        <v>BO-06U</v>
      </c>
      <c r="B485" s="57" t="str">
        <f>Def_Equipamentos!$C$4</f>
        <v>DI-BPMPkup</v>
      </c>
      <c r="C485" s="49"/>
      <c r="D485" s="58" t="str">
        <f t="shared" si="1"/>
        <v>BO-06U:DI-BPMPkup</v>
      </c>
      <c r="E485" s="57" t="str">
        <f>Def_Locais_Racks_Trechos!$A$267</f>
        <v>BO-06U</v>
      </c>
      <c r="F485" s="58" t="str">
        <f t="array" ref="F485">INDEX(Def_Locais_Racks_Trechos!$B$2:$B$1019, MATCH(E485, Def_Locais_Racks_Trechos!$A$2:$A$1019, 0), 1)</f>
        <v>Túnel (Booster)</v>
      </c>
      <c r="G485" s="59"/>
      <c r="H485" s="59"/>
      <c r="I485" s="59"/>
      <c r="J485" s="59"/>
      <c r="K485" s="59"/>
      <c r="L485" s="59"/>
      <c r="M485" s="59"/>
      <c r="N485" s="59"/>
      <c r="O485" s="59"/>
    </row>
    <row r="486" ht="15.75" customHeight="1">
      <c r="A486" s="57" t="str">
        <f>Def_SecSub!$A$268</f>
        <v>BO-07U</v>
      </c>
      <c r="B486" s="57" t="str">
        <f>Def_Equipamentos!$C$4</f>
        <v>DI-BPMPkup</v>
      </c>
      <c r="C486" s="49"/>
      <c r="D486" s="58" t="str">
        <f t="shared" si="1"/>
        <v>BO-07U:DI-BPMPkup</v>
      </c>
      <c r="E486" s="57" t="str">
        <f>Def_Locais_Racks_Trechos!$A$268</f>
        <v>BO-07U</v>
      </c>
      <c r="F486" s="58" t="str">
        <f t="array" ref="F486">INDEX(Def_Locais_Racks_Trechos!$B$2:$B$1019, MATCH(E486, Def_Locais_Racks_Trechos!$A$2:$A$1019, 0), 1)</f>
        <v>Túnel (Booster)</v>
      </c>
      <c r="G486" s="59"/>
      <c r="H486" s="59"/>
      <c r="I486" s="59"/>
      <c r="J486" s="59"/>
      <c r="K486" s="59"/>
      <c r="L486" s="59"/>
      <c r="M486" s="59"/>
      <c r="N486" s="59"/>
      <c r="O486" s="59"/>
    </row>
    <row r="487" ht="15.75" customHeight="1">
      <c r="A487" s="57" t="str">
        <f>Def_SecSub!$A$269</f>
        <v>BO-08U</v>
      </c>
      <c r="B487" s="57" t="str">
        <f>Def_Equipamentos!$C$4</f>
        <v>DI-BPMPkup</v>
      </c>
      <c r="C487" s="49"/>
      <c r="D487" s="58" t="str">
        <f t="shared" si="1"/>
        <v>BO-08U:DI-BPMPkup</v>
      </c>
      <c r="E487" s="57" t="str">
        <f>Def_Locais_Racks_Trechos!$A$269</f>
        <v>BO-08U</v>
      </c>
      <c r="F487" s="58" t="str">
        <f t="array" ref="F487">INDEX(Def_Locais_Racks_Trechos!$B$2:$B$1019, MATCH(E487, Def_Locais_Racks_Trechos!$A$2:$A$1019, 0), 1)</f>
        <v>Túnel (Booster)</v>
      </c>
      <c r="G487" s="59"/>
      <c r="H487" s="59"/>
      <c r="I487" s="59"/>
      <c r="J487" s="59"/>
      <c r="K487" s="59"/>
      <c r="L487" s="59"/>
      <c r="M487" s="59"/>
      <c r="N487" s="59"/>
      <c r="O487" s="59"/>
    </row>
    <row r="488" ht="15.75" customHeight="1">
      <c r="A488" s="57" t="str">
        <f>Def_SecSub!$A$270</f>
        <v>BO-09U</v>
      </c>
      <c r="B488" s="57" t="str">
        <f>Def_Equipamentos!$C$4</f>
        <v>DI-BPMPkup</v>
      </c>
      <c r="C488" s="49"/>
      <c r="D488" s="58" t="str">
        <f t="shared" si="1"/>
        <v>BO-09U:DI-BPMPkup</v>
      </c>
      <c r="E488" s="57" t="str">
        <f>Def_Locais_Racks_Trechos!$A$270</f>
        <v>BO-09U</v>
      </c>
      <c r="F488" s="58" t="str">
        <f t="array" ref="F488">INDEX(Def_Locais_Racks_Trechos!$B$2:$B$1019, MATCH(E488, Def_Locais_Racks_Trechos!$A$2:$A$1019, 0), 1)</f>
        <v>Túnel (Booster)</v>
      </c>
      <c r="G488" s="59"/>
      <c r="H488" s="59"/>
      <c r="I488" s="59"/>
      <c r="J488" s="59"/>
      <c r="K488" s="59"/>
      <c r="L488" s="59"/>
      <c r="M488" s="59"/>
      <c r="N488" s="59"/>
      <c r="O488" s="59"/>
    </row>
    <row r="489" ht="15.75" customHeight="1">
      <c r="A489" s="57" t="str">
        <f>Def_SecSub!$A$271</f>
        <v>BO-10U</v>
      </c>
      <c r="B489" s="57" t="str">
        <f>Def_Equipamentos!$C$4</f>
        <v>DI-BPMPkup</v>
      </c>
      <c r="C489" s="49"/>
      <c r="D489" s="58" t="str">
        <f t="shared" si="1"/>
        <v>BO-10U:DI-BPMPkup</v>
      </c>
      <c r="E489" s="57" t="str">
        <f>Def_Locais_Racks_Trechos!$A$271</f>
        <v>BO-10U</v>
      </c>
      <c r="F489" s="58" t="str">
        <f t="array" ref="F489">INDEX(Def_Locais_Racks_Trechos!$B$2:$B$1019, MATCH(E489, Def_Locais_Racks_Trechos!$A$2:$A$1019, 0), 1)</f>
        <v>Túnel (Booster)</v>
      </c>
      <c r="G489" s="59"/>
      <c r="H489" s="59"/>
      <c r="I489" s="59"/>
      <c r="J489" s="59"/>
      <c r="K489" s="59"/>
      <c r="L489" s="59"/>
      <c r="M489" s="59"/>
      <c r="N489" s="59"/>
      <c r="O489" s="59"/>
    </row>
    <row r="490" ht="15.75" customHeight="1">
      <c r="A490" s="57" t="str">
        <f>Def_SecSub!$A$272</f>
        <v>BO-11U</v>
      </c>
      <c r="B490" s="57" t="str">
        <f>Def_Equipamentos!$C$4</f>
        <v>DI-BPMPkup</v>
      </c>
      <c r="C490" s="49"/>
      <c r="D490" s="58" t="str">
        <f t="shared" si="1"/>
        <v>BO-11U:DI-BPMPkup</v>
      </c>
      <c r="E490" s="57" t="str">
        <f>Def_Locais_Racks_Trechos!$A$272</f>
        <v>BO-11U</v>
      </c>
      <c r="F490" s="58" t="str">
        <f t="array" ref="F490">INDEX(Def_Locais_Racks_Trechos!$B$2:$B$1019, MATCH(E490, Def_Locais_Racks_Trechos!$A$2:$A$1019, 0), 1)</f>
        <v>Túnel (Booster)</v>
      </c>
      <c r="G490" s="59"/>
      <c r="H490" s="59"/>
      <c r="I490" s="59"/>
      <c r="J490" s="59"/>
      <c r="K490" s="59"/>
      <c r="L490" s="59"/>
      <c r="M490" s="59"/>
      <c r="N490" s="59"/>
      <c r="O490" s="59"/>
    </row>
    <row r="491" ht="15.75" customHeight="1">
      <c r="A491" s="57" t="str">
        <f>Def_SecSub!$A$273</f>
        <v>BO-12U</v>
      </c>
      <c r="B491" s="57" t="str">
        <f>Def_Equipamentos!$C$4</f>
        <v>DI-BPMPkup</v>
      </c>
      <c r="C491" s="49"/>
      <c r="D491" s="58" t="str">
        <f t="shared" si="1"/>
        <v>BO-12U:DI-BPMPkup</v>
      </c>
      <c r="E491" s="57" t="str">
        <f>Def_Locais_Racks_Trechos!$A$273</f>
        <v>BO-12U</v>
      </c>
      <c r="F491" s="58" t="str">
        <f t="array" ref="F491">INDEX(Def_Locais_Racks_Trechos!$B$2:$B$1019, MATCH(E491, Def_Locais_Racks_Trechos!$A$2:$A$1019, 0), 1)</f>
        <v>Túnel (Booster)</v>
      </c>
      <c r="G491" s="59"/>
      <c r="H491" s="59"/>
      <c r="I491" s="59"/>
      <c r="J491" s="59"/>
      <c r="K491" s="59"/>
      <c r="L491" s="59"/>
      <c r="M491" s="59"/>
      <c r="N491" s="59"/>
      <c r="O491" s="59"/>
    </row>
    <row r="492" ht="15.75" customHeight="1">
      <c r="A492" s="57" t="str">
        <f>Def_SecSub!$A$274</f>
        <v>BO-13U</v>
      </c>
      <c r="B492" s="57" t="str">
        <f>Def_Equipamentos!$C$4</f>
        <v>DI-BPMPkup</v>
      </c>
      <c r="C492" s="49"/>
      <c r="D492" s="58" t="str">
        <f t="shared" si="1"/>
        <v>BO-13U:DI-BPMPkup</v>
      </c>
      <c r="E492" s="57" t="str">
        <f>Def_Locais_Racks_Trechos!$A$274</f>
        <v>BO-13U</v>
      </c>
      <c r="F492" s="58" t="str">
        <f t="array" ref="F492">INDEX(Def_Locais_Racks_Trechos!$B$2:$B$1019, MATCH(E492, Def_Locais_Racks_Trechos!$A$2:$A$1019, 0), 1)</f>
        <v>Túnel (Booster)</v>
      </c>
      <c r="G492" s="59"/>
      <c r="H492" s="59"/>
      <c r="I492" s="59"/>
      <c r="J492" s="59"/>
      <c r="K492" s="59"/>
      <c r="L492" s="59"/>
      <c r="M492" s="59"/>
      <c r="N492" s="59"/>
      <c r="O492" s="59"/>
    </row>
    <row r="493" ht="15.75" customHeight="1">
      <c r="A493" s="57" t="str">
        <f>Def_SecSub!$A$275</f>
        <v>BO-14U</v>
      </c>
      <c r="B493" s="57" t="str">
        <f>Def_Equipamentos!$C$4</f>
        <v>DI-BPMPkup</v>
      </c>
      <c r="C493" s="49"/>
      <c r="D493" s="58" t="str">
        <f t="shared" si="1"/>
        <v>BO-14U:DI-BPMPkup</v>
      </c>
      <c r="E493" s="57" t="str">
        <f>Def_Locais_Racks_Trechos!$A$275</f>
        <v>BO-14U</v>
      </c>
      <c r="F493" s="58" t="str">
        <f t="array" ref="F493">INDEX(Def_Locais_Racks_Trechos!$B$2:$B$1019, MATCH(E493, Def_Locais_Racks_Trechos!$A$2:$A$1019, 0), 1)</f>
        <v>Túnel (Booster)</v>
      </c>
      <c r="G493" s="59"/>
      <c r="H493" s="59"/>
      <c r="I493" s="59"/>
      <c r="J493" s="59"/>
      <c r="K493" s="59"/>
      <c r="L493" s="59"/>
      <c r="M493" s="59"/>
      <c r="N493" s="59"/>
      <c r="O493" s="59"/>
    </row>
    <row r="494" ht="15.75" customHeight="1">
      <c r="A494" s="57" t="str">
        <f>Def_SecSub!$A$276</f>
        <v>BO-15U</v>
      </c>
      <c r="B494" s="57" t="str">
        <f>Def_Equipamentos!$C$4</f>
        <v>DI-BPMPkup</v>
      </c>
      <c r="C494" s="49"/>
      <c r="D494" s="58" t="str">
        <f t="shared" si="1"/>
        <v>BO-15U:DI-BPMPkup</v>
      </c>
      <c r="E494" s="57" t="str">
        <f>Def_Locais_Racks_Trechos!$A$276</f>
        <v>BO-15U</v>
      </c>
      <c r="F494" s="58" t="str">
        <f t="array" ref="F494">INDEX(Def_Locais_Racks_Trechos!$B$2:$B$1019, MATCH(E494, Def_Locais_Racks_Trechos!$A$2:$A$1019, 0), 1)</f>
        <v>Túnel (Booster)</v>
      </c>
      <c r="G494" s="59"/>
      <c r="H494" s="59"/>
      <c r="I494" s="59"/>
      <c r="J494" s="59"/>
      <c r="K494" s="59"/>
      <c r="L494" s="59"/>
      <c r="M494" s="59"/>
      <c r="N494" s="59"/>
      <c r="O494" s="59"/>
    </row>
    <row r="495" ht="15.75" customHeight="1">
      <c r="A495" s="57" t="str">
        <f>Def_SecSub!$A$277</f>
        <v>BO-16U</v>
      </c>
      <c r="B495" s="57" t="str">
        <f>Def_Equipamentos!$C$4</f>
        <v>DI-BPMPkup</v>
      </c>
      <c r="C495" s="49"/>
      <c r="D495" s="58" t="str">
        <f t="shared" si="1"/>
        <v>BO-16U:DI-BPMPkup</v>
      </c>
      <c r="E495" s="57" t="str">
        <f>Def_Locais_Racks_Trechos!$A$277</f>
        <v>BO-16U</v>
      </c>
      <c r="F495" s="58" t="str">
        <f t="array" ref="F495">INDEX(Def_Locais_Racks_Trechos!$B$2:$B$1019, MATCH(E495, Def_Locais_Racks_Trechos!$A$2:$A$1019, 0), 1)</f>
        <v>Túnel (Booster)</v>
      </c>
      <c r="G495" s="59"/>
      <c r="H495" s="59"/>
      <c r="I495" s="59"/>
      <c r="J495" s="59"/>
      <c r="K495" s="59"/>
      <c r="L495" s="59"/>
      <c r="M495" s="59"/>
      <c r="N495" s="59"/>
      <c r="O495" s="59"/>
    </row>
    <row r="496" ht="15.75" customHeight="1">
      <c r="A496" s="57" t="str">
        <f>Def_SecSub!$A$278</f>
        <v>BO-17U</v>
      </c>
      <c r="B496" s="57" t="str">
        <f>Def_Equipamentos!$C$4</f>
        <v>DI-BPMPkup</v>
      </c>
      <c r="C496" s="49"/>
      <c r="D496" s="58" t="str">
        <f t="shared" si="1"/>
        <v>BO-17U:DI-BPMPkup</v>
      </c>
      <c r="E496" s="57" t="str">
        <f>Def_Locais_Racks_Trechos!$A$278</f>
        <v>BO-17U</v>
      </c>
      <c r="F496" s="58" t="str">
        <f t="array" ref="F496">INDEX(Def_Locais_Racks_Trechos!$B$2:$B$1019, MATCH(E496, Def_Locais_Racks_Trechos!$A$2:$A$1019, 0), 1)</f>
        <v>Túnel (Booster)</v>
      </c>
      <c r="G496" s="59"/>
      <c r="H496" s="59"/>
      <c r="I496" s="59"/>
      <c r="J496" s="59"/>
      <c r="K496" s="59"/>
      <c r="L496" s="59"/>
      <c r="M496" s="59"/>
      <c r="N496" s="59"/>
      <c r="O496" s="59"/>
    </row>
    <row r="497" ht="15.75" customHeight="1">
      <c r="A497" s="57" t="str">
        <f>Def_SecSub!$A$279</f>
        <v>BO-18U</v>
      </c>
      <c r="B497" s="57" t="str">
        <f>Def_Equipamentos!$C$4</f>
        <v>DI-BPMPkup</v>
      </c>
      <c r="C497" s="49"/>
      <c r="D497" s="58" t="str">
        <f t="shared" si="1"/>
        <v>BO-18U:DI-BPMPkup</v>
      </c>
      <c r="E497" s="57" t="str">
        <f>Def_Locais_Racks_Trechos!$A$279</f>
        <v>BO-18U</v>
      </c>
      <c r="F497" s="58" t="str">
        <f t="array" ref="F497">INDEX(Def_Locais_Racks_Trechos!$B$2:$B$1019, MATCH(E497, Def_Locais_Racks_Trechos!$A$2:$A$1019, 0), 1)</f>
        <v>Túnel (Booster)</v>
      </c>
      <c r="G497" s="59"/>
      <c r="H497" s="59"/>
      <c r="I497" s="59"/>
      <c r="J497" s="59"/>
      <c r="K497" s="59"/>
      <c r="L497" s="59"/>
      <c r="M497" s="59"/>
      <c r="N497" s="59"/>
      <c r="O497" s="59"/>
    </row>
    <row r="498" ht="15.75" customHeight="1">
      <c r="A498" s="57" t="str">
        <f>Def_SecSub!$A$280</f>
        <v>BO-19U</v>
      </c>
      <c r="B498" s="57" t="str">
        <f>Def_Equipamentos!$C$4</f>
        <v>DI-BPMPkup</v>
      </c>
      <c r="C498" s="49"/>
      <c r="D498" s="58" t="str">
        <f t="shared" si="1"/>
        <v>BO-19U:DI-BPMPkup</v>
      </c>
      <c r="E498" s="57" t="str">
        <f>Def_Locais_Racks_Trechos!$A$280</f>
        <v>BO-19U</v>
      </c>
      <c r="F498" s="58" t="str">
        <f t="array" ref="F498">INDEX(Def_Locais_Racks_Trechos!$B$2:$B$1019, MATCH(E498, Def_Locais_Racks_Trechos!$A$2:$A$1019, 0), 1)</f>
        <v>Túnel (Booster)</v>
      </c>
      <c r="G498" s="59"/>
      <c r="H498" s="59"/>
      <c r="I498" s="59"/>
      <c r="J498" s="59"/>
      <c r="K498" s="59"/>
      <c r="L498" s="59"/>
      <c r="M498" s="59"/>
      <c r="N498" s="59"/>
      <c r="O498" s="59"/>
    </row>
    <row r="499" ht="15.75" customHeight="1">
      <c r="A499" s="57" t="str">
        <f>Def_SecSub!$A$281</f>
        <v>BO-20U</v>
      </c>
      <c r="B499" s="57" t="str">
        <f>Def_Equipamentos!$C$4</f>
        <v>DI-BPMPkup</v>
      </c>
      <c r="C499" s="49"/>
      <c r="D499" s="58" t="str">
        <f t="shared" si="1"/>
        <v>BO-20U:DI-BPMPkup</v>
      </c>
      <c r="E499" s="57" t="str">
        <f>Def_Locais_Racks_Trechos!$A$281</f>
        <v>BO-20U</v>
      </c>
      <c r="F499" s="58" t="str">
        <f t="array" ref="F499">INDEX(Def_Locais_Racks_Trechos!$B$2:$B$1019, MATCH(E499, Def_Locais_Racks_Trechos!$A$2:$A$1019, 0), 1)</f>
        <v>Túnel (Booster)</v>
      </c>
      <c r="G499" s="59"/>
      <c r="H499" s="59"/>
      <c r="I499" s="59"/>
      <c r="J499" s="59"/>
      <c r="K499" s="59"/>
      <c r="L499" s="59"/>
      <c r="M499" s="59"/>
      <c r="N499" s="59"/>
      <c r="O499" s="59"/>
    </row>
    <row r="500" ht="15.75" customHeight="1">
      <c r="A500" s="57" t="str">
        <f>Def_SecSub!$A$282</f>
        <v>BO-21U</v>
      </c>
      <c r="B500" s="57" t="str">
        <f>Def_Equipamentos!$C$4</f>
        <v>DI-BPMPkup</v>
      </c>
      <c r="C500" s="49"/>
      <c r="D500" s="58" t="str">
        <f t="shared" si="1"/>
        <v>BO-21U:DI-BPMPkup</v>
      </c>
      <c r="E500" s="57" t="str">
        <f>Def_Locais_Racks_Trechos!$A$282</f>
        <v>BO-21U</v>
      </c>
      <c r="F500" s="58" t="str">
        <f t="array" ref="F500">INDEX(Def_Locais_Racks_Trechos!$B$2:$B$1019, MATCH(E500, Def_Locais_Racks_Trechos!$A$2:$A$1019, 0), 1)</f>
        <v>Túnel (Booster)</v>
      </c>
      <c r="G500" s="59"/>
      <c r="H500" s="59"/>
      <c r="I500" s="59"/>
      <c r="J500" s="59"/>
      <c r="K500" s="59"/>
      <c r="L500" s="59"/>
      <c r="M500" s="59"/>
      <c r="N500" s="59"/>
      <c r="O500" s="59"/>
    </row>
    <row r="501" ht="15.75" customHeight="1">
      <c r="A501" s="57" t="str">
        <f>Def_SecSub!$A$283</f>
        <v>BO-22U</v>
      </c>
      <c r="B501" s="57" t="str">
        <f>Def_Equipamentos!$C$4</f>
        <v>DI-BPMPkup</v>
      </c>
      <c r="C501" s="49"/>
      <c r="D501" s="58" t="str">
        <f t="shared" si="1"/>
        <v>BO-22U:DI-BPMPkup</v>
      </c>
      <c r="E501" s="57" t="str">
        <f>Def_Locais_Racks_Trechos!$A$283</f>
        <v>BO-22U</v>
      </c>
      <c r="F501" s="58" t="str">
        <f t="array" ref="F501">INDEX(Def_Locais_Racks_Trechos!$B$2:$B$1019, MATCH(E501, Def_Locais_Racks_Trechos!$A$2:$A$1019, 0), 1)</f>
        <v>Túnel (Booster)</v>
      </c>
      <c r="G501" s="59"/>
      <c r="H501" s="59"/>
      <c r="I501" s="59"/>
      <c r="J501" s="59"/>
      <c r="K501" s="59"/>
      <c r="L501" s="59"/>
      <c r="M501" s="59"/>
      <c r="N501" s="59"/>
      <c r="O501" s="59"/>
    </row>
    <row r="502" ht="15.75" customHeight="1">
      <c r="A502" s="57" t="str">
        <f>Def_SecSub!$A$284</f>
        <v>BO-23U</v>
      </c>
      <c r="B502" s="57" t="str">
        <f>Def_Equipamentos!$C$4</f>
        <v>DI-BPMPkup</v>
      </c>
      <c r="C502" s="49"/>
      <c r="D502" s="58" t="str">
        <f t="shared" si="1"/>
        <v>BO-23U:DI-BPMPkup</v>
      </c>
      <c r="E502" s="57" t="str">
        <f>Def_Locais_Racks_Trechos!$A$284</f>
        <v>BO-23U</v>
      </c>
      <c r="F502" s="58" t="str">
        <f t="array" ref="F502">INDEX(Def_Locais_Racks_Trechos!$B$2:$B$1019, MATCH(E502, Def_Locais_Racks_Trechos!$A$2:$A$1019, 0), 1)</f>
        <v>Túnel (Booster)</v>
      </c>
      <c r="G502" s="59"/>
      <c r="H502" s="59"/>
      <c r="I502" s="59"/>
      <c r="J502" s="59"/>
      <c r="K502" s="59"/>
      <c r="L502" s="59"/>
      <c r="M502" s="59"/>
      <c r="N502" s="59"/>
      <c r="O502" s="59"/>
    </row>
    <row r="503" ht="15.75" customHeight="1">
      <c r="A503" s="57" t="str">
        <f>Def_SecSub!$A$285</f>
        <v>BO-24U</v>
      </c>
      <c r="B503" s="57" t="str">
        <f>Def_Equipamentos!$C$4</f>
        <v>DI-BPMPkup</v>
      </c>
      <c r="C503" s="49"/>
      <c r="D503" s="58" t="str">
        <f t="shared" si="1"/>
        <v>BO-24U:DI-BPMPkup</v>
      </c>
      <c r="E503" s="57" t="str">
        <f>Def_Locais_Racks_Trechos!$A$285</f>
        <v>BO-24U</v>
      </c>
      <c r="F503" s="58" t="str">
        <f t="array" ref="F503">INDEX(Def_Locais_Racks_Trechos!$B$2:$B$1019, MATCH(E503, Def_Locais_Racks_Trechos!$A$2:$A$1019, 0), 1)</f>
        <v>Túnel (Booster)</v>
      </c>
      <c r="G503" s="59"/>
      <c r="H503" s="59"/>
      <c r="I503" s="59"/>
      <c r="J503" s="59"/>
      <c r="K503" s="59"/>
      <c r="L503" s="59"/>
      <c r="M503" s="59"/>
      <c r="N503" s="59"/>
      <c r="O503" s="59"/>
    </row>
    <row r="504" ht="15.75" customHeight="1">
      <c r="A504" s="57" t="str">
        <f>Def_SecSub!$A$286</f>
        <v>BO-25U</v>
      </c>
      <c r="B504" s="57" t="str">
        <f>Def_Equipamentos!$C$4</f>
        <v>DI-BPMPkup</v>
      </c>
      <c r="C504" s="49"/>
      <c r="D504" s="58" t="str">
        <f t="shared" si="1"/>
        <v>BO-25U:DI-BPMPkup</v>
      </c>
      <c r="E504" s="57" t="str">
        <f>Def_Locais_Racks_Trechos!$A$286</f>
        <v>BO-25U</v>
      </c>
      <c r="F504" s="58" t="str">
        <f t="array" ref="F504">INDEX(Def_Locais_Racks_Trechos!$B$2:$B$1019, MATCH(E504, Def_Locais_Racks_Trechos!$A$2:$A$1019, 0), 1)</f>
        <v>Túnel (Booster)</v>
      </c>
      <c r="G504" s="59"/>
      <c r="H504" s="59"/>
      <c r="I504" s="59"/>
      <c r="J504" s="59"/>
      <c r="K504" s="59"/>
      <c r="L504" s="59"/>
      <c r="M504" s="59"/>
      <c r="N504" s="59"/>
      <c r="O504" s="59"/>
    </row>
    <row r="505" ht="15.75" customHeight="1">
      <c r="A505" s="57" t="str">
        <f>Def_SecSub!$A$287</f>
        <v>BO-26U</v>
      </c>
      <c r="B505" s="57" t="str">
        <f>Def_Equipamentos!$C$4</f>
        <v>DI-BPMPkup</v>
      </c>
      <c r="C505" s="49"/>
      <c r="D505" s="58" t="str">
        <f t="shared" si="1"/>
        <v>BO-26U:DI-BPMPkup</v>
      </c>
      <c r="E505" s="57" t="str">
        <f>Def_Locais_Racks_Trechos!$A$287</f>
        <v>BO-26U</v>
      </c>
      <c r="F505" s="58" t="str">
        <f t="array" ref="F505">INDEX(Def_Locais_Racks_Trechos!$B$2:$B$1019, MATCH(E505, Def_Locais_Racks_Trechos!$A$2:$A$1019, 0), 1)</f>
        <v>Túnel (Booster)</v>
      </c>
      <c r="G505" s="59"/>
      <c r="H505" s="59"/>
      <c r="I505" s="59"/>
      <c r="J505" s="59"/>
      <c r="K505" s="59"/>
      <c r="L505" s="59"/>
      <c r="M505" s="59"/>
      <c r="N505" s="59"/>
      <c r="O505" s="59"/>
    </row>
    <row r="506" ht="15.75" customHeight="1">
      <c r="A506" s="57" t="str">
        <f>Def_SecSub!$A$288</f>
        <v>BO-27U</v>
      </c>
      <c r="B506" s="57" t="str">
        <f>Def_Equipamentos!$C$4</f>
        <v>DI-BPMPkup</v>
      </c>
      <c r="C506" s="49"/>
      <c r="D506" s="58" t="str">
        <f t="shared" si="1"/>
        <v>BO-27U:DI-BPMPkup</v>
      </c>
      <c r="E506" s="57" t="str">
        <f>Def_Locais_Racks_Trechos!$A$288</f>
        <v>BO-27U</v>
      </c>
      <c r="F506" s="58" t="str">
        <f t="array" ref="F506">INDEX(Def_Locais_Racks_Trechos!$B$2:$B$1019, MATCH(E506, Def_Locais_Racks_Trechos!$A$2:$A$1019, 0), 1)</f>
        <v>Túnel (Booster)</v>
      </c>
      <c r="G506" s="59"/>
      <c r="H506" s="59"/>
      <c r="I506" s="59"/>
      <c r="J506" s="59"/>
      <c r="K506" s="59"/>
      <c r="L506" s="59"/>
      <c r="M506" s="59"/>
      <c r="N506" s="59"/>
      <c r="O506" s="59"/>
    </row>
    <row r="507" ht="15.75" customHeight="1">
      <c r="A507" s="57" t="str">
        <f>Def_SecSub!$A$289</f>
        <v>BO-28U</v>
      </c>
      <c r="B507" s="57" t="str">
        <f>Def_Equipamentos!$C$4</f>
        <v>DI-BPMPkup</v>
      </c>
      <c r="C507" s="49"/>
      <c r="D507" s="58" t="str">
        <f t="shared" si="1"/>
        <v>BO-28U:DI-BPMPkup</v>
      </c>
      <c r="E507" s="57" t="str">
        <f>Def_Locais_Racks_Trechos!$A$289</f>
        <v>BO-28U</v>
      </c>
      <c r="F507" s="58" t="str">
        <f t="array" ref="F507">INDEX(Def_Locais_Racks_Trechos!$B$2:$B$1019, MATCH(E507, Def_Locais_Racks_Trechos!$A$2:$A$1019, 0), 1)</f>
        <v>Túnel (Booster)</v>
      </c>
      <c r="G507" s="59"/>
      <c r="H507" s="59"/>
      <c r="I507" s="59"/>
      <c r="J507" s="59"/>
      <c r="K507" s="59"/>
      <c r="L507" s="59"/>
      <c r="M507" s="59"/>
      <c r="N507" s="59"/>
      <c r="O507" s="59"/>
    </row>
    <row r="508" ht="15.75" customHeight="1">
      <c r="A508" s="57" t="str">
        <f>Def_SecSub!$A$290</f>
        <v>BO-29U</v>
      </c>
      <c r="B508" s="57" t="str">
        <f>Def_Equipamentos!$C$4</f>
        <v>DI-BPMPkup</v>
      </c>
      <c r="C508" s="49"/>
      <c r="D508" s="58" t="str">
        <f t="shared" si="1"/>
        <v>BO-29U:DI-BPMPkup</v>
      </c>
      <c r="E508" s="57" t="str">
        <f>Def_Locais_Racks_Trechos!$A$290</f>
        <v>BO-29U</v>
      </c>
      <c r="F508" s="58" t="str">
        <f t="array" ref="F508">INDEX(Def_Locais_Racks_Trechos!$B$2:$B$1019, MATCH(E508, Def_Locais_Racks_Trechos!$A$2:$A$1019, 0), 1)</f>
        <v>Túnel (Booster)</v>
      </c>
      <c r="G508" s="59"/>
      <c r="H508" s="59"/>
      <c r="I508" s="59"/>
      <c r="J508" s="59"/>
      <c r="K508" s="59"/>
      <c r="L508" s="59"/>
      <c r="M508" s="59"/>
      <c r="N508" s="59"/>
      <c r="O508" s="59"/>
    </row>
    <row r="509" ht="15.75" customHeight="1">
      <c r="A509" s="57" t="str">
        <f>Def_SecSub!$A$291</f>
        <v>BO-30U</v>
      </c>
      <c r="B509" s="57" t="str">
        <f>Def_Equipamentos!$C$4</f>
        <v>DI-BPMPkup</v>
      </c>
      <c r="C509" s="49"/>
      <c r="D509" s="58" t="str">
        <f t="shared" si="1"/>
        <v>BO-30U:DI-BPMPkup</v>
      </c>
      <c r="E509" s="57" t="str">
        <f>Def_Locais_Racks_Trechos!$A$291</f>
        <v>BO-30U</v>
      </c>
      <c r="F509" s="58" t="str">
        <f t="array" ref="F509">INDEX(Def_Locais_Racks_Trechos!$B$2:$B$1019, MATCH(E509, Def_Locais_Racks_Trechos!$A$2:$A$1019, 0), 1)</f>
        <v>Túnel (Booster)</v>
      </c>
      <c r="G509" s="59"/>
      <c r="H509" s="59"/>
      <c r="I509" s="59"/>
      <c r="J509" s="59"/>
      <c r="K509" s="59"/>
      <c r="L509" s="59"/>
      <c r="M509" s="59"/>
      <c r="N509" s="59"/>
      <c r="O509" s="59"/>
    </row>
    <row r="510" ht="15.75" customHeight="1">
      <c r="A510" s="57" t="str">
        <f>Def_SecSub!$A$292</f>
        <v>BO-31U</v>
      </c>
      <c r="B510" s="57" t="str">
        <f>Def_Equipamentos!$C$4</f>
        <v>DI-BPMPkup</v>
      </c>
      <c r="C510" s="49"/>
      <c r="D510" s="58" t="str">
        <f t="shared" si="1"/>
        <v>BO-31U:DI-BPMPkup</v>
      </c>
      <c r="E510" s="57" t="str">
        <f>Def_Locais_Racks_Trechos!$A$292</f>
        <v>BO-31U</v>
      </c>
      <c r="F510" s="58" t="str">
        <f t="array" ref="F510">INDEX(Def_Locais_Racks_Trechos!$B$2:$B$1019, MATCH(E510, Def_Locais_Racks_Trechos!$A$2:$A$1019, 0), 1)</f>
        <v>Túnel (Booster)</v>
      </c>
      <c r="G510" s="59"/>
      <c r="H510" s="59"/>
      <c r="I510" s="59"/>
      <c r="J510" s="59"/>
      <c r="K510" s="59"/>
      <c r="L510" s="59"/>
      <c r="M510" s="59"/>
      <c r="N510" s="59"/>
      <c r="O510" s="59"/>
    </row>
    <row r="511" ht="15.75" customHeight="1">
      <c r="A511" s="57" t="str">
        <f>Def_SecSub!$A$293</f>
        <v>BO-32U</v>
      </c>
      <c r="B511" s="57" t="str">
        <f>Def_Equipamentos!$C$4</f>
        <v>DI-BPMPkup</v>
      </c>
      <c r="C511" s="49"/>
      <c r="D511" s="58" t="str">
        <f t="shared" si="1"/>
        <v>BO-32U:DI-BPMPkup</v>
      </c>
      <c r="E511" s="57" t="str">
        <f>Def_Locais_Racks_Trechos!$A$293</f>
        <v>BO-32U</v>
      </c>
      <c r="F511" s="58" t="str">
        <f t="array" ref="F511">INDEX(Def_Locais_Racks_Trechos!$B$2:$B$1019, MATCH(E511, Def_Locais_Racks_Trechos!$A$2:$A$1019, 0), 1)</f>
        <v>Túnel (Booster)</v>
      </c>
      <c r="G511" s="59"/>
      <c r="H511" s="59"/>
      <c r="I511" s="59"/>
      <c r="J511" s="59"/>
      <c r="K511" s="59"/>
      <c r="L511" s="59"/>
      <c r="M511" s="59"/>
      <c r="N511" s="59"/>
      <c r="O511" s="59"/>
    </row>
    <row r="512" ht="15.75" customHeight="1">
      <c r="A512" s="57" t="str">
        <f>Def_SecSub!$A$294</f>
        <v>BO-33U</v>
      </c>
      <c r="B512" s="57" t="str">
        <f>Def_Equipamentos!$C$4</f>
        <v>DI-BPMPkup</v>
      </c>
      <c r="C512" s="49"/>
      <c r="D512" s="58" t="str">
        <f t="shared" si="1"/>
        <v>BO-33U:DI-BPMPkup</v>
      </c>
      <c r="E512" s="57" t="str">
        <f>Def_Locais_Racks_Trechos!$A$294</f>
        <v>BO-33U</v>
      </c>
      <c r="F512" s="58" t="str">
        <f t="array" ref="F512">INDEX(Def_Locais_Racks_Trechos!$B$2:$B$1019, MATCH(E512, Def_Locais_Racks_Trechos!$A$2:$A$1019, 0), 1)</f>
        <v>Túnel (Booster)</v>
      </c>
      <c r="G512" s="59"/>
      <c r="H512" s="59"/>
      <c r="I512" s="59"/>
      <c r="J512" s="59"/>
      <c r="K512" s="59"/>
      <c r="L512" s="59"/>
      <c r="M512" s="59"/>
      <c r="N512" s="59"/>
      <c r="O512" s="59"/>
    </row>
    <row r="513" ht="15.75" customHeight="1">
      <c r="A513" s="57" t="str">
        <f>Def_SecSub!$A$295</f>
        <v>BO-34U</v>
      </c>
      <c r="B513" s="57" t="str">
        <f>Def_Equipamentos!$C$4</f>
        <v>DI-BPMPkup</v>
      </c>
      <c r="C513" s="49"/>
      <c r="D513" s="58" t="str">
        <f t="shared" si="1"/>
        <v>BO-34U:DI-BPMPkup</v>
      </c>
      <c r="E513" s="57" t="str">
        <f>Def_Locais_Racks_Trechos!$A$295</f>
        <v>BO-34U</v>
      </c>
      <c r="F513" s="58" t="str">
        <f t="array" ref="F513">INDEX(Def_Locais_Racks_Trechos!$B$2:$B$1019, MATCH(E513, Def_Locais_Racks_Trechos!$A$2:$A$1019, 0), 1)</f>
        <v>Túnel (Booster)</v>
      </c>
      <c r="G513" s="59"/>
      <c r="H513" s="59"/>
      <c r="I513" s="59"/>
      <c r="J513" s="59"/>
      <c r="K513" s="59"/>
      <c r="L513" s="59"/>
      <c r="M513" s="59"/>
      <c r="N513" s="59"/>
      <c r="O513" s="59"/>
    </row>
    <row r="514" ht="15.75" customHeight="1">
      <c r="A514" s="57" t="str">
        <f>Def_SecSub!$A$296</f>
        <v>BO-35U</v>
      </c>
      <c r="B514" s="57" t="str">
        <f>Def_Equipamentos!$C$4</f>
        <v>DI-BPMPkup</v>
      </c>
      <c r="C514" s="49"/>
      <c r="D514" s="58" t="str">
        <f t="shared" si="1"/>
        <v>BO-35U:DI-BPMPkup</v>
      </c>
      <c r="E514" s="57" t="str">
        <f>Def_Locais_Racks_Trechos!$A$296</f>
        <v>BO-35U</v>
      </c>
      <c r="F514" s="58" t="str">
        <f t="array" ref="F514">INDEX(Def_Locais_Racks_Trechos!$B$2:$B$1019, MATCH(E514, Def_Locais_Racks_Trechos!$A$2:$A$1019, 0), 1)</f>
        <v>Túnel (Booster)</v>
      </c>
      <c r="G514" s="59"/>
      <c r="H514" s="59"/>
      <c r="I514" s="59"/>
      <c r="J514" s="59"/>
      <c r="K514" s="59"/>
      <c r="L514" s="59"/>
      <c r="M514" s="59"/>
      <c r="N514" s="59"/>
      <c r="O514" s="59"/>
    </row>
    <row r="515" ht="15.75" customHeight="1">
      <c r="A515" s="57" t="str">
        <f>Def_SecSub!$A$297</f>
        <v>BO-36U</v>
      </c>
      <c r="B515" s="57" t="str">
        <f>Def_Equipamentos!$C$4</f>
        <v>DI-BPMPkup</v>
      </c>
      <c r="C515" s="49"/>
      <c r="D515" s="58" t="str">
        <f t="shared" si="1"/>
        <v>BO-36U:DI-BPMPkup</v>
      </c>
      <c r="E515" s="57" t="str">
        <f>Def_Locais_Racks_Trechos!$A$297</f>
        <v>BO-36U</v>
      </c>
      <c r="F515" s="58" t="str">
        <f t="array" ref="F515">INDEX(Def_Locais_Racks_Trechos!$B$2:$B$1019, MATCH(E515, Def_Locais_Racks_Trechos!$A$2:$A$1019, 0), 1)</f>
        <v>Túnel (Booster)</v>
      </c>
      <c r="G515" s="59"/>
      <c r="H515" s="59"/>
      <c r="I515" s="59"/>
      <c r="J515" s="59"/>
      <c r="K515" s="59"/>
      <c r="L515" s="59"/>
      <c r="M515" s="59"/>
      <c r="N515" s="59"/>
      <c r="O515" s="59"/>
    </row>
    <row r="516" ht="15.75" customHeight="1">
      <c r="A516" s="57" t="str">
        <f>Def_SecSub!$A$298</f>
        <v>BO-37U</v>
      </c>
      <c r="B516" s="57" t="str">
        <f>Def_Equipamentos!$C$4</f>
        <v>DI-BPMPkup</v>
      </c>
      <c r="C516" s="49"/>
      <c r="D516" s="58" t="str">
        <f t="shared" si="1"/>
        <v>BO-37U:DI-BPMPkup</v>
      </c>
      <c r="E516" s="57" t="str">
        <f>Def_Locais_Racks_Trechos!$A$298</f>
        <v>BO-37U</v>
      </c>
      <c r="F516" s="58" t="str">
        <f t="array" ref="F516">INDEX(Def_Locais_Racks_Trechos!$B$2:$B$1019, MATCH(E516, Def_Locais_Racks_Trechos!$A$2:$A$1019, 0), 1)</f>
        <v>Túnel (Booster)</v>
      </c>
      <c r="G516" s="59"/>
      <c r="H516" s="59"/>
      <c r="I516" s="59"/>
      <c r="J516" s="59"/>
      <c r="K516" s="59"/>
      <c r="L516" s="59"/>
      <c r="M516" s="59"/>
      <c r="N516" s="59"/>
      <c r="O516" s="59"/>
    </row>
    <row r="517" ht="15.75" customHeight="1">
      <c r="A517" s="57" t="str">
        <f>Def_SecSub!$A$299</f>
        <v>BO-38U</v>
      </c>
      <c r="B517" s="57" t="str">
        <f>Def_Equipamentos!$C$4</f>
        <v>DI-BPMPkup</v>
      </c>
      <c r="C517" s="49"/>
      <c r="D517" s="58" t="str">
        <f t="shared" si="1"/>
        <v>BO-38U:DI-BPMPkup</v>
      </c>
      <c r="E517" s="57" t="str">
        <f>Def_Locais_Racks_Trechos!$A$299</f>
        <v>BO-38U</v>
      </c>
      <c r="F517" s="58" t="str">
        <f t="array" ref="F517">INDEX(Def_Locais_Racks_Trechos!$B$2:$B$1019, MATCH(E517, Def_Locais_Racks_Trechos!$A$2:$A$1019, 0), 1)</f>
        <v>Túnel (Booster)</v>
      </c>
      <c r="G517" s="59"/>
      <c r="H517" s="59"/>
      <c r="I517" s="59"/>
      <c r="J517" s="59"/>
      <c r="K517" s="59"/>
      <c r="L517" s="59"/>
      <c r="M517" s="59"/>
      <c r="N517" s="59"/>
      <c r="O517" s="59"/>
    </row>
    <row r="518" ht="15.75" customHeight="1">
      <c r="A518" s="57" t="str">
        <f>Def_SecSub!$A$300</f>
        <v>BO-39U</v>
      </c>
      <c r="B518" s="57" t="str">
        <f>Def_Equipamentos!$C$4</f>
        <v>DI-BPMPkup</v>
      </c>
      <c r="C518" s="49"/>
      <c r="D518" s="58" t="str">
        <f t="shared" si="1"/>
        <v>BO-39U:DI-BPMPkup</v>
      </c>
      <c r="E518" s="57" t="str">
        <f>Def_Locais_Racks_Trechos!$A$300</f>
        <v>BO-39U</v>
      </c>
      <c r="F518" s="58" t="str">
        <f t="array" ref="F518">INDEX(Def_Locais_Racks_Trechos!$B$2:$B$1019, MATCH(E518, Def_Locais_Racks_Trechos!$A$2:$A$1019, 0), 1)</f>
        <v>Túnel (Booster)</v>
      </c>
      <c r="G518" s="59"/>
      <c r="H518" s="59"/>
      <c r="I518" s="59"/>
      <c r="J518" s="59"/>
      <c r="K518" s="59"/>
      <c r="L518" s="59"/>
      <c r="M518" s="59"/>
      <c r="N518" s="59"/>
      <c r="O518" s="59"/>
    </row>
    <row r="519" ht="15.75" customHeight="1">
      <c r="A519" s="57" t="str">
        <f>Def_SecSub!$A$301</f>
        <v>BO-40U</v>
      </c>
      <c r="B519" s="57" t="str">
        <f>Def_Equipamentos!$C$4</f>
        <v>DI-BPMPkup</v>
      </c>
      <c r="C519" s="49"/>
      <c r="D519" s="58" t="str">
        <f t="shared" si="1"/>
        <v>BO-40U:DI-BPMPkup</v>
      </c>
      <c r="E519" s="57" t="str">
        <f>Def_Locais_Racks_Trechos!$A$301</f>
        <v>BO-40U</v>
      </c>
      <c r="F519" s="58" t="str">
        <f t="array" ref="F519">INDEX(Def_Locais_Racks_Trechos!$B$2:$B$1019, MATCH(E519, Def_Locais_Racks_Trechos!$A$2:$A$1019, 0), 1)</f>
        <v>Túnel (Booster)</v>
      </c>
      <c r="G519" s="59"/>
      <c r="H519" s="59"/>
      <c r="I519" s="59"/>
      <c r="J519" s="59"/>
      <c r="K519" s="59"/>
      <c r="L519" s="59"/>
      <c r="M519" s="59"/>
      <c r="N519" s="59"/>
      <c r="O519" s="59"/>
    </row>
    <row r="520" ht="15.75" customHeight="1">
      <c r="A520" s="57" t="str">
        <f>Def_SecSub!$A$302</f>
        <v>BO-41U</v>
      </c>
      <c r="B520" s="57" t="str">
        <f>Def_Equipamentos!$C$4</f>
        <v>DI-BPMPkup</v>
      </c>
      <c r="C520" s="49"/>
      <c r="D520" s="58" t="str">
        <f t="shared" si="1"/>
        <v>BO-41U:DI-BPMPkup</v>
      </c>
      <c r="E520" s="57" t="str">
        <f>Def_Locais_Racks_Trechos!$A$302</f>
        <v>BO-41U</v>
      </c>
      <c r="F520" s="58" t="str">
        <f t="array" ref="F520">INDEX(Def_Locais_Racks_Trechos!$B$2:$B$1019, MATCH(E520, Def_Locais_Racks_Trechos!$A$2:$A$1019, 0), 1)</f>
        <v>Túnel (Booster)</v>
      </c>
      <c r="G520" s="59"/>
      <c r="H520" s="59"/>
      <c r="I520" s="59"/>
      <c r="J520" s="59"/>
      <c r="K520" s="59"/>
      <c r="L520" s="59"/>
      <c r="M520" s="59"/>
      <c r="N520" s="59"/>
      <c r="O520" s="59"/>
    </row>
    <row r="521" ht="15.75" customHeight="1">
      <c r="A521" s="57" t="str">
        <f>Def_SecSub!$A$303</f>
        <v>BO-42U</v>
      </c>
      <c r="B521" s="57" t="str">
        <f>Def_Equipamentos!$C$4</f>
        <v>DI-BPMPkup</v>
      </c>
      <c r="C521" s="49"/>
      <c r="D521" s="58" t="str">
        <f t="shared" si="1"/>
        <v>BO-42U:DI-BPMPkup</v>
      </c>
      <c r="E521" s="57" t="str">
        <f>Def_Locais_Racks_Trechos!$A$303</f>
        <v>BO-42U</v>
      </c>
      <c r="F521" s="58" t="str">
        <f t="array" ref="F521">INDEX(Def_Locais_Racks_Trechos!$B$2:$B$1019, MATCH(E521, Def_Locais_Racks_Trechos!$A$2:$A$1019, 0), 1)</f>
        <v>Túnel (Booster)</v>
      </c>
      <c r="G521" s="59"/>
      <c r="H521" s="59"/>
      <c r="I521" s="59"/>
      <c r="J521" s="59"/>
      <c r="K521" s="59"/>
      <c r="L521" s="59"/>
      <c r="M521" s="59"/>
      <c r="N521" s="59"/>
      <c r="O521" s="59"/>
    </row>
    <row r="522" ht="15.75" customHeight="1">
      <c r="A522" s="57" t="str">
        <f>Def_SecSub!$A$304</f>
        <v>BO-43U</v>
      </c>
      <c r="B522" s="57" t="str">
        <f>Def_Equipamentos!$C$4</f>
        <v>DI-BPMPkup</v>
      </c>
      <c r="C522" s="49"/>
      <c r="D522" s="58" t="str">
        <f t="shared" si="1"/>
        <v>BO-43U:DI-BPMPkup</v>
      </c>
      <c r="E522" s="57" t="str">
        <f>Def_Locais_Racks_Trechos!$A$304</f>
        <v>BO-43U</v>
      </c>
      <c r="F522" s="58" t="str">
        <f t="array" ref="F522">INDEX(Def_Locais_Racks_Trechos!$B$2:$B$1019, MATCH(E522, Def_Locais_Racks_Trechos!$A$2:$A$1019, 0), 1)</f>
        <v>Túnel (Booster)</v>
      </c>
      <c r="G522" s="59"/>
      <c r="H522" s="59"/>
      <c r="I522" s="59"/>
      <c r="J522" s="59"/>
      <c r="K522" s="59"/>
      <c r="L522" s="59"/>
      <c r="M522" s="59"/>
      <c r="N522" s="59"/>
      <c r="O522" s="59"/>
    </row>
    <row r="523" ht="15.75" customHeight="1">
      <c r="A523" s="57" t="str">
        <f>Def_SecSub!$A$305</f>
        <v>BO-44U</v>
      </c>
      <c r="B523" s="57" t="str">
        <f>Def_Equipamentos!$C$4</f>
        <v>DI-BPMPkup</v>
      </c>
      <c r="C523" s="49"/>
      <c r="D523" s="58" t="str">
        <f t="shared" si="1"/>
        <v>BO-44U:DI-BPMPkup</v>
      </c>
      <c r="E523" s="57" t="str">
        <f>Def_Locais_Racks_Trechos!$A$305</f>
        <v>BO-44U</v>
      </c>
      <c r="F523" s="58" t="str">
        <f t="array" ref="F523">INDEX(Def_Locais_Racks_Trechos!$B$2:$B$1019, MATCH(E523, Def_Locais_Racks_Trechos!$A$2:$A$1019, 0), 1)</f>
        <v>Túnel (Booster)</v>
      </c>
      <c r="G523" s="59"/>
      <c r="H523" s="59"/>
      <c r="I523" s="59"/>
      <c r="J523" s="59"/>
      <c r="K523" s="59"/>
      <c r="L523" s="59"/>
      <c r="M523" s="59"/>
      <c r="N523" s="59"/>
      <c r="O523" s="59"/>
    </row>
    <row r="524" ht="15.75" customHeight="1">
      <c r="A524" s="57" t="str">
        <f>Def_SecSub!$A$306</f>
        <v>BO-45U</v>
      </c>
      <c r="B524" s="57" t="str">
        <f>Def_Equipamentos!$C$4</f>
        <v>DI-BPMPkup</v>
      </c>
      <c r="C524" s="49"/>
      <c r="D524" s="58" t="str">
        <f t="shared" si="1"/>
        <v>BO-45U:DI-BPMPkup</v>
      </c>
      <c r="E524" s="57" t="str">
        <f>Def_Locais_Racks_Trechos!$A$306</f>
        <v>BO-45U</v>
      </c>
      <c r="F524" s="58" t="str">
        <f t="array" ref="F524">INDEX(Def_Locais_Racks_Trechos!$B$2:$B$1019, MATCH(E524, Def_Locais_Racks_Trechos!$A$2:$A$1019, 0), 1)</f>
        <v>Túnel (Booster)</v>
      </c>
      <c r="G524" s="59"/>
      <c r="H524" s="59"/>
      <c r="I524" s="59"/>
      <c r="J524" s="59"/>
      <c r="K524" s="59"/>
      <c r="L524" s="59"/>
      <c r="M524" s="59"/>
      <c r="N524" s="59"/>
      <c r="O524" s="59"/>
    </row>
    <row r="525" ht="15.75" customHeight="1">
      <c r="A525" s="57" t="str">
        <f>Def_SecSub!$A$307</f>
        <v>BO-46U</v>
      </c>
      <c r="B525" s="57" t="str">
        <f>Def_Equipamentos!$C$4</f>
        <v>DI-BPMPkup</v>
      </c>
      <c r="C525" s="49"/>
      <c r="D525" s="58" t="str">
        <f t="shared" si="1"/>
        <v>BO-46U:DI-BPMPkup</v>
      </c>
      <c r="E525" s="57" t="str">
        <f>Def_Locais_Racks_Trechos!$A$307</f>
        <v>BO-46U</v>
      </c>
      <c r="F525" s="58" t="str">
        <f t="array" ref="F525">INDEX(Def_Locais_Racks_Trechos!$B$2:$B$1019, MATCH(E525, Def_Locais_Racks_Trechos!$A$2:$A$1019, 0), 1)</f>
        <v>Túnel (Booster)</v>
      </c>
      <c r="G525" s="59"/>
      <c r="H525" s="59"/>
      <c r="I525" s="59"/>
      <c r="J525" s="59"/>
      <c r="K525" s="59"/>
      <c r="L525" s="59"/>
      <c r="M525" s="59"/>
      <c r="N525" s="59"/>
      <c r="O525" s="59"/>
    </row>
    <row r="526" ht="15.75" customHeight="1">
      <c r="A526" s="57" t="str">
        <f>Def_SecSub!$A$308</f>
        <v>BO-47U</v>
      </c>
      <c r="B526" s="57" t="str">
        <f>Def_Equipamentos!$C$4</f>
        <v>DI-BPMPkup</v>
      </c>
      <c r="C526" s="49"/>
      <c r="D526" s="58" t="str">
        <f t="shared" si="1"/>
        <v>BO-47U:DI-BPMPkup</v>
      </c>
      <c r="E526" s="57" t="str">
        <f>Def_Locais_Racks_Trechos!$A$308</f>
        <v>BO-47U</v>
      </c>
      <c r="F526" s="58" t="str">
        <f t="array" ref="F526">INDEX(Def_Locais_Racks_Trechos!$B$2:$B$1019, MATCH(E526, Def_Locais_Racks_Trechos!$A$2:$A$1019, 0), 1)</f>
        <v>Túnel (Booster)</v>
      </c>
      <c r="G526" s="59"/>
      <c r="H526" s="59"/>
      <c r="I526" s="59"/>
      <c r="J526" s="59"/>
      <c r="K526" s="59"/>
      <c r="L526" s="59"/>
      <c r="M526" s="59"/>
      <c r="N526" s="59"/>
      <c r="O526" s="59"/>
    </row>
    <row r="527" ht="15.75" customHeight="1">
      <c r="A527" s="57" t="str">
        <f>Def_SecSub!$A$309</f>
        <v>BO-48U</v>
      </c>
      <c r="B527" s="57" t="str">
        <f>Def_Equipamentos!$C$4</f>
        <v>DI-BPMPkup</v>
      </c>
      <c r="C527" s="49"/>
      <c r="D527" s="58" t="str">
        <f t="shared" si="1"/>
        <v>BO-48U:DI-BPMPkup</v>
      </c>
      <c r="E527" s="57" t="str">
        <f>Def_Locais_Racks_Trechos!$A$309</f>
        <v>BO-48U</v>
      </c>
      <c r="F527" s="58" t="str">
        <f t="array" ref="F527">INDEX(Def_Locais_Racks_Trechos!$B$2:$B$1019, MATCH(E527, Def_Locais_Racks_Trechos!$A$2:$A$1019, 0), 1)</f>
        <v>Túnel (Booster)</v>
      </c>
      <c r="G527" s="59"/>
      <c r="H527" s="59"/>
      <c r="I527" s="59"/>
      <c r="J527" s="59"/>
      <c r="K527" s="59"/>
      <c r="L527" s="59"/>
      <c r="M527" s="59"/>
      <c r="N527" s="59"/>
      <c r="O527" s="59"/>
    </row>
    <row r="528" ht="15.75" customHeight="1">
      <c r="A528" s="57" t="str">
        <f>Def_SecSub!$A$310</f>
        <v>BO-49U</v>
      </c>
      <c r="B528" s="57" t="str">
        <f>Def_Equipamentos!$C$4</f>
        <v>DI-BPMPkup</v>
      </c>
      <c r="C528" s="49"/>
      <c r="D528" s="58" t="str">
        <f t="shared" si="1"/>
        <v>BO-49U:DI-BPMPkup</v>
      </c>
      <c r="E528" s="57" t="str">
        <f>Def_Locais_Racks_Trechos!$A$310</f>
        <v>BO-49U</v>
      </c>
      <c r="F528" s="58" t="str">
        <f t="array" ref="F528">INDEX(Def_Locais_Racks_Trechos!$B$2:$B$1019, MATCH(E528, Def_Locais_Racks_Trechos!$A$2:$A$1019, 0), 1)</f>
        <v>Túnel (Booster)</v>
      </c>
      <c r="G528" s="59"/>
      <c r="H528" s="59"/>
      <c r="I528" s="59"/>
      <c r="J528" s="59"/>
      <c r="K528" s="59"/>
      <c r="L528" s="59"/>
      <c r="M528" s="59"/>
      <c r="N528" s="59"/>
      <c r="O528" s="59"/>
    </row>
    <row r="529" ht="15.75" customHeight="1">
      <c r="A529" s="57" t="str">
        <f>Def_SecSub!$A$311</f>
        <v>BO-50U</v>
      </c>
      <c r="B529" s="57" t="str">
        <f>Def_Equipamentos!$C$4</f>
        <v>DI-BPMPkup</v>
      </c>
      <c r="C529" s="49"/>
      <c r="D529" s="58" t="str">
        <f t="shared" si="1"/>
        <v>BO-50U:DI-BPMPkup</v>
      </c>
      <c r="E529" s="57" t="str">
        <f>Def_Locais_Racks_Trechos!$A$311</f>
        <v>BO-50U</v>
      </c>
      <c r="F529" s="58" t="str">
        <f t="array" ref="F529">INDEX(Def_Locais_Racks_Trechos!$B$2:$B$1019, MATCH(E529, Def_Locais_Racks_Trechos!$A$2:$A$1019, 0), 1)</f>
        <v>Túnel (Booster)</v>
      </c>
      <c r="G529" s="59"/>
      <c r="H529" s="59"/>
      <c r="I529" s="59"/>
      <c r="J529" s="59"/>
      <c r="K529" s="59"/>
      <c r="L529" s="59"/>
      <c r="M529" s="59"/>
      <c r="N529" s="59"/>
      <c r="O529" s="59"/>
    </row>
    <row r="530" ht="15.75" customHeight="1">
      <c r="A530" s="57" t="str">
        <f>Def_SecSub!$A$312</f>
        <v>SI-01C1</v>
      </c>
      <c r="B530" s="57" t="str">
        <f>Def_Equipamentos!$C$4</f>
        <v>DI-BPMPkup</v>
      </c>
      <c r="C530" s="6">
        <v>1.0</v>
      </c>
      <c r="D530" s="58" t="str">
        <f t="shared" si="1"/>
        <v>SI-01C1:DI-BPMPkup-1</v>
      </c>
      <c r="E530" s="57" t="str">
        <f>Def_Locais_Racks_Trechos!$A$312</f>
        <v>SI-01C1</v>
      </c>
      <c r="F530" s="58" t="str">
        <f t="array" ref="F530">INDEX(Def_Locais_Racks_Trechos!$B$2:$B$1019, MATCH(E530, Def_Locais_Racks_Trechos!$A$2:$A$1019, 0), 1)</f>
        <v>Túnel (Anel)</v>
      </c>
      <c r="G530" s="59"/>
      <c r="H530" s="59"/>
      <c r="I530" s="59"/>
      <c r="J530" s="59"/>
      <c r="K530" s="59"/>
      <c r="L530" s="59"/>
      <c r="M530" s="59"/>
      <c r="N530" s="59"/>
      <c r="O530" s="59"/>
    </row>
    <row r="531" ht="15.75" customHeight="1">
      <c r="A531" s="57" t="str">
        <f>Def_SecSub!$A$312</f>
        <v>SI-01C1</v>
      </c>
      <c r="B531" s="57" t="str">
        <f>Def_Equipamentos!$C$4</f>
        <v>DI-BPMPkup</v>
      </c>
      <c r="C531" s="6">
        <v>2.0</v>
      </c>
      <c r="D531" s="58" t="str">
        <f t="shared" si="1"/>
        <v>SI-01C1:DI-BPMPkup-2</v>
      </c>
      <c r="E531" s="57" t="str">
        <f>Def_Locais_Racks_Trechos!$A$312</f>
        <v>SI-01C1</v>
      </c>
      <c r="F531" s="58" t="str">
        <f t="array" ref="F531">INDEX(Def_Locais_Racks_Trechos!$B$2:$B$1019, MATCH(E531, Def_Locais_Racks_Trechos!$A$2:$A$1019, 0), 1)</f>
        <v>Túnel (Anel)</v>
      </c>
      <c r="G531" s="59"/>
      <c r="H531" s="59"/>
      <c r="I531" s="59"/>
      <c r="J531" s="59"/>
      <c r="K531" s="59"/>
      <c r="L531" s="59"/>
      <c r="M531" s="59"/>
      <c r="N531" s="59"/>
      <c r="O531" s="59"/>
    </row>
    <row r="532" ht="15.75" customHeight="1">
      <c r="A532" s="57" t="str">
        <f>Def_SecSub!$A$313</f>
        <v>SI-01C2</v>
      </c>
      <c r="B532" s="57" t="str">
        <f>Def_Equipamentos!$C$4</f>
        <v>DI-BPMPkup</v>
      </c>
      <c r="C532" s="49"/>
      <c r="D532" s="58" t="str">
        <f t="shared" si="1"/>
        <v>SI-01C2:DI-BPMPkup</v>
      </c>
      <c r="E532" s="57" t="str">
        <f>Def_Locais_Racks_Trechos!$A$313</f>
        <v>SI-01C2</v>
      </c>
      <c r="F532" s="58" t="str">
        <f t="array" ref="F532">INDEX(Def_Locais_Racks_Trechos!$B$2:$B$1019, MATCH(E532, Def_Locais_Racks_Trechos!$A$2:$A$1019, 0), 1)</f>
        <v>Túnel (Anel)</v>
      </c>
      <c r="G532" s="59"/>
      <c r="H532" s="59"/>
      <c r="I532" s="59"/>
      <c r="J532" s="59"/>
      <c r="K532" s="59"/>
      <c r="L532" s="59"/>
      <c r="M532" s="59"/>
      <c r="N532" s="59"/>
      <c r="O532" s="59"/>
    </row>
    <row r="533" ht="15.75" customHeight="1">
      <c r="A533" s="57" t="str">
        <f>Def_SecSub!$A$314</f>
        <v>SI-01C3</v>
      </c>
      <c r="B533" s="57" t="str">
        <f>Def_Equipamentos!$C$4</f>
        <v>DI-BPMPkup</v>
      </c>
      <c r="C533" s="6">
        <v>1.0</v>
      </c>
      <c r="D533" s="58" t="str">
        <f t="shared" si="1"/>
        <v>SI-01C3:DI-BPMPkup-1</v>
      </c>
      <c r="E533" s="57" t="str">
        <f>Def_Locais_Racks_Trechos!$A$314</f>
        <v>SI-01C3</v>
      </c>
      <c r="F533" s="58" t="str">
        <f t="array" ref="F533">INDEX(Def_Locais_Racks_Trechos!$B$2:$B$1019, MATCH(E533, Def_Locais_Racks_Trechos!$A$2:$A$1019, 0), 1)</f>
        <v>Túnel (Anel)</v>
      </c>
      <c r="G533" s="59"/>
      <c r="H533" s="59"/>
      <c r="I533" s="59"/>
      <c r="J533" s="59"/>
      <c r="K533" s="59"/>
      <c r="L533" s="59"/>
      <c r="M533" s="59"/>
      <c r="N533" s="59"/>
      <c r="O533" s="59"/>
    </row>
    <row r="534" ht="15.75" customHeight="1">
      <c r="A534" s="57" t="str">
        <f>Def_SecSub!$A$314</f>
        <v>SI-01C3</v>
      </c>
      <c r="B534" s="57" t="str">
        <f>Def_Equipamentos!$C$4</f>
        <v>DI-BPMPkup</v>
      </c>
      <c r="C534" s="6">
        <v>2.0</v>
      </c>
      <c r="D534" s="58" t="str">
        <f t="shared" si="1"/>
        <v>SI-01C3:DI-BPMPkup-2</v>
      </c>
      <c r="E534" s="57" t="str">
        <f>Def_Locais_Racks_Trechos!$A$314</f>
        <v>SI-01C3</v>
      </c>
      <c r="F534" s="58" t="str">
        <f t="array" ref="F534">INDEX(Def_Locais_Racks_Trechos!$B$2:$B$1019, MATCH(E534, Def_Locais_Racks_Trechos!$A$2:$A$1019, 0), 1)</f>
        <v>Túnel (Anel)</v>
      </c>
      <c r="G534" s="59"/>
      <c r="H534" s="59"/>
      <c r="I534" s="59"/>
      <c r="J534" s="59"/>
      <c r="K534" s="59"/>
      <c r="L534" s="59"/>
      <c r="M534" s="59"/>
      <c r="N534" s="59"/>
      <c r="O534" s="59"/>
    </row>
    <row r="535" ht="15.75" customHeight="1">
      <c r="A535" s="57" t="str">
        <f>Def_SecSub!$A$315</f>
        <v>SI-01C4</v>
      </c>
      <c r="B535" s="57" t="str">
        <f>Def_Equipamentos!$C$4</f>
        <v>DI-BPMPkup</v>
      </c>
      <c r="C535" s="49"/>
      <c r="D535" s="58" t="str">
        <f t="shared" si="1"/>
        <v>SI-01C4:DI-BPMPkup</v>
      </c>
      <c r="E535" s="57" t="str">
        <f>Def_Locais_Racks_Trechos!$A$315</f>
        <v>SI-01C4</v>
      </c>
      <c r="F535" s="58" t="str">
        <f t="array" ref="F535">INDEX(Def_Locais_Racks_Trechos!$B$2:$B$1019, MATCH(E535, Def_Locais_Racks_Trechos!$A$2:$A$1019, 0), 1)</f>
        <v>Túnel (Anel)</v>
      </c>
      <c r="G535" s="59"/>
      <c r="H535" s="59"/>
      <c r="I535" s="59"/>
      <c r="J535" s="59"/>
      <c r="K535" s="59"/>
      <c r="L535" s="59"/>
      <c r="M535" s="59"/>
      <c r="N535" s="59"/>
      <c r="O535" s="59"/>
    </row>
    <row r="536" ht="15.75" customHeight="1">
      <c r="A536" s="57" t="str">
        <f>Def_SecSub!$A$316</f>
        <v>SI-01M1</v>
      </c>
      <c r="B536" s="57" t="str">
        <f>Def_Equipamentos!$C$4</f>
        <v>DI-BPMPkup</v>
      </c>
      <c r="C536" s="49"/>
      <c r="D536" s="58" t="str">
        <f t="shared" si="1"/>
        <v>SI-01M1:DI-BPMPkup</v>
      </c>
      <c r="E536" s="57" t="str">
        <f>Def_Locais_Racks_Trechos!$A$316</f>
        <v>SI-01M1</v>
      </c>
      <c r="F536" s="58" t="str">
        <f t="array" ref="F536">INDEX(Def_Locais_Racks_Trechos!$B$2:$B$1019, MATCH(E536, Def_Locais_Racks_Trechos!$A$2:$A$1019, 0), 1)</f>
        <v>Túnel (Anel)</v>
      </c>
      <c r="G536" s="59"/>
      <c r="H536" s="59"/>
      <c r="I536" s="59"/>
      <c r="J536" s="59"/>
      <c r="K536" s="59"/>
      <c r="L536" s="59"/>
      <c r="M536" s="59"/>
      <c r="N536" s="59"/>
      <c r="O536" s="59"/>
    </row>
    <row r="537" ht="15.75" customHeight="1">
      <c r="A537" s="57" t="str">
        <f>Def_SecSub!$A$317</f>
        <v>SI-01M2</v>
      </c>
      <c r="B537" s="57" t="str">
        <f>Def_Equipamentos!$C$4</f>
        <v>DI-BPMPkup</v>
      </c>
      <c r="C537" s="49"/>
      <c r="D537" s="58" t="str">
        <f t="shared" si="1"/>
        <v>SI-01M2:DI-BPMPkup</v>
      </c>
      <c r="E537" s="57" t="str">
        <f>Def_Locais_Racks_Trechos!$A$317</f>
        <v>SI-01M2</v>
      </c>
      <c r="F537" s="58" t="str">
        <f t="array" ref="F537">INDEX(Def_Locais_Racks_Trechos!$B$2:$B$1019, MATCH(E537, Def_Locais_Racks_Trechos!$A$2:$A$1019, 0), 1)</f>
        <v>Túnel (Anel)</v>
      </c>
      <c r="G537" s="59"/>
      <c r="H537" s="59"/>
      <c r="I537" s="59"/>
      <c r="J537" s="59"/>
      <c r="K537" s="59"/>
      <c r="L537" s="59"/>
      <c r="M537" s="59"/>
      <c r="N537" s="59"/>
      <c r="O537" s="59"/>
    </row>
    <row r="538" ht="15.75" customHeight="1">
      <c r="A538" s="57" t="str">
        <f>Def_SecSub!$A$318</f>
        <v>SI-02C1</v>
      </c>
      <c r="B538" s="57" t="str">
        <f>Def_Equipamentos!$C$4</f>
        <v>DI-BPMPkup</v>
      </c>
      <c r="C538" s="6">
        <v>1.0</v>
      </c>
      <c r="D538" s="58" t="str">
        <f t="shared" si="1"/>
        <v>SI-02C1:DI-BPMPkup-1</v>
      </c>
      <c r="E538" s="57" t="str">
        <f>Def_Locais_Racks_Trechos!$A$318</f>
        <v>SI-02C1</v>
      </c>
      <c r="F538" s="58" t="str">
        <f t="array" ref="F538">INDEX(Def_Locais_Racks_Trechos!$B$2:$B$1019, MATCH(E538, Def_Locais_Racks_Trechos!$A$2:$A$1019, 0), 1)</f>
        <v>Túnel (Anel)</v>
      </c>
      <c r="G538" s="59"/>
      <c r="H538" s="59"/>
      <c r="I538" s="59"/>
      <c r="J538" s="59"/>
      <c r="K538" s="59"/>
      <c r="L538" s="59"/>
      <c r="M538" s="59"/>
      <c r="N538" s="59"/>
      <c r="O538" s="59"/>
    </row>
    <row r="539" ht="15.75" customHeight="1">
      <c r="A539" s="57" t="str">
        <f>Def_SecSub!$A$318</f>
        <v>SI-02C1</v>
      </c>
      <c r="B539" s="57" t="str">
        <f>Def_Equipamentos!$C$4</f>
        <v>DI-BPMPkup</v>
      </c>
      <c r="C539" s="6">
        <v>2.0</v>
      </c>
      <c r="D539" s="58" t="str">
        <f t="shared" si="1"/>
        <v>SI-02C1:DI-BPMPkup-2</v>
      </c>
      <c r="E539" s="57" t="str">
        <f>Def_Locais_Racks_Trechos!$A$318</f>
        <v>SI-02C1</v>
      </c>
      <c r="F539" s="58" t="str">
        <f t="array" ref="F539">INDEX(Def_Locais_Racks_Trechos!$B$2:$B$1019, MATCH(E539, Def_Locais_Racks_Trechos!$A$2:$A$1019, 0), 1)</f>
        <v>Túnel (Anel)</v>
      </c>
      <c r="G539" s="59"/>
      <c r="H539" s="59"/>
      <c r="I539" s="59"/>
      <c r="J539" s="59"/>
      <c r="K539" s="59"/>
      <c r="L539" s="59"/>
      <c r="M539" s="59"/>
      <c r="N539" s="59"/>
      <c r="O539" s="59"/>
    </row>
    <row r="540" ht="15.75" customHeight="1">
      <c r="A540" s="57" t="str">
        <f>Def_SecSub!$A$319</f>
        <v>SI-02C2</v>
      </c>
      <c r="B540" s="57" t="str">
        <f>Def_Equipamentos!$C$4</f>
        <v>DI-BPMPkup</v>
      </c>
      <c r="C540" s="49"/>
      <c r="D540" s="58" t="str">
        <f t="shared" si="1"/>
        <v>SI-02C2:DI-BPMPkup</v>
      </c>
      <c r="E540" s="57" t="str">
        <f>Def_Locais_Racks_Trechos!$A$319</f>
        <v>SI-02C2</v>
      </c>
      <c r="F540" s="58" t="str">
        <f t="array" ref="F540">INDEX(Def_Locais_Racks_Trechos!$B$2:$B$1019, MATCH(E540, Def_Locais_Racks_Trechos!$A$2:$A$1019, 0), 1)</f>
        <v>Túnel (Anel)</v>
      </c>
      <c r="G540" s="59"/>
      <c r="H540" s="59"/>
      <c r="I540" s="59"/>
      <c r="J540" s="59"/>
      <c r="K540" s="59"/>
      <c r="L540" s="59"/>
      <c r="M540" s="59"/>
      <c r="N540" s="59"/>
      <c r="O540" s="59"/>
    </row>
    <row r="541" ht="15.75" customHeight="1">
      <c r="A541" s="57" t="str">
        <f>Def_SecSub!$A$320</f>
        <v>SI-02C3</v>
      </c>
      <c r="B541" s="57" t="str">
        <f>Def_Equipamentos!$C$4</f>
        <v>DI-BPMPkup</v>
      </c>
      <c r="C541" s="6">
        <v>1.0</v>
      </c>
      <c r="D541" s="58" t="str">
        <f t="shared" si="1"/>
        <v>SI-02C3:DI-BPMPkup-1</v>
      </c>
      <c r="E541" s="57" t="str">
        <f>Def_Locais_Racks_Trechos!$A$320</f>
        <v>SI-02C3</v>
      </c>
      <c r="F541" s="58" t="str">
        <f t="array" ref="F541">INDEX(Def_Locais_Racks_Trechos!$B$2:$B$1019, MATCH(E541, Def_Locais_Racks_Trechos!$A$2:$A$1019, 0), 1)</f>
        <v>Túnel (Anel)</v>
      </c>
      <c r="G541" s="59"/>
      <c r="H541" s="59"/>
      <c r="I541" s="59"/>
      <c r="J541" s="59"/>
      <c r="K541" s="59"/>
      <c r="L541" s="59"/>
      <c r="M541" s="59"/>
      <c r="N541" s="59"/>
      <c r="O541" s="59"/>
    </row>
    <row r="542" ht="15.75" customHeight="1">
      <c r="A542" s="57" t="str">
        <f>Def_SecSub!$A$320</f>
        <v>SI-02C3</v>
      </c>
      <c r="B542" s="57" t="str">
        <f>Def_Equipamentos!$C$4</f>
        <v>DI-BPMPkup</v>
      </c>
      <c r="C542" s="6">
        <v>2.0</v>
      </c>
      <c r="D542" s="58" t="str">
        <f t="shared" si="1"/>
        <v>SI-02C3:DI-BPMPkup-2</v>
      </c>
      <c r="E542" s="57" t="str">
        <f>Def_Locais_Racks_Trechos!$A$320</f>
        <v>SI-02C3</v>
      </c>
      <c r="F542" s="58" t="str">
        <f t="array" ref="F542">INDEX(Def_Locais_Racks_Trechos!$B$2:$B$1019, MATCH(E542, Def_Locais_Racks_Trechos!$A$2:$A$1019, 0), 1)</f>
        <v>Túnel (Anel)</v>
      </c>
      <c r="G542" s="59"/>
      <c r="H542" s="59"/>
      <c r="I542" s="59"/>
      <c r="J542" s="59"/>
      <c r="K542" s="59"/>
      <c r="L542" s="59"/>
      <c r="M542" s="59"/>
      <c r="N542" s="59"/>
      <c r="O542" s="59"/>
    </row>
    <row r="543" ht="15.75" customHeight="1">
      <c r="A543" s="57" t="str">
        <f>Def_SecSub!$A$321</f>
        <v>SI-02C4</v>
      </c>
      <c r="B543" s="57" t="str">
        <f>Def_Equipamentos!$C$4</f>
        <v>DI-BPMPkup</v>
      </c>
      <c r="C543" s="49"/>
      <c r="D543" s="58" t="str">
        <f t="shared" si="1"/>
        <v>SI-02C4:DI-BPMPkup</v>
      </c>
      <c r="E543" s="57" t="str">
        <f>Def_Locais_Racks_Trechos!$A$321</f>
        <v>SI-02C4</v>
      </c>
      <c r="F543" s="58" t="str">
        <f t="array" ref="F543">INDEX(Def_Locais_Racks_Trechos!$B$2:$B$1019, MATCH(E543, Def_Locais_Racks_Trechos!$A$2:$A$1019, 0), 1)</f>
        <v>Túnel (Anel)</v>
      </c>
      <c r="G543" s="59"/>
      <c r="H543" s="59"/>
      <c r="I543" s="59"/>
      <c r="J543" s="59"/>
      <c r="K543" s="59"/>
      <c r="L543" s="59"/>
      <c r="M543" s="59"/>
      <c r="N543" s="59"/>
      <c r="O543" s="59"/>
    </row>
    <row r="544" ht="15.75" customHeight="1">
      <c r="A544" s="57" t="str">
        <f>Def_SecSub!$A$322</f>
        <v>SI-02M1</v>
      </c>
      <c r="B544" s="57" t="str">
        <f>Def_Equipamentos!$C$4</f>
        <v>DI-BPMPkup</v>
      </c>
      <c r="C544" s="49"/>
      <c r="D544" s="58" t="str">
        <f t="shared" si="1"/>
        <v>SI-02M1:DI-BPMPkup</v>
      </c>
      <c r="E544" s="57" t="str">
        <f>Def_Locais_Racks_Trechos!$A$322</f>
        <v>SI-02M1</v>
      </c>
      <c r="F544" s="58" t="str">
        <f t="array" ref="F544">INDEX(Def_Locais_Racks_Trechos!$B$2:$B$1019, MATCH(E544, Def_Locais_Racks_Trechos!$A$2:$A$1019, 0), 1)</f>
        <v>Túnel (Anel)</v>
      </c>
      <c r="G544" s="59"/>
      <c r="H544" s="59"/>
      <c r="I544" s="59"/>
      <c r="J544" s="59"/>
      <c r="K544" s="59"/>
      <c r="L544" s="59"/>
      <c r="M544" s="59"/>
      <c r="N544" s="59"/>
      <c r="O544" s="59"/>
    </row>
    <row r="545" ht="15.75" customHeight="1">
      <c r="A545" s="57" t="str">
        <f>Def_SecSub!$A$323</f>
        <v>SI-02M2</v>
      </c>
      <c r="B545" s="57" t="str">
        <f>Def_Equipamentos!$C$4</f>
        <v>DI-BPMPkup</v>
      </c>
      <c r="C545" s="49"/>
      <c r="D545" s="58" t="str">
        <f t="shared" si="1"/>
        <v>SI-02M2:DI-BPMPkup</v>
      </c>
      <c r="E545" s="57" t="str">
        <f>Def_Locais_Racks_Trechos!$A$323</f>
        <v>SI-02M2</v>
      </c>
      <c r="F545" s="58" t="str">
        <f t="array" ref="F545">INDEX(Def_Locais_Racks_Trechos!$B$2:$B$1019, MATCH(E545, Def_Locais_Racks_Trechos!$A$2:$A$1019, 0), 1)</f>
        <v>Túnel (Anel)</v>
      </c>
      <c r="G545" s="59"/>
      <c r="H545" s="59"/>
      <c r="I545" s="59"/>
      <c r="J545" s="59"/>
      <c r="K545" s="59"/>
      <c r="L545" s="59"/>
      <c r="M545" s="59"/>
      <c r="N545" s="59"/>
      <c r="O545" s="59"/>
    </row>
    <row r="546" ht="15.75" customHeight="1">
      <c r="A546" s="57" t="str">
        <f>Def_SecSub!$A$324</f>
        <v>SI-03C1</v>
      </c>
      <c r="B546" s="57" t="str">
        <f>Def_Equipamentos!$C$4</f>
        <v>DI-BPMPkup</v>
      </c>
      <c r="C546" s="6">
        <v>1.0</v>
      </c>
      <c r="D546" s="58" t="str">
        <f t="shared" si="1"/>
        <v>SI-03C1:DI-BPMPkup-1</v>
      </c>
      <c r="E546" s="57" t="str">
        <f>Def_Locais_Racks_Trechos!$A$324</f>
        <v>SI-03C1</v>
      </c>
      <c r="F546" s="58" t="str">
        <f t="array" ref="F546">INDEX(Def_Locais_Racks_Trechos!$B$2:$B$1019, MATCH(E546, Def_Locais_Racks_Trechos!$A$2:$A$1019, 0), 1)</f>
        <v>Túnel (Anel)</v>
      </c>
      <c r="G546" s="59"/>
      <c r="H546" s="59"/>
      <c r="I546" s="59"/>
      <c r="J546" s="59"/>
      <c r="K546" s="59"/>
      <c r="L546" s="59"/>
      <c r="M546" s="59"/>
      <c r="N546" s="59"/>
      <c r="O546" s="59"/>
    </row>
    <row r="547" ht="15.75" customHeight="1">
      <c r="A547" s="57" t="str">
        <f>Def_SecSub!$A$324</f>
        <v>SI-03C1</v>
      </c>
      <c r="B547" s="57" t="str">
        <f>Def_Equipamentos!$C$4</f>
        <v>DI-BPMPkup</v>
      </c>
      <c r="C547" s="6">
        <v>2.0</v>
      </c>
      <c r="D547" s="58" t="str">
        <f t="shared" si="1"/>
        <v>SI-03C1:DI-BPMPkup-2</v>
      </c>
      <c r="E547" s="57" t="str">
        <f>Def_Locais_Racks_Trechos!$A$324</f>
        <v>SI-03C1</v>
      </c>
      <c r="F547" s="58" t="str">
        <f t="array" ref="F547">INDEX(Def_Locais_Racks_Trechos!$B$2:$B$1019, MATCH(E547, Def_Locais_Racks_Trechos!$A$2:$A$1019, 0), 1)</f>
        <v>Túnel (Anel)</v>
      </c>
      <c r="G547" s="59"/>
      <c r="H547" s="59"/>
      <c r="I547" s="59"/>
      <c r="J547" s="59"/>
      <c r="K547" s="59"/>
      <c r="L547" s="59"/>
      <c r="M547" s="59"/>
      <c r="N547" s="59"/>
      <c r="O547" s="59"/>
    </row>
    <row r="548" ht="15.75" customHeight="1">
      <c r="A548" s="57" t="str">
        <f>Def_SecSub!$A$325</f>
        <v>SI-03C2</v>
      </c>
      <c r="B548" s="57" t="str">
        <f>Def_Equipamentos!$C$4</f>
        <v>DI-BPMPkup</v>
      </c>
      <c r="C548" s="49"/>
      <c r="D548" s="58" t="str">
        <f t="shared" si="1"/>
        <v>SI-03C2:DI-BPMPkup</v>
      </c>
      <c r="E548" s="57" t="str">
        <f>Def_Locais_Racks_Trechos!$A$325</f>
        <v>SI-03C2</v>
      </c>
      <c r="F548" s="58" t="str">
        <f t="array" ref="F548">INDEX(Def_Locais_Racks_Trechos!$B$2:$B$1019, MATCH(E548, Def_Locais_Racks_Trechos!$A$2:$A$1019, 0), 1)</f>
        <v>Túnel (Anel)</v>
      </c>
      <c r="G548" s="59"/>
      <c r="H548" s="59"/>
      <c r="I548" s="59"/>
      <c r="J548" s="59"/>
      <c r="K548" s="59"/>
      <c r="L548" s="59"/>
      <c r="M548" s="59"/>
      <c r="N548" s="59"/>
      <c r="O548" s="59"/>
    </row>
    <row r="549" ht="15.75" customHeight="1">
      <c r="A549" s="57" t="str">
        <f>Def_SecSub!$A$326</f>
        <v>SI-03C3</v>
      </c>
      <c r="B549" s="57" t="str">
        <f>Def_Equipamentos!$C$4</f>
        <v>DI-BPMPkup</v>
      </c>
      <c r="C549" s="6">
        <v>1.0</v>
      </c>
      <c r="D549" s="58" t="str">
        <f t="shared" si="1"/>
        <v>SI-03C3:DI-BPMPkup-1</v>
      </c>
      <c r="E549" s="57" t="str">
        <f>Def_Locais_Racks_Trechos!$A$326</f>
        <v>SI-03C3</v>
      </c>
      <c r="F549" s="58" t="str">
        <f t="array" ref="F549">INDEX(Def_Locais_Racks_Trechos!$B$2:$B$1019, MATCH(E549, Def_Locais_Racks_Trechos!$A$2:$A$1019, 0), 1)</f>
        <v>Túnel (Anel)</v>
      </c>
      <c r="G549" s="59"/>
      <c r="H549" s="59"/>
      <c r="I549" s="59"/>
      <c r="J549" s="59"/>
      <c r="K549" s="59"/>
      <c r="L549" s="59"/>
      <c r="M549" s="59"/>
      <c r="N549" s="59"/>
      <c r="O549" s="59"/>
    </row>
    <row r="550" ht="15.75" customHeight="1">
      <c r="A550" s="57" t="str">
        <f>Def_SecSub!$A$326</f>
        <v>SI-03C3</v>
      </c>
      <c r="B550" s="57" t="str">
        <f>Def_Equipamentos!$C$4</f>
        <v>DI-BPMPkup</v>
      </c>
      <c r="C550" s="6">
        <v>2.0</v>
      </c>
      <c r="D550" s="58" t="str">
        <f t="shared" si="1"/>
        <v>SI-03C3:DI-BPMPkup-2</v>
      </c>
      <c r="E550" s="57" t="str">
        <f>Def_Locais_Racks_Trechos!$A$326</f>
        <v>SI-03C3</v>
      </c>
      <c r="F550" s="58" t="str">
        <f t="array" ref="F550">INDEX(Def_Locais_Racks_Trechos!$B$2:$B$1019, MATCH(E550, Def_Locais_Racks_Trechos!$A$2:$A$1019, 0), 1)</f>
        <v>Túnel (Anel)</v>
      </c>
      <c r="G550" s="59"/>
      <c r="H550" s="59"/>
      <c r="I550" s="59"/>
      <c r="J550" s="59"/>
      <c r="K550" s="59"/>
      <c r="L550" s="59"/>
      <c r="M550" s="59"/>
      <c r="N550" s="59"/>
      <c r="O550" s="59"/>
    </row>
    <row r="551" ht="15.75" customHeight="1">
      <c r="A551" s="57" t="str">
        <f>Def_SecSub!$A$327</f>
        <v>SI-03C4</v>
      </c>
      <c r="B551" s="57" t="str">
        <f>Def_Equipamentos!$C$4</f>
        <v>DI-BPMPkup</v>
      </c>
      <c r="C551" s="49"/>
      <c r="D551" s="58" t="str">
        <f t="shared" si="1"/>
        <v>SI-03C4:DI-BPMPkup</v>
      </c>
      <c r="E551" s="57" t="str">
        <f>Def_Locais_Racks_Trechos!$A$327</f>
        <v>SI-03C4</v>
      </c>
      <c r="F551" s="58" t="str">
        <f t="array" ref="F551">INDEX(Def_Locais_Racks_Trechos!$B$2:$B$1019, MATCH(E551, Def_Locais_Racks_Trechos!$A$2:$A$1019, 0), 1)</f>
        <v>Túnel (Anel)</v>
      </c>
      <c r="G551" s="59"/>
      <c r="H551" s="59"/>
      <c r="I551" s="59"/>
      <c r="J551" s="59"/>
      <c r="K551" s="59"/>
      <c r="L551" s="59"/>
      <c r="M551" s="59"/>
      <c r="N551" s="59"/>
      <c r="O551" s="59"/>
    </row>
    <row r="552" ht="15.75" customHeight="1">
      <c r="A552" s="57" t="str">
        <f>Def_SecSub!$A$328</f>
        <v>SI-03M1</v>
      </c>
      <c r="B552" s="57" t="str">
        <f>Def_Equipamentos!$C$4</f>
        <v>DI-BPMPkup</v>
      </c>
      <c r="C552" s="49"/>
      <c r="D552" s="58" t="str">
        <f t="shared" si="1"/>
        <v>SI-03M1:DI-BPMPkup</v>
      </c>
      <c r="E552" s="57" t="str">
        <f>Def_Locais_Racks_Trechos!$A$328</f>
        <v>SI-03M1</v>
      </c>
      <c r="F552" s="58" t="str">
        <f t="array" ref="F552">INDEX(Def_Locais_Racks_Trechos!$B$2:$B$1019, MATCH(E552, Def_Locais_Racks_Trechos!$A$2:$A$1019, 0), 1)</f>
        <v>Túnel (Anel)</v>
      </c>
      <c r="G552" s="59"/>
      <c r="H552" s="59"/>
      <c r="I552" s="59"/>
      <c r="J552" s="59"/>
      <c r="K552" s="59"/>
      <c r="L552" s="59"/>
      <c r="M552" s="59"/>
      <c r="N552" s="59"/>
      <c r="O552" s="59"/>
    </row>
    <row r="553" ht="15.75" customHeight="1">
      <c r="A553" s="57" t="str">
        <f>Def_SecSub!$A$329</f>
        <v>SI-03M2</v>
      </c>
      <c r="B553" s="57" t="str">
        <f>Def_Equipamentos!$C$4</f>
        <v>DI-BPMPkup</v>
      </c>
      <c r="C553" s="49"/>
      <c r="D553" s="58" t="str">
        <f t="shared" si="1"/>
        <v>SI-03M2:DI-BPMPkup</v>
      </c>
      <c r="E553" s="57" t="str">
        <f>Def_Locais_Racks_Trechos!$A$329</f>
        <v>SI-03M2</v>
      </c>
      <c r="F553" s="58" t="str">
        <f t="array" ref="F553">INDEX(Def_Locais_Racks_Trechos!$B$2:$B$1019, MATCH(E553, Def_Locais_Racks_Trechos!$A$2:$A$1019, 0), 1)</f>
        <v>Túnel (Anel)</v>
      </c>
      <c r="G553" s="59"/>
      <c r="H553" s="59"/>
      <c r="I553" s="59"/>
      <c r="J553" s="59"/>
      <c r="K553" s="59"/>
      <c r="L553" s="59"/>
      <c r="M553" s="59"/>
      <c r="N553" s="59"/>
      <c r="O553" s="59"/>
    </row>
    <row r="554" ht="15.75" customHeight="1">
      <c r="A554" s="57" t="str">
        <f>Def_SecSub!$A$330</f>
        <v>SI-04C1</v>
      </c>
      <c r="B554" s="57" t="str">
        <f>Def_Equipamentos!$C$4</f>
        <v>DI-BPMPkup</v>
      </c>
      <c r="C554" s="6">
        <v>1.0</v>
      </c>
      <c r="D554" s="58" t="str">
        <f t="shared" si="1"/>
        <v>SI-04C1:DI-BPMPkup-1</v>
      </c>
      <c r="E554" s="57" t="str">
        <f>Def_Locais_Racks_Trechos!$A$330</f>
        <v>SI-04C1</v>
      </c>
      <c r="F554" s="58" t="str">
        <f t="array" ref="F554">INDEX(Def_Locais_Racks_Trechos!$B$2:$B$1019, MATCH(E554, Def_Locais_Racks_Trechos!$A$2:$A$1019, 0), 1)</f>
        <v>Túnel (Anel)</v>
      </c>
      <c r="G554" s="59"/>
      <c r="H554" s="59"/>
      <c r="I554" s="59"/>
      <c r="J554" s="59"/>
      <c r="K554" s="59"/>
      <c r="L554" s="59"/>
      <c r="M554" s="59"/>
      <c r="N554" s="59"/>
      <c r="O554" s="59"/>
    </row>
    <row r="555" ht="15.75" customHeight="1">
      <c r="A555" s="57" t="str">
        <f>Def_SecSub!$A$330</f>
        <v>SI-04C1</v>
      </c>
      <c r="B555" s="57" t="str">
        <f>Def_Equipamentos!$C$4</f>
        <v>DI-BPMPkup</v>
      </c>
      <c r="C555" s="6">
        <v>2.0</v>
      </c>
      <c r="D555" s="58" t="str">
        <f t="shared" si="1"/>
        <v>SI-04C1:DI-BPMPkup-2</v>
      </c>
      <c r="E555" s="57" t="str">
        <f>Def_Locais_Racks_Trechos!$A$330</f>
        <v>SI-04C1</v>
      </c>
      <c r="F555" s="58" t="str">
        <f t="array" ref="F555">INDEX(Def_Locais_Racks_Trechos!$B$2:$B$1019, MATCH(E555, Def_Locais_Racks_Trechos!$A$2:$A$1019, 0), 1)</f>
        <v>Túnel (Anel)</v>
      </c>
      <c r="G555" s="59"/>
      <c r="H555" s="59"/>
      <c r="I555" s="59"/>
      <c r="J555" s="59"/>
      <c r="K555" s="59"/>
      <c r="L555" s="59"/>
      <c r="M555" s="59"/>
      <c r="N555" s="59"/>
      <c r="O555" s="59"/>
    </row>
    <row r="556" ht="15.75" customHeight="1">
      <c r="A556" s="57" t="str">
        <f>Def_SecSub!$A$331</f>
        <v>SI-04C2</v>
      </c>
      <c r="B556" s="57" t="str">
        <f>Def_Equipamentos!$C$4</f>
        <v>DI-BPMPkup</v>
      </c>
      <c r="C556" s="49"/>
      <c r="D556" s="58" t="str">
        <f t="shared" si="1"/>
        <v>SI-04C2:DI-BPMPkup</v>
      </c>
      <c r="E556" s="57" t="str">
        <f>Def_Locais_Racks_Trechos!$A$331</f>
        <v>SI-04C2</v>
      </c>
      <c r="F556" s="58" t="str">
        <f t="array" ref="F556">INDEX(Def_Locais_Racks_Trechos!$B$2:$B$1019, MATCH(E556, Def_Locais_Racks_Trechos!$A$2:$A$1019, 0), 1)</f>
        <v>Túnel (Anel)</v>
      </c>
      <c r="G556" s="59"/>
      <c r="H556" s="59"/>
      <c r="I556" s="59"/>
      <c r="J556" s="59"/>
      <c r="K556" s="59"/>
      <c r="L556" s="59"/>
      <c r="M556" s="59"/>
      <c r="N556" s="59"/>
      <c r="O556" s="59"/>
    </row>
    <row r="557" ht="15.75" customHeight="1">
      <c r="A557" s="57" t="str">
        <f>Def_SecSub!$A$332</f>
        <v>SI-04C3</v>
      </c>
      <c r="B557" s="57" t="str">
        <f>Def_Equipamentos!$C$4</f>
        <v>DI-BPMPkup</v>
      </c>
      <c r="C557" s="6">
        <v>1.0</v>
      </c>
      <c r="D557" s="58" t="str">
        <f t="shared" si="1"/>
        <v>SI-04C3:DI-BPMPkup-1</v>
      </c>
      <c r="E557" s="57" t="str">
        <f>Def_Locais_Racks_Trechos!$A$332</f>
        <v>SI-04C3</v>
      </c>
      <c r="F557" s="58" t="str">
        <f t="array" ref="F557">INDEX(Def_Locais_Racks_Trechos!$B$2:$B$1019, MATCH(E557, Def_Locais_Racks_Trechos!$A$2:$A$1019, 0), 1)</f>
        <v>Túnel (Anel)</v>
      </c>
      <c r="G557" s="59"/>
      <c r="H557" s="59"/>
      <c r="I557" s="59"/>
      <c r="J557" s="59"/>
      <c r="K557" s="59"/>
      <c r="L557" s="59"/>
      <c r="M557" s="59"/>
      <c r="N557" s="59"/>
      <c r="O557" s="59"/>
    </row>
    <row r="558" ht="15.75" customHeight="1">
      <c r="A558" s="57" t="str">
        <f>Def_SecSub!$A$332</f>
        <v>SI-04C3</v>
      </c>
      <c r="B558" s="57" t="str">
        <f>Def_Equipamentos!$C$4</f>
        <v>DI-BPMPkup</v>
      </c>
      <c r="C558" s="6">
        <v>2.0</v>
      </c>
      <c r="D558" s="58" t="str">
        <f t="shared" si="1"/>
        <v>SI-04C3:DI-BPMPkup-2</v>
      </c>
      <c r="E558" s="57" t="str">
        <f>Def_Locais_Racks_Trechos!$A$332</f>
        <v>SI-04C3</v>
      </c>
      <c r="F558" s="58" t="str">
        <f t="array" ref="F558">INDEX(Def_Locais_Racks_Trechos!$B$2:$B$1019, MATCH(E558, Def_Locais_Racks_Trechos!$A$2:$A$1019, 0), 1)</f>
        <v>Túnel (Anel)</v>
      </c>
      <c r="G558" s="59"/>
      <c r="H558" s="59"/>
      <c r="I558" s="59"/>
      <c r="J558" s="59"/>
      <c r="K558" s="59"/>
      <c r="L558" s="59"/>
      <c r="M558" s="59"/>
      <c r="N558" s="59"/>
      <c r="O558" s="59"/>
    </row>
    <row r="559" ht="15.75" customHeight="1">
      <c r="A559" s="57" t="str">
        <f>Def_SecSub!$A$333</f>
        <v>SI-04C4</v>
      </c>
      <c r="B559" s="57" t="str">
        <f>Def_Equipamentos!$C$4</f>
        <v>DI-BPMPkup</v>
      </c>
      <c r="C559" s="49"/>
      <c r="D559" s="58" t="str">
        <f t="shared" si="1"/>
        <v>SI-04C4:DI-BPMPkup</v>
      </c>
      <c r="E559" s="57" t="str">
        <f>Def_Locais_Racks_Trechos!$A$333</f>
        <v>SI-04C4</v>
      </c>
      <c r="F559" s="58" t="str">
        <f t="array" ref="F559">INDEX(Def_Locais_Racks_Trechos!$B$2:$B$1019, MATCH(E559, Def_Locais_Racks_Trechos!$A$2:$A$1019, 0), 1)</f>
        <v>Túnel (Anel)</v>
      </c>
      <c r="G559" s="59"/>
      <c r="H559" s="59"/>
      <c r="I559" s="59"/>
      <c r="J559" s="59"/>
      <c r="K559" s="59"/>
      <c r="L559" s="59"/>
      <c r="M559" s="59"/>
      <c r="N559" s="59"/>
      <c r="O559" s="59"/>
    </row>
    <row r="560" ht="15.75" customHeight="1">
      <c r="A560" s="57" t="str">
        <f>Def_SecSub!$A$334</f>
        <v>SI-04M1</v>
      </c>
      <c r="B560" s="57" t="str">
        <f>Def_Equipamentos!$C$4</f>
        <v>DI-BPMPkup</v>
      </c>
      <c r="C560" s="49"/>
      <c r="D560" s="58" t="str">
        <f t="shared" si="1"/>
        <v>SI-04M1:DI-BPMPkup</v>
      </c>
      <c r="E560" s="57" t="str">
        <f>Def_Locais_Racks_Trechos!$A$334</f>
        <v>SI-04M1</v>
      </c>
      <c r="F560" s="58" t="str">
        <f t="array" ref="F560">INDEX(Def_Locais_Racks_Trechos!$B$2:$B$1019, MATCH(E560, Def_Locais_Racks_Trechos!$A$2:$A$1019, 0), 1)</f>
        <v>Túnel (Anel)</v>
      </c>
      <c r="G560" s="59"/>
      <c r="H560" s="59"/>
      <c r="I560" s="59"/>
      <c r="J560" s="59"/>
      <c r="K560" s="59"/>
      <c r="L560" s="59"/>
      <c r="M560" s="59"/>
      <c r="N560" s="59"/>
      <c r="O560" s="59"/>
    </row>
    <row r="561" ht="15.75" customHeight="1">
      <c r="A561" s="57" t="str">
        <f>Def_SecSub!$A$335</f>
        <v>SI-04M2</v>
      </c>
      <c r="B561" s="57" t="str">
        <f>Def_Equipamentos!$C$4</f>
        <v>DI-BPMPkup</v>
      </c>
      <c r="C561" s="49"/>
      <c r="D561" s="58" t="str">
        <f t="shared" si="1"/>
        <v>SI-04M2:DI-BPMPkup</v>
      </c>
      <c r="E561" s="57" t="str">
        <f>Def_Locais_Racks_Trechos!$A$335</f>
        <v>SI-04M2</v>
      </c>
      <c r="F561" s="58" t="str">
        <f t="array" ref="F561">INDEX(Def_Locais_Racks_Trechos!$B$2:$B$1019, MATCH(E561, Def_Locais_Racks_Trechos!$A$2:$A$1019, 0), 1)</f>
        <v>Túnel (Anel)</v>
      </c>
      <c r="G561" s="59"/>
      <c r="H561" s="59"/>
      <c r="I561" s="59"/>
      <c r="J561" s="59"/>
      <c r="K561" s="59"/>
      <c r="L561" s="59"/>
      <c r="M561" s="59"/>
      <c r="N561" s="59"/>
      <c r="O561" s="59"/>
    </row>
    <row r="562" ht="15.75" customHeight="1">
      <c r="A562" s="57" t="str">
        <f>Def_SecSub!$A$336</f>
        <v>SI-05C1</v>
      </c>
      <c r="B562" s="57" t="str">
        <f>Def_Equipamentos!$C$4</f>
        <v>DI-BPMPkup</v>
      </c>
      <c r="C562" s="6">
        <v>1.0</v>
      </c>
      <c r="D562" s="58" t="str">
        <f t="shared" si="1"/>
        <v>SI-05C1:DI-BPMPkup-1</v>
      </c>
      <c r="E562" s="57" t="str">
        <f>Def_Locais_Racks_Trechos!$A$336</f>
        <v>SI-05C1</v>
      </c>
      <c r="F562" s="58" t="str">
        <f t="array" ref="F562">INDEX(Def_Locais_Racks_Trechos!$B$2:$B$1019, MATCH(E562, Def_Locais_Racks_Trechos!$A$2:$A$1019, 0), 1)</f>
        <v>Túnel (Anel)</v>
      </c>
      <c r="G562" s="59"/>
      <c r="H562" s="59"/>
      <c r="I562" s="59"/>
      <c r="J562" s="59"/>
      <c r="K562" s="59"/>
      <c r="L562" s="59"/>
      <c r="M562" s="59"/>
      <c r="N562" s="59"/>
      <c r="O562" s="59"/>
    </row>
    <row r="563" ht="15.75" customHeight="1">
      <c r="A563" s="57" t="str">
        <f>Def_SecSub!$A$336</f>
        <v>SI-05C1</v>
      </c>
      <c r="B563" s="57" t="str">
        <f>Def_Equipamentos!$C$4</f>
        <v>DI-BPMPkup</v>
      </c>
      <c r="C563" s="6">
        <v>2.0</v>
      </c>
      <c r="D563" s="58" t="str">
        <f t="shared" si="1"/>
        <v>SI-05C1:DI-BPMPkup-2</v>
      </c>
      <c r="E563" s="57" t="str">
        <f>Def_Locais_Racks_Trechos!$A$336</f>
        <v>SI-05C1</v>
      </c>
      <c r="F563" s="58" t="str">
        <f t="array" ref="F563">INDEX(Def_Locais_Racks_Trechos!$B$2:$B$1019, MATCH(E563, Def_Locais_Racks_Trechos!$A$2:$A$1019, 0), 1)</f>
        <v>Túnel (Anel)</v>
      </c>
      <c r="G563" s="59"/>
      <c r="H563" s="59"/>
      <c r="I563" s="59"/>
      <c r="J563" s="59"/>
      <c r="K563" s="59"/>
      <c r="L563" s="59"/>
      <c r="M563" s="59"/>
      <c r="N563" s="59"/>
      <c r="O563" s="59"/>
    </row>
    <row r="564" ht="15.75" customHeight="1">
      <c r="A564" s="57" t="str">
        <f>Def_SecSub!$A$337</f>
        <v>SI-05C2</v>
      </c>
      <c r="B564" s="57" t="str">
        <f>Def_Equipamentos!$C$4</f>
        <v>DI-BPMPkup</v>
      </c>
      <c r="C564" s="49"/>
      <c r="D564" s="58" t="str">
        <f t="shared" si="1"/>
        <v>SI-05C2:DI-BPMPkup</v>
      </c>
      <c r="E564" s="57" t="str">
        <f>Def_Locais_Racks_Trechos!$A$337</f>
        <v>SI-05C2</v>
      </c>
      <c r="F564" s="58" t="str">
        <f t="array" ref="F564">INDEX(Def_Locais_Racks_Trechos!$B$2:$B$1019, MATCH(E564, Def_Locais_Racks_Trechos!$A$2:$A$1019, 0), 1)</f>
        <v>Túnel (Anel)</v>
      </c>
      <c r="G564" s="59"/>
      <c r="H564" s="59"/>
      <c r="I564" s="59"/>
      <c r="J564" s="59"/>
      <c r="K564" s="59"/>
      <c r="L564" s="59"/>
      <c r="M564" s="59"/>
      <c r="N564" s="59"/>
      <c r="O564" s="59"/>
    </row>
    <row r="565" ht="15.75" customHeight="1">
      <c r="A565" s="57" t="str">
        <f>Def_SecSub!$A$338</f>
        <v>SI-05C3</v>
      </c>
      <c r="B565" s="57" t="str">
        <f>Def_Equipamentos!$C$4</f>
        <v>DI-BPMPkup</v>
      </c>
      <c r="C565" s="6">
        <v>1.0</v>
      </c>
      <c r="D565" s="58" t="str">
        <f t="shared" si="1"/>
        <v>SI-05C3:DI-BPMPkup-1</v>
      </c>
      <c r="E565" s="57" t="str">
        <f>Def_Locais_Racks_Trechos!$A$338</f>
        <v>SI-05C3</v>
      </c>
      <c r="F565" s="58" t="str">
        <f t="array" ref="F565">INDEX(Def_Locais_Racks_Trechos!$B$2:$B$1019, MATCH(E565, Def_Locais_Racks_Trechos!$A$2:$A$1019, 0), 1)</f>
        <v>Túnel (Anel)</v>
      </c>
      <c r="G565" s="59"/>
      <c r="H565" s="59"/>
      <c r="I565" s="59"/>
      <c r="J565" s="59"/>
      <c r="K565" s="59"/>
      <c r="L565" s="59"/>
      <c r="M565" s="59"/>
      <c r="N565" s="59"/>
      <c r="O565" s="59"/>
    </row>
    <row r="566" ht="15.75" customHeight="1">
      <c r="A566" s="57" t="str">
        <f>Def_SecSub!$A$338</f>
        <v>SI-05C3</v>
      </c>
      <c r="B566" s="57" t="str">
        <f>Def_Equipamentos!$C$4</f>
        <v>DI-BPMPkup</v>
      </c>
      <c r="C566" s="6">
        <v>2.0</v>
      </c>
      <c r="D566" s="58" t="str">
        <f t="shared" si="1"/>
        <v>SI-05C3:DI-BPMPkup-2</v>
      </c>
      <c r="E566" s="57" t="str">
        <f>Def_Locais_Racks_Trechos!$A$338</f>
        <v>SI-05C3</v>
      </c>
      <c r="F566" s="58" t="str">
        <f t="array" ref="F566">INDEX(Def_Locais_Racks_Trechos!$B$2:$B$1019, MATCH(E566, Def_Locais_Racks_Trechos!$A$2:$A$1019, 0), 1)</f>
        <v>Túnel (Anel)</v>
      </c>
      <c r="G566" s="59"/>
      <c r="H566" s="59"/>
      <c r="I566" s="59"/>
      <c r="J566" s="59"/>
      <c r="K566" s="59"/>
      <c r="L566" s="59"/>
      <c r="M566" s="59"/>
      <c r="N566" s="59"/>
      <c r="O566" s="59"/>
    </row>
    <row r="567" ht="15.75" customHeight="1">
      <c r="A567" s="57" t="str">
        <f>Def_SecSub!$A$339</f>
        <v>SI-05C4</v>
      </c>
      <c r="B567" s="57" t="str">
        <f>Def_Equipamentos!$C$4</f>
        <v>DI-BPMPkup</v>
      </c>
      <c r="C567" s="49"/>
      <c r="D567" s="58" t="str">
        <f t="shared" si="1"/>
        <v>SI-05C4:DI-BPMPkup</v>
      </c>
      <c r="E567" s="57" t="str">
        <f>Def_Locais_Racks_Trechos!$A$339</f>
        <v>SI-05C4</v>
      </c>
      <c r="F567" s="58" t="str">
        <f t="array" ref="F567">INDEX(Def_Locais_Racks_Trechos!$B$2:$B$1019, MATCH(E567, Def_Locais_Racks_Trechos!$A$2:$A$1019, 0), 1)</f>
        <v>Túnel (Anel)</v>
      </c>
      <c r="G567" s="59"/>
      <c r="H567" s="59"/>
      <c r="I567" s="59"/>
      <c r="J567" s="59"/>
      <c r="K567" s="59"/>
      <c r="L567" s="59"/>
      <c r="M567" s="59"/>
      <c r="N567" s="59"/>
      <c r="O567" s="59"/>
    </row>
    <row r="568" ht="15.75" customHeight="1">
      <c r="A568" s="57" t="str">
        <f>Def_SecSub!$A$340</f>
        <v>SI-05M1</v>
      </c>
      <c r="B568" s="57" t="str">
        <f>Def_Equipamentos!$C$4</f>
        <v>DI-BPMPkup</v>
      </c>
      <c r="C568" s="49"/>
      <c r="D568" s="58" t="str">
        <f t="shared" si="1"/>
        <v>SI-05M1:DI-BPMPkup</v>
      </c>
      <c r="E568" s="57" t="str">
        <f>Def_Locais_Racks_Trechos!$A$340</f>
        <v>SI-05M1</v>
      </c>
      <c r="F568" s="58" t="str">
        <f t="array" ref="F568">INDEX(Def_Locais_Racks_Trechos!$B$2:$B$1019, MATCH(E568, Def_Locais_Racks_Trechos!$A$2:$A$1019, 0), 1)</f>
        <v>Túnel (Anel)</v>
      </c>
      <c r="G568" s="59"/>
      <c r="H568" s="59"/>
      <c r="I568" s="59"/>
      <c r="J568" s="59"/>
      <c r="K568" s="59"/>
      <c r="L568" s="59"/>
      <c r="M568" s="59"/>
      <c r="N568" s="59"/>
      <c r="O568" s="59"/>
    </row>
    <row r="569" ht="15.75" customHeight="1">
      <c r="A569" s="57" t="str">
        <f>Def_SecSub!$A$341</f>
        <v>SI-05M2</v>
      </c>
      <c r="B569" s="57" t="str">
        <f>Def_Equipamentos!$C$4</f>
        <v>DI-BPMPkup</v>
      </c>
      <c r="C569" s="49"/>
      <c r="D569" s="58" t="str">
        <f t="shared" si="1"/>
        <v>SI-05M2:DI-BPMPkup</v>
      </c>
      <c r="E569" s="57" t="str">
        <f>Def_Locais_Racks_Trechos!$A$341</f>
        <v>SI-05M2</v>
      </c>
      <c r="F569" s="58" t="str">
        <f t="array" ref="F569">INDEX(Def_Locais_Racks_Trechos!$B$2:$B$1019, MATCH(E569, Def_Locais_Racks_Trechos!$A$2:$A$1019, 0), 1)</f>
        <v>Túnel (Anel)</v>
      </c>
      <c r="G569" s="59"/>
      <c r="H569" s="59"/>
      <c r="I569" s="59"/>
      <c r="J569" s="59"/>
      <c r="K569" s="59"/>
      <c r="L569" s="59"/>
      <c r="M569" s="59"/>
      <c r="N569" s="59"/>
      <c r="O569" s="59"/>
    </row>
    <row r="570" ht="15.75" customHeight="1">
      <c r="A570" s="57" t="str">
        <f>Def_SecSub!$A$342</f>
        <v>SI-06C1</v>
      </c>
      <c r="B570" s="57" t="str">
        <f>Def_Equipamentos!$C$4</f>
        <v>DI-BPMPkup</v>
      </c>
      <c r="C570" s="6">
        <v>1.0</v>
      </c>
      <c r="D570" s="58" t="str">
        <f t="shared" si="1"/>
        <v>SI-06C1:DI-BPMPkup-1</v>
      </c>
      <c r="E570" s="57" t="str">
        <f>Def_Locais_Racks_Trechos!$A$342</f>
        <v>SI-06C1</v>
      </c>
      <c r="F570" s="58" t="str">
        <f t="array" ref="F570">INDEX(Def_Locais_Racks_Trechos!$B$2:$B$1019, MATCH(E570, Def_Locais_Racks_Trechos!$A$2:$A$1019, 0), 1)</f>
        <v>Túnel (Anel)</v>
      </c>
      <c r="G570" s="59"/>
      <c r="H570" s="59"/>
      <c r="I570" s="59"/>
      <c r="J570" s="59"/>
      <c r="K570" s="59"/>
      <c r="L570" s="59"/>
      <c r="M570" s="59"/>
      <c r="N570" s="59"/>
      <c r="O570" s="59"/>
    </row>
    <row r="571" ht="15.75" customHeight="1">
      <c r="A571" s="57" t="str">
        <f>Def_SecSub!$A$342</f>
        <v>SI-06C1</v>
      </c>
      <c r="B571" s="57" t="str">
        <f>Def_Equipamentos!$C$4</f>
        <v>DI-BPMPkup</v>
      </c>
      <c r="C571" s="6">
        <v>2.0</v>
      </c>
      <c r="D571" s="58" t="str">
        <f t="shared" si="1"/>
        <v>SI-06C1:DI-BPMPkup-2</v>
      </c>
      <c r="E571" s="57" t="str">
        <f>Def_Locais_Racks_Trechos!$A$342</f>
        <v>SI-06C1</v>
      </c>
      <c r="F571" s="58" t="str">
        <f t="array" ref="F571">INDEX(Def_Locais_Racks_Trechos!$B$2:$B$1019, MATCH(E571, Def_Locais_Racks_Trechos!$A$2:$A$1019, 0), 1)</f>
        <v>Túnel (Anel)</v>
      </c>
      <c r="G571" s="59"/>
      <c r="H571" s="59"/>
      <c r="I571" s="59"/>
      <c r="J571" s="59"/>
      <c r="K571" s="59"/>
      <c r="L571" s="59"/>
      <c r="M571" s="59"/>
      <c r="N571" s="59"/>
      <c r="O571" s="59"/>
    </row>
    <row r="572" ht="15.75" customHeight="1">
      <c r="A572" s="57" t="str">
        <f>Def_SecSub!$A$343</f>
        <v>SI-06C2</v>
      </c>
      <c r="B572" s="57" t="str">
        <f>Def_Equipamentos!$C$4</f>
        <v>DI-BPMPkup</v>
      </c>
      <c r="C572" s="49"/>
      <c r="D572" s="58" t="str">
        <f t="shared" si="1"/>
        <v>SI-06C2:DI-BPMPkup</v>
      </c>
      <c r="E572" s="57" t="str">
        <f>Def_Locais_Racks_Trechos!$A$343</f>
        <v>SI-06C2</v>
      </c>
      <c r="F572" s="58" t="str">
        <f t="array" ref="F572">INDEX(Def_Locais_Racks_Trechos!$B$2:$B$1019, MATCH(E572, Def_Locais_Racks_Trechos!$A$2:$A$1019, 0), 1)</f>
        <v>Túnel (Anel)</v>
      </c>
      <c r="G572" s="59"/>
      <c r="H572" s="59"/>
      <c r="I572" s="59"/>
      <c r="J572" s="59"/>
      <c r="K572" s="59"/>
      <c r="L572" s="59"/>
      <c r="M572" s="59"/>
      <c r="N572" s="59"/>
      <c r="O572" s="59"/>
    </row>
    <row r="573" ht="15.75" customHeight="1">
      <c r="A573" s="57" t="str">
        <f>Def_SecSub!$A$344</f>
        <v>SI-06C3</v>
      </c>
      <c r="B573" s="57" t="str">
        <f>Def_Equipamentos!$C$4</f>
        <v>DI-BPMPkup</v>
      </c>
      <c r="C573" s="6">
        <v>1.0</v>
      </c>
      <c r="D573" s="58" t="str">
        <f t="shared" si="1"/>
        <v>SI-06C3:DI-BPMPkup-1</v>
      </c>
      <c r="E573" s="57" t="str">
        <f>Def_Locais_Racks_Trechos!$A$344</f>
        <v>SI-06C3</v>
      </c>
      <c r="F573" s="58" t="str">
        <f t="array" ref="F573">INDEX(Def_Locais_Racks_Trechos!$B$2:$B$1019, MATCH(E573, Def_Locais_Racks_Trechos!$A$2:$A$1019, 0), 1)</f>
        <v>Túnel (Anel)</v>
      </c>
      <c r="G573" s="59"/>
      <c r="H573" s="59"/>
      <c r="I573" s="59"/>
      <c r="J573" s="59"/>
      <c r="K573" s="59"/>
      <c r="L573" s="59"/>
      <c r="M573" s="59"/>
      <c r="N573" s="59"/>
      <c r="O573" s="59"/>
    </row>
    <row r="574" ht="15.75" customHeight="1">
      <c r="A574" s="57" t="str">
        <f>Def_SecSub!$A$344</f>
        <v>SI-06C3</v>
      </c>
      <c r="B574" s="57" t="str">
        <f>Def_Equipamentos!$C$4</f>
        <v>DI-BPMPkup</v>
      </c>
      <c r="C574" s="6">
        <v>2.0</v>
      </c>
      <c r="D574" s="58" t="str">
        <f t="shared" si="1"/>
        <v>SI-06C3:DI-BPMPkup-2</v>
      </c>
      <c r="E574" s="57" t="str">
        <f>Def_Locais_Racks_Trechos!$A$344</f>
        <v>SI-06C3</v>
      </c>
      <c r="F574" s="58" t="str">
        <f t="array" ref="F574">INDEX(Def_Locais_Racks_Trechos!$B$2:$B$1019, MATCH(E574, Def_Locais_Racks_Trechos!$A$2:$A$1019, 0), 1)</f>
        <v>Túnel (Anel)</v>
      </c>
      <c r="G574" s="59"/>
      <c r="H574" s="59"/>
      <c r="I574" s="59"/>
      <c r="J574" s="59"/>
      <c r="K574" s="59"/>
      <c r="L574" s="59"/>
      <c r="M574" s="59"/>
      <c r="N574" s="59"/>
      <c r="O574" s="59"/>
    </row>
    <row r="575" ht="15.75" customHeight="1">
      <c r="A575" s="57" t="str">
        <f>Def_SecSub!$A$345</f>
        <v>SI-06C4</v>
      </c>
      <c r="B575" s="57" t="str">
        <f>Def_Equipamentos!$C$4</f>
        <v>DI-BPMPkup</v>
      </c>
      <c r="C575" s="49"/>
      <c r="D575" s="58" t="str">
        <f t="shared" si="1"/>
        <v>SI-06C4:DI-BPMPkup</v>
      </c>
      <c r="E575" s="57" t="str">
        <f>Def_Locais_Racks_Trechos!$A$345</f>
        <v>SI-06C4</v>
      </c>
      <c r="F575" s="58" t="str">
        <f t="array" ref="F575">INDEX(Def_Locais_Racks_Trechos!$B$2:$B$1019, MATCH(E575, Def_Locais_Racks_Trechos!$A$2:$A$1019, 0), 1)</f>
        <v>Túnel (Anel)</v>
      </c>
      <c r="G575" s="59"/>
      <c r="H575" s="59"/>
      <c r="I575" s="59"/>
      <c r="J575" s="59"/>
      <c r="K575" s="59"/>
      <c r="L575" s="59"/>
      <c r="M575" s="59"/>
      <c r="N575" s="59"/>
      <c r="O575" s="59"/>
    </row>
    <row r="576" ht="15.75" customHeight="1">
      <c r="A576" s="57" t="str">
        <f>Def_SecSub!$A$346</f>
        <v>SI-06M1</v>
      </c>
      <c r="B576" s="57" t="str">
        <f>Def_Equipamentos!$C$4</f>
        <v>DI-BPMPkup</v>
      </c>
      <c r="C576" s="49"/>
      <c r="D576" s="58" t="str">
        <f t="shared" si="1"/>
        <v>SI-06M1:DI-BPMPkup</v>
      </c>
      <c r="E576" s="57" t="str">
        <f>Def_Locais_Racks_Trechos!$A$346</f>
        <v>SI-06M1</v>
      </c>
      <c r="F576" s="58" t="str">
        <f t="array" ref="F576">INDEX(Def_Locais_Racks_Trechos!$B$2:$B$1019, MATCH(E576, Def_Locais_Racks_Trechos!$A$2:$A$1019, 0), 1)</f>
        <v>Túnel (Anel)</v>
      </c>
      <c r="G576" s="59"/>
      <c r="H576" s="59"/>
      <c r="I576" s="59"/>
      <c r="J576" s="59"/>
      <c r="K576" s="59"/>
      <c r="L576" s="59"/>
      <c r="M576" s="59"/>
      <c r="N576" s="59"/>
      <c r="O576" s="59"/>
    </row>
    <row r="577" ht="15.75" customHeight="1">
      <c r="A577" s="57" t="str">
        <f>Def_SecSub!$A$347</f>
        <v>SI-06M2</v>
      </c>
      <c r="B577" s="57" t="str">
        <f>Def_Equipamentos!$C$4</f>
        <v>DI-BPMPkup</v>
      </c>
      <c r="C577" s="49"/>
      <c r="D577" s="58" t="str">
        <f t="shared" si="1"/>
        <v>SI-06M2:DI-BPMPkup</v>
      </c>
      <c r="E577" s="57" t="str">
        <f>Def_Locais_Racks_Trechos!$A$347</f>
        <v>SI-06M2</v>
      </c>
      <c r="F577" s="58" t="str">
        <f t="array" ref="F577">INDEX(Def_Locais_Racks_Trechos!$B$2:$B$1019, MATCH(E577, Def_Locais_Racks_Trechos!$A$2:$A$1019, 0), 1)</f>
        <v>Túnel (Anel)</v>
      </c>
      <c r="G577" s="59"/>
      <c r="H577" s="59"/>
      <c r="I577" s="59"/>
      <c r="J577" s="59"/>
      <c r="K577" s="59"/>
      <c r="L577" s="59"/>
      <c r="M577" s="59"/>
      <c r="N577" s="59"/>
      <c r="O577" s="59"/>
    </row>
    <row r="578" ht="15.75" customHeight="1">
      <c r="A578" s="57" t="str">
        <f>Def_SecSub!$A$348</f>
        <v>SI-07C1</v>
      </c>
      <c r="B578" s="57" t="str">
        <f>Def_Equipamentos!$C$4</f>
        <v>DI-BPMPkup</v>
      </c>
      <c r="C578" s="6">
        <v>1.0</v>
      </c>
      <c r="D578" s="58" t="str">
        <f t="shared" si="1"/>
        <v>SI-07C1:DI-BPMPkup-1</v>
      </c>
      <c r="E578" s="57" t="str">
        <f>Def_Locais_Racks_Trechos!$A$348</f>
        <v>SI-07C1</v>
      </c>
      <c r="F578" s="58" t="str">
        <f t="array" ref="F578">INDEX(Def_Locais_Racks_Trechos!$B$2:$B$1019, MATCH(E578, Def_Locais_Racks_Trechos!$A$2:$A$1019, 0), 1)</f>
        <v>Túnel (Anel)</v>
      </c>
      <c r="G578" s="59"/>
      <c r="H578" s="59"/>
      <c r="I578" s="59"/>
      <c r="J578" s="59"/>
      <c r="K578" s="59"/>
      <c r="L578" s="59"/>
      <c r="M578" s="59"/>
      <c r="N578" s="59"/>
      <c r="O578" s="59"/>
    </row>
    <row r="579" ht="15.75" customHeight="1">
      <c r="A579" s="57" t="str">
        <f>Def_SecSub!$A$348</f>
        <v>SI-07C1</v>
      </c>
      <c r="B579" s="57" t="str">
        <f>Def_Equipamentos!$C$4</f>
        <v>DI-BPMPkup</v>
      </c>
      <c r="C579" s="6">
        <v>2.0</v>
      </c>
      <c r="D579" s="58" t="str">
        <f t="shared" si="1"/>
        <v>SI-07C1:DI-BPMPkup-2</v>
      </c>
      <c r="E579" s="57" t="str">
        <f>Def_Locais_Racks_Trechos!$A$348</f>
        <v>SI-07C1</v>
      </c>
      <c r="F579" s="58" t="str">
        <f t="array" ref="F579">INDEX(Def_Locais_Racks_Trechos!$B$2:$B$1019, MATCH(E579, Def_Locais_Racks_Trechos!$A$2:$A$1019, 0), 1)</f>
        <v>Túnel (Anel)</v>
      </c>
      <c r="G579" s="59"/>
      <c r="H579" s="59"/>
      <c r="I579" s="59"/>
      <c r="J579" s="59"/>
      <c r="K579" s="59"/>
      <c r="L579" s="59"/>
      <c r="M579" s="59"/>
      <c r="N579" s="59"/>
      <c r="O579" s="59"/>
    </row>
    <row r="580" ht="15.75" customHeight="1">
      <c r="A580" s="57" t="str">
        <f>Def_SecSub!$A$349</f>
        <v>SI-07C2</v>
      </c>
      <c r="B580" s="57" t="str">
        <f>Def_Equipamentos!$C$4</f>
        <v>DI-BPMPkup</v>
      </c>
      <c r="C580" s="49"/>
      <c r="D580" s="58" t="str">
        <f t="shared" si="1"/>
        <v>SI-07C2:DI-BPMPkup</v>
      </c>
      <c r="E580" s="57" t="str">
        <f>Def_Locais_Racks_Trechos!$A$349</f>
        <v>SI-07C2</v>
      </c>
      <c r="F580" s="58" t="str">
        <f t="array" ref="F580">INDEX(Def_Locais_Racks_Trechos!$B$2:$B$1019, MATCH(E580, Def_Locais_Racks_Trechos!$A$2:$A$1019, 0), 1)</f>
        <v>Túnel (Anel)</v>
      </c>
      <c r="G580" s="59"/>
      <c r="H580" s="59"/>
      <c r="I580" s="59"/>
      <c r="J580" s="59"/>
      <c r="K580" s="59"/>
      <c r="L580" s="59"/>
      <c r="M580" s="59"/>
      <c r="N580" s="59"/>
      <c r="O580" s="59"/>
    </row>
    <row r="581" ht="15.75" customHeight="1">
      <c r="A581" s="57" t="str">
        <f>Def_SecSub!$A$350</f>
        <v>SI-07C3</v>
      </c>
      <c r="B581" s="57" t="str">
        <f>Def_Equipamentos!$C$4</f>
        <v>DI-BPMPkup</v>
      </c>
      <c r="C581" s="6">
        <v>1.0</v>
      </c>
      <c r="D581" s="58" t="str">
        <f t="shared" si="1"/>
        <v>SI-07C3:DI-BPMPkup-1</v>
      </c>
      <c r="E581" s="57" t="str">
        <f>Def_Locais_Racks_Trechos!$A$350</f>
        <v>SI-07C3</v>
      </c>
      <c r="F581" s="58" t="str">
        <f t="array" ref="F581">INDEX(Def_Locais_Racks_Trechos!$B$2:$B$1019, MATCH(E581, Def_Locais_Racks_Trechos!$A$2:$A$1019, 0), 1)</f>
        <v>Túnel (Anel)</v>
      </c>
      <c r="G581" s="59"/>
      <c r="H581" s="59"/>
      <c r="I581" s="59"/>
      <c r="J581" s="59"/>
      <c r="K581" s="59"/>
      <c r="L581" s="59"/>
      <c r="M581" s="59"/>
      <c r="N581" s="59"/>
      <c r="O581" s="59"/>
    </row>
    <row r="582" ht="15.75" customHeight="1">
      <c r="A582" s="57" t="str">
        <f>Def_SecSub!$A$350</f>
        <v>SI-07C3</v>
      </c>
      <c r="B582" s="57" t="str">
        <f>Def_Equipamentos!$C$4</f>
        <v>DI-BPMPkup</v>
      </c>
      <c r="C582" s="6">
        <v>2.0</v>
      </c>
      <c r="D582" s="58" t="str">
        <f t="shared" si="1"/>
        <v>SI-07C3:DI-BPMPkup-2</v>
      </c>
      <c r="E582" s="57" t="str">
        <f>Def_Locais_Racks_Trechos!$A$350</f>
        <v>SI-07C3</v>
      </c>
      <c r="F582" s="58" t="str">
        <f t="array" ref="F582">INDEX(Def_Locais_Racks_Trechos!$B$2:$B$1019, MATCH(E582, Def_Locais_Racks_Trechos!$A$2:$A$1019, 0), 1)</f>
        <v>Túnel (Anel)</v>
      </c>
      <c r="G582" s="59"/>
      <c r="H582" s="59"/>
      <c r="I582" s="59"/>
      <c r="J582" s="59"/>
      <c r="K582" s="59"/>
      <c r="L582" s="59"/>
      <c r="M582" s="59"/>
      <c r="N582" s="59"/>
      <c r="O582" s="59"/>
    </row>
    <row r="583" ht="15.75" customHeight="1">
      <c r="A583" s="57" t="str">
        <f>Def_SecSub!$A$351</f>
        <v>SI-07C4</v>
      </c>
      <c r="B583" s="57" t="str">
        <f>Def_Equipamentos!$C$4</f>
        <v>DI-BPMPkup</v>
      </c>
      <c r="C583" s="49"/>
      <c r="D583" s="58" t="str">
        <f t="shared" si="1"/>
        <v>SI-07C4:DI-BPMPkup</v>
      </c>
      <c r="E583" s="57" t="str">
        <f>Def_Locais_Racks_Trechos!$A$351</f>
        <v>SI-07C4</v>
      </c>
      <c r="F583" s="58" t="str">
        <f t="array" ref="F583">INDEX(Def_Locais_Racks_Trechos!$B$2:$B$1019, MATCH(E583, Def_Locais_Racks_Trechos!$A$2:$A$1019, 0), 1)</f>
        <v>Túnel (Anel)</v>
      </c>
      <c r="G583" s="59"/>
      <c r="H583" s="59"/>
      <c r="I583" s="59"/>
      <c r="J583" s="59"/>
      <c r="K583" s="59"/>
      <c r="L583" s="59"/>
      <c r="M583" s="59"/>
      <c r="N583" s="59"/>
      <c r="O583" s="59"/>
    </row>
    <row r="584" ht="15.75" customHeight="1">
      <c r="A584" s="57" t="str">
        <f>Def_SecSub!$A$352</f>
        <v>SI-07M1</v>
      </c>
      <c r="B584" s="57" t="str">
        <f>Def_Equipamentos!$C$4</f>
        <v>DI-BPMPkup</v>
      </c>
      <c r="C584" s="49"/>
      <c r="D584" s="58" t="str">
        <f t="shared" si="1"/>
        <v>SI-07M1:DI-BPMPkup</v>
      </c>
      <c r="E584" s="57" t="str">
        <f>Def_Locais_Racks_Trechos!$A$352</f>
        <v>SI-07M1</v>
      </c>
      <c r="F584" s="58" t="str">
        <f t="array" ref="F584">INDEX(Def_Locais_Racks_Trechos!$B$2:$B$1019, MATCH(E584, Def_Locais_Racks_Trechos!$A$2:$A$1019, 0), 1)</f>
        <v>Túnel (Anel)</v>
      </c>
      <c r="G584" s="59"/>
      <c r="H584" s="59"/>
      <c r="I584" s="59"/>
      <c r="J584" s="59"/>
      <c r="K584" s="59"/>
      <c r="L584" s="59"/>
      <c r="M584" s="59"/>
      <c r="N584" s="59"/>
      <c r="O584" s="59"/>
    </row>
    <row r="585" ht="15.75" customHeight="1">
      <c r="A585" s="57" t="str">
        <f>Def_SecSub!$A$353</f>
        <v>SI-07M2</v>
      </c>
      <c r="B585" s="57" t="str">
        <f>Def_Equipamentos!$C$4</f>
        <v>DI-BPMPkup</v>
      </c>
      <c r="C585" s="49"/>
      <c r="D585" s="58" t="str">
        <f t="shared" si="1"/>
        <v>SI-07M2:DI-BPMPkup</v>
      </c>
      <c r="E585" s="57" t="str">
        <f>Def_Locais_Racks_Trechos!$A$353</f>
        <v>SI-07M2</v>
      </c>
      <c r="F585" s="58" t="str">
        <f t="array" ref="F585">INDEX(Def_Locais_Racks_Trechos!$B$2:$B$1019, MATCH(E585, Def_Locais_Racks_Trechos!$A$2:$A$1019, 0), 1)</f>
        <v>Túnel (Anel)</v>
      </c>
      <c r="G585" s="59"/>
      <c r="H585" s="59"/>
      <c r="I585" s="59"/>
      <c r="J585" s="59"/>
      <c r="K585" s="59"/>
      <c r="L585" s="59"/>
      <c r="M585" s="59"/>
      <c r="N585" s="59"/>
      <c r="O585" s="59"/>
    </row>
    <row r="586" ht="15.75" customHeight="1">
      <c r="A586" s="57" t="str">
        <f>Def_SecSub!$A$354</f>
        <v>SI-08C1</v>
      </c>
      <c r="B586" s="57" t="str">
        <f>Def_Equipamentos!$C$4</f>
        <v>DI-BPMPkup</v>
      </c>
      <c r="C586" s="6">
        <v>1.0</v>
      </c>
      <c r="D586" s="58" t="str">
        <f t="shared" si="1"/>
        <v>SI-08C1:DI-BPMPkup-1</v>
      </c>
      <c r="E586" s="57" t="str">
        <f>Def_Locais_Racks_Trechos!$A$354</f>
        <v>SI-08C1</v>
      </c>
      <c r="F586" s="58" t="str">
        <f t="array" ref="F586">INDEX(Def_Locais_Racks_Trechos!$B$2:$B$1019, MATCH(E586, Def_Locais_Racks_Trechos!$A$2:$A$1019, 0), 1)</f>
        <v>Túnel (Anel)</v>
      </c>
      <c r="G586" s="59"/>
      <c r="H586" s="59"/>
      <c r="I586" s="59"/>
      <c r="J586" s="59"/>
      <c r="K586" s="59"/>
      <c r="L586" s="59"/>
      <c r="M586" s="59"/>
      <c r="N586" s="59"/>
      <c r="O586" s="59"/>
    </row>
    <row r="587" ht="15.75" customHeight="1">
      <c r="A587" s="57" t="str">
        <f>Def_SecSub!$A$354</f>
        <v>SI-08C1</v>
      </c>
      <c r="B587" s="57" t="str">
        <f>Def_Equipamentos!$C$4</f>
        <v>DI-BPMPkup</v>
      </c>
      <c r="C587" s="6">
        <v>2.0</v>
      </c>
      <c r="D587" s="58" t="str">
        <f t="shared" si="1"/>
        <v>SI-08C1:DI-BPMPkup-2</v>
      </c>
      <c r="E587" s="57" t="str">
        <f>Def_Locais_Racks_Trechos!$A$354</f>
        <v>SI-08C1</v>
      </c>
      <c r="F587" s="58" t="str">
        <f t="array" ref="F587">INDEX(Def_Locais_Racks_Trechos!$B$2:$B$1019, MATCH(E587, Def_Locais_Racks_Trechos!$A$2:$A$1019, 0), 1)</f>
        <v>Túnel (Anel)</v>
      </c>
      <c r="G587" s="59"/>
      <c r="H587" s="59"/>
      <c r="I587" s="59"/>
      <c r="J587" s="59"/>
      <c r="K587" s="59"/>
      <c r="L587" s="59"/>
      <c r="M587" s="59"/>
      <c r="N587" s="59"/>
      <c r="O587" s="59"/>
    </row>
    <row r="588" ht="15.75" customHeight="1">
      <c r="A588" s="57" t="str">
        <f>Def_SecSub!$A$355</f>
        <v>SI-08C2</v>
      </c>
      <c r="B588" s="57" t="str">
        <f>Def_Equipamentos!$C$4</f>
        <v>DI-BPMPkup</v>
      </c>
      <c r="C588" s="49"/>
      <c r="D588" s="58" t="str">
        <f t="shared" si="1"/>
        <v>SI-08C2:DI-BPMPkup</v>
      </c>
      <c r="E588" s="57" t="str">
        <f>Def_Locais_Racks_Trechos!$A$355</f>
        <v>SI-08C2</v>
      </c>
      <c r="F588" s="58" t="str">
        <f t="array" ref="F588">INDEX(Def_Locais_Racks_Trechos!$B$2:$B$1019, MATCH(E588, Def_Locais_Racks_Trechos!$A$2:$A$1019, 0), 1)</f>
        <v>Túnel (Anel)</v>
      </c>
      <c r="G588" s="59"/>
      <c r="H588" s="59"/>
      <c r="I588" s="59"/>
      <c r="J588" s="59"/>
      <c r="K588" s="59"/>
      <c r="L588" s="59"/>
      <c r="M588" s="59"/>
      <c r="N588" s="59"/>
      <c r="O588" s="59"/>
    </row>
    <row r="589" ht="15.75" customHeight="1">
      <c r="A589" s="57" t="str">
        <f>Def_SecSub!$A$356</f>
        <v>SI-08C3</v>
      </c>
      <c r="B589" s="57" t="str">
        <f>Def_Equipamentos!$C$4</f>
        <v>DI-BPMPkup</v>
      </c>
      <c r="C589" s="6">
        <v>1.0</v>
      </c>
      <c r="D589" s="58" t="str">
        <f t="shared" si="1"/>
        <v>SI-08C3:DI-BPMPkup-1</v>
      </c>
      <c r="E589" s="57" t="str">
        <f>Def_Locais_Racks_Trechos!$A$356</f>
        <v>SI-08C3</v>
      </c>
      <c r="F589" s="58" t="str">
        <f t="array" ref="F589">INDEX(Def_Locais_Racks_Trechos!$B$2:$B$1019, MATCH(E589, Def_Locais_Racks_Trechos!$A$2:$A$1019, 0), 1)</f>
        <v>Túnel (Anel)</v>
      </c>
      <c r="G589" s="59"/>
      <c r="H589" s="59"/>
      <c r="I589" s="59"/>
      <c r="J589" s="59"/>
      <c r="K589" s="59"/>
      <c r="L589" s="59"/>
      <c r="M589" s="59"/>
      <c r="N589" s="59"/>
      <c r="O589" s="59"/>
    </row>
    <row r="590" ht="15.75" customHeight="1">
      <c r="A590" s="57" t="str">
        <f>Def_SecSub!$A$356</f>
        <v>SI-08C3</v>
      </c>
      <c r="B590" s="57" t="str">
        <f>Def_Equipamentos!$C$4</f>
        <v>DI-BPMPkup</v>
      </c>
      <c r="C590" s="6">
        <v>2.0</v>
      </c>
      <c r="D590" s="58" t="str">
        <f t="shared" si="1"/>
        <v>SI-08C3:DI-BPMPkup-2</v>
      </c>
      <c r="E590" s="57" t="str">
        <f>Def_Locais_Racks_Trechos!$A$356</f>
        <v>SI-08C3</v>
      </c>
      <c r="F590" s="58" t="str">
        <f t="array" ref="F590">INDEX(Def_Locais_Racks_Trechos!$B$2:$B$1019, MATCH(E590, Def_Locais_Racks_Trechos!$A$2:$A$1019, 0), 1)</f>
        <v>Túnel (Anel)</v>
      </c>
      <c r="G590" s="59"/>
      <c r="H590" s="59"/>
      <c r="I590" s="59"/>
      <c r="J590" s="59"/>
      <c r="K590" s="59"/>
      <c r="L590" s="59"/>
      <c r="M590" s="59"/>
      <c r="N590" s="59"/>
      <c r="O590" s="59"/>
    </row>
    <row r="591" ht="15.75" customHeight="1">
      <c r="A591" s="57" t="str">
        <f>Def_SecSub!$A$357</f>
        <v>SI-08C4</v>
      </c>
      <c r="B591" s="57" t="str">
        <f>Def_Equipamentos!$C$4</f>
        <v>DI-BPMPkup</v>
      </c>
      <c r="C591" s="49"/>
      <c r="D591" s="58" t="str">
        <f t="shared" si="1"/>
        <v>SI-08C4:DI-BPMPkup</v>
      </c>
      <c r="E591" s="57" t="str">
        <f>Def_Locais_Racks_Trechos!$A$357</f>
        <v>SI-08C4</v>
      </c>
      <c r="F591" s="58" t="str">
        <f t="array" ref="F591">INDEX(Def_Locais_Racks_Trechos!$B$2:$B$1019, MATCH(E591, Def_Locais_Racks_Trechos!$A$2:$A$1019, 0), 1)</f>
        <v>Túnel (Anel)</v>
      </c>
      <c r="G591" s="59"/>
      <c r="H591" s="59"/>
      <c r="I591" s="59"/>
      <c r="J591" s="59"/>
      <c r="K591" s="59"/>
      <c r="L591" s="59"/>
      <c r="M591" s="59"/>
      <c r="N591" s="59"/>
      <c r="O591" s="59"/>
    </row>
    <row r="592" ht="15.75" customHeight="1">
      <c r="A592" s="57" t="str">
        <f>Def_SecSub!$A$358</f>
        <v>SI-08M1</v>
      </c>
      <c r="B592" s="57" t="str">
        <f>Def_Equipamentos!$C$4</f>
        <v>DI-BPMPkup</v>
      </c>
      <c r="C592" s="49"/>
      <c r="D592" s="58" t="str">
        <f t="shared" si="1"/>
        <v>SI-08M1:DI-BPMPkup</v>
      </c>
      <c r="E592" s="57" t="str">
        <f>Def_Locais_Racks_Trechos!$A$358</f>
        <v>SI-08M1</v>
      </c>
      <c r="F592" s="58" t="str">
        <f t="array" ref="F592">INDEX(Def_Locais_Racks_Trechos!$B$2:$B$1019, MATCH(E592, Def_Locais_Racks_Trechos!$A$2:$A$1019, 0), 1)</f>
        <v>Túnel (Anel)</v>
      </c>
      <c r="G592" s="59"/>
      <c r="H592" s="59"/>
      <c r="I592" s="59"/>
      <c r="J592" s="59"/>
      <c r="K592" s="59"/>
      <c r="L592" s="59"/>
      <c r="M592" s="59"/>
      <c r="N592" s="59"/>
      <c r="O592" s="59"/>
    </row>
    <row r="593" ht="15.75" customHeight="1">
      <c r="A593" s="57" t="str">
        <f>Def_SecSub!$A$359</f>
        <v>SI-08M2</v>
      </c>
      <c r="B593" s="57" t="str">
        <f>Def_Equipamentos!$C$4</f>
        <v>DI-BPMPkup</v>
      </c>
      <c r="C593" s="49"/>
      <c r="D593" s="58" t="str">
        <f t="shared" si="1"/>
        <v>SI-08M2:DI-BPMPkup</v>
      </c>
      <c r="E593" s="57" t="str">
        <f>Def_Locais_Racks_Trechos!$A$359</f>
        <v>SI-08M2</v>
      </c>
      <c r="F593" s="58" t="str">
        <f t="array" ref="F593">INDEX(Def_Locais_Racks_Trechos!$B$2:$B$1019, MATCH(E593, Def_Locais_Racks_Trechos!$A$2:$A$1019, 0), 1)</f>
        <v>Túnel (Anel)</v>
      </c>
      <c r="G593" s="59"/>
      <c r="H593" s="59"/>
      <c r="I593" s="59"/>
      <c r="J593" s="59"/>
      <c r="K593" s="59"/>
      <c r="L593" s="59"/>
      <c r="M593" s="59"/>
      <c r="N593" s="59"/>
      <c r="O593" s="59"/>
    </row>
    <row r="594" ht="15.75" customHeight="1">
      <c r="A594" s="57" t="str">
        <f>Def_SecSub!$A$360</f>
        <v>SI-09C1</v>
      </c>
      <c r="B594" s="57" t="str">
        <f>Def_Equipamentos!$C$4</f>
        <v>DI-BPMPkup</v>
      </c>
      <c r="C594" s="6">
        <v>1.0</v>
      </c>
      <c r="D594" s="58" t="str">
        <f t="shared" si="1"/>
        <v>SI-09C1:DI-BPMPkup-1</v>
      </c>
      <c r="E594" s="57" t="str">
        <f>Def_Locais_Racks_Trechos!$A$360</f>
        <v>SI-09C1</v>
      </c>
      <c r="F594" s="58" t="str">
        <f t="array" ref="F594">INDEX(Def_Locais_Racks_Trechos!$B$2:$B$1019, MATCH(E594, Def_Locais_Racks_Trechos!$A$2:$A$1019, 0), 1)</f>
        <v>Túnel (Anel)</v>
      </c>
      <c r="G594" s="59"/>
      <c r="H594" s="59"/>
      <c r="I594" s="59"/>
      <c r="J594" s="59"/>
      <c r="K594" s="59"/>
      <c r="L594" s="59"/>
      <c r="M594" s="59"/>
      <c r="N594" s="59"/>
      <c r="O594" s="59"/>
    </row>
    <row r="595" ht="15.75" customHeight="1">
      <c r="A595" s="57" t="str">
        <f>Def_SecSub!$A$360</f>
        <v>SI-09C1</v>
      </c>
      <c r="B595" s="57" t="str">
        <f>Def_Equipamentos!$C$4</f>
        <v>DI-BPMPkup</v>
      </c>
      <c r="C595" s="6">
        <v>2.0</v>
      </c>
      <c r="D595" s="58" t="str">
        <f t="shared" si="1"/>
        <v>SI-09C1:DI-BPMPkup-2</v>
      </c>
      <c r="E595" s="57" t="str">
        <f>Def_Locais_Racks_Trechos!$A$360</f>
        <v>SI-09C1</v>
      </c>
      <c r="F595" s="58" t="str">
        <f t="array" ref="F595">INDEX(Def_Locais_Racks_Trechos!$B$2:$B$1019, MATCH(E595, Def_Locais_Racks_Trechos!$A$2:$A$1019, 0), 1)</f>
        <v>Túnel (Anel)</v>
      </c>
      <c r="G595" s="59"/>
      <c r="H595" s="59"/>
      <c r="I595" s="59"/>
      <c r="J595" s="59"/>
      <c r="K595" s="59"/>
      <c r="L595" s="59"/>
      <c r="M595" s="59"/>
      <c r="N595" s="59"/>
      <c r="O595" s="59"/>
    </row>
    <row r="596" ht="15.75" customHeight="1">
      <c r="A596" s="57" t="str">
        <f>Def_SecSub!$A$361</f>
        <v>SI-09C2</v>
      </c>
      <c r="B596" s="57" t="str">
        <f>Def_Equipamentos!$C$4</f>
        <v>DI-BPMPkup</v>
      </c>
      <c r="C596" s="49"/>
      <c r="D596" s="58" t="str">
        <f t="shared" si="1"/>
        <v>SI-09C2:DI-BPMPkup</v>
      </c>
      <c r="E596" s="57" t="str">
        <f>Def_Locais_Racks_Trechos!$A$361</f>
        <v>SI-09C2</v>
      </c>
      <c r="F596" s="58" t="str">
        <f t="array" ref="F596">INDEX(Def_Locais_Racks_Trechos!$B$2:$B$1019, MATCH(E596, Def_Locais_Racks_Trechos!$A$2:$A$1019, 0), 1)</f>
        <v>Túnel (Anel)</v>
      </c>
      <c r="G596" s="59"/>
      <c r="H596" s="59"/>
      <c r="I596" s="59"/>
      <c r="J596" s="59"/>
      <c r="K596" s="59"/>
      <c r="L596" s="59"/>
      <c r="M596" s="59"/>
      <c r="N596" s="59"/>
      <c r="O596" s="59"/>
    </row>
    <row r="597" ht="15.75" customHeight="1">
      <c r="A597" s="57" t="str">
        <f>Def_SecSub!$A$362</f>
        <v>SI-09C3</v>
      </c>
      <c r="B597" s="57" t="str">
        <f>Def_Equipamentos!$C$4</f>
        <v>DI-BPMPkup</v>
      </c>
      <c r="C597" s="6">
        <v>1.0</v>
      </c>
      <c r="D597" s="58" t="str">
        <f t="shared" si="1"/>
        <v>SI-09C3:DI-BPMPkup-1</v>
      </c>
      <c r="E597" s="57" t="str">
        <f>Def_Locais_Racks_Trechos!$A$362</f>
        <v>SI-09C3</v>
      </c>
      <c r="F597" s="58" t="str">
        <f t="array" ref="F597">INDEX(Def_Locais_Racks_Trechos!$B$2:$B$1019, MATCH(E597, Def_Locais_Racks_Trechos!$A$2:$A$1019, 0), 1)</f>
        <v>Túnel (Anel)</v>
      </c>
      <c r="G597" s="59"/>
      <c r="H597" s="59"/>
      <c r="I597" s="59"/>
      <c r="J597" s="59"/>
      <c r="K597" s="59"/>
      <c r="L597" s="59"/>
      <c r="M597" s="59"/>
      <c r="N597" s="59"/>
      <c r="O597" s="59"/>
    </row>
    <row r="598" ht="15.75" customHeight="1">
      <c r="A598" s="57" t="str">
        <f>Def_SecSub!$A$362</f>
        <v>SI-09C3</v>
      </c>
      <c r="B598" s="57" t="str">
        <f>Def_Equipamentos!$C$4</f>
        <v>DI-BPMPkup</v>
      </c>
      <c r="C598" s="6">
        <v>2.0</v>
      </c>
      <c r="D598" s="58" t="str">
        <f t="shared" si="1"/>
        <v>SI-09C3:DI-BPMPkup-2</v>
      </c>
      <c r="E598" s="57" t="str">
        <f>Def_Locais_Racks_Trechos!$A$362</f>
        <v>SI-09C3</v>
      </c>
      <c r="F598" s="58" t="str">
        <f t="array" ref="F598">INDEX(Def_Locais_Racks_Trechos!$B$2:$B$1019, MATCH(E598, Def_Locais_Racks_Trechos!$A$2:$A$1019, 0), 1)</f>
        <v>Túnel (Anel)</v>
      </c>
      <c r="G598" s="59"/>
      <c r="H598" s="59"/>
      <c r="I598" s="59"/>
      <c r="J598" s="59"/>
      <c r="K598" s="59"/>
      <c r="L598" s="59"/>
      <c r="M598" s="59"/>
      <c r="N598" s="59"/>
      <c r="O598" s="59"/>
    </row>
    <row r="599" ht="15.75" customHeight="1">
      <c r="A599" s="57" t="str">
        <f>Def_SecSub!$A$363</f>
        <v>SI-09C4</v>
      </c>
      <c r="B599" s="57" t="str">
        <f>Def_Equipamentos!$C$4</f>
        <v>DI-BPMPkup</v>
      </c>
      <c r="C599" s="49"/>
      <c r="D599" s="58" t="str">
        <f t="shared" si="1"/>
        <v>SI-09C4:DI-BPMPkup</v>
      </c>
      <c r="E599" s="57" t="str">
        <f>Def_Locais_Racks_Trechos!$A$363</f>
        <v>SI-09C4</v>
      </c>
      <c r="F599" s="58" t="str">
        <f t="array" ref="F599">INDEX(Def_Locais_Racks_Trechos!$B$2:$B$1019, MATCH(E599, Def_Locais_Racks_Trechos!$A$2:$A$1019, 0), 1)</f>
        <v>Túnel (Anel)</v>
      </c>
      <c r="G599" s="59"/>
      <c r="H599" s="59"/>
      <c r="I599" s="59"/>
      <c r="J599" s="59"/>
      <c r="K599" s="59"/>
      <c r="L599" s="59"/>
      <c r="M599" s="59"/>
      <c r="N599" s="59"/>
      <c r="O599" s="59"/>
    </row>
    <row r="600" ht="15.75" customHeight="1">
      <c r="A600" s="57" t="str">
        <f>Def_SecSub!$A$364</f>
        <v>SI-09M1</v>
      </c>
      <c r="B600" s="57" t="str">
        <f>Def_Equipamentos!$C$4</f>
        <v>DI-BPMPkup</v>
      </c>
      <c r="C600" s="49"/>
      <c r="D600" s="58" t="str">
        <f t="shared" si="1"/>
        <v>SI-09M1:DI-BPMPkup</v>
      </c>
      <c r="E600" s="57" t="str">
        <f>Def_Locais_Racks_Trechos!$A$364</f>
        <v>SI-09M1</v>
      </c>
      <c r="F600" s="58" t="str">
        <f t="array" ref="F600">INDEX(Def_Locais_Racks_Trechos!$B$2:$B$1019, MATCH(E600, Def_Locais_Racks_Trechos!$A$2:$A$1019, 0), 1)</f>
        <v>Túnel (Anel)</v>
      </c>
      <c r="G600" s="59"/>
      <c r="H600" s="59"/>
      <c r="I600" s="59"/>
      <c r="J600" s="59"/>
      <c r="K600" s="59"/>
      <c r="L600" s="59"/>
      <c r="M600" s="59"/>
      <c r="N600" s="59"/>
      <c r="O600" s="59"/>
    </row>
    <row r="601" ht="15.75" customHeight="1">
      <c r="A601" s="57" t="str">
        <f>Def_SecSub!$A$365</f>
        <v>SI-09M2</v>
      </c>
      <c r="B601" s="57" t="str">
        <f>Def_Equipamentos!$C$4</f>
        <v>DI-BPMPkup</v>
      </c>
      <c r="C601" s="49"/>
      <c r="D601" s="58" t="str">
        <f t="shared" si="1"/>
        <v>SI-09M2:DI-BPMPkup</v>
      </c>
      <c r="E601" s="57" t="str">
        <f>Def_Locais_Racks_Trechos!$A$365</f>
        <v>SI-09M2</v>
      </c>
      <c r="F601" s="58" t="str">
        <f t="array" ref="F601">INDEX(Def_Locais_Racks_Trechos!$B$2:$B$1019, MATCH(E601, Def_Locais_Racks_Trechos!$A$2:$A$1019, 0), 1)</f>
        <v>Túnel (Anel)</v>
      </c>
      <c r="G601" s="59"/>
      <c r="H601" s="59"/>
      <c r="I601" s="59"/>
      <c r="J601" s="59"/>
      <c r="K601" s="59"/>
      <c r="L601" s="59"/>
      <c r="M601" s="59"/>
      <c r="N601" s="59"/>
      <c r="O601" s="59"/>
    </row>
    <row r="602" ht="15.75" customHeight="1">
      <c r="A602" s="57" t="str">
        <f>Def_SecSub!$A$366</f>
        <v>SI-10C1</v>
      </c>
      <c r="B602" s="57" t="str">
        <f>Def_Equipamentos!$C$4</f>
        <v>DI-BPMPkup</v>
      </c>
      <c r="C602" s="6">
        <v>1.0</v>
      </c>
      <c r="D602" s="58" t="str">
        <f t="shared" si="1"/>
        <v>SI-10C1:DI-BPMPkup-1</v>
      </c>
      <c r="E602" s="57" t="str">
        <f>Def_Locais_Racks_Trechos!$A$366</f>
        <v>SI-10C1</v>
      </c>
      <c r="F602" s="58" t="str">
        <f t="array" ref="F602">INDEX(Def_Locais_Racks_Trechos!$B$2:$B$1019, MATCH(E602, Def_Locais_Racks_Trechos!$A$2:$A$1019, 0), 1)</f>
        <v>Túnel (Anel)</v>
      </c>
      <c r="G602" s="59"/>
      <c r="H602" s="59"/>
      <c r="I602" s="59"/>
      <c r="J602" s="59"/>
      <c r="K602" s="59"/>
      <c r="L602" s="59"/>
      <c r="M602" s="59"/>
      <c r="N602" s="59"/>
      <c r="O602" s="59"/>
    </row>
    <row r="603" ht="15.75" customHeight="1">
      <c r="A603" s="57" t="str">
        <f>Def_SecSub!$A$366</f>
        <v>SI-10C1</v>
      </c>
      <c r="B603" s="57" t="str">
        <f>Def_Equipamentos!$C$4</f>
        <v>DI-BPMPkup</v>
      </c>
      <c r="C603" s="6">
        <v>2.0</v>
      </c>
      <c r="D603" s="58" t="str">
        <f t="shared" si="1"/>
        <v>SI-10C1:DI-BPMPkup-2</v>
      </c>
      <c r="E603" s="57" t="str">
        <f>Def_Locais_Racks_Trechos!$A$366</f>
        <v>SI-10C1</v>
      </c>
      <c r="F603" s="58" t="str">
        <f t="array" ref="F603">INDEX(Def_Locais_Racks_Trechos!$B$2:$B$1019, MATCH(E603, Def_Locais_Racks_Trechos!$A$2:$A$1019, 0), 1)</f>
        <v>Túnel (Anel)</v>
      </c>
      <c r="G603" s="59"/>
      <c r="H603" s="59"/>
      <c r="I603" s="59"/>
      <c r="J603" s="59"/>
      <c r="K603" s="59"/>
      <c r="L603" s="59"/>
      <c r="M603" s="59"/>
      <c r="N603" s="59"/>
      <c r="O603" s="59"/>
    </row>
    <row r="604" ht="15.75" customHeight="1">
      <c r="A604" s="57" t="str">
        <f>Def_SecSub!$A$367</f>
        <v>SI-10C2</v>
      </c>
      <c r="B604" s="57" t="str">
        <f>Def_Equipamentos!$C$4</f>
        <v>DI-BPMPkup</v>
      </c>
      <c r="C604" s="49"/>
      <c r="D604" s="58" t="str">
        <f t="shared" si="1"/>
        <v>SI-10C2:DI-BPMPkup</v>
      </c>
      <c r="E604" s="57" t="str">
        <f>Def_Locais_Racks_Trechos!$A$367</f>
        <v>SI-10C2</v>
      </c>
      <c r="F604" s="58" t="str">
        <f t="array" ref="F604">INDEX(Def_Locais_Racks_Trechos!$B$2:$B$1019, MATCH(E604, Def_Locais_Racks_Trechos!$A$2:$A$1019, 0), 1)</f>
        <v>Túnel (Anel)</v>
      </c>
      <c r="G604" s="59"/>
      <c r="H604" s="59"/>
      <c r="I604" s="59"/>
      <c r="J604" s="59"/>
      <c r="K604" s="59"/>
      <c r="L604" s="59"/>
      <c r="M604" s="59"/>
      <c r="N604" s="59"/>
      <c r="O604" s="59"/>
    </row>
    <row r="605" ht="15.75" customHeight="1">
      <c r="A605" s="57" t="str">
        <f>Def_SecSub!$A$368</f>
        <v>SI-10C3</v>
      </c>
      <c r="B605" s="57" t="str">
        <f>Def_Equipamentos!$C$4</f>
        <v>DI-BPMPkup</v>
      </c>
      <c r="C605" s="6">
        <v>1.0</v>
      </c>
      <c r="D605" s="58" t="str">
        <f t="shared" si="1"/>
        <v>SI-10C3:DI-BPMPkup-1</v>
      </c>
      <c r="E605" s="57" t="str">
        <f>Def_Locais_Racks_Trechos!$A$368</f>
        <v>SI-10C3</v>
      </c>
      <c r="F605" s="58" t="str">
        <f t="array" ref="F605">INDEX(Def_Locais_Racks_Trechos!$B$2:$B$1019, MATCH(E605, Def_Locais_Racks_Trechos!$A$2:$A$1019, 0), 1)</f>
        <v>Túnel (Anel)</v>
      </c>
      <c r="G605" s="59"/>
      <c r="H605" s="59"/>
      <c r="I605" s="59"/>
      <c r="J605" s="59"/>
      <c r="K605" s="59"/>
      <c r="L605" s="59"/>
      <c r="M605" s="59"/>
      <c r="N605" s="59"/>
      <c r="O605" s="59"/>
    </row>
    <row r="606" ht="15.75" customHeight="1">
      <c r="A606" s="57" t="str">
        <f>Def_SecSub!$A$368</f>
        <v>SI-10C3</v>
      </c>
      <c r="B606" s="57" t="str">
        <f>Def_Equipamentos!$C$4</f>
        <v>DI-BPMPkup</v>
      </c>
      <c r="C606" s="6">
        <v>2.0</v>
      </c>
      <c r="D606" s="58" t="str">
        <f t="shared" si="1"/>
        <v>SI-10C3:DI-BPMPkup-2</v>
      </c>
      <c r="E606" s="57" t="str">
        <f>Def_Locais_Racks_Trechos!$A$368</f>
        <v>SI-10C3</v>
      </c>
      <c r="F606" s="58" t="str">
        <f t="array" ref="F606">INDEX(Def_Locais_Racks_Trechos!$B$2:$B$1019, MATCH(E606, Def_Locais_Racks_Trechos!$A$2:$A$1019, 0), 1)</f>
        <v>Túnel (Anel)</v>
      </c>
      <c r="G606" s="59"/>
      <c r="H606" s="59"/>
      <c r="I606" s="59"/>
      <c r="J606" s="59"/>
      <c r="K606" s="59"/>
      <c r="L606" s="59"/>
      <c r="M606" s="59"/>
      <c r="N606" s="59"/>
      <c r="O606" s="59"/>
    </row>
    <row r="607" ht="15.75" customHeight="1">
      <c r="A607" s="57" t="str">
        <f>Def_SecSub!$A$369</f>
        <v>SI-10C4</v>
      </c>
      <c r="B607" s="57" t="str">
        <f>Def_Equipamentos!$C$4</f>
        <v>DI-BPMPkup</v>
      </c>
      <c r="C607" s="49"/>
      <c r="D607" s="58" t="str">
        <f t="shared" si="1"/>
        <v>SI-10C4:DI-BPMPkup</v>
      </c>
      <c r="E607" s="57" t="str">
        <f>Def_Locais_Racks_Trechos!$A$369</f>
        <v>SI-10C4</v>
      </c>
      <c r="F607" s="58" t="str">
        <f t="array" ref="F607">INDEX(Def_Locais_Racks_Trechos!$B$2:$B$1019, MATCH(E607, Def_Locais_Racks_Trechos!$A$2:$A$1019, 0), 1)</f>
        <v>Túnel (Anel)</v>
      </c>
      <c r="G607" s="59"/>
      <c r="H607" s="59"/>
      <c r="I607" s="59"/>
      <c r="J607" s="59"/>
      <c r="K607" s="59"/>
      <c r="L607" s="59"/>
      <c r="M607" s="59"/>
      <c r="N607" s="59"/>
      <c r="O607" s="59"/>
    </row>
    <row r="608" ht="15.75" customHeight="1">
      <c r="A608" s="57" t="str">
        <f>Def_SecSub!$A$370</f>
        <v>SI-10M1</v>
      </c>
      <c r="B608" s="57" t="str">
        <f>Def_Equipamentos!$C$4</f>
        <v>DI-BPMPkup</v>
      </c>
      <c r="C608" s="49"/>
      <c r="D608" s="58" t="str">
        <f t="shared" si="1"/>
        <v>SI-10M1:DI-BPMPkup</v>
      </c>
      <c r="E608" s="57" t="str">
        <f>Def_Locais_Racks_Trechos!$A$370</f>
        <v>SI-10M1</v>
      </c>
      <c r="F608" s="58" t="str">
        <f t="array" ref="F608">INDEX(Def_Locais_Racks_Trechos!$B$2:$B$1019, MATCH(E608, Def_Locais_Racks_Trechos!$A$2:$A$1019, 0), 1)</f>
        <v>Túnel (Anel)</v>
      </c>
      <c r="G608" s="59"/>
      <c r="H608" s="59"/>
      <c r="I608" s="59"/>
      <c r="J608" s="59"/>
      <c r="K608" s="59"/>
      <c r="L608" s="59"/>
      <c r="M608" s="59"/>
      <c r="N608" s="59"/>
      <c r="O608" s="59"/>
    </row>
    <row r="609" ht="15.75" customHeight="1">
      <c r="A609" s="57" t="str">
        <f>Def_SecSub!$A$371</f>
        <v>SI-10M2</v>
      </c>
      <c r="B609" s="57" t="str">
        <f>Def_Equipamentos!$C$4</f>
        <v>DI-BPMPkup</v>
      </c>
      <c r="C609" s="49"/>
      <c r="D609" s="58" t="str">
        <f t="shared" si="1"/>
        <v>SI-10M2:DI-BPMPkup</v>
      </c>
      <c r="E609" s="57" t="str">
        <f>Def_Locais_Racks_Trechos!$A$371</f>
        <v>SI-10M2</v>
      </c>
      <c r="F609" s="58" t="str">
        <f t="array" ref="F609">INDEX(Def_Locais_Racks_Trechos!$B$2:$B$1019, MATCH(E609, Def_Locais_Racks_Trechos!$A$2:$A$1019, 0), 1)</f>
        <v>Túnel (Anel)</v>
      </c>
      <c r="G609" s="59"/>
      <c r="H609" s="59"/>
      <c r="I609" s="59"/>
      <c r="J609" s="59"/>
      <c r="K609" s="59"/>
      <c r="L609" s="59"/>
      <c r="M609" s="59"/>
      <c r="N609" s="59"/>
      <c r="O609" s="59"/>
    </row>
    <row r="610" ht="15.75" customHeight="1">
      <c r="A610" s="57" t="str">
        <f>Def_SecSub!$A$372</f>
        <v>SI-11C1</v>
      </c>
      <c r="B610" s="57" t="str">
        <f>Def_Equipamentos!$C$4</f>
        <v>DI-BPMPkup</v>
      </c>
      <c r="C610" s="6">
        <v>1.0</v>
      </c>
      <c r="D610" s="58" t="str">
        <f t="shared" si="1"/>
        <v>SI-11C1:DI-BPMPkup-1</v>
      </c>
      <c r="E610" s="57" t="str">
        <f>Def_Locais_Racks_Trechos!$A$372</f>
        <v>SI-11C1</v>
      </c>
      <c r="F610" s="58" t="str">
        <f t="array" ref="F610">INDEX(Def_Locais_Racks_Trechos!$B$2:$B$1019, MATCH(E610, Def_Locais_Racks_Trechos!$A$2:$A$1019, 0), 1)</f>
        <v>Túnel (Anel)</v>
      </c>
      <c r="G610" s="59"/>
      <c r="H610" s="59"/>
      <c r="I610" s="59"/>
      <c r="J610" s="59"/>
      <c r="K610" s="59"/>
      <c r="L610" s="59"/>
      <c r="M610" s="59"/>
      <c r="N610" s="59"/>
      <c r="O610" s="59"/>
    </row>
    <row r="611" ht="15.75" customHeight="1">
      <c r="A611" s="57" t="str">
        <f>Def_SecSub!$A$372</f>
        <v>SI-11C1</v>
      </c>
      <c r="B611" s="57" t="str">
        <f>Def_Equipamentos!$C$4</f>
        <v>DI-BPMPkup</v>
      </c>
      <c r="C611" s="6">
        <v>2.0</v>
      </c>
      <c r="D611" s="58" t="str">
        <f t="shared" si="1"/>
        <v>SI-11C1:DI-BPMPkup-2</v>
      </c>
      <c r="E611" s="57" t="str">
        <f>Def_Locais_Racks_Trechos!$A$372</f>
        <v>SI-11C1</v>
      </c>
      <c r="F611" s="58" t="str">
        <f t="array" ref="F611">INDEX(Def_Locais_Racks_Trechos!$B$2:$B$1019, MATCH(E611, Def_Locais_Racks_Trechos!$A$2:$A$1019, 0), 1)</f>
        <v>Túnel (Anel)</v>
      </c>
      <c r="G611" s="59"/>
      <c r="H611" s="59"/>
      <c r="I611" s="59"/>
      <c r="J611" s="59"/>
      <c r="K611" s="59"/>
      <c r="L611" s="59"/>
      <c r="M611" s="59"/>
      <c r="N611" s="59"/>
      <c r="O611" s="59"/>
    </row>
    <row r="612" ht="15.75" customHeight="1">
      <c r="A612" s="57" t="str">
        <f>Def_SecSub!$A$373</f>
        <v>SI-11C2</v>
      </c>
      <c r="B612" s="57" t="str">
        <f>Def_Equipamentos!$C$4</f>
        <v>DI-BPMPkup</v>
      </c>
      <c r="C612" s="49"/>
      <c r="D612" s="58" t="str">
        <f t="shared" si="1"/>
        <v>SI-11C2:DI-BPMPkup</v>
      </c>
      <c r="E612" s="57" t="str">
        <f>Def_Locais_Racks_Trechos!$A$373</f>
        <v>SI-11C2</v>
      </c>
      <c r="F612" s="58" t="str">
        <f t="array" ref="F612">INDEX(Def_Locais_Racks_Trechos!$B$2:$B$1019, MATCH(E612, Def_Locais_Racks_Trechos!$A$2:$A$1019, 0), 1)</f>
        <v>Túnel (Anel)</v>
      </c>
      <c r="G612" s="59"/>
      <c r="H612" s="59"/>
      <c r="I612" s="59"/>
      <c r="J612" s="59"/>
      <c r="K612" s="59"/>
      <c r="L612" s="59"/>
      <c r="M612" s="59"/>
      <c r="N612" s="59"/>
      <c r="O612" s="59"/>
    </row>
    <row r="613" ht="15.75" customHeight="1">
      <c r="A613" s="57" t="str">
        <f>Def_SecSub!$A$374</f>
        <v>SI-11C3</v>
      </c>
      <c r="B613" s="57" t="str">
        <f>Def_Equipamentos!$C$4</f>
        <v>DI-BPMPkup</v>
      </c>
      <c r="C613" s="6">
        <v>1.0</v>
      </c>
      <c r="D613" s="58" t="str">
        <f t="shared" si="1"/>
        <v>SI-11C3:DI-BPMPkup-1</v>
      </c>
      <c r="E613" s="57" t="str">
        <f>Def_Locais_Racks_Trechos!$A$374</f>
        <v>SI-11C3</v>
      </c>
      <c r="F613" s="58" t="str">
        <f t="array" ref="F613">INDEX(Def_Locais_Racks_Trechos!$B$2:$B$1019, MATCH(E613, Def_Locais_Racks_Trechos!$A$2:$A$1019, 0), 1)</f>
        <v>Túnel (Anel)</v>
      </c>
      <c r="G613" s="59"/>
      <c r="H613" s="59"/>
      <c r="I613" s="59"/>
      <c r="J613" s="59"/>
      <c r="K613" s="59"/>
      <c r="L613" s="59"/>
      <c r="M613" s="59"/>
      <c r="N613" s="59"/>
      <c r="O613" s="59"/>
    </row>
    <row r="614" ht="15.75" customHeight="1">
      <c r="A614" s="57" t="str">
        <f>Def_SecSub!$A$374</f>
        <v>SI-11C3</v>
      </c>
      <c r="B614" s="57" t="str">
        <f>Def_Equipamentos!$C$4</f>
        <v>DI-BPMPkup</v>
      </c>
      <c r="C614" s="6">
        <v>2.0</v>
      </c>
      <c r="D614" s="58" t="str">
        <f t="shared" si="1"/>
        <v>SI-11C3:DI-BPMPkup-2</v>
      </c>
      <c r="E614" s="57" t="str">
        <f>Def_Locais_Racks_Trechos!$A$374</f>
        <v>SI-11C3</v>
      </c>
      <c r="F614" s="58" t="str">
        <f t="array" ref="F614">INDEX(Def_Locais_Racks_Trechos!$B$2:$B$1019, MATCH(E614, Def_Locais_Racks_Trechos!$A$2:$A$1019, 0), 1)</f>
        <v>Túnel (Anel)</v>
      </c>
      <c r="G614" s="59"/>
      <c r="H614" s="59"/>
      <c r="I614" s="59"/>
      <c r="J614" s="59"/>
      <c r="K614" s="59"/>
      <c r="L614" s="59"/>
      <c r="M614" s="59"/>
      <c r="N614" s="59"/>
      <c r="O614" s="59"/>
    </row>
    <row r="615" ht="15.75" customHeight="1">
      <c r="A615" s="57" t="str">
        <f>Def_SecSub!$A$375</f>
        <v>SI-11C4</v>
      </c>
      <c r="B615" s="57" t="str">
        <f>Def_Equipamentos!$C$4</f>
        <v>DI-BPMPkup</v>
      </c>
      <c r="C615" s="49"/>
      <c r="D615" s="58" t="str">
        <f t="shared" si="1"/>
        <v>SI-11C4:DI-BPMPkup</v>
      </c>
      <c r="E615" s="57" t="str">
        <f>Def_Locais_Racks_Trechos!$A$375</f>
        <v>SI-11C4</v>
      </c>
      <c r="F615" s="58" t="str">
        <f t="array" ref="F615">INDEX(Def_Locais_Racks_Trechos!$B$2:$B$1019, MATCH(E615, Def_Locais_Racks_Trechos!$A$2:$A$1019, 0), 1)</f>
        <v>Túnel (Anel)</v>
      </c>
      <c r="G615" s="59"/>
      <c r="H615" s="59"/>
      <c r="I615" s="59"/>
      <c r="J615" s="59"/>
      <c r="K615" s="59"/>
      <c r="L615" s="59"/>
      <c r="M615" s="59"/>
      <c r="N615" s="59"/>
      <c r="O615" s="59"/>
    </row>
    <row r="616" ht="15.75" customHeight="1">
      <c r="A616" s="57" t="str">
        <f>Def_SecSub!$A$376</f>
        <v>SI-11M1</v>
      </c>
      <c r="B616" s="57" t="str">
        <f>Def_Equipamentos!$C$4</f>
        <v>DI-BPMPkup</v>
      </c>
      <c r="C616" s="49"/>
      <c r="D616" s="58" t="str">
        <f t="shared" si="1"/>
        <v>SI-11M1:DI-BPMPkup</v>
      </c>
      <c r="E616" s="57" t="str">
        <f>Def_Locais_Racks_Trechos!$A$376</f>
        <v>SI-11M1</v>
      </c>
      <c r="F616" s="58" t="str">
        <f t="array" ref="F616">INDEX(Def_Locais_Racks_Trechos!$B$2:$B$1019, MATCH(E616, Def_Locais_Racks_Trechos!$A$2:$A$1019, 0), 1)</f>
        <v>Túnel (Anel)</v>
      </c>
      <c r="G616" s="59"/>
      <c r="H616" s="59"/>
      <c r="I616" s="59"/>
      <c r="J616" s="59"/>
      <c r="K616" s="59"/>
      <c r="L616" s="59"/>
      <c r="M616" s="59"/>
      <c r="N616" s="59"/>
      <c r="O616" s="59"/>
    </row>
    <row r="617" ht="15.75" customHeight="1">
      <c r="A617" s="57" t="str">
        <f>Def_SecSub!$A$377</f>
        <v>SI-11M2</v>
      </c>
      <c r="B617" s="57" t="str">
        <f>Def_Equipamentos!$C$4</f>
        <v>DI-BPMPkup</v>
      </c>
      <c r="C617" s="49"/>
      <c r="D617" s="58" t="str">
        <f t="shared" si="1"/>
        <v>SI-11M2:DI-BPMPkup</v>
      </c>
      <c r="E617" s="57" t="str">
        <f>Def_Locais_Racks_Trechos!$A$377</f>
        <v>SI-11M2</v>
      </c>
      <c r="F617" s="58" t="str">
        <f t="array" ref="F617">INDEX(Def_Locais_Racks_Trechos!$B$2:$B$1019, MATCH(E617, Def_Locais_Racks_Trechos!$A$2:$A$1019, 0), 1)</f>
        <v>Túnel (Anel)</v>
      </c>
      <c r="G617" s="59"/>
      <c r="H617" s="59"/>
      <c r="I617" s="59"/>
      <c r="J617" s="59"/>
      <c r="K617" s="59"/>
      <c r="L617" s="59"/>
      <c r="M617" s="59"/>
      <c r="N617" s="59"/>
      <c r="O617" s="59"/>
    </row>
    <row r="618" ht="15.75" customHeight="1">
      <c r="A618" s="57" t="str">
        <f>Def_SecSub!$A$378</f>
        <v>SI-12C1</v>
      </c>
      <c r="B618" s="57" t="str">
        <f>Def_Equipamentos!$C$4</f>
        <v>DI-BPMPkup</v>
      </c>
      <c r="C618" s="6">
        <v>1.0</v>
      </c>
      <c r="D618" s="58" t="str">
        <f t="shared" si="1"/>
        <v>SI-12C1:DI-BPMPkup-1</v>
      </c>
      <c r="E618" s="57" t="str">
        <f>Def_Locais_Racks_Trechos!$A$378</f>
        <v>SI-12C1</v>
      </c>
      <c r="F618" s="58" t="str">
        <f t="array" ref="F618">INDEX(Def_Locais_Racks_Trechos!$B$2:$B$1019, MATCH(E618, Def_Locais_Racks_Trechos!$A$2:$A$1019, 0), 1)</f>
        <v>Túnel (Anel)</v>
      </c>
      <c r="G618" s="59"/>
      <c r="H618" s="59"/>
      <c r="I618" s="59"/>
      <c r="J618" s="59"/>
      <c r="K618" s="59"/>
      <c r="L618" s="59"/>
      <c r="M618" s="59"/>
      <c r="N618" s="59"/>
      <c r="O618" s="59"/>
    </row>
    <row r="619" ht="15.75" customHeight="1">
      <c r="A619" s="57" t="str">
        <f>Def_SecSub!$A$378</f>
        <v>SI-12C1</v>
      </c>
      <c r="B619" s="57" t="str">
        <f>Def_Equipamentos!$C$4</f>
        <v>DI-BPMPkup</v>
      </c>
      <c r="C619" s="6">
        <v>2.0</v>
      </c>
      <c r="D619" s="58" t="str">
        <f t="shared" si="1"/>
        <v>SI-12C1:DI-BPMPkup-2</v>
      </c>
      <c r="E619" s="57" t="str">
        <f>Def_Locais_Racks_Trechos!$A$378</f>
        <v>SI-12C1</v>
      </c>
      <c r="F619" s="58" t="str">
        <f t="array" ref="F619">INDEX(Def_Locais_Racks_Trechos!$B$2:$B$1019, MATCH(E619, Def_Locais_Racks_Trechos!$A$2:$A$1019, 0), 1)</f>
        <v>Túnel (Anel)</v>
      </c>
      <c r="G619" s="59"/>
      <c r="H619" s="59"/>
      <c r="I619" s="59"/>
      <c r="J619" s="59"/>
      <c r="K619" s="59"/>
      <c r="L619" s="59"/>
      <c r="M619" s="59"/>
      <c r="N619" s="59"/>
      <c r="O619" s="59"/>
    </row>
    <row r="620" ht="15.75" customHeight="1">
      <c r="A620" s="57" t="str">
        <f>Def_SecSub!$A$379</f>
        <v>SI-12C2</v>
      </c>
      <c r="B620" s="57" t="str">
        <f>Def_Equipamentos!$C$4</f>
        <v>DI-BPMPkup</v>
      </c>
      <c r="C620" s="49"/>
      <c r="D620" s="58" t="str">
        <f t="shared" si="1"/>
        <v>SI-12C2:DI-BPMPkup</v>
      </c>
      <c r="E620" s="57" t="str">
        <f>Def_Locais_Racks_Trechos!$A$379</f>
        <v>SI-12C2</v>
      </c>
      <c r="F620" s="58" t="str">
        <f t="array" ref="F620">INDEX(Def_Locais_Racks_Trechos!$B$2:$B$1019, MATCH(E620, Def_Locais_Racks_Trechos!$A$2:$A$1019, 0), 1)</f>
        <v>Túnel (Anel)</v>
      </c>
      <c r="G620" s="59"/>
      <c r="H620" s="59"/>
      <c r="I620" s="59"/>
      <c r="J620" s="59"/>
      <c r="K620" s="59"/>
      <c r="L620" s="59"/>
      <c r="M620" s="59"/>
      <c r="N620" s="59"/>
      <c r="O620" s="59"/>
    </row>
    <row r="621" ht="15.75" customHeight="1">
      <c r="A621" s="57" t="str">
        <f>Def_SecSub!$A$380</f>
        <v>SI-12C3</v>
      </c>
      <c r="B621" s="57" t="str">
        <f>Def_Equipamentos!$C$4</f>
        <v>DI-BPMPkup</v>
      </c>
      <c r="C621" s="6">
        <v>1.0</v>
      </c>
      <c r="D621" s="58" t="str">
        <f t="shared" si="1"/>
        <v>SI-12C3:DI-BPMPkup-1</v>
      </c>
      <c r="E621" s="57" t="str">
        <f>Def_Locais_Racks_Trechos!$A$380</f>
        <v>SI-12C3</v>
      </c>
      <c r="F621" s="58" t="str">
        <f t="array" ref="F621">INDEX(Def_Locais_Racks_Trechos!$B$2:$B$1019, MATCH(E621, Def_Locais_Racks_Trechos!$A$2:$A$1019, 0), 1)</f>
        <v>Túnel (Anel)</v>
      </c>
      <c r="G621" s="59"/>
      <c r="H621" s="59"/>
      <c r="I621" s="59"/>
      <c r="J621" s="59"/>
      <c r="K621" s="59"/>
      <c r="L621" s="59"/>
      <c r="M621" s="59"/>
      <c r="N621" s="59"/>
      <c r="O621" s="59"/>
    </row>
    <row r="622" ht="15.75" customHeight="1">
      <c r="A622" s="57" t="str">
        <f>Def_SecSub!$A$380</f>
        <v>SI-12C3</v>
      </c>
      <c r="B622" s="57" t="str">
        <f>Def_Equipamentos!$C$4</f>
        <v>DI-BPMPkup</v>
      </c>
      <c r="C622" s="6">
        <v>2.0</v>
      </c>
      <c r="D622" s="58" t="str">
        <f t="shared" si="1"/>
        <v>SI-12C3:DI-BPMPkup-2</v>
      </c>
      <c r="E622" s="57" t="str">
        <f>Def_Locais_Racks_Trechos!$A$380</f>
        <v>SI-12C3</v>
      </c>
      <c r="F622" s="58" t="str">
        <f t="array" ref="F622">INDEX(Def_Locais_Racks_Trechos!$B$2:$B$1019, MATCH(E622, Def_Locais_Racks_Trechos!$A$2:$A$1019, 0), 1)</f>
        <v>Túnel (Anel)</v>
      </c>
      <c r="G622" s="59"/>
      <c r="H622" s="59"/>
      <c r="I622" s="59"/>
      <c r="J622" s="59"/>
      <c r="K622" s="59"/>
      <c r="L622" s="59"/>
      <c r="M622" s="59"/>
      <c r="N622" s="59"/>
      <c r="O622" s="59"/>
    </row>
    <row r="623" ht="15.75" customHeight="1">
      <c r="A623" s="57" t="str">
        <f>Def_SecSub!$A$381</f>
        <v>SI-12C4</v>
      </c>
      <c r="B623" s="57" t="str">
        <f>Def_Equipamentos!$C$4</f>
        <v>DI-BPMPkup</v>
      </c>
      <c r="C623" s="49"/>
      <c r="D623" s="58" t="str">
        <f t="shared" si="1"/>
        <v>SI-12C4:DI-BPMPkup</v>
      </c>
      <c r="E623" s="57" t="str">
        <f>Def_Locais_Racks_Trechos!$A$381</f>
        <v>SI-12C4</v>
      </c>
      <c r="F623" s="58" t="str">
        <f t="array" ref="F623">INDEX(Def_Locais_Racks_Trechos!$B$2:$B$1019, MATCH(E623, Def_Locais_Racks_Trechos!$A$2:$A$1019, 0), 1)</f>
        <v>Túnel (Anel)</v>
      </c>
      <c r="G623" s="59"/>
      <c r="H623" s="59"/>
      <c r="I623" s="59"/>
      <c r="J623" s="59"/>
      <c r="K623" s="59"/>
      <c r="L623" s="59"/>
      <c r="M623" s="59"/>
      <c r="N623" s="59"/>
      <c r="O623" s="59"/>
    </row>
    <row r="624" ht="15.75" customHeight="1">
      <c r="A624" s="57" t="str">
        <f>Def_SecSub!$A$382</f>
        <v>SI-12M1</v>
      </c>
      <c r="B624" s="57" t="str">
        <f>Def_Equipamentos!$C$4</f>
        <v>DI-BPMPkup</v>
      </c>
      <c r="C624" s="49"/>
      <c r="D624" s="58" t="str">
        <f t="shared" si="1"/>
        <v>SI-12M1:DI-BPMPkup</v>
      </c>
      <c r="E624" s="57" t="str">
        <f>Def_Locais_Racks_Trechos!$A$382</f>
        <v>SI-12M1</v>
      </c>
      <c r="F624" s="58" t="str">
        <f t="array" ref="F624">INDEX(Def_Locais_Racks_Trechos!$B$2:$B$1019, MATCH(E624, Def_Locais_Racks_Trechos!$A$2:$A$1019, 0), 1)</f>
        <v>Túnel (Anel)</v>
      </c>
      <c r="G624" s="59"/>
      <c r="H624" s="59"/>
      <c r="I624" s="59"/>
      <c r="J624" s="59"/>
      <c r="K624" s="59"/>
      <c r="L624" s="59"/>
      <c r="M624" s="59"/>
      <c r="N624" s="59"/>
      <c r="O624" s="59"/>
    </row>
    <row r="625" ht="15.75" customHeight="1">
      <c r="A625" s="57" t="str">
        <f>Def_SecSub!$A$383</f>
        <v>SI-12M2</v>
      </c>
      <c r="B625" s="57" t="str">
        <f>Def_Equipamentos!$C$4</f>
        <v>DI-BPMPkup</v>
      </c>
      <c r="C625" s="49"/>
      <c r="D625" s="58" t="str">
        <f t="shared" si="1"/>
        <v>SI-12M2:DI-BPMPkup</v>
      </c>
      <c r="E625" s="57" t="str">
        <f>Def_Locais_Racks_Trechos!$A$383</f>
        <v>SI-12M2</v>
      </c>
      <c r="F625" s="58" t="str">
        <f t="array" ref="F625">INDEX(Def_Locais_Racks_Trechos!$B$2:$B$1019, MATCH(E625, Def_Locais_Racks_Trechos!$A$2:$A$1019, 0), 1)</f>
        <v>Túnel (Anel)</v>
      </c>
      <c r="G625" s="59"/>
      <c r="H625" s="59"/>
      <c r="I625" s="59"/>
      <c r="J625" s="59"/>
      <c r="K625" s="59"/>
      <c r="L625" s="59"/>
      <c r="M625" s="59"/>
      <c r="N625" s="59"/>
      <c r="O625" s="59"/>
    </row>
    <row r="626" ht="15.75" customHeight="1">
      <c r="A626" s="57" t="str">
        <f>Def_SecSub!$A$384</f>
        <v>SI-13C1</v>
      </c>
      <c r="B626" s="57" t="str">
        <f>Def_Equipamentos!$C$4</f>
        <v>DI-BPMPkup</v>
      </c>
      <c r="C626" s="6">
        <v>1.0</v>
      </c>
      <c r="D626" s="58" t="str">
        <f t="shared" si="1"/>
        <v>SI-13C1:DI-BPMPkup-1</v>
      </c>
      <c r="E626" s="57" t="str">
        <f>Def_Locais_Racks_Trechos!$A$384</f>
        <v>SI-13C1</v>
      </c>
      <c r="F626" s="58" t="str">
        <f t="array" ref="F626">INDEX(Def_Locais_Racks_Trechos!$B$2:$B$1019, MATCH(E626, Def_Locais_Racks_Trechos!$A$2:$A$1019, 0), 1)</f>
        <v>Túnel (Anel)</v>
      </c>
      <c r="G626" s="59"/>
      <c r="H626" s="59"/>
      <c r="I626" s="59"/>
      <c r="J626" s="59"/>
      <c r="K626" s="59"/>
      <c r="L626" s="59"/>
      <c r="M626" s="59"/>
      <c r="N626" s="59"/>
      <c r="O626" s="59"/>
    </row>
    <row r="627" ht="15.75" customHeight="1">
      <c r="A627" s="57" t="str">
        <f>Def_SecSub!$A$384</f>
        <v>SI-13C1</v>
      </c>
      <c r="B627" s="57" t="str">
        <f>Def_Equipamentos!$C$4</f>
        <v>DI-BPMPkup</v>
      </c>
      <c r="C627" s="6">
        <v>2.0</v>
      </c>
      <c r="D627" s="58" t="str">
        <f t="shared" si="1"/>
        <v>SI-13C1:DI-BPMPkup-2</v>
      </c>
      <c r="E627" s="57" t="str">
        <f>Def_Locais_Racks_Trechos!$A$384</f>
        <v>SI-13C1</v>
      </c>
      <c r="F627" s="58" t="str">
        <f t="array" ref="F627">INDEX(Def_Locais_Racks_Trechos!$B$2:$B$1019, MATCH(E627, Def_Locais_Racks_Trechos!$A$2:$A$1019, 0), 1)</f>
        <v>Túnel (Anel)</v>
      </c>
      <c r="G627" s="59"/>
      <c r="H627" s="59"/>
      <c r="I627" s="59"/>
      <c r="J627" s="59"/>
      <c r="K627" s="59"/>
      <c r="L627" s="59"/>
      <c r="M627" s="59"/>
      <c r="N627" s="59"/>
      <c r="O627" s="59"/>
    </row>
    <row r="628" ht="15.75" customHeight="1">
      <c r="A628" s="57" t="str">
        <f>Def_SecSub!$A$385</f>
        <v>SI-13C2</v>
      </c>
      <c r="B628" s="57" t="str">
        <f>Def_Equipamentos!$C$4</f>
        <v>DI-BPMPkup</v>
      </c>
      <c r="C628" s="49"/>
      <c r="D628" s="58" t="str">
        <f t="shared" si="1"/>
        <v>SI-13C2:DI-BPMPkup</v>
      </c>
      <c r="E628" s="57" t="str">
        <f>Def_Locais_Racks_Trechos!$A$385</f>
        <v>SI-13C2</v>
      </c>
      <c r="F628" s="58" t="str">
        <f t="array" ref="F628">INDEX(Def_Locais_Racks_Trechos!$B$2:$B$1019, MATCH(E628, Def_Locais_Racks_Trechos!$A$2:$A$1019, 0), 1)</f>
        <v>Túnel (Anel)</v>
      </c>
      <c r="G628" s="59"/>
      <c r="H628" s="59"/>
      <c r="I628" s="59"/>
      <c r="J628" s="59"/>
      <c r="K628" s="59"/>
      <c r="L628" s="59"/>
      <c r="M628" s="59"/>
      <c r="N628" s="59"/>
      <c r="O628" s="59"/>
    </row>
    <row r="629" ht="15.75" customHeight="1">
      <c r="A629" s="57" t="str">
        <f>Def_SecSub!$A$386</f>
        <v>SI-13C3</v>
      </c>
      <c r="B629" s="57" t="str">
        <f>Def_Equipamentos!$C$4</f>
        <v>DI-BPMPkup</v>
      </c>
      <c r="C629" s="6">
        <v>1.0</v>
      </c>
      <c r="D629" s="58" t="str">
        <f t="shared" si="1"/>
        <v>SI-13C3:DI-BPMPkup-1</v>
      </c>
      <c r="E629" s="57" t="str">
        <f>Def_Locais_Racks_Trechos!$A$386</f>
        <v>SI-13C3</v>
      </c>
      <c r="F629" s="58" t="str">
        <f t="array" ref="F629">INDEX(Def_Locais_Racks_Trechos!$B$2:$B$1019, MATCH(E629, Def_Locais_Racks_Trechos!$A$2:$A$1019, 0), 1)</f>
        <v>Túnel (Anel)</v>
      </c>
      <c r="G629" s="59"/>
      <c r="H629" s="59"/>
      <c r="I629" s="59"/>
      <c r="J629" s="59"/>
      <c r="K629" s="59"/>
      <c r="L629" s="59"/>
      <c r="M629" s="59"/>
      <c r="N629" s="59"/>
      <c r="O629" s="59"/>
    </row>
    <row r="630" ht="15.75" customHeight="1">
      <c r="A630" s="57" t="str">
        <f>Def_SecSub!$A$386</f>
        <v>SI-13C3</v>
      </c>
      <c r="B630" s="57" t="str">
        <f>Def_Equipamentos!$C$4</f>
        <v>DI-BPMPkup</v>
      </c>
      <c r="C630" s="6">
        <v>2.0</v>
      </c>
      <c r="D630" s="58" t="str">
        <f t="shared" si="1"/>
        <v>SI-13C3:DI-BPMPkup-2</v>
      </c>
      <c r="E630" s="57" t="str">
        <f>Def_Locais_Racks_Trechos!$A$386</f>
        <v>SI-13C3</v>
      </c>
      <c r="F630" s="58" t="str">
        <f t="array" ref="F630">INDEX(Def_Locais_Racks_Trechos!$B$2:$B$1019, MATCH(E630, Def_Locais_Racks_Trechos!$A$2:$A$1019, 0), 1)</f>
        <v>Túnel (Anel)</v>
      </c>
      <c r="G630" s="59"/>
      <c r="H630" s="59"/>
      <c r="I630" s="59"/>
      <c r="J630" s="59"/>
      <c r="K630" s="59"/>
      <c r="L630" s="59"/>
      <c r="M630" s="59"/>
      <c r="N630" s="59"/>
      <c r="O630" s="59"/>
    </row>
    <row r="631" ht="15.75" customHeight="1">
      <c r="A631" s="57" t="str">
        <f>Def_SecSub!$A$387</f>
        <v>SI-13C4</v>
      </c>
      <c r="B631" s="57" t="str">
        <f>Def_Equipamentos!$C$4</f>
        <v>DI-BPMPkup</v>
      </c>
      <c r="C631" s="49"/>
      <c r="D631" s="58" t="str">
        <f t="shared" si="1"/>
        <v>SI-13C4:DI-BPMPkup</v>
      </c>
      <c r="E631" s="57" t="str">
        <f>Def_Locais_Racks_Trechos!$A$387</f>
        <v>SI-13C4</v>
      </c>
      <c r="F631" s="58" t="str">
        <f t="array" ref="F631">INDEX(Def_Locais_Racks_Trechos!$B$2:$B$1019, MATCH(E631, Def_Locais_Racks_Trechos!$A$2:$A$1019, 0), 1)</f>
        <v>Túnel (Anel)</v>
      </c>
      <c r="G631" s="59"/>
      <c r="H631" s="59"/>
      <c r="I631" s="59"/>
      <c r="J631" s="59"/>
      <c r="K631" s="59"/>
      <c r="L631" s="59"/>
      <c r="M631" s="59"/>
      <c r="N631" s="59"/>
      <c r="O631" s="59"/>
    </row>
    <row r="632" ht="15.75" customHeight="1">
      <c r="A632" s="57" t="str">
        <f>Def_SecSub!$A$388</f>
        <v>SI-13M1</v>
      </c>
      <c r="B632" s="57" t="str">
        <f>Def_Equipamentos!$C$4</f>
        <v>DI-BPMPkup</v>
      </c>
      <c r="C632" s="49"/>
      <c r="D632" s="58" t="str">
        <f t="shared" si="1"/>
        <v>SI-13M1:DI-BPMPkup</v>
      </c>
      <c r="E632" s="57" t="str">
        <f>Def_Locais_Racks_Trechos!$A$388</f>
        <v>SI-13M1</v>
      </c>
      <c r="F632" s="58" t="str">
        <f t="array" ref="F632">INDEX(Def_Locais_Racks_Trechos!$B$2:$B$1019, MATCH(E632, Def_Locais_Racks_Trechos!$A$2:$A$1019, 0), 1)</f>
        <v>Túnel (Anel)</v>
      </c>
      <c r="G632" s="59"/>
      <c r="H632" s="59"/>
      <c r="I632" s="59"/>
      <c r="J632" s="59"/>
      <c r="K632" s="59"/>
      <c r="L632" s="59"/>
      <c r="M632" s="59"/>
      <c r="N632" s="59"/>
      <c r="O632" s="59"/>
    </row>
    <row r="633" ht="15.75" customHeight="1">
      <c r="A633" s="57" t="str">
        <f>Def_SecSub!$A$389</f>
        <v>SI-13M2</v>
      </c>
      <c r="B633" s="57" t="str">
        <f>Def_Equipamentos!$C$4</f>
        <v>DI-BPMPkup</v>
      </c>
      <c r="C633" s="49"/>
      <c r="D633" s="58" t="str">
        <f t="shared" si="1"/>
        <v>SI-13M2:DI-BPMPkup</v>
      </c>
      <c r="E633" s="57" t="str">
        <f>Def_Locais_Racks_Trechos!$A$389</f>
        <v>SI-13M2</v>
      </c>
      <c r="F633" s="58" t="str">
        <f t="array" ref="F633">INDEX(Def_Locais_Racks_Trechos!$B$2:$B$1019, MATCH(E633, Def_Locais_Racks_Trechos!$A$2:$A$1019, 0), 1)</f>
        <v>Túnel (Anel)</v>
      </c>
      <c r="G633" s="59"/>
      <c r="H633" s="59"/>
      <c r="I633" s="59"/>
      <c r="J633" s="59"/>
      <c r="K633" s="59"/>
      <c r="L633" s="59"/>
      <c r="M633" s="59"/>
      <c r="N633" s="59"/>
      <c r="O633" s="59"/>
    </row>
    <row r="634" ht="15.75" customHeight="1">
      <c r="A634" s="57" t="str">
        <f>Def_SecSub!$A$390</f>
        <v>SI-14C1</v>
      </c>
      <c r="B634" s="57" t="str">
        <f>Def_Equipamentos!$C$4</f>
        <v>DI-BPMPkup</v>
      </c>
      <c r="C634" s="6">
        <v>1.0</v>
      </c>
      <c r="D634" s="58" t="str">
        <f t="shared" si="1"/>
        <v>SI-14C1:DI-BPMPkup-1</v>
      </c>
      <c r="E634" s="57" t="str">
        <f>Def_Locais_Racks_Trechos!$A$390</f>
        <v>SI-14C1</v>
      </c>
      <c r="F634" s="58" t="str">
        <f t="array" ref="F634">INDEX(Def_Locais_Racks_Trechos!$B$2:$B$1019, MATCH(E634, Def_Locais_Racks_Trechos!$A$2:$A$1019, 0), 1)</f>
        <v>Túnel (Anel)</v>
      </c>
      <c r="G634" s="59"/>
      <c r="H634" s="59"/>
      <c r="I634" s="59"/>
      <c r="J634" s="59"/>
      <c r="K634" s="59"/>
      <c r="L634" s="59"/>
      <c r="M634" s="59"/>
      <c r="N634" s="59"/>
      <c r="O634" s="59"/>
    </row>
    <row r="635" ht="15.75" customHeight="1">
      <c r="A635" s="57" t="str">
        <f>Def_SecSub!$A$390</f>
        <v>SI-14C1</v>
      </c>
      <c r="B635" s="57" t="str">
        <f>Def_Equipamentos!$C$4</f>
        <v>DI-BPMPkup</v>
      </c>
      <c r="C635" s="6">
        <v>2.0</v>
      </c>
      <c r="D635" s="58" t="str">
        <f t="shared" si="1"/>
        <v>SI-14C1:DI-BPMPkup-2</v>
      </c>
      <c r="E635" s="57" t="str">
        <f>Def_Locais_Racks_Trechos!$A$390</f>
        <v>SI-14C1</v>
      </c>
      <c r="F635" s="58" t="str">
        <f t="array" ref="F635">INDEX(Def_Locais_Racks_Trechos!$B$2:$B$1019, MATCH(E635, Def_Locais_Racks_Trechos!$A$2:$A$1019, 0), 1)</f>
        <v>Túnel (Anel)</v>
      </c>
      <c r="G635" s="59"/>
      <c r="H635" s="59"/>
      <c r="I635" s="59"/>
      <c r="J635" s="59"/>
      <c r="K635" s="59"/>
      <c r="L635" s="59"/>
      <c r="M635" s="59"/>
      <c r="N635" s="59"/>
      <c r="O635" s="59"/>
    </row>
    <row r="636" ht="15.75" customHeight="1">
      <c r="A636" s="57" t="str">
        <f>Def_SecSub!$A$391</f>
        <v>SI-14C2</v>
      </c>
      <c r="B636" s="57" t="str">
        <f>Def_Equipamentos!$C$4</f>
        <v>DI-BPMPkup</v>
      </c>
      <c r="C636" s="49"/>
      <c r="D636" s="58" t="str">
        <f t="shared" si="1"/>
        <v>SI-14C2:DI-BPMPkup</v>
      </c>
      <c r="E636" s="57" t="str">
        <f>Def_Locais_Racks_Trechos!$A$391</f>
        <v>SI-14C2</v>
      </c>
      <c r="F636" s="58" t="str">
        <f t="array" ref="F636">INDEX(Def_Locais_Racks_Trechos!$B$2:$B$1019, MATCH(E636, Def_Locais_Racks_Trechos!$A$2:$A$1019, 0), 1)</f>
        <v>Túnel (Anel)</v>
      </c>
      <c r="G636" s="59"/>
      <c r="H636" s="59"/>
      <c r="I636" s="59"/>
      <c r="J636" s="59"/>
      <c r="K636" s="59"/>
      <c r="L636" s="59"/>
      <c r="M636" s="59"/>
      <c r="N636" s="59"/>
      <c r="O636" s="59"/>
    </row>
    <row r="637" ht="15.75" customHeight="1">
      <c r="A637" s="57" t="str">
        <f>Def_SecSub!$A$392</f>
        <v>SI-14C3</v>
      </c>
      <c r="B637" s="57" t="str">
        <f>Def_Equipamentos!$C$4</f>
        <v>DI-BPMPkup</v>
      </c>
      <c r="C637" s="6">
        <v>1.0</v>
      </c>
      <c r="D637" s="58" t="str">
        <f t="shared" si="1"/>
        <v>SI-14C3:DI-BPMPkup-1</v>
      </c>
      <c r="E637" s="57" t="str">
        <f>Def_Locais_Racks_Trechos!$A$392</f>
        <v>SI-14C3</v>
      </c>
      <c r="F637" s="58" t="str">
        <f t="array" ref="F637">INDEX(Def_Locais_Racks_Trechos!$B$2:$B$1019, MATCH(E637, Def_Locais_Racks_Trechos!$A$2:$A$1019, 0), 1)</f>
        <v>Túnel (Anel)</v>
      </c>
      <c r="G637" s="59"/>
      <c r="H637" s="59"/>
      <c r="I637" s="59"/>
      <c r="J637" s="59"/>
      <c r="K637" s="59"/>
      <c r="L637" s="59"/>
      <c r="M637" s="59"/>
      <c r="N637" s="59"/>
      <c r="O637" s="59"/>
    </row>
    <row r="638" ht="15.75" customHeight="1">
      <c r="A638" s="57" t="str">
        <f>Def_SecSub!$A$392</f>
        <v>SI-14C3</v>
      </c>
      <c r="B638" s="57" t="str">
        <f>Def_Equipamentos!$C$4</f>
        <v>DI-BPMPkup</v>
      </c>
      <c r="C638" s="6">
        <v>2.0</v>
      </c>
      <c r="D638" s="58" t="str">
        <f t="shared" si="1"/>
        <v>SI-14C3:DI-BPMPkup-2</v>
      </c>
      <c r="E638" s="57" t="str">
        <f>Def_Locais_Racks_Trechos!$A$392</f>
        <v>SI-14C3</v>
      </c>
      <c r="F638" s="58" t="str">
        <f t="array" ref="F638">INDEX(Def_Locais_Racks_Trechos!$B$2:$B$1019, MATCH(E638, Def_Locais_Racks_Trechos!$A$2:$A$1019, 0), 1)</f>
        <v>Túnel (Anel)</v>
      </c>
      <c r="G638" s="59"/>
      <c r="H638" s="59"/>
      <c r="I638" s="59"/>
      <c r="J638" s="59"/>
      <c r="K638" s="59"/>
      <c r="L638" s="59"/>
      <c r="M638" s="59"/>
      <c r="N638" s="59"/>
      <c r="O638" s="59"/>
    </row>
    <row r="639" ht="15.75" customHeight="1">
      <c r="A639" s="57" t="str">
        <f>Def_SecSub!$A$393</f>
        <v>SI-14C4</v>
      </c>
      <c r="B639" s="57" t="str">
        <f>Def_Equipamentos!$C$4</f>
        <v>DI-BPMPkup</v>
      </c>
      <c r="C639" s="49"/>
      <c r="D639" s="58" t="str">
        <f t="shared" si="1"/>
        <v>SI-14C4:DI-BPMPkup</v>
      </c>
      <c r="E639" s="57" t="str">
        <f>Def_Locais_Racks_Trechos!$A$393</f>
        <v>SI-14C4</v>
      </c>
      <c r="F639" s="58" t="str">
        <f t="array" ref="F639">INDEX(Def_Locais_Racks_Trechos!$B$2:$B$1019, MATCH(E639, Def_Locais_Racks_Trechos!$A$2:$A$1019, 0), 1)</f>
        <v>Túnel (Anel)</v>
      </c>
      <c r="G639" s="59"/>
      <c r="H639" s="59"/>
      <c r="I639" s="59"/>
      <c r="J639" s="59"/>
      <c r="K639" s="59"/>
      <c r="L639" s="59"/>
      <c r="M639" s="59"/>
      <c r="N639" s="59"/>
      <c r="O639" s="59"/>
    </row>
    <row r="640" ht="15.75" customHeight="1">
      <c r="A640" s="57" t="str">
        <f>Def_SecSub!$A$394</f>
        <v>SI-14M1</v>
      </c>
      <c r="B640" s="57" t="str">
        <f>Def_Equipamentos!$C$4</f>
        <v>DI-BPMPkup</v>
      </c>
      <c r="C640" s="49"/>
      <c r="D640" s="58" t="str">
        <f t="shared" si="1"/>
        <v>SI-14M1:DI-BPMPkup</v>
      </c>
      <c r="E640" s="57" t="str">
        <f>Def_Locais_Racks_Trechos!$A$394</f>
        <v>SI-14M1</v>
      </c>
      <c r="F640" s="58" t="str">
        <f t="array" ref="F640">INDEX(Def_Locais_Racks_Trechos!$B$2:$B$1019, MATCH(E640, Def_Locais_Racks_Trechos!$A$2:$A$1019, 0), 1)</f>
        <v>Túnel (Anel)</v>
      </c>
      <c r="G640" s="59"/>
      <c r="H640" s="59"/>
      <c r="I640" s="59"/>
      <c r="J640" s="59"/>
      <c r="K640" s="59"/>
      <c r="L640" s="59"/>
      <c r="M640" s="59"/>
      <c r="N640" s="59"/>
      <c r="O640" s="59"/>
    </row>
    <row r="641" ht="15.75" customHeight="1">
      <c r="A641" s="57" t="str">
        <f>Def_SecSub!$A$395</f>
        <v>SI-14M2</v>
      </c>
      <c r="B641" s="57" t="str">
        <f>Def_Equipamentos!$C$4</f>
        <v>DI-BPMPkup</v>
      </c>
      <c r="C641" s="49"/>
      <c r="D641" s="58" t="str">
        <f t="shared" si="1"/>
        <v>SI-14M2:DI-BPMPkup</v>
      </c>
      <c r="E641" s="57" t="str">
        <f>Def_Locais_Racks_Trechos!$A$395</f>
        <v>SI-14M2</v>
      </c>
      <c r="F641" s="58" t="str">
        <f t="array" ref="F641">INDEX(Def_Locais_Racks_Trechos!$B$2:$B$1019, MATCH(E641, Def_Locais_Racks_Trechos!$A$2:$A$1019, 0), 1)</f>
        <v>Túnel (Anel)</v>
      </c>
      <c r="G641" s="59"/>
      <c r="H641" s="59"/>
      <c r="I641" s="59"/>
      <c r="J641" s="59"/>
      <c r="K641" s="59"/>
      <c r="L641" s="59"/>
      <c r="M641" s="59"/>
      <c r="N641" s="59"/>
      <c r="O641" s="59"/>
    </row>
    <row r="642" ht="15.75" customHeight="1">
      <c r="A642" s="57" t="str">
        <f>Def_SecSub!$A$396</f>
        <v>SI-15C1</v>
      </c>
      <c r="B642" s="57" t="str">
        <f>Def_Equipamentos!$C$4</f>
        <v>DI-BPMPkup</v>
      </c>
      <c r="C642" s="6">
        <v>1.0</v>
      </c>
      <c r="D642" s="58" t="str">
        <f t="shared" si="1"/>
        <v>SI-15C1:DI-BPMPkup-1</v>
      </c>
      <c r="E642" s="57" t="str">
        <f>Def_Locais_Racks_Trechos!$A$396</f>
        <v>SI-15C1</v>
      </c>
      <c r="F642" s="58" t="str">
        <f t="array" ref="F642">INDEX(Def_Locais_Racks_Trechos!$B$2:$B$1019, MATCH(E642, Def_Locais_Racks_Trechos!$A$2:$A$1019, 0), 1)</f>
        <v>Túnel (Anel)</v>
      </c>
      <c r="G642" s="59"/>
      <c r="H642" s="59"/>
      <c r="I642" s="59"/>
      <c r="J642" s="59"/>
      <c r="K642" s="59"/>
      <c r="L642" s="59"/>
      <c r="M642" s="59"/>
      <c r="N642" s="59"/>
      <c r="O642" s="59"/>
    </row>
    <row r="643" ht="15.75" customHeight="1">
      <c r="A643" s="57" t="str">
        <f>Def_SecSub!$A$396</f>
        <v>SI-15C1</v>
      </c>
      <c r="B643" s="57" t="str">
        <f>Def_Equipamentos!$C$4</f>
        <v>DI-BPMPkup</v>
      </c>
      <c r="C643" s="6">
        <v>2.0</v>
      </c>
      <c r="D643" s="58" t="str">
        <f t="shared" si="1"/>
        <v>SI-15C1:DI-BPMPkup-2</v>
      </c>
      <c r="E643" s="57" t="str">
        <f>Def_Locais_Racks_Trechos!$A$396</f>
        <v>SI-15C1</v>
      </c>
      <c r="F643" s="58" t="str">
        <f t="array" ref="F643">INDEX(Def_Locais_Racks_Trechos!$B$2:$B$1019, MATCH(E643, Def_Locais_Racks_Trechos!$A$2:$A$1019, 0), 1)</f>
        <v>Túnel (Anel)</v>
      </c>
      <c r="G643" s="59"/>
      <c r="H643" s="59"/>
      <c r="I643" s="59"/>
      <c r="J643" s="59"/>
      <c r="K643" s="59"/>
      <c r="L643" s="59"/>
      <c r="M643" s="59"/>
      <c r="N643" s="59"/>
      <c r="O643" s="59"/>
    </row>
    <row r="644" ht="15.75" customHeight="1">
      <c r="A644" s="57" t="str">
        <f>Def_SecSub!$A$397</f>
        <v>SI-15C2</v>
      </c>
      <c r="B644" s="57" t="str">
        <f>Def_Equipamentos!$C$4</f>
        <v>DI-BPMPkup</v>
      </c>
      <c r="C644" s="49"/>
      <c r="D644" s="58" t="str">
        <f t="shared" si="1"/>
        <v>SI-15C2:DI-BPMPkup</v>
      </c>
      <c r="E644" s="57" t="str">
        <f>Def_Locais_Racks_Trechos!$A$397</f>
        <v>SI-15C2</v>
      </c>
      <c r="F644" s="58" t="str">
        <f t="array" ref="F644">INDEX(Def_Locais_Racks_Trechos!$B$2:$B$1019, MATCH(E644, Def_Locais_Racks_Trechos!$A$2:$A$1019, 0), 1)</f>
        <v>Túnel (Anel)</v>
      </c>
      <c r="G644" s="59"/>
      <c r="H644" s="59"/>
      <c r="I644" s="59"/>
      <c r="J644" s="59"/>
      <c r="K644" s="59"/>
      <c r="L644" s="59"/>
      <c r="M644" s="59"/>
      <c r="N644" s="59"/>
      <c r="O644" s="59"/>
    </row>
    <row r="645" ht="15.75" customHeight="1">
      <c r="A645" s="57" t="str">
        <f>Def_SecSub!$A$398</f>
        <v>SI-15C3</v>
      </c>
      <c r="B645" s="57" t="str">
        <f>Def_Equipamentos!$C$4</f>
        <v>DI-BPMPkup</v>
      </c>
      <c r="C645" s="6">
        <v>1.0</v>
      </c>
      <c r="D645" s="58" t="str">
        <f t="shared" si="1"/>
        <v>SI-15C3:DI-BPMPkup-1</v>
      </c>
      <c r="E645" s="57" t="str">
        <f>Def_Locais_Racks_Trechos!$A$398</f>
        <v>SI-15C3</v>
      </c>
      <c r="F645" s="58" t="str">
        <f t="array" ref="F645">INDEX(Def_Locais_Racks_Trechos!$B$2:$B$1019, MATCH(E645, Def_Locais_Racks_Trechos!$A$2:$A$1019, 0), 1)</f>
        <v>Túnel (Anel)</v>
      </c>
      <c r="G645" s="59"/>
      <c r="H645" s="59"/>
      <c r="I645" s="59"/>
      <c r="J645" s="59"/>
      <c r="K645" s="59"/>
      <c r="L645" s="59"/>
      <c r="M645" s="59"/>
      <c r="N645" s="59"/>
      <c r="O645" s="59"/>
    </row>
    <row r="646" ht="15.75" customHeight="1">
      <c r="A646" s="57" t="str">
        <f>Def_SecSub!$A$398</f>
        <v>SI-15C3</v>
      </c>
      <c r="B646" s="57" t="str">
        <f>Def_Equipamentos!$C$4</f>
        <v>DI-BPMPkup</v>
      </c>
      <c r="C646" s="6">
        <v>2.0</v>
      </c>
      <c r="D646" s="58" t="str">
        <f t="shared" si="1"/>
        <v>SI-15C3:DI-BPMPkup-2</v>
      </c>
      <c r="E646" s="57" t="str">
        <f>Def_Locais_Racks_Trechos!$A$398</f>
        <v>SI-15C3</v>
      </c>
      <c r="F646" s="58" t="str">
        <f t="array" ref="F646">INDEX(Def_Locais_Racks_Trechos!$B$2:$B$1019, MATCH(E646, Def_Locais_Racks_Trechos!$A$2:$A$1019, 0), 1)</f>
        <v>Túnel (Anel)</v>
      </c>
      <c r="G646" s="59"/>
      <c r="H646" s="59"/>
      <c r="I646" s="59"/>
      <c r="J646" s="59"/>
      <c r="K646" s="59"/>
      <c r="L646" s="59"/>
      <c r="M646" s="59"/>
      <c r="N646" s="59"/>
      <c r="O646" s="59"/>
    </row>
    <row r="647" ht="15.75" customHeight="1">
      <c r="A647" s="57" t="str">
        <f>Def_SecSub!$A$399</f>
        <v>SI-15C4</v>
      </c>
      <c r="B647" s="57" t="str">
        <f>Def_Equipamentos!$C$4</f>
        <v>DI-BPMPkup</v>
      </c>
      <c r="C647" s="49"/>
      <c r="D647" s="58" t="str">
        <f t="shared" si="1"/>
        <v>SI-15C4:DI-BPMPkup</v>
      </c>
      <c r="E647" s="57" t="str">
        <f>Def_Locais_Racks_Trechos!$A$399</f>
        <v>SI-15C4</v>
      </c>
      <c r="F647" s="58" t="str">
        <f t="array" ref="F647">INDEX(Def_Locais_Racks_Trechos!$B$2:$B$1019, MATCH(E647, Def_Locais_Racks_Trechos!$A$2:$A$1019, 0), 1)</f>
        <v>Túnel (Anel)</v>
      </c>
      <c r="G647" s="59"/>
      <c r="H647" s="59"/>
      <c r="I647" s="59"/>
      <c r="J647" s="59"/>
      <c r="K647" s="59"/>
      <c r="L647" s="59"/>
      <c r="M647" s="59"/>
      <c r="N647" s="59"/>
      <c r="O647" s="59"/>
    </row>
    <row r="648" ht="15.75" customHeight="1">
      <c r="A648" s="57" t="str">
        <f>Def_SecSub!$A$400</f>
        <v>SI-15M1</v>
      </c>
      <c r="B648" s="57" t="str">
        <f>Def_Equipamentos!$C$4</f>
        <v>DI-BPMPkup</v>
      </c>
      <c r="C648" s="49"/>
      <c r="D648" s="58" t="str">
        <f t="shared" si="1"/>
        <v>SI-15M1:DI-BPMPkup</v>
      </c>
      <c r="E648" s="57" t="str">
        <f>Def_Locais_Racks_Trechos!$A$400</f>
        <v>SI-15M1</v>
      </c>
      <c r="F648" s="58" t="str">
        <f t="array" ref="F648">INDEX(Def_Locais_Racks_Trechos!$B$2:$B$1019, MATCH(E648, Def_Locais_Racks_Trechos!$A$2:$A$1019, 0), 1)</f>
        <v>Túnel (Anel)</v>
      </c>
      <c r="G648" s="59"/>
      <c r="H648" s="59"/>
      <c r="I648" s="59"/>
      <c r="J648" s="59"/>
      <c r="K648" s="59"/>
      <c r="L648" s="59"/>
      <c r="M648" s="59"/>
      <c r="N648" s="59"/>
      <c r="O648" s="59"/>
    </row>
    <row r="649" ht="15.75" customHeight="1">
      <c r="A649" s="57" t="str">
        <f>Def_SecSub!$A$401</f>
        <v>SI-15M2</v>
      </c>
      <c r="B649" s="57" t="str">
        <f>Def_Equipamentos!$C$4</f>
        <v>DI-BPMPkup</v>
      </c>
      <c r="C649" s="49"/>
      <c r="D649" s="58" t="str">
        <f t="shared" si="1"/>
        <v>SI-15M2:DI-BPMPkup</v>
      </c>
      <c r="E649" s="57" t="str">
        <f>Def_Locais_Racks_Trechos!$A$401</f>
        <v>SI-15M2</v>
      </c>
      <c r="F649" s="58" t="str">
        <f t="array" ref="F649">INDEX(Def_Locais_Racks_Trechos!$B$2:$B$1019, MATCH(E649, Def_Locais_Racks_Trechos!$A$2:$A$1019, 0), 1)</f>
        <v>Túnel (Anel)</v>
      </c>
      <c r="G649" s="59"/>
      <c r="H649" s="59"/>
      <c r="I649" s="59"/>
      <c r="J649" s="59"/>
      <c r="K649" s="59"/>
      <c r="L649" s="59"/>
      <c r="M649" s="59"/>
      <c r="N649" s="59"/>
      <c r="O649" s="59"/>
    </row>
    <row r="650" ht="15.75" customHeight="1">
      <c r="A650" s="57" t="str">
        <f>Def_SecSub!$A$402</f>
        <v>SI-16C1</v>
      </c>
      <c r="B650" s="57" t="str">
        <f>Def_Equipamentos!$C$4</f>
        <v>DI-BPMPkup</v>
      </c>
      <c r="C650" s="6">
        <v>1.0</v>
      </c>
      <c r="D650" s="58" t="str">
        <f t="shared" si="1"/>
        <v>SI-16C1:DI-BPMPkup-1</v>
      </c>
      <c r="E650" s="57" t="str">
        <f>Def_Locais_Racks_Trechos!$A$402</f>
        <v>SI-16C1</v>
      </c>
      <c r="F650" s="58" t="str">
        <f t="array" ref="F650">INDEX(Def_Locais_Racks_Trechos!$B$2:$B$1019, MATCH(E650, Def_Locais_Racks_Trechos!$A$2:$A$1019, 0), 1)</f>
        <v>Túnel (Anel)</v>
      </c>
      <c r="G650" s="59"/>
      <c r="H650" s="59"/>
      <c r="I650" s="59"/>
      <c r="J650" s="59"/>
      <c r="K650" s="59"/>
      <c r="L650" s="59"/>
      <c r="M650" s="59"/>
      <c r="N650" s="59"/>
      <c r="O650" s="59"/>
    </row>
    <row r="651" ht="15.75" customHeight="1">
      <c r="A651" s="57" t="str">
        <f>Def_SecSub!$A$402</f>
        <v>SI-16C1</v>
      </c>
      <c r="B651" s="57" t="str">
        <f>Def_Equipamentos!$C$4</f>
        <v>DI-BPMPkup</v>
      </c>
      <c r="C651" s="6">
        <v>2.0</v>
      </c>
      <c r="D651" s="58" t="str">
        <f t="shared" si="1"/>
        <v>SI-16C1:DI-BPMPkup-2</v>
      </c>
      <c r="E651" s="57" t="str">
        <f>Def_Locais_Racks_Trechos!$A$402</f>
        <v>SI-16C1</v>
      </c>
      <c r="F651" s="58" t="str">
        <f t="array" ref="F651">INDEX(Def_Locais_Racks_Trechos!$B$2:$B$1019, MATCH(E651, Def_Locais_Racks_Trechos!$A$2:$A$1019, 0), 1)</f>
        <v>Túnel (Anel)</v>
      </c>
      <c r="G651" s="59"/>
      <c r="H651" s="59"/>
      <c r="I651" s="59"/>
      <c r="J651" s="59"/>
      <c r="K651" s="59"/>
      <c r="L651" s="59"/>
      <c r="M651" s="59"/>
      <c r="N651" s="59"/>
      <c r="O651" s="59"/>
    </row>
    <row r="652" ht="15.75" customHeight="1">
      <c r="A652" s="57" t="str">
        <f>Def_SecSub!$A$403</f>
        <v>SI-16C2</v>
      </c>
      <c r="B652" s="57" t="str">
        <f>Def_Equipamentos!$C$4</f>
        <v>DI-BPMPkup</v>
      </c>
      <c r="C652" s="49"/>
      <c r="D652" s="58" t="str">
        <f t="shared" si="1"/>
        <v>SI-16C2:DI-BPMPkup</v>
      </c>
      <c r="E652" s="57" t="str">
        <f>Def_Locais_Racks_Trechos!$A$403</f>
        <v>SI-16C2</v>
      </c>
      <c r="F652" s="58" t="str">
        <f t="array" ref="F652">INDEX(Def_Locais_Racks_Trechos!$B$2:$B$1019, MATCH(E652, Def_Locais_Racks_Trechos!$A$2:$A$1019, 0), 1)</f>
        <v>Túnel (Anel)</v>
      </c>
      <c r="G652" s="59"/>
      <c r="H652" s="59"/>
      <c r="I652" s="59"/>
      <c r="J652" s="59"/>
      <c r="K652" s="59"/>
      <c r="L652" s="59"/>
      <c r="M652" s="59"/>
      <c r="N652" s="59"/>
      <c r="O652" s="59"/>
    </row>
    <row r="653" ht="15.75" customHeight="1">
      <c r="A653" s="57" t="str">
        <f>Def_SecSub!$A$404</f>
        <v>SI-16C3</v>
      </c>
      <c r="B653" s="57" t="str">
        <f>Def_Equipamentos!$C$4</f>
        <v>DI-BPMPkup</v>
      </c>
      <c r="C653" s="6">
        <v>1.0</v>
      </c>
      <c r="D653" s="58" t="str">
        <f t="shared" si="1"/>
        <v>SI-16C3:DI-BPMPkup-1</v>
      </c>
      <c r="E653" s="57" t="str">
        <f>Def_Locais_Racks_Trechos!$A$404</f>
        <v>SI-16C3</v>
      </c>
      <c r="F653" s="58" t="str">
        <f t="array" ref="F653">INDEX(Def_Locais_Racks_Trechos!$B$2:$B$1019, MATCH(E653, Def_Locais_Racks_Trechos!$A$2:$A$1019, 0), 1)</f>
        <v>Túnel (Anel)</v>
      </c>
      <c r="G653" s="59"/>
      <c r="H653" s="59"/>
      <c r="I653" s="59"/>
      <c r="J653" s="59"/>
      <c r="K653" s="59"/>
      <c r="L653" s="59"/>
      <c r="M653" s="59"/>
      <c r="N653" s="59"/>
      <c r="O653" s="59"/>
    </row>
    <row r="654" ht="15.75" customHeight="1">
      <c r="A654" s="57" t="str">
        <f>Def_SecSub!$A$404</f>
        <v>SI-16C3</v>
      </c>
      <c r="B654" s="57" t="str">
        <f>Def_Equipamentos!$C$4</f>
        <v>DI-BPMPkup</v>
      </c>
      <c r="C654" s="6">
        <v>2.0</v>
      </c>
      <c r="D654" s="58" t="str">
        <f t="shared" si="1"/>
        <v>SI-16C3:DI-BPMPkup-2</v>
      </c>
      <c r="E654" s="57" t="str">
        <f>Def_Locais_Racks_Trechos!$A$404</f>
        <v>SI-16C3</v>
      </c>
      <c r="F654" s="58" t="str">
        <f t="array" ref="F654">INDEX(Def_Locais_Racks_Trechos!$B$2:$B$1019, MATCH(E654, Def_Locais_Racks_Trechos!$A$2:$A$1019, 0), 1)</f>
        <v>Túnel (Anel)</v>
      </c>
      <c r="G654" s="59"/>
      <c r="H654" s="59"/>
      <c r="I654" s="59"/>
      <c r="J654" s="59"/>
      <c r="K654" s="59"/>
      <c r="L654" s="59"/>
      <c r="M654" s="59"/>
      <c r="N654" s="59"/>
      <c r="O654" s="59"/>
    </row>
    <row r="655" ht="15.75" customHeight="1">
      <c r="A655" s="57" t="str">
        <f>Def_SecSub!$A$405</f>
        <v>SI-16C4</v>
      </c>
      <c r="B655" s="57" t="str">
        <f>Def_Equipamentos!$C$4</f>
        <v>DI-BPMPkup</v>
      </c>
      <c r="C655" s="49"/>
      <c r="D655" s="58" t="str">
        <f t="shared" si="1"/>
        <v>SI-16C4:DI-BPMPkup</v>
      </c>
      <c r="E655" s="57" t="str">
        <f>Def_Locais_Racks_Trechos!$A$405</f>
        <v>SI-16C4</v>
      </c>
      <c r="F655" s="58" t="str">
        <f t="array" ref="F655">INDEX(Def_Locais_Racks_Trechos!$B$2:$B$1019, MATCH(E655, Def_Locais_Racks_Trechos!$A$2:$A$1019, 0), 1)</f>
        <v>Túnel (Anel)</v>
      </c>
      <c r="G655" s="59"/>
      <c r="H655" s="59"/>
      <c r="I655" s="59"/>
      <c r="J655" s="59"/>
      <c r="K655" s="59"/>
      <c r="L655" s="59"/>
      <c r="M655" s="59"/>
      <c r="N655" s="59"/>
      <c r="O655" s="59"/>
    </row>
    <row r="656" ht="15.75" customHeight="1">
      <c r="A656" s="57" t="str">
        <f>Def_SecSub!$A$406</f>
        <v>SI-16M1</v>
      </c>
      <c r="B656" s="57" t="str">
        <f>Def_Equipamentos!$C$4</f>
        <v>DI-BPMPkup</v>
      </c>
      <c r="C656" s="49"/>
      <c r="D656" s="58" t="str">
        <f t="shared" si="1"/>
        <v>SI-16M1:DI-BPMPkup</v>
      </c>
      <c r="E656" s="57" t="str">
        <f>Def_Locais_Racks_Trechos!$A$406</f>
        <v>SI-16M1</v>
      </c>
      <c r="F656" s="58" t="str">
        <f t="array" ref="F656">INDEX(Def_Locais_Racks_Trechos!$B$2:$B$1019, MATCH(E656, Def_Locais_Racks_Trechos!$A$2:$A$1019, 0), 1)</f>
        <v>Túnel (Anel)</v>
      </c>
      <c r="G656" s="59"/>
      <c r="H656" s="59"/>
      <c r="I656" s="59"/>
      <c r="J656" s="59"/>
      <c r="K656" s="59"/>
      <c r="L656" s="59"/>
      <c r="M656" s="59"/>
      <c r="N656" s="59"/>
      <c r="O656" s="59"/>
    </row>
    <row r="657" ht="15.75" customHeight="1">
      <c r="A657" s="57" t="str">
        <f>Def_SecSub!$A$407</f>
        <v>SI-16M2</v>
      </c>
      <c r="B657" s="57" t="str">
        <f>Def_Equipamentos!$C$4</f>
        <v>DI-BPMPkup</v>
      </c>
      <c r="C657" s="49"/>
      <c r="D657" s="58" t="str">
        <f t="shared" si="1"/>
        <v>SI-16M2:DI-BPMPkup</v>
      </c>
      <c r="E657" s="57" t="str">
        <f>Def_Locais_Racks_Trechos!$A$407</f>
        <v>SI-16M2</v>
      </c>
      <c r="F657" s="58" t="str">
        <f t="array" ref="F657">INDEX(Def_Locais_Racks_Trechos!$B$2:$B$1019, MATCH(E657, Def_Locais_Racks_Trechos!$A$2:$A$1019, 0), 1)</f>
        <v>Túnel (Anel)</v>
      </c>
      <c r="G657" s="59"/>
      <c r="H657" s="59"/>
      <c r="I657" s="59"/>
      <c r="J657" s="59"/>
      <c r="K657" s="59"/>
      <c r="L657" s="59"/>
      <c r="M657" s="59"/>
      <c r="N657" s="59"/>
      <c r="O657" s="59"/>
    </row>
    <row r="658" ht="15.75" customHeight="1">
      <c r="A658" s="57" t="str">
        <f>Def_SecSub!$A$408</f>
        <v>SI-17C1</v>
      </c>
      <c r="B658" s="57" t="str">
        <f>Def_Equipamentos!$C$4</f>
        <v>DI-BPMPkup</v>
      </c>
      <c r="C658" s="6">
        <v>1.0</v>
      </c>
      <c r="D658" s="58" t="str">
        <f t="shared" si="1"/>
        <v>SI-17C1:DI-BPMPkup-1</v>
      </c>
      <c r="E658" s="57" t="str">
        <f>Def_Locais_Racks_Trechos!$A$408</f>
        <v>SI-17C1</v>
      </c>
      <c r="F658" s="58" t="str">
        <f t="array" ref="F658">INDEX(Def_Locais_Racks_Trechos!$B$2:$B$1019, MATCH(E658, Def_Locais_Racks_Trechos!$A$2:$A$1019, 0), 1)</f>
        <v>Túnel (Anel)</v>
      </c>
      <c r="G658" s="59"/>
      <c r="H658" s="59"/>
      <c r="I658" s="59"/>
      <c r="J658" s="59"/>
      <c r="K658" s="59"/>
      <c r="L658" s="59"/>
      <c r="M658" s="59"/>
      <c r="N658" s="59"/>
      <c r="O658" s="59"/>
    </row>
    <row r="659" ht="15.75" customHeight="1">
      <c r="A659" s="57" t="str">
        <f>Def_SecSub!$A$408</f>
        <v>SI-17C1</v>
      </c>
      <c r="B659" s="57" t="str">
        <f>Def_Equipamentos!$C$4</f>
        <v>DI-BPMPkup</v>
      </c>
      <c r="C659" s="6">
        <v>2.0</v>
      </c>
      <c r="D659" s="58" t="str">
        <f t="shared" si="1"/>
        <v>SI-17C1:DI-BPMPkup-2</v>
      </c>
      <c r="E659" s="57" t="str">
        <f>Def_Locais_Racks_Trechos!$A$408</f>
        <v>SI-17C1</v>
      </c>
      <c r="F659" s="58" t="str">
        <f t="array" ref="F659">INDEX(Def_Locais_Racks_Trechos!$B$2:$B$1019, MATCH(E659, Def_Locais_Racks_Trechos!$A$2:$A$1019, 0), 1)</f>
        <v>Túnel (Anel)</v>
      </c>
      <c r="G659" s="59"/>
      <c r="H659" s="59"/>
      <c r="I659" s="59"/>
      <c r="J659" s="59"/>
      <c r="K659" s="59"/>
      <c r="L659" s="59"/>
      <c r="M659" s="59"/>
      <c r="N659" s="59"/>
      <c r="O659" s="59"/>
    </row>
    <row r="660" ht="15.75" customHeight="1">
      <c r="A660" s="57" t="str">
        <f>Def_SecSub!$A$409</f>
        <v>SI-17C2</v>
      </c>
      <c r="B660" s="57" t="str">
        <f>Def_Equipamentos!$C$4</f>
        <v>DI-BPMPkup</v>
      </c>
      <c r="C660" s="49"/>
      <c r="D660" s="58" t="str">
        <f t="shared" si="1"/>
        <v>SI-17C2:DI-BPMPkup</v>
      </c>
      <c r="E660" s="57" t="str">
        <f>Def_Locais_Racks_Trechos!$A$409</f>
        <v>SI-17C2</v>
      </c>
      <c r="F660" s="58" t="str">
        <f t="array" ref="F660">INDEX(Def_Locais_Racks_Trechos!$B$2:$B$1019, MATCH(E660, Def_Locais_Racks_Trechos!$A$2:$A$1019, 0), 1)</f>
        <v>Túnel (Anel)</v>
      </c>
      <c r="G660" s="59"/>
      <c r="H660" s="59"/>
      <c r="I660" s="59"/>
      <c r="J660" s="59"/>
      <c r="K660" s="59"/>
      <c r="L660" s="59"/>
      <c r="M660" s="59"/>
      <c r="N660" s="59"/>
      <c r="O660" s="59"/>
    </row>
    <row r="661" ht="15.75" customHeight="1">
      <c r="A661" s="57" t="str">
        <f>Def_SecSub!$A$410</f>
        <v>SI-17C3</v>
      </c>
      <c r="B661" s="57" t="str">
        <f>Def_Equipamentos!$C$4</f>
        <v>DI-BPMPkup</v>
      </c>
      <c r="C661" s="6">
        <v>1.0</v>
      </c>
      <c r="D661" s="58" t="str">
        <f t="shared" si="1"/>
        <v>SI-17C3:DI-BPMPkup-1</v>
      </c>
      <c r="E661" s="57" t="str">
        <f>Def_Locais_Racks_Trechos!$A$410</f>
        <v>SI-17C3</v>
      </c>
      <c r="F661" s="58" t="str">
        <f t="array" ref="F661">INDEX(Def_Locais_Racks_Trechos!$B$2:$B$1019, MATCH(E661, Def_Locais_Racks_Trechos!$A$2:$A$1019, 0), 1)</f>
        <v>Túnel (Anel)</v>
      </c>
      <c r="G661" s="59"/>
      <c r="H661" s="59"/>
      <c r="I661" s="59"/>
      <c r="J661" s="59"/>
      <c r="K661" s="59"/>
      <c r="L661" s="59"/>
      <c r="M661" s="59"/>
      <c r="N661" s="59"/>
      <c r="O661" s="59"/>
    </row>
    <row r="662" ht="15.75" customHeight="1">
      <c r="A662" s="57" t="str">
        <f>Def_SecSub!$A$410</f>
        <v>SI-17C3</v>
      </c>
      <c r="B662" s="57" t="str">
        <f>Def_Equipamentos!$C$4</f>
        <v>DI-BPMPkup</v>
      </c>
      <c r="C662" s="6">
        <v>2.0</v>
      </c>
      <c r="D662" s="58" t="str">
        <f t="shared" si="1"/>
        <v>SI-17C3:DI-BPMPkup-2</v>
      </c>
      <c r="E662" s="57" t="str">
        <f>Def_Locais_Racks_Trechos!$A$410</f>
        <v>SI-17C3</v>
      </c>
      <c r="F662" s="58" t="str">
        <f t="array" ref="F662">INDEX(Def_Locais_Racks_Trechos!$B$2:$B$1019, MATCH(E662, Def_Locais_Racks_Trechos!$A$2:$A$1019, 0), 1)</f>
        <v>Túnel (Anel)</v>
      </c>
      <c r="G662" s="59"/>
      <c r="H662" s="59"/>
      <c r="I662" s="59"/>
      <c r="J662" s="59"/>
      <c r="K662" s="59"/>
      <c r="L662" s="59"/>
      <c r="M662" s="59"/>
      <c r="N662" s="59"/>
      <c r="O662" s="59"/>
    </row>
    <row r="663" ht="15.75" customHeight="1">
      <c r="A663" s="57" t="str">
        <f>Def_SecSub!$A$411</f>
        <v>SI-17C4</v>
      </c>
      <c r="B663" s="57" t="str">
        <f>Def_Equipamentos!$C$4</f>
        <v>DI-BPMPkup</v>
      </c>
      <c r="C663" s="49"/>
      <c r="D663" s="58" t="str">
        <f t="shared" si="1"/>
        <v>SI-17C4:DI-BPMPkup</v>
      </c>
      <c r="E663" s="57" t="str">
        <f>Def_Locais_Racks_Trechos!$A$411</f>
        <v>SI-17C4</v>
      </c>
      <c r="F663" s="58" t="str">
        <f t="array" ref="F663">INDEX(Def_Locais_Racks_Trechos!$B$2:$B$1019, MATCH(E663, Def_Locais_Racks_Trechos!$A$2:$A$1019, 0), 1)</f>
        <v>Túnel (Anel)</v>
      </c>
      <c r="G663" s="59"/>
      <c r="H663" s="59"/>
      <c r="I663" s="59"/>
      <c r="J663" s="59"/>
      <c r="K663" s="59"/>
      <c r="L663" s="59"/>
      <c r="M663" s="59"/>
      <c r="N663" s="59"/>
      <c r="O663" s="59"/>
    </row>
    <row r="664" ht="15.75" customHeight="1">
      <c r="A664" s="57" t="str">
        <f>Def_SecSub!$A$412</f>
        <v>SI-17M1</v>
      </c>
      <c r="B664" s="57" t="str">
        <f>Def_Equipamentos!$C$4</f>
        <v>DI-BPMPkup</v>
      </c>
      <c r="C664" s="49"/>
      <c r="D664" s="58" t="str">
        <f t="shared" si="1"/>
        <v>SI-17M1:DI-BPMPkup</v>
      </c>
      <c r="E664" s="57" t="str">
        <f>Def_Locais_Racks_Trechos!$A$412</f>
        <v>SI-17M1</v>
      </c>
      <c r="F664" s="58" t="str">
        <f t="array" ref="F664">INDEX(Def_Locais_Racks_Trechos!$B$2:$B$1019, MATCH(E664, Def_Locais_Racks_Trechos!$A$2:$A$1019, 0), 1)</f>
        <v>Túnel (Anel)</v>
      </c>
      <c r="G664" s="59"/>
      <c r="H664" s="59"/>
      <c r="I664" s="59"/>
      <c r="J664" s="59"/>
      <c r="K664" s="59"/>
      <c r="L664" s="59"/>
      <c r="M664" s="59"/>
      <c r="N664" s="59"/>
      <c r="O664" s="59"/>
    </row>
    <row r="665" ht="15.75" customHeight="1">
      <c r="A665" s="57" t="str">
        <f>Def_SecSub!$A$413</f>
        <v>SI-17M2</v>
      </c>
      <c r="B665" s="57" t="str">
        <f>Def_Equipamentos!$C$4</f>
        <v>DI-BPMPkup</v>
      </c>
      <c r="C665" s="49"/>
      <c r="D665" s="58" t="str">
        <f t="shared" si="1"/>
        <v>SI-17M2:DI-BPMPkup</v>
      </c>
      <c r="E665" s="57" t="str">
        <f>Def_Locais_Racks_Trechos!$A$413</f>
        <v>SI-17M2</v>
      </c>
      <c r="F665" s="58" t="str">
        <f t="array" ref="F665">INDEX(Def_Locais_Racks_Trechos!$B$2:$B$1019, MATCH(E665, Def_Locais_Racks_Trechos!$A$2:$A$1019, 0), 1)</f>
        <v>Túnel (Anel)</v>
      </c>
      <c r="G665" s="59"/>
      <c r="H665" s="59"/>
      <c r="I665" s="59"/>
      <c r="J665" s="59"/>
      <c r="K665" s="59"/>
      <c r="L665" s="59"/>
      <c r="M665" s="59"/>
      <c r="N665" s="59"/>
      <c r="O665" s="59"/>
    </row>
    <row r="666" ht="15.75" customHeight="1">
      <c r="A666" s="57" t="str">
        <f>Def_SecSub!$A$414</f>
        <v>SI-18C1</v>
      </c>
      <c r="B666" s="57" t="str">
        <f>Def_Equipamentos!$C$4</f>
        <v>DI-BPMPkup</v>
      </c>
      <c r="C666" s="6">
        <v>1.0</v>
      </c>
      <c r="D666" s="58" t="str">
        <f t="shared" si="1"/>
        <v>SI-18C1:DI-BPMPkup-1</v>
      </c>
      <c r="E666" s="57" t="str">
        <f>Def_Locais_Racks_Trechos!$A$414</f>
        <v>SI-18C1</v>
      </c>
      <c r="F666" s="58" t="str">
        <f t="array" ref="F666">INDEX(Def_Locais_Racks_Trechos!$B$2:$B$1019, MATCH(E666, Def_Locais_Racks_Trechos!$A$2:$A$1019, 0), 1)</f>
        <v>Túnel (Anel)</v>
      </c>
      <c r="G666" s="59"/>
      <c r="H666" s="59"/>
      <c r="I666" s="59"/>
      <c r="J666" s="59"/>
      <c r="K666" s="59"/>
      <c r="L666" s="59"/>
      <c r="M666" s="59"/>
      <c r="N666" s="59"/>
      <c r="O666" s="59"/>
    </row>
    <row r="667" ht="15.75" customHeight="1">
      <c r="A667" s="57" t="str">
        <f>Def_SecSub!$A$414</f>
        <v>SI-18C1</v>
      </c>
      <c r="B667" s="57" t="str">
        <f>Def_Equipamentos!$C$4</f>
        <v>DI-BPMPkup</v>
      </c>
      <c r="C667" s="6">
        <v>2.0</v>
      </c>
      <c r="D667" s="58" t="str">
        <f t="shared" si="1"/>
        <v>SI-18C1:DI-BPMPkup-2</v>
      </c>
      <c r="E667" s="57" t="str">
        <f>Def_Locais_Racks_Trechos!$A$414</f>
        <v>SI-18C1</v>
      </c>
      <c r="F667" s="58" t="str">
        <f t="array" ref="F667">INDEX(Def_Locais_Racks_Trechos!$B$2:$B$1019, MATCH(E667, Def_Locais_Racks_Trechos!$A$2:$A$1019, 0), 1)</f>
        <v>Túnel (Anel)</v>
      </c>
      <c r="G667" s="59"/>
      <c r="H667" s="59"/>
      <c r="I667" s="59"/>
      <c r="J667" s="59"/>
      <c r="K667" s="59"/>
      <c r="L667" s="59"/>
      <c r="M667" s="59"/>
      <c r="N667" s="59"/>
      <c r="O667" s="59"/>
    </row>
    <row r="668" ht="15.75" customHeight="1">
      <c r="A668" s="57" t="str">
        <f>Def_SecSub!$A$415</f>
        <v>SI-18C2</v>
      </c>
      <c r="B668" s="57" t="str">
        <f>Def_Equipamentos!$C$4</f>
        <v>DI-BPMPkup</v>
      </c>
      <c r="C668" s="49"/>
      <c r="D668" s="58" t="str">
        <f t="shared" si="1"/>
        <v>SI-18C2:DI-BPMPkup</v>
      </c>
      <c r="E668" s="57" t="str">
        <f>Def_Locais_Racks_Trechos!$A$415</f>
        <v>SI-18C2</v>
      </c>
      <c r="F668" s="58" t="str">
        <f t="array" ref="F668">INDEX(Def_Locais_Racks_Trechos!$B$2:$B$1019, MATCH(E668, Def_Locais_Racks_Trechos!$A$2:$A$1019, 0), 1)</f>
        <v>Túnel (Anel)</v>
      </c>
      <c r="G668" s="59"/>
      <c r="H668" s="59"/>
      <c r="I668" s="59"/>
      <c r="J668" s="59"/>
      <c r="K668" s="59"/>
      <c r="L668" s="59"/>
      <c r="M668" s="59"/>
      <c r="N668" s="59"/>
      <c r="O668" s="59"/>
    </row>
    <row r="669" ht="15.75" customHeight="1">
      <c r="A669" s="57" t="str">
        <f>Def_SecSub!$A$416</f>
        <v>SI-18C3</v>
      </c>
      <c r="B669" s="57" t="str">
        <f>Def_Equipamentos!$C$4</f>
        <v>DI-BPMPkup</v>
      </c>
      <c r="C669" s="6">
        <v>1.0</v>
      </c>
      <c r="D669" s="58" t="str">
        <f t="shared" si="1"/>
        <v>SI-18C3:DI-BPMPkup-1</v>
      </c>
      <c r="E669" s="57" t="str">
        <f>Def_Locais_Racks_Trechos!$A$416</f>
        <v>SI-18C3</v>
      </c>
      <c r="F669" s="58" t="str">
        <f t="array" ref="F669">INDEX(Def_Locais_Racks_Trechos!$B$2:$B$1019, MATCH(E669, Def_Locais_Racks_Trechos!$A$2:$A$1019, 0), 1)</f>
        <v>Túnel (Anel)</v>
      </c>
      <c r="G669" s="59"/>
      <c r="H669" s="59"/>
      <c r="I669" s="59"/>
      <c r="J669" s="59"/>
      <c r="K669" s="59"/>
      <c r="L669" s="59"/>
      <c r="M669" s="59"/>
      <c r="N669" s="59"/>
      <c r="O669" s="59"/>
    </row>
    <row r="670" ht="15.75" customHeight="1">
      <c r="A670" s="57" t="str">
        <f>Def_SecSub!$A$416</f>
        <v>SI-18C3</v>
      </c>
      <c r="B670" s="57" t="str">
        <f>Def_Equipamentos!$C$4</f>
        <v>DI-BPMPkup</v>
      </c>
      <c r="C670" s="6">
        <v>2.0</v>
      </c>
      <c r="D670" s="58" t="str">
        <f t="shared" si="1"/>
        <v>SI-18C3:DI-BPMPkup-2</v>
      </c>
      <c r="E670" s="57" t="str">
        <f>Def_Locais_Racks_Trechos!$A$416</f>
        <v>SI-18C3</v>
      </c>
      <c r="F670" s="58" t="str">
        <f t="array" ref="F670">INDEX(Def_Locais_Racks_Trechos!$B$2:$B$1019, MATCH(E670, Def_Locais_Racks_Trechos!$A$2:$A$1019, 0), 1)</f>
        <v>Túnel (Anel)</v>
      </c>
      <c r="G670" s="59"/>
      <c r="H670" s="59"/>
      <c r="I670" s="59"/>
      <c r="J670" s="59"/>
      <c r="K670" s="59"/>
      <c r="L670" s="59"/>
      <c r="M670" s="59"/>
      <c r="N670" s="59"/>
      <c r="O670" s="59"/>
    </row>
    <row r="671" ht="15.75" customHeight="1">
      <c r="A671" s="57" t="str">
        <f>Def_SecSub!$A$417</f>
        <v>SI-18C4</v>
      </c>
      <c r="B671" s="57" t="str">
        <f>Def_Equipamentos!$C$4</f>
        <v>DI-BPMPkup</v>
      </c>
      <c r="C671" s="49"/>
      <c r="D671" s="58" t="str">
        <f t="shared" si="1"/>
        <v>SI-18C4:DI-BPMPkup</v>
      </c>
      <c r="E671" s="57" t="str">
        <f>Def_Locais_Racks_Trechos!$A$417</f>
        <v>SI-18C4</v>
      </c>
      <c r="F671" s="58" t="str">
        <f t="array" ref="F671">INDEX(Def_Locais_Racks_Trechos!$B$2:$B$1019, MATCH(E671, Def_Locais_Racks_Trechos!$A$2:$A$1019, 0), 1)</f>
        <v>Túnel (Anel)</v>
      </c>
      <c r="G671" s="59"/>
      <c r="H671" s="59"/>
      <c r="I671" s="59"/>
      <c r="J671" s="59"/>
      <c r="K671" s="59"/>
      <c r="L671" s="59"/>
      <c r="M671" s="59"/>
      <c r="N671" s="59"/>
      <c r="O671" s="59"/>
    </row>
    <row r="672" ht="15.75" customHeight="1">
      <c r="A672" s="57" t="str">
        <f>Def_SecSub!$A$418</f>
        <v>SI-18M1</v>
      </c>
      <c r="B672" s="57" t="str">
        <f>Def_Equipamentos!$C$4</f>
        <v>DI-BPMPkup</v>
      </c>
      <c r="C672" s="49"/>
      <c r="D672" s="58" t="str">
        <f t="shared" si="1"/>
        <v>SI-18M1:DI-BPMPkup</v>
      </c>
      <c r="E672" s="57" t="str">
        <f>Def_Locais_Racks_Trechos!$A$418</f>
        <v>SI-18M1</v>
      </c>
      <c r="F672" s="58" t="str">
        <f t="array" ref="F672">INDEX(Def_Locais_Racks_Trechos!$B$2:$B$1019, MATCH(E672, Def_Locais_Racks_Trechos!$A$2:$A$1019, 0), 1)</f>
        <v>Túnel (Anel)</v>
      </c>
      <c r="G672" s="59"/>
      <c r="H672" s="59"/>
      <c r="I672" s="59"/>
      <c r="J672" s="59"/>
      <c r="K672" s="59"/>
      <c r="L672" s="59"/>
      <c r="M672" s="59"/>
      <c r="N672" s="59"/>
      <c r="O672" s="59"/>
    </row>
    <row r="673" ht="15.75" customHeight="1">
      <c r="A673" s="57" t="str">
        <f>Def_SecSub!$A$419</f>
        <v>SI-18M2</v>
      </c>
      <c r="B673" s="57" t="str">
        <f>Def_Equipamentos!$C$4</f>
        <v>DI-BPMPkup</v>
      </c>
      <c r="C673" s="49"/>
      <c r="D673" s="58" t="str">
        <f t="shared" si="1"/>
        <v>SI-18M2:DI-BPMPkup</v>
      </c>
      <c r="E673" s="57" t="str">
        <f>Def_Locais_Racks_Trechos!$A$419</f>
        <v>SI-18M2</v>
      </c>
      <c r="F673" s="58" t="str">
        <f t="array" ref="F673">INDEX(Def_Locais_Racks_Trechos!$B$2:$B$1019, MATCH(E673, Def_Locais_Racks_Trechos!$A$2:$A$1019, 0), 1)</f>
        <v>Túnel (Anel)</v>
      </c>
      <c r="G673" s="59"/>
      <c r="H673" s="59"/>
      <c r="I673" s="59"/>
      <c r="J673" s="59"/>
      <c r="K673" s="59"/>
      <c r="L673" s="59"/>
      <c r="M673" s="59"/>
      <c r="N673" s="59"/>
      <c r="O673" s="59"/>
    </row>
    <row r="674" ht="15.75" customHeight="1">
      <c r="A674" s="57" t="str">
        <f>Def_SecSub!$A$420</f>
        <v>SI-19C1</v>
      </c>
      <c r="B674" s="57" t="str">
        <f>Def_Equipamentos!$C$4</f>
        <v>DI-BPMPkup</v>
      </c>
      <c r="C674" s="6">
        <v>1.0</v>
      </c>
      <c r="D674" s="58" t="str">
        <f t="shared" si="1"/>
        <v>SI-19C1:DI-BPMPkup-1</v>
      </c>
      <c r="E674" s="57" t="str">
        <f>Def_Locais_Racks_Trechos!$A$420</f>
        <v>SI-19C1</v>
      </c>
      <c r="F674" s="58" t="str">
        <f t="array" ref="F674">INDEX(Def_Locais_Racks_Trechos!$B$2:$B$1019, MATCH(E674, Def_Locais_Racks_Trechos!$A$2:$A$1019, 0), 1)</f>
        <v>Túnel (Anel)</v>
      </c>
      <c r="G674" s="59"/>
      <c r="H674" s="59"/>
      <c r="I674" s="59"/>
      <c r="J674" s="59"/>
      <c r="K674" s="59"/>
      <c r="L674" s="59"/>
      <c r="M674" s="59"/>
      <c r="N674" s="59"/>
      <c r="O674" s="59"/>
    </row>
    <row r="675" ht="15.75" customHeight="1">
      <c r="A675" s="57" t="str">
        <f>Def_SecSub!$A$420</f>
        <v>SI-19C1</v>
      </c>
      <c r="B675" s="57" t="str">
        <f>Def_Equipamentos!$C$4</f>
        <v>DI-BPMPkup</v>
      </c>
      <c r="C675" s="6">
        <v>2.0</v>
      </c>
      <c r="D675" s="58" t="str">
        <f t="shared" si="1"/>
        <v>SI-19C1:DI-BPMPkup-2</v>
      </c>
      <c r="E675" s="57" t="str">
        <f>Def_Locais_Racks_Trechos!$A$420</f>
        <v>SI-19C1</v>
      </c>
      <c r="F675" s="58" t="str">
        <f t="array" ref="F675">INDEX(Def_Locais_Racks_Trechos!$B$2:$B$1019, MATCH(E675, Def_Locais_Racks_Trechos!$A$2:$A$1019, 0), 1)</f>
        <v>Túnel (Anel)</v>
      </c>
      <c r="G675" s="59"/>
      <c r="H675" s="59"/>
      <c r="I675" s="59"/>
      <c r="J675" s="59"/>
      <c r="K675" s="59"/>
      <c r="L675" s="59"/>
      <c r="M675" s="59"/>
      <c r="N675" s="59"/>
      <c r="O675" s="59"/>
    </row>
    <row r="676" ht="15.75" customHeight="1">
      <c r="A676" s="57" t="str">
        <f>Def_SecSub!$A$421</f>
        <v>SI-19C2</v>
      </c>
      <c r="B676" s="57" t="str">
        <f>Def_Equipamentos!$C$4</f>
        <v>DI-BPMPkup</v>
      </c>
      <c r="C676" s="49"/>
      <c r="D676" s="58" t="str">
        <f t="shared" si="1"/>
        <v>SI-19C2:DI-BPMPkup</v>
      </c>
      <c r="E676" s="57" t="str">
        <f>Def_Locais_Racks_Trechos!$A$421</f>
        <v>SI-19C2</v>
      </c>
      <c r="F676" s="58" t="str">
        <f t="array" ref="F676">INDEX(Def_Locais_Racks_Trechos!$B$2:$B$1019, MATCH(E676, Def_Locais_Racks_Trechos!$A$2:$A$1019, 0), 1)</f>
        <v>Túnel (Anel)</v>
      </c>
      <c r="G676" s="59"/>
      <c r="H676" s="59"/>
      <c r="I676" s="59"/>
      <c r="J676" s="59"/>
      <c r="K676" s="59"/>
      <c r="L676" s="59"/>
      <c r="M676" s="59"/>
      <c r="N676" s="59"/>
      <c r="O676" s="59"/>
    </row>
    <row r="677" ht="15.75" customHeight="1">
      <c r="A677" s="57" t="str">
        <f>Def_SecSub!$A$422</f>
        <v>SI-19C3</v>
      </c>
      <c r="B677" s="57" t="str">
        <f>Def_Equipamentos!$C$4</f>
        <v>DI-BPMPkup</v>
      </c>
      <c r="C677" s="6">
        <v>1.0</v>
      </c>
      <c r="D677" s="58" t="str">
        <f t="shared" si="1"/>
        <v>SI-19C3:DI-BPMPkup-1</v>
      </c>
      <c r="E677" s="57" t="str">
        <f>Def_Locais_Racks_Trechos!$A$422</f>
        <v>SI-19C3</v>
      </c>
      <c r="F677" s="58" t="str">
        <f t="array" ref="F677">INDEX(Def_Locais_Racks_Trechos!$B$2:$B$1019, MATCH(E677, Def_Locais_Racks_Trechos!$A$2:$A$1019, 0), 1)</f>
        <v>Túnel (Anel)</v>
      </c>
      <c r="G677" s="59"/>
      <c r="H677" s="59"/>
      <c r="I677" s="59"/>
      <c r="J677" s="59"/>
      <c r="K677" s="59"/>
      <c r="L677" s="59"/>
      <c r="M677" s="59"/>
      <c r="N677" s="59"/>
      <c r="O677" s="59"/>
    </row>
    <row r="678" ht="15.75" customHeight="1">
      <c r="A678" s="57" t="str">
        <f>Def_SecSub!$A$422</f>
        <v>SI-19C3</v>
      </c>
      <c r="B678" s="57" t="str">
        <f>Def_Equipamentos!$C$4</f>
        <v>DI-BPMPkup</v>
      </c>
      <c r="C678" s="6">
        <v>2.0</v>
      </c>
      <c r="D678" s="58" t="str">
        <f t="shared" si="1"/>
        <v>SI-19C3:DI-BPMPkup-2</v>
      </c>
      <c r="E678" s="57" t="str">
        <f>Def_Locais_Racks_Trechos!$A$422</f>
        <v>SI-19C3</v>
      </c>
      <c r="F678" s="58" t="str">
        <f t="array" ref="F678">INDEX(Def_Locais_Racks_Trechos!$B$2:$B$1019, MATCH(E678, Def_Locais_Racks_Trechos!$A$2:$A$1019, 0), 1)</f>
        <v>Túnel (Anel)</v>
      </c>
      <c r="G678" s="59"/>
      <c r="H678" s="59"/>
      <c r="I678" s="59"/>
      <c r="J678" s="59"/>
      <c r="K678" s="59"/>
      <c r="L678" s="59"/>
      <c r="M678" s="59"/>
      <c r="N678" s="59"/>
      <c r="O678" s="59"/>
    </row>
    <row r="679" ht="15.75" customHeight="1">
      <c r="A679" s="57" t="str">
        <f>Def_SecSub!$A$423</f>
        <v>SI-19C4</v>
      </c>
      <c r="B679" s="57" t="str">
        <f>Def_Equipamentos!$C$4</f>
        <v>DI-BPMPkup</v>
      </c>
      <c r="C679" s="49"/>
      <c r="D679" s="58" t="str">
        <f t="shared" si="1"/>
        <v>SI-19C4:DI-BPMPkup</v>
      </c>
      <c r="E679" s="57" t="str">
        <f>Def_Locais_Racks_Trechos!$A$423</f>
        <v>SI-19C4</v>
      </c>
      <c r="F679" s="58" t="str">
        <f t="array" ref="F679">INDEX(Def_Locais_Racks_Trechos!$B$2:$B$1019, MATCH(E679, Def_Locais_Racks_Trechos!$A$2:$A$1019, 0), 1)</f>
        <v>Túnel (Anel)</v>
      </c>
      <c r="G679" s="59"/>
      <c r="H679" s="59"/>
      <c r="I679" s="59"/>
      <c r="J679" s="59"/>
      <c r="K679" s="59"/>
      <c r="L679" s="59"/>
      <c r="M679" s="59"/>
      <c r="N679" s="59"/>
      <c r="O679" s="59"/>
    </row>
    <row r="680" ht="15.75" customHeight="1">
      <c r="A680" s="57" t="str">
        <f>Def_SecSub!$A$424</f>
        <v>SI-19M1</v>
      </c>
      <c r="B680" s="57" t="str">
        <f>Def_Equipamentos!$C$4</f>
        <v>DI-BPMPkup</v>
      </c>
      <c r="C680" s="49"/>
      <c r="D680" s="58" t="str">
        <f t="shared" si="1"/>
        <v>SI-19M1:DI-BPMPkup</v>
      </c>
      <c r="E680" s="57" t="str">
        <f>Def_Locais_Racks_Trechos!$A$424</f>
        <v>SI-19M1</v>
      </c>
      <c r="F680" s="58" t="str">
        <f t="array" ref="F680">INDEX(Def_Locais_Racks_Trechos!$B$2:$B$1019, MATCH(E680, Def_Locais_Racks_Trechos!$A$2:$A$1019, 0), 1)</f>
        <v>Túnel (Anel)</v>
      </c>
      <c r="G680" s="59"/>
      <c r="H680" s="59"/>
      <c r="I680" s="59"/>
      <c r="J680" s="59"/>
      <c r="K680" s="59"/>
      <c r="L680" s="59"/>
      <c r="M680" s="59"/>
      <c r="N680" s="59"/>
      <c r="O680" s="59"/>
    </row>
    <row r="681" ht="15.75" customHeight="1">
      <c r="A681" s="57" t="str">
        <f>Def_SecSub!$A$425</f>
        <v>SI-19M2</v>
      </c>
      <c r="B681" s="57" t="str">
        <f>Def_Equipamentos!$C$4</f>
        <v>DI-BPMPkup</v>
      </c>
      <c r="C681" s="49"/>
      <c r="D681" s="58" t="str">
        <f t="shared" si="1"/>
        <v>SI-19M2:DI-BPMPkup</v>
      </c>
      <c r="E681" s="57" t="str">
        <f>Def_Locais_Racks_Trechos!$A$425</f>
        <v>SI-19M2</v>
      </c>
      <c r="F681" s="58" t="str">
        <f t="array" ref="F681">INDEX(Def_Locais_Racks_Trechos!$B$2:$B$1019, MATCH(E681, Def_Locais_Racks_Trechos!$A$2:$A$1019, 0), 1)</f>
        <v>Túnel (Anel)</v>
      </c>
      <c r="G681" s="59"/>
      <c r="H681" s="59"/>
      <c r="I681" s="59"/>
      <c r="J681" s="59"/>
      <c r="K681" s="59"/>
      <c r="L681" s="59"/>
      <c r="M681" s="59"/>
      <c r="N681" s="59"/>
      <c r="O681" s="59"/>
    </row>
    <row r="682" ht="15.75" customHeight="1">
      <c r="A682" s="57" t="str">
        <f>Def_SecSub!$A$426</f>
        <v>SI-20C1</v>
      </c>
      <c r="B682" s="57" t="str">
        <f>Def_Equipamentos!$C$4</f>
        <v>DI-BPMPkup</v>
      </c>
      <c r="C682" s="6">
        <v>1.0</v>
      </c>
      <c r="D682" s="58" t="str">
        <f t="shared" si="1"/>
        <v>SI-20C1:DI-BPMPkup-1</v>
      </c>
      <c r="E682" s="57" t="str">
        <f>Def_Locais_Racks_Trechos!$A$426</f>
        <v>SI-20C1</v>
      </c>
      <c r="F682" s="58" t="str">
        <f t="array" ref="F682">INDEX(Def_Locais_Racks_Trechos!$B$2:$B$1019, MATCH(E682, Def_Locais_Racks_Trechos!$A$2:$A$1019, 0), 1)</f>
        <v>Túnel (Anel)</v>
      </c>
      <c r="G682" s="59"/>
      <c r="H682" s="59"/>
      <c r="I682" s="59"/>
      <c r="J682" s="59"/>
      <c r="K682" s="59"/>
      <c r="L682" s="59"/>
      <c r="M682" s="59"/>
      <c r="N682" s="59"/>
      <c r="O682" s="59"/>
    </row>
    <row r="683" ht="15.75" customHeight="1">
      <c r="A683" s="57" t="str">
        <f>Def_SecSub!$A$426</f>
        <v>SI-20C1</v>
      </c>
      <c r="B683" s="57" t="str">
        <f>Def_Equipamentos!$C$4</f>
        <v>DI-BPMPkup</v>
      </c>
      <c r="C683" s="6">
        <v>2.0</v>
      </c>
      <c r="D683" s="58" t="str">
        <f t="shared" si="1"/>
        <v>SI-20C1:DI-BPMPkup-2</v>
      </c>
      <c r="E683" s="57" t="str">
        <f>Def_Locais_Racks_Trechos!$A$426</f>
        <v>SI-20C1</v>
      </c>
      <c r="F683" s="58" t="str">
        <f t="array" ref="F683">INDEX(Def_Locais_Racks_Trechos!$B$2:$B$1019, MATCH(E683, Def_Locais_Racks_Trechos!$A$2:$A$1019, 0), 1)</f>
        <v>Túnel (Anel)</v>
      </c>
      <c r="G683" s="59"/>
      <c r="H683" s="59"/>
      <c r="I683" s="59"/>
      <c r="J683" s="59"/>
      <c r="K683" s="59"/>
      <c r="L683" s="59"/>
      <c r="M683" s="59"/>
      <c r="N683" s="59"/>
      <c r="O683" s="59"/>
    </row>
    <row r="684" ht="15.75" customHeight="1">
      <c r="A684" s="57" t="str">
        <f>Def_SecSub!$A$427</f>
        <v>SI-20C2</v>
      </c>
      <c r="B684" s="57" t="str">
        <f>Def_Equipamentos!$C$4</f>
        <v>DI-BPMPkup</v>
      </c>
      <c r="C684" s="49"/>
      <c r="D684" s="58" t="str">
        <f t="shared" si="1"/>
        <v>SI-20C2:DI-BPMPkup</v>
      </c>
      <c r="E684" s="57" t="str">
        <f>Def_Locais_Racks_Trechos!$A$427</f>
        <v>SI-20C2</v>
      </c>
      <c r="F684" s="58" t="str">
        <f t="array" ref="F684">INDEX(Def_Locais_Racks_Trechos!$B$2:$B$1019, MATCH(E684, Def_Locais_Racks_Trechos!$A$2:$A$1019, 0), 1)</f>
        <v>Túnel (Anel)</v>
      </c>
      <c r="G684" s="59"/>
      <c r="H684" s="59"/>
      <c r="I684" s="59"/>
      <c r="J684" s="59"/>
      <c r="K684" s="59"/>
      <c r="L684" s="59"/>
      <c r="M684" s="59"/>
      <c r="N684" s="59"/>
      <c r="O684" s="59"/>
    </row>
    <row r="685" ht="15.75" customHeight="1">
      <c r="A685" s="57" t="str">
        <f>Def_SecSub!$A$428</f>
        <v>SI-20C3</v>
      </c>
      <c r="B685" s="57" t="str">
        <f>Def_Equipamentos!$C$4</f>
        <v>DI-BPMPkup</v>
      </c>
      <c r="C685" s="6">
        <v>1.0</v>
      </c>
      <c r="D685" s="58" t="str">
        <f t="shared" si="1"/>
        <v>SI-20C3:DI-BPMPkup-1</v>
      </c>
      <c r="E685" s="57" t="str">
        <f>Def_Locais_Racks_Trechos!$A$428</f>
        <v>SI-20C3</v>
      </c>
      <c r="F685" s="58" t="str">
        <f t="array" ref="F685">INDEX(Def_Locais_Racks_Trechos!$B$2:$B$1019, MATCH(E685, Def_Locais_Racks_Trechos!$A$2:$A$1019, 0), 1)</f>
        <v>Túnel (Anel)</v>
      </c>
      <c r="G685" s="59"/>
      <c r="H685" s="59"/>
      <c r="I685" s="59"/>
      <c r="J685" s="59"/>
      <c r="K685" s="59"/>
      <c r="L685" s="59"/>
      <c r="M685" s="59"/>
      <c r="N685" s="59"/>
      <c r="O685" s="59"/>
    </row>
    <row r="686" ht="15.75" customHeight="1">
      <c r="A686" s="57" t="str">
        <f>Def_SecSub!$A$428</f>
        <v>SI-20C3</v>
      </c>
      <c r="B686" s="57" t="str">
        <f>Def_Equipamentos!$C$4</f>
        <v>DI-BPMPkup</v>
      </c>
      <c r="C686" s="6">
        <v>2.0</v>
      </c>
      <c r="D686" s="58" t="str">
        <f t="shared" si="1"/>
        <v>SI-20C3:DI-BPMPkup-2</v>
      </c>
      <c r="E686" s="57" t="str">
        <f>Def_Locais_Racks_Trechos!$A$428</f>
        <v>SI-20C3</v>
      </c>
      <c r="F686" s="58" t="str">
        <f t="array" ref="F686">INDEX(Def_Locais_Racks_Trechos!$B$2:$B$1019, MATCH(E686, Def_Locais_Racks_Trechos!$A$2:$A$1019, 0), 1)</f>
        <v>Túnel (Anel)</v>
      </c>
      <c r="G686" s="59"/>
      <c r="H686" s="59"/>
      <c r="I686" s="59"/>
      <c r="J686" s="59"/>
      <c r="K686" s="59"/>
      <c r="L686" s="59"/>
      <c r="M686" s="59"/>
      <c r="N686" s="59"/>
      <c r="O686" s="59"/>
    </row>
    <row r="687" ht="15.75" customHeight="1">
      <c r="A687" s="57" t="str">
        <f>Def_SecSub!$A$429</f>
        <v>SI-20C4</v>
      </c>
      <c r="B687" s="57" t="str">
        <f>Def_Equipamentos!$C$4</f>
        <v>DI-BPMPkup</v>
      </c>
      <c r="C687" s="49"/>
      <c r="D687" s="58" t="str">
        <f t="shared" si="1"/>
        <v>SI-20C4:DI-BPMPkup</v>
      </c>
      <c r="E687" s="57" t="str">
        <f>Def_Locais_Racks_Trechos!$A$429</f>
        <v>SI-20C4</v>
      </c>
      <c r="F687" s="58" t="str">
        <f t="array" ref="F687">INDEX(Def_Locais_Racks_Trechos!$B$2:$B$1019, MATCH(E687, Def_Locais_Racks_Trechos!$A$2:$A$1019, 0), 1)</f>
        <v>Túnel (Anel)</v>
      </c>
      <c r="G687" s="59"/>
      <c r="H687" s="59"/>
      <c r="I687" s="59"/>
      <c r="J687" s="59"/>
      <c r="K687" s="59"/>
      <c r="L687" s="59"/>
      <c r="M687" s="59"/>
      <c r="N687" s="59"/>
      <c r="O687" s="59"/>
    </row>
    <row r="688" ht="15.75" customHeight="1">
      <c r="A688" s="57" t="str">
        <f>Def_SecSub!$A$430</f>
        <v>SI-20M1</v>
      </c>
      <c r="B688" s="57" t="str">
        <f>Def_Equipamentos!$C$4</f>
        <v>DI-BPMPkup</v>
      </c>
      <c r="C688" s="49"/>
      <c r="D688" s="58" t="str">
        <f t="shared" si="1"/>
        <v>SI-20M1:DI-BPMPkup</v>
      </c>
      <c r="E688" s="57" t="str">
        <f>Def_Locais_Racks_Trechos!$A$430</f>
        <v>SI-20M1</v>
      </c>
      <c r="F688" s="58" t="str">
        <f t="array" ref="F688">INDEX(Def_Locais_Racks_Trechos!$B$2:$B$1019, MATCH(E688, Def_Locais_Racks_Trechos!$A$2:$A$1019, 0), 1)</f>
        <v>Túnel (Anel)</v>
      </c>
      <c r="G688" s="59"/>
      <c r="H688" s="59"/>
      <c r="I688" s="59"/>
      <c r="J688" s="59"/>
      <c r="K688" s="59"/>
      <c r="L688" s="59"/>
      <c r="M688" s="59"/>
      <c r="N688" s="59"/>
      <c r="O688" s="59"/>
    </row>
    <row r="689" ht="15.75" customHeight="1">
      <c r="A689" s="57" t="str">
        <f>Def_SecSub!$A$431</f>
        <v>SI-20M2</v>
      </c>
      <c r="B689" s="57" t="str">
        <f>Def_Equipamentos!$C$4</f>
        <v>DI-BPMPkup</v>
      </c>
      <c r="C689" s="49"/>
      <c r="D689" s="58" t="str">
        <f t="shared" si="1"/>
        <v>SI-20M2:DI-BPMPkup</v>
      </c>
      <c r="E689" s="57" t="str">
        <f>Def_Locais_Racks_Trechos!$A$431</f>
        <v>SI-20M2</v>
      </c>
      <c r="F689" s="58" t="str">
        <f t="array" ref="F689">INDEX(Def_Locais_Racks_Trechos!$B$2:$B$1019, MATCH(E689, Def_Locais_Racks_Trechos!$A$2:$A$1019, 0), 1)</f>
        <v>Túnel (Anel)</v>
      </c>
      <c r="G689" s="59"/>
      <c r="H689" s="59"/>
      <c r="I689" s="59"/>
      <c r="J689" s="59"/>
      <c r="K689" s="59"/>
      <c r="L689" s="59"/>
      <c r="M689" s="59"/>
      <c r="N689" s="59"/>
      <c r="O689" s="59"/>
    </row>
    <row r="690" ht="15.75" customHeight="1">
      <c r="A690" s="57" t="str">
        <f>Def_SecSub!$A$432</f>
        <v>SI-01SA</v>
      </c>
      <c r="B690" s="57" t="str">
        <f>Def_Equipamentos!$C$4</f>
        <v>DI-BPMPkup</v>
      </c>
      <c r="C690" s="6">
        <v>1.0</v>
      </c>
      <c r="D690" s="58" t="str">
        <f t="shared" si="1"/>
        <v>SI-01SA:DI-BPMPkup-1</v>
      </c>
      <c r="E690" s="57" t="str">
        <f>Def_Locais_Racks_Trechos!$A$432</f>
        <v>SI-01SA</v>
      </c>
      <c r="F690" s="58" t="str">
        <f t="array" ref="F690">INDEX(Def_Locais_Racks_Trechos!$B$2:$B$1019, MATCH(E690, Def_Locais_Racks_Trechos!$A$2:$A$1019, 0), 1)</f>
        <v>Túnel (Anel)</v>
      </c>
      <c r="G690" s="59"/>
      <c r="H690" s="59"/>
      <c r="I690" s="59"/>
      <c r="J690" s="59"/>
      <c r="K690" s="59"/>
      <c r="L690" s="59"/>
      <c r="M690" s="59"/>
      <c r="N690" s="59"/>
      <c r="O690" s="59"/>
    </row>
    <row r="691" ht="15.75" customHeight="1">
      <c r="A691" s="57" t="str">
        <f>Def_SecSub!$A$432</f>
        <v>SI-01SA</v>
      </c>
      <c r="B691" s="57" t="str">
        <f>Def_Equipamentos!$C$4</f>
        <v>DI-BPMPkup</v>
      </c>
      <c r="C691" s="6">
        <v>2.0</v>
      </c>
      <c r="D691" s="58" t="str">
        <f t="shared" si="1"/>
        <v>SI-01SA:DI-BPMPkup-2</v>
      </c>
      <c r="E691" s="57" t="str">
        <f>Def_Locais_Racks_Trechos!$A$432</f>
        <v>SI-01SA</v>
      </c>
      <c r="F691" s="58" t="str">
        <f t="array" ref="F691">INDEX(Def_Locais_Racks_Trechos!$B$2:$B$1019, MATCH(E691, Def_Locais_Racks_Trechos!$A$2:$A$1019, 0), 1)</f>
        <v>Túnel (Anel)</v>
      </c>
      <c r="G691" s="59"/>
      <c r="H691" s="59"/>
      <c r="I691" s="59"/>
      <c r="J691" s="59"/>
      <c r="K691" s="59"/>
      <c r="L691" s="59"/>
      <c r="M691" s="59"/>
      <c r="N691" s="59"/>
      <c r="O691" s="59"/>
    </row>
    <row r="692" ht="15.75" customHeight="1">
      <c r="A692" s="57" t="str">
        <f>Def_SecSub!$A$433</f>
        <v>SI-02SB</v>
      </c>
      <c r="B692" s="57" t="str">
        <f>Def_Equipamentos!$C$4</f>
        <v>DI-BPMPkup</v>
      </c>
      <c r="C692" s="6">
        <v>1.0</v>
      </c>
      <c r="D692" s="58" t="str">
        <f t="shared" si="1"/>
        <v>SI-02SB:DI-BPMPkup-1</v>
      </c>
      <c r="E692" s="57" t="str">
        <f>Def_Locais_Racks_Trechos!$A$433</f>
        <v>SI-02SB</v>
      </c>
      <c r="F692" s="58" t="str">
        <f t="array" ref="F692">INDEX(Def_Locais_Racks_Trechos!$B$2:$B$1019, MATCH(E692, Def_Locais_Racks_Trechos!$A$2:$A$1019, 0), 1)</f>
        <v>Túnel (Anel)</v>
      </c>
      <c r="G692" s="59"/>
      <c r="H692" s="59"/>
      <c r="I692" s="59"/>
      <c r="J692" s="59"/>
      <c r="K692" s="59"/>
      <c r="L692" s="59"/>
      <c r="M692" s="59"/>
      <c r="N692" s="59"/>
      <c r="O692" s="59"/>
    </row>
    <row r="693" ht="15.75" customHeight="1">
      <c r="A693" s="57" t="str">
        <f>Def_SecSub!$A$433</f>
        <v>SI-02SB</v>
      </c>
      <c r="B693" s="57" t="str">
        <f>Def_Equipamentos!$C$4</f>
        <v>DI-BPMPkup</v>
      </c>
      <c r="C693" s="6">
        <v>2.0</v>
      </c>
      <c r="D693" s="58" t="str">
        <f t="shared" si="1"/>
        <v>SI-02SB:DI-BPMPkup-2</v>
      </c>
      <c r="E693" s="57" t="str">
        <f>Def_Locais_Racks_Trechos!$A$433</f>
        <v>SI-02SB</v>
      </c>
      <c r="F693" s="58" t="str">
        <f t="array" ref="F693">INDEX(Def_Locais_Racks_Trechos!$B$2:$B$1019, MATCH(E693, Def_Locais_Racks_Trechos!$A$2:$A$1019, 0), 1)</f>
        <v>Túnel (Anel)</v>
      </c>
      <c r="G693" s="59"/>
      <c r="H693" s="59"/>
      <c r="I693" s="59"/>
      <c r="J693" s="59"/>
      <c r="K693" s="59"/>
      <c r="L693" s="59"/>
      <c r="M693" s="59"/>
      <c r="N693" s="59"/>
      <c r="O693" s="59"/>
    </row>
    <row r="694" ht="15.75" customHeight="1">
      <c r="A694" s="57" t="str">
        <f>Def_SecSub!$A$434</f>
        <v>SI-03SP</v>
      </c>
      <c r="B694" s="57" t="str">
        <f>Def_Equipamentos!$C$4</f>
        <v>DI-BPMPkup</v>
      </c>
      <c r="C694" s="6">
        <v>1.0</v>
      </c>
      <c r="D694" s="58" t="str">
        <f t="shared" si="1"/>
        <v>SI-03SP:DI-BPMPkup-1</v>
      </c>
      <c r="E694" s="57" t="str">
        <f>Def_Locais_Racks_Trechos!$A$434</f>
        <v>SI-03SP</v>
      </c>
      <c r="F694" s="58" t="str">
        <f t="array" ref="F694">INDEX(Def_Locais_Racks_Trechos!$B$2:$B$1019, MATCH(E694, Def_Locais_Racks_Trechos!$A$2:$A$1019, 0), 1)</f>
        <v>Túnel (Anel)</v>
      </c>
      <c r="G694" s="59"/>
      <c r="H694" s="59"/>
      <c r="I694" s="59"/>
      <c r="J694" s="59"/>
      <c r="K694" s="59"/>
      <c r="L694" s="59"/>
      <c r="M694" s="59"/>
      <c r="N694" s="59"/>
      <c r="O694" s="59"/>
    </row>
    <row r="695" ht="15.75" customHeight="1">
      <c r="A695" s="57" t="str">
        <f>Def_SecSub!$A$434</f>
        <v>SI-03SP</v>
      </c>
      <c r="B695" s="57" t="str">
        <f>Def_Equipamentos!$C$4</f>
        <v>DI-BPMPkup</v>
      </c>
      <c r="C695" s="6">
        <v>2.0</v>
      </c>
      <c r="D695" s="58" t="str">
        <f t="shared" si="1"/>
        <v>SI-03SP:DI-BPMPkup-2</v>
      </c>
      <c r="E695" s="57" t="str">
        <f>Def_Locais_Racks_Trechos!$A$434</f>
        <v>SI-03SP</v>
      </c>
      <c r="F695" s="58" t="str">
        <f t="array" ref="F695">INDEX(Def_Locais_Racks_Trechos!$B$2:$B$1019, MATCH(E695, Def_Locais_Racks_Trechos!$A$2:$A$1019, 0), 1)</f>
        <v>Túnel (Anel)</v>
      </c>
      <c r="G695" s="59"/>
      <c r="H695" s="59"/>
      <c r="I695" s="59"/>
      <c r="J695" s="59"/>
      <c r="K695" s="59"/>
      <c r="L695" s="59"/>
      <c r="M695" s="59"/>
      <c r="N695" s="59"/>
      <c r="O695" s="59"/>
    </row>
    <row r="696" ht="15.75" customHeight="1">
      <c r="A696" s="57" t="str">
        <f>Def_SecSub!$A$435</f>
        <v>SI-04SB</v>
      </c>
      <c r="B696" s="57" t="str">
        <f>Def_Equipamentos!$C$4</f>
        <v>DI-BPMPkup</v>
      </c>
      <c r="C696" s="6">
        <v>1.0</v>
      </c>
      <c r="D696" s="58" t="str">
        <f t="shared" si="1"/>
        <v>SI-04SB:DI-BPMPkup-1</v>
      </c>
      <c r="E696" s="57" t="str">
        <f>Def_Locais_Racks_Trechos!$A$435</f>
        <v>SI-04SB</v>
      </c>
      <c r="F696" s="58" t="str">
        <f t="array" ref="F696">INDEX(Def_Locais_Racks_Trechos!$B$2:$B$1019, MATCH(E696, Def_Locais_Racks_Trechos!$A$2:$A$1019, 0), 1)</f>
        <v>Túnel (Anel)</v>
      </c>
      <c r="G696" s="59"/>
      <c r="H696" s="59"/>
      <c r="I696" s="59"/>
      <c r="J696" s="59"/>
      <c r="K696" s="59"/>
      <c r="L696" s="59"/>
      <c r="M696" s="59"/>
      <c r="N696" s="59"/>
      <c r="O696" s="59"/>
    </row>
    <row r="697" ht="15.75" customHeight="1">
      <c r="A697" s="57" t="str">
        <f>Def_SecSub!$A$435</f>
        <v>SI-04SB</v>
      </c>
      <c r="B697" s="57" t="str">
        <f>Def_Equipamentos!$C$4</f>
        <v>DI-BPMPkup</v>
      </c>
      <c r="C697" s="6">
        <v>2.0</v>
      </c>
      <c r="D697" s="58" t="str">
        <f t="shared" si="1"/>
        <v>SI-04SB:DI-BPMPkup-2</v>
      </c>
      <c r="E697" s="57" t="str">
        <f>Def_Locais_Racks_Trechos!$A$435</f>
        <v>SI-04SB</v>
      </c>
      <c r="F697" s="58" t="str">
        <f t="array" ref="F697">INDEX(Def_Locais_Racks_Trechos!$B$2:$B$1019, MATCH(E697, Def_Locais_Racks_Trechos!$A$2:$A$1019, 0), 1)</f>
        <v>Túnel (Anel)</v>
      </c>
      <c r="G697" s="59"/>
      <c r="H697" s="59"/>
      <c r="I697" s="59"/>
      <c r="J697" s="59"/>
      <c r="K697" s="59"/>
      <c r="L697" s="59"/>
      <c r="M697" s="59"/>
      <c r="N697" s="59"/>
      <c r="O697" s="59"/>
    </row>
    <row r="698" ht="15.75" customHeight="1">
      <c r="A698" s="57" t="str">
        <f>Def_SecSub!$A$436</f>
        <v>SI-05SA</v>
      </c>
      <c r="B698" s="57" t="str">
        <f>Def_Equipamentos!$C$4</f>
        <v>DI-BPMPkup</v>
      </c>
      <c r="C698" s="6">
        <v>1.0</v>
      </c>
      <c r="D698" s="58" t="str">
        <f t="shared" si="1"/>
        <v>SI-05SA:DI-BPMPkup-1</v>
      </c>
      <c r="E698" s="57" t="str">
        <f>Def_Locais_Racks_Trechos!$A$436</f>
        <v>SI-05SA</v>
      </c>
      <c r="F698" s="58" t="str">
        <f t="array" ref="F698">INDEX(Def_Locais_Racks_Trechos!$B$2:$B$1019, MATCH(E698, Def_Locais_Racks_Trechos!$A$2:$A$1019, 0), 1)</f>
        <v>Túnel (Anel)</v>
      </c>
      <c r="G698" s="59"/>
      <c r="H698" s="59"/>
      <c r="I698" s="59"/>
      <c r="J698" s="59"/>
      <c r="K698" s="59"/>
      <c r="L698" s="59"/>
      <c r="M698" s="59"/>
      <c r="N698" s="59"/>
      <c r="O698" s="59"/>
    </row>
    <row r="699" ht="15.75" customHeight="1">
      <c r="A699" s="57" t="str">
        <f>Def_SecSub!$A$436</f>
        <v>SI-05SA</v>
      </c>
      <c r="B699" s="57" t="str">
        <f>Def_Equipamentos!$C$4</f>
        <v>DI-BPMPkup</v>
      </c>
      <c r="C699" s="6">
        <v>2.0</v>
      </c>
      <c r="D699" s="58" t="str">
        <f t="shared" si="1"/>
        <v>SI-05SA:DI-BPMPkup-2</v>
      </c>
      <c r="E699" s="57" t="str">
        <f>Def_Locais_Racks_Trechos!$A$436</f>
        <v>SI-05SA</v>
      </c>
      <c r="F699" s="58" t="str">
        <f t="array" ref="F699">INDEX(Def_Locais_Racks_Trechos!$B$2:$B$1019, MATCH(E699, Def_Locais_Racks_Trechos!$A$2:$A$1019, 0), 1)</f>
        <v>Túnel (Anel)</v>
      </c>
      <c r="G699" s="59"/>
      <c r="H699" s="59"/>
      <c r="I699" s="59"/>
      <c r="J699" s="59"/>
      <c r="K699" s="59"/>
      <c r="L699" s="59"/>
      <c r="M699" s="59"/>
      <c r="N699" s="59"/>
      <c r="O699" s="59"/>
    </row>
    <row r="700" ht="15.75" customHeight="1">
      <c r="A700" s="57" t="str">
        <f>Def_SecSub!$A$437</f>
        <v>SI-06SB</v>
      </c>
      <c r="B700" s="57" t="str">
        <f>Def_Equipamentos!$C$4</f>
        <v>DI-BPMPkup</v>
      </c>
      <c r="C700" s="6">
        <v>1.0</v>
      </c>
      <c r="D700" s="58" t="str">
        <f t="shared" si="1"/>
        <v>SI-06SB:DI-BPMPkup-1</v>
      </c>
      <c r="E700" s="57" t="str">
        <f>Def_Locais_Racks_Trechos!$A$437</f>
        <v>SI-06SB</v>
      </c>
      <c r="F700" s="58" t="str">
        <f t="array" ref="F700">INDEX(Def_Locais_Racks_Trechos!$B$2:$B$1019, MATCH(E700, Def_Locais_Racks_Trechos!$A$2:$A$1019, 0), 1)</f>
        <v>Túnel (Anel)</v>
      </c>
      <c r="G700" s="59"/>
      <c r="H700" s="59"/>
      <c r="I700" s="59"/>
      <c r="J700" s="59"/>
      <c r="K700" s="59"/>
      <c r="L700" s="59"/>
      <c r="M700" s="59"/>
      <c r="N700" s="59"/>
      <c r="O700" s="59"/>
    </row>
    <row r="701" ht="15.75" customHeight="1">
      <c r="A701" s="57" t="str">
        <f>Def_SecSub!$A$437</f>
        <v>SI-06SB</v>
      </c>
      <c r="B701" s="57" t="str">
        <f>Def_Equipamentos!$C$4</f>
        <v>DI-BPMPkup</v>
      </c>
      <c r="C701" s="6">
        <v>2.0</v>
      </c>
      <c r="D701" s="58" t="str">
        <f t="shared" si="1"/>
        <v>SI-06SB:DI-BPMPkup-2</v>
      </c>
      <c r="E701" s="57" t="str">
        <f>Def_Locais_Racks_Trechos!$A$437</f>
        <v>SI-06SB</v>
      </c>
      <c r="F701" s="58" t="str">
        <f t="array" ref="F701">INDEX(Def_Locais_Racks_Trechos!$B$2:$B$1019, MATCH(E701, Def_Locais_Racks_Trechos!$A$2:$A$1019, 0), 1)</f>
        <v>Túnel (Anel)</v>
      </c>
      <c r="G701" s="59"/>
      <c r="H701" s="59"/>
      <c r="I701" s="59"/>
      <c r="J701" s="59"/>
      <c r="K701" s="59"/>
      <c r="L701" s="59"/>
      <c r="M701" s="59"/>
      <c r="N701" s="59"/>
      <c r="O701" s="59"/>
    </row>
    <row r="702" ht="15.75" customHeight="1">
      <c r="A702" s="57" t="str">
        <f>Def_SecSub!$A$438</f>
        <v>SI-07SP</v>
      </c>
      <c r="B702" s="57" t="str">
        <f>Def_Equipamentos!$C$4</f>
        <v>DI-BPMPkup</v>
      </c>
      <c r="C702" s="6">
        <v>1.0</v>
      </c>
      <c r="D702" s="58" t="str">
        <f t="shared" si="1"/>
        <v>SI-07SP:DI-BPMPkup-1</v>
      </c>
      <c r="E702" s="57" t="str">
        <f>Def_Locais_Racks_Trechos!$A$438</f>
        <v>SI-07SP</v>
      </c>
      <c r="F702" s="58" t="str">
        <f t="array" ref="F702">INDEX(Def_Locais_Racks_Trechos!$B$2:$B$1019, MATCH(E702, Def_Locais_Racks_Trechos!$A$2:$A$1019, 0), 1)</f>
        <v>Túnel (Anel)</v>
      </c>
      <c r="G702" s="59"/>
      <c r="H702" s="59"/>
      <c r="I702" s="59"/>
      <c r="J702" s="59"/>
      <c r="K702" s="59"/>
      <c r="L702" s="59"/>
      <c r="M702" s="59"/>
      <c r="N702" s="59"/>
      <c r="O702" s="59"/>
    </row>
    <row r="703" ht="15.75" customHeight="1">
      <c r="A703" s="57" t="str">
        <f>Def_SecSub!$A$438</f>
        <v>SI-07SP</v>
      </c>
      <c r="B703" s="57" t="str">
        <f>Def_Equipamentos!$C$4</f>
        <v>DI-BPMPkup</v>
      </c>
      <c r="C703" s="6">
        <v>2.0</v>
      </c>
      <c r="D703" s="58" t="str">
        <f t="shared" si="1"/>
        <v>SI-07SP:DI-BPMPkup-2</v>
      </c>
      <c r="E703" s="57" t="str">
        <f>Def_Locais_Racks_Trechos!$A$438</f>
        <v>SI-07SP</v>
      </c>
      <c r="F703" s="58" t="str">
        <f t="array" ref="F703">INDEX(Def_Locais_Racks_Trechos!$B$2:$B$1019, MATCH(E703, Def_Locais_Racks_Trechos!$A$2:$A$1019, 0), 1)</f>
        <v>Túnel (Anel)</v>
      </c>
      <c r="G703" s="59"/>
      <c r="H703" s="59"/>
      <c r="I703" s="59"/>
      <c r="J703" s="59"/>
      <c r="K703" s="59"/>
      <c r="L703" s="59"/>
      <c r="M703" s="59"/>
      <c r="N703" s="59"/>
      <c r="O703" s="59"/>
    </row>
    <row r="704" ht="15.75" customHeight="1">
      <c r="A704" s="57" t="str">
        <f>Def_SecSub!$A$439</f>
        <v>SI-08SB</v>
      </c>
      <c r="B704" s="57" t="str">
        <f>Def_Equipamentos!$C$4</f>
        <v>DI-BPMPkup</v>
      </c>
      <c r="C704" s="6">
        <v>1.0</v>
      </c>
      <c r="D704" s="58" t="str">
        <f t="shared" si="1"/>
        <v>SI-08SB:DI-BPMPkup-1</v>
      </c>
      <c r="E704" s="57" t="str">
        <f>Def_Locais_Racks_Trechos!$A$439</f>
        <v>SI-08SB</v>
      </c>
      <c r="F704" s="58" t="str">
        <f t="array" ref="F704">INDEX(Def_Locais_Racks_Trechos!$B$2:$B$1019, MATCH(E704, Def_Locais_Racks_Trechos!$A$2:$A$1019, 0), 1)</f>
        <v>Túnel (Anel)</v>
      </c>
      <c r="G704" s="59"/>
      <c r="H704" s="59"/>
      <c r="I704" s="59"/>
      <c r="J704" s="59"/>
      <c r="K704" s="59"/>
      <c r="L704" s="59"/>
      <c r="M704" s="59"/>
      <c r="N704" s="59"/>
      <c r="O704" s="59"/>
    </row>
    <row r="705" ht="15.75" customHeight="1">
      <c r="A705" s="57" t="str">
        <f>Def_SecSub!$A$439</f>
        <v>SI-08SB</v>
      </c>
      <c r="B705" s="57" t="str">
        <f>Def_Equipamentos!$C$4</f>
        <v>DI-BPMPkup</v>
      </c>
      <c r="C705" s="6">
        <v>2.0</v>
      </c>
      <c r="D705" s="58" t="str">
        <f t="shared" si="1"/>
        <v>SI-08SB:DI-BPMPkup-2</v>
      </c>
      <c r="E705" s="57" t="str">
        <f>Def_Locais_Racks_Trechos!$A$439</f>
        <v>SI-08SB</v>
      </c>
      <c r="F705" s="58" t="str">
        <f t="array" ref="F705">INDEX(Def_Locais_Racks_Trechos!$B$2:$B$1019, MATCH(E705, Def_Locais_Racks_Trechos!$A$2:$A$1019, 0), 1)</f>
        <v>Túnel (Anel)</v>
      </c>
      <c r="G705" s="59"/>
      <c r="H705" s="59"/>
      <c r="I705" s="59"/>
      <c r="J705" s="59"/>
      <c r="K705" s="59"/>
      <c r="L705" s="59"/>
      <c r="M705" s="59"/>
      <c r="N705" s="59"/>
      <c r="O705" s="59"/>
    </row>
    <row r="706" ht="15.75" customHeight="1">
      <c r="A706" s="57" t="str">
        <f>Def_SecSub!$A$440</f>
        <v>SI-09SA</v>
      </c>
      <c r="B706" s="57" t="str">
        <f>Def_Equipamentos!$C$4</f>
        <v>DI-BPMPkup</v>
      </c>
      <c r="C706" s="6">
        <v>1.0</v>
      </c>
      <c r="D706" s="58" t="str">
        <f t="shared" si="1"/>
        <v>SI-09SA:DI-BPMPkup-1</v>
      </c>
      <c r="E706" s="57" t="str">
        <f>Def_Locais_Racks_Trechos!$A$440</f>
        <v>SI-09SA</v>
      </c>
      <c r="F706" s="58" t="str">
        <f t="array" ref="F706">INDEX(Def_Locais_Racks_Trechos!$B$2:$B$1019, MATCH(E706, Def_Locais_Racks_Trechos!$A$2:$A$1019, 0), 1)</f>
        <v>Túnel (Anel)</v>
      </c>
      <c r="G706" s="59"/>
      <c r="H706" s="59"/>
      <c r="I706" s="59"/>
      <c r="J706" s="59"/>
      <c r="K706" s="59"/>
      <c r="L706" s="59"/>
      <c r="M706" s="59"/>
      <c r="N706" s="59"/>
      <c r="O706" s="59"/>
    </row>
    <row r="707" ht="15.75" customHeight="1">
      <c r="A707" s="57" t="str">
        <f>Def_SecSub!$A$440</f>
        <v>SI-09SA</v>
      </c>
      <c r="B707" s="57" t="str">
        <f>Def_Equipamentos!$C$4</f>
        <v>DI-BPMPkup</v>
      </c>
      <c r="C707" s="6">
        <v>2.0</v>
      </c>
      <c r="D707" s="58" t="str">
        <f t="shared" si="1"/>
        <v>SI-09SA:DI-BPMPkup-2</v>
      </c>
      <c r="E707" s="57" t="str">
        <f>Def_Locais_Racks_Trechos!$A$440</f>
        <v>SI-09SA</v>
      </c>
      <c r="F707" s="58" t="str">
        <f t="array" ref="F707">INDEX(Def_Locais_Racks_Trechos!$B$2:$B$1019, MATCH(E707, Def_Locais_Racks_Trechos!$A$2:$A$1019, 0), 1)</f>
        <v>Túnel (Anel)</v>
      </c>
      <c r="G707" s="59"/>
      <c r="H707" s="59"/>
      <c r="I707" s="59"/>
      <c r="J707" s="59"/>
      <c r="K707" s="59"/>
      <c r="L707" s="59"/>
      <c r="M707" s="59"/>
      <c r="N707" s="59"/>
      <c r="O707" s="59"/>
    </row>
    <row r="708" ht="15.75" customHeight="1">
      <c r="A708" s="57" t="str">
        <f>Def_SecSub!$A$441</f>
        <v>SI-10SB</v>
      </c>
      <c r="B708" s="57" t="str">
        <f>Def_Equipamentos!$C$4</f>
        <v>DI-BPMPkup</v>
      </c>
      <c r="C708" s="6">
        <v>1.0</v>
      </c>
      <c r="D708" s="58" t="str">
        <f t="shared" si="1"/>
        <v>SI-10SB:DI-BPMPkup-1</v>
      </c>
      <c r="E708" s="57" t="str">
        <f>Def_Locais_Racks_Trechos!$A$441</f>
        <v>SI-10SB</v>
      </c>
      <c r="F708" s="58" t="str">
        <f t="array" ref="F708">INDEX(Def_Locais_Racks_Trechos!$B$2:$B$1019, MATCH(E708, Def_Locais_Racks_Trechos!$A$2:$A$1019, 0), 1)</f>
        <v>Túnel (Anel)</v>
      </c>
      <c r="G708" s="59"/>
      <c r="H708" s="59"/>
      <c r="I708" s="59"/>
      <c r="J708" s="59"/>
      <c r="K708" s="59"/>
      <c r="L708" s="59"/>
      <c r="M708" s="59"/>
      <c r="N708" s="59"/>
      <c r="O708" s="59"/>
    </row>
    <row r="709" ht="15.75" customHeight="1">
      <c r="A709" s="57" t="str">
        <f>Def_SecSub!$A$441</f>
        <v>SI-10SB</v>
      </c>
      <c r="B709" s="57" t="str">
        <f>Def_Equipamentos!$C$4</f>
        <v>DI-BPMPkup</v>
      </c>
      <c r="C709" s="6">
        <v>2.0</v>
      </c>
      <c r="D709" s="58" t="str">
        <f t="shared" si="1"/>
        <v>SI-10SB:DI-BPMPkup-2</v>
      </c>
      <c r="E709" s="57" t="str">
        <f>Def_Locais_Racks_Trechos!$A$441</f>
        <v>SI-10SB</v>
      </c>
      <c r="F709" s="58" t="str">
        <f t="array" ref="F709">INDEX(Def_Locais_Racks_Trechos!$B$2:$B$1019, MATCH(E709, Def_Locais_Racks_Trechos!$A$2:$A$1019, 0), 1)</f>
        <v>Túnel (Anel)</v>
      </c>
      <c r="G709" s="59"/>
      <c r="H709" s="59"/>
      <c r="I709" s="59"/>
      <c r="J709" s="59"/>
      <c r="K709" s="59"/>
      <c r="L709" s="59"/>
      <c r="M709" s="59"/>
      <c r="N709" s="59"/>
      <c r="O709" s="59"/>
    </row>
    <row r="710" ht="15.75" customHeight="1">
      <c r="A710" s="57" t="str">
        <f>Def_SecSub!$A$442</f>
        <v>SI-11SP</v>
      </c>
      <c r="B710" s="57" t="str">
        <f>Def_Equipamentos!$C$4</f>
        <v>DI-BPMPkup</v>
      </c>
      <c r="C710" s="6">
        <v>1.0</v>
      </c>
      <c r="D710" s="58" t="str">
        <f t="shared" si="1"/>
        <v>SI-11SP:DI-BPMPkup-1</v>
      </c>
      <c r="E710" s="57" t="str">
        <f>Def_Locais_Racks_Trechos!$A$442</f>
        <v>SI-11SP</v>
      </c>
      <c r="F710" s="58" t="str">
        <f t="array" ref="F710">INDEX(Def_Locais_Racks_Trechos!$B$2:$B$1019, MATCH(E710, Def_Locais_Racks_Trechos!$A$2:$A$1019, 0), 1)</f>
        <v>Túnel (Anel)</v>
      </c>
      <c r="G710" s="59"/>
      <c r="H710" s="59"/>
      <c r="I710" s="59"/>
      <c r="J710" s="59"/>
      <c r="K710" s="59"/>
      <c r="L710" s="59"/>
      <c r="M710" s="59"/>
      <c r="N710" s="59"/>
      <c r="O710" s="59"/>
    </row>
    <row r="711" ht="15.75" customHeight="1">
      <c r="A711" s="57" t="str">
        <f>Def_SecSub!$A$442</f>
        <v>SI-11SP</v>
      </c>
      <c r="B711" s="57" t="str">
        <f>Def_Equipamentos!$C$4</f>
        <v>DI-BPMPkup</v>
      </c>
      <c r="C711" s="6">
        <v>2.0</v>
      </c>
      <c r="D711" s="58" t="str">
        <f t="shared" si="1"/>
        <v>SI-11SP:DI-BPMPkup-2</v>
      </c>
      <c r="E711" s="57" t="str">
        <f>Def_Locais_Racks_Trechos!$A$442</f>
        <v>SI-11SP</v>
      </c>
      <c r="F711" s="58" t="str">
        <f t="array" ref="F711">INDEX(Def_Locais_Racks_Trechos!$B$2:$B$1019, MATCH(E711, Def_Locais_Racks_Trechos!$A$2:$A$1019, 0), 1)</f>
        <v>Túnel (Anel)</v>
      </c>
      <c r="G711" s="59"/>
      <c r="H711" s="59"/>
      <c r="I711" s="59"/>
      <c r="J711" s="59"/>
      <c r="K711" s="59"/>
      <c r="L711" s="59"/>
      <c r="M711" s="59"/>
      <c r="N711" s="59"/>
      <c r="O711" s="59"/>
    </row>
    <row r="712" ht="15.75" customHeight="1">
      <c r="A712" s="57" t="str">
        <f>Def_SecSub!$A$443</f>
        <v>SI-12SB</v>
      </c>
      <c r="B712" s="57" t="str">
        <f>Def_Equipamentos!$C$4</f>
        <v>DI-BPMPkup</v>
      </c>
      <c r="C712" s="6">
        <v>1.0</v>
      </c>
      <c r="D712" s="58" t="str">
        <f t="shared" si="1"/>
        <v>SI-12SB:DI-BPMPkup-1</v>
      </c>
      <c r="E712" s="57" t="str">
        <f>Def_Locais_Racks_Trechos!$A$443</f>
        <v>SI-12SB</v>
      </c>
      <c r="F712" s="58" t="str">
        <f t="array" ref="F712">INDEX(Def_Locais_Racks_Trechos!$B$2:$B$1019, MATCH(E712, Def_Locais_Racks_Trechos!$A$2:$A$1019, 0), 1)</f>
        <v>Túnel (Anel)</v>
      </c>
      <c r="G712" s="59"/>
      <c r="H712" s="59"/>
      <c r="I712" s="59"/>
      <c r="J712" s="59"/>
      <c r="K712" s="59"/>
      <c r="L712" s="59"/>
      <c r="M712" s="59"/>
      <c r="N712" s="59"/>
      <c r="O712" s="59"/>
    </row>
    <row r="713" ht="15.75" customHeight="1">
      <c r="A713" s="57" t="str">
        <f>Def_SecSub!$A$443</f>
        <v>SI-12SB</v>
      </c>
      <c r="B713" s="57" t="str">
        <f>Def_Equipamentos!$C$4</f>
        <v>DI-BPMPkup</v>
      </c>
      <c r="C713" s="6">
        <v>2.0</v>
      </c>
      <c r="D713" s="58" t="str">
        <f t="shared" si="1"/>
        <v>SI-12SB:DI-BPMPkup-2</v>
      </c>
      <c r="E713" s="57" t="str">
        <f>Def_Locais_Racks_Trechos!$A$443</f>
        <v>SI-12SB</v>
      </c>
      <c r="F713" s="58" t="str">
        <f t="array" ref="F713">INDEX(Def_Locais_Racks_Trechos!$B$2:$B$1019, MATCH(E713, Def_Locais_Racks_Trechos!$A$2:$A$1019, 0), 1)</f>
        <v>Túnel (Anel)</v>
      </c>
      <c r="G713" s="59"/>
      <c r="H713" s="59"/>
      <c r="I713" s="59"/>
      <c r="J713" s="59"/>
      <c r="K713" s="59"/>
      <c r="L713" s="59"/>
      <c r="M713" s="59"/>
      <c r="N713" s="59"/>
      <c r="O713" s="59"/>
    </row>
    <row r="714" ht="15.75" customHeight="1">
      <c r="A714" s="57" t="str">
        <f>Def_SecSub!$A$444</f>
        <v>SI-13SA</v>
      </c>
      <c r="B714" s="57" t="str">
        <f>Def_Equipamentos!$C$4</f>
        <v>DI-BPMPkup</v>
      </c>
      <c r="C714" s="6">
        <v>1.0</v>
      </c>
      <c r="D714" s="58" t="str">
        <f t="shared" si="1"/>
        <v>SI-13SA:DI-BPMPkup-1</v>
      </c>
      <c r="E714" s="57" t="str">
        <f>Def_Locais_Racks_Trechos!$A$444</f>
        <v>SI-13SA</v>
      </c>
      <c r="F714" s="58" t="str">
        <f t="array" ref="F714">INDEX(Def_Locais_Racks_Trechos!$B$2:$B$1019, MATCH(E714, Def_Locais_Racks_Trechos!$A$2:$A$1019, 0), 1)</f>
        <v>Túnel (Anel)</v>
      </c>
      <c r="G714" s="59"/>
      <c r="H714" s="59"/>
      <c r="I714" s="59"/>
      <c r="J714" s="59"/>
      <c r="K714" s="59"/>
      <c r="L714" s="59"/>
      <c r="M714" s="59"/>
      <c r="N714" s="59"/>
      <c r="O714" s="59"/>
    </row>
    <row r="715" ht="15.75" customHeight="1">
      <c r="A715" s="57" t="str">
        <f>Def_SecSub!$A$444</f>
        <v>SI-13SA</v>
      </c>
      <c r="B715" s="57" t="str">
        <f>Def_Equipamentos!$C$4</f>
        <v>DI-BPMPkup</v>
      </c>
      <c r="C715" s="6">
        <v>2.0</v>
      </c>
      <c r="D715" s="58" t="str">
        <f t="shared" si="1"/>
        <v>SI-13SA:DI-BPMPkup-2</v>
      </c>
      <c r="E715" s="57" t="str">
        <f>Def_Locais_Racks_Trechos!$A$444</f>
        <v>SI-13SA</v>
      </c>
      <c r="F715" s="58" t="str">
        <f t="array" ref="F715">INDEX(Def_Locais_Racks_Trechos!$B$2:$B$1019, MATCH(E715, Def_Locais_Racks_Trechos!$A$2:$A$1019, 0), 1)</f>
        <v>Túnel (Anel)</v>
      </c>
      <c r="G715" s="59"/>
      <c r="H715" s="59"/>
      <c r="I715" s="59"/>
      <c r="J715" s="59"/>
      <c r="K715" s="59"/>
      <c r="L715" s="59"/>
      <c r="M715" s="59"/>
      <c r="N715" s="59"/>
      <c r="O715" s="59"/>
    </row>
    <row r="716" ht="15.75" customHeight="1">
      <c r="A716" s="57" t="str">
        <f>Def_SecSub!$A$445</f>
        <v>SI-14SB</v>
      </c>
      <c r="B716" s="57" t="str">
        <f>Def_Equipamentos!$C$4</f>
        <v>DI-BPMPkup</v>
      </c>
      <c r="C716" s="6">
        <v>1.0</v>
      </c>
      <c r="D716" s="58" t="str">
        <f t="shared" si="1"/>
        <v>SI-14SB:DI-BPMPkup-1</v>
      </c>
      <c r="E716" s="57" t="str">
        <f>Def_Locais_Racks_Trechos!$A$445</f>
        <v>SI-14SB</v>
      </c>
      <c r="F716" s="58" t="str">
        <f t="array" ref="F716">INDEX(Def_Locais_Racks_Trechos!$B$2:$B$1019, MATCH(E716, Def_Locais_Racks_Trechos!$A$2:$A$1019, 0), 1)</f>
        <v>Túnel (Anel)</v>
      </c>
      <c r="G716" s="59"/>
      <c r="H716" s="59"/>
      <c r="I716" s="59"/>
      <c r="J716" s="59"/>
      <c r="K716" s="59"/>
      <c r="L716" s="59"/>
      <c r="M716" s="59"/>
      <c r="N716" s="59"/>
      <c r="O716" s="59"/>
    </row>
    <row r="717" ht="15.75" customHeight="1">
      <c r="A717" s="57" t="str">
        <f>Def_SecSub!$A$445</f>
        <v>SI-14SB</v>
      </c>
      <c r="B717" s="57" t="str">
        <f>Def_Equipamentos!$C$4</f>
        <v>DI-BPMPkup</v>
      </c>
      <c r="C717" s="6">
        <v>2.0</v>
      </c>
      <c r="D717" s="58" t="str">
        <f t="shared" si="1"/>
        <v>SI-14SB:DI-BPMPkup-2</v>
      </c>
      <c r="E717" s="57" t="str">
        <f>Def_Locais_Racks_Trechos!$A$445</f>
        <v>SI-14SB</v>
      </c>
      <c r="F717" s="58" t="str">
        <f t="array" ref="F717">INDEX(Def_Locais_Racks_Trechos!$B$2:$B$1019, MATCH(E717, Def_Locais_Racks_Trechos!$A$2:$A$1019, 0), 1)</f>
        <v>Túnel (Anel)</v>
      </c>
      <c r="G717" s="59"/>
      <c r="H717" s="59"/>
      <c r="I717" s="59"/>
      <c r="J717" s="59"/>
      <c r="K717" s="59"/>
      <c r="L717" s="59"/>
      <c r="M717" s="59"/>
      <c r="N717" s="59"/>
      <c r="O717" s="59"/>
    </row>
    <row r="718" ht="15.75" customHeight="1">
      <c r="A718" s="57" t="str">
        <f>Def_SecSub!$A$446</f>
        <v>SI-15SP</v>
      </c>
      <c r="B718" s="57" t="str">
        <f>Def_Equipamentos!$C$4</f>
        <v>DI-BPMPkup</v>
      </c>
      <c r="C718" s="6">
        <v>1.0</v>
      </c>
      <c r="D718" s="58" t="str">
        <f t="shared" si="1"/>
        <v>SI-15SP:DI-BPMPkup-1</v>
      </c>
      <c r="E718" s="57" t="str">
        <f>Def_Locais_Racks_Trechos!$A$446</f>
        <v>SI-15SP</v>
      </c>
      <c r="F718" s="58" t="str">
        <f t="array" ref="F718">INDEX(Def_Locais_Racks_Trechos!$B$2:$B$1019, MATCH(E718, Def_Locais_Racks_Trechos!$A$2:$A$1019, 0), 1)</f>
        <v>Túnel (Anel)</v>
      </c>
      <c r="G718" s="59"/>
      <c r="H718" s="59"/>
      <c r="I718" s="59"/>
      <c r="J718" s="59"/>
      <c r="K718" s="59"/>
      <c r="L718" s="59"/>
      <c r="M718" s="59"/>
      <c r="N718" s="59"/>
      <c r="O718" s="59"/>
    </row>
    <row r="719" ht="15.75" customHeight="1">
      <c r="A719" s="57" t="str">
        <f>Def_SecSub!$A$446</f>
        <v>SI-15SP</v>
      </c>
      <c r="B719" s="57" t="str">
        <f>Def_Equipamentos!$C$4</f>
        <v>DI-BPMPkup</v>
      </c>
      <c r="C719" s="6">
        <v>2.0</v>
      </c>
      <c r="D719" s="58" t="str">
        <f t="shared" si="1"/>
        <v>SI-15SP:DI-BPMPkup-2</v>
      </c>
      <c r="E719" s="57" t="str">
        <f>Def_Locais_Racks_Trechos!$A$446</f>
        <v>SI-15SP</v>
      </c>
      <c r="F719" s="58" t="str">
        <f t="array" ref="F719">INDEX(Def_Locais_Racks_Trechos!$B$2:$B$1019, MATCH(E719, Def_Locais_Racks_Trechos!$A$2:$A$1019, 0), 1)</f>
        <v>Túnel (Anel)</v>
      </c>
      <c r="G719" s="59"/>
      <c r="H719" s="59"/>
      <c r="I719" s="59"/>
      <c r="J719" s="59"/>
      <c r="K719" s="59"/>
      <c r="L719" s="59"/>
      <c r="M719" s="59"/>
      <c r="N719" s="59"/>
      <c r="O719" s="59"/>
    </row>
    <row r="720" ht="15.75" customHeight="1">
      <c r="A720" s="57" t="str">
        <f>Def_SecSub!$A$447</f>
        <v>SI-16SB</v>
      </c>
      <c r="B720" s="57" t="str">
        <f>Def_Equipamentos!$C$4</f>
        <v>DI-BPMPkup</v>
      </c>
      <c r="C720" s="6">
        <v>1.0</v>
      </c>
      <c r="D720" s="58" t="str">
        <f t="shared" si="1"/>
        <v>SI-16SB:DI-BPMPkup-1</v>
      </c>
      <c r="E720" s="57" t="str">
        <f>Def_Locais_Racks_Trechos!$A$447</f>
        <v>SI-16SB</v>
      </c>
      <c r="F720" s="58" t="str">
        <f t="array" ref="F720">INDEX(Def_Locais_Racks_Trechos!$B$2:$B$1019, MATCH(E720, Def_Locais_Racks_Trechos!$A$2:$A$1019, 0), 1)</f>
        <v>Túnel (Anel)</v>
      </c>
      <c r="G720" s="59"/>
      <c r="H720" s="59"/>
      <c r="I720" s="59"/>
      <c r="J720" s="59"/>
      <c r="K720" s="59"/>
      <c r="L720" s="59"/>
      <c r="M720" s="59"/>
      <c r="N720" s="59"/>
      <c r="O720" s="59"/>
    </row>
    <row r="721" ht="15.75" customHeight="1">
      <c r="A721" s="57" t="str">
        <f>Def_SecSub!$A$447</f>
        <v>SI-16SB</v>
      </c>
      <c r="B721" s="57" t="str">
        <f>Def_Equipamentos!$C$4</f>
        <v>DI-BPMPkup</v>
      </c>
      <c r="C721" s="6">
        <v>2.0</v>
      </c>
      <c r="D721" s="58" t="str">
        <f t="shared" si="1"/>
        <v>SI-16SB:DI-BPMPkup-2</v>
      </c>
      <c r="E721" s="57" t="str">
        <f>Def_Locais_Racks_Trechos!$A$447</f>
        <v>SI-16SB</v>
      </c>
      <c r="F721" s="58" t="str">
        <f t="array" ref="F721">INDEX(Def_Locais_Racks_Trechos!$B$2:$B$1019, MATCH(E721, Def_Locais_Racks_Trechos!$A$2:$A$1019, 0), 1)</f>
        <v>Túnel (Anel)</v>
      </c>
      <c r="G721" s="59"/>
      <c r="H721" s="59"/>
      <c r="I721" s="59"/>
      <c r="J721" s="59"/>
      <c r="K721" s="59"/>
      <c r="L721" s="59"/>
      <c r="M721" s="59"/>
      <c r="N721" s="59"/>
      <c r="O721" s="59"/>
    </row>
    <row r="722" ht="15.75" customHeight="1">
      <c r="A722" s="57" t="str">
        <f>Def_SecSub!$A$448</f>
        <v>SI-17SA</v>
      </c>
      <c r="B722" s="57" t="str">
        <f>Def_Equipamentos!$C$4</f>
        <v>DI-BPMPkup</v>
      </c>
      <c r="C722" s="6">
        <v>1.0</v>
      </c>
      <c r="D722" s="58" t="str">
        <f t="shared" si="1"/>
        <v>SI-17SA:DI-BPMPkup-1</v>
      </c>
      <c r="E722" s="57" t="str">
        <f>Def_Locais_Racks_Trechos!$A$448</f>
        <v>SI-17SA</v>
      </c>
      <c r="F722" s="58" t="str">
        <f t="array" ref="F722">INDEX(Def_Locais_Racks_Trechos!$B$2:$B$1019, MATCH(E722, Def_Locais_Racks_Trechos!$A$2:$A$1019, 0), 1)</f>
        <v>Túnel (Anel)</v>
      </c>
      <c r="G722" s="59"/>
      <c r="H722" s="59"/>
      <c r="I722" s="59"/>
      <c r="J722" s="59"/>
      <c r="K722" s="59"/>
      <c r="L722" s="59"/>
      <c r="M722" s="59"/>
      <c r="N722" s="59"/>
      <c r="O722" s="59"/>
    </row>
    <row r="723" ht="15.75" customHeight="1">
      <c r="A723" s="57" t="str">
        <f>Def_SecSub!$A$448</f>
        <v>SI-17SA</v>
      </c>
      <c r="B723" s="57" t="str">
        <f>Def_Equipamentos!$C$4</f>
        <v>DI-BPMPkup</v>
      </c>
      <c r="C723" s="6">
        <v>2.0</v>
      </c>
      <c r="D723" s="58" t="str">
        <f t="shared" si="1"/>
        <v>SI-17SA:DI-BPMPkup-2</v>
      </c>
      <c r="E723" s="57" t="str">
        <f>Def_Locais_Racks_Trechos!$A$448</f>
        <v>SI-17SA</v>
      </c>
      <c r="F723" s="58" t="str">
        <f t="array" ref="F723">INDEX(Def_Locais_Racks_Trechos!$B$2:$B$1019, MATCH(E723, Def_Locais_Racks_Trechos!$A$2:$A$1019, 0), 1)</f>
        <v>Túnel (Anel)</v>
      </c>
      <c r="G723" s="59"/>
      <c r="H723" s="59"/>
      <c r="I723" s="59"/>
      <c r="J723" s="59"/>
      <c r="K723" s="59"/>
      <c r="L723" s="59"/>
      <c r="M723" s="59"/>
      <c r="N723" s="59"/>
      <c r="O723" s="59"/>
    </row>
    <row r="724" ht="15.75" customHeight="1">
      <c r="A724" s="57" t="str">
        <f>Def_SecSub!$A$449</f>
        <v>SI-18SB</v>
      </c>
      <c r="B724" s="57" t="str">
        <f>Def_Equipamentos!$C$4</f>
        <v>DI-BPMPkup</v>
      </c>
      <c r="C724" s="6">
        <v>1.0</v>
      </c>
      <c r="D724" s="58" t="str">
        <f t="shared" si="1"/>
        <v>SI-18SB:DI-BPMPkup-1</v>
      </c>
      <c r="E724" s="57" t="str">
        <f>Def_Locais_Racks_Trechos!$A$449</f>
        <v>SI-18SB</v>
      </c>
      <c r="F724" s="58" t="str">
        <f t="array" ref="F724">INDEX(Def_Locais_Racks_Trechos!$B$2:$B$1019, MATCH(E724, Def_Locais_Racks_Trechos!$A$2:$A$1019, 0), 1)</f>
        <v>Túnel (Anel)</v>
      </c>
      <c r="G724" s="59"/>
      <c r="H724" s="59"/>
      <c r="I724" s="59"/>
      <c r="J724" s="59"/>
      <c r="K724" s="59"/>
      <c r="L724" s="59"/>
      <c r="M724" s="59"/>
      <c r="N724" s="59"/>
      <c r="O724" s="59"/>
    </row>
    <row r="725" ht="15.75" customHeight="1">
      <c r="A725" s="57" t="str">
        <f>Def_SecSub!$A$449</f>
        <v>SI-18SB</v>
      </c>
      <c r="B725" s="57" t="str">
        <f>Def_Equipamentos!$C$4</f>
        <v>DI-BPMPkup</v>
      </c>
      <c r="C725" s="6">
        <v>2.0</v>
      </c>
      <c r="D725" s="58" t="str">
        <f t="shared" si="1"/>
        <v>SI-18SB:DI-BPMPkup-2</v>
      </c>
      <c r="E725" s="57" t="str">
        <f>Def_Locais_Racks_Trechos!$A$449</f>
        <v>SI-18SB</v>
      </c>
      <c r="F725" s="58" t="str">
        <f t="array" ref="F725">INDEX(Def_Locais_Racks_Trechos!$B$2:$B$1019, MATCH(E725, Def_Locais_Racks_Trechos!$A$2:$A$1019, 0), 1)</f>
        <v>Túnel (Anel)</v>
      </c>
      <c r="G725" s="59"/>
      <c r="H725" s="59"/>
      <c r="I725" s="59"/>
      <c r="J725" s="59"/>
      <c r="K725" s="59"/>
      <c r="L725" s="59"/>
      <c r="M725" s="59"/>
      <c r="N725" s="59"/>
      <c r="O725" s="59"/>
    </row>
    <row r="726" ht="15.75" customHeight="1">
      <c r="A726" s="57" t="str">
        <f>Def_SecSub!$A$450</f>
        <v>SI-19SP</v>
      </c>
      <c r="B726" s="57" t="str">
        <f>Def_Equipamentos!$C$4</f>
        <v>DI-BPMPkup</v>
      </c>
      <c r="C726" s="6">
        <v>1.0</v>
      </c>
      <c r="D726" s="58" t="str">
        <f t="shared" si="1"/>
        <v>SI-19SP:DI-BPMPkup-1</v>
      </c>
      <c r="E726" s="57" t="str">
        <f>Def_Locais_Racks_Trechos!$A$450</f>
        <v>SI-19SP</v>
      </c>
      <c r="F726" s="58" t="str">
        <f t="array" ref="F726">INDEX(Def_Locais_Racks_Trechos!$B$2:$B$1019, MATCH(E726, Def_Locais_Racks_Trechos!$A$2:$A$1019, 0), 1)</f>
        <v>Túnel (Anel)</v>
      </c>
      <c r="G726" s="59"/>
      <c r="H726" s="59"/>
      <c r="I726" s="59"/>
      <c r="J726" s="59"/>
      <c r="K726" s="59"/>
      <c r="L726" s="59"/>
      <c r="M726" s="59"/>
      <c r="N726" s="59"/>
      <c r="O726" s="59"/>
    </row>
    <row r="727" ht="15.75" customHeight="1">
      <c r="A727" s="57" t="str">
        <f>Def_SecSub!$A$450</f>
        <v>SI-19SP</v>
      </c>
      <c r="B727" s="57" t="str">
        <f>Def_Equipamentos!$C$4</f>
        <v>DI-BPMPkup</v>
      </c>
      <c r="C727" s="6">
        <v>2.0</v>
      </c>
      <c r="D727" s="58" t="str">
        <f t="shared" si="1"/>
        <v>SI-19SP:DI-BPMPkup-2</v>
      </c>
      <c r="E727" s="57" t="str">
        <f>Def_Locais_Racks_Trechos!$A$450</f>
        <v>SI-19SP</v>
      </c>
      <c r="F727" s="58" t="str">
        <f t="array" ref="F727">INDEX(Def_Locais_Racks_Trechos!$B$2:$B$1019, MATCH(E727, Def_Locais_Racks_Trechos!$A$2:$A$1019, 0), 1)</f>
        <v>Túnel (Anel)</v>
      </c>
      <c r="G727" s="59"/>
      <c r="H727" s="59"/>
      <c r="I727" s="59"/>
      <c r="J727" s="59"/>
      <c r="K727" s="59"/>
      <c r="L727" s="59"/>
      <c r="M727" s="59"/>
      <c r="N727" s="59"/>
      <c r="O727" s="59"/>
    </row>
    <row r="728" ht="15.75" customHeight="1">
      <c r="A728" s="57" t="str">
        <f>Def_SecSub!$A$451</f>
        <v>SI-20SB</v>
      </c>
      <c r="B728" s="57" t="str">
        <f>Def_Equipamentos!$C$4</f>
        <v>DI-BPMPkup</v>
      </c>
      <c r="C728" s="6">
        <v>1.0</v>
      </c>
      <c r="D728" s="58" t="str">
        <f t="shared" si="1"/>
        <v>SI-20SB:DI-BPMPkup-1</v>
      </c>
      <c r="E728" s="57" t="str">
        <f>Def_Locais_Racks_Trechos!$A$451</f>
        <v>SI-20SB</v>
      </c>
      <c r="F728" s="58" t="str">
        <f t="array" ref="F728">INDEX(Def_Locais_Racks_Trechos!$B$2:$B$1019, MATCH(E728, Def_Locais_Racks_Trechos!$A$2:$A$1019, 0), 1)</f>
        <v>Túnel (Anel)</v>
      </c>
      <c r="G728" s="59"/>
      <c r="H728" s="59"/>
      <c r="I728" s="59"/>
      <c r="J728" s="59"/>
      <c r="K728" s="59"/>
      <c r="L728" s="59"/>
      <c r="M728" s="59"/>
      <c r="N728" s="59"/>
      <c r="O728" s="59"/>
    </row>
    <row r="729" ht="15.75" customHeight="1">
      <c r="A729" s="57" t="str">
        <f>Def_SecSub!$A$451</f>
        <v>SI-20SB</v>
      </c>
      <c r="B729" s="57" t="str">
        <f>Def_Equipamentos!$C$4</f>
        <v>DI-BPMPkup</v>
      </c>
      <c r="C729" s="6">
        <v>2.0</v>
      </c>
      <c r="D729" s="58" t="str">
        <f t="shared" si="1"/>
        <v>SI-20SB:DI-BPMPkup-2</v>
      </c>
      <c r="E729" s="57" t="str">
        <f>Def_Locais_Racks_Trechos!$A$451</f>
        <v>SI-20SB</v>
      </c>
      <c r="F729" s="58" t="str">
        <f t="array" ref="F729">INDEX(Def_Locais_Racks_Trechos!$B$2:$B$1019, MATCH(E729, Def_Locais_Racks_Trechos!$A$2:$A$1019, 0), 1)</f>
        <v>Túnel (Anel)</v>
      </c>
      <c r="G729" s="59"/>
      <c r="H729" s="59"/>
      <c r="I729" s="59"/>
      <c r="J729" s="59"/>
      <c r="K729" s="59"/>
      <c r="L729" s="59"/>
      <c r="M729" s="59"/>
      <c r="N729" s="59"/>
      <c r="O729" s="59"/>
    </row>
    <row r="730" ht="15.75" customHeight="1">
      <c r="A730" s="57" t="str">
        <f>Def_SecSub!$A$204</f>
        <v>TB-01</v>
      </c>
      <c r="B730" s="57" t="str">
        <f>Def_Equipamentos!$C$8</f>
        <v>DI-BPMRFFE</v>
      </c>
      <c r="C730" s="6">
        <v>1.0</v>
      </c>
      <c r="D730" s="58" t="str">
        <f t="shared" si="1"/>
        <v>TB-01:DI-BPMRFFE-1</v>
      </c>
      <c r="E730" s="57" t="str">
        <f>Def_Locais_Racks_Trechos!$A$23</f>
        <v>IA-20RaBPMTL</v>
      </c>
      <c r="F730" s="58" t="str">
        <f t="array" ref="F730">INDEX(Def_Locais_Racks_Trechos!$B$2:$B$1019, MATCH(E730, Def_Locais_Racks_Trechos!$A$2:$A$1019, 0), 1)</f>
        <v>Sala Racks 19&amp;20</v>
      </c>
      <c r="G730" s="59"/>
      <c r="H730" s="59"/>
      <c r="I730" s="59"/>
      <c r="J730" s="59"/>
      <c r="K730" s="59"/>
      <c r="L730" s="59"/>
      <c r="M730" s="59"/>
      <c r="N730" s="59"/>
      <c r="O730" s="59"/>
    </row>
    <row r="731" ht="15.75" customHeight="1">
      <c r="A731" s="57" t="str">
        <f>Def_SecSub!$A$204</f>
        <v>TB-01</v>
      </c>
      <c r="B731" s="57" t="str">
        <f>Def_Equipamentos!$C$8</f>
        <v>DI-BPMRFFE</v>
      </c>
      <c r="C731" s="6">
        <v>2.0</v>
      </c>
      <c r="D731" s="58" t="str">
        <f t="shared" si="1"/>
        <v>TB-01:DI-BPMRFFE-2</v>
      </c>
      <c r="E731" s="57" t="str">
        <f>Def_Locais_Racks_Trechos!$A$23</f>
        <v>IA-20RaBPMTL</v>
      </c>
      <c r="F731" s="58" t="str">
        <f t="array" ref="F731">INDEX(Def_Locais_Racks_Trechos!$B$2:$B$1019, MATCH(E731, Def_Locais_Racks_Trechos!$A$2:$A$1019, 0), 1)</f>
        <v>Sala Racks 19&amp;20</v>
      </c>
      <c r="G731" s="59"/>
      <c r="H731" s="59"/>
      <c r="I731" s="59"/>
      <c r="J731" s="59"/>
      <c r="K731" s="59"/>
      <c r="L731" s="59"/>
      <c r="M731" s="59"/>
      <c r="N731" s="59"/>
      <c r="O731" s="59"/>
    </row>
    <row r="732" ht="15.75" customHeight="1">
      <c r="A732" s="57" t="str">
        <f>Def_SecSub!$A$205</f>
        <v>TB-02</v>
      </c>
      <c r="B732" s="57" t="str">
        <f>Def_Equipamentos!$C$8</f>
        <v>DI-BPMRFFE</v>
      </c>
      <c r="C732" s="6">
        <v>1.0</v>
      </c>
      <c r="D732" s="58" t="str">
        <f t="shared" si="1"/>
        <v>TB-02:DI-BPMRFFE-1</v>
      </c>
      <c r="E732" s="57" t="str">
        <f>Def_Locais_Racks_Trechos!$A$23</f>
        <v>IA-20RaBPMTL</v>
      </c>
      <c r="F732" s="58" t="str">
        <f t="array" ref="F732">INDEX(Def_Locais_Racks_Trechos!$B$2:$B$1019, MATCH(E732, Def_Locais_Racks_Trechos!$A$2:$A$1019, 0), 1)</f>
        <v>Sala Racks 19&amp;20</v>
      </c>
      <c r="G732" s="59"/>
      <c r="H732" s="59"/>
      <c r="I732" s="59"/>
      <c r="J732" s="59"/>
      <c r="K732" s="59"/>
      <c r="L732" s="59"/>
      <c r="M732" s="59"/>
      <c r="N732" s="59"/>
      <c r="O732" s="59"/>
    </row>
    <row r="733" ht="15.75" customHeight="1">
      <c r="A733" s="57" t="str">
        <f>Def_SecSub!$A$205</f>
        <v>TB-02</v>
      </c>
      <c r="B733" s="57" t="str">
        <f>Def_Equipamentos!$C$8</f>
        <v>DI-BPMRFFE</v>
      </c>
      <c r="C733" s="6">
        <v>2.0</v>
      </c>
      <c r="D733" s="58" t="str">
        <f t="shared" si="1"/>
        <v>TB-02:DI-BPMRFFE-2</v>
      </c>
      <c r="E733" s="57" t="str">
        <f>Def_Locais_Racks_Trechos!$A$23</f>
        <v>IA-20RaBPMTL</v>
      </c>
      <c r="F733" s="58" t="str">
        <f t="array" ref="F733">INDEX(Def_Locais_Racks_Trechos!$B$2:$B$1019, MATCH(E733, Def_Locais_Racks_Trechos!$A$2:$A$1019, 0), 1)</f>
        <v>Sala Racks 19&amp;20</v>
      </c>
      <c r="G733" s="59"/>
      <c r="H733" s="59"/>
      <c r="I733" s="59"/>
      <c r="J733" s="59"/>
      <c r="K733" s="59"/>
      <c r="L733" s="59"/>
      <c r="M733" s="59"/>
      <c r="N733" s="59"/>
      <c r="O733" s="59"/>
    </row>
    <row r="734" ht="15.75" customHeight="1">
      <c r="A734" s="57" t="str">
        <f>Def_SecSub!$A$206</f>
        <v>TB-03</v>
      </c>
      <c r="B734" s="57" t="str">
        <f>Def_Equipamentos!$C$8</f>
        <v>DI-BPMRFFE</v>
      </c>
      <c r="C734" s="49"/>
      <c r="D734" s="58" t="str">
        <f t="shared" si="1"/>
        <v>TB-03:DI-BPMRFFE</v>
      </c>
      <c r="E734" s="57" t="str">
        <f>Def_Locais_Racks_Trechos!$A$23</f>
        <v>IA-20RaBPMTL</v>
      </c>
      <c r="F734" s="58" t="str">
        <f t="array" ref="F734">INDEX(Def_Locais_Racks_Trechos!$B$2:$B$1019, MATCH(E734, Def_Locais_Racks_Trechos!$A$2:$A$1019, 0), 1)</f>
        <v>Sala Racks 19&amp;20</v>
      </c>
      <c r="G734" s="59"/>
      <c r="H734" s="59"/>
      <c r="I734" s="59"/>
      <c r="J734" s="59"/>
      <c r="K734" s="59"/>
      <c r="L734" s="59"/>
      <c r="M734" s="59"/>
      <c r="N734" s="59"/>
      <c r="O734" s="59"/>
    </row>
    <row r="735" ht="15.75" customHeight="1">
      <c r="A735" s="57" t="str">
        <f>Def_SecSub!$A$207</f>
        <v>TB-04</v>
      </c>
      <c r="B735" s="57" t="str">
        <f>Def_Equipamentos!$C$8</f>
        <v>DI-BPMRFFE</v>
      </c>
      <c r="C735" s="49"/>
      <c r="D735" s="58" t="str">
        <f t="shared" si="1"/>
        <v>TB-04:DI-BPMRFFE</v>
      </c>
      <c r="E735" s="57" t="str">
        <f>Def_Locais_Racks_Trechos!$A$23</f>
        <v>IA-20RaBPMTL</v>
      </c>
      <c r="F735" s="58" t="str">
        <f t="array" ref="F735">INDEX(Def_Locais_Racks_Trechos!$B$2:$B$1019, MATCH(E735, Def_Locais_Racks_Trechos!$A$2:$A$1019, 0), 1)</f>
        <v>Sala Racks 19&amp;20</v>
      </c>
      <c r="G735" s="59"/>
      <c r="H735" s="59"/>
      <c r="I735" s="59"/>
      <c r="J735" s="59"/>
      <c r="K735" s="59"/>
      <c r="L735" s="59"/>
      <c r="M735" s="59"/>
      <c r="N735" s="59"/>
      <c r="O735" s="59"/>
    </row>
    <row r="736" ht="15.75" customHeight="1">
      <c r="A736" s="57" t="str">
        <f>Def_SecSub!$A$208</f>
        <v>TS-01</v>
      </c>
      <c r="B736" s="57" t="str">
        <f>Def_Equipamentos!$C$8</f>
        <v>DI-BPMRFFE</v>
      </c>
      <c r="C736" s="49"/>
      <c r="D736" s="58" t="str">
        <f t="shared" si="1"/>
        <v>TS-01:DI-BPMRFFE</v>
      </c>
      <c r="E736" s="57" t="str">
        <f>Def_Locais_Racks_Trechos!$A$23</f>
        <v>IA-20RaBPMTL</v>
      </c>
      <c r="F736" s="58" t="str">
        <f t="array" ref="F736">INDEX(Def_Locais_Racks_Trechos!$B$2:$B$1019, MATCH(E736, Def_Locais_Racks_Trechos!$A$2:$A$1019, 0), 1)</f>
        <v>Sala Racks 19&amp;20</v>
      </c>
      <c r="G736" s="59"/>
      <c r="H736" s="59"/>
      <c r="I736" s="59"/>
      <c r="J736" s="59"/>
      <c r="K736" s="59"/>
      <c r="L736" s="59"/>
      <c r="M736" s="59"/>
      <c r="N736" s="59"/>
      <c r="O736" s="59"/>
    </row>
    <row r="737" ht="15.75" customHeight="1">
      <c r="A737" s="57" t="str">
        <f>Def_SecSub!$A$209</f>
        <v>TS-02</v>
      </c>
      <c r="B737" s="57" t="str">
        <f>Def_Equipamentos!$C$8</f>
        <v>DI-BPMRFFE</v>
      </c>
      <c r="C737" s="49"/>
      <c r="D737" s="58" t="str">
        <f t="shared" si="1"/>
        <v>TS-02:DI-BPMRFFE</v>
      </c>
      <c r="E737" s="57" t="str">
        <f>Def_Locais_Racks_Trechos!$A$23</f>
        <v>IA-20RaBPMTL</v>
      </c>
      <c r="F737" s="58" t="str">
        <f t="array" ref="F737">INDEX(Def_Locais_Racks_Trechos!$B$2:$B$1019, MATCH(E737, Def_Locais_Racks_Trechos!$A$2:$A$1019, 0), 1)</f>
        <v>Sala Racks 19&amp;20</v>
      </c>
      <c r="G737" s="59"/>
      <c r="H737" s="59"/>
      <c r="I737" s="59"/>
      <c r="J737" s="59"/>
      <c r="K737" s="59"/>
      <c r="L737" s="59"/>
      <c r="M737" s="59"/>
      <c r="N737" s="59"/>
      <c r="O737" s="59"/>
    </row>
    <row r="738" ht="15.75" customHeight="1">
      <c r="A738" s="57" t="str">
        <f>Def_SecSub!$A$210</f>
        <v>TS-03</v>
      </c>
      <c r="B738" s="57" t="str">
        <f>Def_Equipamentos!$C$8</f>
        <v>DI-BPMRFFE</v>
      </c>
      <c r="C738" s="49"/>
      <c r="D738" s="58" t="str">
        <f t="shared" si="1"/>
        <v>TS-03:DI-BPMRFFE</v>
      </c>
      <c r="E738" s="57" t="str">
        <f>Def_Locais_Racks_Trechos!$A$23</f>
        <v>IA-20RaBPMTL</v>
      </c>
      <c r="F738" s="58" t="str">
        <f t="array" ref="F738">INDEX(Def_Locais_Racks_Trechos!$B$2:$B$1019, MATCH(E738, Def_Locais_Racks_Trechos!$A$2:$A$1019, 0), 1)</f>
        <v>Sala Racks 19&amp;20</v>
      </c>
      <c r="G738" s="59"/>
      <c r="H738" s="59"/>
      <c r="I738" s="59"/>
      <c r="J738" s="59"/>
      <c r="K738" s="59"/>
      <c r="L738" s="59"/>
      <c r="M738" s="59"/>
      <c r="N738" s="59"/>
      <c r="O738" s="59"/>
    </row>
    <row r="739" ht="15.75" customHeight="1">
      <c r="A739" s="57" t="str">
        <f>Def_SecSub!$A$211</f>
        <v>TS-04</v>
      </c>
      <c r="B739" s="57" t="str">
        <f>Def_Equipamentos!$C$8</f>
        <v>DI-BPMRFFE</v>
      </c>
      <c r="C739" s="6">
        <v>1.0</v>
      </c>
      <c r="D739" s="58" t="str">
        <f t="shared" si="1"/>
        <v>TS-04:DI-BPMRFFE-1</v>
      </c>
      <c r="E739" s="57" t="str">
        <f>Def_Locais_Racks_Trechos!$A$23</f>
        <v>IA-20RaBPMTL</v>
      </c>
      <c r="F739" s="58" t="str">
        <f t="array" ref="F739">INDEX(Def_Locais_Racks_Trechos!$B$2:$B$1019, MATCH(E739, Def_Locais_Racks_Trechos!$A$2:$A$1019, 0), 1)</f>
        <v>Sala Racks 19&amp;20</v>
      </c>
      <c r="G739" s="59"/>
      <c r="H739" s="59"/>
      <c r="I739" s="59"/>
      <c r="J739" s="59"/>
      <c r="K739" s="59"/>
      <c r="L739" s="59"/>
      <c r="M739" s="59"/>
      <c r="N739" s="59"/>
      <c r="O739" s="59"/>
    </row>
    <row r="740" ht="15.75" customHeight="1">
      <c r="A740" s="57" t="str">
        <f>Def_SecSub!$A$211</f>
        <v>TS-04</v>
      </c>
      <c r="B740" s="57" t="str">
        <f>Def_Equipamentos!$C$8</f>
        <v>DI-BPMRFFE</v>
      </c>
      <c r="C740" s="6">
        <v>2.0</v>
      </c>
      <c r="D740" s="58" t="str">
        <f t="shared" si="1"/>
        <v>TS-04:DI-BPMRFFE-2</v>
      </c>
      <c r="E740" s="57" t="str">
        <f>Def_Locais_Racks_Trechos!$A$23</f>
        <v>IA-20RaBPMTL</v>
      </c>
      <c r="F740" s="58" t="str">
        <f t="array" ref="F740">INDEX(Def_Locais_Racks_Trechos!$B$2:$B$1019, MATCH(E740, Def_Locais_Racks_Trechos!$A$2:$A$1019, 0), 1)</f>
        <v>Sala Racks 19&amp;20</v>
      </c>
      <c r="G740" s="59"/>
      <c r="H740" s="59"/>
      <c r="I740" s="59"/>
      <c r="J740" s="59"/>
      <c r="K740" s="59"/>
      <c r="L740" s="59"/>
      <c r="M740" s="59"/>
      <c r="N740" s="59"/>
      <c r="O740" s="59"/>
    </row>
    <row r="741" ht="15.75" customHeight="1">
      <c r="A741" s="57" t="str">
        <f>Def_SecSub!$A$262</f>
        <v>BO-01U</v>
      </c>
      <c r="B741" s="57" t="str">
        <f>Def_Equipamentos!$C$8</f>
        <v>DI-BPMRFFE</v>
      </c>
      <c r="C741" s="49"/>
      <c r="D741" s="58" t="str">
        <f t="shared" si="1"/>
        <v>BO-01U:DI-BPMRFFE</v>
      </c>
      <c r="E741" s="57" t="str">
        <f>Def_Locais_Racks_Trechos!$A$3</f>
        <v>IA-01RaBPM</v>
      </c>
      <c r="F741" s="58" t="str">
        <f t="array" ref="F741">INDEX(Def_Locais_Racks_Trechos!$B$2:$B$1019, MATCH(E741, Def_Locais_Racks_Trechos!$A$2:$A$1019, 0), 1)</f>
        <v>Sala Racks 1</v>
      </c>
      <c r="G741" s="59"/>
      <c r="H741" s="59"/>
      <c r="I741" s="59"/>
      <c r="J741" s="59"/>
      <c r="K741" s="59"/>
      <c r="L741" s="59"/>
      <c r="M741" s="59"/>
      <c r="N741" s="59"/>
      <c r="O741" s="59"/>
    </row>
    <row r="742" ht="15.75" customHeight="1">
      <c r="A742" s="57" t="str">
        <f>Def_SecSub!$A$263</f>
        <v>BO-02U</v>
      </c>
      <c r="B742" s="57" t="str">
        <f>Def_Equipamentos!$C$8</f>
        <v>DI-BPMRFFE</v>
      </c>
      <c r="C742" s="49"/>
      <c r="D742" s="58" t="str">
        <f t="shared" si="1"/>
        <v>BO-02U:DI-BPMRFFE</v>
      </c>
      <c r="E742" s="57" t="str">
        <f>Def_Locais_Racks_Trechos!$A$3</f>
        <v>IA-01RaBPM</v>
      </c>
      <c r="F742" s="58" t="str">
        <f t="array" ref="F742">INDEX(Def_Locais_Racks_Trechos!$B$2:$B$1019, MATCH(E742, Def_Locais_Racks_Trechos!$A$2:$A$1019, 0), 1)</f>
        <v>Sala Racks 1</v>
      </c>
      <c r="G742" s="59"/>
      <c r="H742" s="59"/>
      <c r="I742" s="59"/>
      <c r="J742" s="59"/>
      <c r="K742" s="59"/>
      <c r="L742" s="59"/>
      <c r="M742" s="59"/>
      <c r="N742" s="59"/>
      <c r="O742" s="59"/>
    </row>
    <row r="743" ht="15.75" customHeight="1">
      <c r="A743" s="57" t="str">
        <f>Def_SecSub!$A$264</f>
        <v>BO-03U</v>
      </c>
      <c r="B743" s="57" t="str">
        <f>Def_Equipamentos!$C$8</f>
        <v>DI-BPMRFFE</v>
      </c>
      <c r="C743" s="49"/>
      <c r="D743" s="58" t="str">
        <f t="shared" si="1"/>
        <v>BO-03U:DI-BPMRFFE</v>
      </c>
      <c r="E743" s="57" t="str">
        <f>Def_Locais_Racks_Trechos!$A$4</f>
        <v>IA-02RaBPM</v>
      </c>
      <c r="F743" s="58" t="str">
        <f t="array" ref="F743">INDEX(Def_Locais_Racks_Trechos!$B$2:$B$1019, MATCH(E743, Def_Locais_Racks_Trechos!$A$2:$A$1019, 0), 1)</f>
        <v>Sala Racks 2</v>
      </c>
      <c r="G743" s="59"/>
      <c r="H743" s="59"/>
      <c r="I743" s="59"/>
      <c r="J743" s="59"/>
      <c r="K743" s="59"/>
      <c r="L743" s="59"/>
      <c r="M743" s="59"/>
      <c r="N743" s="59"/>
      <c r="O743" s="59"/>
    </row>
    <row r="744" ht="15.75" customHeight="1">
      <c r="A744" s="57" t="str">
        <f>Def_SecSub!$A$265</f>
        <v>BO-04U</v>
      </c>
      <c r="B744" s="57" t="str">
        <f>Def_Equipamentos!$C$8</f>
        <v>DI-BPMRFFE</v>
      </c>
      <c r="C744" s="49"/>
      <c r="D744" s="58" t="str">
        <f t="shared" si="1"/>
        <v>BO-04U:DI-BPMRFFE</v>
      </c>
      <c r="E744" s="57" t="str">
        <f>Def_Locais_Racks_Trechos!$A$4</f>
        <v>IA-02RaBPM</v>
      </c>
      <c r="F744" s="58" t="str">
        <f t="array" ref="F744">INDEX(Def_Locais_Racks_Trechos!$B$2:$B$1019, MATCH(E744, Def_Locais_Racks_Trechos!$A$2:$A$1019, 0), 1)</f>
        <v>Sala Racks 2</v>
      </c>
      <c r="G744" s="59"/>
      <c r="H744" s="59"/>
      <c r="I744" s="59"/>
      <c r="J744" s="59"/>
      <c r="K744" s="59"/>
      <c r="L744" s="59"/>
      <c r="M744" s="59"/>
      <c r="N744" s="59"/>
      <c r="O744" s="59"/>
    </row>
    <row r="745" ht="15.75" customHeight="1">
      <c r="A745" s="57" t="str">
        <f>Def_SecSub!$A$266</f>
        <v>BO-05U</v>
      </c>
      <c r="B745" s="57" t="str">
        <f>Def_Equipamentos!$C$8</f>
        <v>DI-BPMRFFE</v>
      </c>
      <c r="C745" s="49"/>
      <c r="D745" s="58" t="str">
        <f t="shared" si="1"/>
        <v>BO-05U:DI-BPMRFFE</v>
      </c>
      <c r="E745" s="57" t="str">
        <f>Def_Locais_Racks_Trechos!$A$4</f>
        <v>IA-02RaBPM</v>
      </c>
      <c r="F745" s="58" t="str">
        <f t="array" ref="F745">INDEX(Def_Locais_Racks_Trechos!$B$2:$B$1019, MATCH(E745, Def_Locais_Racks_Trechos!$A$2:$A$1019, 0), 1)</f>
        <v>Sala Racks 2</v>
      </c>
      <c r="G745" s="59"/>
      <c r="H745" s="59"/>
      <c r="I745" s="59"/>
      <c r="J745" s="59"/>
      <c r="K745" s="59"/>
      <c r="L745" s="59"/>
      <c r="M745" s="59"/>
      <c r="N745" s="59"/>
      <c r="O745" s="59"/>
    </row>
    <row r="746" ht="15.75" customHeight="1">
      <c r="A746" s="57" t="str">
        <f>Def_SecSub!$A$267</f>
        <v>BO-06U</v>
      </c>
      <c r="B746" s="57" t="str">
        <f>Def_Equipamentos!$C$8</f>
        <v>DI-BPMRFFE</v>
      </c>
      <c r="C746" s="49"/>
      <c r="D746" s="58" t="str">
        <f t="shared" si="1"/>
        <v>BO-06U:DI-BPMRFFE</v>
      </c>
      <c r="E746" s="57" t="str">
        <f>Def_Locais_Racks_Trechos!$A$5</f>
        <v>IA-03RaBPM</v>
      </c>
      <c r="F746" s="58" t="str">
        <f t="array" ref="F746">INDEX(Def_Locais_Racks_Trechos!$B$2:$B$1019, MATCH(E746, Def_Locais_Racks_Trechos!$A$2:$A$1019, 0), 1)</f>
        <v>Sala Racks 3</v>
      </c>
      <c r="G746" s="59"/>
      <c r="H746" s="59"/>
      <c r="I746" s="59"/>
      <c r="J746" s="59"/>
      <c r="K746" s="59"/>
      <c r="L746" s="59"/>
      <c r="M746" s="59"/>
      <c r="N746" s="59"/>
      <c r="O746" s="59"/>
    </row>
    <row r="747" ht="15.75" customHeight="1">
      <c r="A747" s="57" t="str">
        <f>Def_SecSub!$A$268</f>
        <v>BO-07U</v>
      </c>
      <c r="B747" s="57" t="str">
        <f>Def_Equipamentos!$C$8</f>
        <v>DI-BPMRFFE</v>
      </c>
      <c r="C747" s="49"/>
      <c r="D747" s="58" t="str">
        <f t="shared" si="1"/>
        <v>BO-07U:DI-BPMRFFE</v>
      </c>
      <c r="E747" s="57" t="str">
        <f>Def_Locais_Racks_Trechos!$A$5</f>
        <v>IA-03RaBPM</v>
      </c>
      <c r="F747" s="58" t="str">
        <f t="array" ref="F747">INDEX(Def_Locais_Racks_Trechos!$B$2:$B$1019, MATCH(E747, Def_Locais_Racks_Trechos!$A$2:$A$1019, 0), 1)</f>
        <v>Sala Racks 3</v>
      </c>
      <c r="G747" s="59"/>
      <c r="H747" s="59"/>
      <c r="I747" s="59"/>
      <c r="J747" s="59"/>
      <c r="K747" s="59"/>
      <c r="L747" s="59"/>
      <c r="M747" s="59"/>
      <c r="N747" s="59"/>
      <c r="O747" s="59"/>
    </row>
    <row r="748" ht="15.75" customHeight="1">
      <c r="A748" s="57" t="str">
        <f>Def_SecSub!$A$269</f>
        <v>BO-08U</v>
      </c>
      <c r="B748" s="57" t="str">
        <f>Def_Equipamentos!$C$8</f>
        <v>DI-BPMRFFE</v>
      </c>
      <c r="C748" s="49"/>
      <c r="D748" s="58" t="str">
        <f t="shared" si="1"/>
        <v>BO-08U:DI-BPMRFFE</v>
      </c>
      <c r="E748" s="57" t="str">
        <f>Def_Locais_Racks_Trechos!$A$6</f>
        <v>IA-04RaBPM</v>
      </c>
      <c r="F748" s="58" t="str">
        <f t="array" ref="F748">INDEX(Def_Locais_Racks_Trechos!$B$2:$B$1019, MATCH(E748, Def_Locais_Racks_Trechos!$A$2:$A$1019, 0), 1)</f>
        <v>Sala Racks 4</v>
      </c>
      <c r="G748" s="59"/>
      <c r="H748" s="59"/>
      <c r="I748" s="59"/>
      <c r="J748" s="59"/>
      <c r="K748" s="59"/>
      <c r="L748" s="59"/>
      <c r="M748" s="59"/>
      <c r="N748" s="59"/>
      <c r="O748" s="59"/>
    </row>
    <row r="749" ht="15.75" customHeight="1">
      <c r="A749" s="57" t="str">
        <f>Def_SecSub!$A$270</f>
        <v>BO-09U</v>
      </c>
      <c r="B749" s="57" t="str">
        <f>Def_Equipamentos!$C$8</f>
        <v>DI-BPMRFFE</v>
      </c>
      <c r="C749" s="49"/>
      <c r="D749" s="58" t="str">
        <f t="shared" si="1"/>
        <v>BO-09U:DI-BPMRFFE</v>
      </c>
      <c r="E749" s="57" t="str">
        <f>Def_Locais_Racks_Trechos!$A$6</f>
        <v>IA-04RaBPM</v>
      </c>
      <c r="F749" s="58" t="str">
        <f t="array" ref="F749">INDEX(Def_Locais_Racks_Trechos!$B$2:$B$1019, MATCH(E749, Def_Locais_Racks_Trechos!$A$2:$A$1019, 0), 1)</f>
        <v>Sala Racks 4</v>
      </c>
      <c r="G749" s="59"/>
      <c r="H749" s="59"/>
      <c r="I749" s="59"/>
      <c r="J749" s="59"/>
      <c r="K749" s="59"/>
      <c r="L749" s="59"/>
      <c r="M749" s="59"/>
      <c r="N749" s="59"/>
      <c r="O749" s="59"/>
    </row>
    <row r="750" ht="15.75" customHeight="1">
      <c r="A750" s="57" t="str">
        <f>Def_SecSub!$A$271</f>
        <v>BO-10U</v>
      </c>
      <c r="B750" s="57" t="str">
        <f>Def_Equipamentos!$C$8</f>
        <v>DI-BPMRFFE</v>
      </c>
      <c r="C750" s="49"/>
      <c r="D750" s="58" t="str">
        <f t="shared" si="1"/>
        <v>BO-10U:DI-BPMRFFE</v>
      </c>
      <c r="E750" s="57" t="str">
        <f>Def_Locais_Racks_Trechos!$A$6</f>
        <v>IA-04RaBPM</v>
      </c>
      <c r="F750" s="58" t="str">
        <f t="array" ref="F750">INDEX(Def_Locais_Racks_Trechos!$B$2:$B$1019, MATCH(E750, Def_Locais_Racks_Trechos!$A$2:$A$1019, 0), 1)</f>
        <v>Sala Racks 4</v>
      </c>
      <c r="G750" s="59"/>
      <c r="H750" s="59"/>
      <c r="I750" s="59"/>
      <c r="J750" s="59"/>
      <c r="K750" s="59"/>
      <c r="L750" s="59"/>
      <c r="M750" s="59"/>
      <c r="N750" s="59"/>
      <c r="O750" s="59"/>
    </row>
    <row r="751" ht="15.75" customHeight="1">
      <c r="A751" s="57" t="str">
        <f>Def_SecSub!$A$272</f>
        <v>BO-11U</v>
      </c>
      <c r="B751" s="57" t="str">
        <f>Def_Equipamentos!$C$8</f>
        <v>DI-BPMRFFE</v>
      </c>
      <c r="C751" s="49"/>
      <c r="D751" s="58" t="str">
        <f t="shared" si="1"/>
        <v>BO-11U:DI-BPMRFFE</v>
      </c>
      <c r="E751" s="57" t="str">
        <f>Def_Locais_Racks_Trechos!$A$7</f>
        <v>IA-05RaBPM</v>
      </c>
      <c r="F751" s="58" t="str">
        <f t="array" ref="F751">INDEX(Def_Locais_Racks_Trechos!$B$2:$B$1019, MATCH(E751, Def_Locais_Racks_Trechos!$A$2:$A$1019, 0), 1)</f>
        <v>Sala Racks 5</v>
      </c>
      <c r="G751" s="59"/>
      <c r="H751" s="59"/>
      <c r="I751" s="59"/>
      <c r="J751" s="59"/>
      <c r="K751" s="59"/>
      <c r="L751" s="59"/>
      <c r="M751" s="59"/>
      <c r="N751" s="59"/>
      <c r="O751" s="59"/>
    </row>
    <row r="752" ht="15.75" customHeight="1">
      <c r="A752" s="57" t="str">
        <f>Def_SecSub!$A$273</f>
        <v>BO-12U</v>
      </c>
      <c r="B752" s="57" t="str">
        <f>Def_Equipamentos!$C$8</f>
        <v>DI-BPMRFFE</v>
      </c>
      <c r="C752" s="49"/>
      <c r="D752" s="58" t="str">
        <f t="shared" si="1"/>
        <v>BO-12U:DI-BPMRFFE</v>
      </c>
      <c r="E752" s="57" t="str">
        <f>Def_Locais_Racks_Trechos!$A$7</f>
        <v>IA-05RaBPM</v>
      </c>
      <c r="F752" s="58" t="str">
        <f t="array" ref="F752">INDEX(Def_Locais_Racks_Trechos!$B$2:$B$1019, MATCH(E752, Def_Locais_Racks_Trechos!$A$2:$A$1019, 0), 1)</f>
        <v>Sala Racks 5</v>
      </c>
      <c r="G752" s="59"/>
      <c r="H752" s="59"/>
      <c r="I752" s="59"/>
      <c r="J752" s="59"/>
      <c r="K752" s="59"/>
      <c r="L752" s="59"/>
      <c r="M752" s="59"/>
      <c r="N752" s="59"/>
      <c r="O752" s="59"/>
    </row>
    <row r="753" ht="15.75" customHeight="1">
      <c r="A753" s="57" t="str">
        <f>Def_SecSub!$A$274</f>
        <v>BO-13U</v>
      </c>
      <c r="B753" s="57" t="str">
        <f>Def_Equipamentos!$C$8</f>
        <v>DI-BPMRFFE</v>
      </c>
      <c r="C753" s="49"/>
      <c r="D753" s="58" t="str">
        <f t="shared" si="1"/>
        <v>BO-13U:DI-BPMRFFE</v>
      </c>
      <c r="E753" s="57" t="str">
        <f>Def_Locais_Racks_Trechos!$A$8</f>
        <v>IA-06RaBPM</v>
      </c>
      <c r="F753" s="58" t="str">
        <f t="array" ref="F753">INDEX(Def_Locais_Racks_Trechos!$B$2:$B$1019, MATCH(E753, Def_Locais_Racks_Trechos!$A$2:$A$1019, 0), 1)</f>
        <v>Sala Racks 6</v>
      </c>
      <c r="G753" s="59"/>
      <c r="H753" s="59"/>
      <c r="I753" s="59"/>
      <c r="J753" s="59"/>
      <c r="K753" s="59"/>
      <c r="L753" s="59"/>
      <c r="M753" s="59"/>
      <c r="N753" s="59"/>
      <c r="O753" s="59"/>
    </row>
    <row r="754" ht="15.75" customHeight="1">
      <c r="A754" s="57" t="str">
        <f>Def_SecSub!$A$275</f>
        <v>BO-14U</v>
      </c>
      <c r="B754" s="57" t="str">
        <f>Def_Equipamentos!$C$8</f>
        <v>DI-BPMRFFE</v>
      </c>
      <c r="C754" s="49"/>
      <c r="D754" s="58" t="str">
        <f t="shared" si="1"/>
        <v>BO-14U:DI-BPMRFFE</v>
      </c>
      <c r="E754" s="57" t="str">
        <f>Def_Locais_Racks_Trechos!$A$8</f>
        <v>IA-06RaBPM</v>
      </c>
      <c r="F754" s="58" t="str">
        <f t="array" ref="F754">INDEX(Def_Locais_Racks_Trechos!$B$2:$B$1019, MATCH(E754, Def_Locais_Racks_Trechos!$A$2:$A$1019, 0), 1)</f>
        <v>Sala Racks 6</v>
      </c>
      <c r="G754" s="59"/>
      <c r="H754" s="59"/>
      <c r="I754" s="59"/>
      <c r="J754" s="59"/>
      <c r="K754" s="59"/>
      <c r="L754" s="59"/>
      <c r="M754" s="59"/>
      <c r="N754" s="59"/>
      <c r="O754" s="59"/>
    </row>
    <row r="755" ht="15.75" customHeight="1">
      <c r="A755" s="57" t="str">
        <f>Def_SecSub!$A$276</f>
        <v>BO-15U</v>
      </c>
      <c r="B755" s="57" t="str">
        <f>Def_Equipamentos!$C$8</f>
        <v>DI-BPMRFFE</v>
      </c>
      <c r="C755" s="49"/>
      <c r="D755" s="58" t="str">
        <f t="shared" si="1"/>
        <v>BO-15U:DI-BPMRFFE</v>
      </c>
      <c r="E755" s="57" t="str">
        <f>Def_Locais_Racks_Trechos!$A$8</f>
        <v>IA-06RaBPM</v>
      </c>
      <c r="F755" s="58" t="str">
        <f t="array" ref="F755">INDEX(Def_Locais_Racks_Trechos!$B$2:$B$1019, MATCH(E755, Def_Locais_Racks_Trechos!$A$2:$A$1019, 0), 1)</f>
        <v>Sala Racks 6</v>
      </c>
      <c r="G755" s="59"/>
      <c r="H755" s="59"/>
      <c r="I755" s="59"/>
      <c r="J755" s="59"/>
      <c r="K755" s="59"/>
      <c r="L755" s="59"/>
      <c r="M755" s="59"/>
      <c r="N755" s="59"/>
      <c r="O755" s="59"/>
    </row>
    <row r="756" ht="15.75" customHeight="1">
      <c r="A756" s="57" t="str">
        <f>Def_SecSub!$A$277</f>
        <v>BO-16U</v>
      </c>
      <c r="B756" s="57" t="str">
        <f>Def_Equipamentos!$C$8</f>
        <v>DI-BPMRFFE</v>
      </c>
      <c r="C756" s="49"/>
      <c r="D756" s="58" t="str">
        <f t="shared" si="1"/>
        <v>BO-16U:DI-BPMRFFE</v>
      </c>
      <c r="E756" s="57" t="str">
        <f>Def_Locais_Racks_Trechos!$A$9</f>
        <v>IA-07RaBPM</v>
      </c>
      <c r="F756" s="58" t="str">
        <f t="array" ref="F756">INDEX(Def_Locais_Racks_Trechos!$B$2:$B$1019, MATCH(E756, Def_Locais_Racks_Trechos!$A$2:$A$1019, 0), 1)</f>
        <v>Sala Racks 7</v>
      </c>
      <c r="G756" s="59"/>
      <c r="H756" s="59"/>
      <c r="I756" s="59"/>
      <c r="J756" s="59"/>
      <c r="K756" s="59"/>
      <c r="L756" s="59"/>
      <c r="M756" s="59"/>
      <c r="N756" s="59"/>
      <c r="O756" s="59"/>
    </row>
    <row r="757" ht="15.75" customHeight="1">
      <c r="A757" s="57" t="str">
        <f>Def_SecSub!$A$278</f>
        <v>BO-17U</v>
      </c>
      <c r="B757" s="57" t="str">
        <f>Def_Equipamentos!$C$8</f>
        <v>DI-BPMRFFE</v>
      </c>
      <c r="C757" s="49"/>
      <c r="D757" s="58" t="str">
        <f t="shared" si="1"/>
        <v>BO-17U:DI-BPMRFFE</v>
      </c>
      <c r="E757" s="57" t="str">
        <f>Def_Locais_Racks_Trechos!$A$9</f>
        <v>IA-07RaBPM</v>
      </c>
      <c r="F757" s="58" t="str">
        <f t="array" ref="F757">INDEX(Def_Locais_Racks_Trechos!$B$2:$B$1019, MATCH(E757, Def_Locais_Racks_Trechos!$A$2:$A$1019, 0), 1)</f>
        <v>Sala Racks 7</v>
      </c>
      <c r="G757" s="59"/>
      <c r="H757" s="59"/>
      <c r="I757" s="59"/>
      <c r="J757" s="59"/>
      <c r="K757" s="59"/>
      <c r="L757" s="59"/>
      <c r="M757" s="59"/>
      <c r="N757" s="59"/>
      <c r="O757" s="59"/>
    </row>
    <row r="758" ht="15.75" customHeight="1">
      <c r="A758" s="57" t="str">
        <f>Def_SecSub!$A$279</f>
        <v>BO-18U</v>
      </c>
      <c r="B758" s="57" t="str">
        <f>Def_Equipamentos!$C$8</f>
        <v>DI-BPMRFFE</v>
      </c>
      <c r="C758" s="49"/>
      <c r="D758" s="58" t="str">
        <f t="shared" si="1"/>
        <v>BO-18U:DI-BPMRFFE</v>
      </c>
      <c r="E758" s="57" t="str">
        <f>Def_Locais_Racks_Trechos!$A$10</f>
        <v>IA-08RaBPM</v>
      </c>
      <c r="F758" s="58" t="str">
        <f t="array" ref="F758">INDEX(Def_Locais_Racks_Trechos!$B$2:$B$1019, MATCH(E758, Def_Locais_Racks_Trechos!$A$2:$A$1019, 0), 1)</f>
        <v>Sala Racks 8</v>
      </c>
      <c r="G758" s="59"/>
      <c r="H758" s="59"/>
      <c r="I758" s="59"/>
      <c r="J758" s="59"/>
      <c r="K758" s="59"/>
      <c r="L758" s="59"/>
      <c r="M758" s="59"/>
      <c r="N758" s="59"/>
      <c r="O758" s="59"/>
    </row>
    <row r="759" ht="15.75" customHeight="1">
      <c r="A759" s="57" t="str">
        <f>Def_SecSub!$A$280</f>
        <v>BO-19U</v>
      </c>
      <c r="B759" s="57" t="str">
        <f>Def_Equipamentos!$C$8</f>
        <v>DI-BPMRFFE</v>
      </c>
      <c r="C759" s="49"/>
      <c r="D759" s="58" t="str">
        <f t="shared" si="1"/>
        <v>BO-19U:DI-BPMRFFE</v>
      </c>
      <c r="E759" s="57" t="str">
        <f>Def_Locais_Racks_Trechos!$A$10</f>
        <v>IA-08RaBPM</v>
      </c>
      <c r="F759" s="58" t="str">
        <f t="array" ref="F759">INDEX(Def_Locais_Racks_Trechos!$B$2:$B$1019, MATCH(E759, Def_Locais_Racks_Trechos!$A$2:$A$1019, 0), 1)</f>
        <v>Sala Racks 8</v>
      </c>
      <c r="G759" s="59"/>
      <c r="H759" s="59"/>
      <c r="I759" s="59"/>
      <c r="J759" s="59"/>
      <c r="K759" s="59"/>
      <c r="L759" s="59"/>
      <c r="M759" s="59"/>
      <c r="N759" s="59"/>
      <c r="O759" s="59"/>
    </row>
    <row r="760" ht="15.75" customHeight="1">
      <c r="A760" s="57" t="str">
        <f>Def_SecSub!$A$281</f>
        <v>BO-20U</v>
      </c>
      <c r="B760" s="57" t="str">
        <f>Def_Equipamentos!$C$8</f>
        <v>DI-BPMRFFE</v>
      </c>
      <c r="C760" s="49"/>
      <c r="D760" s="58" t="str">
        <f t="shared" si="1"/>
        <v>BO-20U:DI-BPMRFFE</v>
      </c>
      <c r="E760" s="57" t="str">
        <f>Def_Locais_Racks_Trechos!$A$10</f>
        <v>IA-08RaBPM</v>
      </c>
      <c r="F760" s="58" t="str">
        <f t="array" ref="F760">INDEX(Def_Locais_Racks_Trechos!$B$2:$B$1019, MATCH(E760, Def_Locais_Racks_Trechos!$A$2:$A$1019, 0), 1)</f>
        <v>Sala Racks 8</v>
      </c>
      <c r="G760" s="59"/>
      <c r="H760" s="59"/>
      <c r="I760" s="59"/>
      <c r="J760" s="59"/>
      <c r="K760" s="59"/>
      <c r="L760" s="59"/>
      <c r="M760" s="59"/>
      <c r="N760" s="59"/>
      <c r="O760" s="59"/>
    </row>
    <row r="761" ht="15.75" customHeight="1">
      <c r="A761" s="57" t="str">
        <f>Def_SecSub!$A$282</f>
        <v>BO-21U</v>
      </c>
      <c r="B761" s="57" t="str">
        <f>Def_Equipamentos!$C$8</f>
        <v>DI-BPMRFFE</v>
      </c>
      <c r="C761" s="49"/>
      <c r="D761" s="58" t="str">
        <f t="shared" si="1"/>
        <v>BO-21U:DI-BPMRFFE</v>
      </c>
      <c r="E761" s="57" t="str">
        <f>Def_Locais_Racks_Trechos!$A$11</f>
        <v>IA-09RaBPM</v>
      </c>
      <c r="F761" s="58" t="str">
        <f t="array" ref="F761">INDEX(Def_Locais_Racks_Trechos!$B$2:$B$1019, MATCH(E761, Def_Locais_Racks_Trechos!$A$2:$A$1019, 0), 1)</f>
        <v>Sala Racks 9</v>
      </c>
      <c r="G761" s="59"/>
      <c r="H761" s="59"/>
      <c r="I761" s="59"/>
      <c r="J761" s="59"/>
      <c r="K761" s="59"/>
      <c r="L761" s="59"/>
      <c r="M761" s="59"/>
      <c r="N761" s="59"/>
      <c r="O761" s="59"/>
    </row>
    <row r="762" ht="15.75" customHeight="1">
      <c r="A762" s="57" t="str">
        <f>Def_SecSub!$A$283</f>
        <v>BO-22U</v>
      </c>
      <c r="B762" s="57" t="str">
        <f>Def_Equipamentos!$C$8</f>
        <v>DI-BPMRFFE</v>
      </c>
      <c r="C762" s="49"/>
      <c r="D762" s="58" t="str">
        <f t="shared" si="1"/>
        <v>BO-22U:DI-BPMRFFE</v>
      </c>
      <c r="E762" s="57" t="str">
        <f>Def_Locais_Racks_Trechos!$A$11</f>
        <v>IA-09RaBPM</v>
      </c>
      <c r="F762" s="58" t="str">
        <f t="array" ref="F762">INDEX(Def_Locais_Racks_Trechos!$B$2:$B$1019, MATCH(E762, Def_Locais_Racks_Trechos!$A$2:$A$1019, 0), 1)</f>
        <v>Sala Racks 9</v>
      </c>
      <c r="G762" s="59"/>
      <c r="H762" s="59"/>
      <c r="I762" s="59"/>
      <c r="J762" s="59"/>
      <c r="K762" s="59"/>
      <c r="L762" s="59"/>
      <c r="M762" s="59"/>
      <c r="N762" s="59"/>
      <c r="O762" s="59"/>
    </row>
    <row r="763" ht="15.75" customHeight="1">
      <c r="A763" s="57" t="str">
        <f>Def_SecSub!$A$284</f>
        <v>BO-23U</v>
      </c>
      <c r="B763" s="57" t="str">
        <f>Def_Equipamentos!$C$8</f>
        <v>DI-BPMRFFE</v>
      </c>
      <c r="C763" s="49"/>
      <c r="D763" s="58" t="str">
        <f t="shared" si="1"/>
        <v>BO-23U:DI-BPMRFFE</v>
      </c>
      <c r="E763" s="57" t="str">
        <f>Def_Locais_Racks_Trechos!$A$12</f>
        <v>IA-10RaBPM</v>
      </c>
      <c r="F763" s="58" t="str">
        <f t="array" ref="F763">INDEX(Def_Locais_Racks_Trechos!$B$2:$B$1019, MATCH(E763, Def_Locais_Racks_Trechos!$A$2:$A$1019, 0), 1)</f>
        <v>Sala Racks 10</v>
      </c>
      <c r="G763" s="59"/>
      <c r="H763" s="59"/>
      <c r="I763" s="59"/>
      <c r="J763" s="59"/>
      <c r="K763" s="59"/>
      <c r="L763" s="59"/>
      <c r="M763" s="59"/>
      <c r="N763" s="59"/>
      <c r="O763" s="59"/>
    </row>
    <row r="764" ht="15.75" customHeight="1">
      <c r="A764" s="57" t="str">
        <f>Def_SecSub!$A$285</f>
        <v>BO-24U</v>
      </c>
      <c r="B764" s="57" t="str">
        <f>Def_Equipamentos!$C$8</f>
        <v>DI-BPMRFFE</v>
      </c>
      <c r="C764" s="49"/>
      <c r="D764" s="58" t="str">
        <f t="shared" si="1"/>
        <v>BO-24U:DI-BPMRFFE</v>
      </c>
      <c r="E764" s="57" t="str">
        <f>Def_Locais_Racks_Trechos!$A$12</f>
        <v>IA-10RaBPM</v>
      </c>
      <c r="F764" s="58" t="str">
        <f t="array" ref="F764">INDEX(Def_Locais_Racks_Trechos!$B$2:$B$1019, MATCH(E764, Def_Locais_Racks_Trechos!$A$2:$A$1019, 0), 1)</f>
        <v>Sala Racks 10</v>
      </c>
      <c r="G764" s="59"/>
      <c r="H764" s="59"/>
      <c r="I764" s="59"/>
      <c r="J764" s="59"/>
      <c r="K764" s="59"/>
      <c r="L764" s="59"/>
      <c r="M764" s="59"/>
      <c r="N764" s="59"/>
      <c r="O764" s="59"/>
    </row>
    <row r="765" ht="15.75" customHeight="1">
      <c r="A765" s="57" t="str">
        <f>Def_SecSub!$A$286</f>
        <v>BO-25U</v>
      </c>
      <c r="B765" s="57" t="str">
        <f>Def_Equipamentos!$C$8</f>
        <v>DI-BPMRFFE</v>
      </c>
      <c r="C765" s="49"/>
      <c r="D765" s="58" t="str">
        <f t="shared" si="1"/>
        <v>BO-25U:DI-BPMRFFE</v>
      </c>
      <c r="E765" s="57" t="str">
        <f>Def_Locais_Racks_Trechos!$A$12</f>
        <v>IA-10RaBPM</v>
      </c>
      <c r="F765" s="58" t="str">
        <f t="array" ref="F765">INDEX(Def_Locais_Racks_Trechos!$B$2:$B$1019, MATCH(E765, Def_Locais_Racks_Trechos!$A$2:$A$1019, 0), 1)</f>
        <v>Sala Racks 10</v>
      </c>
      <c r="G765" s="59"/>
      <c r="H765" s="59"/>
      <c r="I765" s="59"/>
      <c r="J765" s="59"/>
      <c r="K765" s="59"/>
      <c r="L765" s="59"/>
      <c r="M765" s="59"/>
      <c r="N765" s="59"/>
      <c r="O765" s="59"/>
    </row>
    <row r="766" ht="15.75" customHeight="1">
      <c r="A766" s="57" t="str">
        <f>Def_SecSub!$A$287</f>
        <v>BO-26U</v>
      </c>
      <c r="B766" s="57" t="str">
        <f>Def_Equipamentos!$C$8</f>
        <v>DI-BPMRFFE</v>
      </c>
      <c r="C766" s="49"/>
      <c r="D766" s="58" t="str">
        <f t="shared" si="1"/>
        <v>BO-26U:DI-BPMRFFE</v>
      </c>
      <c r="E766" s="57" t="str">
        <f>Def_Locais_Racks_Trechos!$A$13</f>
        <v>IA-11RaBPM</v>
      </c>
      <c r="F766" s="58" t="str">
        <f t="array" ref="F766">INDEX(Def_Locais_Racks_Trechos!$B$2:$B$1019, MATCH(E766, Def_Locais_Racks_Trechos!$A$2:$A$1019, 0), 1)</f>
        <v>Sala Racks 11</v>
      </c>
      <c r="G766" s="59"/>
      <c r="H766" s="59"/>
      <c r="I766" s="59"/>
      <c r="J766" s="59"/>
      <c r="K766" s="59"/>
      <c r="L766" s="59"/>
      <c r="M766" s="59"/>
      <c r="N766" s="59"/>
      <c r="O766" s="59"/>
    </row>
    <row r="767" ht="15.75" customHeight="1">
      <c r="A767" s="57" t="str">
        <f>Def_SecSub!$A$288</f>
        <v>BO-27U</v>
      </c>
      <c r="B767" s="57" t="str">
        <f>Def_Equipamentos!$C$8</f>
        <v>DI-BPMRFFE</v>
      </c>
      <c r="C767" s="49"/>
      <c r="D767" s="58" t="str">
        <f t="shared" si="1"/>
        <v>BO-27U:DI-BPMRFFE</v>
      </c>
      <c r="E767" s="57" t="str">
        <f>Def_Locais_Racks_Trechos!$A$13</f>
        <v>IA-11RaBPM</v>
      </c>
      <c r="F767" s="58" t="str">
        <f t="array" ref="F767">INDEX(Def_Locais_Racks_Trechos!$B$2:$B$1019, MATCH(E767, Def_Locais_Racks_Trechos!$A$2:$A$1019, 0), 1)</f>
        <v>Sala Racks 11</v>
      </c>
      <c r="G767" s="59"/>
      <c r="H767" s="59"/>
      <c r="I767" s="59"/>
      <c r="J767" s="59"/>
      <c r="K767" s="59"/>
      <c r="L767" s="59"/>
      <c r="M767" s="59"/>
      <c r="N767" s="59"/>
      <c r="O767" s="59"/>
    </row>
    <row r="768" ht="15.75" customHeight="1">
      <c r="A768" s="57" t="str">
        <f>Def_SecSub!$A$289</f>
        <v>BO-28U</v>
      </c>
      <c r="B768" s="57" t="str">
        <f>Def_Equipamentos!$C$8</f>
        <v>DI-BPMRFFE</v>
      </c>
      <c r="C768" s="49"/>
      <c r="D768" s="58" t="str">
        <f t="shared" si="1"/>
        <v>BO-28U:DI-BPMRFFE</v>
      </c>
      <c r="E768" s="57" t="str">
        <f>Def_Locais_Racks_Trechos!$A$14</f>
        <v>IA-12RaBPM</v>
      </c>
      <c r="F768" s="58" t="str">
        <f t="array" ref="F768">INDEX(Def_Locais_Racks_Trechos!$B$2:$B$1019, MATCH(E768, Def_Locais_Racks_Trechos!$A$2:$A$1019, 0), 1)</f>
        <v>Sala Racks 12</v>
      </c>
      <c r="G768" s="59"/>
      <c r="H768" s="59"/>
      <c r="I768" s="59"/>
      <c r="J768" s="59"/>
      <c r="K768" s="59"/>
      <c r="L768" s="59"/>
      <c r="M768" s="59"/>
      <c r="N768" s="59"/>
      <c r="O768" s="59"/>
    </row>
    <row r="769" ht="15.75" customHeight="1">
      <c r="A769" s="57" t="str">
        <f>Def_SecSub!$A$290</f>
        <v>BO-29U</v>
      </c>
      <c r="B769" s="57" t="str">
        <f>Def_Equipamentos!$C$8</f>
        <v>DI-BPMRFFE</v>
      </c>
      <c r="C769" s="49"/>
      <c r="D769" s="58" t="str">
        <f t="shared" si="1"/>
        <v>BO-29U:DI-BPMRFFE</v>
      </c>
      <c r="E769" s="57" t="str">
        <f>Def_Locais_Racks_Trechos!$A$14</f>
        <v>IA-12RaBPM</v>
      </c>
      <c r="F769" s="58" t="str">
        <f t="array" ref="F769">INDEX(Def_Locais_Racks_Trechos!$B$2:$B$1019, MATCH(E769, Def_Locais_Racks_Trechos!$A$2:$A$1019, 0), 1)</f>
        <v>Sala Racks 12</v>
      </c>
      <c r="G769" s="59"/>
      <c r="H769" s="59"/>
      <c r="I769" s="59"/>
      <c r="J769" s="59"/>
      <c r="K769" s="59"/>
      <c r="L769" s="59"/>
      <c r="M769" s="59"/>
      <c r="N769" s="59"/>
      <c r="O769" s="59"/>
    </row>
    <row r="770" ht="15.75" customHeight="1">
      <c r="A770" s="57" t="str">
        <f>Def_SecSub!$A$291</f>
        <v>BO-30U</v>
      </c>
      <c r="B770" s="57" t="str">
        <f>Def_Equipamentos!$C$8</f>
        <v>DI-BPMRFFE</v>
      </c>
      <c r="C770" s="49"/>
      <c r="D770" s="58" t="str">
        <f t="shared" si="1"/>
        <v>BO-30U:DI-BPMRFFE</v>
      </c>
      <c r="E770" s="57" t="str">
        <f>Def_Locais_Racks_Trechos!$A$14</f>
        <v>IA-12RaBPM</v>
      </c>
      <c r="F770" s="58" t="str">
        <f t="array" ref="F770">INDEX(Def_Locais_Racks_Trechos!$B$2:$B$1019, MATCH(E770, Def_Locais_Racks_Trechos!$A$2:$A$1019, 0), 1)</f>
        <v>Sala Racks 12</v>
      </c>
      <c r="G770" s="59"/>
      <c r="H770" s="59"/>
      <c r="I770" s="59"/>
      <c r="J770" s="59"/>
      <c r="K770" s="59"/>
      <c r="L770" s="59"/>
      <c r="M770" s="59"/>
      <c r="N770" s="59"/>
      <c r="O770" s="59"/>
    </row>
    <row r="771" ht="15.75" customHeight="1">
      <c r="A771" s="57" t="str">
        <f>Def_SecSub!$A$292</f>
        <v>BO-31U</v>
      </c>
      <c r="B771" s="57" t="str">
        <f>Def_Equipamentos!$C$8</f>
        <v>DI-BPMRFFE</v>
      </c>
      <c r="C771" s="49"/>
      <c r="D771" s="58" t="str">
        <f t="shared" si="1"/>
        <v>BO-31U:DI-BPMRFFE</v>
      </c>
      <c r="E771" s="57" t="str">
        <f>Def_Locais_Racks_Trechos!$A$15</f>
        <v>IA-13RaBPM</v>
      </c>
      <c r="F771" s="58" t="str">
        <f t="array" ref="F771">INDEX(Def_Locais_Racks_Trechos!$B$2:$B$1019, MATCH(E771, Def_Locais_Racks_Trechos!$A$2:$A$1019, 0), 1)</f>
        <v>Sala Racks 13</v>
      </c>
      <c r="G771" s="59"/>
      <c r="H771" s="59"/>
      <c r="I771" s="59"/>
      <c r="J771" s="59"/>
      <c r="K771" s="59"/>
      <c r="L771" s="59"/>
      <c r="M771" s="59"/>
      <c r="N771" s="59"/>
      <c r="O771" s="59"/>
    </row>
    <row r="772" ht="15.75" customHeight="1">
      <c r="A772" s="57" t="str">
        <f>Def_SecSub!$A$293</f>
        <v>BO-32U</v>
      </c>
      <c r="B772" s="57" t="str">
        <f>Def_Equipamentos!$C$8</f>
        <v>DI-BPMRFFE</v>
      </c>
      <c r="C772" s="49"/>
      <c r="D772" s="58" t="str">
        <f t="shared" si="1"/>
        <v>BO-32U:DI-BPMRFFE</v>
      </c>
      <c r="E772" s="57" t="str">
        <f>Def_Locais_Racks_Trechos!$A$15</f>
        <v>IA-13RaBPM</v>
      </c>
      <c r="F772" s="58" t="str">
        <f t="array" ref="F772">INDEX(Def_Locais_Racks_Trechos!$B$2:$B$1019, MATCH(E772, Def_Locais_Racks_Trechos!$A$2:$A$1019, 0), 1)</f>
        <v>Sala Racks 13</v>
      </c>
      <c r="G772" s="59"/>
      <c r="H772" s="59"/>
      <c r="I772" s="59"/>
      <c r="J772" s="59"/>
      <c r="K772" s="59"/>
      <c r="L772" s="59"/>
      <c r="M772" s="59"/>
      <c r="N772" s="59"/>
      <c r="O772" s="59"/>
    </row>
    <row r="773" ht="15.75" customHeight="1">
      <c r="A773" s="57" t="str">
        <f>Def_SecSub!$A$294</f>
        <v>BO-33U</v>
      </c>
      <c r="B773" s="57" t="str">
        <f>Def_Equipamentos!$C$8</f>
        <v>DI-BPMRFFE</v>
      </c>
      <c r="C773" s="49"/>
      <c r="D773" s="58" t="str">
        <f t="shared" si="1"/>
        <v>BO-33U:DI-BPMRFFE</v>
      </c>
      <c r="E773" s="57" t="str">
        <f>Def_Locais_Racks_Trechos!$A$16</f>
        <v>IA-14RaBPM</v>
      </c>
      <c r="F773" s="58" t="str">
        <f t="array" ref="F773">INDEX(Def_Locais_Racks_Trechos!$B$2:$B$1019, MATCH(E773, Def_Locais_Racks_Trechos!$A$2:$A$1019, 0), 1)</f>
        <v>Sala Racks 14</v>
      </c>
      <c r="G773" s="59"/>
      <c r="H773" s="59"/>
      <c r="I773" s="59"/>
      <c r="J773" s="59"/>
      <c r="K773" s="59"/>
      <c r="L773" s="59"/>
      <c r="M773" s="59"/>
      <c r="N773" s="59"/>
      <c r="O773" s="59"/>
    </row>
    <row r="774" ht="15.75" customHeight="1">
      <c r="A774" s="57" t="str">
        <f>Def_SecSub!$A$295</f>
        <v>BO-34U</v>
      </c>
      <c r="B774" s="57" t="str">
        <f>Def_Equipamentos!$C$8</f>
        <v>DI-BPMRFFE</v>
      </c>
      <c r="C774" s="49"/>
      <c r="D774" s="58" t="str">
        <f t="shared" si="1"/>
        <v>BO-34U:DI-BPMRFFE</v>
      </c>
      <c r="E774" s="57" t="str">
        <f>Def_Locais_Racks_Trechos!$A$16</f>
        <v>IA-14RaBPM</v>
      </c>
      <c r="F774" s="58" t="str">
        <f t="array" ref="F774">INDEX(Def_Locais_Racks_Trechos!$B$2:$B$1019, MATCH(E774, Def_Locais_Racks_Trechos!$A$2:$A$1019, 0), 1)</f>
        <v>Sala Racks 14</v>
      </c>
      <c r="G774" s="59"/>
      <c r="H774" s="59"/>
      <c r="I774" s="59"/>
      <c r="J774" s="59"/>
      <c r="K774" s="59"/>
      <c r="L774" s="59"/>
      <c r="M774" s="59"/>
      <c r="N774" s="59"/>
      <c r="O774" s="59"/>
    </row>
    <row r="775" ht="15.75" customHeight="1">
      <c r="A775" s="57" t="str">
        <f>Def_SecSub!$A$296</f>
        <v>BO-35U</v>
      </c>
      <c r="B775" s="57" t="str">
        <f>Def_Equipamentos!$C$8</f>
        <v>DI-BPMRFFE</v>
      </c>
      <c r="C775" s="49"/>
      <c r="D775" s="58" t="str">
        <f t="shared" si="1"/>
        <v>BO-35U:DI-BPMRFFE</v>
      </c>
      <c r="E775" s="57" t="str">
        <f>Def_Locais_Racks_Trechos!$A$16</f>
        <v>IA-14RaBPM</v>
      </c>
      <c r="F775" s="58" t="str">
        <f t="array" ref="F775">INDEX(Def_Locais_Racks_Trechos!$B$2:$B$1019, MATCH(E775, Def_Locais_Racks_Trechos!$A$2:$A$1019, 0), 1)</f>
        <v>Sala Racks 14</v>
      </c>
      <c r="G775" s="59"/>
      <c r="H775" s="59"/>
      <c r="I775" s="59"/>
      <c r="J775" s="59"/>
      <c r="K775" s="59"/>
      <c r="L775" s="59"/>
      <c r="M775" s="59"/>
      <c r="N775" s="59"/>
      <c r="O775" s="59"/>
    </row>
    <row r="776" ht="15.75" customHeight="1">
      <c r="A776" s="57" t="str">
        <f>Def_SecSub!$A$297</f>
        <v>BO-36U</v>
      </c>
      <c r="B776" s="57" t="str">
        <f>Def_Equipamentos!$C$8</f>
        <v>DI-BPMRFFE</v>
      </c>
      <c r="C776" s="49"/>
      <c r="D776" s="58" t="str">
        <f t="shared" si="1"/>
        <v>BO-36U:DI-BPMRFFE</v>
      </c>
      <c r="E776" s="57" t="str">
        <f>Def_Locais_Racks_Trechos!$A$17</f>
        <v>IA-15RaBPM</v>
      </c>
      <c r="F776" s="58" t="str">
        <f t="array" ref="F776">INDEX(Def_Locais_Racks_Trechos!$B$2:$B$1019, MATCH(E776, Def_Locais_Racks_Trechos!$A$2:$A$1019, 0), 1)</f>
        <v>Sala Racks 15</v>
      </c>
      <c r="G776" s="59"/>
      <c r="H776" s="59"/>
      <c r="I776" s="59"/>
      <c r="J776" s="59"/>
      <c r="K776" s="59"/>
      <c r="L776" s="59"/>
      <c r="M776" s="59"/>
      <c r="N776" s="59"/>
      <c r="O776" s="59"/>
    </row>
    <row r="777" ht="15.75" customHeight="1">
      <c r="A777" s="57" t="str">
        <f>Def_SecSub!$A$298</f>
        <v>BO-37U</v>
      </c>
      <c r="B777" s="57" t="str">
        <f>Def_Equipamentos!$C$8</f>
        <v>DI-BPMRFFE</v>
      </c>
      <c r="C777" s="49"/>
      <c r="D777" s="58" t="str">
        <f t="shared" si="1"/>
        <v>BO-37U:DI-BPMRFFE</v>
      </c>
      <c r="E777" s="57" t="str">
        <f>Def_Locais_Racks_Trechos!$A$17</f>
        <v>IA-15RaBPM</v>
      </c>
      <c r="F777" s="58" t="str">
        <f t="array" ref="F777">INDEX(Def_Locais_Racks_Trechos!$B$2:$B$1019, MATCH(E777, Def_Locais_Racks_Trechos!$A$2:$A$1019, 0), 1)</f>
        <v>Sala Racks 15</v>
      </c>
      <c r="G777" s="59"/>
      <c r="H777" s="59"/>
      <c r="I777" s="59"/>
      <c r="J777" s="59"/>
      <c r="K777" s="59"/>
      <c r="L777" s="59"/>
      <c r="M777" s="59"/>
      <c r="N777" s="59"/>
      <c r="O777" s="59"/>
    </row>
    <row r="778" ht="15.75" customHeight="1">
      <c r="A778" s="57" t="str">
        <f>Def_SecSub!$A$299</f>
        <v>BO-38U</v>
      </c>
      <c r="B778" s="57" t="str">
        <f>Def_Equipamentos!$C$8</f>
        <v>DI-BPMRFFE</v>
      </c>
      <c r="C778" s="49"/>
      <c r="D778" s="58" t="str">
        <f t="shared" si="1"/>
        <v>BO-38U:DI-BPMRFFE</v>
      </c>
      <c r="E778" s="57" t="str">
        <f>Def_Locais_Racks_Trechos!$A$18</f>
        <v>IA-16RaBPM</v>
      </c>
      <c r="F778" s="58" t="str">
        <f t="array" ref="F778">INDEX(Def_Locais_Racks_Trechos!$B$2:$B$1019, MATCH(E778, Def_Locais_Racks_Trechos!$A$2:$A$1019, 0), 1)</f>
        <v>Sala Racks 16</v>
      </c>
      <c r="G778" s="59"/>
      <c r="H778" s="59"/>
      <c r="I778" s="59"/>
      <c r="J778" s="59"/>
      <c r="K778" s="59"/>
      <c r="L778" s="59"/>
      <c r="M778" s="59"/>
      <c r="N778" s="59"/>
      <c r="O778" s="59"/>
    </row>
    <row r="779" ht="15.75" customHeight="1">
      <c r="A779" s="57" t="str">
        <f>Def_SecSub!$A$300</f>
        <v>BO-39U</v>
      </c>
      <c r="B779" s="57" t="str">
        <f>Def_Equipamentos!$C$8</f>
        <v>DI-BPMRFFE</v>
      </c>
      <c r="C779" s="49"/>
      <c r="D779" s="58" t="str">
        <f t="shared" si="1"/>
        <v>BO-39U:DI-BPMRFFE</v>
      </c>
      <c r="E779" s="57" t="str">
        <f>Def_Locais_Racks_Trechos!$A$18</f>
        <v>IA-16RaBPM</v>
      </c>
      <c r="F779" s="58" t="str">
        <f t="array" ref="F779">INDEX(Def_Locais_Racks_Trechos!$B$2:$B$1019, MATCH(E779, Def_Locais_Racks_Trechos!$A$2:$A$1019, 0), 1)</f>
        <v>Sala Racks 16</v>
      </c>
      <c r="G779" s="59"/>
      <c r="H779" s="59"/>
      <c r="I779" s="59"/>
      <c r="J779" s="59"/>
      <c r="K779" s="59"/>
      <c r="L779" s="59"/>
      <c r="M779" s="59"/>
      <c r="N779" s="59"/>
      <c r="O779" s="59"/>
    </row>
    <row r="780" ht="15.75" customHeight="1">
      <c r="A780" s="57" t="str">
        <f>Def_SecSub!$A$301</f>
        <v>BO-40U</v>
      </c>
      <c r="B780" s="57" t="str">
        <f>Def_Equipamentos!$C$8</f>
        <v>DI-BPMRFFE</v>
      </c>
      <c r="C780" s="49"/>
      <c r="D780" s="58" t="str">
        <f t="shared" si="1"/>
        <v>BO-40U:DI-BPMRFFE</v>
      </c>
      <c r="E780" s="57" t="str">
        <f>Def_Locais_Racks_Trechos!$A$18</f>
        <v>IA-16RaBPM</v>
      </c>
      <c r="F780" s="58" t="str">
        <f t="array" ref="F780">INDEX(Def_Locais_Racks_Trechos!$B$2:$B$1019, MATCH(E780, Def_Locais_Racks_Trechos!$A$2:$A$1019, 0), 1)</f>
        <v>Sala Racks 16</v>
      </c>
      <c r="G780" s="59"/>
      <c r="H780" s="59"/>
      <c r="I780" s="59"/>
      <c r="J780" s="59"/>
      <c r="K780" s="59"/>
      <c r="L780" s="59"/>
      <c r="M780" s="59"/>
      <c r="N780" s="59"/>
      <c r="O780" s="59"/>
    </row>
    <row r="781" ht="15.75" customHeight="1">
      <c r="A781" s="57" t="str">
        <f>Def_SecSub!$A$302</f>
        <v>BO-41U</v>
      </c>
      <c r="B781" s="57" t="str">
        <f>Def_Equipamentos!$C$8</f>
        <v>DI-BPMRFFE</v>
      </c>
      <c r="C781" s="49"/>
      <c r="D781" s="58" t="str">
        <f t="shared" si="1"/>
        <v>BO-41U:DI-BPMRFFE</v>
      </c>
      <c r="E781" s="57" t="str">
        <f>Def_Locais_Racks_Trechos!$A$19</f>
        <v>IA-17RaBPM</v>
      </c>
      <c r="F781" s="58" t="str">
        <f t="array" ref="F781">INDEX(Def_Locais_Racks_Trechos!$B$2:$B$1019, MATCH(E781, Def_Locais_Racks_Trechos!$A$2:$A$1019, 0), 1)</f>
        <v>Sala Racks 17</v>
      </c>
      <c r="G781" s="59"/>
      <c r="H781" s="59"/>
      <c r="I781" s="59"/>
      <c r="J781" s="59"/>
      <c r="K781" s="59"/>
      <c r="L781" s="59"/>
      <c r="M781" s="59"/>
      <c r="N781" s="59"/>
      <c r="O781" s="59"/>
    </row>
    <row r="782" ht="15.75" customHeight="1">
      <c r="A782" s="57" t="str">
        <f>Def_SecSub!$A$303</f>
        <v>BO-42U</v>
      </c>
      <c r="B782" s="57" t="str">
        <f>Def_Equipamentos!$C$8</f>
        <v>DI-BPMRFFE</v>
      </c>
      <c r="C782" s="49"/>
      <c r="D782" s="58" t="str">
        <f t="shared" si="1"/>
        <v>BO-42U:DI-BPMRFFE</v>
      </c>
      <c r="E782" s="57" t="str">
        <f>Def_Locais_Racks_Trechos!$A$19</f>
        <v>IA-17RaBPM</v>
      </c>
      <c r="F782" s="58" t="str">
        <f t="array" ref="F782">INDEX(Def_Locais_Racks_Trechos!$B$2:$B$1019, MATCH(E782, Def_Locais_Racks_Trechos!$A$2:$A$1019, 0), 1)</f>
        <v>Sala Racks 17</v>
      </c>
      <c r="G782" s="59"/>
      <c r="H782" s="59"/>
      <c r="I782" s="59"/>
      <c r="J782" s="59"/>
      <c r="K782" s="59"/>
      <c r="L782" s="59"/>
      <c r="M782" s="59"/>
      <c r="N782" s="59"/>
      <c r="O782" s="59"/>
    </row>
    <row r="783" ht="15.75" customHeight="1">
      <c r="A783" s="57" t="str">
        <f>Def_SecSub!$A$304</f>
        <v>BO-43U</v>
      </c>
      <c r="B783" s="57" t="str">
        <f>Def_Equipamentos!$C$8</f>
        <v>DI-BPMRFFE</v>
      </c>
      <c r="C783" s="49"/>
      <c r="D783" s="58" t="str">
        <f t="shared" si="1"/>
        <v>BO-43U:DI-BPMRFFE</v>
      </c>
      <c r="E783" s="57" t="str">
        <f>Def_Locais_Racks_Trechos!$A$20</f>
        <v>IA-18RaBPM</v>
      </c>
      <c r="F783" s="58" t="str">
        <f t="array" ref="F783">INDEX(Def_Locais_Racks_Trechos!$B$2:$B$1019, MATCH(E783, Def_Locais_Racks_Trechos!$A$2:$A$1019, 0), 1)</f>
        <v>Sala Racks 18 parte 1</v>
      </c>
      <c r="G783" s="59"/>
      <c r="H783" s="59"/>
      <c r="I783" s="59"/>
      <c r="J783" s="59"/>
      <c r="K783" s="59"/>
      <c r="L783" s="59"/>
      <c r="M783" s="59"/>
      <c r="N783" s="59"/>
      <c r="O783" s="59"/>
    </row>
    <row r="784" ht="15.75" customHeight="1">
      <c r="A784" s="57" t="str">
        <f>Def_SecSub!$A$305</f>
        <v>BO-44U</v>
      </c>
      <c r="B784" s="57" t="str">
        <f>Def_Equipamentos!$C$8</f>
        <v>DI-BPMRFFE</v>
      </c>
      <c r="C784" s="49"/>
      <c r="D784" s="58" t="str">
        <f t="shared" si="1"/>
        <v>BO-44U:DI-BPMRFFE</v>
      </c>
      <c r="E784" s="57" t="str">
        <f>Def_Locais_Racks_Trechos!$A$20</f>
        <v>IA-18RaBPM</v>
      </c>
      <c r="F784" s="58" t="str">
        <f t="array" ref="F784">INDEX(Def_Locais_Racks_Trechos!$B$2:$B$1019, MATCH(E784, Def_Locais_Racks_Trechos!$A$2:$A$1019, 0), 1)</f>
        <v>Sala Racks 18 parte 1</v>
      </c>
      <c r="G784" s="59"/>
      <c r="H784" s="59"/>
      <c r="I784" s="59"/>
      <c r="J784" s="59"/>
      <c r="K784" s="59"/>
      <c r="L784" s="59"/>
      <c r="M784" s="59"/>
      <c r="N784" s="59"/>
      <c r="O784" s="59"/>
    </row>
    <row r="785" ht="15.75" customHeight="1">
      <c r="A785" s="57" t="str">
        <f>Def_SecSub!$A$306</f>
        <v>BO-45U</v>
      </c>
      <c r="B785" s="57" t="str">
        <f>Def_Equipamentos!$C$8</f>
        <v>DI-BPMRFFE</v>
      </c>
      <c r="C785" s="49"/>
      <c r="D785" s="58" t="str">
        <f t="shared" si="1"/>
        <v>BO-45U:DI-BPMRFFE</v>
      </c>
      <c r="E785" s="57" t="str">
        <f>Def_Locais_Racks_Trechos!$A$20</f>
        <v>IA-18RaBPM</v>
      </c>
      <c r="F785" s="58" t="str">
        <f t="array" ref="F785">INDEX(Def_Locais_Racks_Trechos!$B$2:$B$1019, MATCH(E785, Def_Locais_Racks_Trechos!$A$2:$A$1019, 0), 1)</f>
        <v>Sala Racks 18 parte 1</v>
      </c>
      <c r="G785" s="59"/>
      <c r="H785" s="59"/>
      <c r="I785" s="59"/>
      <c r="J785" s="59"/>
      <c r="K785" s="59"/>
      <c r="L785" s="59"/>
      <c r="M785" s="59"/>
      <c r="N785" s="59"/>
      <c r="O785" s="59"/>
    </row>
    <row r="786" ht="15.75" customHeight="1">
      <c r="A786" s="57" t="str">
        <f>Def_SecSub!$A$307</f>
        <v>BO-46U</v>
      </c>
      <c r="B786" s="57" t="str">
        <f>Def_Equipamentos!$C$8</f>
        <v>DI-BPMRFFE</v>
      </c>
      <c r="C786" s="49"/>
      <c r="D786" s="58" t="str">
        <f t="shared" si="1"/>
        <v>BO-46U:DI-BPMRFFE</v>
      </c>
      <c r="E786" s="57" t="str">
        <f>Def_Locais_Racks_Trechos!$A$21</f>
        <v>IA-19RaBPM</v>
      </c>
      <c r="F786" s="58" t="str">
        <f t="array" ref="F786">INDEX(Def_Locais_Racks_Trechos!$B$2:$B$1019, MATCH(E786, Def_Locais_Racks_Trechos!$A$2:$A$1019, 0), 1)</f>
        <v>Sala Racks 18 parte 2</v>
      </c>
      <c r="G786" s="59"/>
      <c r="H786" s="59"/>
      <c r="I786" s="59"/>
      <c r="J786" s="59"/>
      <c r="K786" s="59"/>
      <c r="L786" s="59"/>
      <c r="M786" s="59"/>
      <c r="N786" s="59"/>
      <c r="O786" s="59"/>
    </row>
    <row r="787" ht="15.75" customHeight="1">
      <c r="A787" s="57" t="str">
        <f>Def_SecSub!$A$308</f>
        <v>BO-47U</v>
      </c>
      <c r="B787" s="57" t="str">
        <f>Def_Equipamentos!$C$8</f>
        <v>DI-BPMRFFE</v>
      </c>
      <c r="C787" s="49"/>
      <c r="D787" s="58" t="str">
        <f t="shared" si="1"/>
        <v>BO-47U:DI-BPMRFFE</v>
      </c>
      <c r="E787" s="57" t="str">
        <f>Def_Locais_Racks_Trechos!$A$21</f>
        <v>IA-19RaBPM</v>
      </c>
      <c r="F787" s="58" t="str">
        <f t="array" ref="F787">INDEX(Def_Locais_Racks_Trechos!$B$2:$B$1019, MATCH(E787, Def_Locais_Racks_Trechos!$A$2:$A$1019, 0), 1)</f>
        <v>Sala Racks 18 parte 2</v>
      </c>
      <c r="G787" s="59"/>
      <c r="H787" s="59"/>
      <c r="I787" s="59"/>
      <c r="J787" s="59"/>
      <c r="K787" s="59"/>
      <c r="L787" s="59"/>
      <c r="M787" s="59"/>
      <c r="N787" s="59"/>
      <c r="O787" s="59"/>
    </row>
    <row r="788" ht="15.75" customHeight="1">
      <c r="A788" s="57" t="str">
        <f>Def_SecSub!$A$309</f>
        <v>BO-48U</v>
      </c>
      <c r="B788" s="57" t="str">
        <f>Def_Equipamentos!$C$8</f>
        <v>DI-BPMRFFE</v>
      </c>
      <c r="C788" s="49"/>
      <c r="D788" s="58" t="str">
        <f t="shared" si="1"/>
        <v>BO-48U:DI-BPMRFFE</v>
      </c>
      <c r="E788" s="57" t="str">
        <f>Def_Locais_Racks_Trechos!$A$22</f>
        <v>IA-20RaBPM</v>
      </c>
      <c r="F788" s="58" t="str">
        <f t="array" ref="F788">INDEX(Def_Locais_Racks_Trechos!$B$2:$B$1019, MATCH(E788, Def_Locais_Racks_Trechos!$A$2:$A$1019, 0), 1)</f>
        <v>Sala Racks 19&amp;20</v>
      </c>
      <c r="G788" s="59"/>
      <c r="H788" s="59"/>
      <c r="I788" s="59"/>
      <c r="J788" s="59"/>
      <c r="K788" s="59"/>
      <c r="L788" s="59"/>
      <c r="M788" s="59"/>
      <c r="N788" s="59"/>
      <c r="O788" s="59"/>
    </row>
    <row r="789" ht="15.75" customHeight="1">
      <c r="A789" s="57" t="str">
        <f>Def_SecSub!$A$310</f>
        <v>BO-49U</v>
      </c>
      <c r="B789" s="57" t="str">
        <f>Def_Equipamentos!$C$8</f>
        <v>DI-BPMRFFE</v>
      </c>
      <c r="C789" s="49"/>
      <c r="D789" s="58" t="str">
        <f t="shared" si="1"/>
        <v>BO-49U:DI-BPMRFFE</v>
      </c>
      <c r="E789" s="57" t="str">
        <f>Def_Locais_Racks_Trechos!$A$22</f>
        <v>IA-20RaBPM</v>
      </c>
      <c r="F789" s="58" t="str">
        <f t="array" ref="F789">INDEX(Def_Locais_Racks_Trechos!$B$2:$B$1019, MATCH(E789, Def_Locais_Racks_Trechos!$A$2:$A$1019, 0), 1)</f>
        <v>Sala Racks 19&amp;20</v>
      </c>
      <c r="G789" s="59"/>
      <c r="H789" s="59"/>
      <c r="I789" s="59"/>
      <c r="J789" s="59"/>
      <c r="K789" s="59"/>
      <c r="L789" s="59"/>
      <c r="M789" s="59"/>
      <c r="N789" s="59"/>
      <c r="O789" s="59"/>
    </row>
    <row r="790" ht="15.75" customHeight="1">
      <c r="A790" s="57" t="str">
        <f>Def_SecSub!$A$311</f>
        <v>BO-50U</v>
      </c>
      <c r="B790" s="57" t="str">
        <f>Def_Equipamentos!$C$8</f>
        <v>DI-BPMRFFE</v>
      </c>
      <c r="C790" s="49"/>
      <c r="D790" s="58" t="str">
        <f t="shared" si="1"/>
        <v>BO-50U:DI-BPMRFFE</v>
      </c>
      <c r="E790" s="57" t="str">
        <f>Def_Locais_Racks_Trechos!$A$22</f>
        <v>IA-20RaBPM</v>
      </c>
      <c r="F790" s="58" t="str">
        <f t="array" ref="F790">INDEX(Def_Locais_Racks_Trechos!$B$2:$B$1019, MATCH(E790, Def_Locais_Racks_Trechos!$A$2:$A$1019, 0), 1)</f>
        <v>Sala Racks 19&amp;20</v>
      </c>
      <c r="G790" s="59"/>
      <c r="H790" s="59"/>
      <c r="I790" s="59"/>
      <c r="J790" s="59"/>
      <c r="K790" s="59"/>
      <c r="L790" s="59"/>
      <c r="M790" s="59"/>
      <c r="N790" s="59"/>
      <c r="O790" s="59"/>
    </row>
    <row r="791" ht="15.75" customHeight="1">
      <c r="A791" s="57" t="str">
        <f>Def_SecSub!$A$312</f>
        <v>SI-01C1</v>
      </c>
      <c r="B791" s="57" t="str">
        <f>Def_Equipamentos!$C$8</f>
        <v>DI-BPMRFFE</v>
      </c>
      <c r="C791" s="6">
        <v>1.0</v>
      </c>
      <c r="D791" s="58" t="str">
        <f t="shared" si="1"/>
        <v>SI-01C1:DI-BPMRFFE-1</v>
      </c>
      <c r="E791" s="57" t="str">
        <f>Def_Locais_Racks_Trechos!$A$3</f>
        <v>IA-01RaBPM</v>
      </c>
      <c r="F791" s="58" t="str">
        <f t="array" ref="F791">INDEX(Def_Locais_Racks_Trechos!$B$2:$B$1019, MATCH(E791, Def_Locais_Racks_Trechos!$A$2:$A$1019, 0), 1)</f>
        <v>Sala Racks 1</v>
      </c>
      <c r="G791" s="59"/>
      <c r="H791" s="59"/>
      <c r="I791" s="59"/>
      <c r="J791" s="59"/>
      <c r="K791" s="59"/>
      <c r="L791" s="59"/>
      <c r="M791" s="59"/>
      <c r="N791" s="59"/>
      <c r="O791" s="59"/>
    </row>
    <row r="792" ht="15.75" customHeight="1">
      <c r="A792" s="57" t="str">
        <f>Def_SecSub!$A$312</f>
        <v>SI-01C1</v>
      </c>
      <c r="B792" s="57" t="str">
        <f>Def_Equipamentos!$C$8</f>
        <v>DI-BPMRFFE</v>
      </c>
      <c r="C792" s="6">
        <v>2.0</v>
      </c>
      <c r="D792" s="58" t="str">
        <f t="shared" si="1"/>
        <v>SI-01C1:DI-BPMRFFE-2</v>
      </c>
      <c r="E792" s="57" t="str">
        <f>Def_Locais_Racks_Trechos!$A$3</f>
        <v>IA-01RaBPM</v>
      </c>
      <c r="F792" s="58" t="str">
        <f t="array" ref="F792">INDEX(Def_Locais_Racks_Trechos!$B$2:$B$1019, MATCH(E792, Def_Locais_Racks_Trechos!$A$2:$A$1019, 0), 1)</f>
        <v>Sala Racks 1</v>
      </c>
      <c r="G792" s="59"/>
      <c r="H792" s="59"/>
      <c r="I792" s="59"/>
      <c r="J792" s="59"/>
      <c r="K792" s="59"/>
      <c r="L792" s="59"/>
      <c r="M792" s="59"/>
      <c r="N792" s="59"/>
      <c r="O792" s="59"/>
    </row>
    <row r="793" ht="15.75" customHeight="1">
      <c r="A793" s="57" t="str">
        <f>Def_SecSub!$A$313</f>
        <v>SI-01C2</v>
      </c>
      <c r="B793" s="57" t="str">
        <f>Def_Equipamentos!$C$8</f>
        <v>DI-BPMRFFE</v>
      </c>
      <c r="C793" s="49"/>
      <c r="D793" s="58" t="str">
        <f t="shared" si="1"/>
        <v>SI-01C2:DI-BPMRFFE</v>
      </c>
      <c r="E793" s="57" t="str">
        <f>Def_Locais_Racks_Trechos!$A$3</f>
        <v>IA-01RaBPM</v>
      </c>
      <c r="F793" s="58" t="str">
        <f t="array" ref="F793">INDEX(Def_Locais_Racks_Trechos!$B$2:$B$1019, MATCH(E793, Def_Locais_Racks_Trechos!$A$2:$A$1019, 0), 1)</f>
        <v>Sala Racks 1</v>
      </c>
      <c r="G793" s="59"/>
      <c r="H793" s="59"/>
      <c r="I793" s="59"/>
      <c r="J793" s="59"/>
      <c r="K793" s="59"/>
      <c r="L793" s="59"/>
      <c r="M793" s="59"/>
      <c r="N793" s="59"/>
      <c r="O793" s="59"/>
    </row>
    <row r="794" ht="15.75" customHeight="1">
      <c r="A794" s="57" t="str">
        <f>Def_SecSub!$A$314</f>
        <v>SI-01C3</v>
      </c>
      <c r="B794" s="57" t="str">
        <f>Def_Equipamentos!$C$8</f>
        <v>DI-BPMRFFE</v>
      </c>
      <c r="C794" s="6">
        <v>1.0</v>
      </c>
      <c r="D794" s="58" t="str">
        <f t="shared" si="1"/>
        <v>SI-01C3:DI-BPMRFFE-1</v>
      </c>
      <c r="E794" s="57" t="str">
        <f>Def_Locais_Racks_Trechos!$A$3</f>
        <v>IA-01RaBPM</v>
      </c>
      <c r="F794" s="58" t="str">
        <f t="array" ref="F794">INDEX(Def_Locais_Racks_Trechos!$B$2:$B$1019, MATCH(E794, Def_Locais_Racks_Trechos!$A$2:$A$1019, 0), 1)</f>
        <v>Sala Racks 1</v>
      </c>
      <c r="G794" s="59"/>
      <c r="H794" s="59"/>
      <c r="I794" s="59"/>
      <c r="J794" s="59"/>
      <c r="K794" s="59"/>
      <c r="L794" s="59"/>
      <c r="M794" s="59"/>
      <c r="N794" s="59"/>
      <c r="O794" s="59"/>
    </row>
    <row r="795" ht="15.75" customHeight="1">
      <c r="A795" s="57" t="str">
        <f>Def_SecSub!$A$314</f>
        <v>SI-01C3</v>
      </c>
      <c r="B795" s="57" t="str">
        <f>Def_Equipamentos!$C$8</f>
        <v>DI-BPMRFFE</v>
      </c>
      <c r="C795" s="6">
        <v>2.0</v>
      </c>
      <c r="D795" s="58" t="str">
        <f t="shared" si="1"/>
        <v>SI-01C3:DI-BPMRFFE-2</v>
      </c>
      <c r="E795" s="57" t="str">
        <f>Def_Locais_Racks_Trechos!$A$3</f>
        <v>IA-01RaBPM</v>
      </c>
      <c r="F795" s="58" t="str">
        <f t="array" ref="F795">INDEX(Def_Locais_Racks_Trechos!$B$2:$B$1019, MATCH(E795, Def_Locais_Racks_Trechos!$A$2:$A$1019, 0), 1)</f>
        <v>Sala Racks 1</v>
      </c>
      <c r="G795" s="59"/>
      <c r="H795" s="59"/>
      <c r="I795" s="59"/>
      <c r="J795" s="59"/>
      <c r="K795" s="59"/>
      <c r="L795" s="59"/>
      <c r="M795" s="59"/>
      <c r="N795" s="59"/>
      <c r="O795" s="59"/>
    </row>
    <row r="796" ht="15.75" customHeight="1">
      <c r="A796" s="57" t="str">
        <f>Def_SecSub!$A$315</f>
        <v>SI-01C4</v>
      </c>
      <c r="B796" s="57" t="str">
        <f>Def_Equipamentos!$C$8</f>
        <v>DI-BPMRFFE</v>
      </c>
      <c r="C796" s="49"/>
      <c r="D796" s="58" t="str">
        <f t="shared" si="1"/>
        <v>SI-01C4:DI-BPMRFFE</v>
      </c>
      <c r="E796" s="57" t="str">
        <f>Def_Locais_Racks_Trechos!$A$3</f>
        <v>IA-01RaBPM</v>
      </c>
      <c r="F796" s="58" t="str">
        <f t="array" ref="F796">INDEX(Def_Locais_Racks_Trechos!$B$2:$B$1019, MATCH(E796, Def_Locais_Racks_Trechos!$A$2:$A$1019, 0), 1)</f>
        <v>Sala Racks 1</v>
      </c>
      <c r="G796" s="59"/>
      <c r="H796" s="59"/>
      <c r="I796" s="59"/>
      <c r="J796" s="59"/>
      <c r="K796" s="59"/>
      <c r="L796" s="59"/>
      <c r="M796" s="59"/>
      <c r="N796" s="59"/>
      <c r="O796" s="59"/>
    </row>
    <row r="797" ht="15.75" customHeight="1">
      <c r="A797" s="57" t="str">
        <f>Def_SecSub!$A$316</f>
        <v>SI-01M1</v>
      </c>
      <c r="B797" s="57" t="str">
        <f>Def_Equipamentos!$C$8</f>
        <v>DI-BPMRFFE</v>
      </c>
      <c r="C797" s="49"/>
      <c r="D797" s="58" t="str">
        <f t="shared" si="1"/>
        <v>SI-01M1:DI-BPMRFFE</v>
      </c>
      <c r="E797" s="57" t="str">
        <f>Def_Locais_Racks_Trechos!$A$3</f>
        <v>IA-01RaBPM</v>
      </c>
      <c r="F797" s="58" t="str">
        <f t="array" ref="F797">INDEX(Def_Locais_Racks_Trechos!$B$2:$B$1019, MATCH(E797, Def_Locais_Racks_Trechos!$A$2:$A$1019, 0), 1)</f>
        <v>Sala Racks 1</v>
      </c>
      <c r="G797" s="59"/>
      <c r="H797" s="59"/>
      <c r="I797" s="59"/>
      <c r="J797" s="59"/>
      <c r="K797" s="59"/>
      <c r="L797" s="59"/>
      <c r="M797" s="59"/>
      <c r="N797" s="59"/>
      <c r="O797" s="59"/>
    </row>
    <row r="798" ht="15.75" customHeight="1">
      <c r="A798" s="57" t="str">
        <f>Def_SecSub!$A$317</f>
        <v>SI-01M2</v>
      </c>
      <c r="B798" s="57" t="str">
        <f>Def_Equipamentos!$C$8</f>
        <v>DI-BPMRFFE</v>
      </c>
      <c r="C798" s="49"/>
      <c r="D798" s="58" t="str">
        <f t="shared" si="1"/>
        <v>SI-01M2:DI-BPMRFFE</v>
      </c>
      <c r="E798" s="57" t="str">
        <f>Def_Locais_Racks_Trechos!$A$3</f>
        <v>IA-01RaBPM</v>
      </c>
      <c r="F798" s="58" t="str">
        <f t="array" ref="F798">INDEX(Def_Locais_Racks_Trechos!$B$2:$B$1019, MATCH(E798, Def_Locais_Racks_Trechos!$A$2:$A$1019, 0), 1)</f>
        <v>Sala Racks 1</v>
      </c>
      <c r="G798" s="59"/>
      <c r="H798" s="59"/>
      <c r="I798" s="59"/>
      <c r="J798" s="59"/>
      <c r="K798" s="59"/>
      <c r="L798" s="59"/>
      <c r="M798" s="59"/>
      <c r="N798" s="59"/>
      <c r="O798" s="59"/>
    </row>
    <row r="799" ht="15.75" customHeight="1">
      <c r="A799" s="57" t="str">
        <f>Def_SecSub!$A$318</f>
        <v>SI-02C1</v>
      </c>
      <c r="B799" s="57" t="str">
        <f>Def_Equipamentos!$C$8</f>
        <v>DI-BPMRFFE</v>
      </c>
      <c r="C799" s="6">
        <v>1.0</v>
      </c>
      <c r="D799" s="58" t="str">
        <f t="shared" si="1"/>
        <v>SI-02C1:DI-BPMRFFE-1</v>
      </c>
      <c r="E799" s="57" t="str">
        <f>Def_Locais_Racks_Trechos!$A$4</f>
        <v>IA-02RaBPM</v>
      </c>
      <c r="F799" s="58" t="str">
        <f t="array" ref="F799">INDEX(Def_Locais_Racks_Trechos!$B$2:$B$1019, MATCH(E799, Def_Locais_Racks_Trechos!$A$2:$A$1019, 0), 1)</f>
        <v>Sala Racks 2</v>
      </c>
      <c r="G799" s="59"/>
      <c r="H799" s="59"/>
      <c r="I799" s="59"/>
      <c r="J799" s="59"/>
      <c r="K799" s="59"/>
      <c r="L799" s="59"/>
      <c r="M799" s="59"/>
      <c r="N799" s="59"/>
      <c r="O799" s="59"/>
    </row>
    <row r="800" ht="15.75" customHeight="1">
      <c r="A800" s="57" t="str">
        <f>Def_SecSub!$A$318</f>
        <v>SI-02C1</v>
      </c>
      <c r="B800" s="57" t="str">
        <f>Def_Equipamentos!$C$8</f>
        <v>DI-BPMRFFE</v>
      </c>
      <c r="C800" s="6">
        <v>2.0</v>
      </c>
      <c r="D800" s="58" t="str">
        <f t="shared" si="1"/>
        <v>SI-02C1:DI-BPMRFFE-2</v>
      </c>
      <c r="E800" s="57" t="str">
        <f>Def_Locais_Racks_Trechos!$A$4</f>
        <v>IA-02RaBPM</v>
      </c>
      <c r="F800" s="58" t="str">
        <f t="array" ref="F800">INDEX(Def_Locais_Racks_Trechos!$B$2:$B$1019, MATCH(E800, Def_Locais_Racks_Trechos!$A$2:$A$1019, 0), 1)</f>
        <v>Sala Racks 2</v>
      </c>
      <c r="G800" s="59"/>
      <c r="H800" s="59"/>
      <c r="I800" s="59"/>
      <c r="J800" s="59"/>
      <c r="K800" s="59"/>
      <c r="L800" s="59"/>
      <c r="M800" s="59"/>
      <c r="N800" s="59"/>
      <c r="O800" s="59"/>
    </row>
    <row r="801" ht="15.75" customHeight="1">
      <c r="A801" s="57" t="str">
        <f>Def_SecSub!$A$319</f>
        <v>SI-02C2</v>
      </c>
      <c r="B801" s="57" t="str">
        <f>Def_Equipamentos!$C$8</f>
        <v>DI-BPMRFFE</v>
      </c>
      <c r="C801" s="49"/>
      <c r="D801" s="58" t="str">
        <f t="shared" si="1"/>
        <v>SI-02C2:DI-BPMRFFE</v>
      </c>
      <c r="E801" s="57" t="str">
        <f>Def_Locais_Racks_Trechos!$A$4</f>
        <v>IA-02RaBPM</v>
      </c>
      <c r="F801" s="58" t="str">
        <f t="array" ref="F801">INDEX(Def_Locais_Racks_Trechos!$B$2:$B$1019, MATCH(E801, Def_Locais_Racks_Trechos!$A$2:$A$1019, 0), 1)</f>
        <v>Sala Racks 2</v>
      </c>
      <c r="G801" s="59"/>
      <c r="H801" s="59"/>
      <c r="I801" s="59"/>
      <c r="J801" s="59"/>
      <c r="K801" s="59"/>
      <c r="L801" s="59"/>
      <c r="M801" s="59"/>
      <c r="N801" s="59"/>
      <c r="O801" s="59"/>
    </row>
    <row r="802" ht="15.75" customHeight="1">
      <c r="A802" s="57" t="str">
        <f>Def_SecSub!$A$320</f>
        <v>SI-02C3</v>
      </c>
      <c r="B802" s="57" t="str">
        <f>Def_Equipamentos!$C$8</f>
        <v>DI-BPMRFFE</v>
      </c>
      <c r="C802" s="6">
        <v>1.0</v>
      </c>
      <c r="D802" s="58" t="str">
        <f t="shared" si="1"/>
        <v>SI-02C3:DI-BPMRFFE-1</v>
      </c>
      <c r="E802" s="57" t="str">
        <f>Def_Locais_Racks_Trechos!$A$4</f>
        <v>IA-02RaBPM</v>
      </c>
      <c r="F802" s="58" t="str">
        <f t="array" ref="F802">INDEX(Def_Locais_Racks_Trechos!$B$2:$B$1019, MATCH(E802, Def_Locais_Racks_Trechos!$A$2:$A$1019, 0), 1)</f>
        <v>Sala Racks 2</v>
      </c>
      <c r="G802" s="59"/>
      <c r="H802" s="59"/>
      <c r="I802" s="59"/>
      <c r="J802" s="59"/>
      <c r="K802" s="59"/>
      <c r="L802" s="59"/>
      <c r="M802" s="59"/>
      <c r="N802" s="59"/>
      <c r="O802" s="59"/>
    </row>
    <row r="803" ht="15.75" customHeight="1">
      <c r="A803" s="57" t="str">
        <f>Def_SecSub!$A$320</f>
        <v>SI-02C3</v>
      </c>
      <c r="B803" s="57" t="str">
        <f>Def_Equipamentos!$C$8</f>
        <v>DI-BPMRFFE</v>
      </c>
      <c r="C803" s="6">
        <v>2.0</v>
      </c>
      <c r="D803" s="58" t="str">
        <f t="shared" si="1"/>
        <v>SI-02C3:DI-BPMRFFE-2</v>
      </c>
      <c r="E803" s="57" t="str">
        <f>Def_Locais_Racks_Trechos!$A$4</f>
        <v>IA-02RaBPM</v>
      </c>
      <c r="F803" s="58" t="str">
        <f t="array" ref="F803">INDEX(Def_Locais_Racks_Trechos!$B$2:$B$1019, MATCH(E803, Def_Locais_Racks_Trechos!$A$2:$A$1019, 0), 1)</f>
        <v>Sala Racks 2</v>
      </c>
      <c r="G803" s="59"/>
      <c r="H803" s="59"/>
      <c r="I803" s="59"/>
      <c r="J803" s="59"/>
      <c r="K803" s="59"/>
      <c r="L803" s="59"/>
      <c r="M803" s="59"/>
      <c r="N803" s="59"/>
      <c r="O803" s="59"/>
    </row>
    <row r="804" ht="15.75" customHeight="1">
      <c r="A804" s="57" t="str">
        <f>Def_SecSub!$A$321</f>
        <v>SI-02C4</v>
      </c>
      <c r="B804" s="57" t="str">
        <f>Def_Equipamentos!$C$8</f>
        <v>DI-BPMRFFE</v>
      </c>
      <c r="C804" s="49"/>
      <c r="D804" s="58" t="str">
        <f t="shared" si="1"/>
        <v>SI-02C4:DI-BPMRFFE</v>
      </c>
      <c r="E804" s="57" t="str">
        <f>Def_Locais_Racks_Trechos!$A$4</f>
        <v>IA-02RaBPM</v>
      </c>
      <c r="F804" s="58" t="str">
        <f t="array" ref="F804">INDEX(Def_Locais_Racks_Trechos!$B$2:$B$1019, MATCH(E804, Def_Locais_Racks_Trechos!$A$2:$A$1019, 0), 1)</f>
        <v>Sala Racks 2</v>
      </c>
      <c r="G804" s="59"/>
      <c r="H804" s="59"/>
      <c r="I804" s="59"/>
      <c r="J804" s="59"/>
      <c r="K804" s="59"/>
      <c r="L804" s="59"/>
      <c r="M804" s="59"/>
      <c r="N804" s="59"/>
      <c r="O804" s="59"/>
    </row>
    <row r="805" ht="15.75" customHeight="1">
      <c r="A805" s="57" t="str">
        <f>Def_SecSub!$A$322</f>
        <v>SI-02M1</v>
      </c>
      <c r="B805" s="57" t="str">
        <f>Def_Equipamentos!$C$8</f>
        <v>DI-BPMRFFE</v>
      </c>
      <c r="C805" s="49"/>
      <c r="D805" s="58" t="str">
        <f t="shared" si="1"/>
        <v>SI-02M1:DI-BPMRFFE</v>
      </c>
      <c r="E805" s="57" t="str">
        <f>Def_Locais_Racks_Trechos!$A$4</f>
        <v>IA-02RaBPM</v>
      </c>
      <c r="F805" s="58" t="str">
        <f t="array" ref="F805">INDEX(Def_Locais_Racks_Trechos!$B$2:$B$1019, MATCH(E805, Def_Locais_Racks_Trechos!$A$2:$A$1019, 0), 1)</f>
        <v>Sala Racks 2</v>
      </c>
      <c r="G805" s="59"/>
      <c r="H805" s="59"/>
      <c r="I805" s="59"/>
      <c r="J805" s="59"/>
      <c r="K805" s="59"/>
      <c r="L805" s="59"/>
      <c r="M805" s="59"/>
      <c r="N805" s="59"/>
      <c r="O805" s="59"/>
    </row>
    <row r="806" ht="15.75" customHeight="1">
      <c r="A806" s="57" t="str">
        <f>Def_SecSub!$A$323</f>
        <v>SI-02M2</v>
      </c>
      <c r="B806" s="57" t="str">
        <f>Def_Equipamentos!$C$8</f>
        <v>DI-BPMRFFE</v>
      </c>
      <c r="C806" s="49"/>
      <c r="D806" s="58" t="str">
        <f t="shared" si="1"/>
        <v>SI-02M2:DI-BPMRFFE</v>
      </c>
      <c r="E806" s="57" t="str">
        <f>Def_Locais_Racks_Trechos!$A$4</f>
        <v>IA-02RaBPM</v>
      </c>
      <c r="F806" s="58" t="str">
        <f t="array" ref="F806">INDEX(Def_Locais_Racks_Trechos!$B$2:$B$1019, MATCH(E806, Def_Locais_Racks_Trechos!$A$2:$A$1019, 0), 1)</f>
        <v>Sala Racks 2</v>
      </c>
      <c r="G806" s="59"/>
      <c r="H806" s="59"/>
      <c r="I806" s="59"/>
      <c r="J806" s="59"/>
      <c r="K806" s="59"/>
      <c r="L806" s="59"/>
      <c r="M806" s="59"/>
      <c r="N806" s="59"/>
      <c r="O806" s="59"/>
    </row>
    <row r="807" ht="15.75" customHeight="1">
      <c r="A807" s="57" t="str">
        <f>Def_SecSub!$A$324</f>
        <v>SI-03C1</v>
      </c>
      <c r="B807" s="57" t="str">
        <f>Def_Equipamentos!$C$8</f>
        <v>DI-BPMRFFE</v>
      </c>
      <c r="C807" s="6">
        <v>1.0</v>
      </c>
      <c r="D807" s="58" t="str">
        <f t="shared" si="1"/>
        <v>SI-03C1:DI-BPMRFFE-1</v>
      </c>
      <c r="E807" s="57" t="str">
        <f>Def_Locais_Racks_Trechos!$A$5</f>
        <v>IA-03RaBPM</v>
      </c>
      <c r="F807" s="58" t="str">
        <f t="array" ref="F807">INDEX(Def_Locais_Racks_Trechos!$B$2:$B$1019, MATCH(E807, Def_Locais_Racks_Trechos!$A$2:$A$1019, 0), 1)</f>
        <v>Sala Racks 3</v>
      </c>
      <c r="G807" s="59"/>
      <c r="H807" s="59"/>
      <c r="I807" s="59"/>
      <c r="J807" s="59"/>
      <c r="K807" s="59"/>
      <c r="L807" s="59"/>
      <c r="M807" s="59"/>
      <c r="N807" s="59"/>
      <c r="O807" s="59"/>
    </row>
    <row r="808" ht="15.75" customHeight="1">
      <c r="A808" s="57" t="str">
        <f>Def_SecSub!$A$324</f>
        <v>SI-03C1</v>
      </c>
      <c r="B808" s="57" t="str">
        <f>Def_Equipamentos!$C$8</f>
        <v>DI-BPMRFFE</v>
      </c>
      <c r="C808" s="6">
        <v>2.0</v>
      </c>
      <c r="D808" s="58" t="str">
        <f t="shared" si="1"/>
        <v>SI-03C1:DI-BPMRFFE-2</v>
      </c>
      <c r="E808" s="57" t="str">
        <f>Def_Locais_Racks_Trechos!$A$5</f>
        <v>IA-03RaBPM</v>
      </c>
      <c r="F808" s="58" t="str">
        <f t="array" ref="F808">INDEX(Def_Locais_Racks_Trechos!$B$2:$B$1019, MATCH(E808, Def_Locais_Racks_Trechos!$A$2:$A$1019, 0), 1)</f>
        <v>Sala Racks 3</v>
      </c>
      <c r="G808" s="59"/>
      <c r="H808" s="59"/>
      <c r="I808" s="59"/>
      <c r="J808" s="59"/>
      <c r="K808" s="59"/>
      <c r="L808" s="59"/>
      <c r="M808" s="59"/>
      <c r="N808" s="59"/>
      <c r="O808" s="59"/>
    </row>
    <row r="809" ht="15.75" customHeight="1">
      <c r="A809" s="57" t="str">
        <f>Def_SecSub!$A$325</f>
        <v>SI-03C2</v>
      </c>
      <c r="B809" s="57" t="str">
        <f>Def_Equipamentos!$C$8</f>
        <v>DI-BPMRFFE</v>
      </c>
      <c r="C809" s="49"/>
      <c r="D809" s="58" t="str">
        <f t="shared" si="1"/>
        <v>SI-03C2:DI-BPMRFFE</v>
      </c>
      <c r="E809" s="57" t="str">
        <f>Def_Locais_Racks_Trechos!$A$5</f>
        <v>IA-03RaBPM</v>
      </c>
      <c r="F809" s="58" t="str">
        <f t="array" ref="F809">INDEX(Def_Locais_Racks_Trechos!$B$2:$B$1019, MATCH(E809, Def_Locais_Racks_Trechos!$A$2:$A$1019, 0), 1)</f>
        <v>Sala Racks 3</v>
      </c>
      <c r="G809" s="59"/>
      <c r="H809" s="59"/>
      <c r="I809" s="59"/>
      <c r="J809" s="59"/>
      <c r="K809" s="59"/>
      <c r="L809" s="59"/>
      <c r="M809" s="59"/>
      <c r="N809" s="59"/>
      <c r="O809" s="59"/>
    </row>
    <row r="810" ht="15.75" customHeight="1">
      <c r="A810" s="57" t="str">
        <f>Def_SecSub!$A$326</f>
        <v>SI-03C3</v>
      </c>
      <c r="B810" s="57" t="str">
        <f>Def_Equipamentos!$C$8</f>
        <v>DI-BPMRFFE</v>
      </c>
      <c r="C810" s="6">
        <v>1.0</v>
      </c>
      <c r="D810" s="58" t="str">
        <f t="shared" si="1"/>
        <v>SI-03C3:DI-BPMRFFE-1</v>
      </c>
      <c r="E810" s="57" t="str">
        <f>Def_Locais_Racks_Trechos!$A$5</f>
        <v>IA-03RaBPM</v>
      </c>
      <c r="F810" s="58" t="str">
        <f t="array" ref="F810">INDEX(Def_Locais_Racks_Trechos!$B$2:$B$1019, MATCH(E810, Def_Locais_Racks_Trechos!$A$2:$A$1019, 0), 1)</f>
        <v>Sala Racks 3</v>
      </c>
      <c r="G810" s="59"/>
      <c r="H810" s="59"/>
      <c r="I810" s="59"/>
      <c r="J810" s="59"/>
      <c r="K810" s="59"/>
      <c r="L810" s="59"/>
      <c r="M810" s="59"/>
      <c r="N810" s="59"/>
      <c r="O810" s="59"/>
    </row>
    <row r="811" ht="15.75" customHeight="1">
      <c r="A811" s="57" t="str">
        <f>Def_SecSub!$A$326</f>
        <v>SI-03C3</v>
      </c>
      <c r="B811" s="57" t="str">
        <f>Def_Equipamentos!$C$8</f>
        <v>DI-BPMRFFE</v>
      </c>
      <c r="C811" s="6">
        <v>2.0</v>
      </c>
      <c r="D811" s="58" t="str">
        <f t="shared" si="1"/>
        <v>SI-03C3:DI-BPMRFFE-2</v>
      </c>
      <c r="E811" s="57" t="str">
        <f>Def_Locais_Racks_Trechos!$A$5</f>
        <v>IA-03RaBPM</v>
      </c>
      <c r="F811" s="58" t="str">
        <f t="array" ref="F811">INDEX(Def_Locais_Racks_Trechos!$B$2:$B$1019, MATCH(E811, Def_Locais_Racks_Trechos!$A$2:$A$1019, 0), 1)</f>
        <v>Sala Racks 3</v>
      </c>
      <c r="G811" s="59"/>
      <c r="H811" s="59"/>
      <c r="I811" s="59"/>
      <c r="J811" s="59"/>
      <c r="K811" s="59"/>
      <c r="L811" s="59"/>
      <c r="M811" s="59"/>
      <c r="N811" s="59"/>
      <c r="O811" s="59"/>
    </row>
    <row r="812" ht="15.75" customHeight="1">
      <c r="A812" s="57" t="str">
        <f>Def_SecSub!$A$327</f>
        <v>SI-03C4</v>
      </c>
      <c r="B812" s="57" t="str">
        <f>Def_Equipamentos!$C$8</f>
        <v>DI-BPMRFFE</v>
      </c>
      <c r="C812" s="49"/>
      <c r="D812" s="58" t="str">
        <f t="shared" si="1"/>
        <v>SI-03C4:DI-BPMRFFE</v>
      </c>
      <c r="E812" s="57" t="str">
        <f>Def_Locais_Racks_Trechos!$A$5</f>
        <v>IA-03RaBPM</v>
      </c>
      <c r="F812" s="58" t="str">
        <f t="array" ref="F812">INDEX(Def_Locais_Racks_Trechos!$B$2:$B$1019, MATCH(E812, Def_Locais_Racks_Trechos!$A$2:$A$1019, 0), 1)</f>
        <v>Sala Racks 3</v>
      </c>
      <c r="G812" s="59"/>
      <c r="H812" s="59"/>
      <c r="I812" s="59"/>
      <c r="J812" s="59"/>
      <c r="K812" s="59"/>
      <c r="L812" s="59"/>
      <c r="M812" s="59"/>
      <c r="N812" s="59"/>
      <c r="O812" s="59"/>
    </row>
    <row r="813" ht="15.75" customHeight="1">
      <c r="A813" s="57" t="str">
        <f>Def_SecSub!$A$328</f>
        <v>SI-03M1</v>
      </c>
      <c r="B813" s="57" t="str">
        <f>Def_Equipamentos!$C$8</f>
        <v>DI-BPMRFFE</v>
      </c>
      <c r="C813" s="49"/>
      <c r="D813" s="58" t="str">
        <f t="shared" si="1"/>
        <v>SI-03M1:DI-BPMRFFE</v>
      </c>
      <c r="E813" s="57" t="str">
        <f>Def_Locais_Racks_Trechos!$A$5</f>
        <v>IA-03RaBPM</v>
      </c>
      <c r="F813" s="58" t="str">
        <f t="array" ref="F813">INDEX(Def_Locais_Racks_Trechos!$B$2:$B$1019, MATCH(E813, Def_Locais_Racks_Trechos!$A$2:$A$1019, 0), 1)</f>
        <v>Sala Racks 3</v>
      </c>
      <c r="G813" s="59"/>
      <c r="H813" s="59"/>
      <c r="I813" s="59"/>
      <c r="J813" s="59"/>
      <c r="K813" s="59"/>
      <c r="L813" s="59"/>
      <c r="M813" s="59"/>
      <c r="N813" s="59"/>
      <c r="O813" s="59"/>
    </row>
    <row r="814" ht="15.75" customHeight="1">
      <c r="A814" s="57" t="str">
        <f>Def_SecSub!$A$329</f>
        <v>SI-03M2</v>
      </c>
      <c r="B814" s="57" t="str">
        <f>Def_Equipamentos!$C$8</f>
        <v>DI-BPMRFFE</v>
      </c>
      <c r="C814" s="49"/>
      <c r="D814" s="58" t="str">
        <f t="shared" si="1"/>
        <v>SI-03M2:DI-BPMRFFE</v>
      </c>
      <c r="E814" s="57" t="str">
        <f>Def_Locais_Racks_Trechos!$A$5</f>
        <v>IA-03RaBPM</v>
      </c>
      <c r="F814" s="58" t="str">
        <f t="array" ref="F814">INDEX(Def_Locais_Racks_Trechos!$B$2:$B$1019, MATCH(E814, Def_Locais_Racks_Trechos!$A$2:$A$1019, 0), 1)</f>
        <v>Sala Racks 3</v>
      </c>
      <c r="G814" s="59"/>
      <c r="H814" s="59"/>
      <c r="I814" s="59"/>
      <c r="J814" s="59"/>
      <c r="K814" s="59"/>
      <c r="L814" s="59"/>
      <c r="M814" s="59"/>
      <c r="N814" s="59"/>
      <c r="O814" s="59"/>
    </row>
    <row r="815" ht="15.75" customHeight="1">
      <c r="A815" s="57" t="str">
        <f>Def_SecSub!$A$330</f>
        <v>SI-04C1</v>
      </c>
      <c r="B815" s="57" t="str">
        <f>Def_Equipamentos!$C$8</f>
        <v>DI-BPMRFFE</v>
      </c>
      <c r="C815" s="6">
        <v>1.0</v>
      </c>
      <c r="D815" s="58" t="str">
        <f t="shared" si="1"/>
        <v>SI-04C1:DI-BPMRFFE-1</v>
      </c>
      <c r="E815" s="57" t="str">
        <f>Def_Locais_Racks_Trechos!$A$6</f>
        <v>IA-04RaBPM</v>
      </c>
      <c r="F815" s="58" t="str">
        <f t="array" ref="F815">INDEX(Def_Locais_Racks_Trechos!$B$2:$B$1019, MATCH(E815, Def_Locais_Racks_Trechos!$A$2:$A$1019, 0), 1)</f>
        <v>Sala Racks 4</v>
      </c>
      <c r="G815" s="59"/>
      <c r="H815" s="59"/>
      <c r="I815" s="59"/>
      <c r="J815" s="59"/>
      <c r="K815" s="59"/>
      <c r="L815" s="59"/>
      <c r="M815" s="59"/>
      <c r="N815" s="59"/>
      <c r="O815" s="59"/>
    </row>
    <row r="816" ht="15.75" customHeight="1">
      <c r="A816" s="57" t="str">
        <f>Def_SecSub!$A$330</f>
        <v>SI-04C1</v>
      </c>
      <c r="B816" s="57" t="str">
        <f>Def_Equipamentos!$C$8</f>
        <v>DI-BPMRFFE</v>
      </c>
      <c r="C816" s="6">
        <v>2.0</v>
      </c>
      <c r="D816" s="58" t="str">
        <f t="shared" si="1"/>
        <v>SI-04C1:DI-BPMRFFE-2</v>
      </c>
      <c r="E816" s="57" t="str">
        <f>Def_Locais_Racks_Trechos!$A$6</f>
        <v>IA-04RaBPM</v>
      </c>
      <c r="F816" s="58" t="str">
        <f t="array" ref="F816">INDEX(Def_Locais_Racks_Trechos!$B$2:$B$1019, MATCH(E816, Def_Locais_Racks_Trechos!$A$2:$A$1019, 0), 1)</f>
        <v>Sala Racks 4</v>
      </c>
      <c r="G816" s="59"/>
      <c r="H816" s="59"/>
      <c r="I816" s="59"/>
      <c r="J816" s="59"/>
      <c r="K816" s="59"/>
      <c r="L816" s="59"/>
      <c r="M816" s="59"/>
      <c r="N816" s="59"/>
      <c r="O816" s="59"/>
    </row>
    <row r="817" ht="15.75" customHeight="1">
      <c r="A817" s="57" t="str">
        <f>Def_SecSub!$A$331</f>
        <v>SI-04C2</v>
      </c>
      <c r="B817" s="57" t="str">
        <f>Def_Equipamentos!$C$8</f>
        <v>DI-BPMRFFE</v>
      </c>
      <c r="C817" s="49"/>
      <c r="D817" s="58" t="str">
        <f t="shared" si="1"/>
        <v>SI-04C2:DI-BPMRFFE</v>
      </c>
      <c r="E817" s="57" t="str">
        <f>Def_Locais_Racks_Trechos!$A$6</f>
        <v>IA-04RaBPM</v>
      </c>
      <c r="F817" s="58" t="str">
        <f t="array" ref="F817">INDEX(Def_Locais_Racks_Trechos!$B$2:$B$1019, MATCH(E817, Def_Locais_Racks_Trechos!$A$2:$A$1019, 0), 1)</f>
        <v>Sala Racks 4</v>
      </c>
      <c r="G817" s="59"/>
      <c r="H817" s="59"/>
      <c r="I817" s="59"/>
      <c r="J817" s="59"/>
      <c r="K817" s="59"/>
      <c r="L817" s="59"/>
      <c r="M817" s="59"/>
      <c r="N817" s="59"/>
      <c r="O817" s="59"/>
    </row>
    <row r="818" ht="15.75" customHeight="1">
      <c r="A818" s="57" t="str">
        <f>Def_SecSub!$A$332</f>
        <v>SI-04C3</v>
      </c>
      <c r="B818" s="57" t="str">
        <f>Def_Equipamentos!$C$8</f>
        <v>DI-BPMRFFE</v>
      </c>
      <c r="C818" s="6">
        <v>1.0</v>
      </c>
      <c r="D818" s="58" t="str">
        <f t="shared" si="1"/>
        <v>SI-04C3:DI-BPMRFFE-1</v>
      </c>
      <c r="E818" s="57" t="str">
        <f>Def_Locais_Racks_Trechos!$A$6</f>
        <v>IA-04RaBPM</v>
      </c>
      <c r="F818" s="58" t="str">
        <f t="array" ref="F818">INDEX(Def_Locais_Racks_Trechos!$B$2:$B$1019, MATCH(E818, Def_Locais_Racks_Trechos!$A$2:$A$1019, 0), 1)</f>
        <v>Sala Racks 4</v>
      </c>
      <c r="G818" s="59"/>
      <c r="H818" s="59"/>
      <c r="I818" s="59"/>
      <c r="J818" s="59"/>
      <c r="K818" s="59"/>
      <c r="L818" s="59"/>
      <c r="M818" s="59"/>
      <c r="N818" s="59"/>
      <c r="O818" s="59"/>
    </row>
    <row r="819" ht="15.75" customHeight="1">
      <c r="A819" s="57" t="str">
        <f>Def_SecSub!$A$332</f>
        <v>SI-04C3</v>
      </c>
      <c r="B819" s="57" t="str">
        <f>Def_Equipamentos!$C$8</f>
        <v>DI-BPMRFFE</v>
      </c>
      <c r="C819" s="6">
        <v>2.0</v>
      </c>
      <c r="D819" s="58" t="str">
        <f t="shared" si="1"/>
        <v>SI-04C3:DI-BPMRFFE-2</v>
      </c>
      <c r="E819" s="57" t="str">
        <f>Def_Locais_Racks_Trechos!$A$6</f>
        <v>IA-04RaBPM</v>
      </c>
      <c r="F819" s="58" t="str">
        <f t="array" ref="F819">INDEX(Def_Locais_Racks_Trechos!$B$2:$B$1019, MATCH(E819, Def_Locais_Racks_Trechos!$A$2:$A$1019, 0), 1)</f>
        <v>Sala Racks 4</v>
      </c>
      <c r="G819" s="59"/>
      <c r="H819" s="59"/>
      <c r="I819" s="59"/>
      <c r="J819" s="59"/>
      <c r="K819" s="59"/>
      <c r="L819" s="59"/>
      <c r="M819" s="59"/>
      <c r="N819" s="59"/>
      <c r="O819" s="59"/>
    </row>
    <row r="820" ht="15.75" customHeight="1">
      <c r="A820" s="57" t="str">
        <f>Def_SecSub!$A$333</f>
        <v>SI-04C4</v>
      </c>
      <c r="B820" s="57" t="str">
        <f>Def_Equipamentos!$C$8</f>
        <v>DI-BPMRFFE</v>
      </c>
      <c r="C820" s="49"/>
      <c r="D820" s="58" t="str">
        <f t="shared" si="1"/>
        <v>SI-04C4:DI-BPMRFFE</v>
      </c>
      <c r="E820" s="57" t="str">
        <f>Def_Locais_Racks_Trechos!$A$6</f>
        <v>IA-04RaBPM</v>
      </c>
      <c r="F820" s="58" t="str">
        <f t="array" ref="F820">INDEX(Def_Locais_Racks_Trechos!$B$2:$B$1019, MATCH(E820, Def_Locais_Racks_Trechos!$A$2:$A$1019, 0), 1)</f>
        <v>Sala Racks 4</v>
      </c>
      <c r="G820" s="59"/>
      <c r="H820" s="59"/>
      <c r="I820" s="59"/>
      <c r="J820" s="59"/>
      <c r="K820" s="59"/>
      <c r="L820" s="59"/>
      <c r="M820" s="59"/>
      <c r="N820" s="59"/>
      <c r="O820" s="59"/>
    </row>
    <row r="821" ht="15.75" customHeight="1">
      <c r="A821" s="57" t="str">
        <f>Def_SecSub!$A$334</f>
        <v>SI-04M1</v>
      </c>
      <c r="B821" s="57" t="str">
        <f>Def_Equipamentos!$C$8</f>
        <v>DI-BPMRFFE</v>
      </c>
      <c r="C821" s="49"/>
      <c r="D821" s="58" t="str">
        <f t="shared" si="1"/>
        <v>SI-04M1:DI-BPMRFFE</v>
      </c>
      <c r="E821" s="57" t="str">
        <f>Def_Locais_Racks_Trechos!$A$6</f>
        <v>IA-04RaBPM</v>
      </c>
      <c r="F821" s="58" t="str">
        <f t="array" ref="F821">INDEX(Def_Locais_Racks_Trechos!$B$2:$B$1019, MATCH(E821, Def_Locais_Racks_Trechos!$A$2:$A$1019, 0), 1)</f>
        <v>Sala Racks 4</v>
      </c>
      <c r="G821" s="123"/>
      <c r="H821" s="123"/>
      <c r="I821" s="123"/>
      <c r="J821" s="123"/>
      <c r="K821" s="123"/>
      <c r="L821" s="123"/>
      <c r="M821" s="123"/>
      <c r="N821" s="123"/>
      <c r="O821" s="123"/>
    </row>
    <row r="822" ht="15.75" customHeight="1">
      <c r="A822" s="57" t="str">
        <f>Def_SecSub!$A$335</f>
        <v>SI-04M2</v>
      </c>
      <c r="B822" s="57" t="str">
        <f>Def_Equipamentos!$C$8</f>
        <v>DI-BPMRFFE</v>
      </c>
      <c r="C822" s="49"/>
      <c r="D822" s="58" t="str">
        <f t="shared" si="1"/>
        <v>SI-04M2:DI-BPMRFFE</v>
      </c>
      <c r="E822" s="57" t="str">
        <f>Def_Locais_Racks_Trechos!$A$6</f>
        <v>IA-04RaBPM</v>
      </c>
      <c r="F822" s="58" t="str">
        <f t="array" ref="F822">INDEX(Def_Locais_Racks_Trechos!$B$2:$B$1019, MATCH(E822, Def_Locais_Racks_Trechos!$A$2:$A$1019, 0), 1)</f>
        <v>Sala Racks 4</v>
      </c>
      <c r="G822" s="123"/>
      <c r="H822" s="123"/>
      <c r="I822" s="123"/>
      <c r="J822" s="123"/>
      <c r="K822" s="123"/>
      <c r="L822" s="123"/>
      <c r="M822" s="123"/>
      <c r="N822" s="123"/>
      <c r="O822" s="123"/>
    </row>
    <row r="823" ht="15.75" customHeight="1">
      <c r="A823" s="57" t="str">
        <f>Def_SecSub!$A$336</f>
        <v>SI-05C1</v>
      </c>
      <c r="B823" s="57" t="str">
        <f>Def_Equipamentos!$C$8</f>
        <v>DI-BPMRFFE</v>
      </c>
      <c r="C823" s="6">
        <v>1.0</v>
      </c>
      <c r="D823" s="58" t="str">
        <f t="shared" si="1"/>
        <v>SI-05C1:DI-BPMRFFE-1</v>
      </c>
      <c r="E823" s="57" t="str">
        <f>Def_Locais_Racks_Trechos!$A$7</f>
        <v>IA-05RaBPM</v>
      </c>
      <c r="F823" s="58" t="str">
        <f t="array" ref="F823">INDEX(Def_Locais_Racks_Trechos!$B$2:$B$1019, MATCH(E823, Def_Locais_Racks_Trechos!$A$2:$A$1019, 0), 1)</f>
        <v>Sala Racks 5</v>
      </c>
      <c r="G823" s="123"/>
      <c r="H823" s="123"/>
      <c r="I823" s="123"/>
      <c r="J823" s="123"/>
      <c r="K823" s="123"/>
      <c r="L823" s="123"/>
      <c r="M823" s="123"/>
      <c r="N823" s="123"/>
      <c r="O823" s="123"/>
    </row>
    <row r="824" ht="15.75" customHeight="1">
      <c r="A824" s="57" t="str">
        <f>Def_SecSub!$A$336</f>
        <v>SI-05C1</v>
      </c>
      <c r="B824" s="57" t="str">
        <f>Def_Equipamentos!$C$8</f>
        <v>DI-BPMRFFE</v>
      </c>
      <c r="C824" s="6">
        <v>2.0</v>
      </c>
      <c r="D824" s="58" t="str">
        <f t="shared" si="1"/>
        <v>SI-05C1:DI-BPMRFFE-2</v>
      </c>
      <c r="E824" s="57" t="str">
        <f>Def_Locais_Racks_Trechos!$A$7</f>
        <v>IA-05RaBPM</v>
      </c>
      <c r="F824" s="58" t="str">
        <f t="array" ref="F824">INDEX(Def_Locais_Racks_Trechos!$B$2:$B$1019, MATCH(E824, Def_Locais_Racks_Trechos!$A$2:$A$1019, 0), 1)</f>
        <v>Sala Racks 5</v>
      </c>
      <c r="G824" s="123"/>
      <c r="H824" s="123"/>
      <c r="I824" s="123"/>
      <c r="J824" s="123"/>
      <c r="K824" s="123"/>
      <c r="L824" s="123"/>
      <c r="M824" s="123"/>
      <c r="N824" s="123"/>
      <c r="O824" s="123"/>
    </row>
    <row r="825" ht="15.75" customHeight="1">
      <c r="A825" s="57" t="str">
        <f>Def_SecSub!$A$337</f>
        <v>SI-05C2</v>
      </c>
      <c r="B825" s="57" t="str">
        <f>Def_Equipamentos!$C$8</f>
        <v>DI-BPMRFFE</v>
      </c>
      <c r="C825" s="49"/>
      <c r="D825" s="58" t="str">
        <f t="shared" si="1"/>
        <v>SI-05C2:DI-BPMRFFE</v>
      </c>
      <c r="E825" s="57" t="str">
        <f>Def_Locais_Racks_Trechos!$A$7</f>
        <v>IA-05RaBPM</v>
      </c>
      <c r="F825" s="58" t="str">
        <f t="array" ref="F825">INDEX(Def_Locais_Racks_Trechos!$B$2:$B$1019, MATCH(E825, Def_Locais_Racks_Trechos!$A$2:$A$1019, 0), 1)</f>
        <v>Sala Racks 5</v>
      </c>
      <c r="G825" s="123"/>
      <c r="H825" s="123"/>
      <c r="I825" s="123"/>
      <c r="J825" s="123"/>
      <c r="K825" s="123"/>
      <c r="L825" s="123"/>
      <c r="M825" s="123"/>
      <c r="N825" s="123"/>
      <c r="O825" s="123"/>
    </row>
    <row r="826" ht="15.75" customHeight="1">
      <c r="A826" s="57" t="str">
        <f>Def_SecSub!$A$338</f>
        <v>SI-05C3</v>
      </c>
      <c r="B826" s="57" t="str">
        <f>Def_Equipamentos!$C$8</f>
        <v>DI-BPMRFFE</v>
      </c>
      <c r="C826" s="6">
        <v>1.0</v>
      </c>
      <c r="D826" s="58" t="str">
        <f t="shared" si="1"/>
        <v>SI-05C3:DI-BPMRFFE-1</v>
      </c>
      <c r="E826" s="57" t="str">
        <f>Def_Locais_Racks_Trechos!$A$7</f>
        <v>IA-05RaBPM</v>
      </c>
      <c r="F826" s="58" t="str">
        <f t="array" ref="F826">INDEX(Def_Locais_Racks_Trechos!$B$2:$B$1019, MATCH(E826, Def_Locais_Racks_Trechos!$A$2:$A$1019, 0), 1)</f>
        <v>Sala Racks 5</v>
      </c>
      <c r="G826" s="123"/>
      <c r="H826" s="123"/>
      <c r="I826" s="123"/>
      <c r="J826" s="123"/>
      <c r="K826" s="123"/>
      <c r="L826" s="123"/>
      <c r="M826" s="123"/>
      <c r="N826" s="123"/>
      <c r="O826" s="123"/>
    </row>
    <row r="827" ht="15.75" customHeight="1">
      <c r="A827" s="57" t="str">
        <f>Def_SecSub!$A$338</f>
        <v>SI-05C3</v>
      </c>
      <c r="B827" s="57" t="str">
        <f>Def_Equipamentos!$C$8</f>
        <v>DI-BPMRFFE</v>
      </c>
      <c r="C827" s="6">
        <v>2.0</v>
      </c>
      <c r="D827" s="58" t="str">
        <f t="shared" si="1"/>
        <v>SI-05C3:DI-BPMRFFE-2</v>
      </c>
      <c r="E827" s="57" t="str">
        <f>Def_Locais_Racks_Trechos!$A$7</f>
        <v>IA-05RaBPM</v>
      </c>
      <c r="F827" s="58" t="str">
        <f t="array" ref="F827">INDEX(Def_Locais_Racks_Trechos!$B$2:$B$1019, MATCH(E827, Def_Locais_Racks_Trechos!$A$2:$A$1019, 0), 1)</f>
        <v>Sala Racks 5</v>
      </c>
      <c r="G827" s="123"/>
      <c r="H827" s="123"/>
      <c r="I827" s="123"/>
      <c r="J827" s="123"/>
      <c r="K827" s="123"/>
      <c r="L827" s="123"/>
      <c r="M827" s="123"/>
      <c r="N827" s="123"/>
      <c r="O827" s="123"/>
    </row>
    <row r="828" ht="15.75" customHeight="1">
      <c r="A828" s="57" t="str">
        <f>Def_SecSub!$A$339</f>
        <v>SI-05C4</v>
      </c>
      <c r="B828" s="57" t="str">
        <f>Def_Equipamentos!$C$8</f>
        <v>DI-BPMRFFE</v>
      </c>
      <c r="C828" s="49"/>
      <c r="D828" s="58" t="str">
        <f t="shared" si="1"/>
        <v>SI-05C4:DI-BPMRFFE</v>
      </c>
      <c r="E828" s="57" t="str">
        <f>Def_Locais_Racks_Trechos!$A$7</f>
        <v>IA-05RaBPM</v>
      </c>
      <c r="F828" s="58" t="str">
        <f t="array" ref="F828">INDEX(Def_Locais_Racks_Trechos!$B$2:$B$1019, MATCH(E828, Def_Locais_Racks_Trechos!$A$2:$A$1019, 0), 1)</f>
        <v>Sala Racks 5</v>
      </c>
      <c r="G828" s="123"/>
      <c r="H828" s="123"/>
      <c r="I828" s="123"/>
      <c r="J828" s="123"/>
      <c r="K828" s="123"/>
      <c r="L828" s="123"/>
      <c r="M828" s="123"/>
      <c r="N828" s="123"/>
      <c r="O828" s="123"/>
    </row>
    <row r="829" ht="15.75" customHeight="1">
      <c r="A829" s="57" t="str">
        <f>Def_SecSub!$A$340</f>
        <v>SI-05M1</v>
      </c>
      <c r="B829" s="57" t="str">
        <f>Def_Equipamentos!$C$8</f>
        <v>DI-BPMRFFE</v>
      </c>
      <c r="C829" s="49"/>
      <c r="D829" s="58" t="str">
        <f t="shared" si="1"/>
        <v>SI-05M1:DI-BPMRFFE</v>
      </c>
      <c r="E829" s="57" t="str">
        <f>Def_Locais_Racks_Trechos!$A$7</f>
        <v>IA-05RaBPM</v>
      </c>
      <c r="F829" s="58" t="str">
        <f t="array" ref="F829">INDEX(Def_Locais_Racks_Trechos!$B$2:$B$1019, MATCH(E829, Def_Locais_Racks_Trechos!$A$2:$A$1019, 0), 1)</f>
        <v>Sala Racks 5</v>
      </c>
      <c r="G829" s="123"/>
      <c r="H829" s="123"/>
      <c r="I829" s="123"/>
      <c r="J829" s="123"/>
      <c r="K829" s="123"/>
      <c r="L829" s="123"/>
      <c r="M829" s="123"/>
      <c r="N829" s="123"/>
      <c r="O829" s="123"/>
    </row>
    <row r="830" ht="15.75" customHeight="1">
      <c r="A830" s="57" t="str">
        <f>Def_SecSub!$A$341</f>
        <v>SI-05M2</v>
      </c>
      <c r="B830" s="57" t="str">
        <f>Def_Equipamentos!$C$8</f>
        <v>DI-BPMRFFE</v>
      </c>
      <c r="C830" s="49"/>
      <c r="D830" s="58" t="str">
        <f t="shared" si="1"/>
        <v>SI-05M2:DI-BPMRFFE</v>
      </c>
      <c r="E830" s="57" t="str">
        <f>Def_Locais_Racks_Trechos!$A$7</f>
        <v>IA-05RaBPM</v>
      </c>
      <c r="F830" s="58" t="str">
        <f t="array" ref="F830">INDEX(Def_Locais_Racks_Trechos!$B$2:$B$1019, MATCH(E830, Def_Locais_Racks_Trechos!$A$2:$A$1019, 0), 1)</f>
        <v>Sala Racks 5</v>
      </c>
      <c r="G830" s="123"/>
      <c r="H830" s="123"/>
      <c r="I830" s="123"/>
      <c r="J830" s="123"/>
      <c r="K830" s="123"/>
      <c r="L830" s="123"/>
      <c r="M830" s="123"/>
      <c r="N830" s="123"/>
      <c r="O830" s="123"/>
    </row>
    <row r="831" ht="15.75" customHeight="1">
      <c r="A831" s="57" t="str">
        <f>Def_SecSub!$A$342</f>
        <v>SI-06C1</v>
      </c>
      <c r="B831" s="57" t="str">
        <f>Def_Equipamentos!$C$8</f>
        <v>DI-BPMRFFE</v>
      </c>
      <c r="C831" s="6">
        <v>1.0</v>
      </c>
      <c r="D831" s="58" t="str">
        <f t="shared" si="1"/>
        <v>SI-06C1:DI-BPMRFFE-1</v>
      </c>
      <c r="E831" s="57" t="str">
        <f>Def_Locais_Racks_Trechos!$A$8</f>
        <v>IA-06RaBPM</v>
      </c>
      <c r="F831" s="58" t="str">
        <f t="array" ref="F831">INDEX(Def_Locais_Racks_Trechos!$B$2:$B$1019, MATCH(E831, Def_Locais_Racks_Trechos!$A$2:$A$1019, 0), 1)</f>
        <v>Sala Racks 6</v>
      </c>
      <c r="G831" s="123"/>
      <c r="H831" s="123"/>
      <c r="I831" s="123"/>
      <c r="J831" s="123"/>
      <c r="K831" s="123"/>
      <c r="L831" s="123"/>
      <c r="M831" s="123"/>
      <c r="N831" s="123"/>
      <c r="O831" s="123"/>
    </row>
    <row r="832" ht="15.75" customHeight="1">
      <c r="A832" s="57" t="str">
        <f>Def_SecSub!$A$342</f>
        <v>SI-06C1</v>
      </c>
      <c r="B832" s="57" t="str">
        <f>Def_Equipamentos!$C$8</f>
        <v>DI-BPMRFFE</v>
      </c>
      <c r="C832" s="6">
        <v>2.0</v>
      </c>
      <c r="D832" s="58" t="str">
        <f t="shared" si="1"/>
        <v>SI-06C1:DI-BPMRFFE-2</v>
      </c>
      <c r="E832" s="57" t="str">
        <f>Def_Locais_Racks_Trechos!$A$8</f>
        <v>IA-06RaBPM</v>
      </c>
      <c r="F832" s="58" t="str">
        <f t="array" ref="F832">INDEX(Def_Locais_Racks_Trechos!$B$2:$B$1019, MATCH(E832, Def_Locais_Racks_Trechos!$A$2:$A$1019, 0), 1)</f>
        <v>Sala Racks 6</v>
      </c>
      <c r="G832" s="123"/>
      <c r="H832" s="123"/>
      <c r="I832" s="123"/>
      <c r="J832" s="123"/>
      <c r="K832" s="123"/>
      <c r="L832" s="123"/>
      <c r="M832" s="123"/>
      <c r="N832" s="123"/>
      <c r="O832" s="123"/>
    </row>
    <row r="833" ht="15.75" customHeight="1">
      <c r="A833" s="57" t="str">
        <f>Def_SecSub!$A$343</f>
        <v>SI-06C2</v>
      </c>
      <c r="B833" s="57" t="str">
        <f>Def_Equipamentos!$C$8</f>
        <v>DI-BPMRFFE</v>
      </c>
      <c r="C833" s="49"/>
      <c r="D833" s="58" t="str">
        <f t="shared" si="1"/>
        <v>SI-06C2:DI-BPMRFFE</v>
      </c>
      <c r="E833" s="57" t="str">
        <f>Def_Locais_Racks_Trechos!$A$8</f>
        <v>IA-06RaBPM</v>
      </c>
      <c r="F833" s="58" t="str">
        <f t="array" ref="F833">INDEX(Def_Locais_Racks_Trechos!$B$2:$B$1019, MATCH(E833, Def_Locais_Racks_Trechos!$A$2:$A$1019, 0), 1)</f>
        <v>Sala Racks 6</v>
      </c>
      <c r="G833" s="123"/>
      <c r="H833" s="123"/>
      <c r="I833" s="123"/>
      <c r="J833" s="123"/>
      <c r="K833" s="123"/>
      <c r="L833" s="123"/>
      <c r="M833" s="123"/>
      <c r="N833" s="123"/>
      <c r="O833" s="123"/>
    </row>
    <row r="834" ht="15.75" customHeight="1">
      <c r="A834" s="57" t="str">
        <f>Def_SecSub!$A$344</f>
        <v>SI-06C3</v>
      </c>
      <c r="B834" s="57" t="str">
        <f>Def_Equipamentos!$C$8</f>
        <v>DI-BPMRFFE</v>
      </c>
      <c r="C834" s="6">
        <v>1.0</v>
      </c>
      <c r="D834" s="58" t="str">
        <f t="shared" si="1"/>
        <v>SI-06C3:DI-BPMRFFE-1</v>
      </c>
      <c r="E834" s="57" t="str">
        <f>Def_Locais_Racks_Trechos!$A$8</f>
        <v>IA-06RaBPM</v>
      </c>
      <c r="F834" s="58" t="str">
        <f t="array" ref="F834">INDEX(Def_Locais_Racks_Trechos!$B$2:$B$1019, MATCH(E834, Def_Locais_Racks_Trechos!$A$2:$A$1019, 0), 1)</f>
        <v>Sala Racks 6</v>
      </c>
      <c r="G834" s="123"/>
      <c r="H834" s="123"/>
      <c r="I834" s="123"/>
      <c r="J834" s="123"/>
      <c r="K834" s="123"/>
      <c r="L834" s="123"/>
      <c r="M834" s="123"/>
      <c r="N834" s="123"/>
      <c r="O834" s="123"/>
    </row>
    <row r="835" ht="15.75" customHeight="1">
      <c r="A835" s="57" t="str">
        <f>Def_SecSub!$A$344</f>
        <v>SI-06C3</v>
      </c>
      <c r="B835" s="57" t="str">
        <f>Def_Equipamentos!$C$8</f>
        <v>DI-BPMRFFE</v>
      </c>
      <c r="C835" s="6">
        <v>2.0</v>
      </c>
      <c r="D835" s="58" t="str">
        <f t="shared" si="1"/>
        <v>SI-06C3:DI-BPMRFFE-2</v>
      </c>
      <c r="E835" s="57" t="str">
        <f>Def_Locais_Racks_Trechos!$A$8</f>
        <v>IA-06RaBPM</v>
      </c>
      <c r="F835" s="58" t="str">
        <f t="array" ref="F835">INDEX(Def_Locais_Racks_Trechos!$B$2:$B$1019, MATCH(E835, Def_Locais_Racks_Trechos!$A$2:$A$1019, 0), 1)</f>
        <v>Sala Racks 6</v>
      </c>
      <c r="G835" s="123"/>
      <c r="H835" s="123"/>
      <c r="I835" s="123"/>
      <c r="J835" s="123"/>
      <c r="K835" s="123"/>
      <c r="L835" s="123"/>
      <c r="M835" s="123"/>
      <c r="N835" s="123"/>
      <c r="O835" s="123"/>
    </row>
    <row r="836" ht="15.75" customHeight="1">
      <c r="A836" s="57" t="str">
        <f>Def_SecSub!$A$345</f>
        <v>SI-06C4</v>
      </c>
      <c r="B836" s="57" t="str">
        <f>Def_Equipamentos!$C$8</f>
        <v>DI-BPMRFFE</v>
      </c>
      <c r="C836" s="49"/>
      <c r="D836" s="58" t="str">
        <f t="shared" si="1"/>
        <v>SI-06C4:DI-BPMRFFE</v>
      </c>
      <c r="E836" s="57" t="str">
        <f>Def_Locais_Racks_Trechos!$A$8</f>
        <v>IA-06RaBPM</v>
      </c>
      <c r="F836" s="58" t="str">
        <f t="array" ref="F836">INDEX(Def_Locais_Racks_Trechos!$B$2:$B$1019, MATCH(E836, Def_Locais_Racks_Trechos!$A$2:$A$1019, 0), 1)</f>
        <v>Sala Racks 6</v>
      </c>
      <c r="G836" s="123"/>
      <c r="H836" s="123"/>
      <c r="I836" s="123"/>
      <c r="J836" s="123"/>
      <c r="K836" s="123"/>
      <c r="L836" s="123"/>
      <c r="M836" s="123"/>
      <c r="N836" s="123"/>
      <c r="O836" s="123"/>
    </row>
    <row r="837" ht="15.75" customHeight="1">
      <c r="A837" s="57" t="str">
        <f>Def_SecSub!$A$346</f>
        <v>SI-06M1</v>
      </c>
      <c r="B837" s="57" t="str">
        <f>Def_Equipamentos!$C$8</f>
        <v>DI-BPMRFFE</v>
      </c>
      <c r="C837" s="49"/>
      <c r="D837" s="58" t="str">
        <f t="shared" si="1"/>
        <v>SI-06M1:DI-BPMRFFE</v>
      </c>
      <c r="E837" s="57" t="str">
        <f>Def_Locais_Racks_Trechos!$A$8</f>
        <v>IA-06RaBPM</v>
      </c>
      <c r="F837" s="58" t="str">
        <f t="array" ref="F837">INDEX(Def_Locais_Racks_Trechos!$B$2:$B$1019, MATCH(E837, Def_Locais_Racks_Trechos!$A$2:$A$1019, 0), 1)</f>
        <v>Sala Racks 6</v>
      </c>
      <c r="G837" s="123"/>
      <c r="H837" s="123"/>
      <c r="I837" s="123"/>
      <c r="J837" s="123"/>
      <c r="K837" s="123"/>
      <c r="L837" s="123"/>
      <c r="M837" s="123"/>
      <c r="N837" s="123"/>
      <c r="O837" s="123"/>
    </row>
    <row r="838" ht="15.75" customHeight="1">
      <c r="A838" s="57" t="str">
        <f>Def_SecSub!$A$347</f>
        <v>SI-06M2</v>
      </c>
      <c r="B838" s="57" t="str">
        <f>Def_Equipamentos!$C$8</f>
        <v>DI-BPMRFFE</v>
      </c>
      <c r="C838" s="49"/>
      <c r="D838" s="58" t="str">
        <f t="shared" si="1"/>
        <v>SI-06M2:DI-BPMRFFE</v>
      </c>
      <c r="E838" s="57" t="str">
        <f>Def_Locais_Racks_Trechos!$A$8</f>
        <v>IA-06RaBPM</v>
      </c>
      <c r="F838" s="58" t="str">
        <f t="array" ref="F838">INDEX(Def_Locais_Racks_Trechos!$B$2:$B$1019, MATCH(E838, Def_Locais_Racks_Trechos!$A$2:$A$1019, 0), 1)</f>
        <v>Sala Racks 6</v>
      </c>
      <c r="G838" s="123"/>
      <c r="H838" s="123"/>
      <c r="I838" s="123"/>
      <c r="J838" s="123"/>
      <c r="K838" s="123"/>
      <c r="L838" s="123"/>
      <c r="M838" s="123"/>
      <c r="N838" s="123"/>
      <c r="O838" s="123"/>
    </row>
    <row r="839" ht="15.75" customHeight="1">
      <c r="A839" s="57" t="str">
        <f>Def_SecSub!$A$348</f>
        <v>SI-07C1</v>
      </c>
      <c r="B839" s="57" t="str">
        <f>Def_Equipamentos!$C$8</f>
        <v>DI-BPMRFFE</v>
      </c>
      <c r="C839" s="6">
        <v>1.0</v>
      </c>
      <c r="D839" s="58" t="str">
        <f t="shared" si="1"/>
        <v>SI-07C1:DI-BPMRFFE-1</v>
      </c>
      <c r="E839" s="57" t="str">
        <f>Def_Locais_Racks_Trechos!$A$9</f>
        <v>IA-07RaBPM</v>
      </c>
      <c r="F839" s="58" t="str">
        <f t="array" ref="F839">INDEX(Def_Locais_Racks_Trechos!$B$2:$B$1019, MATCH(E839, Def_Locais_Racks_Trechos!$A$2:$A$1019, 0), 1)</f>
        <v>Sala Racks 7</v>
      </c>
      <c r="G839" s="123"/>
      <c r="H839" s="123"/>
      <c r="I839" s="123"/>
      <c r="J839" s="123"/>
      <c r="K839" s="123"/>
      <c r="L839" s="123"/>
      <c r="M839" s="123"/>
      <c r="N839" s="123"/>
      <c r="O839" s="123"/>
    </row>
    <row r="840" ht="15.75" customHeight="1">
      <c r="A840" s="57" t="str">
        <f>Def_SecSub!$A$348</f>
        <v>SI-07C1</v>
      </c>
      <c r="B840" s="57" t="str">
        <f>Def_Equipamentos!$C$8</f>
        <v>DI-BPMRFFE</v>
      </c>
      <c r="C840" s="6">
        <v>2.0</v>
      </c>
      <c r="D840" s="58" t="str">
        <f t="shared" si="1"/>
        <v>SI-07C1:DI-BPMRFFE-2</v>
      </c>
      <c r="E840" s="57" t="str">
        <f>Def_Locais_Racks_Trechos!$A$9</f>
        <v>IA-07RaBPM</v>
      </c>
      <c r="F840" s="58" t="str">
        <f t="array" ref="F840">INDEX(Def_Locais_Racks_Trechos!$B$2:$B$1019, MATCH(E840, Def_Locais_Racks_Trechos!$A$2:$A$1019, 0), 1)</f>
        <v>Sala Racks 7</v>
      </c>
      <c r="G840" s="123"/>
      <c r="H840" s="123"/>
      <c r="I840" s="123"/>
      <c r="J840" s="123"/>
      <c r="K840" s="123"/>
      <c r="L840" s="123"/>
      <c r="M840" s="123"/>
      <c r="N840" s="123"/>
      <c r="O840" s="123"/>
    </row>
    <row r="841" ht="15.75" customHeight="1">
      <c r="A841" s="57" t="str">
        <f>Def_SecSub!$A$349</f>
        <v>SI-07C2</v>
      </c>
      <c r="B841" s="57" t="str">
        <f>Def_Equipamentos!$C$8</f>
        <v>DI-BPMRFFE</v>
      </c>
      <c r="C841" s="49"/>
      <c r="D841" s="58" t="str">
        <f t="shared" si="1"/>
        <v>SI-07C2:DI-BPMRFFE</v>
      </c>
      <c r="E841" s="57" t="str">
        <f>Def_Locais_Racks_Trechos!$A$9</f>
        <v>IA-07RaBPM</v>
      </c>
      <c r="F841" s="58" t="str">
        <f t="array" ref="F841">INDEX(Def_Locais_Racks_Trechos!$B$2:$B$1019, MATCH(E841, Def_Locais_Racks_Trechos!$A$2:$A$1019, 0), 1)</f>
        <v>Sala Racks 7</v>
      </c>
      <c r="G841" s="123"/>
      <c r="H841" s="123"/>
      <c r="I841" s="123"/>
      <c r="J841" s="123"/>
      <c r="K841" s="123"/>
      <c r="L841" s="123"/>
      <c r="M841" s="123"/>
      <c r="N841" s="123"/>
      <c r="O841" s="123"/>
    </row>
    <row r="842" ht="15.75" customHeight="1">
      <c r="A842" s="57" t="str">
        <f>Def_SecSub!$A$350</f>
        <v>SI-07C3</v>
      </c>
      <c r="B842" s="57" t="str">
        <f>Def_Equipamentos!$C$8</f>
        <v>DI-BPMRFFE</v>
      </c>
      <c r="C842" s="6">
        <v>1.0</v>
      </c>
      <c r="D842" s="58" t="str">
        <f t="shared" si="1"/>
        <v>SI-07C3:DI-BPMRFFE-1</v>
      </c>
      <c r="E842" s="57" t="str">
        <f>Def_Locais_Racks_Trechos!$A$9</f>
        <v>IA-07RaBPM</v>
      </c>
      <c r="F842" s="58" t="str">
        <f t="array" ref="F842">INDEX(Def_Locais_Racks_Trechos!$B$2:$B$1019, MATCH(E842, Def_Locais_Racks_Trechos!$A$2:$A$1019, 0), 1)</f>
        <v>Sala Racks 7</v>
      </c>
      <c r="G842" s="123"/>
      <c r="H842" s="123"/>
      <c r="I842" s="123"/>
      <c r="J842" s="123"/>
      <c r="K842" s="123"/>
      <c r="L842" s="123"/>
      <c r="M842" s="123"/>
      <c r="N842" s="123"/>
      <c r="O842" s="123"/>
    </row>
    <row r="843" ht="15.75" customHeight="1">
      <c r="A843" s="57" t="str">
        <f>Def_SecSub!$A$350</f>
        <v>SI-07C3</v>
      </c>
      <c r="B843" s="57" t="str">
        <f>Def_Equipamentos!$C$8</f>
        <v>DI-BPMRFFE</v>
      </c>
      <c r="C843" s="6">
        <v>2.0</v>
      </c>
      <c r="D843" s="58" t="str">
        <f t="shared" si="1"/>
        <v>SI-07C3:DI-BPMRFFE-2</v>
      </c>
      <c r="E843" s="57" t="str">
        <f>Def_Locais_Racks_Trechos!$A$9</f>
        <v>IA-07RaBPM</v>
      </c>
      <c r="F843" s="58" t="str">
        <f t="array" ref="F843">INDEX(Def_Locais_Racks_Trechos!$B$2:$B$1019, MATCH(E843, Def_Locais_Racks_Trechos!$A$2:$A$1019, 0), 1)</f>
        <v>Sala Racks 7</v>
      </c>
      <c r="G843" s="123"/>
      <c r="H843" s="123"/>
      <c r="I843" s="123"/>
      <c r="J843" s="123"/>
      <c r="K843" s="123"/>
      <c r="L843" s="123"/>
      <c r="M843" s="123"/>
      <c r="N843" s="123"/>
      <c r="O843" s="123"/>
    </row>
    <row r="844" ht="15.75" customHeight="1">
      <c r="A844" s="57" t="str">
        <f>Def_SecSub!$A$351</f>
        <v>SI-07C4</v>
      </c>
      <c r="B844" s="57" t="str">
        <f>Def_Equipamentos!$C$8</f>
        <v>DI-BPMRFFE</v>
      </c>
      <c r="C844" s="49"/>
      <c r="D844" s="58" t="str">
        <f t="shared" si="1"/>
        <v>SI-07C4:DI-BPMRFFE</v>
      </c>
      <c r="E844" s="57" t="str">
        <f>Def_Locais_Racks_Trechos!$A$9</f>
        <v>IA-07RaBPM</v>
      </c>
      <c r="F844" s="58" t="str">
        <f t="array" ref="F844">INDEX(Def_Locais_Racks_Trechos!$B$2:$B$1019, MATCH(E844, Def_Locais_Racks_Trechos!$A$2:$A$1019, 0), 1)</f>
        <v>Sala Racks 7</v>
      </c>
      <c r="G844" s="123"/>
      <c r="H844" s="123"/>
      <c r="I844" s="123"/>
      <c r="J844" s="123"/>
      <c r="K844" s="123"/>
      <c r="L844" s="123"/>
      <c r="M844" s="123"/>
      <c r="N844" s="123"/>
      <c r="O844" s="123"/>
    </row>
    <row r="845" ht="15.75" customHeight="1">
      <c r="A845" s="57" t="str">
        <f>Def_SecSub!$A$352</f>
        <v>SI-07M1</v>
      </c>
      <c r="B845" s="57" t="str">
        <f>Def_Equipamentos!$C$8</f>
        <v>DI-BPMRFFE</v>
      </c>
      <c r="C845" s="49"/>
      <c r="D845" s="58" t="str">
        <f t="shared" si="1"/>
        <v>SI-07M1:DI-BPMRFFE</v>
      </c>
      <c r="E845" s="57" t="str">
        <f>Def_Locais_Racks_Trechos!$A$9</f>
        <v>IA-07RaBPM</v>
      </c>
      <c r="F845" s="58" t="str">
        <f t="array" ref="F845">INDEX(Def_Locais_Racks_Trechos!$B$2:$B$1019, MATCH(E845, Def_Locais_Racks_Trechos!$A$2:$A$1019, 0), 1)</f>
        <v>Sala Racks 7</v>
      </c>
      <c r="G845" s="123"/>
      <c r="H845" s="123"/>
      <c r="I845" s="123"/>
      <c r="J845" s="123"/>
      <c r="K845" s="123"/>
      <c r="L845" s="123"/>
      <c r="M845" s="123"/>
      <c r="N845" s="123"/>
      <c r="O845" s="123"/>
    </row>
    <row r="846" ht="15.75" customHeight="1">
      <c r="A846" s="57" t="str">
        <f>Def_SecSub!$A$353</f>
        <v>SI-07M2</v>
      </c>
      <c r="B846" s="57" t="str">
        <f>Def_Equipamentos!$C$8</f>
        <v>DI-BPMRFFE</v>
      </c>
      <c r="C846" s="49"/>
      <c r="D846" s="58" t="str">
        <f t="shared" si="1"/>
        <v>SI-07M2:DI-BPMRFFE</v>
      </c>
      <c r="E846" s="57" t="str">
        <f>Def_Locais_Racks_Trechos!$A$9</f>
        <v>IA-07RaBPM</v>
      </c>
      <c r="F846" s="58" t="str">
        <f t="array" ref="F846">INDEX(Def_Locais_Racks_Trechos!$B$2:$B$1019, MATCH(E846, Def_Locais_Racks_Trechos!$A$2:$A$1019, 0), 1)</f>
        <v>Sala Racks 7</v>
      </c>
      <c r="G846" s="123"/>
      <c r="H846" s="123"/>
      <c r="I846" s="123"/>
      <c r="J846" s="123"/>
      <c r="K846" s="123"/>
      <c r="L846" s="123"/>
      <c r="M846" s="123"/>
      <c r="N846" s="123"/>
      <c r="O846" s="123"/>
    </row>
    <row r="847" ht="15.75" customHeight="1">
      <c r="A847" s="57" t="str">
        <f>Def_SecSub!$A$354</f>
        <v>SI-08C1</v>
      </c>
      <c r="B847" s="57" t="str">
        <f>Def_Equipamentos!$C$8</f>
        <v>DI-BPMRFFE</v>
      </c>
      <c r="C847" s="6">
        <v>1.0</v>
      </c>
      <c r="D847" s="58" t="str">
        <f t="shared" si="1"/>
        <v>SI-08C1:DI-BPMRFFE-1</v>
      </c>
      <c r="E847" s="57" t="str">
        <f>Def_Locais_Racks_Trechos!$A$10</f>
        <v>IA-08RaBPM</v>
      </c>
      <c r="F847" s="58" t="str">
        <f t="array" ref="F847">INDEX(Def_Locais_Racks_Trechos!$B$2:$B$1019, MATCH(E847, Def_Locais_Racks_Trechos!$A$2:$A$1019, 0), 1)</f>
        <v>Sala Racks 8</v>
      </c>
      <c r="G847" s="123"/>
      <c r="H847" s="123"/>
      <c r="I847" s="123"/>
      <c r="J847" s="123"/>
      <c r="K847" s="123"/>
      <c r="L847" s="123"/>
      <c r="M847" s="123"/>
      <c r="N847" s="123"/>
      <c r="O847" s="123"/>
    </row>
    <row r="848" ht="15.75" customHeight="1">
      <c r="A848" s="57" t="str">
        <f>Def_SecSub!$A$354</f>
        <v>SI-08C1</v>
      </c>
      <c r="B848" s="57" t="str">
        <f>Def_Equipamentos!$C$8</f>
        <v>DI-BPMRFFE</v>
      </c>
      <c r="C848" s="6">
        <v>2.0</v>
      </c>
      <c r="D848" s="58" t="str">
        <f t="shared" si="1"/>
        <v>SI-08C1:DI-BPMRFFE-2</v>
      </c>
      <c r="E848" s="57" t="str">
        <f>Def_Locais_Racks_Trechos!$A$10</f>
        <v>IA-08RaBPM</v>
      </c>
      <c r="F848" s="58" t="str">
        <f t="array" ref="F848">INDEX(Def_Locais_Racks_Trechos!$B$2:$B$1019, MATCH(E848, Def_Locais_Racks_Trechos!$A$2:$A$1019, 0), 1)</f>
        <v>Sala Racks 8</v>
      </c>
      <c r="G848" s="123"/>
      <c r="H848" s="123"/>
      <c r="I848" s="123"/>
      <c r="J848" s="123"/>
      <c r="K848" s="123"/>
      <c r="L848" s="123"/>
      <c r="M848" s="123"/>
      <c r="N848" s="123"/>
      <c r="O848" s="123"/>
    </row>
    <row r="849" ht="15.75" customHeight="1">
      <c r="A849" s="57" t="str">
        <f>Def_SecSub!$A$355</f>
        <v>SI-08C2</v>
      </c>
      <c r="B849" s="57" t="str">
        <f>Def_Equipamentos!$C$8</f>
        <v>DI-BPMRFFE</v>
      </c>
      <c r="C849" s="49"/>
      <c r="D849" s="58" t="str">
        <f t="shared" si="1"/>
        <v>SI-08C2:DI-BPMRFFE</v>
      </c>
      <c r="E849" s="57" t="str">
        <f>Def_Locais_Racks_Trechos!$A$10</f>
        <v>IA-08RaBPM</v>
      </c>
      <c r="F849" s="58" t="str">
        <f t="array" ref="F849">INDEX(Def_Locais_Racks_Trechos!$B$2:$B$1019, MATCH(E849, Def_Locais_Racks_Trechos!$A$2:$A$1019, 0), 1)</f>
        <v>Sala Racks 8</v>
      </c>
      <c r="G849" s="123"/>
      <c r="H849" s="123"/>
      <c r="I849" s="123"/>
      <c r="J849" s="123"/>
      <c r="K849" s="123"/>
      <c r="L849" s="123"/>
      <c r="M849" s="123"/>
      <c r="N849" s="123"/>
      <c r="O849" s="123"/>
    </row>
    <row r="850" ht="15.75" customHeight="1">
      <c r="A850" s="57" t="str">
        <f>Def_SecSub!$A$356</f>
        <v>SI-08C3</v>
      </c>
      <c r="B850" s="57" t="str">
        <f>Def_Equipamentos!$C$8</f>
        <v>DI-BPMRFFE</v>
      </c>
      <c r="C850" s="6">
        <v>1.0</v>
      </c>
      <c r="D850" s="58" t="str">
        <f t="shared" si="1"/>
        <v>SI-08C3:DI-BPMRFFE-1</v>
      </c>
      <c r="E850" s="57" t="str">
        <f>Def_Locais_Racks_Trechos!$A$10</f>
        <v>IA-08RaBPM</v>
      </c>
      <c r="F850" s="58" t="str">
        <f t="array" ref="F850">INDEX(Def_Locais_Racks_Trechos!$B$2:$B$1019, MATCH(E850, Def_Locais_Racks_Trechos!$A$2:$A$1019, 0), 1)</f>
        <v>Sala Racks 8</v>
      </c>
      <c r="G850" s="123"/>
      <c r="H850" s="123"/>
      <c r="I850" s="123"/>
      <c r="J850" s="123"/>
      <c r="K850" s="123"/>
      <c r="L850" s="123"/>
      <c r="M850" s="123"/>
      <c r="N850" s="123"/>
      <c r="O850" s="123"/>
    </row>
    <row r="851" ht="15.75" customHeight="1">
      <c r="A851" s="57" t="str">
        <f>Def_SecSub!$A$356</f>
        <v>SI-08C3</v>
      </c>
      <c r="B851" s="57" t="str">
        <f>Def_Equipamentos!$C$8</f>
        <v>DI-BPMRFFE</v>
      </c>
      <c r="C851" s="6">
        <v>2.0</v>
      </c>
      <c r="D851" s="58" t="str">
        <f t="shared" si="1"/>
        <v>SI-08C3:DI-BPMRFFE-2</v>
      </c>
      <c r="E851" s="57" t="str">
        <f>Def_Locais_Racks_Trechos!$A$10</f>
        <v>IA-08RaBPM</v>
      </c>
      <c r="F851" s="58" t="str">
        <f t="array" ref="F851">INDEX(Def_Locais_Racks_Trechos!$B$2:$B$1019, MATCH(E851, Def_Locais_Racks_Trechos!$A$2:$A$1019, 0), 1)</f>
        <v>Sala Racks 8</v>
      </c>
      <c r="G851" s="123"/>
      <c r="H851" s="123"/>
      <c r="I851" s="123"/>
      <c r="J851" s="123"/>
      <c r="K851" s="123"/>
      <c r="L851" s="123"/>
      <c r="M851" s="123"/>
      <c r="N851" s="123"/>
      <c r="O851" s="123"/>
    </row>
    <row r="852" ht="15.75" customHeight="1">
      <c r="A852" s="57" t="str">
        <f>Def_SecSub!$A$357</f>
        <v>SI-08C4</v>
      </c>
      <c r="B852" s="57" t="str">
        <f>Def_Equipamentos!$C$8</f>
        <v>DI-BPMRFFE</v>
      </c>
      <c r="C852" s="49"/>
      <c r="D852" s="58" t="str">
        <f t="shared" si="1"/>
        <v>SI-08C4:DI-BPMRFFE</v>
      </c>
      <c r="E852" s="57" t="str">
        <f>Def_Locais_Racks_Trechos!$A$10</f>
        <v>IA-08RaBPM</v>
      </c>
      <c r="F852" s="58" t="str">
        <f t="array" ref="F852">INDEX(Def_Locais_Racks_Trechos!$B$2:$B$1019, MATCH(E852, Def_Locais_Racks_Trechos!$A$2:$A$1019, 0), 1)</f>
        <v>Sala Racks 8</v>
      </c>
      <c r="G852" s="123"/>
      <c r="H852" s="123"/>
      <c r="I852" s="123"/>
      <c r="J852" s="123"/>
      <c r="K852" s="123"/>
      <c r="L852" s="123"/>
      <c r="M852" s="123"/>
      <c r="N852" s="123"/>
      <c r="O852" s="123"/>
    </row>
    <row r="853" ht="15.75" customHeight="1">
      <c r="A853" s="57" t="str">
        <f>Def_SecSub!$A$358</f>
        <v>SI-08M1</v>
      </c>
      <c r="B853" s="57" t="str">
        <f>Def_Equipamentos!$C$8</f>
        <v>DI-BPMRFFE</v>
      </c>
      <c r="C853" s="49"/>
      <c r="D853" s="58" t="str">
        <f t="shared" si="1"/>
        <v>SI-08M1:DI-BPMRFFE</v>
      </c>
      <c r="E853" s="57" t="str">
        <f>Def_Locais_Racks_Trechos!$A$10</f>
        <v>IA-08RaBPM</v>
      </c>
      <c r="F853" s="58" t="str">
        <f t="array" ref="F853">INDEX(Def_Locais_Racks_Trechos!$B$2:$B$1019, MATCH(E853, Def_Locais_Racks_Trechos!$A$2:$A$1019, 0), 1)</f>
        <v>Sala Racks 8</v>
      </c>
      <c r="G853" s="123"/>
      <c r="H853" s="123"/>
      <c r="I853" s="123"/>
      <c r="J853" s="123"/>
      <c r="K853" s="123"/>
      <c r="L853" s="123"/>
      <c r="M853" s="123"/>
      <c r="N853" s="123"/>
      <c r="O853" s="123"/>
    </row>
    <row r="854" ht="15.75" customHeight="1">
      <c r="A854" s="57" t="str">
        <f>Def_SecSub!$A$359</f>
        <v>SI-08M2</v>
      </c>
      <c r="B854" s="57" t="str">
        <f>Def_Equipamentos!$C$8</f>
        <v>DI-BPMRFFE</v>
      </c>
      <c r="C854" s="49"/>
      <c r="D854" s="58" t="str">
        <f t="shared" si="1"/>
        <v>SI-08M2:DI-BPMRFFE</v>
      </c>
      <c r="E854" s="57" t="str">
        <f>Def_Locais_Racks_Trechos!$A$10</f>
        <v>IA-08RaBPM</v>
      </c>
      <c r="F854" s="58" t="str">
        <f t="array" ref="F854">INDEX(Def_Locais_Racks_Trechos!$B$2:$B$1019, MATCH(E854, Def_Locais_Racks_Trechos!$A$2:$A$1019, 0), 1)</f>
        <v>Sala Racks 8</v>
      </c>
      <c r="G854" s="123"/>
      <c r="H854" s="123"/>
      <c r="I854" s="123"/>
      <c r="J854" s="123"/>
      <c r="K854" s="123"/>
      <c r="L854" s="123"/>
      <c r="M854" s="123"/>
      <c r="N854" s="123"/>
      <c r="O854" s="123"/>
    </row>
    <row r="855" ht="15.75" customHeight="1">
      <c r="A855" s="57" t="str">
        <f>Def_SecSub!$A$360</f>
        <v>SI-09C1</v>
      </c>
      <c r="B855" s="57" t="str">
        <f>Def_Equipamentos!$C$8</f>
        <v>DI-BPMRFFE</v>
      </c>
      <c r="C855" s="6">
        <v>1.0</v>
      </c>
      <c r="D855" s="58" t="str">
        <f t="shared" si="1"/>
        <v>SI-09C1:DI-BPMRFFE-1</v>
      </c>
      <c r="E855" s="57" t="str">
        <f>Def_Locais_Racks_Trechos!$A$11</f>
        <v>IA-09RaBPM</v>
      </c>
      <c r="F855" s="58" t="str">
        <f t="array" ref="F855">INDEX(Def_Locais_Racks_Trechos!$B$2:$B$1019, MATCH(E855, Def_Locais_Racks_Trechos!$A$2:$A$1019, 0), 1)</f>
        <v>Sala Racks 9</v>
      </c>
      <c r="G855" s="123"/>
      <c r="H855" s="123"/>
      <c r="I855" s="123"/>
      <c r="J855" s="123"/>
      <c r="K855" s="123"/>
      <c r="L855" s="123"/>
      <c r="M855" s="123"/>
      <c r="N855" s="123"/>
      <c r="O855" s="123"/>
    </row>
    <row r="856" ht="15.75" customHeight="1">
      <c r="A856" s="57" t="str">
        <f>Def_SecSub!$A$360</f>
        <v>SI-09C1</v>
      </c>
      <c r="B856" s="57" t="str">
        <f>Def_Equipamentos!$C$8</f>
        <v>DI-BPMRFFE</v>
      </c>
      <c r="C856" s="6">
        <v>2.0</v>
      </c>
      <c r="D856" s="58" t="str">
        <f t="shared" si="1"/>
        <v>SI-09C1:DI-BPMRFFE-2</v>
      </c>
      <c r="E856" s="57" t="str">
        <f>Def_Locais_Racks_Trechos!$A$11</f>
        <v>IA-09RaBPM</v>
      </c>
      <c r="F856" s="58" t="str">
        <f t="array" ref="F856">INDEX(Def_Locais_Racks_Trechos!$B$2:$B$1019, MATCH(E856, Def_Locais_Racks_Trechos!$A$2:$A$1019, 0), 1)</f>
        <v>Sala Racks 9</v>
      </c>
      <c r="G856" s="123"/>
      <c r="H856" s="123"/>
      <c r="I856" s="123"/>
      <c r="J856" s="123"/>
      <c r="K856" s="123"/>
      <c r="L856" s="123"/>
      <c r="M856" s="123"/>
      <c r="N856" s="123"/>
      <c r="O856" s="123"/>
    </row>
    <row r="857" ht="15.75" customHeight="1">
      <c r="A857" s="57" t="str">
        <f>Def_SecSub!$A$361</f>
        <v>SI-09C2</v>
      </c>
      <c r="B857" s="57" t="str">
        <f>Def_Equipamentos!$C$8</f>
        <v>DI-BPMRFFE</v>
      </c>
      <c r="C857" s="49"/>
      <c r="D857" s="58" t="str">
        <f t="shared" si="1"/>
        <v>SI-09C2:DI-BPMRFFE</v>
      </c>
      <c r="E857" s="57" t="str">
        <f>Def_Locais_Racks_Trechos!$A$11</f>
        <v>IA-09RaBPM</v>
      </c>
      <c r="F857" s="58" t="str">
        <f t="array" ref="F857">INDEX(Def_Locais_Racks_Trechos!$B$2:$B$1019, MATCH(E857, Def_Locais_Racks_Trechos!$A$2:$A$1019, 0), 1)</f>
        <v>Sala Racks 9</v>
      </c>
      <c r="G857" s="123"/>
      <c r="H857" s="123"/>
      <c r="I857" s="123"/>
      <c r="J857" s="123"/>
      <c r="K857" s="123"/>
      <c r="L857" s="123"/>
      <c r="M857" s="123"/>
      <c r="N857" s="123"/>
      <c r="O857" s="123"/>
    </row>
    <row r="858" ht="15.75" customHeight="1">
      <c r="A858" s="57" t="str">
        <f>Def_SecSub!$A$362</f>
        <v>SI-09C3</v>
      </c>
      <c r="B858" s="57" t="str">
        <f>Def_Equipamentos!$C$8</f>
        <v>DI-BPMRFFE</v>
      </c>
      <c r="C858" s="6">
        <v>1.0</v>
      </c>
      <c r="D858" s="58" t="str">
        <f t="shared" si="1"/>
        <v>SI-09C3:DI-BPMRFFE-1</v>
      </c>
      <c r="E858" s="57" t="str">
        <f>Def_Locais_Racks_Trechos!$A$11</f>
        <v>IA-09RaBPM</v>
      </c>
      <c r="F858" s="58" t="str">
        <f t="array" ref="F858">INDEX(Def_Locais_Racks_Trechos!$B$2:$B$1019, MATCH(E858, Def_Locais_Racks_Trechos!$A$2:$A$1019, 0), 1)</f>
        <v>Sala Racks 9</v>
      </c>
      <c r="G858" s="123"/>
      <c r="H858" s="123"/>
      <c r="I858" s="123"/>
      <c r="J858" s="123"/>
      <c r="K858" s="123"/>
      <c r="L858" s="123"/>
      <c r="M858" s="123"/>
      <c r="N858" s="123"/>
      <c r="O858" s="123"/>
    </row>
    <row r="859" ht="15.75" customHeight="1">
      <c r="A859" s="57" t="str">
        <f>Def_SecSub!$A$362</f>
        <v>SI-09C3</v>
      </c>
      <c r="B859" s="57" t="str">
        <f>Def_Equipamentos!$C$8</f>
        <v>DI-BPMRFFE</v>
      </c>
      <c r="C859" s="6">
        <v>2.0</v>
      </c>
      <c r="D859" s="58" t="str">
        <f t="shared" si="1"/>
        <v>SI-09C3:DI-BPMRFFE-2</v>
      </c>
      <c r="E859" s="57" t="str">
        <f>Def_Locais_Racks_Trechos!$A$11</f>
        <v>IA-09RaBPM</v>
      </c>
      <c r="F859" s="58" t="str">
        <f t="array" ref="F859">INDEX(Def_Locais_Racks_Trechos!$B$2:$B$1019, MATCH(E859, Def_Locais_Racks_Trechos!$A$2:$A$1019, 0), 1)</f>
        <v>Sala Racks 9</v>
      </c>
      <c r="G859" s="123"/>
      <c r="H859" s="123"/>
      <c r="I859" s="123"/>
      <c r="J859" s="123"/>
      <c r="K859" s="123"/>
      <c r="L859" s="123"/>
      <c r="M859" s="123"/>
      <c r="N859" s="123"/>
      <c r="O859" s="123"/>
    </row>
    <row r="860" ht="15.75" customHeight="1">
      <c r="A860" s="57" t="str">
        <f>Def_SecSub!$A$363</f>
        <v>SI-09C4</v>
      </c>
      <c r="B860" s="57" t="str">
        <f>Def_Equipamentos!$C$8</f>
        <v>DI-BPMRFFE</v>
      </c>
      <c r="C860" s="49"/>
      <c r="D860" s="58" t="str">
        <f t="shared" si="1"/>
        <v>SI-09C4:DI-BPMRFFE</v>
      </c>
      <c r="E860" s="57" t="str">
        <f>Def_Locais_Racks_Trechos!$A$11</f>
        <v>IA-09RaBPM</v>
      </c>
      <c r="F860" s="58" t="str">
        <f t="array" ref="F860">INDEX(Def_Locais_Racks_Trechos!$B$2:$B$1019, MATCH(E860, Def_Locais_Racks_Trechos!$A$2:$A$1019, 0), 1)</f>
        <v>Sala Racks 9</v>
      </c>
      <c r="G860" s="123"/>
      <c r="H860" s="123"/>
      <c r="I860" s="123"/>
      <c r="J860" s="123"/>
      <c r="K860" s="123"/>
      <c r="L860" s="123"/>
      <c r="M860" s="123"/>
      <c r="N860" s="123"/>
      <c r="O860" s="123"/>
    </row>
    <row r="861" ht="15.75" customHeight="1">
      <c r="A861" s="57" t="str">
        <f>Def_SecSub!$A$364</f>
        <v>SI-09M1</v>
      </c>
      <c r="B861" s="57" t="str">
        <f>Def_Equipamentos!$C$8</f>
        <v>DI-BPMRFFE</v>
      </c>
      <c r="C861" s="49"/>
      <c r="D861" s="58" t="str">
        <f t="shared" si="1"/>
        <v>SI-09M1:DI-BPMRFFE</v>
      </c>
      <c r="E861" s="57" t="str">
        <f>Def_Locais_Racks_Trechos!$A$11</f>
        <v>IA-09RaBPM</v>
      </c>
      <c r="F861" s="58" t="str">
        <f t="array" ref="F861">INDEX(Def_Locais_Racks_Trechos!$B$2:$B$1019, MATCH(E861, Def_Locais_Racks_Trechos!$A$2:$A$1019, 0), 1)</f>
        <v>Sala Racks 9</v>
      </c>
      <c r="G861" s="123"/>
      <c r="H861" s="123"/>
      <c r="I861" s="123"/>
      <c r="J861" s="123"/>
      <c r="K861" s="123"/>
      <c r="L861" s="123"/>
      <c r="M861" s="123"/>
      <c r="N861" s="123"/>
      <c r="O861" s="123"/>
    </row>
    <row r="862" ht="15.75" customHeight="1">
      <c r="A862" s="57" t="str">
        <f>Def_SecSub!$A$365</f>
        <v>SI-09M2</v>
      </c>
      <c r="B862" s="57" t="str">
        <f>Def_Equipamentos!$C$8</f>
        <v>DI-BPMRFFE</v>
      </c>
      <c r="C862" s="49"/>
      <c r="D862" s="58" t="str">
        <f t="shared" si="1"/>
        <v>SI-09M2:DI-BPMRFFE</v>
      </c>
      <c r="E862" s="57" t="str">
        <f>Def_Locais_Racks_Trechos!$A$11</f>
        <v>IA-09RaBPM</v>
      </c>
      <c r="F862" s="58" t="str">
        <f t="array" ref="F862">INDEX(Def_Locais_Racks_Trechos!$B$2:$B$1019, MATCH(E862, Def_Locais_Racks_Trechos!$A$2:$A$1019, 0), 1)</f>
        <v>Sala Racks 9</v>
      </c>
      <c r="G862" s="123"/>
      <c r="H862" s="123"/>
      <c r="I862" s="123"/>
      <c r="J862" s="123"/>
      <c r="K862" s="123"/>
      <c r="L862" s="123"/>
      <c r="M862" s="123"/>
      <c r="N862" s="123"/>
      <c r="O862" s="123"/>
    </row>
    <row r="863" ht="15.75" customHeight="1">
      <c r="A863" s="57" t="str">
        <f>Def_SecSub!$A$366</f>
        <v>SI-10C1</v>
      </c>
      <c r="B863" s="57" t="str">
        <f>Def_Equipamentos!$C$8</f>
        <v>DI-BPMRFFE</v>
      </c>
      <c r="C863" s="6">
        <v>1.0</v>
      </c>
      <c r="D863" s="58" t="str">
        <f t="shared" si="1"/>
        <v>SI-10C1:DI-BPMRFFE-1</v>
      </c>
      <c r="E863" s="57" t="str">
        <f>Def_Locais_Racks_Trechos!$A$12</f>
        <v>IA-10RaBPM</v>
      </c>
      <c r="F863" s="58" t="str">
        <f t="array" ref="F863">INDEX(Def_Locais_Racks_Trechos!$B$2:$B$1019, MATCH(E863, Def_Locais_Racks_Trechos!$A$2:$A$1019, 0), 1)</f>
        <v>Sala Racks 10</v>
      </c>
      <c r="G863" s="123"/>
      <c r="H863" s="123"/>
      <c r="I863" s="123"/>
      <c r="J863" s="123"/>
      <c r="K863" s="123"/>
      <c r="L863" s="123"/>
      <c r="M863" s="123"/>
      <c r="N863" s="123"/>
      <c r="O863" s="123"/>
    </row>
    <row r="864" ht="15.75" customHeight="1">
      <c r="A864" s="57" t="str">
        <f>Def_SecSub!$A$366</f>
        <v>SI-10C1</v>
      </c>
      <c r="B864" s="57" t="str">
        <f>Def_Equipamentos!$C$8</f>
        <v>DI-BPMRFFE</v>
      </c>
      <c r="C864" s="6">
        <v>2.0</v>
      </c>
      <c r="D864" s="58" t="str">
        <f t="shared" si="1"/>
        <v>SI-10C1:DI-BPMRFFE-2</v>
      </c>
      <c r="E864" s="57" t="str">
        <f>Def_Locais_Racks_Trechos!$A$12</f>
        <v>IA-10RaBPM</v>
      </c>
      <c r="F864" s="58" t="str">
        <f t="array" ref="F864">INDEX(Def_Locais_Racks_Trechos!$B$2:$B$1019, MATCH(E864, Def_Locais_Racks_Trechos!$A$2:$A$1019, 0), 1)</f>
        <v>Sala Racks 10</v>
      </c>
      <c r="G864" s="123"/>
      <c r="H864" s="123"/>
      <c r="I864" s="123"/>
      <c r="J864" s="123"/>
      <c r="K864" s="123"/>
      <c r="L864" s="123"/>
      <c r="M864" s="123"/>
      <c r="N864" s="123"/>
      <c r="O864" s="123"/>
    </row>
    <row r="865" ht="15.75" customHeight="1">
      <c r="A865" s="57" t="str">
        <f>Def_SecSub!$A$367</f>
        <v>SI-10C2</v>
      </c>
      <c r="B865" s="57" t="str">
        <f>Def_Equipamentos!$C$8</f>
        <v>DI-BPMRFFE</v>
      </c>
      <c r="C865" s="49"/>
      <c r="D865" s="58" t="str">
        <f t="shared" si="1"/>
        <v>SI-10C2:DI-BPMRFFE</v>
      </c>
      <c r="E865" s="57" t="str">
        <f>Def_Locais_Racks_Trechos!$A$12</f>
        <v>IA-10RaBPM</v>
      </c>
      <c r="F865" s="58" t="str">
        <f t="array" ref="F865">INDEX(Def_Locais_Racks_Trechos!$B$2:$B$1019, MATCH(E865, Def_Locais_Racks_Trechos!$A$2:$A$1019, 0), 1)</f>
        <v>Sala Racks 10</v>
      </c>
      <c r="G865" s="123"/>
      <c r="H865" s="123"/>
      <c r="I865" s="123"/>
      <c r="J865" s="123"/>
      <c r="K865" s="123"/>
      <c r="L865" s="123"/>
      <c r="M865" s="123"/>
      <c r="N865" s="123"/>
      <c r="O865" s="123"/>
    </row>
    <row r="866" ht="15.75" customHeight="1">
      <c r="A866" s="57" t="str">
        <f>Def_SecSub!$A$368</f>
        <v>SI-10C3</v>
      </c>
      <c r="B866" s="57" t="str">
        <f>Def_Equipamentos!$C$8</f>
        <v>DI-BPMRFFE</v>
      </c>
      <c r="C866" s="6">
        <v>1.0</v>
      </c>
      <c r="D866" s="58" t="str">
        <f t="shared" si="1"/>
        <v>SI-10C3:DI-BPMRFFE-1</v>
      </c>
      <c r="E866" s="57" t="str">
        <f>Def_Locais_Racks_Trechos!$A$12</f>
        <v>IA-10RaBPM</v>
      </c>
      <c r="F866" s="58" t="str">
        <f t="array" ref="F866">INDEX(Def_Locais_Racks_Trechos!$B$2:$B$1019, MATCH(E866, Def_Locais_Racks_Trechos!$A$2:$A$1019, 0), 1)</f>
        <v>Sala Racks 10</v>
      </c>
      <c r="G866" s="123"/>
      <c r="H866" s="123"/>
      <c r="I866" s="123"/>
      <c r="J866" s="123"/>
      <c r="K866" s="123"/>
      <c r="L866" s="123"/>
      <c r="M866" s="123"/>
      <c r="N866" s="123"/>
      <c r="O866" s="123"/>
    </row>
    <row r="867" ht="15.75" customHeight="1">
      <c r="A867" s="57" t="str">
        <f>Def_SecSub!$A$368</f>
        <v>SI-10C3</v>
      </c>
      <c r="B867" s="57" t="str">
        <f>Def_Equipamentos!$C$8</f>
        <v>DI-BPMRFFE</v>
      </c>
      <c r="C867" s="6">
        <v>2.0</v>
      </c>
      <c r="D867" s="58" t="str">
        <f t="shared" si="1"/>
        <v>SI-10C3:DI-BPMRFFE-2</v>
      </c>
      <c r="E867" s="57" t="str">
        <f>Def_Locais_Racks_Trechos!$A$12</f>
        <v>IA-10RaBPM</v>
      </c>
      <c r="F867" s="58" t="str">
        <f t="array" ref="F867">INDEX(Def_Locais_Racks_Trechos!$B$2:$B$1019, MATCH(E867, Def_Locais_Racks_Trechos!$A$2:$A$1019, 0), 1)</f>
        <v>Sala Racks 10</v>
      </c>
      <c r="G867" s="123"/>
      <c r="H867" s="123"/>
      <c r="I867" s="123"/>
      <c r="J867" s="123"/>
      <c r="K867" s="123"/>
      <c r="L867" s="123"/>
      <c r="M867" s="123"/>
      <c r="N867" s="123"/>
      <c r="O867" s="123"/>
    </row>
    <row r="868" ht="15.75" customHeight="1">
      <c r="A868" s="57" t="str">
        <f>Def_SecSub!$A$369</f>
        <v>SI-10C4</v>
      </c>
      <c r="B868" s="57" t="str">
        <f>Def_Equipamentos!$C$8</f>
        <v>DI-BPMRFFE</v>
      </c>
      <c r="C868" s="49"/>
      <c r="D868" s="58" t="str">
        <f t="shared" si="1"/>
        <v>SI-10C4:DI-BPMRFFE</v>
      </c>
      <c r="E868" s="57" t="str">
        <f>Def_Locais_Racks_Trechos!$A$12</f>
        <v>IA-10RaBPM</v>
      </c>
      <c r="F868" s="58" t="str">
        <f t="array" ref="F868">INDEX(Def_Locais_Racks_Trechos!$B$2:$B$1019, MATCH(E868, Def_Locais_Racks_Trechos!$A$2:$A$1019, 0), 1)</f>
        <v>Sala Racks 10</v>
      </c>
      <c r="G868" s="123"/>
      <c r="H868" s="123"/>
      <c r="I868" s="123"/>
      <c r="J868" s="123"/>
      <c r="K868" s="123"/>
      <c r="L868" s="123"/>
      <c r="M868" s="123"/>
      <c r="N868" s="123"/>
      <c r="O868" s="123"/>
    </row>
    <row r="869" ht="15.75" customHeight="1">
      <c r="A869" s="57" t="str">
        <f>Def_SecSub!$A$370</f>
        <v>SI-10M1</v>
      </c>
      <c r="B869" s="57" t="str">
        <f>Def_Equipamentos!$C$8</f>
        <v>DI-BPMRFFE</v>
      </c>
      <c r="C869" s="49"/>
      <c r="D869" s="58" t="str">
        <f t="shared" si="1"/>
        <v>SI-10M1:DI-BPMRFFE</v>
      </c>
      <c r="E869" s="57" t="str">
        <f>Def_Locais_Racks_Trechos!$A$12</f>
        <v>IA-10RaBPM</v>
      </c>
      <c r="F869" s="58" t="str">
        <f t="array" ref="F869">INDEX(Def_Locais_Racks_Trechos!$B$2:$B$1019, MATCH(E869, Def_Locais_Racks_Trechos!$A$2:$A$1019, 0), 1)</f>
        <v>Sala Racks 10</v>
      </c>
      <c r="G869" s="123"/>
      <c r="H869" s="123"/>
      <c r="I869" s="123"/>
      <c r="J869" s="123"/>
      <c r="K869" s="123"/>
      <c r="L869" s="123"/>
      <c r="M869" s="123"/>
      <c r="N869" s="123"/>
      <c r="O869" s="123"/>
    </row>
    <row r="870" ht="15.75" customHeight="1">
      <c r="A870" s="57" t="str">
        <f>Def_SecSub!$A$371</f>
        <v>SI-10M2</v>
      </c>
      <c r="B870" s="57" t="str">
        <f>Def_Equipamentos!$C$8</f>
        <v>DI-BPMRFFE</v>
      </c>
      <c r="C870" s="49"/>
      <c r="D870" s="58" t="str">
        <f t="shared" si="1"/>
        <v>SI-10M2:DI-BPMRFFE</v>
      </c>
      <c r="E870" s="57" t="str">
        <f>Def_Locais_Racks_Trechos!$A$12</f>
        <v>IA-10RaBPM</v>
      </c>
      <c r="F870" s="58" t="str">
        <f t="array" ref="F870">INDEX(Def_Locais_Racks_Trechos!$B$2:$B$1019, MATCH(E870, Def_Locais_Racks_Trechos!$A$2:$A$1019, 0), 1)</f>
        <v>Sala Racks 10</v>
      </c>
      <c r="G870" s="123"/>
      <c r="H870" s="123"/>
      <c r="I870" s="123"/>
      <c r="J870" s="123"/>
      <c r="K870" s="123"/>
      <c r="L870" s="123"/>
      <c r="M870" s="123"/>
      <c r="N870" s="123"/>
      <c r="O870" s="123"/>
    </row>
    <row r="871" ht="15.75" customHeight="1">
      <c r="A871" s="57" t="str">
        <f>Def_SecSub!$A$372</f>
        <v>SI-11C1</v>
      </c>
      <c r="B871" s="57" t="str">
        <f>Def_Equipamentos!$C$8</f>
        <v>DI-BPMRFFE</v>
      </c>
      <c r="C871" s="6">
        <v>1.0</v>
      </c>
      <c r="D871" s="58" t="str">
        <f t="shared" si="1"/>
        <v>SI-11C1:DI-BPMRFFE-1</v>
      </c>
      <c r="E871" s="57" t="str">
        <f>Def_Locais_Racks_Trechos!$A$13</f>
        <v>IA-11RaBPM</v>
      </c>
      <c r="F871" s="58" t="str">
        <f t="array" ref="F871">INDEX(Def_Locais_Racks_Trechos!$B$2:$B$1019, MATCH(E871, Def_Locais_Racks_Trechos!$A$2:$A$1019, 0), 1)</f>
        <v>Sala Racks 11</v>
      </c>
      <c r="G871" s="123"/>
      <c r="H871" s="123"/>
      <c r="I871" s="123"/>
      <c r="J871" s="123"/>
      <c r="K871" s="123"/>
      <c r="L871" s="123"/>
      <c r="M871" s="123"/>
      <c r="N871" s="123"/>
      <c r="O871" s="123"/>
    </row>
    <row r="872" ht="15.75" customHeight="1">
      <c r="A872" s="57" t="str">
        <f>Def_SecSub!$A$372</f>
        <v>SI-11C1</v>
      </c>
      <c r="B872" s="57" t="str">
        <f>Def_Equipamentos!$C$8</f>
        <v>DI-BPMRFFE</v>
      </c>
      <c r="C872" s="6">
        <v>2.0</v>
      </c>
      <c r="D872" s="58" t="str">
        <f t="shared" si="1"/>
        <v>SI-11C1:DI-BPMRFFE-2</v>
      </c>
      <c r="E872" s="57" t="str">
        <f>Def_Locais_Racks_Trechos!$A$13</f>
        <v>IA-11RaBPM</v>
      </c>
      <c r="F872" s="58" t="str">
        <f t="array" ref="F872">INDEX(Def_Locais_Racks_Trechos!$B$2:$B$1019, MATCH(E872, Def_Locais_Racks_Trechos!$A$2:$A$1019, 0), 1)</f>
        <v>Sala Racks 11</v>
      </c>
      <c r="G872" s="123"/>
      <c r="H872" s="123"/>
      <c r="I872" s="123"/>
      <c r="J872" s="123"/>
      <c r="K872" s="123"/>
      <c r="L872" s="123"/>
      <c r="M872" s="123"/>
      <c r="N872" s="123"/>
      <c r="O872" s="123"/>
    </row>
    <row r="873" ht="15.75" customHeight="1">
      <c r="A873" s="57" t="str">
        <f>Def_SecSub!$A$373</f>
        <v>SI-11C2</v>
      </c>
      <c r="B873" s="57" t="str">
        <f>Def_Equipamentos!$C$8</f>
        <v>DI-BPMRFFE</v>
      </c>
      <c r="C873" s="49"/>
      <c r="D873" s="58" t="str">
        <f t="shared" si="1"/>
        <v>SI-11C2:DI-BPMRFFE</v>
      </c>
      <c r="E873" s="57" t="str">
        <f>Def_Locais_Racks_Trechos!$A$13</f>
        <v>IA-11RaBPM</v>
      </c>
      <c r="F873" s="58" t="str">
        <f t="array" ref="F873">INDEX(Def_Locais_Racks_Trechos!$B$2:$B$1019, MATCH(E873, Def_Locais_Racks_Trechos!$A$2:$A$1019, 0), 1)</f>
        <v>Sala Racks 11</v>
      </c>
      <c r="G873" s="123"/>
      <c r="H873" s="123"/>
      <c r="I873" s="123"/>
      <c r="J873" s="123"/>
      <c r="K873" s="123"/>
      <c r="L873" s="123"/>
      <c r="M873" s="123"/>
      <c r="N873" s="123"/>
      <c r="O873" s="123"/>
    </row>
    <row r="874" ht="15.75" customHeight="1">
      <c r="A874" s="57" t="str">
        <f>Def_SecSub!$A$374</f>
        <v>SI-11C3</v>
      </c>
      <c r="B874" s="57" t="str">
        <f>Def_Equipamentos!$C$8</f>
        <v>DI-BPMRFFE</v>
      </c>
      <c r="C874" s="6">
        <v>1.0</v>
      </c>
      <c r="D874" s="58" t="str">
        <f t="shared" si="1"/>
        <v>SI-11C3:DI-BPMRFFE-1</v>
      </c>
      <c r="E874" s="57" t="str">
        <f>Def_Locais_Racks_Trechos!$A$13</f>
        <v>IA-11RaBPM</v>
      </c>
      <c r="F874" s="58" t="str">
        <f t="array" ref="F874">INDEX(Def_Locais_Racks_Trechos!$B$2:$B$1019, MATCH(E874, Def_Locais_Racks_Trechos!$A$2:$A$1019, 0), 1)</f>
        <v>Sala Racks 11</v>
      </c>
      <c r="G874" s="123"/>
      <c r="H874" s="123"/>
      <c r="I874" s="123"/>
      <c r="J874" s="123"/>
      <c r="K874" s="123"/>
      <c r="L874" s="123"/>
      <c r="M874" s="123"/>
      <c r="N874" s="123"/>
      <c r="O874" s="123"/>
    </row>
    <row r="875" ht="15.75" customHeight="1">
      <c r="A875" s="57" t="str">
        <f>Def_SecSub!$A$374</f>
        <v>SI-11C3</v>
      </c>
      <c r="B875" s="57" t="str">
        <f>Def_Equipamentos!$C$8</f>
        <v>DI-BPMRFFE</v>
      </c>
      <c r="C875" s="6">
        <v>2.0</v>
      </c>
      <c r="D875" s="58" t="str">
        <f t="shared" si="1"/>
        <v>SI-11C3:DI-BPMRFFE-2</v>
      </c>
      <c r="E875" s="57" t="str">
        <f>Def_Locais_Racks_Trechos!$A$13</f>
        <v>IA-11RaBPM</v>
      </c>
      <c r="F875" s="58" t="str">
        <f t="array" ref="F875">INDEX(Def_Locais_Racks_Trechos!$B$2:$B$1019, MATCH(E875, Def_Locais_Racks_Trechos!$A$2:$A$1019, 0), 1)</f>
        <v>Sala Racks 11</v>
      </c>
      <c r="G875" s="123"/>
      <c r="H875" s="123"/>
      <c r="I875" s="123"/>
      <c r="J875" s="123"/>
      <c r="K875" s="123"/>
      <c r="L875" s="123"/>
      <c r="M875" s="123"/>
      <c r="N875" s="123"/>
      <c r="O875" s="123"/>
    </row>
    <row r="876" ht="15.75" customHeight="1">
      <c r="A876" s="57" t="str">
        <f>Def_SecSub!$A$375</f>
        <v>SI-11C4</v>
      </c>
      <c r="B876" s="57" t="str">
        <f>Def_Equipamentos!$C$8</f>
        <v>DI-BPMRFFE</v>
      </c>
      <c r="C876" s="49"/>
      <c r="D876" s="58" t="str">
        <f t="shared" si="1"/>
        <v>SI-11C4:DI-BPMRFFE</v>
      </c>
      <c r="E876" s="57" t="str">
        <f>Def_Locais_Racks_Trechos!$A$13</f>
        <v>IA-11RaBPM</v>
      </c>
      <c r="F876" s="58" t="str">
        <f t="array" ref="F876">INDEX(Def_Locais_Racks_Trechos!$B$2:$B$1019, MATCH(E876, Def_Locais_Racks_Trechos!$A$2:$A$1019, 0), 1)</f>
        <v>Sala Racks 11</v>
      </c>
      <c r="G876" s="123"/>
      <c r="H876" s="123"/>
      <c r="I876" s="123"/>
      <c r="J876" s="123"/>
      <c r="K876" s="123"/>
      <c r="L876" s="123"/>
      <c r="M876" s="123"/>
      <c r="N876" s="123"/>
      <c r="O876" s="123"/>
    </row>
    <row r="877" ht="15.75" customHeight="1">
      <c r="A877" s="57" t="str">
        <f>Def_SecSub!$A$376</f>
        <v>SI-11M1</v>
      </c>
      <c r="B877" s="57" t="str">
        <f>Def_Equipamentos!$C$8</f>
        <v>DI-BPMRFFE</v>
      </c>
      <c r="C877" s="49"/>
      <c r="D877" s="58" t="str">
        <f t="shared" si="1"/>
        <v>SI-11M1:DI-BPMRFFE</v>
      </c>
      <c r="E877" s="57" t="str">
        <f>Def_Locais_Racks_Trechos!$A$13</f>
        <v>IA-11RaBPM</v>
      </c>
      <c r="F877" s="58" t="str">
        <f t="array" ref="F877">INDEX(Def_Locais_Racks_Trechos!$B$2:$B$1019, MATCH(E877, Def_Locais_Racks_Trechos!$A$2:$A$1019, 0), 1)</f>
        <v>Sala Racks 11</v>
      </c>
      <c r="G877" s="123"/>
      <c r="H877" s="123"/>
      <c r="I877" s="123"/>
      <c r="J877" s="123"/>
      <c r="K877" s="123"/>
      <c r="L877" s="123"/>
      <c r="M877" s="123"/>
      <c r="N877" s="123"/>
      <c r="O877" s="123"/>
    </row>
    <row r="878" ht="15.75" customHeight="1">
      <c r="A878" s="57" t="str">
        <f>Def_SecSub!$A$377</f>
        <v>SI-11M2</v>
      </c>
      <c r="B878" s="57" t="str">
        <f>Def_Equipamentos!$C$8</f>
        <v>DI-BPMRFFE</v>
      </c>
      <c r="C878" s="49"/>
      <c r="D878" s="58" t="str">
        <f t="shared" si="1"/>
        <v>SI-11M2:DI-BPMRFFE</v>
      </c>
      <c r="E878" s="57" t="str">
        <f>Def_Locais_Racks_Trechos!$A$13</f>
        <v>IA-11RaBPM</v>
      </c>
      <c r="F878" s="58" t="str">
        <f t="array" ref="F878">INDEX(Def_Locais_Racks_Trechos!$B$2:$B$1019, MATCH(E878, Def_Locais_Racks_Trechos!$A$2:$A$1019, 0), 1)</f>
        <v>Sala Racks 11</v>
      </c>
      <c r="G878" s="123"/>
      <c r="H878" s="123"/>
      <c r="I878" s="123"/>
      <c r="J878" s="123"/>
      <c r="K878" s="123"/>
      <c r="L878" s="123"/>
      <c r="M878" s="123"/>
      <c r="N878" s="123"/>
      <c r="O878" s="123"/>
    </row>
    <row r="879" ht="15.75" customHeight="1">
      <c r="A879" s="57" t="str">
        <f>Def_SecSub!$A$378</f>
        <v>SI-12C1</v>
      </c>
      <c r="B879" s="57" t="str">
        <f>Def_Equipamentos!$C$8</f>
        <v>DI-BPMRFFE</v>
      </c>
      <c r="C879" s="6">
        <v>1.0</v>
      </c>
      <c r="D879" s="58" t="str">
        <f t="shared" si="1"/>
        <v>SI-12C1:DI-BPMRFFE-1</v>
      </c>
      <c r="E879" s="57" t="str">
        <f>Def_Locais_Racks_Trechos!$A$14</f>
        <v>IA-12RaBPM</v>
      </c>
      <c r="F879" s="58" t="str">
        <f t="array" ref="F879">INDEX(Def_Locais_Racks_Trechos!$B$2:$B$1019, MATCH(E879, Def_Locais_Racks_Trechos!$A$2:$A$1019, 0), 1)</f>
        <v>Sala Racks 12</v>
      </c>
      <c r="G879" s="123"/>
      <c r="H879" s="123"/>
      <c r="I879" s="123"/>
      <c r="J879" s="123"/>
      <c r="K879" s="123"/>
      <c r="L879" s="123"/>
      <c r="M879" s="123"/>
      <c r="N879" s="123"/>
      <c r="O879" s="123"/>
    </row>
    <row r="880" ht="15.75" customHeight="1">
      <c r="A880" s="57" t="str">
        <f>Def_SecSub!$A$378</f>
        <v>SI-12C1</v>
      </c>
      <c r="B880" s="57" t="str">
        <f>Def_Equipamentos!$C$8</f>
        <v>DI-BPMRFFE</v>
      </c>
      <c r="C880" s="6">
        <v>2.0</v>
      </c>
      <c r="D880" s="58" t="str">
        <f t="shared" si="1"/>
        <v>SI-12C1:DI-BPMRFFE-2</v>
      </c>
      <c r="E880" s="57" t="str">
        <f>Def_Locais_Racks_Trechos!$A$14</f>
        <v>IA-12RaBPM</v>
      </c>
      <c r="F880" s="58" t="str">
        <f t="array" ref="F880">INDEX(Def_Locais_Racks_Trechos!$B$2:$B$1019, MATCH(E880, Def_Locais_Racks_Trechos!$A$2:$A$1019, 0), 1)</f>
        <v>Sala Racks 12</v>
      </c>
      <c r="G880" s="123"/>
      <c r="H880" s="123"/>
      <c r="I880" s="123"/>
      <c r="J880" s="123"/>
      <c r="K880" s="123"/>
      <c r="L880" s="123"/>
      <c r="M880" s="123"/>
      <c r="N880" s="123"/>
      <c r="O880" s="123"/>
    </row>
    <row r="881" ht="15.75" customHeight="1">
      <c r="A881" s="57" t="str">
        <f>Def_SecSub!$A$379</f>
        <v>SI-12C2</v>
      </c>
      <c r="B881" s="57" t="str">
        <f>Def_Equipamentos!$C$8</f>
        <v>DI-BPMRFFE</v>
      </c>
      <c r="C881" s="49"/>
      <c r="D881" s="58" t="str">
        <f t="shared" si="1"/>
        <v>SI-12C2:DI-BPMRFFE</v>
      </c>
      <c r="E881" s="57" t="str">
        <f>Def_Locais_Racks_Trechos!$A$14</f>
        <v>IA-12RaBPM</v>
      </c>
      <c r="F881" s="58" t="str">
        <f t="array" ref="F881">INDEX(Def_Locais_Racks_Trechos!$B$2:$B$1019, MATCH(E881, Def_Locais_Racks_Trechos!$A$2:$A$1019, 0), 1)</f>
        <v>Sala Racks 12</v>
      </c>
      <c r="G881" s="123"/>
      <c r="H881" s="123"/>
      <c r="I881" s="123"/>
      <c r="J881" s="123"/>
      <c r="K881" s="123"/>
      <c r="L881" s="123"/>
      <c r="M881" s="123"/>
      <c r="N881" s="123"/>
      <c r="O881" s="123"/>
    </row>
    <row r="882" ht="15.75" customHeight="1">
      <c r="A882" s="57" t="str">
        <f>Def_SecSub!$A$380</f>
        <v>SI-12C3</v>
      </c>
      <c r="B882" s="57" t="str">
        <f>Def_Equipamentos!$C$8</f>
        <v>DI-BPMRFFE</v>
      </c>
      <c r="C882" s="6">
        <v>1.0</v>
      </c>
      <c r="D882" s="58" t="str">
        <f t="shared" si="1"/>
        <v>SI-12C3:DI-BPMRFFE-1</v>
      </c>
      <c r="E882" s="57" t="str">
        <f>Def_Locais_Racks_Trechos!$A$14</f>
        <v>IA-12RaBPM</v>
      </c>
      <c r="F882" s="58" t="str">
        <f t="array" ref="F882">INDEX(Def_Locais_Racks_Trechos!$B$2:$B$1019, MATCH(E882, Def_Locais_Racks_Trechos!$A$2:$A$1019, 0), 1)</f>
        <v>Sala Racks 12</v>
      </c>
      <c r="G882" s="123"/>
      <c r="H882" s="123"/>
      <c r="I882" s="123"/>
      <c r="J882" s="123"/>
      <c r="K882" s="123"/>
      <c r="L882" s="123"/>
      <c r="M882" s="123"/>
      <c r="N882" s="123"/>
      <c r="O882" s="123"/>
    </row>
    <row r="883" ht="15.75" customHeight="1">
      <c r="A883" s="57" t="str">
        <f>Def_SecSub!$A$380</f>
        <v>SI-12C3</v>
      </c>
      <c r="B883" s="57" t="str">
        <f>Def_Equipamentos!$C$8</f>
        <v>DI-BPMRFFE</v>
      </c>
      <c r="C883" s="6">
        <v>2.0</v>
      </c>
      <c r="D883" s="58" t="str">
        <f t="shared" si="1"/>
        <v>SI-12C3:DI-BPMRFFE-2</v>
      </c>
      <c r="E883" s="57" t="str">
        <f>Def_Locais_Racks_Trechos!$A$14</f>
        <v>IA-12RaBPM</v>
      </c>
      <c r="F883" s="58" t="str">
        <f t="array" ref="F883">INDEX(Def_Locais_Racks_Trechos!$B$2:$B$1019, MATCH(E883, Def_Locais_Racks_Trechos!$A$2:$A$1019, 0), 1)</f>
        <v>Sala Racks 12</v>
      </c>
      <c r="G883" s="123"/>
      <c r="H883" s="123"/>
      <c r="I883" s="123"/>
      <c r="J883" s="123"/>
      <c r="K883" s="123"/>
      <c r="L883" s="123"/>
      <c r="M883" s="123"/>
      <c r="N883" s="123"/>
      <c r="O883" s="123"/>
    </row>
    <row r="884" ht="15.75" customHeight="1">
      <c r="A884" s="57" t="str">
        <f>Def_SecSub!$A$381</f>
        <v>SI-12C4</v>
      </c>
      <c r="B884" s="57" t="str">
        <f>Def_Equipamentos!$C$8</f>
        <v>DI-BPMRFFE</v>
      </c>
      <c r="C884" s="49"/>
      <c r="D884" s="58" t="str">
        <f t="shared" si="1"/>
        <v>SI-12C4:DI-BPMRFFE</v>
      </c>
      <c r="E884" s="57" t="str">
        <f>Def_Locais_Racks_Trechos!$A$14</f>
        <v>IA-12RaBPM</v>
      </c>
      <c r="F884" s="58" t="str">
        <f t="array" ref="F884">INDEX(Def_Locais_Racks_Trechos!$B$2:$B$1019, MATCH(E884, Def_Locais_Racks_Trechos!$A$2:$A$1019, 0), 1)</f>
        <v>Sala Racks 12</v>
      </c>
      <c r="G884" s="123"/>
      <c r="H884" s="123"/>
      <c r="I884" s="123"/>
      <c r="J884" s="123"/>
      <c r="K884" s="123"/>
      <c r="L884" s="123"/>
      <c r="M884" s="123"/>
      <c r="N884" s="123"/>
      <c r="O884" s="123"/>
    </row>
    <row r="885" ht="15.75" customHeight="1">
      <c r="A885" s="57" t="str">
        <f>Def_SecSub!$A$382</f>
        <v>SI-12M1</v>
      </c>
      <c r="B885" s="57" t="str">
        <f>Def_Equipamentos!$C$8</f>
        <v>DI-BPMRFFE</v>
      </c>
      <c r="C885" s="49"/>
      <c r="D885" s="58" t="str">
        <f t="shared" si="1"/>
        <v>SI-12M1:DI-BPMRFFE</v>
      </c>
      <c r="E885" s="57" t="str">
        <f>Def_Locais_Racks_Trechos!$A$14</f>
        <v>IA-12RaBPM</v>
      </c>
      <c r="F885" s="58" t="str">
        <f t="array" ref="F885">INDEX(Def_Locais_Racks_Trechos!$B$2:$B$1019, MATCH(E885, Def_Locais_Racks_Trechos!$A$2:$A$1019, 0), 1)</f>
        <v>Sala Racks 12</v>
      </c>
      <c r="G885" s="123"/>
      <c r="H885" s="123"/>
      <c r="I885" s="123"/>
      <c r="J885" s="123"/>
      <c r="K885" s="123"/>
      <c r="L885" s="123"/>
      <c r="M885" s="123"/>
      <c r="N885" s="123"/>
      <c r="O885" s="123"/>
    </row>
    <row r="886" ht="15.75" customHeight="1">
      <c r="A886" s="57" t="str">
        <f>Def_SecSub!$A$383</f>
        <v>SI-12M2</v>
      </c>
      <c r="B886" s="57" t="str">
        <f>Def_Equipamentos!$C$8</f>
        <v>DI-BPMRFFE</v>
      </c>
      <c r="C886" s="49"/>
      <c r="D886" s="58" t="str">
        <f t="shared" si="1"/>
        <v>SI-12M2:DI-BPMRFFE</v>
      </c>
      <c r="E886" s="57" t="str">
        <f>Def_Locais_Racks_Trechos!$A$14</f>
        <v>IA-12RaBPM</v>
      </c>
      <c r="F886" s="58" t="str">
        <f t="array" ref="F886">INDEX(Def_Locais_Racks_Trechos!$B$2:$B$1019, MATCH(E886, Def_Locais_Racks_Trechos!$A$2:$A$1019, 0), 1)</f>
        <v>Sala Racks 12</v>
      </c>
      <c r="G886" s="123"/>
      <c r="H886" s="123"/>
      <c r="I886" s="123"/>
      <c r="J886" s="123"/>
      <c r="K886" s="123"/>
      <c r="L886" s="123"/>
      <c r="M886" s="123"/>
      <c r="N886" s="123"/>
      <c r="O886" s="123"/>
    </row>
    <row r="887" ht="15.75" customHeight="1">
      <c r="A887" s="57" t="str">
        <f>Def_SecSub!$A$384</f>
        <v>SI-13C1</v>
      </c>
      <c r="B887" s="57" t="str">
        <f>Def_Equipamentos!$C$8</f>
        <v>DI-BPMRFFE</v>
      </c>
      <c r="C887" s="6">
        <v>1.0</v>
      </c>
      <c r="D887" s="58" t="str">
        <f t="shared" si="1"/>
        <v>SI-13C1:DI-BPMRFFE-1</v>
      </c>
      <c r="E887" s="57" t="str">
        <f>Def_Locais_Racks_Trechos!$A$15</f>
        <v>IA-13RaBPM</v>
      </c>
      <c r="F887" s="58" t="str">
        <f t="array" ref="F887">INDEX(Def_Locais_Racks_Trechos!$B$2:$B$1019, MATCH(E887, Def_Locais_Racks_Trechos!$A$2:$A$1019, 0), 1)</f>
        <v>Sala Racks 13</v>
      </c>
      <c r="G887" s="123"/>
      <c r="H887" s="123"/>
      <c r="I887" s="123"/>
      <c r="J887" s="123"/>
      <c r="K887" s="123"/>
      <c r="L887" s="123"/>
      <c r="M887" s="123"/>
      <c r="N887" s="123"/>
      <c r="O887" s="123"/>
    </row>
    <row r="888" ht="15.75" customHeight="1">
      <c r="A888" s="57" t="str">
        <f>Def_SecSub!$A$384</f>
        <v>SI-13C1</v>
      </c>
      <c r="B888" s="57" t="str">
        <f>Def_Equipamentos!$C$8</f>
        <v>DI-BPMRFFE</v>
      </c>
      <c r="C888" s="6">
        <v>2.0</v>
      </c>
      <c r="D888" s="58" t="str">
        <f t="shared" si="1"/>
        <v>SI-13C1:DI-BPMRFFE-2</v>
      </c>
      <c r="E888" s="57" t="str">
        <f>Def_Locais_Racks_Trechos!$A$15</f>
        <v>IA-13RaBPM</v>
      </c>
      <c r="F888" s="58" t="str">
        <f t="array" ref="F888">INDEX(Def_Locais_Racks_Trechos!$B$2:$B$1019, MATCH(E888, Def_Locais_Racks_Trechos!$A$2:$A$1019, 0), 1)</f>
        <v>Sala Racks 13</v>
      </c>
      <c r="G888" s="123"/>
      <c r="H888" s="123"/>
      <c r="I888" s="123"/>
      <c r="J888" s="123"/>
      <c r="K888" s="123"/>
      <c r="L888" s="123"/>
      <c r="M888" s="123"/>
      <c r="N888" s="123"/>
      <c r="O888" s="123"/>
    </row>
    <row r="889" ht="15.75" customHeight="1">
      <c r="A889" s="57" t="str">
        <f>Def_SecSub!$A$385</f>
        <v>SI-13C2</v>
      </c>
      <c r="B889" s="57" t="str">
        <f>Def_Equipamentos!$C$8</f>
        <v>DI-BPMRFFE</v>
      </c>
      <c r="C889" s="49"/>
      <c r="D889" s="58" t="str">
        <f t="shared" si="1"/>
        <v>SI-13C2:DI-BPMRFFE</v>
      </c>
      <c r="E889" s="57" t="str">
        <f>Def_Locais_Racks_Trechos!$A$15</f>
        <v>IA-13RaBPM</v>
      </c>
      <c r="F889" s="58" t="str">
        <f t="array" ref="F889">INDEX(Def_Locais_Racks_Trechos!$B$2:$B$1019, MATCH(E889, Def_Locais_Racks_Trechos!$A$2:$A$1019, 0), 1)</f>
        <v>Sala Racks 13</v>
      </c>
      <c r="G889" s="123"/>
      <c r="H889" s="123"/>
      <c r="I889" s="123"/>
      <c r="J889" s="123"/>
      <c r="K889" s="123"/>
      <c r="L889" s="123"/>
      <c r="M889" s="123"/>
      <c r="N889" s="123"/>
      <c r="O889" s="123"/>
    </row>
    <row r="890" ht="15.75" customHeight="1">
      <c r="A890" s="57" t="str">
        <f>Def_SecSub!$A$386</f>
        <v>SI-13C3</v>
      </c>
      <c r="B890" s="57" t="str">
        <f>Def_Equipamentos!$C$8</f>
        <v>DI-BPMRFFE</v>
      </c>
      <c r="C890" s="6">
        <v>1.0</v>
      </c>
      <c r="D890" s="58" t="str">
        <f t="shared" si="1"/>
        <v>SI-13C3:DI-BPMRFFE-1</v>
      </c>
      <c r="E890" s="57" t="str">
        <f>Def_Locais_Racks_Trechos!$A$15</f>
        <v>IA-13RaBPM</v>
      </c>
      <c r="F890" s="58" t="str">
        <f t="array" ref="F890">INDEX(Def_Locais_Racks_Trechos!$B$2:$B$1019, MATCH(E890, Def_Locais_Racks_Trechos!$A$2:$A$1019, 0), 1)</f>
        <v>Sala Racks 13</v>
      </c>
      <c r="G890" s="123"/>
      <c r="H890" s="123"/>
      <c r="I890" s="123"/>
      <c r="J890" s="123"/>
      <c r="K890" s="123"/>
      <c r="L890" s="123"/>
      <c r="M890" s="123"/>
      <c r="N890" s="123"/>
      <c r="O890" s="123"/>
    </row>
    <row r="891" ht="15.75" customHeight="1">
      <c r="A891" s="57" t="str">
        <f>Def_SecSub!$A$386</f>
        <v>SI-13C3</v>
      </c>
      <c r="B891" s="57" t="str">
        <f>Def_Equipamentos!$C$8</f>
        <v>DI-BPMRFFE</v>
      </c>
      <c r="C891" s="6">
        <v>2.0</v>
      </c>
      <c r="D891" s="58" t="str">
        <f t="shared" si="1"/>
        <v>SI-13C3:DI-BPMRFFE-2</v>
      </c>
      <c r="E891" s="57" t="str">
        <f>Def_Locais_Racks_Trechos!$A$15</f>
        <v>IA-13RaBPM</v>
      </c>
      <c r="F891" s="58" t="str">
        <f t="array" ref="F891">INDEX(Def_Locais_Racks_Trechos!$B$2:$B$1019, MATCH(E891, Def_Locais_Racks_Trechos!$A$2:$A$1019, 0), 1)</f>
        <v>Sala Racks 13</v>
      </c>
      <c r="G891" s="123"/>
      <c r="H891" s="123"/>
      <c r="I891" s="123"/>
      <c r="J891" s="123"/>
      <c r="K891" s="123"/>
      <c r="L891" s="123"/>
      <c r="M891" s="123"/>
      <c r="N891" s="123"/>
      <c r="O891" s="123"/>
    </row>
    <row r="892" ht="15.75" customHeight="1">
      <c r="A892" s="57" t="str">
        <f>Def_SecSub!$A$387</f>
        <v>SI-13C4</v>
      </c>
      <c r="B892" s="57" t="str">
        <f>Def_Equipamentos!$C$8</f>
        <v>DI-BPMRFFE</v>
      </c>
      <c r="C892" s="49"/>
      <c r="D892" s="58" t="str">
        <f t="shared" si="1"/>
        <v>SI-13C4:DI-BPMRFFE</v>
      </c>
      <c r="E892" s="57" t="str">
        <f>Def_Locais_Racks_Trechos!$A$15</f>
        <v>IA-13RaBPM</v>
      </c>
      <c r="F892" s="58" t="str">
        <f t="array" ref="F892">INDEX(Def_Locais_Racks_Trechos!$B$2:$B$1019, MATCH(E892, Def_Locais_Racks_Trechos!$A$2:$A$1019, 0), 1)</f>
        <v>Sala Racks 13</v>
      </c>
      <c r="G892" s="123"/>
      <c r="H892" s="123"/>
      <c r="I892" s="123"/>
      <c r="J892" s="123"/>
      <c r="K892" s="123"/>
      <c r="L892" s="123"/>
      <c r="M892" s="123"/>
      <c r="N892" s="123"/>
      <c r="O892" s="123"/>
    </row>
    <row r="893" ht="15.75" customHeight="1">
      <c r="A893" s="57" t="str">
        <f>Def_SecSub!$A$388</f>
        <v>SI-13M1</v>
      </c>
      <c r="B893" s="57" t="str">
        <f>Def_Equipamentos!$C$8</f>
        <v>DI-BPMRFFE</v>
      </c>
      <c r="C893" s="49"/>
      <c r="D893" s="58" t="str">
        <f t="shared" si="1"/>
        <v>SI-13M1:DI-BPMRFFE</v>
      </c>
      <c r="E893" s="57" t="str">
        <f>Def_Locais_Racks_Trechos!$A$15</f>
        <v>IA-13RaBPM</v>
      </c>
      <c r="F893" s="58" t="str">
        <f t="array" ref="F893">INDEX(Def_Locais_Racks_Trechos!$B$2:$B$1019, MATCH(E893, Def_Locais_Racks_Trechos!$A$2:$A$1019, 0), 1)</f>
        <v>Sala Racks 13</v>
      </c>
      <c r="G893" s="123"/>
      <c r="H893" s="123"/>
      <c r="I893" s="123"/>
      <c r="J893" s="123"/>
      <c r="K893" s="123"/>
      <c r="L893" s="123"/>
      <c r="M893" s="123"/>
      <c r="N893" s="123"/>
      <c r="O893" s="123"/>
    </row>
    <row r="894" ht="15.75" customHeight="1">
      <c r="A894" s="57" t="str">
        <f>Def_SecSub!$A$389</f>
        <v>SI-13M2</v>
      </c>
      <c r="B894" s="57" t="str">
        <f>Def_Equipamentos!$C$8</f>
        <v>DI-BPMRFFE</v>
      </c>
      <c r="C894" s="49"/>
      <c r="D894" s="58" t="str">
        <f t="shared" si="1"/>
        <v>SI-13M2:DI-BPMRFFE</v>
      </c>
      <c r="E894" s="57" t="str">
        <f>Def_Locais_Racks_Trechos!$A$15</f>
        <v>IA-13RaBPM</v>
      </c>
      <c r="F894" s="58" t="str">
        <f t="array" ref="F894">INDEX(Def_Locais_Racks_Trechos!$B$2:$B$1019, MATCH(E894, Def_Locais_Racks_Trechos!$A$2:$A$1019, 0), 1)</f>
        <v>Sala Racks 13</v>
      </c>
      <c r="G894" s="123"/>
      <c r="H894" s="123"/>
      <c r="I894" s="123"/>
      <c r="J894" s="123"/>
      <c r="K894" s="123"/>
      <c r="L894" s="123"/>
      <c r="M894" s="123"/>
      <c r="N894" s="123"/>
      <c r="O894" s="123"/>
    </row>
    <row r="895" ht="15.75" customHeight="1">
      <c r="A895" s="57" t="str">
        <f>Def_SecSub!$A$390</f>
        <v>SI-14C1</v>
      </c>
      <c r="B895" s="57" t="str">
        <f>Def_Equipamentos!$C$8</f>
        <v>DI-BPMRFFE</v>
      </c>
      <c r="C895" s="6">
        <v>1.0</v>
      </c>
      <c r="D895" s="58" t="str">
        <f t="shared" si="1"/>
        <v>SI-14C1:DI-BPMRFFE-1</v>
      </c>
      <c r="E895" s="57" t="str">
        <f>Def_Locais_Racks_Trechos!$A$16</f>
        <v>IA-14RaBPM</v>
      </c>
      <c r="F895" s="58" t="str">
        <f t="array" ref="F895">INDEX(Def_Locais_Racks_Trechos!$B$2:$B$1019, MATCH(E895, Def_Locais_Racks_Trechos!$A$2:$A$1019, 0), 1)</f>
        <v>Sala Racks 14</v>
      </c>
      <c r="G895" s="123"/>
      <c r="H895" s="123"/>
      <c r="I895" s="123"/>
      <c r="J895" s="123"/>
      <c r="K895" s="123"/>
      <c r="L895" s="123"/>
      <c r="M895" s="123"/>
      <c r="N895" s="123"/>
      <c r="O895" s="123"/>
    </row>
    <row r="896" ht="15.75" customHeight="1">
      <c r="A896" s="57" t="str">
        <f>Def_SecSub!$A$390</f>
        <v>SI-14C1</v>
      </c>
      <c r="B896" s="57" t="str">
        <f>Def_Equipamentos!$C$8</f>
        <v>DI-BPMRFFE</v>
      </c>
      <c r="C896" s="6">
        <v>2.0</v>
      </c>
      <c r="D896" s="58" t="str">
        <f t="shared" si="1"/>
        <v>SI-14C1:DI-BPMRFFE-2</v>
      </c>
      <c r="E896" s="57" t="str">
        <f>Def_Locais_Racks_Trechos!$A$16</f>
        <v>IA-14RaBPM</v>
      </c>
      <c r="F896" s="58" t="str">
        <f t="array" ref="F896">INDEX(Def_Locais_Racks_Trechos!$B$2:$B$1019, MATCH(E896, Def_Locais_Racks_Trechos!$A$2:$A$1019, 0), 1)</f>
        <v>Sala Racks 14</v>
      </c>
      <c r="G896" s="123"/>
      <c r="H896" s="123"/>
      <c r="I896" s="123"/>
      <c r="J896" s="123"/>
      <c r="K896" s="123"/>
      <c r="L896" s="123"/>
      <c r="M896" s="123"/>
      <c r="N896" s="123"/>
      <c r="O896" s="123"/>
    </row>
    <row r="897" ht="15.75" customHeight="1">
      <c r="A897" s="57" t="str">
        <f>Def_SecSub!$A$391</f>
        <v>SI-14C2</v>
      </c>
      <c r="B897" s="57" t="str">
        <f>Def_Equipamentos!$C$8</f>
        <v>DI-BPMRFFE</v>
      </c>
      <c r="C897" s="49"/>
      <c r="D897" s="58" t="str">
        <f t="shared" si="1"/>
        <v>SI-14C2:DI-BPMRFFE</v>
      </c>
      <c r="E897" s="57" t="str">
        <f>Def_Locais_Racks_Trechos!$A$16</f>
        <v>IA-14RaBPM</v>
      </c>
      <c r="F897" s="58" t="str">
        <f t="array" ref="F897">INDEX(Def_Locais_Racks_Trechos!$B$2:$B$1019, MATCH(E897, Def_Locais_Racks_Trechos!$A$2:$A$1019, 0), 1)</f>
        <v>Sala Racks 14</v>
      </c>
      <c r="G897" s="123"/>
      <c r="H897" s="123"/>
      <c r="I897" s="123"/>
      <c r="J897" s="123"/>
      <c r="K897" s="123"/>
      <c r="L897" s="123"/>
      <c r="M897" s="123"/>
      <c r="N897" s="123"/>
      <c r="O897" s="123"/>
    </row>
    <row r="898" ht="15.75" customHeight="1">
      <c r="A898" s="57" t="str">
        <f>Def_SecSub!$A$392</f>
        <v>SI-14C3</v>
      </c>
      <c r="B898" s="57" t="str">
        <f>Def_Equipamentos!$C$8</f>
        <v>DI-BPMRFFE</v>
      </c>
      <c r="C898" s="6">
        <v>1.0</v>
      </c>
      <c r="D898" s="58" t="str">
        <f t="shared" si="1"/>
        <v>SI-14C3:DI-BPMRFFE-1</v>
      </c>
      <c r="E898" s="57" t="str">
        <f>Def_Locais_Racks_Trechos!$A$16</f>
        <v>IA-14RaBPM</v>
      </c>
      <c r="F898" s="58" t="str">
        <f t="array" ref="F898">INDEX(Def_Locais_Racks_Trechos!$B$2:$B$1019, MATCH(E898, Def_Locais_Racks_Trechos!$A$2:$A$1019, 0), 1)</f>
        <v>Sala Racks 14</v>
      </c>
      <c r="G898" s="123"/>
      <c r="H898" s="123"/>
      <c r="I898" s="123"/>
      <c r="J898" s="123"/>
      <c r="K898" s="123"/>
      <c r="L898" s="123"/>
      <c r="M898" s="123"/>
      <c r="N898" s="123"/>
      <c r="O898" s="123"/>
    </row>
    <row r="899" ht="15.75" customHeight="1">
      <c r="A899" s="57" t="str">
        <f>Def_SecSub!$A$392</f>
        <v>SI-14C3</v>
      </c>
      <c r="B899" s="57" t="str">
        <f>Def_Equipamentos!$C$8</f>
        <v>DI-BPMRFFE</v>
      </c>
      <c r="C899" s="6">
        <v>2.0</v>
      </c>
      <c r="D899" s="58" t="str">
        <f t="shared" si="1"/>
        <v>SI-14C3:DI-BPMRFFE-2</v>
      </c>
      <c r="E899" s="57" t="str">
        <f>Def_Locais_Racks_Trechos!$A$16</f>
        <v>IA-14RaBPM</v>
      </c>
      <c r="F899" s="58" t="str">
        <f t="array" ref="F899">INDEX(Def_Locais_Racks_Trechos!$B$2:$B$1019, MATCH(E899, Def_Locais_Racks_Trechos!$A$2:$A$1019, 0), 1)</f>
        <v>Sala Racks 14</v>
      </c>
      <c r="G899" s="123"/>
      <c r="H899" s="123"/>
      <c r="I899" s="123"/>
      <c r="J899" s="123"/>
      <c r="K899" s="123"/>
      <c r="L899" s="123"/>
      <c r="M899" s="123"/>
      <c r="N899" s="123"/>
      <c r="O899" s="123"/>
    </row>
    <row r="900" ht="15.75" customHeight="1">
      <c r="A900" s="57" t="str">
        <f>Def_SecSub!$A$393</f>
        <v>SI-14C4</v>
      </c>
      <c r="B900" s="57" t="str">
        <f>Def_Equipamentos!$C$8</f>
        <v>DI-BPMRFFE</v>
      </c>
      <c r="C900" s="49"/>
      <c r="D900" s="58" t="str">
        <f t="shared" si="1"/>
        <v>SI-14C4:DI-BPMRFFE</v>
      </c>
      <c r="E900" s="57" t="str">
        <f>Def_Locais_Racks_Trechos!$A$16</f>
        <v>IA-14RaBPM</v>
      </c>
      <c r="F900" s="58" t="str">
        <f t="array" ref="F900">INDEX(Def_Locais_Racks_Trechos!$B$2:$B$1019, MATCH(E900, Def_Locais_Racks_Trechos!$A$2:$A$1019, 0), 1)</f>
        <v>Sala Racks 14</v>
      </c>
      <c r="G900" s="123"/>
      <c r="H900" s="123"/>
      <c r="I900" s="123"/>
      <c r="J900" s="123"/>
      <c r="K900" s="123"/>
      <c r="L900" s="123"/>
      <c r="M900" s="123"/>
      <c r="N900" s="123"/>
      <c r="O900" s="123"/>
    </row>
    <row r="901" ht="15.75" customHeight="1">
      <c r="A901" s="57" t="str">
        <f>Def_SecSub!$A$394</f>
        <v>SI-14M1</v>
      </c>
      <c r="B901" s="57" t="str">
        <f>Def_Equipamentos!$C$8</f>
        <v>DI-BPMRFFE</v>
      </c>
      <c r="C901" s="49"/>
      <c r="D901" s="58" t="str">
        <f t="shared" si="1"/>
        <v>SI-14M1:DI-BPMRFFE</v>
      </c>
      <c r="E901" s="57" t="str">
        <f>Def_Locais_Racks_Trechos!$A$16</f>
        <v>IA-14RaBPM</v>
      </c>
      <c r="F901" s="58" t="str">
        <f t="array" ref="F901">INDEX(Def_Locais_Racks_Trechos!$B$2:$B$1019, MATCH(E901, Def_Locais_Racks_Trechos!$A$2:$A$1019, 0), 1)</f>
        <v>Sala Racks 14</v>
      </c>
      <c r="G901" s="123"/>
      <c r="H901" s="123"/>
      <c r="I901" s="123"/>
      <c r="J901" s="123"/>
      <c r="K901" s="123"/>
      <c r="L901" s="123"/>
      <c r="M901" s="123"/>
      <c r="N901" s="123"/>
      <c r="O901" s="123"/>
    </row>
    <row r="902" ht="15.75" customHeight="1">
      <c r="A902" s="57" t="str">
        <f>Def_SecSub!$A$395</f>
        <v>SI-14M2</v>
      </c>
      <c r="B902" s="57" t="str">
        <f>Def_Equipamentos!$C$8</f>
        <v>DI-BPMRFFE</v>
      </c>
      <c r="C902" s="49"/>
      <c r="D902" s="58" t="str">
        <f t="shared" si="1"/>
        <v>SI-14M2:DI-BPMRFFE</v>
      </c>
      <c r="E902" s="57" t="str">
        <f>Def_Locais_Racks_Trechos!$A$16</f>
        <v>IA-14RaBPM</v>
      </c>
      <c r="F902" s="58" t="str">
        <f t="array" ref="F902">INDEX(Def_Locais_Racks_Trechos!$B$2:$B$1019, MATCH(E902, Def_Locais_Racks_Trechos!$A$2:$A$1019, 0), 1)</f>
        <v>Sala Racks 14</v>
      </c>
      <c r="G902" s="123"/>
      <c r="H902" s="123"/>
      <c r="I902" s="123"/>
      <c r="J902" s="123"/>
      <c r="K902" s="123"/>
      <c r="L902" s="123"/>
      <c r="M902" s="123"/>
      <c r="N902" s="123"/>
      <c r="O902" s="123"/>
    </row>
    <row r="903" ht="15.75" customHeight="1">
      <c r="A903" s="57" t="str">
        <f>Def_SecSub!$A$396</f>
        <v>SI-15C1</v>
      </c>
      <c r="B903" s="57" t="str">
        <f>Def_Equipamentos!$C$8</f>
        <v>DI-BPMRFFE</v>
      </c>
      <c r="C903" s="6">
        <v>1.0</v>
      </c>
      <c r="D903" s="58" t="str">
        <f t="shared" si="1"/>
        <v>SI-15C1:DI-BPMRFFE-1</v>
      </c>
      <c r="E903" s="57" t="str">
        <f>Def_Locais_Racks_Trechos!$A$17</f>
        <v>IA-15RaBPM</v>
      </c>
      <c r="F903" s="58" t="str">
        <f t="array" ref="F903">INDEX(Def_Locais_Racks_Trechos!$B$2:$B$1019, MATCH(E903, Def_Locais_Racks_Trechos!$A$2:$A$1019, 0), 1)</f>
        <v>Sala Racks 15</v>
      </c>
      <c r="G903" s="123"/>
      <c r="H903" s="123"/>
      <c r="I903" s="123"/>
      <c r="J903" s="123"/>
      <c r="K903" s="123"/>
      <c r="L903" s="123"/>
      <c r="M903" s="123"/>
      <c r="N903" s="123"/>
      <c r="O903" s="123"/>
    </row>
    <row r="904" ht="15.75" customHeight="1">
      <c r="A904" s="57" t="str">
        <f>Def_SecSub!$A$396</f>
        <v>SI-15C1</v>
      </c>
      <c r="B904" s="57" t="str">
        <f>Def_Equipamentos!$C$8</f>
        <v>DI-BPMRFFE</v>
      </c>
      <c r="C904" s="6">
        <v>2.0</v>
      </c>
      <c r="D904" s="58" t="str">
        <f t="shared" si="1"/>
        <v>SI-15C1:DI-BPMRFFE-2</v>
      </c>
      <c r="E904" s="57" t="str">
        <f>Def_Locais_Racks_Trechos!$A$17</f>
        <v>IA-15RaBPM</v>
      </c>
      <c r="F904" s="58" t="str">
        <f t="array" ref="F904">INDEX(Def_Locais_Racks_Trechos!$B$2:$B$1019, MATCH(E904, Def_Locais_Racks_Trechos!$A$2:$A$1019, 0), 1)</f>
        <v>Sala Racks 15</v>
      </c>
      <c r="G904" s="123"/>
      <c r="H904" s="123"/>
      <c r="I904" s="123"/>
      <c r="J904" s="123"/>
      <c r="K904" s="123"/>
      <c r="L904" s="123"/>
      <c r="M904" s="123"/>
      <c r="N904" s="123"/>
      <c r="O904" s="123"/>
    </row>
    <row r="905" ht="15.75" customHeight="1">
      <c r="A905" s="57" t="str">
        <f>Def_SecSub!$A$397</f>
        <v>SI-15C2</v>
      </c>
      <c r="B905" s="57" t="str">
        <f>Def_Equipamentos!$C$8</f>
        <v>DI-BPMRFFE</v>
      </c>
      <c r="C905" s="49"/>
      <c r="D905" s="58" t="str">
        <f t="shared" si="1"/>
        <v>SI-15C2:DI-BPMRFFE</v>
      </c>
      <c r="E905" s="57" t="str">
        <f>Def_Locais_Racks_Trechos!$A$17</f>
        <v>IA-15RaBPM</v>
      </c>
      <c r="F905" s="58" t="str">
        <f t="array" ref="F905">INDEX(Def_Locais_Racks_Trechos!$B$2:$B$1019, MATCH(E905, Def_Locais_Racks_Trechos!$A$2:$A$1019, 0), 1)</f>
        <v>Sala Racks 15</v>
      </c>
      <c r="G905" s="123"/>
      <c r="H905" s="123"/>
      <c r="I905" s="123"/>
      <c r="J905" s="123"/>
      <c r="K905" s="123"/>
      <c r="L905" s="123"/>
      <c r="M905" s="123"/>
      <c r="N905" s="123"/>
      <c r="O905" s="123"/>
    </row>
    <row r="906" ht="15.75" customHeight="1">
      <c r="A906" s="57" t="str">
        <f>Def_SecSub!$A$398</f>
        <v>SI-15C3</v>
      </c>
      <c r="B906" s="57" t="str">
        <f>Def_Equipamentos!$C$8</f>
        <v>DI-BPMRFFE</v>
      </c>
      <c r="C906" s="6">
        <v>1.0</v>
      </c>
      <c r="D906" s="58" t="str">
        <f t="shared" si="1"/>
        <v>SI-15C3:DI-BPMRFFE-1</v>
      </c>
      <c r="E906" s="57" t="str">
        <f>Def_Locais_Racks_Trechos!$A$17</f>
        <v>IA-15RaBPM</v>
      </c>
      <c r="F906" s="58" t="str">
        <f t="array" ref="F906">INDEX(Def_Locais_Racks_Trechos!$B$2:$B$1019, MATCH(E906, Def_Locais_Racks_Trechos!$A$2:$A$1019, 0), 1)</f>
        <v>Sala Racks 15</v>
      </c>
      <c r="G906" s="123"/>
      <c r="H906" s="123"/>
      <c r="I906" s="123"/>
      <c r="J906" s="123"/>
      <c r="K906" s="123"/>
      <c r="L906" s="123"/>
      <c r="M906" s="123"/>
      <c r="N906" s="123"/>
      <c r="O906" s="123"/>
    </row>
    <row r="907" ht="15.75" customHeight="1">
      <c r="A907" s="57" t="str">
        <f>Def_SecSub!$A$398</f>
        <v>SI-15C3</v>
      </c>
      <c r="B907" s="57" t="str">
        <f>Def_Equipamentos!$C$8</f>
        <v>DI-BPMRFFE</v>
      </c>
      <c r="C907" s="6">
        <v>2.0</v>
      </c>
      <c r="D907" s="58" t="str">
        <f t="shared" si="1"/>
        <v>SI-15C3:DI-BPMRFFE-2</v>
      </c>
      <c r="E907" s="57" t="str">
        <f>Def_Locais_Racks_Trechos!$A$17</f>
        <v>IA-15RaBPM</v>
      </c>
      <c r="F907" s="58" t="str">
        <f t="array" ref="F907">INDEX(Def_Locais_Racks_Trechos!$B$2:$B$1019, MATCH(E907, Def_Locais_Racks_Trechos!$A$2:$A$1019, 0), 1)</f>
        <v>Sala Racks 15</v>
      </c>
      <c r="G907" s="123"/>
      <c r="H907" s="123"/>
      <c r="I907" s="123"/>
      <c r="J907" s="123"/>
      <c r="K907" s="123"/>
      <c r="L907" s="123"/>
      <c r="M907" s="123"/>
      <c r="N907" s="123"/>
      <c r="O907" s="123"/>
    </row>
    <row r="908" ht="15.75" customHeight="1">
      <c r="A908" s="57" t="str">
        <f>Def_SecSub!$A$399</f>
        <v>SI-15C4</v>
      </c>
      <c r="B908" s="57" t="str">
        <f>Def_Equipamentos!$C$8</f>
        <v>DI-BPMRFFE</v>
      </c>
      <c r="C908" s="49"/>
      <c r="D908" s="58" t="str">
        <f t="shared" si="1"/>
        <v>SI-15C4:DI-BPMRFFE</v>
      </c>
      <c r="E908" s="57" t="str">
        <f>Def_Locais_Racks_Trechos!$A$17</f>
        <v>IA-15RaBPM</v>
      </c>
      <c r="F908" s="58" t="str">
        <f t="array" ref="F908">INDEX(Def_Locais_Racks_Trechos!$B$2:$B$1019, MATCH(E908, Def_Locais_Racks_Trechos!$A$2:$A$1019, 0), 1)</f>
        <v>Sala Racks 15</v>
      </c>
      <c r="G908" s="123"/>
      <c r="H908" s="123"/>
      <c r="I908" s="123"/>
      <c r="J908" s="123"/>
      <c r="K908" s="123"/>
      <c r="L908" s="123"/>
      <c r="M908" s="123"/>
      <c r="N908" s="123"/>
      <c r="O908" s="123"/>
    </row>
    <row r="909" ht="15.75" customHeight="1">
      <c r="A909" s="57" t="str">
        <f>Def_SecSub!$A$400</f>
        <v>SI-15M1</v>
      </c>
      <c r="B909" s="57" t="str">
        <f>Def_Equipamentos!$C$8</f>
        <v>DI-BPMRFFE</v>
      </c>
      <c r="C909" s="49"/>
      <c r="D909" s="58" t="str">
        <f t="shared" si="1"/>
        <v>SI-15M1:DI-BPMRFFE</v>
      </c>
      <c r="E909" s="57" t="str">
        <f>Def_Locais_Racks_Trechos!$A$17</f>
        <v>IA-15RaBPM</v>
      </c>
      <c r="F909" s="58" t="str">
        <f t="array" ref="F909">INDEX(Def_Locais_Racks_Trechos!$B$2:$B$1019, MATCH(E909, Def_Locais_Racks_Trechos!$A$2:$A$1019, 0), 1)</f>
        <v>Sala Racks 15</v>
      </c>
      <c r="G909" s="123"/>
      <c r="H909" s="123"/>
      <c r="I909" s="123"/>
      <c r="J909" s="123"/>
      <c r="K909" s="123"/>
      <c r="L909" s="123"/>
      <c r="M909" s="123"/>
      <c r="N909" s="123"/>
      <c r="O909" s="123"/>
    </row>
    <row r="910" ht="15.75" customHeight="1">
      <c r="A910" s="57" t="str">
        <f>Def_SecSub!$A$401</f>
        <v>SI-15M2</v>
      </c>
      <c r="B910" s="57" t="str">
        <f>Def_Equipamentos!$C$8</f>
        <v>DI-BPMRFFE</v>
      </c>
      <c r="C910" s="49"/>
      <c r="D910" s="58" t="str">
        <f t="shared" si="1"/>
        <v>SI-15M2:DI-BPMRFFE</v>
      </c>
      <c r="E910" s="57" t="str">
        <f>Def_Locais_Racks_Trechos!$A$17</f>
        <v>IA-15RaBPM</v>
      </c>
      <c r="F910" s="58" t="str">
        <f t="array" ref="F910">INDEX(Def_Locais_Racks_Trechos!$B$2:$B$1019, MATCH(E910, Def_Locais_Racks_Trechos!$A$2:$A$1019, 0), 1)</f>
        <v>Sala Racks 15</v>
      </c>
      <c r="G910" s="123"/>
      <c r="H910" s="123"/>
      <c r="I910" s="123"/>
      <c r="J910" s="123"/>
      <c r="K910" s="123"/>
      <c r="L910" s="123"/>
      <c r="M910" s="123"/>
      <c r="N910" s="123"/>
      <c r="O910" s="123"/>
    </row>
    <row r="911" ht="15.75" customHeight="1">
      <c r="A911" s="57" t="str">
        <f>Def_SecSub!$A$402</f>
        <v>SI-16C1</v>
      </c>
      <c r="B911" s="57" t="str">
        <f>Def_Equipamentos!$C$8</f>
        <v>DI-BPMRFFE</v>
      </c>
      <c r="C911" s="6">
        <v>1.0</v>
      </c>
      <c r="D911" s="58" t="str">
        <f t="shared" si="1"/>
        <v>SI-16C1:DI-BPMRFFE-1</v>
      </c>
      <c r="E911" s="57" t="str">
        <f>Def_Locais_Racks_Trechos!$A$18</f>
        <v>IA-16RaBPM</v>
      </c>
      <c r="F911" s="58" t="str">
        <f t="array" ref="F911">INDEX(Def_Locais_Racks_Trechos!$B$2:$B$1019, MATCH(E911, Def_Locais_Racks_Trechos!$A$2:$A$1019, 0), 1)</f>
        <v>Sala Racks 16</v>
      </c>
      <c r="G911" s="123"/>
      <c r="H911" s="123"/>
      <c r="I911" s="123"/>
      <c r="J911" s="123"/>
      <c r="K911" s="123"/>
      <c r="L911" s="123"/>
      <c r="M911" s="123"/>
      <c r="N911" s="123"/>
      <c r="O911" s="123"/>
    </row>
    <row r="912" ht="15.75" customHeight="1">
      <c r="A912" s="57" t="str">
        <f>Def_SecSub!$A$402</f>
        <v>SI-16C1</v>
      </c>
      <c r="B912" s="57" t="str">
        <f>Def_Equipamentos!$C$8</f>
        <v>DI-BPMRFFE</v>
      </c>
      <c r="C912" s="6">
        <v>2.0</v>
      </c>
      <c r="D912" s="58" t="str">
        <f t="shared" si="1"/>
        <v>SI-16C1:DI-BPMRFFE-2</v>
      </c>
      <c r="E912" s="57" t="str">
        <f>Def_Locais_Racks_Trechos!$A$18</f>
        <v>IA-16RaBPM</v>
      </c>
      <c r="F912" s="58" t="str">
        <f t="array" ref="F912">INDEX(Def_Locais_Racks_Trechos!$B$2:$B$1019, MATCH(E912, Def_Locais_Racks_Trechos!$A$2:$A$1019, 0), 1)</f>
        <v>Sala Racks 16</v>
      </c>
      <c r="G912" s="123"/>
      <c r="H912" s="123"/>
      <c r="I912" s="123"/>
      <c r="J912" s="123"/>
      <c r="K912" s="123"/>
      <c r="L912" s="123"/>
      <c r="M912" s="123"/>
      <c r="N912" s="123"/>
      <c r="O912" s="123"/>
    </row>
    <row r="913" ht="15.75" customHeight="1">
      <c r="A913" s="57" t="str">
        <f>Def_SecSub!$A$403</f>
        <v>SI-16C2</v>
      </c>
      <c r="B913" s="57" t="str">
        <f>Def_Equipamentos!$C$8</f>
        <v>DI-BPMRFFE</v>
      </c>
      <c r="C913" s="49"/>
      <c r="D913" s="58" t="str">
        <f t="shared" si="1"/>
        <v>SI-16C2:DI-BPMRFFE</v>
      </c>
      <c r="E913" s="57" t="str">
        <f>Def_Locais_Racks_Trechos!$A$18</f>
        <v>IA-16RaBPM</v>
      </c>
      <c r="F913" s="58" t="str">
        <f t="array" ref="F913">INDEX(Def_Locais_Racks_Trechos!$B$2:$B$1019, MATCH(E913, Def_Locais_Racks_Trechos!$A$2:$A$1019, 0), 1)</f>
        <v>Sala Racks 16</v>
      </c>
      <c r="G913" s="123"/>
      <c r="H913" s="123"/>
      <c r="I913" s="123"/>
      <c r="J913" s="123"/>
      <c r="K913" s="123"/>
      <c r="L913" s="123"/>
      <c r="M913" s="123"/>
      <c r="N913" s="123"/>
      <c r="O913" s="123"/>
    </row>
    <row r="914" ht="15.75" customHeight="1">
      <c r="A914" s="57" t="str">
        <f>Def_SecSub!$A$404</f>
        <v>SI-16C3</v>
      </c>
      <c r="B914" s="57" t="str">
        <f>Def_Equipamentos!$C$8</f>
        <v>DI-BPMRFFE</v>
      </c>
      <c r="C914" s="6">
        <v>1.0</v>
      </c>
      <c r="D914" s="58" t="str">
        <f t="shared" si="1"/>
        <v>SI-16C3:DI-BPMRFFE-1</v>
      </c>
      <c r="E914" s="57" t="str">
        <f>Def_Locais_Racks_Trechos!$A$18</f>
        <v>IA-16RaBPM</v>
      </c>
      <c r="F914" s="58" t="str">
        <f t="array" ref="F914">INDEX(Def_Locais_Racks_Trechos!$B$2:$B$1019, MATCH(E914, Def_Locais_Racks_Trechos!$A$2:$A$1019, 0), 1)</f>
        <v>Sala Racks 16</v>
      </c>
      <c r="G914" s="123"/>
      <c r="H914" s="123"/>
      <c r="I914" s="123"/>
      <c r="J914" s="123"/>
      <c r="K914" s="123"/>
      <c r="L914" s="123"/>
      <c r="M914" s="123"/>
      <c r="N914" s="123"/>
      <c r="O914" s="123"/>
    </row>
    <row r="915" ht="15.75" customHeight="1">
      <c r="A915" s="57" t="str">
        <f>Def_SecSub!$A$404</f>
        <v>SI-16C3</v>
      </c>
      <c r="B915" s="57" t="str">
        <f>Def_Equipamentos!$C$8</f>
        <v>DI-BPMRFFE</v>
      </c>
      <c r="C915" s="6">
        <v>2.0</v>
      </c>
      <c r="D915" s="58" t="str">
        <f t="shared" si="1"/>
        <v>SI-16C3:DI-BPMRFFE-2</v>
      </c>
      <c r="E915" s="57" t="str">
        <f>Def_Locais_Racks_Trechos!$A$18</f>
        <v>IA-16RaBPM</v>
      </c>
      <c r="F915" s="58" t="str">
        <f t="array" ref="F915">INDEX(Def_Locais_Racks_Trechos!$B$2:$B$1019, MATCH(E915, Def_Locais_Racks_Trechos!$A$2:$A$1019, 0), 1)</f>
        <v>Sala Racks 16</v>
      </c>
      <c r="G915" s="123"/>
      <c r="H915" s="123"/>
      <c r="I915" s="123"/>
      <c r="J915" s="123"/>
      <c r="K915" s="123"/>
      <c r="L915" s="123"/>
      <c r="M915" s="123"/>
      <c r="N915" s="123"/>
      <c r="O915" s="123"/>
    </row>
    <row r="916" ht="15.75" customHeight="1">
      <c r="A916" s="57" t="str">
        <f>Def_SecSub!$A$405</f>
        <v>SI-16C4</v>
      </c>
      <c r="B916" s="57" t="str">
        <f>Def_Equipamentos!$C$8</f>
        <v>DI-BPMRFFE</v>
      </c>
      <c r="C916" s="49"/>
      <c r="D916" s="58" t="str">
        <f t="shared" si="1"/>
        <v>SI-16C4:DI-BPMRFFE</v>
      </c>
      <c r="E916" s="57" t="str">
        <f>Def_Locais_Racks_Trechos!$A$18</f>
        <v>IA-16RaBPM</v>
      </c>
      <c r="F916" s="58" t="str">
        <f t="array" ref="F916">INDEX(Def_Locais_Racks_Trechos!$B$2:$B$1019, MATCH(E916, Def_Locais_Racks_Trechos!$A$2:$A$1019, 0), 1)</f>
        <v>Sala Racks 16</v>
      </c>
      <c r="G916" s="123"/>
      <c r="H916" s="123"/>
      <c r="I916" s="123"/>
      <c r="J916" s="123"/>
      <c r="K916" s="123"/>
      <c r="L916" s="123"/>
      <c r="M916" s="123"/>
      <c r="N916" s="123"/>
      <c r="O916" s="123"/>
    </row>
    <row r="917" ht="15.75" customHeight="1">
      <c r="A917" s="57" t="str">
        <f>Def_SecSub!$A$406</f>
        <v>SI-16M1</v>
      </c>
      <c r="B917" s="57" t="str">
        <f>Def_Equipamentos!$C$8</f>
        <v>DI-BPMRFFE</v>
      </c>
      <c r="C917" s="49"/>
      <c r="D917" s="58" t="str">
        <f t="shared" si="1"/>
        <v>SI-16M1:DI-BPMRFFE</v>
      </c>
      <c r="E917" s="57" t="str">
        <f>Def_Locais_Racks_Trechos!$A$18</f>
        <v>IA-16RaBPM</v>
      </c>
      <c r="F917" s="58" t="str">
        <f t="array" ref="F917">INDEX(Def_Locais_Racks_Trechos!$B$2:$B$1019, MATCH(E917, Def_Locais_Racks_Trechos!$A$2:$A$1019, 0), 1)</f>
        <v>Sala Racks 16</v>
      </c>
      <c r="G917" s="123"/>
      <c r="H917" s="123"/>
      <c r="I917" s="123"/>
      <c r="J917" s="123"/>
      <c r="K917" s="123"/>
      <c r="L917" s="123"/>
      <c r="M917" s="123"/>
      <c r="N917" s="123"/>
      <c r="O917" s="123"/>
    </row>
    <row r="918" ht="15.75" customHeight="1">
      <c r="A918" s="57" t="str">
        <f>Def_SecSub!$A$407</f>
        <v>SI-16M2</v>
      </c>
      <c r="B918" s="57" t="str">
        <f>Def_Equipamentos!$C$8</f>
        <v>DI-BPMRFFE</v>
      </c>
      <c r="C918" s="49"/>
      <c r="D918" s="58" t="str">
        <f t="shared" si="1"/>
        <v>SI-16M2:DI-BPMRFFE</v>
      </c>
      <c r="E918" s="57" t="str">
        <f>Def_Locais_Racks_Trechos!$A$18</f>
        <v>IA-16RaBPM</v>
      </c>
      <c r="F918" s="58" t="str">
        <f t="array" ref="F918">INDEX(Def_Locais_Racks_Trechos!$B$2:$B$1019, MATCH(E918, Def_Locais_Racks_Trechos!$A$2:$A$1019, 0), 1)</f>
        <v>Sala Racks 16</v>
      </c>
      <c r="G918" s="123"/>
      <c r="H918" s="123"/>
      <c r="I918" s="123"/>
      <c r="J918" s="123"/>
      <c r="K918" s="123"/>
      <c r="L918" s="123"/>
      <c r="M918" s="123"/>
      <c r="N918" s="123"/>
      <c r="O918" s="123"/>
    </row>
    <row r="919" ht="15.75" customHeight="1">
      <c r="A919" s="57" t="str">
        <f>Def_SecSub!$A$408</f>
        <v>SI-17C1</v>
      </c>
      <c r="B919" s="57" t="str">
        <f>Def_Equipamentos!$C$8</f>
        <v>DI-BPMRFFE</v>
      </c>
      <c r="C919" s="6">
        <v>1.0</v>
      </c>
      <c r="D919" s="58" t="str">
        <f t="shared" si="1"/>
        <v>SI-17C1:DI-BPMRFFE-1</v>
      </c>
      <c r="E919" s="57" t="str">
        <f>Def_Locais_Racks_Trechos!$A$19</f>
        <v>IA-17RaBPM</v>
      </c>
      <c r="F919" s="58" t="str">
        <f t="array" ref="F919">INDEX(Def_Locais_Racks_Trechos!$B$2:$B$1019, MATCH(E919, Def_Locais_Racks_Trechos!$A$2:$A$1019, 0), 1)</f>
        <v>Sala Racks 17</v>
      </c>
      <c r="G919" s="123"/>
      <c r="H919" s="123"/>
      <c r="I919" s="123"/>
      <c r="J919" s="123"/>
      <c r="K919" s="123"/>
      <c r="L919" s="123"/>
      <c r="M919" s="123"/>
      <c r="N919" s="123"/>
      <c r="O919" s="123"/>
    </row>
    <row r="920" ht="15.75" customHeight="1">
      <c r="A920" s="57" t="str">
        <f>Def_SecSub!$A$408</f>
        <v>SI-17C1</v>
      </c>
      <c r="B920" s="57" t="str">
        <f>Def_Equipamentos!$C$8</f>
        <v>DI-BPMRFFE</v>
      </c>
      <c r="C920" s="6">
        <v>2.0</v>
      </c>
      <c r="D920" s="58" t="str">
        <f t="shared" si="1"/>
        <v>SI-17C1:DI-BPMRFFE-2</v>
      </c>
      <c r="E920" s="57" t="str">
        <f>Def_Locais_Racks_Trechos!$A$19</f>
        <v>IA-17RaBPM</v>
      </c>
      <c r="F920" s="58" t="str">
        <f t="array" ref="F920">INDEX(Def_Locais_Racks_Trechos!$B$2:$B$1019, MATCH(E920, Def_Locais_Racks_Trechos!$A$2:$A$1019, 0), 1)</f>
        <v>Sala Racks 17</v>
      </c>
      <c r="G920" s="123"/>
      <c r="H920" s="123"/>
      <c r="I920" s="123"/>
      <c r="J920" s="123"/>
      <c r="K920" s="123"/>
      <c r="L920" s="123"/>
      <c r="M920" s="123"/>
      <c r="N920" s="123"/>
      <c r="O920" s="123"/>
    </row>
    <row r="921" ht="15.75" customHeight="1">
      <c r="A921" s="57" t="str">
        <f>Def_SecSub!$A$409</f>
        <v>SI-17C2</v>
      </c>
      <c r="B921" s="57" t="str">
        <f>Def_Equipamentos!$C$8</f>
        <v>DI-BPMRFFE</v>
      </c>
      <c r="C921" s="49"/>
      <c r="D921" s="58" t="str">
        <f t="shared" si="1"/>
        <v>SI-17C2:DI-BPMRFFE</v>
      </c>
      <c r="E921" s="57" t="str">
        <f>Def_Locais_Racks_Trechos!$A$19</f>
        <v>IA-17RaBPM</v>
      </c>
      <c r="F921" s="58" t="str">
        <f t="array" ref="F921">INDEX(Def_Locais_Racks_Trechos!$B$2:$B$1019, MATCH(E921, Def_Locais_Racks_Trechos!$A$2:$A$1019, 0), 1)</f>
        <v>Sala Racks 17</v>
      </c>
      <c r="G921" s="123"/>
      <c r="H921" s="123"/>
      <c r="I921" s="123"/>
      <c r="J921" s="123"/>
      <c r="K921" s="123"/>
      <c r="L921" s="123"/>
      <c r="M921" s="123"/>
      <c r="N921" s="123"/>
      <c r="O921" s="123"/>
    </row>
    <row r="922" ht="15.75" customHeight="1">
      <c r="A922" s="57" t="str">
        <f>Def_SecSub!$A$410</f>
        <v>SI-17C3</v>
      </c>
      <c r="B922" s="57" t="str">
        <f>Def_Equipamentos!$C$8</f>
        <v>DI-BPMRFFE</v>
      </c>
      <c r="C922" s="6">
        <v>1.0</v>
      </c>
      <c r="D922" s="58" t="str">
        <f t="shared" si="1"/>
        <v>SI-17C3:DI-BPMRFFE-1</v>
      </c>
      <c r="E922" s="57" t="str">
        <f>Def_Locais_Racks_Trechos!$A$19</f>
        <v>IA-17RaBPM</v>
      </c>
      <c r="F922" s="58" t="str">
        <f t="array" ref="F922">INDEX(Def_Locais_Racks_Trechos!$B$2:$B$1019, MATCH(E922, Def_Locais_Racks_Trechos!$A$2:$A$1019, 0), 1)</f>
        <v>Sala Racks 17</v>
      </c>
      <c r="G922" s="123"/>
      <c r="H922" s="123"/>
      <c r="I922" s="123"/>
      <c r="J922" s="123"/>
      <c r="K922" s="123"/>
      <c r="L922" s="123"/>
      <c r="M922" s="123"/>
      <c r="N922" s="123"/>
      <c r="O922" s="123"/>
    </row>
    <row r="923" ht="15.75" customHeight="1">
      <c r="A923" s="57" t="str">
        <f>Def_SecSub!$A$410</f>
        <v>SI-17C3</v>
      </c>
      <c r="B923" s="57" t="str">
        <f>Def_Equipamentos!$C$8</f>
        <v>DI-BPMRFFE</v>
      </c>
      <c r="C923" s="6">
        <v>2.0</v>
      </c>
      <c r="D923" s="58" t="str">
        <f t="shared" si="1"/>
        <v>SI-17C3:DI-BPMRFFE-2</v>
      </c>
      <c r="E923" s="57" t="str">
        <f>Def_Locais_Racks_Trechos!$A$19</f>
        <v>IA-17RaBPM</v>
      </c>
      <c r="F923" s="58" t="str">
        <f t="array" ref="F923">INDEX(Def_Locais_Racks_Trechos!$B$2:$B$1019, MATCH(E923, Def_Locais_Racks_Trechos!$A$2:$A$1019, 0), 1)</f>
        <v>Sala Racks 17</v>
      </c>
      <c r="G923" s="123"/>
      <c r="H923" s="123"/>
      <c r="I923" s="123"/>
      <c r="J923" s="123"/>
      <c r="K923" s="123"/>
      <c r="L923" s="123"/>
      <c r="M923" s="123"/>
      <c r="N923" s="123"/>
      <c r="O923" s="123"/>
    </row>
    <row r="924" ht="15.75" customHeight="1">
      <c r="A924" s="57" t="str">
        <f>Def_SecSub!$A$411</f>
        <v>SI-17C4</v>
      </c>
      <c r="B924" s="57" t="str">
        <f>Def_Equipamentos!$C$8</f>
        <v>DI-BPMRFFE</v>
      </c>
      <c r="C924" s="49"/>
      <c r="D924" s="58" t="str">
        <f t="shared" si="1"/>
        <v>SI-17C4:DI-BPMRFFE</v>
      </c>
      <c r="E924" s="57" t="str">
        <f>Def_Locais_Racks_Trechos!$A$19</f>
        <v>IA-17RaBPM</v>
      </c>
      <c r="F924" s="58" t="str">
        <f t="array" ref="F924">INDEX(Def_Locais_Racks_Trechos!$B$2:$B$1019, MATCH(E924, Def_Locais_Racks_Trechos!$A$2:$A$1019, 0), 1)</f>
        <v>Sala Racks 17</v>
      </c>
      <c r="G924" s="123"/>
      <c r="H924" s="123"/>
      <c r="I924" s="123"/>
      <c r="J924" s="123"/>
      <c r="K924" s="123"/>
      <c r="L924" s="123"/>
      <c r="M924" s="123"/>
      <c r="N924" s="123"/>
      <c r="O924" s="123"/>
    </row>
    <row r="925" ht="15.75" customHeight="1">
      <c r="A925" s="57" t="str">
        <f>Def_SecSub!$A$412</f>
        <v>SI-17M1</v>
      </c>
      <c r="B925" s="57" t="str">
        <f>Def_Equipamentos!$C$8</f>
        <v>DI-BPMRFFE</v>
      </c>
      <c r="C925" s="49"/>
      <c r="D925" s="58" t="str">
        <f t="shared" si="1"/>
        <v>SI-17M1:DI-BPMRFFE</v>
      </c>
      <c r="E925" s="57" t="str">
        <f>Def_Locais_Racks_Trechos!$A$19</f>
        <v>IA-17RaBPM</v>
      </c>
      <c r="F925" s="58" t="str">
        <f t="array" ref="F925">INDEX(Def_Locais_Racks_Trechos!$B$2:$B$1019, MATCH(E925, Def_Locais_Racks_Trechos!$A$2:$A$1019, 0), 1)</f>
        <v>Sala Racks 17</v>
      </c>
      <c r="G925" s="123"/>
      <c r="H925" s="123"/>
      <c r="I925" s="123"/>
      <c r="J925" s="123"/>
      <c r="K925" s="123"/>
      <c r="L925" s="123"/>
      <c r="M925" s="123"/>
      <c r="N925" s="123"/>
      <c r="O925" s="123"/>
    </row>
    <row r="926" ht="15.75" customHeight="1">
      <c r="A926" s="57" t="str">
        <f>Def_SecSub!$A$413</f>
        <v>SI-17M2</v>
      </c>
      <c r="B926" s="57" t="str">
        <f>Def_Equipamentos!$C$8</f>
        <v>DI-BPMRFFE</v>
      </c>
      <c r="C926" s="49"/>
      <c r="D926" s="58" t="str">
        <f t="shared" si="1"/>
        <v>SI-17M2:DI-BPMRFFE</v>
      </c>
      <c r="E926" s="57" t="str">
        <f>Def_Locais_Racks_Trechos!$A$19</f>
        <v>IA-17RaBPM</v>
      </c>
      <c r="F926" s="58" t="str">
        <f t="array" ref="F926">INDEX(Def_Locais_Racks_Trechos!$B$2:$B$1019, MATCH(E926, Def_Locais_Racks_Trechos!$A$2:$A$1019, 0), 1)</f>
        <v>Sala Racks 17</v>
      </c>
      <c r="G926" s="123"/>
      <c r="H926" s="123"/>
      <c r="I926" s="123"/>
      <c r="J926" s="123"/>
      <c r="K926" s="123"/>
      <c r="L926" s="123"/>
      <c r="M926" s="123"/>
      <c r="N926" s="123"/>
      <c r="O926" s="123"/>
    </row>
    <row r="927" ht="15.75" customHeight="1">
      <c r="A927" s="57" t="str">
        <f>Def_SecSub!$A$414</f>
        <v>SI-18C1</v>
      </c>
      <c r="B927" s="57" t="str">
        <f>Def_Equipamentos!$C$8</f>
        <v>DI-BPMRFFE</v>
      </c>
      <c r="C927" s="6">
        <v>1.0</v>
      </c>
      <c r="D927" s="58" t="str">
        <f t="shared" si="1"/>
        <v>SI-18C1:DI-BPMRFFE-1</v>
      </c>
      <c r="E927" s="57" t="str">
        <f>Def_Locais_Racks_Trechos!$A$20</f>
        <v>IA-18RaBPM</v>
      </c>
      <c r="F927" s="58" t="str">
        <f t="array" ref="F927">INDEX(Def_Locais_Racks_Trechos!$B$2:$B$1019, MATCH(E927, Def_Locais_Racks_Trechos!$A$2:$A$1019, 0), 1)</f>
        <v>Sala Racks 18 parte 1</v>
      </c>
      <c r="G927" s="123"/>
      <c r="H927" s="123"/>
      <c r="I927" s="123"/>
      <c r="J927" s="123"/>
      <c r="K927" s="123"/>
      <c r="L927" s="123"/>
      <c r="M927" s="123"/>
      <c r="N927" s="123"/>
      <c r="O927" s="123"/>
    </row>
    <row r="928" ht="15.75" customHeight="1">
      <c r="A928" s="57" t="str">
        <f>Def_SecSub!$A$414</f>
        <v>SI-18C1</v>
      </c>
      <c r="B928" s="57" t="str">
        <f>Def_Equipamentos!$C$8</f>
        <v>DI-BPMRFFE</v>
      </c>
      <c r="C928" s="6">
        <v>2.0</v>
      </c>
      <c r="D928" s="58" t="str">
        <f t="shared" si="1"/>
        <v>SI-18C1:DI-BPMRFFE-2</v>
      </c>
      <c r="E928" s="57" t="str">
        <f>Def_Locais_Racks_Trechos!$A$20</f>
        <v>IA-18RaBPM</v>
      </c>
      <c r="F928" s="58" t="str">
        <f t="array" ref="F928">INDEX(Def_Locais_Racks_Trechos!$B$2:$B$1019, MATCH(E928, Def_Locais_Racks_Trechos!$A$2:$A$1019, 0), 1)</f>
        <v>Sala Racks 18 parte 1</v>
      </c>
      <c r="G928" s="123"/>
      <c r="H928" s="123"/>
      <c r="I928" s="123"/>
      <c r="J928" s="123"/>
      <c r="K928" s="123"/>
      <c r="L928" s="123"/>
      <c r="M928" s="123"/>
      <c r="N928" s="123"/>
      <c r="O928" s="123"/>
    </row>
    <row r="929" ht="15.75" customHeight="1">
      <c r="A929" s="57" t="str">
        <f>Def_SecSub!$A$415</f>
        <v>SI-18C2</v>
      </c>
      <c r="B929" s="57" t="str">
        <f>Def_Equipamentos!$C$8</f>
        <v>DI-BPMRFFE</v>
      </c>
      <c r="C929" s="49"/>
      <c r="D929" s="58" t="str">
        <f t="shared" si="1"/>
        <v>SI-18C2:DI-BPMRFFE</v>
      </c>
      <c r="E929" s="57" t="str">
        <f>Def_Locais_Racks_Trechos!$A$20</f>
        <v>IA-18RaBPM</v>
      </c>
      <c r="F929" s="58" t="str">
        <f t="array" ref="F929">INDEX(Def_Locais_Racks_Trechos!$B$2:$B$1019, MATCH(E929, Def_Locais_Racks_Trechos!$A$2:$A$1019, 0), 1)</f>
        <v>Sala Racks 18 parte 1</v>
      </c>
      <c r="G929" s="123"/>
      <c r="H929" s="123"/>
      <c r="I929" s="123"/>
      <c r="J929" s="123"/>
      <c r="K929" s="123"/>
      <c r="L929" s="123"/>
      <c r="M929" s="123"/>
      <c r="N929" s="123"/>
      <c r="O929" s="123"/>
    </row>
    <row r="930" ht="15.75" customHeight="1">
      <c r="A930" s="57" t="str">
        <f>Def_SecSub!$A$416</f>
        <v>SI-18C3</v>
      </c>
      <c r="B930" s="57" t="str">
        <f>Def_Equipamentos!$C$8</f>
        <v>DI-BPMRFFE</v>
      </c>
      <c r="C930" s="6">
        <v>1.0</v>
      </c>
      <c r="D930" s="58" t="str">
        <f t="shared" si="1"/>
        <v>SI-18C3:DI-BPMRFFE-1</v>
      </c>
      <c r="E930" s="57" t="str">
        <f>Def_Locais_Racks_Trechos!$A$20</f>
        <v>IA-18RaBPM</v>
      </c>
      <c r="F930" s="58" t="str">
        <f t="array" ref="F930">INDEX(Def_Locais_Racks_Trechos!$B$2:$B$1019, MATCH(E930, Def_Locais_Racks_Trechos!$A$2:$A$1019, 0), 1)</f>
        <v>Sala Racks 18 parte 1</v>
      </c>
      <c r="G930" s="123"/>
      <c r="H930" s="123"/>
      <c r="I930" s="123"/>
      <c r="J930" s="123"/>
      <c r="K930" s="123"/>
      <c r="L930" s="123"/>
      <c r="M930" s="123"/>
      <c r="N930" s="123"/>
      <c r="O930" s="123"/>
    </row>
    <row r="931" ht="15.75" customHeight="1">
      <c r="A931" s="57" t="str">
        <f>Def_SecSub!$A$416</f>
        <v>SI-18C3</v>
      </c>
      <c r="B931" s="57" t="str">
        <f>Def_Equipamentos!$C$8</f>
        <v>DI-BPMRFFE</v>
      </c>
      <c r="C931" s="6">
        <v>2.0</v>
      </c>
      <c r="D931" s="58" t="str">
        <f t="shared" si="1"/>
        <v>SI-18C3:DI-BPMRFFE-2</v>
      </c>
      <c r="E931" s="57" t="str">
        <f>Def_Locais_Racks_Trechos!$A$20</f>
        <v>IA-18RaBPM</v>
      </c>
      <c r="F931" s="58" t="str">
        <f t="array" ref="F931">INDEX(Def_Locais_Racks_Trechos!$B$2:$B$1019, MATCH(E931, Def_Locais_Racks_Trechos!$A$2:$A$1019, 0), 1)</f>
        <v>Sala Racks 18 parte 1</v>
      </c>
      <c r="G931" s="123"/>
      <c r="H931" s="123"/>
      <c r="I931" s="123"/>
      <c r="J931" s="123"/>
      <c r="K931" s="123"/>
      <c r="L931" s="123"/>
      <c r="M931" s="123"/>
      <c r="N931" s="123"/>
      <c r="O931" s="123"/>
    </row>
    <row r="932" ht="15.75" customHeight="1">
      <c r="A932" s="57" t="str">
        <f>Def_SecSub!$A$417</f>
        <v>SI-18C4</v>
      </c>
      <c r="B932" s="57" t="str">
        <f>Def_Equipamentos!$C$8</f>
        <v>DI-BPMRFFE</v>
      </c>
      <c r="C932" s="49"/>
      <c r="D932" s="58" t="str">
        <f t="shared" si="1"/>
        <v>SI-18C4:DI-BPMRFFE</v>
      </c>
      <c r="E932" s="57" t="str">
        <f>Def_Locais_Racks_Trechos!$A$20</f>
        <v>IA-18RaBPM</v>
      </c>
      <c r="F932" s="58" t="str">
        <f t="array" ref="F932">INDEX(Def_Locais_Racks_Trechos!$B$2:$B$1019, MATCH(E932, Def_Locais_Racks_Trechos!$A$2:$A$1019, 0), 1)</f>
        <v>Sala Racks 18 parte 1</v>
      </c>
      <c r="G932" s="123"/>
      <c r="H932" s="123"/>
      <c r="I932" s="123"/>
      <c r="J932" s="123"/>
      <c r="K932" s="123"/>
      <c r="L932" s="123"/>
      <c r="M932" s="123"/>
      <c r="N932" s="123"/>
      <c r="O932" s="123"/>
    </row>
    <row r="933" ht="15.75" customHeight="1">
      <c r="A933" s="57" t="str">
        <f>Def_SecSub!$A$418</f>
        <v>SI-18M1</v>
      </c>
      <c r="B933" s="57" t="str">
        <f>Def_Equipamentos!$C$8</f>
        <v>DI-BPMRFFE</v>
      </c>
      <c r="C933" s="49"/>
      <c r="D933" s="58" t="str">
        <f t="shared" si="1"/>
        <v>SI-18M1:DI-BPMRFFE</v>
      </c>
      <c r="E933" s="57" t="str">
        <f>Def_Locais_Racks_Trechos!$A$20</f>
        <v>IA-18RaBPM</v>
      </c>
      <c r="F933" s="58" t="str">
        <f t="array" ref="F933">INDEX(Def_Locais_Racks_Trechos!$B$2:$B$1019, MATCH(E933, Def_Locais_Racks_Trechos!$A$2:$A$1019, 0), 1)</f>
        <v>Sala Racks 18 parte 1</v>
      </c>
      <c r="G933" s="123"/>
      <c r="H933" s="123"/>
      <c r="I933" s="123"/>
      <c r="J933" s="123"/>
      <c r="K933" s="123"/>
      <c r="L933" s="123"/>
      <c r="M933" s="123"/>
      <c r="N933" s="123"/>
      <c r="O933" s="123"/>
    </row>
    <row r="934" ht="15.75" customHeight="1">
      <c r="A934" s="57" t="str">
        <f>Def_SecSub!$A$419</f>
        <v>SI-18M2</v>
      </c>
      <c r="B934" s="57" t="str">
        <f>Def_Equipamentos!$C$8</f>
        <v>DI-BPMRFFE</v>
      </c>
      <c r="C934" s="49"/>
      <c r="D934" s="58" t="str">
        <f t="shared" si="1"/>
        <v>SI-18M2:DI-BPMRFFE</v>
      </c>
      <c r="E934" s="57" t="str">
        <f>Def_Locais_Racks_Trechos!$A$20</f>
        <v>IA-18RaBPM</v>
      </c>
      <c r="F934" s="58" t="str">
        <f t="array" ref="F934">INDEX(Def_Locais_Racks_Trechos!$B$2:$B$1019, MATCH(E934, Def_Locais_Racks_Trechos!$A$2:$A$1019, 0), 1)</f>
        <v>Sala Racks 18 parte 1</v>
      </c>
      <c r="G934" s="123"/>
      <c r="H934" s="123"/>
      <c r="I934" s="123"/>
      <c r="J934" s="123"/>
      <c r="K934" s="123"/>
      <c r="L934" s="123"/>
      <c r="M934" s="123"/>
      <c r="N934" s="123"/>
      <c r="O934" s="123"/>
    </row>
    <row r="935" ht="15.75" customHeight="1">
      <c r="A935" s="57" t="str">
        <f>Def_SecSub!$A$420</f>
        <v>SI-19C1</v>
      </c>
      <c r="B935" s="57" t="str">
        <f>Def_Equipamentos!$C$8</f>
        <v>DI-BPMRFFE</v>
      </c>
      <c r="C935" s="6">
        <v>1.0</v>
      </c>
      <c r="D935" s="58" t="str">
        <f t="shared" si="1"/>
        <v>SI-19C1:DI-BPMRFFE-1</v>
      </c>
      <c r="E935" s="57" t="str">
        <f>Def_Locais_Racks_Trechos!$A$21</f>
        <v>IA-19RaBPM</v>
      </c>
      <c r="F935" s="58" t="str">
        <f t="array" ref="F935">INDEX(Def_Locais_Racks_Trechos!$B$2:$B$1019, MATCH(E935, Def_Locais_Racks_Trechos!$A$2:$A$1019, 0), 1)</f>
        <v>Sala Racks 18 parte 2</v>
      </c>
      <c r="G935" s="123"/>
      <c r="H935" s="123"/>
      <c r="I935" s="123"/>
      <c r="J935" s="123"/>
      <c r="K935" s="123"/>
      <c r="L935" s="123"/>
      <c r="M935" s="123"/>
      <c r="N935" s="123"/>
      <c r="O935" s="123"/>
    </row>
    <row r="936" ht="15.75" customHeight="1">
      <c r="A936" s="57" t="str">
        <f>Def_SecSub!$A$420</f>
        <v>SI-19C1</v>
      </c>
      <c r="B936" s="57" t="str">
        <f>Def_Equipamentos!$C$8</f>
        <v>DI-BPMRFFE</v>
      </c>
      <c r="C936" s="6">
        <v>2.0</v>
      </c>
      <c r="D936" s="58" t="str">
        <f t="shared" si="1"/>
        <v>SI-19C1:DI-BPMRFFE-2</v>
      </c>
      <c r="E936" s="57" t="str">
        <f>Def_Locais_Racks_Trechos!$A$21</f>
        <v>IA-19RaBPM</v>
      </c>
      <c r="F936" s="58" t="str">
        <f t="array" ref="F936">INDEX(Def_Locais_Racks_Trechos!$B$2:$B$1019, MATCH(E936, Def_Locais_Racks_Trechos!$A$2:$A$1019, 0), 1)</f>
        <v>Sala Racks 18 parte 2</v>
      </c>
      <c r="G936" s="123"/>
      <c r="H936" s="123"/>
      <c r="I936" s="123"/>
      <c r="J936" s="123"/>
      <c r="K936" s="123"/>
      <c r="L936" s="123"/>
      <c r="M936" s="123"/>
      <c r="N936" s="123"/>
      <c r="O936" s="123"/>
    </row>
    <row r="937" ht="15.75" customHeight="1">
      <c r="A937" s="57" t="str">
        <f>Def_SecSub!$A$421</f>
        <v>SI-19C2</v>
      </c>
      <c r="B937" s="57" t="str">
        <f>Def_Equipamentos!$C$8</f>
        <v>DI-BPMRFFE</v>
      </c>
      <c r="C937" s="49"/>
      <c r="D937" s="58" t="str">
        <f t="shared" si="1"/>
        <v>SI-19C2:DI-BPMRFFE</v>
      </c>
      <c r="E937" s="57" t="str">
        <f>Def_Locais_Racks_Trechos!$A$21</f>
        <v>IA-19RaBPM</v>
      </c>
      <c r="F937" s="58" t="str">
        <f t="array" ref="F937">INDEX(Def_Locais_Racks_Trechos!$B$2:$B$1019, MATCH(E937, Def_Locais_Racks_Trechos!$A$2:$A$1019, 0), 1)</f>
        <v>Sala Racks 18 parte 2</v>
      </c>
      <c r="G937" s="123"/>
      <c r="H937" s="123"/>
      <c r="I937" s="123"/>
      <c r="J937" s="123"/>
      <c r="K937" s="123"/>
      <c r="L937" s="123"/>
      <c r="M937" s="123"/>
      <c r="N937" s="123"/>
      <c r="O937" s="123"/>
    </row>
    <row r="938" ht="15.75" customHeight="1">
      <c r="A938" s="57" t="str">
        <f>Def_SecSub!$A$422</f>
        <v>SI-19C3</v>
      </c>
      <c r="B938" s="57" t="str">
        <f>Def_Equipamentos!$C$8</f>
        <v>DI-BPMRFFE</v>
      </c>
      <c r="C938" s="6">
        <v>1.0</v>
      </c>
      <c r="D938" s="58" t="str">
        <f t="shared" si="1"/>
        <v>SI-19C3:DI-BPMRFFE-1</v>
      </c>
      <c r="E938" s="57" t="str">
        <f>Def_Locais_Racks_Trechos!$A$21</f>
        <v>IA-19RaBPM</v>
      </c>
      <c r="F938" s="58" t="str">
        <f t="array" ref="F938">INDEX(Def_Locais_Racks_Trechos!$B$2:$B$1019, MATCH(E938, Def_Locais_Racks_Trechos!$A$2:$A$1019, 0), 1)</f>
        <v>Sala Racks 18 parte 2</v>
      </c>
      <c r="G938" s="123"/>
      <c r="H938" s="123"/>
      <c r="I938" s="123"/>
      <c r="J938" s="123"/>
      <c r="K938" s="123"/>
      <c r="L938" s="123"/>
      <c r="M938" s="123"/>
      <c r="N938" s="123"/>
      <c r="O938" s="123"/>
    </row>
    <row r="939" ht="15.75" customHeight="1">
      <c r="A939" s="57" t="str">
        <f>Def_SecSub!$A$422</f>
        <v>SI-19C3</v>
      </c>
      <c r="B939" s="57" t="str">
        <f>Def_Equipamentos!$C$8</f>
        <v>DI-BPMRFFE</v>
      </c>
      <c r="C939" s="6">
        <v>2.0</v>
      </c>
      <c r="D939" s="58" t="str">
        <f t="shared" si="1"/>
        <v>SI-19C3:DI-BPMRFFE-2</v>
      </c>
      <c r="E939" s="57" t="str">
        <f>Def_Locais_Racks_Trechos!$A$21</f>
        <v>IA-19RaBPM</v>
      </c>
      <c r="F939" s="58" t="str">
        <f t="array" ref="F939">INDEX(Def_Locais_Racks_Trechos!$B$2:$B$1019, MATCH(E939, Def_Locais_Racks_Trechos!$A$2:$A$1019, 0), 1)</f>
        <v>Sala Racks 18 parte 2</v>
      </c>
      <c r="G939" s="123"/>
      <c r="H939" s="123"/>
      <c r="I939" s="123"/>
      <c r="J939" s="123"/>
      <c r="K939" s="123"/>
      <c r="L939" s="123"/>
      <c r="M939" s="123"/>
      <c r="N939" s="123"/>
      <c r="O939" s="123"/>
    </row>
    <row r="940" ht="15.75" customHeight="1">
      <c r="A940" s="57" t="str">
        <f>Def_SecSub!$A$423</f>
        <v>SI-19C4</v>
      </c>
      <c r="B940" s="57" t="str">
        <f>Def_Equipamentos!$C$8</f>
        <v>DI-BPMRFFE</v>
      </c>
      <c r="C940" s="49"/>
      <c r="D940" s="58" t="str">
        <f t="shared" si="1"/>
        <v>SI-19C4:DI-BPMRFFE</v>
      </c>
      <c r="E940" s="57" t="str">
        <f>Def_Locais_Racks_Trechos!$A$21</f>
        <v>IA-19RaBPM</v>
      </c>
      <c r="F940" s="58" t="str">
        <f t="array" ref="F940">INDEX(Def_Locais_Racks_Trechos!$B$2:$B$1019, MATCH(E940, Def_Locais_Racks_Trechos!$A$2:$A$1019, 0), 1)</f>
        <v>Sala Racks 18 parte 2</v>
      </c>
      <c r="G940" s="123"/>
      <c r="H940" s="123"/>
      <c r="I940" s="123"/>
      <c r="J940" s="123"/>
      <c r="K940" s="123"/>
      <c r="L940" s="123"/>
      <c r="M940" s="123"/>
      <c r="N940" s="123"/>
      <c r="O940" s="123"/>
    </row>
    <row r="941" ht="15.75" customHeight="1">
      <c r="A941" s="57" t="str">
        <f>Def_SecSub!$A$424</f>
        <v>SI-19M1</v>
      </c>
      <c r="B941" s="57" t="str">
        <f>Def_Equipamentos!$C$8</f>
        <v>DI-BPMRFFE</v>
      </c>
      <c r="C941" s="49"/>
      <c r="D941" s="58" t="str">
        <f t="shared" si="1"/>
        <v>SI-19M1:DI-BPMRFFE</v>
      </c>
      <c r="E941" s="57" t="str">
        <f>Def_Locais_Racks_Trechos!$A$21</f>
        <v>IA-19RaBPM</v>
      </c>
      <c r="F941" s="58" t="str">
        <f t="array" ref="F941">INDEX(Def_Locais_Racks_Trechos!$B$2:$B$1019, MATCH(E941, Def_Locais_Racks_Trechos!$A$2:$A$1019, 0), 1)</f>
        <v>Sala Racks 18 parte 2</v>
      </c>
      <c r="G941" s="123"/>
      <c r="H941" s="123"/>
      <c r="I941" s="123"/>
      <c r="J941" s="123"/>
      <c r="K941" s="123"/>
      <c r="L941" s="123"/>
      <c r="M941" s="123"/>
      <c r="N941" s="123"/>
      <c r="O941" s="123"/>
    </row>
    <row r="942" ht="15.75" customHeight="1">
      <c r="A942" s="57" t="str">
        <f>Def_SecSub!$A$425</f>
        <v>SI-19M2</v>
      </c>
      <c r="B942" s="57" t="str">
        <f>Def_Equipamentos!$C$8</f>
        <v>DI-BPMRFFE</v>
      </c>
      <c r="C942" s="49"/>
      <c r="D942" s="58" t="str">
        <f t="shared" si="1"/>
        <v>SI-19M2:DI-BPMRFFE</v>
      </c>
      <c r="E942" s="57" t="str">
        <f>Def_Locais_Racks_Trechos!$A$21</f>
        <v>IA-19RaBPM</v>
      </c>
      <c r="F942" s="58" t="str">
        <f t="array" ref="F942">INDEX(Def_Locais_Racks_Trechos!$B$2:$B$1019, MATCH(E942, Def_Locais_Racks_Trechos!$A$2:$A$1019, 0), 1)</f>
        <v>Sala Racks 18 parte 2</v>
      </c>
      <c r="G942" s="123"/>
      <c r="H942" s="123"/>
      <c r="I942" s="123"/>
      <c r="J942" s="123"/>
      <c r="K942" s="123"/>
      <c r="L942" s="123"/>
      <c r="M942" s="123"/>
      <c r="N942" s="123"/>
      <c r="O942" s="123"/>
    </row>
    <row r="943" ht="15.75" customHeight="1">
      <c r="A943" s="57" t="str">
        <f>Def_SecSub!$A$426</f>
        <v>SI-20C1</v>
      </c>
      <c r="B943" s="57" t="str">
        <f>Def_Equipamentos!$C$8</f>
        <v>DI-BPMRFFE</v>
      </c>
      <c r="C943" s="6">
        <v>1.0</v>
      </c>
      <c r="D943" s="58" t="str">
        <f t="shared" si="1"/>
        <v>SI-20C1:DI-BPMRFFE-1</v>
      </c>
      <c r="E943" s="57" t="str">
        <f>Def_Locais_Racks_Trechos!$A$22</f>
        <v>IA-20RaBPM</v>
      </c>
      <c r="F943" s="58" t="str">
        <f t="array" ref="F943">INDEX(Def_Locais_Racks_Trechos!$B$2:$B$1019, MATCH(E943, Def_Locais_Racks_Trechos!$A$2:$A$1019, 0), 1)</f>
        <v>Sala Racks 19&amp;20</v>
      </c>
      <c r="G943" s="123"/>
      <c r="H943" s="123"/>
      <c r="I943" s="123"/>
      <c r="J943" s="123"/>
      <c r="K943" s="123"/>
      <c r="L943" s="123"/>
      <c r="M943" s="123"/>
      <c r="N943" s="123"/>
      <c r="O943" s="123"/>
    </row>
    <row r="944" ht="15.75" customHeight="1">
      <c r="A944" s="57" t="str">
        <f>Def_SecSub!$A$426</f>
        <v>SI-20C1</v>
      </c>
      <c r="B944" s="57" t="str">
        <f>Def_Equipamentos!$C$8</f>
        <v>DI-BPMRFFE</v>
      </c>
      <c r="C944" s="6">
        <v>2.0</v>
      </c>
      <c r="D944" s="58" t="str">
        <f t="shared" si="1"/>
        <v>SI-20C1:DI-BPMRFFE-2</v>
      </c>
      <c r="E944" s="57" t="str">
        <f>Def_Locais_Racks_Trechos!$A$22</f>
        <v>IA-20RaBPM</v>
      </c>
      <c r="F944" s="58" t="str">
        <f t="array" ref="F944">INDEX(Def_Locais_Racks_Trechos!$B$2:$B$1019, MATCH(E944, Def_Locais_Racks_Trechos!$A$2:$A$1019, 0), 1)</f>
        <v>Sala Racks 19&amp;20</v>
      </c>
      <c r="G944" s="123"/>
      <c r="H944" s="123"/>
      <c r="I944" s="123"/>
      <c r="J944" s="123"/>
      <c r="K944" s="123"/>
      <c r="L944" s="123"/>
      <c r="M944" s="123"/>
      <c r="N944" s="123"/>
      <c r="O944" s="123"/>
    </row>
    <row r="945" ht="15.75" customHeight="1">
      <c r="A945" s="57" t="str">
        <f>Def_SecSub!$A$427</f>
        <v>SI-20C2</v>
      </c>
      <c r="B945" s="57" t="str">
        <f>Def_Equipamentos!$C$8</f>
        <v>DI-BPMRFFE</v>
      </c>
      <c r="C945" s="49"/>
      <c r="D945" s="58" t="str">
        <f t="shared" si="1"/>
        <v>SI-20C2:DI-BPMRFFE</v>
      </c>
      <c r="E945" s="57" t="str">
        <f>Def_Locais_Racks_Trechos!$A$22</f>
        <v>IA-20RaBPM</v>
      </c>
      <c r="F945" s="58" t="str">
        <f t="array" ref="F945">INDEX(Def_Locais_Racks_Trechos!$B$2:$B$1019, MATCH(E945, Def_Locais_Racks_Trechos!$A$2:$A$1019, 0), 1)</f>
        <v>Sala Racks 19&amp;20</v>
      </c>
      <c r="G945" s="123"/>
      <c r="H945" s="123"/>
      <c r="I945" s="123"/>
      <c r="J945" s="123"/>
      <c r="K945" s="123"/>
      <c r="L945" s="123"/>
      <c r="M945" s="123"/>
      <c r="N945" s="123"/>
      <c r="O945" s="123"/>
    </row>
    <row r="946" ht="15.75" customHeight="1">
      <c r="A946" s="57" t="str">
        <f>Def_SecSub!$A$428</f>
        <v>SI-20C3</v>
      </c>
      <c r="B946" s="57" t="str">
        <f>Def_Equipamentos!$C$8</f>
        <v>DI-BPMRFFE</v>
      </c>
      <c r="C946" s="6">
        <v>1.0</v>
      </c>
      <c r="D946" s="58" t="str">
        <f t="shared" si="1"/>
        <v>SI-20C3:DI-BPMRFFE-1</v>
      </c>
      <c r="E946" s="57" t="str">
        <f>Def_Locais_Racks_Trechos!$A$22</f>
        <v>IA-20RaBPM</v>
      </c>
      <c r="F946" s="58" t="str">
        <f t="array" ref="F946">INDEX(Def_Locais_Racks_Trechos!$B$2:$B$1019, MATCH(E946, Def_Locais_Racks_Trechos!$A$2:$A$1019, 0), 1)</f>
        <v>Sala Racks 19&amp;20</v>
      </c>
      <c r="G946" s="123"/>
      <c r="H946" s="123"/>
      <c r="I946" s="123"/>
      <c r="J946" s="123"/>
      <c r="K946" s="123"/>
      <c r="L946" s="123"/>
      <c r="M946" s="123"/>
      <c r="N946" s="123"/>
      <c r="O946" s="123"/>
    </row>
    <row r="947" ht="15.75" customHeight="1">
      <c r="A947" s="57" t="str">
        <f>Def_SecSub!$A$428</f>
        <v>SI-20C3</v>
      </c>
      <c r="B947" s="57" t="str">
        <f>Def_Equipamentos!$C$8</f>
        <v>DI-BPMRFFE</v>
      </c>
      <c r="C947" s="6">
        <v>2.0</v>
      </c>
      <c r="D947" s="58" t="str">
        <f t="shared" si="1"/>
        <v>SI-20C3:DI-BPMRFFE-2</v>
      </c>
      <c r="E947" s="57" t="str">
        <f>Def_Locais_Racks_Trechos!$A$22</f>
        <v>IA-20RaBPM</v>
      </c>
      <c r="F947" s="58" t="str">
        <f t="array" ref="F947">INDEX(Def_Locais_Racks_Trechos!$B$2:$B$1019, MATCH(E947, Def_Locais_Racks_Trechos!$A$2:$A$1019, 0), 1)</f>
        <v>Sala Racks 19&amp;20</v>
      </c>
      <c r="G947" s="123"/>
      <c r="H947" s="123"/>
      <c r="I947" s="123"/>
      <c r="J947" s="123"/>
      <c r="K947" s="123"/>
      <c r="L947" s="123"/>
      <c r="M947" s="123"/>
      <c r="N947" s="123"/>
      <c r="O947" s="123"/>
    </row>
    <row r="948" ht="15.75" customHeight="1">
      <c r="A948" s="57" t="str">
        <f>Def_SecSub!$A$429</f>
        <v>SI-20C4</v>
      </c>
      <c r="B948" s="57" t="str">
        <f>Def_Equipamentos!$C$8</f>
        <v>DI-BPMRFFE</v>
      </c>
      <c r="C948" s="49"/>
      <c r="D948" s="58" t="str">
        <f t="shared" si="1"/>
        <v>SI-20C4:DI-BPMRFFE</v>
      </c>
      <c r="E948" s="57" t="str">
        <f>Def_Locais_Racks_Trechos!$A$22</f>
        <v>IA-20RaBPM</v>
      </c>
      <c r="F948" s="58" t="str">
        <f t="array" ref="F948">INDEX(Def_Locais_Racks_Trechos!$B$2:$B$1019, MATCH(E948, Def_Locais_Racks_Trechos!$A$2:$A$1019, 0), 1)</f>
        <v>Sala Racks 19&amp;20</v>
      </c>
      <c r="G948" s="123"/>
      <c r="H948" s="123"/>
      <c r="I948" s="123"/>
      <c r="J948" s="123"/>
      <c r="K948" s="123"/>
      <c r="L948" s="123"/>
      <c r="M948" s="123"/>
      <c r="N948" s="123"/>
      <c r="O948" s="123"/>
    </row>
    <row r="949" ht="15.75" customHeight="1">
      <c r="A949" s="57" t="str">
        <f>Def_SecSub!$A$430</f>
        <v>SI-20M1</v>
      </c>
      <c r="B949" s="57" t="str">
        <f>Def_Equipamentos!$C$8</f>
        <v>DI-BPMRFFE</v>
      </c>
      <c r="C949" s="49"/>
      <c r="D949" s="58" t="str">
        <f t="shared" si="1"/>
        <v>SI-20M1:DI-BPMRFFE</v>
      </c>
      <c r="E949" s="57" t="str">
        <f>Def_Locais_Racks_Trechos!$A$22</f>
        <v>IA-20RaBPM</v>
      </c>
      <c r="F949" s="58" t="str">
        <f t="array" ref="F949">INDEX(Def_Locais_Racks_Trechos!$B$2:$B$1019, MATCH(E949, Def_Locais_Racks_Trechos!$A$2:$A$1019, 0), 1)</f>
        <v>Sala Racks 19&amp;20</v>
      </c>
      <c r="G949" s="123"/>
      <c r="H949" s="123"/>
      <c r="I949" s="123"/>
      <c r="J949" s="123"/>
      <c r="K949" s="123"/>
      <c r="L949" s="123"/>
      <c r="M949" s="123"/>
      <c r="N949" s="123"/>
      <c r="O949" s="123"/>
    </row>
    <row r="950" ht="15.75" customHeight="1">
      <c r="A950" s="57" t="str">
        <f>Def_SecSub!$A$431</f>
        <v>SI-20M2</v>
      </c>
      <c r="B950" s="57" t="str">
        <f>Def_Equipamentos!$C$8</f>
        <v>DI-BPMRFFE</v>
      </c>
      <c r="C950" s="49"/>
      <c r="D950" s="58" t="str">
        <f t="shared" si="1"/>
        <v>SI-20M2:DI-BPMRFFE</v>
      </c>
      <c r="E950" s="57" t="str">
        <f>Def_Locais_Racks_Trechos!$A$22</f>
        <v>IA-20RaBPM</v>
      </c>
      <c r="F950" s="58" t="str">
        <f t="array" ref="F950">INDEX(Def_Locais_Racks_Trechos!$B$2:$B$1019, MATCH(E950, Def_Locais_Racks_Trechos!$A$2:$A$1019, 0), 1)</f>
        <v>Sala Racks 19&amp;20</v>
      </c>
      <c r="G950" s="123"/>
      <c r="H950" s="123"/>
      <c r="I950" s="123"/>
      <c r="J950" s="123"/>
      <c r="K950" s="123"/>
      <c r="L950" s="123"/>
      <c r="M950" s="123"/>
      <c r="N950" s="123"/>
      <c r="O950" s="123"/>
    </row>
    <row r="951" ht="15.75" customHeight="1">
      <c r="A951" s="57" t="str">
        <f>Def_SecSub!$A$432</f>
        <v>SI-01SA</v>
      </c>
      <c r="B951" s="57" t="str">
        <f>Def_Equipamentos!$C$8</f>
        <v>DI-BPMRFFE</v>
      </c>
      <c r="C951" s="6">
        <v>1.0</v>
      </c>
      <c r="D951" s="58" t="str">
        <f t="shared" si="1"/>
        <v>SI-01SA:DI-BPMRFFE-1</v>
      </c>
      <c r="E951" s="57" t="str">
        <f>Def_Locais_Racks_Trechos!$A$3</f>
        <v>IA-01RaBPM</v>
      </c>
      <c r="F951" s="58" t="str">
        <f t="array" ref="F951">INDEX(Def_Locais_Racks_Trechos!$B$2:$B$1019, MATCH(E951, Def_Locais_Racks_Trechos!$A$2:$A$1019, 0), 1)</f>
        <v>Sala Racks 1</v>
      </c>
      <c r="G951" s="123"/>
      <c r="H951" s="123"/>
      <c r="I951" s="123"/>
      <c r="J951" s="123"/>
      <c r="K951" s="123"/>
      <c r="L951" s="123"/>
      <c r="M951" s="123"/>
      <c r="N951" s="123"/>
      <c r="O951" s="123"/>
    </row>
    <row r="952" ht="15.75" customHeight="1">
      <c r="A952" s="57" t="str">
        <f>Def_SecSub!$A$432</f>
        <v>SI-01SA</v>
      </c>
      <c r="B952" s="57" t="str">
        <f>Def_Equipamentos!$C$8</f>
        <v>DI-BPMRFFE</v>
      </c>
      <c r="C952" s="6">
        <v>2.0</v>
      </c>
      <c r="D952" s="58" t="str">
        <f t="shared" si="1"/>
        <v>SI-01SA:DI-BPMRFFE-2</v>
      </c>
      <c r="E952" s="57" t="str">
        <f>Def_Locais_Racks_Trechos!$A$3</f>
        <v>IA-01RaBPM</v>
      </c>
      <c r="F952" s="58" t="str">
        <f t="array" ref="F952">INDEX(Def_Locais_Racks_Trechos!$B$2:$B$1019, MATCH(E952, Def_Locais_Racks_Trechos!$A$2:$A$1019, 0), 1)</f>
        <v>Sala Racks 1</v>
      </c>
      <c r="G952" s="123"/>
      <c r="H952" s="123"/>
      <c r="I952" s="123"/>
      <c r="J952" s="123"/>
      <c r="K952" s="123"/>
      <c r="L952" s="123"/>
      <c r="M952" s="123"/>
      <c r="N952" s="123"/>
      <c r="O952" s="123"/>
    </row>
    <row r="953" ht="15.75" customHeight="1">
      <c r="A953" s="57" t="str">
        <f>Def_SecSub!$A$433</f>
        <v>SI-02SB</v>
      </c>
      <c r="B953" s="57" t="str">
        <f>Def_Equipamentos!$C$8</f>
        <v>DI-BPMRFFE</v>
      </c>
      <c r="C953" s="6">
        <v>1.0</v>
      </c>
      <c r="D953" s="58" t="str">
        <f t="shared" si="1"/>
        <v>SI-02SB:DI-BPMRFFE-1</v>
      </c>
      <c r="E953" s="57" t="str">
        <f>Def_Locais_Racks_Trechos!$A$4</f>
        <v>IA-02RaBPM</v>
      </c>
      <c r="F953" s="58" t="str">
        <f t="array" ref="F953">INDEX(Def_Locais_Racks_Trechos!$B$2:$B$1019, MATCH(E953, Def_Locais_Racks_Trechos!$A$2:$A$1019, 0), 1)</f>
        <v>Sala Racks 2</v>
      </c>
      <c r="G953" s="123"/>
      <c r="H953" s="123"/>
      <c r="I953" s="123"/>
      <c r="J953" s="123"/>
      <c r="K953" s="123"/>
      <c r="L953" s="123"/>
      <c r="M953" s="123"/>
      <c r="N953" s="123"/>
      <c r="O953" s="123"/>
    </row>
    <row r="954" ht="15.75" customHeight="1">
      <c r="A954" s="57" t="str">
        <f>Def_SecSub!$A$433</f>
        <v>SI-02SB</v>
      </c>
      <c r="B954" s="57" t="str">
        <f>Def_Equipamentos!$C$8</f>
        <v>DI-BPMRFFE</v>
      </c>
      <c r="C954" s="6">
        <v>2.0</v>
      </c>
      <c r="D954" s="58" t="str">
        <f t="shared" si="1"/>
        <v>SI-02SB:DI-BPMRFFE-2</v>
      </c>
      <c r="E954" s="57" t="str">
        <f>Def_Locais_Racks_Trechos!$A$4</f>
        <v>IA-02RaBPM</v>
      </c>
      <c r="F954" s="58" t="str">
        <f t="array" ref="F954">INDEX(Def_Locais_Racks_Trechos!$B$2:$B$1019, MATCH(E954, Def_Locais_Racks_Trechos!$A$2:$A$1019, 0), 1)</f>
        <v>Sala Racks 2</v>
      </c>
      <c r="G954" s="123"/>
      <c r="H954" s="123"/>
      <c r="I954" s="123"/>
      <c r="J954" s="123"/>
      <c r="K954" s="123"/>
      <c r="L954" s="123"/>
      <c r="M954" s="123"/>
      <c r="N954" s="123"/>
      <c r="O954" s="123"/>
    </row>
    <row r="955" ht="15.75" customHeight="1">
      <c r="A955" s="57" t="str">
        <f>Def_SecSub!$A$434</f>
        <v>SI-03SP</v>
      </c>
      <c r="B955" s="57" t="str">
        <f>Def_Equipamentos!$C$8</f>
        <v>DI-BPMRFFE</v>
      </c>
      <c r="C955" s="6">
        <v>1.0</v>
      </c>
      <c r="D955" s="58" t="str">
        <f t="shared" si="1"/>
        <v>SI-03SP:DI-BPMRFFE-1</v>
      </c>
      <c r="E955" s="57" t="str">
        <f>Def_Locais_Racks_Trechos!$A$5</f>
        <v>IA-03RaBPM</v>
      </c>
      <c r="F955" s="58" t="str">
        <f t="array" ref="F955">INDEX(Def_Locais_Racks_Trechos!$B$2:$B$1019, MATCH(E955, Def_Locais_Racks_Trechos!$A$2:$A$1019, 0), 1)</f>
        <v>Sala Racks 3</v>
      </c>
      <c r="G955" s="123"/>
      <c r="H955" s="123"/>
      <c r="I955" s="123"/>
      <c r="J955" s="123"/>
      <c r="K955" s="123"/>
      <c r="L955" s="123"/>
      <c r="M955" s="123"/>
      <c r="N955" s="123"/>
      <c r="O955" s="123"/>
    </row>
    <row r="956" ht="15.75" customHeight="1">
      <c r="A956" s="57" t="str">
        <f>Def_SecSub!$A$434</f>
        <v>SI-03SP</v>
      </c>
      <c r="B956" s="57" t="str">
        <f>Def_Equipamentos!$C$8</f>
        <v>DI-BPMRFFE</v>
      </c>
      <c r="C956" s="6">
        <v>2.0</v>
      </c>
      <c r="D956" s="58" t="str">
        <f t="shared" si="1"/>
        <v>SI-03SP:DI-BPMRFFE-2</v>
      </c>
      <c r="E956" s="57" t="str">
        <f>Def_Locais_Racks_Trechos!$A$5</f>
        <v>IA-03RaBPM</v>
      </c>
      <c r="F956" s="58" t="str">
        <f t="array" ref="F956">INDEX(Def_Locais_Racks_Trechos!$B$2:$B$1019, MATCH(E956, Def_Locais_Racks_Trechos!$A$2:$A$1019, 0), 1)</f>
        <v>Sala Racks 3</v>
      </c>
      <c r="G956" s="123"/>
      <c r="H956" s="123"/>
      <c r="I956" s="123"/>
      <c r="J956" s="123"/>
      <c r="K956" s="123"/>
      <c r="L956" s="123"/>
      <c r="M956" s="123"/>
      <c r="N956" s="123"/>
      <c r="O956" s="123"/>
    </row>
    <row r="957" ht="15.75" customHeight="1">
      <c r="A957" s="57" t="str">
        <f>Def_SecSub!$A$435</f>
        <v>SI-04SB</v>
      </c>
      <c r="B957" s="57" t="str">
        <f>Def_Equipamentos!$C$8</f>
        <v>DI-BPMRFFE</v>
      </c>
      <c r="C957" s="6">
        <v>1.0</v>
      </c>
      <c r="D957" s="58" t="str">
        <f t="shared" si="1"/>
        <v>SI-04SB:DI-BPMRFFE-1</v>
      </c>
      <c r="E957" s="57" t="str">
        <f>Def_Locais_Racks_Trechos!$A$6</f>
        <v>IA-04RaBPM</v>
      </c>
      <c r="F957" s="58" t="str">
        <f t="array" ref="F957">INDEX(Def_Locais_Racks_Trechos!$B$2:$B$1019, MATCH(E957, Def_Locais_Racks_Trechos!$A$2:$A$1019, 0), 1)</f>
        <v>Sala Racks 4</v>
      </c>
      <c r="G957" s="123"/>
      <c r="H957" s="123"/>
      <c r="I957" s="123"/>
      <c r="J957" s="123"/>
      <c r="K957" s="123"/>
      <c r="L957" s="123"/>
      <c r="M957" s="123"/>
      <c r="N957" s="123"/>
      <c r="O957" s="123"/>
    </row>
    <row r="958" ht="15.75" customHeight="1">
      <c r="A958" s="57" t="str">
        <f>Def_SecSub!$A$435</f>
        <v>SI-04SB</v>
      </c>
      <c r="B958" s="57" t="str">
        <f>Def_Equipamentos!$C$8</f>
        <v>DI-BPMRFFE</v>
      </c>
      <c r="C958" s="6">
        <v>2.0</v>
      </c>
      <c r="D958" s="58" t="str">
        <f t="shared" si="1"/>
        <v>SI-04SB:DI-BPMRFFE-2</v>
      </c>
      <c r="E958" s="57" t="str">
        <f>Def_Locais_Racks_Trechos!$A$6</f>
        <v>IA-04RaBPM</v>
      </c>
      <c r="F958" s="58" t="str">
        <f t="array" ref="F958">INDEX(Def_Locais_Racks_Trechos!$B$2:$B$1019, MATCH(E958, Def_Locais_Racks_Trechos!$A$2:$A$1019, 0), 1)</f>
        <v>Sala Racks 4</v>
      </c>
      <c r="G958" s="123"/>
      <c r="H958" s="123"/>
      <c r="I958" s="123"/>
      <c r="J958" s="123"/>
      <c r="K958" s="123"/>
      <c r="L958" s="123"/>
      <c r="M958" s="123"/>
      <c r="N958" s="123"/>
      <c r="O958" s="123"/>
    </row>
    <row r="959" ht="15.75" customHeight="1">
      <c r="A959" s="57" t="str">
        <f>Def_SecSub!$A$436</f>
        <v>SI-05SA</v>
      </c>
      <c r="B959" s="57" t="str">
        <f>Def_Equipamentos!$C$8</f>
        <v>DI-BPMRFFE</v>
      </c>
      <c r="C959" s="6">
        <v>1.0</v>
      </c>
      <c r="D959" s="58" t="str">
        <f t="shared" si="1"/>
        <v>SI-05SA:DI-BPMRFFE-1</v>
      </c>
      <c r="E959" s="57" t="str">
        <f>Def_Locais_Racks_Trechos!$A$7</f>
        <v>IA-05RaBPM</v>
      </c>
      <c r="F959" s="58" t="str">
        <f t="array" ref="F959">INDEX(Def_Locais_Racks_Trechos!$B$2:$B$1019, MATCH(E959, Def_Locais_Racks_Trechos!$A$2:$A$1019, 0), 1)</f>
        <v>Sala Racks 5</v>
      </c>
      <c r="G959" s="123"/>
      <c r="H959" s="123"/>
      <c r="I959" s="123"/>
      <c r="J959" s="123"/>
      <c r="K959" s="123"/>
      <c r="L959" s="123"/>
      <c r="M959" s="123"/>
      <c r="N959" s="123"/>
      <c r="O959" s="123"/>
    </row>
    <row r="960" ht="15.75" customHeight="1">
      <c r="A960" s="57" t="str">
        <f>Def_SecSub!$A$436</f>
        <v>SI-05SA</v>
      </c>
      <c r="B960" s="57" t="str">
        <f>Def_Equipamentos!$C$8</f>
        <v>DI-BPMRFFE</v>
      </c>
      <c r="C960" s="6">
        <v>2.0</v>
      </c>
      <c r="D960" s="58" t="str">
        <f t="shared" si="1"/>
        <v>SI-05SA:DI-BPMRFFE-2</v>
      </c>
      <c r="E960" s="57" t="str">
        <f>Def_Locais_Racks_Trechos!$A$7</f>
        <v>IA-05RaBPM</v>
      </c>
      <c r="F960" s="58" t="str">
        <f t="array" ref="F960">INDEX(Def_Locais_Racks_Trechos!$B$2:$B$1019, MATCH(E960, Def_Locais_Racks_Trechos!$A$2:$A$1019, 0), 1)</f>
        <v>Sala Racks 5</v>
      </c>
      <c r="G960" s="123"/>
      <c r="H960" s="123"/>
      <c r="I960" s="123"/>
      <c r="J960" s="123"/>
      <c r="K960" s="123"/>
      <c r="L960" s="123"/>
      <c r="M960" s="123"/>
      <c r="N960" s="123"/>
      <c r="O960" s="123"/>
    </row>
    <row r="961" ht="15.75" customHeight="1">
      <c r="A961" s="57" t="str">
        <f>Def_SecSub!$A$437</f>
        <v>SI-06SB</v>
      </c>
      <c r="B961" s="57" t="str">
        <f>Def_Equipamentos!$C$8</f>
        <v>DI-BPMRFFE</v>
      </c>
      <c r="C961" s="6">
        <v>1.0</v>
      </c>
      <c r="D961" s="58" t="str">
        <f t="shared" si="1"/>
        <v>SI-06SB:DI-BPMRFFE-1</v>
      </c>
      <c r="E961" s="57" t="str">
        <f>Def_Locais_Racks_Trechos!$A$8</f>
        <v>IA-06RaBPM</v>
      </c>
      <c r="F961" s="58" t="str">
        <f t="array" ref="F961">INDEX(Def_Locais_Racks_Trechos!$B$2:$B$1019, MATCH(E961, Def_Locais_Racks_Trechos!$A$2:$A$1019, 0), 1)</f>
        <v>Sala Racks 6</v>
      </c>
      <c r="G961" s="123"/>
      <c r="H961" s="123"/>
      <c r="I961" s="123"/>
      <c r="J961" s="123"/>
      <c r="K961" s="123"/>
      <c r="L961" s="123"/>
      <c r="M961" s="123"/>
      <c r="N961" s="123"/>
      <c r="O961" s="123"/>
    </row>
    <row r="962" ht="15.75" customHeight="1">
      <c r="A962" s="57" t="str">
        <f>Def_SecSub!$A$437</f>
        <v>SI-06SB</v>
      </c>
      <c r="B962" s="57" t="str">
        <f>Def_Equipamentos!$C$8</f>
        <v>DI-BPMRFFE</v>
      </c>
      <c r="C962" s="6">
        <v>2.0</v>
      </c>
      <c r="D962" s="58" t="str">
        <f t="shared" si="1"/>
        <v>SI-06SB:DI-BPMRFFE-2</v>
      </c>
      <c r="E962" s="57" t="str">
        <f>Def_Locais_Racks_Trechos!$A$8</f>
        <v>IA-06RaBPM</v>
      </c>
      <c r="F962" s="58" t="str">
        <f t="array" ref="F962">INDEX(Def_Locais_Racks_Trechos!$B$2:$B$1019, MATCH(E962, Def_Locais_Racks_Trechos!$A$2:$A$1019, 0), 1)</f>
        <v>Sala Racks 6</v>
      </c>
      <c r="G962" s="123"/>
      <c r="H962" s="123"/>
      <c r="I962" s="123"/>
      <c r="J962" s="123"/>
      <c r="K962" s="123"/>
      <c r="L962" s="123"/>
      <c r="M962" s="123"/>
      <c r="N962" s="123"/>
      <c r="O962" s="123"/>
    </row>
    <row r="963" ht="15.75" customHeight="1">
      <c r="A963" s="57" t="str">
        <f>Def_SecSub!$A$438</f>
        <v>SI-07SP</v>
      </c>
      <c r="B963" s="57" t="str">
        <f>Def_Equipamentos!$C$8</f>
        <v>DI-BPMRFFE</v>
      </c>
      <c r="C963" s="6">
        <v>1.0</v>
      </c>
      <c r="D963" s="58" t="str">
        <f t="shared" si="1"/>
        <v>SI-07SP:DI-BPMRFFE-1</v>
      </c>
      <c r="E963" s="57" t="str">
        <f>Def_Locais_Racks_Trechos!$A$9</f>
        <v>IA-07RaBPM</v>
      </c>
      <c r="F963" s="58" t="str">
        <f t="array" ref="F963">INDEX(Def_Locais_Racks_Trechos!$B$2:$B$1019, MATCH(E963, Def_Locais_Racks_Trechos!$A$2:$A$1019, 0), 1)</f>
        <v>Sala Racks 7</v>
      </c>
      <c r="G963" s="123"/>
      <c r="H963" s="123"/>
      <c r="I963" s="123"/>
      <c r="J963" s="123"/>
      <c r="K963" s="123"/>
      <c r="L963" s="123"/>
      <c r="M963" s="123"/>
      <c r="N963" s="123"/>
      <c r="O963" s="123"/>
    </row>
    <row r="964" ht="15.75" customHeight="1">
      <c r="A964" s="57" t="str">
        <f>Def_SecSub!$A$438</f>
        <v>SI-07SP</v>
      </c>
      <c r="B964" s="57" t="str">
        <f>Def_Equipamentos!$C$8</f>
        <v>DI-BPMRFFE</v>
      </c>
      <c r="C964" s="6">
        <v>2.0</v>
      </c>
      <c r="D964" s="58" t="str">
        <f t="shared" si="1"/>
        <v>SI-07SP:DI-BPMRFFE-2</v>
      </c>
      <c r="E964" s="57" t="str">
        <f>Def_Locais_Racks_Trechos!$A$9</f>
        <v>IA-07RaBPM</v>
      </c>
      <c r="F964" s="58" t="str">
        <f t="array" ref="F964">INDEX(Def_Locais_Racks_Trechos!$B$2:$B$1019, MATCH(E964, Def_Locais_Racks_Trechos!$A$2:$A$1019, 0), 1)</f>
        <v>Sala Racks 7</v>
      </c>
      <c r="G964" s="123"/>
      <c r="H964" s="123"/>
      <c r="I964" s="123"/>
      <c r="J964" s="123"/>
      <c r="K964" s="123"/>
      <c r="L964" s="123"/>
      <c r="M964" s="123"/>
      <c r="N964" s="123"/>
      <c r="O964" s="123"/>
    </row>
    <row r="965" ht="15.75" customHeight="1">
      <c r="A965" s="57" t="str">
        <f>Def_SecSub!$A$439</f>
        <v>SI-08SB</v>
      </c>
      <c r="B965" s="57" t="str">
        <f>Def_Equipamentos!$C$8</f>
        <v>DI-BPMRFFE</v>
      </c>
      <c r="C965" s="6">
        <v>1.0</v>
      </c>
      <c r="D965" s="58" t="str">
        <f t="shared" si="1"/>
        <v>SI-08SB:DI-BPMRFFE-1</v>
      </c>
      <c r="E965" s="57" t="str">
        <f>Def_Locais_Racks_Trechos!$A$10</f>
        <v>IA-08RaBPM</v>
      </c>
      <c r="F965" s="58" t="str">
        <f t="array" ref="F965">INDEX(Def_Locais_Racks_Trechos!$B$2:$B$1019, MATCH(E965, Def_Locais_Racks_Trechos!$A$2:$A$1019, 0), 1)</f>
        <v>Sala Racks 8</v>
      </c>
      <c r="G965" s="123"/>
      <c r="H965" s="123"/>
      <c r="I965" s="123"/>
      <c r="J965" s="123"/>
      <c r="K965" s="123"/>
      <c r="L965" s="123"/>
      <c r="M965" s="123"/>
      <c r="N965" s="123"/>
      <c r="O965" s="123"/>
    </row>
    <row r="966" ht="15.75" customHeight="1">
      <c r="A966" s="57" t="str">
        <f>Def_SecSub!$A$439</f>
        <v>SI-08SB</v>
      </c>
      <c r="B966" s="57" t="str">
        <f>Def_Equipamentos!$C$8</f>
        <v>DI-BPMRFFE</v>
      </c>
      <c r="C966" s="6">
        <v>2.0</v>
      </c>
      <c r="D966" s="58" t="str">
        <f t="shared" si="1"/>
        <v>SI-08SB:DI-BPMRFFE-2</v>
      </c>
      <c r="E966" s="57" t="str">
        <f>Def_Locais_Racks_Trechos!$A$10</f>
        <v>IA-08RaBPM</v>
      </c>
      <c r="F966" s="58" t="str">
        <f t="array" ref="F966">INDEX(Def_Locais_Racks_Trechos!$B$2:$B$1019, MATCH(E966, Def_Locais_Racks_Trechos!$A$2:$A$1019, 0), 1)</f>
        <v>Sala Racks 8</v>
      </c>
      <c r="G966" s="123"/>
      <c r="H966" s="123"/>
      <c r="I966" s="123"/>
      <c r="J966" s="123"/>
      <c r="K966" s="123"/>
      <c r="L966" s="123"/>
      <c r="M966" s="123"/>
      <c r="N966" s="123"/>
      <c r="O966" s="123"/>
    </row>
    <row r="967" ht="15.75" customHeight="1">
      <c r="A967" s="57" t="str">
        <f>Def_SecSub!$A$440</f>
        <v>SI-09SA</v>
      </c>
      <c r="B967" s="57" t="str">
        <f>Def_Equipamentos!$C$8</f>
        <v>DI-BPMRFFE</v>
      </c>
      <c r="C967" s="6">
        <v>1.0</v>
      </c>
      <c r="D967" s="58" t="str">
        <f t="shared" si="1"/>
        <v>SI-09SA:DI-BPMRFFE-1</v>
      </c>
      <c r="E967" s="57" t="str">
        <f>Def_Locais_Racks_Trechos!$A$11</f>
        <v>IA-09RaBPM</v>
      </c>
      <c r="F967" s="58" t="str">
        <f t="array" ref="F967">INDEX(Def_Locais_Racks_Trechos!$B$2:$B$1019, MATCH(E967, Def_Locais_Racks_Trechos!$A$2:$A$1019, 0), 1)</f>
        <v>Sala Racks 9</v>
      </c>
      <c r="G967" s="123"/>
      <c r="H967" s="123"/>
      <c r="I967" s="123"/>
      <c r="J967" s="123"/>
      <c r="K967" s="123"/>
      <c r="L967" s="123"/>
      <c r="M967" s="123"/>
      <c r="N967" s="123"/>
      <c r="O967" s="123"/>
    </row>
    <row r="968" ht="15.75" customHeight="1">
      <c r="A968" s="57" t="str">
        <f>Def_SecSub!$A$440</f>
        <v>SI-09SA</v>
      </c>
      <c r="B968" s="57" t="str">
        <f>Def_Equipamentos!$C$8</f>
        <v>DI-BPMRFFE</v>
      </c>
      <c r="C968" s="6">
        <v>2.0</v>
      </c>
      <c r="D968" s="58" t="str">
        <f t="shared" si="1"/>
        <v>SI-09SA:DI-BPMRFFE-2</v>
      </c>
      <c r="E968" s="57" t="str">
        <f>Def_Locais_Racks_Trechos!$A$11</f>
        <v>IA-09RaBPM</v>
      </c>
      <c r="F968" s="58" t="str">
        <f t="array" ref="F968">INDEX(Def_Locais_Racks_Trechos!$B$2:$B$1019, MATCH(E968, Def_Locais_Racks_Trechos!$A$2:$A$1019, 0), 1)</f>
        <v>Sala Racks 9</v>
      </c>
      <c r="G968" s="123"/>
      <c r="H968" s="123"/>
      <c r="I968" s="123"/>
      <c r="J968" s="123"/>
      <c r="K968" s="123"/>
      <c r="L968" s="123"/>
      <c r="M968" s="123"/>
      <c r="N968" s="123"/>
      <c r="O968" s="123"/>
    </row>
    <row r="969" ht="15.75" customHeight="1">
      <c r="A969" s="57" t="str">
        <f>Def_SecSub!$A$441</f>
        <v>SI-10SB</v>
      </c>
      <c r="B969" s="57" t="str">
        <f>Def_Equipamentos!$C$8</f>
        <v>DI-BPMRFFE</v>
      </c>
      <c r="C969" s="6">
        <v>1.0</v>
      </c>
      <c r="D969" s="58" t="str">
        <f t="shared" si="1"/>
        <v>SI-10SB:DI-BPMRFFE-1</v>
      </c>
      <c r="E969" s="57" t="str">
        <f>Def_Locais_Racks_Trechos!$A$12</f>
        <v>IA-10RaBPM</v>
      </c>
      <c r="F969" s="58" t="str">
        <f t="array" ref="F969">INDEX(Def_Locais_Racks_Trechos!$B$2:$B$1019, MATCH(E969, Def_Locais_Racks_Trechos!$A$2:$A$1019, 0), 1)</f>
        <v>Sala Racks 10</v>
      </c>
      <c r="G969" s="123"/>
      <c r="H969" s="123"/>
      <c r="I969" s="123"/>
      <c r="J969" s="123"/>
      <c r="K969" s="123"/>
      <c r="L969" s="123"/>
      <c r="M969" s="123"/>
      <c r="N969" s="123"/>
      <c r="O969" s="123"/>
    </row>
    <row r="970" ht="15.75" customHeight="1">
      <c r="A970" s="57" t="str">
        <f>Def_SecSub!$A$441</f>
        <v>SI-10SB</v>
      </c>
      <c r="B970" s="57" t="str">
        <f>Def_Equipamentos!$C$8</f>
        <v>DI-BPMRFFE</v>
      </c>
      <c r="C970" s="6">
        <v>2.0</v>
      </c>
      <c r="D970" s="58" t="str">
        <f t="shared" si="1"/>
        <v>SI-10SB:DI-BPMRFFE-2</v>
      </c>
      <c r="E970" s="57" t="str">
        <f>Def_Locais_Racks_Trechos!$A$12</f>
        <v>IA-10RaBPM</v>
      </c>
      <c r="F970" s="58" t="str">
        <f t="array" ref="F970">INDEX(Def_Locais_Racks_Trechos!$B$2:$B$1019, MATCH(E970, Def_Locais_Racks_Trechos!$A$2:$A$1019, 0), 1)</f>
        <v>Sala Racks 10</v>
      </c>
      <c r="G970" s="123"/>
      <c r="H970" s="123"/>
      <c r="I970" s="123"/>
      <c r="J970" s="123"/>
      <c r="K970" s="123"/>
      <c r="L970" s="123"/>
      <c r="M970" s="123"/>
      <c r="N970" s="123"/>
      <c r="O970" s="123"/>
    </row>
    <row r="971" ht="15.75" customHeight="1">
      <c r="A971" s="57" t="str">
        <f>Def_SecSub!$A$442</f>
        <v>SI-11SP</v>
      </c>
      <c r="B971" s="57" t="str">
        <f>Def_Equipamentos!$C$8</f>
        <v>DI-BPMRFFE</v>
      </c>
      <c r="C971" s="6">
        <v>1.0</v>
      </c>
      <c r="D971" s="58" t="str">
        <f t="shared" si="1"/>
        <v>SI-11SP:DI-BPMRFFE-1</v>
      </c>
      <c r="E971" s="57" t="str">
        <f>Def_Locais_Racks_Trechos!$A$13</f>
        <v>IA-11RaBPM</v>
      </c>
      <c r="F971" s="58" t="str">
        <f t="array" ref="F971">INDEX(Def_Locais_Racks_Trechos!$B$2:$B$1019, MATCH(E971, Def_Locais_Racks_Trechos!$A$2:$A$1019, 0), 1)</f>
        <v>Sala Racks 11</v>
      </c>
      <c r="G971" s="123"/>
      <c r="H971" s="123"/>
      <c r="I971" s="123"/>
      <c r="J971" s="123"/>
      <c r="K971" s="123"/>
      <c r="L971" s="123"/>
      <c r="M971" s="123"/>
      <c r="N971" s="123"/>
      <c r="O971" s="123"/>
    </row>
    <row r="972" ht="15.75" customHeight="1">
      <c r="A972" s="57" t="str">
        <f>Def_SecSub!$A$442</f>
        <v>SI-11SP</v>
      </c>
      <c r="B972" s="57" t="str">
        <f>Def_Equipamentos!$C$8</f>
        <v>DI-BPMRFFE</v>
      </c>
      <c r="C972" s="6">
        <v>2.0</v>
      </c>
      <c r="D972" s="58" t="str">
        <f t="shared" si="1"/>
        <v>SI-11SP:DI-BPMRFFE-2</v>
      </c>
      <c r="E972" s="57" t="str">
        <f>Def_Locais_Racks_Trechos!$A$13</f>
        <v>IA-11RaBPM</v>
      </c>
      <c r="F972" s="58" t="str">
        <f t="array" ref="F972">INDEX(Def_Locais_Racks_Trechos!$B$2:$B$1019, MATCH(E972, Def_Locais_Racks_Trechos!$A$2:$A$1019, 0), 1)</f>
        <v>Sala Racks 11</v>
      </c>
      <c r="G972" s="123"/>
      <c r="H972" s="123"/>
      <c r="I972" s="123"/>
      <c r="J972" s="123"/>
      <c r="K972" s="123"/>
      <c r="L972" s="123"/>
      <c r="M972" s="123"/>
      <c r="N972" s="123"/>
      <c r="O972" s="123"/>
    </row>
    <row r="973" ht="15.75" customHeight="1">
      <c r="A973" s="57" t="str">
        <f>Def_SecSub!$A$443</f>
        <v>SI-12SB</v>
      </c>
      <c r="B973" s="57" t="str">
        <f>Def_Equipamentos!$C$8</f>
        <v>DI-BPMRFFE</v>
      </c>
      <c r="C973" s="6">
        <v>1.0</v>
      </c>
      <c r="D973" s="58" t="str">
        <f t="shared" si="1"/>
        <v>SI-12SB:DI-BPMRFFE-1</v>
      </c>
      <c r="E973" s="57" t="str">
        <f>Def_Locais_Racks_Trechos!$A$14</f>
        <v>IA-12RaBPM</v>
      </c>
      <c r="F973" s="58" t="str">
        <f t="array" ref="F973">INDEX(Def_Locais_Racks_Trechos!$B$2:$B$1019, MATCH(E973, Def_Locais_Racks_Trechos!$A$2:$A$1019, 0), 1)</f>
        <v>Sala Racks 12</v>
      </c>
      <c r="G973" s="123"/>
      <c r="H973" s="123"/>
      <c r="I973" s="123"/>
      <c r="J973" s="123"/>
      <c r="K973" s="123"/>
      <c r="L973" s="123"/>
      <c r="M973" s="123"/>
      <c r="N973" s="123"/>
      <c r="O973" s="123"/>
    </row>
    <row r="974" ht="15.75" customHeight="1">
      <c r="A974" s="57" t="str">
        <f>Def_SecSub!$A$443</f>
        <v>SI-12SB</v>
      </c>
      <c r="B974" s="57" t="str">
        <f>Def_Equipamentos!$C$8</f>
        <v>DI-BPMRFFE</v>
      </c>
      <c r="C974" s="6">
        <v>2.0</v>
      </c>
      <c r="D974" s="58" t="str">
        <f t="shared" si="1"/>
        <v>SI-12SB:DI-BPMRFFE-2</v>
      </c>
      <c r="E974" s="57" t="str">
        <f>Def_Locais_Racks_Trechos!$A$14</f>
        <v>IA-12RaBPM</v>
      </c>
      <c r="F974" s="58" t="str">
        <f t="array" ref="F974">INDEX(Def_Locais_Racks_Trechos!$B$2:$B$1019, MATCH(E974, Def_Locais_Racks_Trechos!$A$2:$A$1019, 0), 1)</f>
        <v>Sala Racks 12</v>
      </c>
      <c r="G974" s="123"/>
      <c r="H974" s="123"/>
      <c r="I974" s="123"/>
      <c r="J974" s="123"/>
      <c r="K974" s="123"/>
      <c r="L974" s="123"/>
      <c r="M974" s="123"/>
      <c r="N974" s="123"/>
      <c r="O974" s="123"/>
    </row>
    <row r="975" ht="15.75" customHeight="1">
      <c r="A975" s="57" t="str">
        <f>Def_SecSub!$A$444</f>
        <v>SI-13SA</v>
      </c>
      <c r="B975" s="57" t="str">
        <f>Def_Equipamentos!$C$8</f>
        <v>DI-BPMRFFE</v>
      </c>
      <c r="C975" s="6">
        <v>1.0</v>
      </c>
      <c r="D975" s="58" t="str">
        <f t="shared" si="1"/>
        <v>SI-13SA:DI-BPMRFFE-1</v>
      </c>
      <c r="E975" s="57" t="str">
        <f>Def_Locais_Racks_Trechos!$A$15</f>
        <v>IA-13RaBPM</v>
      </c>
      <c r="F975" s="58" t="str">
        <f t="array" ref="F975">INDEX(Def_Locais_Racks_Trechos!$B$2:$B$1019, MATCH(E975, Def_Locais_Racks_Trechos!$A$2:$A$1019, 0), 1)</f>
        <v>Sala Racks 13</v>
      </c>
      <c r="G975" s="123"/>
      <c r="H975" s="123"/>
      <c r="I975" s="123"/>
      <c r="J975" s="123"/>
      <c r="K975" s="123"/>
      <c r="L975" s="123"/>
      <c r="M975" s="123"/>
      <c r="N975" s="123"/>
      <c r="O975" s="123"/>
    </row>
    <row r="976" ht="15.75" customHeight="1">
      <c r="A976" s="57" t="str">
        <f>Def_SecSub!$A$444</f>
        <v>SI-13SA</v>
      </c>
      <c r="B976" s="57" t="str">
        <f>Def_Equipamentos!$C$8</f>
        <v>DI-BPMRFFE</v>
      </c>
      <c r="C976" s="6">
        <v>2.0</v>
      </c>
      <c r="D976" s="58" t="str">
        <f t="shared" si="1"/>
        <v>SI-13SA:DI-BPMRFFE-2</v>
      </c>
      <c r="E976" s="57" t="str">
        <f>Def_Locais_Racks_Trechos!$A$15</f>
        <v>IA-13RaBPM</v>
      </c>
      <c r="F976" s="58" t="str">
        <f t="array" ref="F976">INDEX(Def_Locais_Racks_Trechos!$B$2:$B$1019, MATCH(E976, Def_Locais_Racks_Trechos!$A$2:$A$1019, 0), 1)</f>
        <v>Sala Racks 13</v>
      </c>
      <c r="G976" s="123"/>
      <c r="H976" s="123"/>
      <c r="I976" s="123"/>
      <c r="J976" s="123"/>
      <c r="K976" s="123"/>
      <c r="L976" s="123"/>
      <c r="M976" s="123"/>
      <c r="N976" s="123"/>
      <c r="O976" s="123"/>
    </row>
    <row r="977" ht="15.75" customHeight="1">
      <c r="A977" s="57" t="str">
        <f>Def_SecSub!$A$445</f>
        <v>SI-14SB</v>
      </c>
      <c r="B977" s="57" t="str">
        <f>Def_Equipamentos!$C$8</f>
        <v>DI-BPMRFFE</v>
      </c>
      <c r="C977" s="6">
        <v>1.0</v>
      </c>
      <c r="D977" s="58" t="str">
        <f t="shared" si="1"/>
        <v>SI-14SB:DI-BPMRFFE-1</v>
      </c>
      <c r="E977" s="57" t="str">
        <f>Def_Locais_Racks_Trechos!$A$16</f>
        <v>IA-14RaBPM</v>
      </c>
      <c r="F977" s="58" t="str">
        <f t="array" ref="F977">INDEX(Def_Locais_Racks_Trechos!$B$2:$B$1019, MATCH(E977, Def_Locais_Racks_Trechos!$A$2:$A$1019, 0), 1)</f>
        <v>Sala Racks 14</v>
      </c>
      <c r="G977" s="123"/>
      <c r="H977" s="123"/>
      <c r="I977" s="123"/>
      <c r="J977" s="123"/>
      <c r="K977" s="123"/>
      <c r="L977" s="123"/>
      <c r="M977" s="123"/>
      <c r="N977" s="123"/>
      <c r="O977" s="123"/>
    </row>
    <row r="978" ht="15.75" customHeight="1">
      <c r="A978" s="57" t="str">
        <f>Def_SecSub!$A$445</f>
        <v>SI-14SB</v>
      </c>
      <c r="B978" s="57" t="str">
        <f>Def_Equipamentos!$C$8</f>
        <v>DI-BPMRFFE</v>
      </c>
      <c r="C978" s="6">
        <v>2.0</v>
      </c>
      <c r="D978" s="58" t="str">
        <f t="shared" si="1"/>
        <v>SI-14SB:DI-BPMRFFE-2</v>
      </c>
      <c r="E978" s="57" t="str">
        <f>Def_Locais_Racks_Trechos!$A$16</f>
        <v>IA-14RaBPM</v>
      </c>
      <c r="F978" s="58" t="str">
        <f t="array" ref="F978">INDEX(Def_Locais_Racks_Trechos!$B$2:$B$1019, MATCH(E978, Def_Locais_Racks_Trechos!$A$2:$A$1019, 0), 1)</f>
        <v>Sala Racks 14</v>
      </c>
      <c r="G978" s="123"/>
      <c r="H978" s="123"/>
      <c r="I978" s="123"/>
      <c r="J978" s="123"/>
      <c r="K978" s="123"/>
      <c r="L978" s="123"/>
      <c r="M978" s="123"/>
      <c r="N978" s="123"/>
      <c r="O978" s="123"/>
    </row>
    <row r="979" ht="15.75" customHeight="1">
      <c r="A979" s="57" t="str">
        <f>Def_SecSub!$A$446</f>
        <v>SI-15SP</v>
      </c>
      <c r="B979" s="57" t="str">
        <f>Def_Equipamentos!$C$8</f>
        <v>DI-BPMRFFE</v>
      </c>
      <c r="C979" s="6">
        <v>1.0</v>
      </c>
      <c r="D979" s="58" t="str">
        <f t="shared" si="1"/>
        <v>SI-15SP:DI-BPMRFFE-1</v>
      </c>
      <c r="E979" s="57" t="str">
        <f>Def_Locais_Racks_Trechos!$A$17</f>
        <v>IA-15RaBPM</v>
      </c>
      <c r="F979" s="58" t="str">
        <f t="array" ref="F979">INDEX(Def_Locais_Racks_Trechos!$B$2:$B$1019, MATCH(E979, Def_Locais_Racks_Trechos!$A$2:$A$1019, 0), 1)</f>
        <v>Sala Racks 15</v>
      </c>
      <c r="G979" s="123"/>
      <c r="H979" s="123"/>
      <c r="I979" s="123"/>
      <c r="J979" s="123"/>
      <c r="K979" s="123"/>
      <c r="L979" s="123"/>
      <c r="M979" s="123"/>
      <c r="N979" s="123"/>
      <c r="O979" s="123"/>
    </row>
    <row r="980" ht="15.75" customHeight="1">
      <c r="A980" s="57" t="str">
        <f>Def_SecSub!$A$446</f>
        <v>SI-15SP</v>
      </c>
      <c r="B980" s="57" t="str">
        <f>Def_Equipamentos!$C$8</f>
        <v>DI-BPMRFFE</v>
      </c>
      <c r="C980" s="6">
        <v>2.0</v>
      </c>
      <c r="D980" s="58" t="str">
        <f t="shared" si="1"/>
        <v>SI-15SP:DI-BPMRFFE-2</v>
      </c>
      <c r="E980" s="57" t="str">
        <f>Def_Locais_Racks_Trechos!$A$17</f>
        <v>IA-15RaBPM</v>
      </c>
      <c r="F980" s="58" t="str">
        <f t="array" ref="F980">INDEX(Def_Locais_Racks_Trechos!$B$2:$B$1019, MATCH(E980, Def_Locais_Racks_Trechos!$A$2:$A$1019, 0), 1)</f>
        <v>Sala Racks 15</v>
      </c>
      <c r="G980" s="123"/>
      <c r="H980" s="123"/>
      <c r="I980" s="123"/>
      <c r="J980" s="123"/>
      <c r="K980" s="123"/>
      <c r="L980" s="123"/>
      <c r="M980" s="123"/>
      <c r="N980" s="123"/>
      <c r="O980" s="123"/>
    </row>
    <row r="981" ht="15.75" customHeight="1">
      <c r="A981" s="57" t="str">
        <f>Def_SecSub!$A$447</f>
        <v>SI-16SB</v>
      </c>
      <c r="B981" s="57" t="str">
        <f>Def_Equipamentos!$C$8</f>
        <v>DI-BPMRFFE</v>
      </c>
      <c r="C981" s="6">
        <v>1.0</v>
      </c>
      <c r="D981" s="58" t="str">
        <f t="shared" si="1"/>
        <v>SI-16SB:DI-BPMRFFE-1</v>
      </c>
      <c r="E981" s="57" t="str">
        <f>Def_Locais_Racks_Trechos!$A$18</f>
        <v>IA-16RaBPM</v>
      </c>
      <c r="F981" s="58" t="str">
        <f t="array" ref="F981">INDEX(Def_Locais_Racks_Trechos!$B$2:$B$1019, MATCH(E981, Def_Locais_Racks_Trechos!$A$2:$A$1019, 0), 1)</f>
        <v>Sala Racks 16</v>
      </c>
      <c r="G981" s="123"/>
      <c r="H981" s="123"/>
      <c r="I981" s="123"/>
      <c r="J981" s="123"/>
      <c r="K981" s="123"/>
      <c r="L981" s="123"/>
      <c r="M981" s="123"/>
      <c r="N981" s="123"/>
      <c r="O981" s="123"/>
    </row>
    <row r="982" ht="15.75" customHeight="1">
      <c r="A982" s="57" t="str">
        <f>Def_SecSub!$A$447</f>
        <v>SI-16SB</v>
      </c>
      <c r="B982" s="57" t="str">
        <f>Def_Equipamentos!$C$8</f>
        <v>DI-BPMRFFE</v>
      </c>
      <c r="C982" s="6">
        <v>2.0</v>
      </c>
      <c r="D982" s="58" t="str">
        <f t="shared" si="1"/>
        <v>SI-16SB:DI-BPMRFFE-2</v>
      </c>
      <c r="E982" s="57" t="str">
        <f>Def_Locais_Racks_Trechos!$A$18</f>
        <v>IA-16RaBPM</v>
      </c>
      <c r="F982" s="58" t="str">
        <f t="array" ref="F982">INDEX(Def_Locais_Racks_Trechos!$B$2:$B$1019, MATCH(E982, Def_Locais_Racks_Trechos!$A$2:$A$1019, 0), 1)</f>
        <v>Sala Racks 16</v>
      </c>
      <c r="G982" s="123"/>
      <c r="H982" s="123"/>
      <c r="I982" s="123"/>
      <c r="J982" s="123"/>
      <c r="K982" s="123"/>
      <c r="L982" s="123"/>
      <c r="M982" s="123"/>
      <c r="N982" s="123"/>
      <c r="O982" s="123"/>
    </row>
    <row r="983" ht="15.75" customHeight="1">
      <c r="A983" s="57" t="str">
        <f>Def_SecSub!$A$448</f>
        <v>SI-17SA</v>
      </c>
      <c r="B983" s="57" t="str">
        <f>Def_Equipamentos!$C$8</f>
        <v>DI-BPMRFFE</v>
      </c>
      <c r="C983" s="6">
        <v>1.0</v>
      </c>
      <c r="D983" s="58" t="str">
        <f t="shared" si="1"/>
        <v>SI-17SA:DI-BPMRFFE-1</v>
      </c>
      <c r="E983" s="57" t="str">
        <f>Def_Locais_Racks_Trechos!$A$19</f>
        <v>IA-17RaBPM</v>
      </c>
      <c r="F983" s="58" t="str">
        <f t="array" ref="F983">INDEX(Def_Locais_Racks_Trechos!$B$2:$B$1019, MATCH(E983, Def_Locais_Racks_Trechos!$A$2:$A$1019, 0), 1)</f>
        <v>Sala Racks 17</v>
      </c>
      <c r="G983" s="123"/>
      <c r="H983" s="123"/>
      <c r="I983" s="123"/>
      <c r="J983" s="123"/>
      <c r="K983" s="123"/>
      <c r="L983" s="123"/>
      <c r="M983" s="123"/>
      <c r="N983" s="123"/>
      <c r="O983" s="123"/>
    </row>
    <row r="984" ht="15.75" customHeight="1">
      <c r="A984" s="57" t="str">
        <f>Def_SecSub!$A$448</f>
        <v>SI-17SA</v>
      </c>
      <c r="B984" s="57" t="str">
        <f>Def_Equipamentos!$C$8</f>
        <v>DI-BPMRFFE</v>
      </c>
      <c r="C984" s="6">
        <v>2.0</v>
      </c>
      <c r="D984" s="58" t="str">
        <f t="shared" si="1"/>
        <v>SI-17SA:DI-BPMRFFE-2</v>
      </c>
      <c r="E984" s="57" t="str">
        <f>Def_Locais_Racks_Trechos!$A$19</f>
        <v>IA-17RaBPM</v>
      </c>
      <c r="F984" s="58" t="str">
        <f t="array" ref="F984">INDEX(Def_Locais_Racks_Trechos!$B$2:$B$1019, MATCH(E984, Def_Locais_Racks_Trechos!$A$2:$A$1019, 0), 1)</f>
        <v>Sala Racks 17</v>
      </c>
      <c r="G984" s="123"/>
      <c r="H984" s="123"/>
      <c r="I984" s="123"/>
      <c r="J984" s="123"/>
      <c r="K984" s="123"/>
      <c r="L984" s="123"/>
      <c r="M984" s="123"/>
      <c r="N984" s="123"/>
      <c r="O984" s="123"/>
    </row>
    <row r="985" ht="15.75" customHeight="1">
      <c r="A985" s="57" t="str">
        <f>Def_SecSub!$A$449</f>
        <v>SI-18SB</v>
      </c>
      <c r="B985" s="57" t="str">
        <f>Def_Equipamentos!$C$8</f>
        <v>DI-BPMRFFE</v>
      </c>
      <c r="C985" s="6">
        <v>1.0</v>
      </c>
      <c r="D985" s="58" t="str">
        <f t="shared" si="1"/>
        <v>SI-18SB:DI-BPMRFFE-1</v>
      </c>
      <c r="E985" s="57" t="str">
        <f>Def_Locais_Racks_Trechos!$A$20</f>
        <v>IA-18RaBPM</v>
      </c>
      <c r="F985" s="58" t="str">
        <f t="array" ref="F985">INDEX(Def_Locais_Racks_Trechos!$B$2:$B$1019, MATCH(E985, Def_Locais_Racks_Trechos!$A$2:$A$1019, 0), 1)</f>
        <v>Sala Racks 18 parte 1</v>
      </c>
      <c r="G985" s="123"/>
      <c r="H985" s="123"/>
      <c r="I985" s="123"/>
      <c r="J985" s="123"/>
      <c r="K985" s="123"/>
      <c r="L985" s="123"/>
      <c r="M985" s="123"/>
      <c r="N985" s="123"/>
      <c r="O985" s="123"/>
    </row>
    <row r="986" ht="15.75" customHeight="1">
      <c r="A986" s="57" t="str">
        <f>Def_SecSub!$A$449</f>
        <v>SI-18SB</v>
      </c>
      <c r="B986" s="57" t="str">
        <f>Def_Equipamentos!$C$8</f>
        <v>DI-BPMRFFE</v>
      </c>
      <c r="C986" s="6">
        <v>2.0</v>
      </c>
      <c r="D986" s="58" t="str">
        <f t="shared" si="1"/>
        <v>SI-18SB:DI-BPMRFFE-2</v>
      </c>
      <c r="E986" s="57" t="str">
        <f>Def_Locais_Racks_Trechos!$A$20</f>
        <v>IA-18RaBPM</v>
      </c>
      <c r="F986" s="58" t="str">
        <f t="array" ref="F986">INDEX(Def_Locais_Racks_Trechos!$B$2:$B$1019, MATCH(E986, Def_Locais_Racks_Trechos!$A$2:$A$1019, 0), 1)</f>
        <v>Sala Racks 18 parte 1</v>
      </c>
      <c r="G986" s="123"/>
      <c r="H986" s="123"/>
      <c r="I986" s="123"/>
      <c r="J986" s="123"/>
      <c r="K986" s="123"/>
      <c r="L986" s="123"/>
      <c r="M986" s="123"/>
      <c r="N986" s="123"/>
      <c r="O986" s="123"/>
    </row>
    <row r="987" ht="15.75" customHeight="1">
      <c r="A987" s="57" t="str">
        <f>Def_SecSub!$A$450</f>
        <v>SI-19SP</v>
      </c>
      <c r="B987" s="57" t="str">
        <f>Def_Equipamentos!$C$8</f>
        <v>DI-BPMRFFE</v>
      </c>
      <c r="C987" s="6">
        <v>1.0</v>
      </c>
      <c r="D987" s="58" t="str">
        <f t="shared" si="1"/>
        <v>SI-19SP:DI-BPMRFFE-1</v>
      </c>
      <c r="E987" s="57" t="str">
        <f>Def_Locais_Racks_Trechos!$A$21</f>
        <v>IA-19RaBPM</v>
      </c>
      <c r="F987" s="58" t="str">
        <f t="array" ref="F987">INDEX(Def_Locais_Racks_Trechos!$B$2:$B$1019, MATCH(E987, Def_Locais_Racks_Trechos!$A$2:$A$1019, 0), 1)</f>
        <v>Sala Racks 18 parte 2</v>
      </c>
      <c r="G987" s="123"/>
      <c r="H987" s="123"/>
      <c r="I987" s="123"/>
      <c r="J987" s="123"/>
      <c r="K987" s="123"/>
      <c r="L987" s="123"/>
      <c r="M987" s="123"/>
      <c r="N987" s="123"/>
      <c r="O987" s="123"/>
    </row>
    <row r="988" ht="15.75" customHeight="1">
      <c r="A988" s="57" t="str">
        <f>Def_SecSub!$A$450</f>
        <v>SI-19SP</v>
      </c>
      <c r="B988" s="57" t="str">
        <f>Def_Equipamentos!$C$8</f>
        <v>DI-BPMRFFE</v>
      </c>
      <c r="C988" s="6">
        <v>2.0</v>
      </c>
      <c r="D988" s="58" t="str">
        <f t="shared" si="1"/>
        <v>SI-19SP:DI-BPMRFFE-2</v>
      </c>
      <c r="E988" s="57" t="str">
        <f>Def_Locais_Racks_Trechos!$A$21</f>
        <v>IA-19RaBPM</v>
      </c>
      <c r="F988" s="58" t="str">
        <f t="array" ref="F988">INDEX(Def_Locais_Racks_Trechos!$B$2:$B$1019, MATCH(E988, Def_Locais_Racks_Trechos!$A$2:$A$1019, 0), 1)</f>
        <v>Sala Racks 18 parte 2</v>
      </c>
      <c r="G988" s="123"/>
      <c r="H988" s="123"/>
      <c r="I988" s="123"/>
      <c r="J988" s="123"/>
      <c r="K988" s="123"/>
      <c r="L988" s="123"/>
      <c r="M988" s="123"/>
      <c r="N988" s="123"/>
      <c r="O988" s="123"/>
    </row>
    <row r="989" ht="15.75" customHeight="1">
      <c r="A989" s="57" t="str">
        <f>Def_SecSub!$A$451</f>
        <v>SI-20SB</v>
      </c>
      <c r="B989" s="57" t="str">
        <f>Def_Equipamentos!$C$8</f>
        <v>DI-BPMRFFE</v>
      </c>
      <c r="C989" s="6">
        <v>1.0</v>
      </c>
      <c r="D989" s="58" t="str">
        <f t="shared" si="1"/>
        <v>SI-20SB:DI-BPMRFFE-1</v>
      </c>
      <c r="E989" s="57" t="str">
        <f>Def_Locais_Racks_Trechos!$A$22</f>
        <v>IA-20RaBPM</v>
      </c>
      <c r="F989" s="58" t="str">
        <f t="array" ref="F989">INDEX(Def_Locais_Racks_Trechos!$B$2:$B$1019, MATCH(E989, Def_Locais_Racks_Trechos!$A$2:$A$1019, 0), 1)</f>
        <v>Sala Racks 19&amp;20</v>
      </c>
      <c r="G989" s="123"/>
      <c r="H989" s="123"/>
      <c r="I989" s="123"/>
      <c r="J989" s="123"/>
      <c r="K989" s="123"/>
      <c r="L989" s="123"/>
      <c r="M989" s="123"/>
      <c r="N989" s="123"/>
      <c r="O989" s="123"/>
    </row>
    <row r="990" ht="15.75" customHeight="1">
      <c r="A990" s="57" t="str">
        <f>Def_SecSub!$A$451</f>
        <v>SI-20SB</v>
      </c>
      <c r="B990" s="57" t="str">
        <f>Def_Equipamentos!$C$8</f>
        <v>DI-BPMRFFE</v>
      </c>
      <c r="C990" s="6">
        <v>2.0</v>
      </c>
      <c r="D990" s="58" t="str">
        <f t="shared" si="1"/>
        <v>SI-20SB:DI-BPMRFFE-2</v>
      </c>
      <c r="E990" s="57" t="str">
        <f>Def_Locais_Racks_Trechos!$A$22</f>
        <v>IA-20RaBPM</v>
      </c>
      <c r="F990" s="58" t="str">
        <f t="array" ref="F990">INDEX(Def_Locais_Racks_Trechos!$B$2:$B$1019, MATCH(E990, Def_Locais_Racks_Trechos!$A$2:$A$1019, 0), 1)</f>
        <v>Sala Racks 19&amp;20</v>
      </c>
      <c r="G990" s="123"/>
      <c r="H990" s="123"/>
      <c r="I990" s="123"/>
      <c r="J990" s="123"/>
      <c r="K990" s="123"/>
      <c r="L990" s="123"/>
      <c r="M990" s="123"/>
      <c r="N990" s="123"/>
      <c r="O990" s="123"/>
    </row>
    <row r="991" ht="15.75" customHeight="1">
      <c r="A991" s="57" t="str">
        <f>Def_SecSub!$A$262</f>
        <v>BO-01U</v>
      </c>
      <c r="B991" s="57" t="str">
        <f>Def_Equipamentos!$C$5</f>
        <v>DI-BPMSigPatch</v>
      </c>
      <c r="C991" s="49"/>
      <c r="D991" s="58" t="str">
        <f t="shared" si="1"/>
        <v>BO-01U:DI-BPMSigPatch</v>
      </c>
      <c r="E991" s="57" t="str">
        <f>Def_Locais_Racks_Trechos!$A$262</f>
        <v>BO-01U</v>
      </c>
      <c r="F991" s="58" t="str">
        <f t="array" ref="F991">INDEX(Def_Locais_Racks_Trechos!$B$2:$B$1019, MATCH(E991, Def_Locais_Racks_Trechos!$A$2:$A$1019, 0), 1)</f>
        <v>Túnel (Booster)</v>
      </c>
      <c r="G991" s="123"/>
      <c r="H991" s="123"/>
      <c r="I991" s="123"/>
      <c r="J991" s="123"/>
      <c r="K991" s="123"/>
      <c r="L991" s="123"/>
      <c r="M991" s="123"/>
      <c r="N991" s="123"/>
      <c r="O991" s="123"/>
    </row>
    <row r="992" ht="15.75" customHeight="1">
      <c r="A992" s="57" t="str">
        <f>Def_SecSub!$A$263</f>
        <v>BO-02U</v>
      </c>
      <c r="B992" s="57" t="str">
        <f>Def_Equipamentos!$C$5</f>
        <v>DI-BPMSigPatch</v>
      </c>
      <c r="C992" s="49"/>
      <c r="D992" s="58" t="str">
        <f t="shared" si="1"/>
        <v>BO-02U:DI-BPMSigPatch</v>
      </c>
      <c r="E992" s="57" t="str">
        <f>Def_Locais_Racks_Trechos!$A$263</f>
        <v>BO-02U</v>
      </c>
      <c r="F992" s="58" t="str">
        <f t="array" ref="F992">INDEX(Def_Locais_Racks_Trechos!$B$2:$B$1019, MATCH(E992, Def_Locais_Racks_Trechos!$A$2:$A$1019, 0), 1)</f>
        <v>Túnel (Booster)</v>
      </c>
      <c r="G992" s="123"/>
      <c r="H992" s="123"/>
      <c r="I992" s="123"/>
      <c r="J992" s="123"/>
      <c r="K992" s="123"/>
      <c r="L992" s="123"/>
      <c r="M992" s="123"/>
      <c r="N992" s="123"/>
      <c r="O992" s="123"/>
    </row>
    <row r="993" ht="15.75" customHeight="1">
      <c r="A993" s="57" t="str">
        <f>Def_SecSub!$A$264</f>
        <v>BO-03U</v>
      </c>
      <c r="B993" s="57" t="str">
        <f>Def_Equipamentos!$C$5</f>
        <v>DI-BPMSigPatch</v>
      </c>
      <c r="C993" s="49"/>
      <c r="D993" s="58" t="str">
        <f t="shared" si="1"/>
        <v>BO-03U:DI-BPMSigPatch</v>
      </c>
      <c r="E993" s="57" t="str">
        <f>Def_Locais_Racks_Trechos!$A$264</f>
        <v>BO-03U</v>
      </c>
      <c r="F993" s="58" t="str">
        <f t="array" ref="F993">INDEX(Def_Locais_Racks_Trechos!$B$2:$B$1019, MATCH(E993, Def_Locais_Racks_Trechos!$A$2:$A$1019, 0), 1)</f>
        <v>Túnel (Booster)</v>
      </c>
      <c r="G993" s="123"/>
      <c r="H993" s="123"/>
      <c r="I993" s="123"/>
      <c r="J993" s="123"/>
      <c r="K993" s="123"/>
      <c r="L993" s="123"/>
      <c r="M993" s="123"/>
      <c r="N993" s="123"/>
      <c r="O993" s="123"/>
    </row>
    <row r="994" ht="15.75" customHeight="1">
      <c r="A994" s="57" t="str">
        <f>Def_SecSub!$A$265</f>
        <v>BO-04U</v>
      </c>
      <c r="B994" s="57" t="str">
        <f>Def_Equipamentos!$C$5</f>
        <v>DI-BPMSigPatch</v>
      </c>
      <c r="C994" s="49"/>
      <c r="D994" s="58" t="str">
        <f t="shared" si="1"/>
        <v>BO-04U:DI-BPMSigPatch</v>
      </c>
      <c r="E994" s="57" t="str">
        <f>Def_Locais_Racks_Trechos!$A$265</f>
        <v>BO-04U</v>
      </c>
      <c r="F994" s="58" t="str">
        <f t="array" ref="F994">INDEX(Def_Locais_Racks_Trechos!$B$2:$B$1019, MATCH(E994, Def_Locais_Racks_Trechos!$A$2:$A$1019, 0), 1)</f>
        <v>Túnel (Booster)</v>
      </c>
      <c r="G994" s="123"/>
      <c r="H994" s="123"/>
      <c r="I994" s="123"/>
      <c r="J994" s="123"/>
      <c r="K994" s="123"/>
      <c r="L994" s="123"/>
      <c r="M994" s="123"/>
      <c r="N994" s="123"/>
      <c r="O994" s="123"/>
    </row>
    <row r="995" ht="15.75" customHeight="1">
      <c r="A995" s="57" t="str">
        <f>Def_SecSub!$A$266</f>
        <v>BO-05U</v>
      </c>
      <c r="B995" s="57" t="str">
        <f>Def_Equipamentos!$C$5</f>
        <v>DI-BPMSigPatch</v>
      </c>
      <c r="C995" s="49"/>
      <c r="D995" s="58" t="str">
        <f t="shared" si="1"/>
        <v>BO-05U:DI-BPMSigPatch</v>
      </c>
      <c r="E995" s="57" t="str">
        <f>Def_Locais_Racks_Trechos!$A$266</f>
        <v>BO-05U</v>
      </c>
      <c r="F995" s="58" t="str">
        <f t="array" ref="F995">INDEX(Def_Locais_Racks_Trechos!$B$2:$B$1019, MATCH(E995, Def_Locais_Racks_Trechos!$A$2:$A$1019, 0), 1)</f>
        <v>Túnel (Booster)</v>
      </c>
      <c r="G995" s="123"/>
      <c r="H995" s="123"/>
      <c r="I995" s="123"/>
      <c r="J995" s="123"/>
      <c r="K995" s="123"/>
      <c r="L995" s="123"/>
      <c r="M995" s="123"/>
      <c r="N995" s="123"/>
      <c r="O995" s="123"/>
    </row>
    <row r="996" ht="15.75" customHeight="1">
      <c r="A996" s="57" t="str">
        <f>Def_SecSub!$A$267</f>
        <v>BO-06U</v>
      </c>
      <c r="B996" s="57" t="str">
        <f>Def_Equipamentos!$C$5</f>
        <v>DI-BPMSigPatch</v>
      </c>
      <c r="C996" s="49"/>
      <c r="D996" s="58" t="str">
        <f t="shared" si="1"/>
        <v>BO-06U:DI-BPMSigPatch</v>
      </c>
      <c r="E996" s="57" t="str">
        <f>Def_Locais_Racks_Trechos!$A$267</f>
        <v>BO-06U</v>
      </c>
      <c r="F996" s="58" t="str">
        <f t="array" ref="F996">INDEX(Def_Locais_Racks_Trechos!$B$2:$B$1019, MATCH(E996, Def_Locais_Racks_Trechos!$A$2:$A$1019, 0), 1)</f>
        <v>Túnel (Booster)</v>
      </c>
      <c r="G996" s="123"/>
      <c r="H996" s="123"/>
      <c r="I996" s="123"/>
      <c r="J996" s="123"/>
      <c r="K996" s="123"/>
      <c r="L996" s="123"/>
      <c r="M996" s="123"/>
      <c r="N996" s="123"/>
      <c r="O996" s="123"/>
    </row>
    <row r="997" ht="15.75" customHeight="1">
      <c r="A997" s="57" t="str">
        <f>Def_SecSub!$A$268</f>
        <v>BO-07U</v>
      </c>
      <c r="B997" s="57" t="str">
        <f>Def_Equipamentos!$C$5</f>
        <v>DI-BPMSigPatch</v>
      </c>
      <c r="C997" s="49"/>
      <c r="D997" s="58" t="str">
        <f t="shared" si="1"/>
        <v>BO-07U:DI-BPMSigPatch</v>
      </c>
      <c r="E997" s="57" t="str">
        <f>Def_Locais_Racks_Trechos!$A$268</f>
        <v>BO-07U</v>
      </c>
      <c r="F997" s="58" t="str">
        <f t="array" ref="F997">INDEX(Def_Locais_Racks_Trechos!$B$2:$B$1019, MATCH(E997, Def_Locais_Racks_Trechos!$A$2:$A$1019, 0), 1)</f>
        <v>Túnel (Booster)</v>
      </c>
      <c r="G997" s="123"/>
      <c r="H997" s="123"/>
      <c r="I997" s="123"/>
      <c r="J997" s="123"/>
      <c r="K997" s="123"/>
      <c r="L997" s="123"/>
      <c r="M997" s="123"/>
      <c r="N997" s="123"/>
      <c r="O997" s="123"/>
    </row>
    <row r="998" ht="15.75" customHeight="1">
      <c r="A998" s="57" t="str">
        <f>Def_SecSub!$A$269</f>
        <v>BO-08U</v>
      </c>
      <c r="B998" s="57" t="str">
        <f>Def_Equipamentos!$C$5</f>
        <v>DI-BPMSigPatch</v>
      </c>
      <c r="C998" s="49"/>
      <c r="D998" s="58" t="str">
        <f t="shared" si="1"/>
        <v>BO-08U:DI-BPMSigPatch</v>
      </c>
      <c r="E998" s="57" t="str">
        <f>Def_Locais_Racks_Trechos!$A$269</f>
        <v>BO-08U</v>
      </c>
      <c r="F998" s="58" t="str">
        <f t="array" ref="F998">INDEX(Def_Locais_Racks_Trechos!$B$2:$B$1019, MATCH(E998, Def_Locais_Racks_Trechos!$A$2:$A$1019, 0), 1)</f>
        <v>Túnel (Booster)</v>
      </c>
      <c r="G998" s="123"/>
      <c r="H998" s="123"/>
      <c r="I998" s="123"/>
      <c r="J998" s="123"/>
      <c r="K998" s="123"/>
      <c r="L998" s="123"/>
      <c r="M998" s="123"/>
      <c r="N998" s="123"/>
      <c r="O998" s="123"/>
    </row>
    <row r="999" ht="15.75" customHeight="1">
      <c r="A999" s="57" t="str">
        <f>Def_SecSub!$A$270</f>
        <v>BO-09U</v>
      </c>
      <c r="B999" s="57" t="str">
        <f>Def_Equipamentos!$C$5</f>
        <v>DI-BPMSigPatch</v>
      </c>
      <c r="C999" s="49"/>
      <c r="D999" s="58" t="str">
        <f t="shared" si="1"/>
        <v>BO-09U:DI-BPMSigPatch</v>
      </c>
      <c r="E999" s="57" t="str">
        <f>Def_Locais_Racks_Trechos!$A$270</f>
        <v>BO-09U</v>
      </c>
      <c r="F999" s="58" t="str">
        <f t="array" ref="F999">INDEX(Def_Locais_Racks_Trechos!$B$2:$B$1019, MATCH(E999, Def_Locais_Racks_Trechos!$A$2:$A$1019, 0), 1)</f>
        <v>Túnel (Booster)</v>
      </c>
      <c r="G999" s="123"/>
      <c r="H999" s="123"/>
      <c r="I999" s="123"/>
      <c r="J999" s="123"/>
      <c r="K999" s="123"/>
      <c r="L999" s="123"/>
      <c r="M999" s="123"/>
      <c r="N999" s="123"/>
      <c r="O999" s="123"/>
    </row>
    <row r="1000" ht="15.75" customHeight="1">
      <c r="A1000" s="57" t="str">
        <f>Def_SecSub!$A$271</f>
        <v>BO-10U</v>
      </c>
      <c r="B1000" s="57" t="str">
        <f>Def_Equipamentos!$C$5</f>
        <v>DI-BPMSigPatch</v>
      </c>
      <c r="C1000" s="49"/>
      <c r="D1000" s="58" t="str">
        <f t="shared" si="1"/>
        <v>BO-10U:DI-BPMSigPatch</v>
      </c>
      <c r="E1000" s="57" t="str">
        <f>Def_Locais_Racks_Trechos!$A$271</f>
        <v>BO-10U</v>
      </c>
      <c r="F1000" s="58" t="str">
        <f t="array" ref="F1000">INDEX(Def_Locais_Racks_Trechos!$B$2:$B$1019, MATCH(E1000, Def_Locais_Racks_Trechos!$A$2:$A$1019, 0), 1)</f>
        <v>Túnel (Booster)</v>
      </c>
      <c r="G1000" s="123"/>
      <c r="H1000" s="123"/>
      <c r="I1000" s="123"/>
      <c r="J1000" s="123"/>
      <c r="K1000" s="123"/>
      <c r="L1000" s="123"/>
      <c r="M1000" s="123"/>
      <c r="N1000" s="123"/>
      <c r="O1000" s="123"/>
    </row>
    <row r="1001" ht="15.75" customHeight="1">
      <c r="A1001" s="57" t="str">
        <f>Def_SecSub!$A$272</f>
        <v>BO-11U</v>
      </c>
      <c r="B1001" s="57" t="str">
        <f>Def_Equipamentos!$C$5</f>
        <v>DI-BPMSigPatch</v>
      </c>
      <c r="C1001" s="49"/>
      <c r="D1001" s="58" t="str">
        <f t="shared" si="1"/>
        <v>BO-11U:DI-BPMSigPatch</v>
      </c>
      <c r="E1001" s="57" t="str">
        <f>Def_Locais_Racks_Trechos!$A$272</f>
        <v>BO-11U</v>
      </c>
      <c r="F1001" s="58" t="str">
        <f t="array" ref="F1001">INDEX(Def_Locais_Racks_Trechos!$B$2:$B$1019, MATCH(E1001, Def_Locais_Racks_Trechos!$A$2:$A$1019, 0), 1)</f>
        <v>Túnel (Booster)</v>
      </c>
      <c r="G1001" s="123"/>
      <c r="H1001" s="123"/>
      <c r="I1001" s="123"/>
      <c r="J1001" s="123"/>
      <c r="K1001" s="123"/>
      <c r="L1001" s="123"/>
      <c r="M1001" s="123"/>
      <c r="N1001" s="123"/>
      <c r="O1001" s="123"/>
    </row>
    <row r="1002" ht="15.75" customHeight="1">
      <c r="A1002" s="57" t="str">
        <f>Def_SecSub!$A$273</f>
        <v>BO-12U</v>
      </c>
      <c r="B1002" s="57" t="str">
        <f>Def_Equipamentos!$C$5</f>
        <v>DI-BPMSigPatch</v>
      </c>
      <c r="C1002" s="49"/>
      <c r="D1002" s="58" t="str">
        <f t="shared" si="1"/>
        <v>BO-12U:DI-BPMSigPatch</v>
      </c>
      <c r="E1002" s="57" t="str">
        <f>Def_Locais_Racks_Trechos!$A$273</f>
        <v>BO-12U</v>
      </c>
      <c r="F1002" s="58" t="str">
        <f t="array" ref="F1002">INDEX(Def_Locais_Racks_Trechos!$B$2:$B$1019, MATCH(E1002, Def_Locais_Racks_Trechos!$A$2:$A$1019, 0), 1)</f>
        <v>Túnel (Booster)</v>
      </c>
      <c r="G1002" s="123"/>
      <c r="H1002" s="123"/>
      <c r="I1002" s="123"/>
      <c r="J1002" s="123"/>
      <c r="K1002" s="123"/>
      <c r="L1002" s="123"/>
      <c r="M1002" s="123"/>
      <c r="N1002" s="123"/>
      <c r="O1002" s="123"/>
    </row>
    <row r="1003" ht="15.75" customHeight="1">
      <c r="A1003" s="57" t="str">
        <f>Def_SecSub!$A$274</f>
        <v>BO-13U</v>
      </c>
      <c r="B1003" s="57" t="str">
        <f>Def_Equipamentos!$C$5</f>
        <v>DI-BPMSigPatch</v>
      </c>
      <c r="C1003" s="49"/>
      <c r="D1003" s="58" t="str">
        <f t="shared" si="1"/>
        <v>BO-13U:DI-BPMSigPatch</v>
      </c>
      <c r="E1003" s="57" t="str">
        <f>Def_Locais_Racks_Trechos!$A$274</f>
        <v>BO-13U</v>
      </c>
      <c r="F1003" s="58" t="str">
        <f t="array" ref="F1003">INDEX(Def_Locais_Racks_Trechos!$B$2:$B$1019, MATCH(E1003, Def_Locais_Racks_Trechos!$A$2:$A$1019, 0), 1)</f>
        <v>Túnel (Booster)</v>
      </c>
      <c r="G1003" s="123"/>
      <c r="H1003" s="123"/>
      <c r="I1003" s="123"/>
      <c r="J1003" s="123"/>
      <c r="K1003" s="123"/>
      <c r="L1003" s="123"/>
      <c r="M1003" s="123"/>
      <c r="N1003" s="123"/>
      <c r="O1003" s="123"/>
    </row>
    <row r="1004" ht="15.75" customHeight="1">
      <c r="A1004" s="57" t="str">
        <f>Def_SecSub!$A$275</f>
        <v>BO-14U</v>
      </c>
      <c r="B1004" s="57" t="str">
        <f>Def_Equipamentos!$C$5</f>
        <v>DI-BPMSigPatch</v>
      </c>
      <c r="C1004" s="49"/>
      <c r="D1004" s="58" t="str">
        <f t="shared" si="1"/>
        <v>BO-14U:DI-BPMSigPatch</v>
      </c>
      <c r="E1004" s="57" t="str">
        <f>Def_Locais_Racks_Trechos!$A$275</f>
        <v>BO-14U</v>
      </c>
      <c r="F1004" s="58" t="str">
        <f t="array" ref="F1004">INDEX(Def_Locais_Racks_Trechos!$B$2:$B$1019, MATCH(E1004, Def_Locais_Racks_Trechos!$A$2:$A$1019, 0), 1)</f>
        <v>Túnel (Booster)</v>
      </c>
      <c r="G1004" s="123"/>
      <c r="H1004" s="123"/>
      <c r="I1004" s="123"/>
      <c r="J1004" s="123"/>
      <c r="K1004" s="123"/>
      <c r="L1004" s="123"/>
      <c r="M1004" s="123"/>
      <c r="N1004" s="123"/>
      <c r="O1004" s="123"/>
    </row>
    <row r="1005" ht="15.75" customHeight="1">
      <c r="A1005" s="57" t="str">
        <f>Def_SecSub!$A$276</f>
        <v>BO-15U</v>
      </c>
      <c r="B1005" s="57" t="str">
        <f>Def_Equipamentos!$C$5</f>
        <v>DI-BPMSigPatch</v>
      </c>
      <c r="C1005" s="49"/>
      <c r="D1005" s="58" t="str">
        <f t="shared" si="1"/>
        <v>BO-15U:DI-BPMSigPatch</v>
      </c>
      <c r="E1005" s="57" t="str">
        <f>Def_Locais_Racks_Trechos!$A$276</f>
        <v>BO-15U</v>
      </c>
      <c r="F1005" s="58" t="str">
        <f t="array" ref="F1005">INDEX(Def_Locais_Racks_Trechos!$B$2:$B$1019, MATCH(E1005, Def_Locais_Racks_Trechos!$A$2:$A$1019, 0), 1)</f>
        <v>Túnel (Booster)</v>
      </c>
      <c r="G1005" s="123"/>
      <c r="H1005" s="123"/>
      <c r="I1005" s="123"/>
      <c r="J1005" s="123"/>
      <c r="K1005" s="123"/>
      <c r="L1005" s="123"/>
      <c r="M1005" s="123"/>
      <c r="N1005" s="123"/>
      <c r="O1005" s="123"/>
    </row>
    <row r="1006" ht="15.75" customHeight="1">
      <c r="A1006" s="57" t="str">
        <f>Def_SecSub!$A$277</f>
        <v>BO-16U</v>
      </c>
      <c r="B1006" s="57" t="str">
        <f>Def_Equipamentos!$C$5</f>
        <v>DI-BPMSigPatch</v>
      </c>
      <c r="C1006" s="49"/>
      <c r="D1006" s="58" t="str">
        <f t="shared" si="1"/>
        <v>BO-16U:DI-BPMSigPatch</v>
      </c>
      <c r="E1006" s="57" t="str">
        <f>Def_Locais_Racks_Trechos!$A$277</f>
        <v>BO-16U</v>
      </c>
      <c r="F1006" s="58" t="str">
        <f t="array" ref="F1006">INDEX(Def_Locais_Racks_Trechos!$B$2:$B$1019, MATCH(E1006, Def_Locais_Racks_Trechos!$A$2:$A$1019, 0), 1)</f>
        <v>Túnel (Booster)</v>
      </c>
      <c r="G1006" s="123"/>
      <c r="H1006" s="123"/>
      <c r="I1006" s="123"/>
      <c r="J1006" s="123"/>
      <c r="K1006" s="123"/>
      <c r="L1006" s="123"/>
      <c r="M1006" s="123"/>
      <c r="N1006" s="123"/>
      <c r="O1006" s="123"/>
    </row>
    <row r="1007" ht="15.75" customHeight="1">
      <c r="A1007" s="57" t="str">
        <f>Def_SecSub!$A$278</f>
        <v>BO-17U</v>
      </c>
      <c r="B1007" s="57" t="str">
        <f>Def_Equipamentos!$C$5</f>
        <v>DI-BPMSigPatch</v>
      </c>
      <c r="C1007" s="49"/>
      <c r="D1007" s="58" t="str">
        <f t="shared" si="1"/>
        <v>BO-17U:DI-BPMSigPatch</v>
      </c>
      <c r="E1007" s="57" t="str">
        <f>Def_Locais_Racks_Trechos!$A$278</f>
        <v>BO-17U</v>
      </c>
      <c r="F1007" s="58" t="str">
        <f t="array" ref="F1007">INDEX(Def_Locais_Racks_Trechos!$B$2:$B$1019, MATCH(E1007, Def_Locais_Racks_Trechos!$A$2:$A$1019, 0), 1)</f>
        <v>Túnel (Booster)</v>
      </c>
      <c r="G1007" s="123"/>
      <c r="H1007" s="123"/>
      <c r="I1007" s="123"/>
      <c r="J1007" s="123"/>
      <c r="K1007" s="123"/>
      <c r="L1007" s="123"/>
      <c r="M1007" s="123"/>
      <c r="N1007" s="123"/>
      <c r="O1007" s="123"/>
    </row>
    <row r="1008" ht="15.75" customHeight="1">
      <c r="A1008" s="57" t="str">
        <f>Def_SecSub!$A$279</f>
        <v>BO-18U</v>
      </c>
      <c r="B1008" s="57" t="str">
        <f>Def_Equipamentos!$C$5</f>
        <v>DI-BPMSigPatch</v>
      </c>
      <c r="C1008" s="49"/>
      <c r="D1008" s="58" t="str">
        <f t="shared" si="1"/>
        <v>BO-18U:DI-BPMSigPatch</v>
      </c>
      <c r="E1008" s="57" t="str">
        <f>Def_Locais_Racks_Trechos!$A$279</f>
        <v>BO-18U</v>
      </c>
      <c r="F1008" s="58" t="str">
        <f t="array" ref="F1008">INDEX(Def_Locais_Racks_Trechos!$B$2:$B$1019, MATCH(E1008, Def_Locais_Racks_Trechos!$A$2:$A$1019, 0), 1)</f>
        <v>Túnel (Booster)</v>
      </c>
      <c r="G1008" s="123"/>
      <c r="H1008" s="123"/>
      <c r="I1008" s="123"/>
      <c r="J1008" s="123"/>
      <c r="K1008" s="123"/>
      <c r="L1008" s="123"/>
      <c r="M1008" s="123"/>
      <c r="N1008" s="123"/>
      <c r="O1008" s="123"/>
    </row>
    <row r="1009" ht="15.75" customHeight="1">
      <c r="A1009" s="57" t="str">
        <f>Def_SecSub!$A$280</f>
        <v>BO-19U</v>
      </c>
      <c r="B1009" s="57" t="str">
        <f>Def_Equipamentos!$C$5</f>
        <v>DI-BPMSigPatch</v>
      </c>
      <c r="C1009" s="49"/>
      <c r="D1009" s="58" t="str">
        <f t="shared" si="1"/>
        <v>BO-19U:DI-BPMSigPatch</v>
      </c>
      <c r="E1009" s="57" t="str">
        <f>Def_Locais_Racks_Trechos!$A$280</f>
        <v>BO-19U</v>
      </c>
      <c r="F1009" s="58" t="str">
        <f t="array" ref="F1009">INDEX(Def_Locais_Racks_Trechos!$B$2:$B$1019, MATCH(E1009, Def_Locais_Racks_Trechos!$A$2:$A$1019, 0), 1)</f>
        <v>Túnel (Booster)</v>
      </c>
      <c r="G1009" s="123"/>
      <c r="H1009" s="123"/>
      <c r="I1009" s="123"/>
      <c r="J1009" s="123"/>
      <c r="K1009" s="123"/>
      <c r="L1009" s="123"/>
      <c r="M1009" s="123"/>
      <c r="N1009" s="123"/>
      <c r="O1009" s="123"/>
    </row>
    <row r="1010" ht="15.75" customHeight="1">
      <c r="A1010" s="57" t="str">
        <f>Def_SecSub!$A$281</f>
        <v>BO-20U</v>
      </c>
      <c r="B1010" s="57" t="str">
        <f>Def_Equipamentos!$C$5</f>
        <v>DI-BPMSigPatch</v>
      </c>
      <c r="C1010" s="49"/>
      <c r="D1010" s="58" t="str">
        <f t="shared" si="1"/>
        <v>BO-20U:DI-BPMSigPatch</v>
      </c>
      <c r="E1010" s="57" t="str">
        <f>Def_Locais_Racks_Trechos!$A$281</f>
        <v>BO-20U</v>
      </c>
      <c r="F1010" s="58" t="str">
        <f t="array" ref="F1010">INDEX(Def_Locais_Racks_Trechos!$B$2:$B$1019, MATCH(E1010, Def_Locais_Racks_Trechos!$A$2:$A$1019, 0), 1)</f>
        <v>Túnel (Booster)</v>
      </c>
      <c r="G1010" s="123"/>
      <c r="H1010" s="123"/>
      <c r="I1010" s="123"/>
      <c r="J1010" s="123"/>
      <c r="K1010" s="123"/>
      <c r="L1010" s="123"/>
      <c r="M1010" s="123"/>
      <c r="N1010" s="123"/>
      <c r="O1010" s="123"/>
    </row>
    <row r="1011" ht="15.75" customHeight="1">
      <c r="A1011" s="57" t="str">
        <f>Def_SecSub!$A$282</f>
        <v>BO-21U</v>
      </c>
      <c r="B1011" s="57" t="str">
        <f>Def_Equipamentos!$C$5</f>
        <v>DI-BPMSigPatch</v>
      </c>
      <c r="C1011" s="49"/>
      <c r="D1011" s="58" t="str">
        <f t="shared" si="1"/>
        <v>BO-21U:DI-BPMSigPatch</v>
      </c>
      <c r="E1011" s="57" t="str">
        <f>Def_Locais_Racks_Trechos!$A$282</f>
        <v>BO-21U</v>
      </c>
      <c r="F1011" s="58" t="str">
        <f t="array" ref="F1011">INDEX(Def_Locais_Racks_Trechos!$B$2:$B$1019, MATCH(E1011, Def_Locais_Racks_Trechos!$A$2:$A$1019, 0), 1)</f>
        <v>Túnel (Booster)</v>
      </c>
      <c r="G1011" s="123"/>
      <c r="H1011" s="123"/>
      <c r="I1011" s="123"/>
      <c r="J1011" s="123"/>
      <c r="K1011" s="123"/>
      <c r="L1011" s="123"/>
      <c r="M1011" s="123"/>
      <c r="N1011" s="123"/>
      <c r="O1011" s="123"/>
    </row>
    <row r="1012" ht="15.75" customHeight="1">
      <c r="A1012" s="57" t="str">
        <f>Def_SecSub!$A$283</f>
        <v>BO-22U</v>
      </c>
      <c r="B1012" s="57" t="str">
        <f>Def_Equipamentos!$C$5</f>
        <v>DI-BPMSigPatch</v>
      </c>
      <c r="C1012" s="49"/>
      <c r="D1012" s="58" t="str">
        <f t="shared" si="1"/>
        <v>BO-22U:DI-BPMSigPatch</v>
      </c>
      <c r="E1012" s="57" t="str">
        <f>Def_Locais_Racks_Trechos!$A$283</f>
        <v>BO-22U</v>
      </c>
      <c r="F1012" s="58" t="str">
        <f t="array" ref="F1012">INDEX(Def_Locais_Racks_Trechos!$B$2:$B$1019, MATCH(E1012, Def_Locais_Racks_Trechos!$A$2:$A$1019, 0), 1)</f>
        <v>Túnel (Booster)</v>
      </c>
      <c r="G1012" s="123"/>
      <c r="H1012" s="123"/>
      <c r="I1012" s="123"/>
      <c r="J1012" s="123"/>
      <c r="K1012" s="123"/>
      <c r="L1012" s="123"/>
      <c r="M1012" s="123"/>
      <c r="N1012" s="123"/>
      <c r="O1012" s="123"/>
    </row>
    <row r="1013" ht="15.75" customHeight="1">
      <c r="A1013" s="57" t="str">
        <f>Def_SecSub!$A$284</f>
        <v>BO-23U</v>
      </c>
      <c r="B1013" s="57" t="str">
        <f>Def_Equipamentos!$C$5</f>
        <v>DI-BPMSigPatch</v>
      </c>
      <c r="C1013" s="49"/>
      <c r="D1013" s="58" t="str">
        <f t="shared" si="1"/>
        <v>BO-23U:DI-BPMSigPatch</v>
      </c>
      <c r="E1013" s="57" t="str">
        <f>Def_Locais_Racks_Trechos!$A$284</f>
        <v>BO-23U</v>
      </c>
      <c r="F1013" s="58" t="str">
        <f t="array" ref="F1013">INDEX(Def_Locais_Racks_Trechos!$B$2:$B$1019, MATCH(E1013, Def_Locais_Racks_Trechos!$A$2:$A$1019, 0), 1)</f>
        <v>Túnel (Booster)</v>
      </c>
      <c r="G1013" s="123"/>
      <c r="H1013" s="123"/>
      <c r="I1013" s="123"/>
      <c r="J1013" s="123"/>
      <c r="K1013" s="123"/>
      <c r="L1013" s="123"/>
      <c r="M1013" s="123"/>
      <c r="N1013" s="123"/>
      <c r="O1013" s="123"/>
    </row>
    <row r="1014" ht="15.75" customHeight="1">
      <c r="A1014" s="57" t="str">
        <f>Def_SecSub!$A$285</f>
        <v>BO-24U</v>
      </c>
      <c r="B1014" s="57" t="str">
        <f>Def_Equipamentos!$C$5</f>
        <v>DI-BPMSigPatch</v>
      </c>
      <c r="C1014" s="49"/>
      <c r="D1014" s="58" t="str">
        <f t="shared" si="1"/>
        <v>BO-24U:DI-BPMSigPatch</v>
      </c>
      <c r="E1014" s="57" t="str">
        <f>Def_Locais_Racks_Trechos!$A$285</f>
        <v>BO-24U</v>
      </c>
      <c r="F1014" s="58" t="str">
        <f t="array" ref="F1014">INDEX(Def_Locais_Racks_Trechos!$B$2:$B$1019, MATCH(E1014, Def_Locais_Racks_Trechos!$A$2:$A$1019, 0), 1)</f>
        <v>Túnel (Booster)</v>
      </c>
      <c r="G1014" s="123"/>
      <c r="H1014" s="123"/>
      <c r="I1014" s="123"/>
      <c r="J1014" s="123"/>
      <c r="K1014" s="123"/>
      <c r="L1014" s="123"/>
      <c r="M1014" s="123"/>
      <c r="N1014" s="123"/>
      <c r="O1014" s="123"/>
    </row>
    <row r="1015" ht="15.75" customHeight="1">
      <c r="A1015" s="57" t="str">
        <f>Def_SecSub!$A$286</f>
        <v>BO-25U</v>
      </c>
      <c r="B1015" s="57" t="str">
        <f>Def_Equipamentos!$C$5</f>
        <v>DI-BPMSigPatch</v>
      </c>
      <c r="C1015" s="49"/>
      <c r="D1015" s="58" t="str">
        <f t="shared" si="1"/>
        <v>BO-25U:DI-BPMSigPatch</v>
      </c>
      <c r="E1015" s="57" t="str">
        <f>Def_Locais_Racks_Trechos!$A$286</f>
        <v>BO-25U</v>
      </c>
      <c r="F1015" s="58" t="str">
        <f t="array" ref="F1015">INDEX(Def_Locais_Racks_Trechos!$B$2:$B$1019, MATCH(E1015, Def_Locais_Racks_Trechos!$A$2:$A$1019, 0), 1)</f>
        <v>Túnel (Booster)</v>
      </c>
      <c r="G1015" s="123"/>
      <c r="H1015" s="123"/>
      <c r="I1015" s="123"/>
      <c r="J1015" s="123"/>
      <c r="K1015" s="123"/>
      <c r="L1015" s="123"/>
      <c r="M1015" s="123"/>
      <c r="N1015" s="123"/>
      <c r="O1015" s="123"/>
    </row>
    <row r="1016" ht="15.75" customHeight="1">
      <c r="A1016" s="57" t="str">
        <f>Def_SecSub!$A$287</f>
        <v>BO-26U</v>
      </c>
      <c r="B1016" s="57" t="str">
        <f>Def_Equipamentos!$C$5</f>
        <v>DI-BPMSigPatch</v>
      </c>
      <c r="C1016" s="49"/>
      <c r="D1016" s="58" t="str">
        <f t="shared" si="1"/>
        <v>BO-26U:DI-BPMSigPatch</v>
      </c>
      <c r="E1016" s="57" t="str">
        <f>Def_Locais_Racks_Trechos!$A$287</f>
        <v>BO-26U</v>
      </c>
      <c r="F1016" s="58" t="str">
        <f t="array" ref="F1016">INDEX(Def_Locais_Racks_Trechos!$B$2:$B$1019, MATCH(E1016, Def_Locais_Racks_Trechos!$A$2:$A$1019, 0), 1)</f>
        <v>Túnel (Booster)</v>
      </c>
      <c r="G1016" s="123"/>
      <c r="H1016" s="123"/>
      <c r="I1016" s="123"/>
      <c r="J1016" s="123"/>
      <c r="K1016" s="123"/>
      <c r="L1016" s="123"/>
      <c r="M1016" s="123"/>
      <c r="N1016" s="123"/>
      <c r="O1016" s="123"/>
    </row>
    <row r="1017" ht="15.75" customHeight="1">
      <c r="A1017" s="57" t="str">
        <f>Def_SecSub!$A$288</f>
        <v>BO-27U</v>
      </c>
      <c r="B1017" s="57" t="str">
        <f>Def_Equipamentos!$C$5</f>
        <v>DI-BPMSigPatch</v>
      </c>
      <c r="C1017" s="49"/>
      <c r="D1017" s="58" t="str">
        <f t="shared" si="1"/>
        <v>BO-27U:DI-BPMSigPatch</v>
      </c>
      <c r="E1017" s="57" t="str">
        <f>Def_Locais_Racks_Trechos!$A$288</f>
        <v>BO-27U</v>
      </c>
      <c r="F1017" s="58" t="str">
        <f t="array" ref="F1017">INDEX(Def_Locais_Racks_Trechos!$B$2:$B$1019, MATCH(E1017, Def_Locais_Racks_Trechos!$A$2:$A$1019, 0), 1)</f>
        <v>Túnel (Booster)</v>
      </c>
      <c r="G1017" s="123"/>
      <c r="H1017" s="123"/>
      <c r="I1017" s="123"/>
      <c r="J1017" s="123"/>
      <c r="K1017" s="123"/>
      <c r="L1017" s="123"/>
      <c r="M1017" s="123"/>
      <c r="N1017" s="123"/>
      <c r="O1017" s="123"/>
    </row>
    <row r="1018" ht="15.75" customHeight="1">
      <c r="A1018" s="57" t="str">
        <f>Def_SecSub!$A$289</f>
        <v>BO-28U</v>
      </c>
      <c r="B1018" s="57" t="str">
        <f>Def_Equipamentos!$C$5</f>
        <v>DI-BPMSigPatch</v>
      </c>
      <c r="C1018" s="49"/>
      <c r="D1018" s="58" t="str">
        <f t="shared" si="1"/>
        <v>BO-28U:DI-BPMSigPatch</v>
      </c>
      <c r="E1018" s="57" t="str">
        <f>Def_Locais_Racks_Trechos!$A$289</f>
        <v>BO-28U</v>
      </c>
      <c r="F1018" s="58" t="str">
        <f t="array" ref="F1018">INDEX(Def_Locais_Racks_Trechos!$B$2:$B$1019, MATCH(E1018, Def_Locais_Racks_Trechos!$A$2:$A$1019, 0), 1)</f>
        <v>Túnel (Booster)</v>
      </c>
      <c r="G1018" s="123"/>
      <c r="H1018" s="123"/>
      <c r="I1018" s="123"/>
      <c r="J1018" s="123"/>
      <c r="K1018" s="123"/>
      <c r="L1018" s="123"/>
      <c r="M1018" s="123"/>
      <c r="N1018" s="123"/>
      <c r="O1018" s="123"/>
    </row>
    <row r="1019" ht="15.75" customHeight="1">
      <c r="A1019" s="57" t="str">
        <f>Def_SecSub!$A$290</f>
        <v>BO-29U</v>
      </c>
      <c r="B1019" s="57" t="str">
        <f>Def_Equipamentos!$C$5</f>
        <v>DI-BPMSigPatch</v>
      </c>
      <c r="C1019" s="49"/>
      <c r="D1019" s="58" t="str">
        <f t="shared" si="1"/>
        <v>BO-29U:DI-BPMSigPatch</v>
      </c>
      <c r="E1019" s="57" t="str">
        <f>Def_Locais_Racks_Trechos!$A$290</f>
        <v>BO-29U</v>
      </c>
      <c r="F1019" s="58" t="str">
        <f t="array" ref="F1019">INDEX(Def_Locais_Racks_Trechos!$B$2:$B$1019, MATCH(E1019, Def_Locais_Racks_Trechos!$A$2:$A$1019, 0), 1)</f>
        <v>Túnel (Booster)</v>
      </c>
      <c r="G1019" s="123"/>
      <c r="H1019" s="123"/>
      <c r="I1019" s="123"/>
      <c r="J1019" s="123"/>
      <c r="K1019" s="123"/>
      <c r="L1019" s="123"/>
      <c r="M1019" s="123"/>
      <c r="N1019" s="123"/>
      <c r="O1019" s="123"/>
    </row>
    <row r="1020" ht="15.75" customHeight="1">
      <c r="A1020" s="57" t="str">
        <f>Def_SecSub!$A$291</f>
        <v>BO-30U</v>
      </c>
      <c r="B1020" s="57" t="str">
        <f>Def_Equipamentos!$C$5</f>
        <v>DI-BPMSigPatch</v>
      </c>
      <c r="C1020" s="49"/>
      <c r="D1020" s="58" t="str">
        <f t="shared" si="1"/>
        <v>BO-30U:DI-BPMSigPatch</v>
      </c>
      <c r="E1020" s="57" t="str">
        <f>Def_Locais_Racks_Trechos!$A$291</f>
        <v>BO-30U</v>
      </c>
      <c r="F1020" s="58" t="str">
        <f t="array" ref="F1020">INDEX(Def_Locais_Racks_Trechos!$B$2:$B$1019, MATCH(E1020, Def_Locais_Racks_Trechos!$A$2:$A$1019, 0), 1)</f>
        <v>Túnel (Booster)</v>
      </c>
      <c r="G1020" s="123"/>
      <c r="H1020" s="123"/>
      <c r="I1020" s="123"/>
      <c r="J1020" s="123"/>
      <c r="K1020" s="123"/>
      <c r="L1020" s="123"/>
      <c r="M1020" s="123"/>
      <c r="N1020" s="123"/>
      <c r="O1020" s="123"/>
    </row>
    <row r="1021" ht="15.75" customHeight="1">
      <c r="A1021" s="57" t="str">
        <f>Def_SecSub!$A$292</f>
        <v>BO-31U</v>
      </c>
      <c r="B1021" s="57" t="str">
        <f>Def_Equipamentos!$C$5</f>
        <v>DI-BPMSigPatch</v>
      </c>
      <c r="C1021" s="49"/>
      <c r="D1021" s="58" t="str">
        <f t="shared" si="1"/>
        <v>BO-31U:DI-BPMSigPatch</v>
      </c>
      <c r="E1021" s="57" t="str">
        <f>Def_Locais_Racks_Trechos!$A$292</f>
        <v>BO-31U</v>
      </c>
      <c r="F1021" s="58" t="str">
        <f t="array" ref="F1021">INDEX(Def_Locais_Racks_Trechos!$B$2:$B$1019, MATCH(E1021, Def_Locais_Racks_Trechos!$A$2:$A$1019, 0), 1)</f>
        <v>Túnel (Booster)</v>
      </c>
      <c r="G1021" s="123"/>
      <c r="H1021" s="123"/>
      <c r="I1021" s="123"/>
      <c r="J1021" s="123"/>
      <c r="K1021" s="123"/>
      <c r="L1021" s="123"/>
      <c r="M1021" s="123"/>
      <c r="N1021" s="123"/>
      <c r="O1021" s="123"/>
    </row>
    <row r="1022" ht="15.75" customHeight="1">
      <c r="A1022" s="57" t="str">
        <f>Def_SecSub!$A$293</f>
        <v>BO-32U</v>
      </c>
      <c r="B1022" s="57" t="str">
        <f>Def_Equipamentos!$C$5</f>
        <v>DI-BPMSigPatch</v>
      </c>
      <c r="C1022" s="49"/>
      <c r="D1022" s="58" t="str">
        <f t="shared" si="1"/>
        <v>BO-32U:DI-BPMSigPatch</v>
      </c>
      <c r="E1022" s="57" t="str">
        <f>Def_Locais_Racks_Trechos!$A$293</f>
        <v>BO-32U</v>
      </c>
      <c r="F1022" s="58" t="str">
        <f t="array" ref="F1022">INDEX(Def_Locais_Racks_Trechos!$B$2:$B$1019, MATCH(E1022, Def_Locais_Racks_Trechos!$A$2:$A$1019, 0), 1)</f>
        <v>Túnel (Booster)</v>
      </c>
      <c r="G1022" s="123"/>
      <c r="H1022" s="123"/>
      <c r="I1022" s="123"/>
      <c r="J1022" s="123"/>
      <c r="K1022" s="123"/>
      <c r="L1022" s="123"/>
      <c r="M1022" s="123"/>
      <c r="N1022" s="123"/>
      <c r="O1022" s="123"/>
    </row>
    <row r="1023" ht="15.75" customHeight="1">
      <c r="A1023" s="57" t="str">
        <f>Def_SecSub!$A$294</f>
        <v>BO-33U</v>
      </c>
      <c r="B1023" s="57" t="str">
        <f>Def_Equipamentos!$C$5</f>
        <v>DI-BPMSigPatch</v>
      </c>
      <c r="C1023" s="49"/>
      <c r="D1023" s="58" t="str">
        <f t="shared" si="1"/>
        <v>BO-33U:DI-BPMSigPatch</v>
      </c>
      <c r="E1023" s="57" t="str">
        <f>Def_Locais_Racks_Trechos!$A$294</f>
        <v>BO-33U</v>
      </c>
      <c r="F1023" s="58" t="str">
        <f t="array" ref="F1023">INDEX(Def_Locais_Racks_Trechos!$B$2:$B$1019, MATCH(E1023, Def_Locais_Racks_Trechos!$A$2:$A$1019, 0), 1)</f>
        <v>Túnel (Booster)</v>
      </c>
      <c r="G1023" s="123"/>
      <c r="H1023" s="123"/>
      <c r="I1023" s="123"/>
      <c r="J1023" s="123"/>
      <c r="K1023" s="123"/>
      <c r="L1023" s="123"/>
      <c r="M1023" s="123"/>
      <c r="N1023" s="123"/>
      <c r="O1023" s="123"/>
    </row>
    <row r="1024" ht="15.75" customHeight="1">
      <c r="A1024" s="57" t="str">
        <f>Def_SecSub!$A$295</f>
        <v>BO-34U</v>
      </c>
      <c r="B1024" s="57" t="str">
        <f>Def_Equipamentos!$C$5</f>
        <v>DI-BPMSigPatch</v>
      </c>
      <c r="C1024" s="49"/>
      <c r="D1024" s="58" t="str">
        <f t="shared" si="1"/>
        <v>BO-34U:DI-BPMSigPatch</v>
      </c>
      <c r="E1024" s="57" t="str">
        <f>Def_Locais_Racks_Trechos!$A$295</f>
        <v>BO-34U</v>
      </c>
      <c r="F1024" s="58" t="str">
        <f t="array" ref="F1024">INDEX(Def_Locais_Racks_Trechos!$B$2:$B$1019, MATCH(E1024, Def_Locais_Racks_Trechos!$A$2:$A$1019, 0), 1)</f>
        <v>Túnel (Booster)</v>
      </c>
      <c r="G1024" s="123"/>
      <c r="H1024" s="123"/>
      <c r="I1024" s="123"/>
      <c r="J1024" s="123"/>
      <c r="K1024" s="123"/>
      <c r="L1024" s="123"/>
      <c r="M1024" s="123"/>
      <c r="N1024" s="123"/>
      <c r="O1024" s="123"/>
    </row>
    <row r="1025" ht="15.75" customHeight="1">
      <c r="A1025" s="57" t="str">
        <f>Def_SecSub!$A$296</f>
        <v>BO-35U</v>
      </c>
      <c r="B1025" s="57" t="str">
        <f>Def_Equipamentos!$C$5</f>
        <v>DI-BPMSigPatch</v>
      </c>
      <c r="C1025" s="49"/>
      <c r="D1025" s="58" t="str">
        <f t="shared" si="1"/>
        <v>BO-35U:DI-BPMSigPatch</v>
      </c>
      <c r="E1025" s="57" t="str">
        <f>Def_Locais_Racks_Trechos!$A$296</f>
        <v>BO-35U</v>
      </c>
      <c r="F1025" s="58" t="str">
        <f t="array" ref="F1025">INDEX(Def_Locais_Racks_Trechos!$B$2:$B$1019, MATCH(E1025, Def_Locais_Racks_Trechos!$A$2:$A$1019, 0), 1)</f>
        <v>Túnel (Booster)</v>
      </c>
      <c r="G1025" s="123"/>
      <c r="H1025" s="123"/>
      <c r="I1025" s="123"/>
      <c r="J1025" s="123"/>
      <c r="K1025" s="123"/>
      <c r="L1025" s="123"/>
      <c r="M1025" s="123"/>
      <c r="N1025" s="123"/>
      <c r="O1025" s="123"/>
    </row>
    <row r="1026" ht="15.75" customHeight="1">
      <c r="A1026" s="57" t="str">
        <f>Def_SecSub!$A$297</f>
        <v>BO-36U</v>
      </c>
      <c r="B1026" s="57" t="str">
        <f>Def_Equipamentos!$C$5</f>
        <v>DI-BPMSigPatch</v>
      </c>
      <c r="C1026" s="49"/>
      <c r="D1026" s="58" t="str">
        <f t="shared" si="1"/>
        <v>BO-36U:DI-BPMSigPatch</v>
      </c>
      <c r="E1026" s="57" t="str">
        <f>Def_Locais_Racks_Trechos!$A$297</f>
        <v>BO-36U</v>
      </c>
      <c r="F1026" s="58" t="str">
        <f t="array" ref="F1026">INDEX(Def_Locais_Racks_Trechos!$B$2:$B$1019, MATCH(E1026, Def_Locais_Racks_Trechos!$A$2:$A$1019, 0), 1)</f>
        <v>Túnel (Booster)</v>
      </c>
      <c r="G1026" s="123"/>
      <c r="H1026" s="123"/>
      <c r="I1026" s="123"/>
      <c r="J1026" s="123"/>
      <c r="K1026" s="123"/>
      <c r="L1026" s="123"/>
      <c r="M1026" s="123"/>
      <c r="N1026" s="123"/>
      <c r="O1026" s="123"/>
    </row>
    <row r="1027" ht="15.75" customHeight="1">
      <c r="A1027" s="57" t="str">
        <f>Def_SecSub!$A$298</f>
        <v>BO-37U</v>
      </c>
      <c r="B1027" s="57" t="str">
        <f>Def_Equipamentos!$C$5</f>
        <v>DI-BPMSigPatch</v>
      </c>
      <c r="C1027" s="49"/>
      <c r="D1027" s="58" t="str">
        <f t="shared" si="1"/>
        <v>BO-37U:DI-BPMSigPatch</v>
      </c>
      <c r="E1027" s="57" t="str">
        <f>Def_Locais_Racks_Trechos!$A$298</f>
        <v>BO-37U</v>
      </c>
      <c r="F1027" s="58" t="str">
        <f t="array" ref="F1027">INDEX(Def_Locais_Racks_Trechos!$B$2:$B$1019, MATCH(E1027, Def_Locais_Racks_Trechos!$A$2:$A$1019, 0), 1)</f>
        <v>Túnel (Booster)</v>
      </c>
      <c r="G1027" s="123"/>
      <c r="H1027" s="123"/>
      <c r="I1027" s="123"/>
      <c r="J1027" s="123"/>
      <c r="K1027" s="123"/>
      <c r="L1027" s="123"/>
      <c r="M1027" s="123"/>
      <c r="N1027" s="123"/>
      <c r="O1027" s="123"/>
    </row>
    <row r="1028" ht="15.75" customHeight="1">
      <c r="A1028" s="57" t="str">
        <f>Def_SecSub!$A$299</f>
        <v>BO-38U</v>
      </c>
      <c r="B1028" s="57" t="str">
        <f>Def_Equipamentos!$C$5</f>
        <v>DI-BPMSigPatch</v>
      </c>
      <c r="C1028" s="49"/>
      <c r="D1028" s="58" t="str">
        <f t="shared" si="1"/>
        <v>BO-38U:DI-BPMSigPatch</v>
      </c>
      <c r="E1028" s="57" t="str">
        <f>Def_Locais_Racks_Trechos!$A$299</f>
        <v>BO-38U</v>
      </c>
      <c r="F1028" s="58" t="str">
        <f t="array" ref="F1028">INDEX(Def_Locais_Racks_Trechos!$B$2:$B$1019, MATCH(E1028, Def_Locais_Racks_Trechos!$A$2:$A$1019, 0), 1)</f>
        <v>Túnel (Booster)</v>
      </c>
      <c r="G1028" s="123"/>
      <c r="H1028" s="123"/>
      <c r="I1028" s="123"/>
      <c r="J1028" s="123"/>
      <c r="K1028" s="123"/>
      <c r="L1028" s="123"/>
      <c r="M1028" s="123"/>
      <c r="N1028" s="123"/>
      <c r="O1028" s="123"/>
    </row>
    <row r="1029" ht="15.75" customHeight="1">
      <c r="A1029" s="57" t="str">
        <f>Def_SecSub!$A$300</f>
        <v>BO-39U</v>
      </c>
      <c r="B1029" s="57" t="str">
        <f>Def_Equipamentos!$C$5</f>
        <v>DI-BPMSigPatch</v>
      </c>
      <c r="C1029" s="49"/>
      <c r="D1029" s="58" t="str">
        <f t="shared" si="1"/>
        <v>BO-39U:DI-BPMSigPatch</v>
      </c>
      <c r="E1029" s="57" t="str">
        <f>Def_Locais_Racks_Trechos!$A$300</f>
        <v>BO-39U</v>
      </c>
      <c r="F1029" s="58" t="str">
        <f t="array" ref="F1029">INDEX(Def_Locais_Racks_Trechos!$B$2:$B$1019, MATCH(E1029, Def_Locais_Racks_Trechos!$A$2:$A$1019, 0), 1)</f>
        <v>Túnel (Booster)</v>
      </c>
      <c r="G1029" s="123"/>
      <c r="H1029" s="123"/>
      <c r="I1029" s="123"/>
      <c r="J1029" s="123"/>
      <c r="K1029" s="123"/>
      <c r="L1029" s="123"/>
      <c r="M1029" s="123"/>
      <c r="N1029" s="123"/>
      <c r="O1029" s="123"/>
    </row>
    <row r="1030" ht="15.75" customHeight="1">
      <c r="A1030" s="57" t="str">
        <f>Def_SecSub!$A$301</f>
        <v>BO-40U</v>
      </c>
      <c r="B1030" s="57" t="str">
        <f>Def_Equipamentos!$C$5</f>
        <v>DI-BPMSigPatch</v>
      </c>
      <c r="C1030" s="49"/>
      <c r="D1030" s="58" t="str">
        <f t="shared" si="1"/>
        <v>BO-40U:DI-BPMSigPatch</v>
      </c>
      <c r="E1030" s="57" t="str">
        <f>Def_Locais_Racks_Trechos!$A$301</f>
        <v>BO-40U</v>
      </c>
      <c r="F1030" s="58" t="str">
        <f t="array" ref="F1030">INDEX(Def_Locais_Racks_Trechos!$B$2:$B$1019, MATCH(E1030, Def_Locais_Racks_Trechos!$A$2:$A$1019, 0), 1)</f>
        <v>Túnel (Booster)</v>
      </c>
      <c r="G1030" s="123"/>
      <c r="H1030" s="123"/>
      <c r="I1030" s="123"/>
      <c r="J1030" s="123"/>
      <c r="K1030" s="123"/>
      <c r="L1030" s="123"/>
      <c r="M1030" s="123"/>
      <c r="N1030" s="123"/>
      <c r="O1030" s="123"/>
    </row>
    <row r="1031" ht="15.75" customHeight="1">
      <c r="A1031" s="57" t="str">
        <f>Def_SecSub!$A$302</f>
        <v>BO-41U</v>
      </c>
      <c r="B1031" s="57" t="str">
        <f>Def_Equipamentos!$C$5</f>
        <v>DI-BPMSigPatch</v>
      </c>
      <c r="C1031" s="49"/>
      <c r="D1031" s="58" t="str">
        <f t="shared" si="1"/>
        <v>BO-41U:DI-BPMSigPatch</v>
      </c>
      <c r="E1031" s="57" t="str">
        <f>Def_Locais_Racks_Trechos!$A$302</f>
        <v>BO-41U</v>
      </c>
      <c r="F1031" s="58" t="str">
        <f t="array" ref="F1031">INDEX(Def_Locais_Racks_Trechos!$B$2:$B$1019, MATCH(E1031, Def_Locais_Racks_Trechos!$A$2:$A$1019, 0), 1)</f>
        <v>Túnel (Booster)</v>
      </c>
      <c r="G1031" s="123"/>
      <c r="H1031" s="123"/>
      <c r="I1031" s="123"/>
      <c r="J1031" s="123"/>
      <c r="K1031" s="123"/>
      <c r="L1031" s="123"/>
      <c r="M1031" s="123"/>
      <c r="N1031" s="123"/>
      <c r="O1031" s="123"/>
    </row>
    <row r="1032" ht="15.75" customHeight="1">
      <c r="A1032" s="57" t="str">
        <f>Def_SecSub!$A$303</f>
        <v>BO-42U</v>
      </c>
      <c r="B1032" s="57" t="str">
        <f>Def_Equipamentos!$C$5</f>
        <v>DI-BPMSigPatch</v>
      </c>
      <c r="C1032" s="49"/>
      <c r="D1032" s="58" t="str">
        <f t="shared" si="1"/>
        <v>BO-42U:DI-BPMSigPatch</v>
      </c>
      <c r="E1032" s="57" t="str">
        <f>Def_Locais_Racks_Trechos!$A$303</f>
        <v>BO-42U</v>
      </c>
      <c r="F1032" s="58" t="str">
        <f t="array" ref="F1032">INDEX(Def_Locais_Racks_Trechos!$B$2:$B$1019, MATCH(E1032, Def_Locais_Racks_Trechos!$A$2:$A$1019, 0), 1)</f>
        <v>Túnel (Booster)</v>
      </c>
      <c r="G1032" s="123"/>
      <c r="H1032" s="123"/>
      <c r="I1032" s="123"/>
      <c r="J1032" s="123"/>
      <c r="K1032" s="123"/>
      <c r="L1032" s="123"/>
      <c r="M1032" s="123"/>
      <c r="N1032" s="123"/>
      <c r="O1032" s="123"/>
    </row>
    <row r="1033" ht="15.75" customHeight="1">
      <c r="A1033" s="57" t="str">
        <f>Def_SecSub!$A$304</f>
        <v>BO-43U</v>
      </c>
      <c r="B1033" s="57" t="str">
        <f>Def_Equipamentos!$C$5</f>
        <v>DI-BPMSigPatch</v>
      </c>
      <c r="C1033" s="49"/>
      <c r="D1033" s="58" t="str">
        <f t="shared" si="1"/>
        <v>BO-43U:DI-BPMSigPatch</v>
      </c>
      <c r="E1033" s="57" t="str">
        <f>Def_Locais_Racks_Trechos!$A$304</f>
        <v>BO-43U</v>
      </c>
      <c r="F1033" s="58" t="str">
        <f t="array" ref="F1033">INDEX(Def_Locais_Racks_Trechos!$B$2:$B$1019, MATCH(E1033, Def_Locais_Racks_Trechos!$A$2:$A$1019, 0), 1)</f>
        <v>Túnel (Booster)</v>
      </c>
      <c r="G1033" s="123"/>
      <c r="H1033" s="123"/>
      <c r="I1033" s="123"/>
      <c r="J1033" s="123"/>
      <c r="K1033" s="123"/>
      <c r="L1033" s="123"/>
      <c r="M1033" s="123"/>
      <c r="N1033" s="123"/>
      <c r="O1033" s="123"/>
    </row>
    <row r="1034" ht="15.75" customHeight="1">
      <c r="A1034" s="57" t="str">
        <f>Def_SecSub!$A$305</f>
        <v>BO-44U</v>
      </c>
      <c r="B1034" s="57" t="str">
        <f>Def_Equipamentos!$C$5</f>
        <v>DI-BPMSigPatch</v>
      </c>
      <c r="C1034" s="49"/>
      <c r="D1034" s="58" t="str">
        <f t="shared" si="1"/>
        <v>BO-44U:DI-BPMSigPatch</v>
      </c>
      <c r="E1034" s="57" t="str">
        <f>Def_Locais_Racks_Trechos!$A$305</f>
        <v>BO-44U</v>
      </c>
      <c r="F1034" s="58" t="str">
        <f t="array" ref="F1034">INDEX(Def_Locais_Racks_Trechos!$B$2:$B$1019, MATCH(E1034, Def_Locais_Racks_Trechos!$A$2:$A$1019, 0), 1)</f>
        <v>Túnel (Booster)</v>
      </c>
      <c r="G1034" s="123"/>
      <c r="H1034" s="123"/>
      <c r="I1034" s="123"/>
      <c r="J1034" s="123"/>
      <c r="K1034" s="123"/>
      <c r="L1034" s="123"/>
      <c r="M1034" s="123"/>
      <c r="N1034" s="123"/>
      <c r="O1034" s="123"/>
    </row>
    <row r="1035" ht="15.75" customHeight="1">
      <c r="A1035" s="57" t="str">
        <f>Def_SecSub!$A$306</f>
        <v>BO-45U</v>
      </c>
      <c r="B1035" s="57" t="str">
        <f>Def_Equipamentos!$C$5</f>
        <v>DI-BPMSigPatch</v>
      </c>
      <c r="C1035" s="49"/>
      <c r="D1035" s="58" t="str">
        <f t="shared" si="1"/>
        <v>BO-45U:DI-BPMSigPatch</v>
      </c>
      <c r="E1035" s="57" t="str">
        <f>Def_Locais_Racks_Trechos!$A$306</f>
        <v>BO-45U</v>
      </c>
      <c r="F1035" s="58" t="str">
        <f t="array" ref="F1035">INDEX(Def_Locais_Racks_Trechos!$B$2:$B$1019, MATCH(E1035, Def_Locais_Racks_Trechos!$A$2:$A$1019, 0), 1)</f>
        <v>Túnel (Booster)</v>
      </c>
      <c r="G1035" s="123"/>
      <c r="H1035" s="123"/>
      <c r="I1035" s="123"/>
      <c r="J1035" s="123"/>
      <c r="K1035" s="123"/>
      <c r="L1035" s="123"/>
      <c r="M1035" s="123"/>
      <c r="N1035" s="123"/>
      <c r="O1035" s="123"/>
    </row>
    <row r="1036" ht="15.75" customHeight="1">
      <c r="A1036" s="57" t="str">
        <f>Def_SecSub!$A$307</f>
        <v>BO-46U</v>
      </c>
      <c r="B1036" s="57" t="str">
        <f>Def_Equipamentos!$C$5</f>
        <v>DI-BPMSigPatch</v>
      </c>
      <c r="C1036" s="49"/>
      <c r="D1036" s="58" t="str">
        <f t="shared" si="1"/>
        <v>BO-46U:DI-BPMSigPatch</v>
      </c>
      <c r="E1036" s="57" t="str">
        <f>Def_Locais_Racks_Trechos!$A$307</f>
        <v>BO-46U</v>
      </c>
      <c r="F1036" s="58" t="str">
        <f t="array" ref="F1036">INDEX(Def_Locais_Racks_Trechos!$B$2:$B$1019, MATCH(E1036, Def_Locais_Racks_Trechos!$A$2:$A$1019, 0), 1)</f>
        <v>Túnel (Booster)</v>
      </c>
      <c r="G1036" s="123"/>
      <c r="H1036" s="123"/>
      <c r="I1036" s="123"/>
      <c r="J1036" s="123"/>
      <c r="K1036" s="123"/>
      <c r="L1036" s="123"/>
      <c r="M1036" s="123"/>
      <c r="N1036" s="123"/>
      <c r="O1036" s="123"/>
    </row>
    <row r="1037" ht="15.75" customHeight="1">
      <c r="A1037" s="57" t="str">
        <f>Def_SecSub!$A$308</f>
        <v>BO-47U</v>
      </c>
      <c r="B1037" s="57" t="str">
        <f>Def_Equipamentos!$C$5</f>
        <v>DI-BPMSigPatch</v>
      </c>
      <c r="C1037" s="49"/>
      <c r="D1037" s="58" t="str">
        <f t="shared" si="1"/>
        <v>BO-47U:DI-BPMSigPatch</v>
      </c>
      <c r="E1037" s="57" t="str">
        <f>Def_Locais_Racks_Trechos!$A$308</f>
        <v>BO-47U</v>
      </c>
      <c r="F1037" s="58" t="str">
        <f t="array" ref="F1037">INDEX(Def_Locais_Racks_Trechos!$B$2:$B$1019, MATCH(E1037, Def_Locais_Racks_Trechos!$A$2:$A$1019, 0), 1)</f>
        <v>Túnel (Booster)</v>
      </c>
      <c r="G1037" s="123"/>
      <c r="H1037" s="123"/>
      <c r="I1037" s="123"/>
      <c r="J1037" s="123"/>
      <c r="K1037" s="123"/>
      <c r="L1037" s="123"/>
      <c r="M1037" s="123"/>
      <c r="N1037" s="123"/>
      <c r="O1037" s="123"/>
    </row>
    <row r="1038" ht="15.75" customHeight="1">
      <c r="A1038" s="57" t="str">
        <f>Def_SecSub!$A$309</f>
        <v>BO-48U</v>
      </c>
      <c r="B1038" s="57" t="str">
        <f>Def_Equipamentos!$C$5</f>
        <v>DI-BPMSigPatch</v>
      </c>
      <c r="C1038" s="49"/>
      <c r="D1038" s="58" t="str">
        <f t="shared" si="1"/>
        <v>BO-48U:DI-BPMSigPatch</v>
      </c>
      <c r="E1038" s="57" t="str">
        <f>Def_Locais_Racks_Trechos!$A$309</f>
        <v>BO-48U</v>
      </c>
      <c r="F1038" s="58" t="str">
        <f t="array" ref="F1038">INDEX(Def_Locais_Racks_Trechos!$B$2:$B$1019, MATCH(E1038, Def_Locais_Racks_Trechos!$A$2:$A$1019, 0), 1)</f>
        <v>Túnel (Booster)</v>
      </c>
      <c r="G1038" s="123"/>
      <c r="H1038" s="123"/>
      <c r="I1038" s="123"/>
      <c r="J1038" s="123"/>
      <c r="K1038" s="123"/>
      <c r="L1038" s="123"/>
      <c r="M1038" s="123"/>
      <c r="N1038" s="123"/>
      <c r="O1038" s="123"/>
    </row>
    <row r="1039" ht="15.75" customHeight="1">
      <c r="A1039" s="57" t="str">
        <f>Def_SecSub!$A$310</f>
        <v>BO-49U</v>
      </c>
      <c r="B1039" s="57" t="str">
        <f>Def_Equipamentos!$C$5</f>
        <v>DI-BPMSigPatch</v>
      </c>
      <c r="C1039" s="49"/>
      <c r="D1039" s="58" t="str">
        <f t="shared" si="1"/>
        <v>BO-49U:DI-BPMSigPatch</v>
      </c>
      <c r="E1039" s="57" t="str">
        <f>Def_Locais_Racks_Trechos!$A$310</f>
        <v>BO-49U</v>
      </c>
      <c r="F1039" s="58" t="str">
        <f t="array" ref="F1039">INDEX(Def_Locais_Racks_Trechos!$B$2:$B$1019, MATCH(E1039, Def_Locais_Racks_Trechos!$A$2:$A$1019, 0), 1)</f>
        <v>Túnel (Booster)</v>
      </c>
      <c r="G1039" s="123"/>
      <c r="H1039" s="123"/>
      <c r="I1039" s="123"/>
      <c r="J1039" s="123"/>
      <c r="K1039" s="123"/>
      <c r="L1039" s="123"/>
      <c r="M1039" s="123"/>
      <c r="N1039" s="123"/>
      <c r="O1039" s="123"/>
    </row>
    <row r="1040" ht="15.75" customHeight="1">
      <c r="A1040" s="57" t="str">
        <f>Def_SecSub!$A$311</f>
        <v>BO-50U</v>
      </c>
      <c r="B1040" s="57" t="str">
        <f>Def_Equipamentos!$C$5</f>
        <v>DI-BPMSigPatch</v>
      </c>
      <c r="C1040" s="49"/>
      <c r="D1040" s="58" t="str">
        <f t="shared" si="1"/>
        <v>BO-50U:DI-BPMSigPatch</v>
      </c>
      <c r="E1040" s="57" t="str">
        <f>Def_Locais_Racks_Trechos!$A$311</f>
        <v>BO-50U</v>
      </c>
      <c r="F1040" s="58" t="str">
        <f t="array" ref="F1040">INDEX(Def_Locais_Racks_Trechos!$B$2:$B$1019, MATCH(E1040, Def_Locais_Racks_Trechos!$A$2:$A$1019, 0), 1)</f>
        <v>Túnel (Booster)</v>
      </c>
      <c r="G1040" s="123"/>
      <c r="H1040" s="123"/>
      <c r="I1040" s="123"/>
      <c r="J1040" s="123"/>
      <c r="K1040" s="123"/>
      <c r="L1040" s="123"/>
      <c r="M1040" s="123"/>
      <c r="N1040" s="123"/>
      <c r="O1040" s="123"/>
    </row>
    <row r="1041" ht="15.75" customHeight="1">
      <c r="A1041" s="57" t="str">
        <f>Def_SecSub!$A$312</f>
        <v>SI-01C1</v>
      </c>
      <c r="B1041" s="57" t="str">
        <f>Def_Equipamentos!$C$5</f>
        <v>DI-BPMSigPatch</v>
      </c>
      <c r="C1041" s="6">
        <v>1.0</v>
      </c>
      <c r="D1041" s="58" t="str">
        <f t="shared" si="1"/>
        <v>SI-01C1:DI-BPMSigPatch-1</v>
      </c>
      <c r="E1041" s="57" t="str">
        <f>Def_Locais_Racks_Trechos!$A$312</f>
        <v>SI-01C1</v>
      </c>
      <c r="F1041" s="58" t="str">
        <f t="array" ref="F1041">INDEX(Def_Locais_Racks_Trechos!$B$2:$B$1019, MATCH(E1041, Def_Locais_Racks_Trechos!$A$2:$A$1019, 0), 1)</f>
        <v>Túnel (Anel)</v>
      </c>
      <c r="G1041" s="123"/>
      <c r="H1041" s="123"/>
      <c r="I1041" s="123"/>
      <c r="J1041" s="123"/>
      <c r="K1041" s="123"/>
      <c r="L1041" s="123"/>
      <c r="M1041" s="123"/>
      <c r="N1041" s="123"/>
      <c r="O1041" s="123"/>
    </row>
    <row r="1042" ht="15.75" customHeight="1">
      <c r="A1042" s="57" t="str">
        <f>Def_SecSub!$A$312</f>
        <v>SI-01C1</v>
      </c>
      <c r="B1042" s="57" t="str">
        <f>Def_Equipamentos!$C$5</f>
        <v>DI-BPMSigPatch</v>
      </c>
      <c r="C1042" s="6">
        <v>2.0</v>
      </c>
      <c r="D1042" s="58" t="str">
        <f t="shared" si="1"/>
        <v>SI-01C1:DI-BPMSigPatch-2</v>
      </c>
      <c r="E1042" s="57" t="str">
        <f>Def_Locais_Racks_Trechos!$A$312</f>
        <v>SI-01C1</v>
      </c>
      <c r="F1042" s="58" t="str">
        <f t="array" ref="F1042">INDEX(Def_Locais_Racks_Trechos!$B$2:$B$1019, MATCH(E1042, Def_Locais_Racks_Trechos!$A$2:$A$1019, 0), 1)</f>
        <v>Túnel (Anel)</v>
      </c>
      <c r="G1042" s="123"/>
      <c r="H1042" s="123"/>
      <c r="I1042" s="123"/>
      <c r="J1042" s="123"/>
      <c r="K1042" s="123"/>
      <c r="L1042" s="123"/>
      <c r="M1042" s="123"/>
      <c r="N1042" s="123"/>
      <c r="O1042" s="123"/>
    </row>
    <row r="1043" ht="15.75" customHeight="1">
      <c r="A1043" s="57" t="str">
        <f>Def_SecSub!$A$313</f>
        <v>SI-01C2</v>
      </c>
      <c r="B1043" s="57" t="str">
        <f>Def_Equipamentos!$C$5</f>
        <v>DI-BPMSigPatch</v>
      </c>
      <c r="C1043" s="49"/>
      <c r="D1043" s="58" t="str">
        <f t="shared" si="1"/>
        <v>SI-01C2:DI-BPMSigPatch</v>
      </c>
      <c r="E1043" s="57" t="str">
        <f>Def_Locais_Racks_Trechos!$A$313</f>
        <v>SI-01C2</v>
      </c>
      <c r="F1043" s="58" t="str">
        <f t="array" ref="F1043">INDEX(Def_Locais_Racks_Trechos!$B$2:$B$1019, MATCH(E1043, Def_Locais_Racks_Trechos!$A$2:$A$1019, 0), 1)</f>
        <v>Túnel (Anel)</v>
      </c>
      <c r="G1043" s="123"/>
      <c r="H1043" s="123"/>
      <c r="I1043" s="123"/>
      <c r="J1043" s="123"/>
      <c r="K1043" s="123"/>
      <c r="L1043" s="123"/>
      <c r="M1043" s="123"/>
      <c r="N1043" s="123"/>
      <c r="O1043" s="123"/>
    </row>
    <row r="1044" ht="15.75" customHeight="1">
      <c r="A1044" s="57" t="str">
        <f>Def_SecSub!$A$314</f>
        <v>SI-01C3</v>
      </c>
      <c r="B1044" s="57" t="str">
        <f>Def_Equipamentos!$C$5</f>
        <v>DI-BPMSigPatch</v>
      </c>
      <c r="C1044" s="6">
        <v>1.0</v>
      </c>
      <c r="D1044" s="58" t="str">
        <f t="shared" si="1"/>
        <v>SI-01C3:DI-BPMSigPatch-1</v>
      </c>
      <c r="E1044" s="57" t="str">
        <f>Def_Locais_Racks_Trechos!$A$314</f>
        <v>SI-01C3</v>
      </c>
      <c r="F1044" s="58" t="str">
        <f t="array" ref="F1044">INDEX(Def_Locais_Racks_Trechos!$B$2:$B$1019, MATCH(E1044, Def_Locais_Racks_Trechos!$A$2:$A$1019, 0), 1)</f>
        <v>Túnel (Anel)</v>
      </c>
      <c r="G1044" s="123"/>
      <c r="H1044" s="123"/>
      <c r="I1044" s="123"/>
      <c r="J1044" s="123"/>
      <c r="K1044" s="123"/>
      <c r="L1044" s="123"/>
      <c r="M1044" s="123"/>
      <c r="N1044" s="123"/>
      <c r="O1044" s="123"/>
    </row>
    <row r="1045" ht="15.75" customHeight="1">
      <c r="A1045" s="57" t="str">
        <f>Def_SecSub!$A$314</f>
        <v>SI-01C3</v>
      </c>
      <c r="B1045" s="57" t="str">
        <f>Def_Equipamentos!$C$5</f>
        <v>DI-BPMSigPatch</v>
      </c>
      <c r="C1045" s="6">
        <v>2.0</v>
      </c>
      <c r="D1045" s="58" t="str">
        <f t="shared" si="1"/>
        <v>SI-01C3:DI-BPMSigPatch-2</v>
      </c>
      <c r="E1045" s="57" t="str">
        <f>Def_Locais_Racks_Trechos!$A$314</f>
        <v>SI-01C3</v>
      </c>
      <c r="F1045" s="58" t="str">
        <f t="array" ref="F1045">INDEX(Def_Locais_Racks_Trechos!$B$2:$B$1019, MATCH(E1045, Def_Locais_Racks_Trechos!$A$2:$A$1019, 0), 1)</f>
        <v>Túnel (Anel)</v>
      </c>
      <c r="G1045" s="123"/>
      <c r="H1045" s="123"/>
      <c r="I1045" s="123"/>
      <c r="J1045" s="123"/>
      <c r="K1045" s="123"/>
      <c r="L1045" s="123"/>
      <c r="M1045" s="123"/>
      <c r="N1045" s="123"/>
      <c r="O1045" s="123"/>
    </row>
    <row r="1046" ht="15.75" customHeight="1">
      <c r="A1046" s="57" t="str">
        <f>Def_SecSub!$A$315</f>
        <v>SI-01C4</v>
      </c>
      <c r="B1046" s="57" t="str">
        <f>Def_Equipamentos!$C$5</f>
        <v>DI-BPMSigPatch</v>
      </c>
      <c r="C1046" s="49"/>
      <c r="D1046" s="58" t="str">
        <f t="shared" si="1"/>
        <v>SI-01C4:DI-BPMSigPatch</v>
      </c>
      <c r="E1046" s="57" t="str">
        <f>Def_Locais_Racks_Trechos!$A$315</f>
        <v>SI-01C4</v>
      </c>
      <c r="F1046" s="58" t="str">
        <f t="array" ref="F1046">INDEX(Def_Locais_Racks_Trechos!$B$2:$B$1019, MATCH(E1046, Def_Locais_Racks_Trechos!$A$2:$A$1019, 0), 1)</f>
        <v>Túnel (Anel)</v>
      </c>
      <c r="G1046" s="123"/>
      <c r="H1046" s="123"/>
      <c r="I1046" s="123"/>
      <c r="J1046" s="123"/>
      <c r="K1046" s="123"/>
      <c r="L1046" s="123"/>
      <c r="M1046" s="123"/>
      <c r="N1046" s="123"/>
      <c r="O1046" s="123"/>
    </row>
    <row r="1047" ht="15.75" customHeight="1">
      <c r="A1047" s="57" t="str">
        <f>Def_SecSub!$A$316</f>
        <v>SI-01M1</v>
      </c>
      <c r="B1047" s="57" t="str">
        <f>Def_Equipamentos!$C$5</f>
        <v>DI-BPMSigPatch</v>
      </c>
      <c r="C1047" s="49"/>
      <c r="D1047" s="58" t="str">
        <f t="shared" si="1"/>
        <v>SI-01M1:DI-BPMSigPatch</v>
      </c>
      <c r="E1047" s="57" t="str">
        <f>Def_Locais_Racks_Trechos!$A$316</f>
        <v>SI-01M1</v>
      </c>
      <c r="F1047" s="58" t="str">
        <f t="array" ref="F1047">INDEX(Def_Locais_Racks_Trechos!$B$2:$B$1019, MATCH(E1047, Def_Locais_Racks_Trechos!$A$2:$A$1019, 0), 1)</f>
        <v>Túnel (Anel)</v>
      </c>
      <c r="G1047" s="123"/>
      <c r="H1047" s="123"/>
      <c r="I1047" s="123"/>
      <c r="J1047" s="123"/>
      <c r="K1047" s="123"/>
      <c r="L1047" s="123"/>
      <c r="M1047" s="123"/>
      <c r="N1047" s="123"/>
      <c r="O1047" s="123"/>
    </row>
    <row r="1048" ht="15.75" customHeight="1">
      <c r="A1048" s="57" t="str">
        <f>Def_SecSub!$A$317</f>
        <v>SI-01M2</v>
      </c>
      <c r="B1048" s="57" t="str">
        <f>Def_Equipamentos!$C$5</f>
        <v>DI-BPMSigPatch</v>
      </c>
      <c r="C1048" s="49"/>
      <c r="D1048" s="58" t="str">
        <f t="shared" si="1"/>
        <v>SI-01M2:DI-BPMSigPatch</v>
      </c>
      <c r="E1048" s="57" t="str">
        <f>Def_Locais_Racks_Trechos!$A$317</f>
        <v>SI-01M2</v>
      </c>
      <c r="F1048" s="58" t="str">
        <f t="array" ref="F1048">INDEX(Def_Locais_Racks_Trechos!$B$2:$B$1019, MATCH(E1048, Def_Locais_Racks_Trechos!$A$2:$A$1019, 0), 1)</f>
        <v>Túnel (Anel)</v>
      </c>
      <c r="G1048" s="123"/>
      <c r="H1048" s="123"/>
      <c r="I1048" s="123"/>
      <c r="J1048" s="123"/>
      <c r="K1048" s="123"/>
      <c r="L1048" s="123"/>
      <c r="M1048" s="123"/>
      <c r="N1048" s="123"/>
      <c r="O1048" s="123"/>
    </row>
    <row r="1049" ht="15.75" customHeight="1">
      <c r="A1049" s="57" t="str">
        <f>Def_SecSub!$A$318</f>
        <v>SI-02C1</v>
      </c>
      <c r="B1049" s="57" t="str">
        <f>Def_Equipamentos!$C$5</f>
        <v>DI-BPMSigPatch</v>
      </c>
      <c r="C1049" s="6">
        <v>1.0</v>
      </c>
      <c r="D1049" s="58" t="str">
        <f t="shared" si="1"/>
        <v>SI-02C1:DI-BPMSigPatch-1</v>
      </c>
      <c r="E1049" s="57" t="str">
        <f>Def_Locais_Racks_Trechos!$A$318</f>
        <v>SI-02C1</v>
      </c>
      <c r="F1049" s="58" t="str">
        <f t="array" ref="F1049">INDEX(Def_Locais_Racks_Trechos!$B$2:$B$1019, MATCH(E1049, Def_Locais_Racks_Trechos!$A$2:$A$1019, 0), 1)</f>
        <v>Túnel (Anel)</v>
      </c>
      <c r="G1049" s="123"/>
      <c r="H1049" s="123"/>
      <c r="I1049" s="123"/>
      <c r="J1049" s="123"/>
      <c r="K1049" s="123"/>
      <c r="L1049" s="123"/>
      <c r="M1049" s="123"/>
      <c r="N1049" s="123"/>
      <c r="O1049" s="123"/>
    </row>
    <row r="1050" ht="15.75" customHeight="1">
      <c r="A1050" s="57" t="str">
        <f>Def_SecSub!$A$318</f>
        <v>SI-02C1</v>
      </c>
      <c r="B1050" s="57" t="str">
        <f>Def_Equipamentos!$C$5</f>
        <v>DI-BPMSigPatch</v>
      </c>
      <c r="C1050" s="6">
        <v>2.0</v>
      </c>
      <c r="D1050" s="58" t="str">
        <f t="shared" si="1"/>
        <v>SI-02C1:DI-BPMSigPatch-2</v>
      </c>
      <c r="E1050" s="57" t="str">
        <f>Def_Locais_Racks_Trechos!$A$318</f>
        <v>SI-02C1</v>
      </c>
      <c r="F1050" s="58" t="str">
        <f t="array" ref="F1050">INDEX(Def_Locais_Racks_Trechos!$B$2:$B$1019, MATCH(E1050, Def_Locais_Racks_Trechos!$A$2:$A$1019, 0), 1)</f>
        <v>Túnel (Anel)</v>
      </c>
      <c r="G1050" s="123"/>
      <c r="H1050" s="123"/>
      <c r="I1050" s="123"/>
      <c r="J1050" s="123"/>
      <c r="K1050" s="123"/>
      <c r="L1050" s="123"/>
      <c r="M1050" s="123"/>
      <c r="N1050" s="123"/>
      <c r="O1050" s="123"/>
    </row>
    <row r="1051" ht="15.75" customHeight="1">
      <c r="A1051" s="57" t="str">
        <f>Def_SecSub!$A$319</f>
        <v>SI-02C2</v>
      </c>
      <c r="B1051" s="57" t="str">
        <f>Def_Equipamentos!$C$5</f>
        <v>DI-BPMSigPatch</v>
      </c>
      <c r="C1051" s="49"/>
      <c r="D1051" s="58" t="str">
        <f t="shared" si="1"/>
        <v>SI-02C2:DI-BPMSigPatch</v>
      </c>
      <c r="E1051" s="57" t="str">
        <f>Def_Locais_Racks_Trechos!$A$319</f>
        <v>SI-02C2</v>
      </c>
      <c r="F1051" s="58" t="str">
        <f t="array" ref="F1051">INDEX(Def_Locais_Racks_Trechos!$B$2:$B$1019, MATCH(E1051, Def_Locais_Racks_Trechos!$A$2:$A$1019, 0), 1)</f>
        <v>Túnel (Anel)</v>
      </c>
      <c r="G1051" s="123"/>
      <c r="H1051" s="123"/>
      <c r="I1051" s="123"/>
      <c r="J1051" s="123"/>
      <c r="K1051" s="123"/>
      <c r="L1051" s="123"/>
      <c r="M1051" s="123"/>
      <c r="N1051" s="123"/>
      <c r="O1051" s="123"/>
    </row>
    <row r="1052" ht="15.75" customHeight="1">
      <c r="A1052" s="57" t="str">
        <f>Def_SecSub!$A$320</f>
        <v>SI-02C3</v>
      </c>
      <c r="B1052" s="57" t="str">
        <f>Def_Equipamentos!$C$5</f>
        <v>DI-BPMSigPatch</v>
      </c>
      <c r="C1052" s="6">
        <v>1.0</v>
      </c>
      <c r="D1052" s="58" t="str">
        <f t="shared" si="1"/>
        <v>SI-02C3:DI-BPMSigPatch-1</v>
      </c>
      <c r="E1052" s="57" t="str">
        <f>Def_Locais_Racks_Trechos!$A$320</f>
        <v>SI-02C3</v>
      </c>
      <c r="F1052" s="58" t="str">
        <f t="array" ref="F1052">INDEX(Def_Locais_Racks_Trechos!$B$2:$B$1019, MATCH(E1052, Def_Locais_Racks_Trechos!$A$2:$A$1019, 0), 1)</f>
        <v>Túnel (Anel)</v>
      </c>
      <c r="G1052" s="123"/>
      <c r="H1052" s="123"/>
      <c r="I1052" s="123"/>
      <c r="J1052" s="123"/>
      <c r="K1052" s="123"/>
      <c r="L1052" s="123"/>
      <c r="M1052" s="123"/>
      <c r="N1052" s="123"/>
      <c r="O1052" s="123"/>
    </row>
    <row r="1053" ht="15.75" customHeight="1">
      <c r="A1053" s="57" t="str">
        <f>Def_SecSub!$A$320</f>
        <v>SI-02C3</v>
      </c>
      <c r="B1053" s="57" t="str">
        <f>Def_Equipamentos!$C$5</f>
        <v>DI-BPMSigPatch</v>
      </c>
      <c r="C1053" s="6">
        <v>2.0</v>
      </c>
      <c r="D1053" s="58" t="str">
        <f t="shared" si="1"/>
        <v>SI-02C3:DI-BPMSigPatch-2</v>
      </c>
      <c r="E1053" s="57" t="str">
        <f>Def_Locais_Racks_Trechos!$A$320</f>
        <v>SI-02C3</v>
      </c>
      <c r="F1053" s="58" t="str">
        <f t="array" ref="F1053">INDEX(Def_Locais_Racks_Trechos!$B$2:$B$1019, MATCH(E1053, Def_Locais_Racks_Trechos!$A$2:$A$1019, 0), 1)</f>
        <v>Túnel (Anel)</v>
      </c>
      <c r="G1053" s="123"/>
      <c r="H1053" s="123"/>
      <c r="I1053" s="123"/>
      <c r="J1053" s="123"/>
      <c r="K1053" s="123"/>
      <c r="L1053" s="123"/>
      <c r="M1053" s="123"/>
      <c r="N1053" s="123"/>
      <c r="O1053" s="123"/>
    </row>
    <row r="1054" ht="15.75" customHeight="1">
      <c r="A1054" s="57" t="str">
        <f>Def_SecSub!$A$321</f>
        <v>SI-02C4</v>
      </c>
      <c r="B1054" s="57" t="str">
        <f>Def_Equipamentos!$C$5</f>
        <v>DI-BPMSigPatch</v>
      </c>
      <c r="C1054" s="49"/>
      <c r="D1054" s="58" t="str">
        <f t="shared" si="1"/>
        <v>SI-02C4:DI-BPMSigPatch</v>
      </c>
      <c r="E1054" s="57" t="str">
        <f>Def_Locais_Racks_Trechos!$A$321</f>
        <v>SI-02C4</v>
      </c>
      <c r="F1054" s="58" t="str">
        <f t="array" ref="F1054">INDEX(Def_Locais_Racks_Trechos!$B$2:$B$1019, MATCH(E1054, Def_Locais_Racks_Trechos!$A$2:$A$1019, 0), 1)</f>
        <v>Túnel (Anel)</v>
      </c>
      <c r="G1054" s="123"/>
      <c r="H1054" s="123"/>
      <c r="I1054" s="123"/>
      <c r="J1054" s="123"/>
      <c r="K1054" s="123"/>
      <c r="L1054" s="123"/>
      <c r="M1054" s="123"/>
      <c r="N1054" s="123"/>
      <c r="O1054" s="123"/>
    </row>
    <row r="1055" ht="15.75" customHeight="1">
      <c r="A1055" s="57" t="str">
        <f>Def_SecSub!$A$322</f>
        <v>SI-02M1</v>
      </c>
      <c r="B1055" s="57" t="str">
        <f>Def_Equipamentos!$C$5</f>
        <v>DI-BPMSigPatch</v>
      </c>
      <c r="C1055" s="49"/>
      <c r="D1055" s="58" t="str">
        <f t="shared" si="1"/>
        <v>SI-02M1:DI-BPMSigPatch</v>
      </c>
      <c r="E1055" s="57" t="str">
        <f>Def_Locais_Racks_Trechos!$A$322</f>
        <v>SI-02M1</v>
      </c>
      <c r="F1055" s="58" t="str">
        <f t="array" ref="F1055">INDEX(Def_Locais_Racks_Trechos!$B$2:$B$1019, MATCH(E1055, Def_Locais_Racks_Trechos!$A$2:$A$1019, 0), 1)</f>
        <v>Túnel (Anel)</v>
      </c>
      <c r="G1055" s="123"/>
      <c r="H1055" s="123"/>
      <c r="I1055" s="123"/>
      <c r="J1055" s="123"/>
      <c r="K1055" s="123"/>
      <c r="L1055" s="123"/>
      <c r="M1055" s="123"/>
      <c r="N1055" s="123"/>
      <c r="O1055" s="123"/>
    </row>
    <row r="1056" ht="15.75" customHeight="1">
      <c r="A1056" s="57" t="str">
        <f>Def_SecSub!$A$323</f>
        <v>SI-02M2</v>
      </c>
      <c r="B1056" s="57" t="str">
        <f>Def_Equipamentos!$C$5</f>
        <v>DI-BPMSigPatch</v>
      </c>
      <c r="C1056" s="49"/>
      <c r="D1056" s="58" t="str">
        <f t="shared" si="1"/>
        <v>SI-02M2:DI-BPMSigPatch</v>
      </c>
      <c r="E1056" s="57" t="str">
        <f>Def_Locais_Racks_Trechos!$A$323</f>
        <v>SI-02M2</v>
      </c>
      <c r="F1056" s="58" t="str">
        <f t="array" ref="F1056">INDEX(Def_Locais_Racks_Trechos!$B$2:$B$1019, MATCH(E1056, Def_Locais_Racks_Trechos!$A$2:$A$1019, 0), 1)</f>
        <v>Túnel (Anel)</v>
      </c>
      <c r="G1056" s="123"/>
      <c r="H1056" s="123"/>
      <c r="I1056" s="123"/>
      <c r="J1056" s="123"/>
      <c r="K1056" s="123"/>
      <c r="L1056" s="123"/>
      <c r="M1056" s="123"/>
      <c r="N1056" s="123"/>
      <c r="O1056" s="123"/>
    </row>
    <row r="1057" ht="15.75" customHeight="1">
      <c r="A1057" s="57" t="str">
        <f>Def_SecSub!$A$324</f>
        <v>SI-03C1</v>
      </c>
      <c r="B1057" s="57" t="str">
        <f>Def_Equipamentos!$C$5</f>
        <v>DI-BPMSigPatch</v>
      </c>
      <c r="C1057" s="6">
        <v>1.0</v>
      </c>
      <c r="D1057" s="58" t="str">
        <f t="shared" si="1"/>
        <v>SI-03C1:DI-BPMSigPatch-1</v>
      </c>
      <c r="E1057" s="57" t="str">
        <f>Def_Locais_Racks_Trechos!$A$324</f>
        <v>SI-03C1</v>
      </c>
      <c r="F1057" s="58" t="str">
        <f t="array" ref="F1057">INDEX(Def_Locais_Racks_Trechos!$B$2:$B$1019, MATCH(E1057, Def_Locais_Racks_Trechos!$A$2:$A$1019, 0), 1)</f>
        <v>Túnel (Anel)</v>
      </c>
      <c r="G1057" s="123"/>
      <c r="H1057" s="123"/>
      <c r="I1057" s="123"/>
      <c r="J1057" s="123"/>
      <c r="K1057" s="123"/>
      <c r="L1057" s="123"/>
      <c r="M1057" s="123"/>
      <c r="N1057" s="123"/>
      <c r="O1057" s="123"/>
    </row>
    <row r="1058" ht="15.75" customHeight="1">
      <c r="A1058" s="57" t="str">
        <f>Def_SecSub!$A$324</f>
        <v>SI-03C1</v>
      </c>
      <c r="B1058" s="57" t="str">
        <f>Def_Equipamentos!$C$5</f>
        <v>DI-BPMSigPatch</v>
      </c>
      <c r="C1058" s="6">
        <v>2.0</v>
      </c>
      <c r="D1058" s="58" t="str">
        <f t="shared" si="1"/>
        <v>SI-03C1:DI-BPMSigPatch-2</v>
      </c>
      <c r="E1058" s="57" t="str">
        <f>Def_Locais_Racks_Trechos!$A$324</f>
        <v>SI-03C1</v>
      </c>
      <c r="F1058" s="58" t="str">
        <f t="array" ref="F1058">INDEX(Def_Locais_Racks_Trechos!$B$2:$B$1019, MATCH(E1058, Def_Locais_Racks_Trechos!$A$2:$A$1019, 0), 1)</f>
        <v>Túnel (Anel)</v>
      </c>
      <c r="G1058" s="123"/>
      <c r="H1058" s="123"/>
      <c r="I1058" s="123"/>
      <c r="J1058" s="123"/>
      <c r="K1058" s="123"/>
      <c r="L1058" s="123"/>
      <c r="M1058" s="123"/>
      <c r="N1058" s="123"/>
      <c r="O1058" s="123"/>
    </row>
    <row r="1059" ht="15.75" customHeight="1">
      <c r="A1059" s="57" t="str">
        <f>Def_SecSub!$A$325</f>
        <v>SI-03C2</v>
      </c>
      <c r="B1059" s="57" t="str">
        <f>Def_Equipamentos!$C$5</f>
        <v>DI-BPMSigPatch</v>
      </c>
      <c r="C1059" s="49"/>
      <c r="D1059" s="58" t="str">
        <f t="shared" si="1"/>
        <v>SI-03C2:DI-BPMSigPatch</v>
      </c>
      <c r="E1059" s="57" t="str">
        <f>Def_Locais_Racks_Trechos!$A$325</f>
        <v>SI-03C2</v>
      </c>
      <c r="F1059" s="58" t="str">
        <f t="array" ref="F1059">INDEX(Def_Locais_Racks_Trechos!$B$2:$B$1019, MATCH(E1059, Def_Locais_Racks_Trechos!$A$2:$A$1019, 0), 1)</f>
        <v>Túnel (Anel)</v>
      </c>
      <c r="G1059" s="123"/>
      <c r="H1059" s="123"/>
      <c r="I1059" s="123"/>
      <c r="J1059" s="123"/>
      <c r="K1059" s="123"/>
      <c r="L1059" s="123"/>
      <c r="M1059" s="123"/>
      <c r="N1059" s="123"/>
      <c r="O1059" s="123"/>
    </row>
    <row r="1060" ht="15.75" customHeight="1">
      <c r="A1060" s="57" t="str">
        <f>Def_SecSub!$A$326</f>
        <v>SI-03C3</v>
      </c>
      <c r="B1060" s="57" t="str">
        <f>Def_Equipamentos!$C$5</f>
        <v>DI-BPMSigPatch</v>
      </c>
      <c r="C1060" s="6">
        <v>1.0</v>
      </c>
      <c r="D1060" s="58" t="str">
        <f t="shared" si="1"/>
        <v>SI-03C3:DI-BPMSigPatch-1</v>
      </c>
      <c r="E1060" s="57" t="str">
        <f>Def_Locais_Racks_Trechos!$A$326</f>
        <v>SI-03C3</v>
      </c>
      <c r="F1060" s="58" t="str">
        <f t="array" ref="F1060">INDEX(Def_Locais_Racks_Trechos!$B$2:$B$1019, MATCH(E1060, Def_Locais_Racks_Trechos!$A$2:$A$1019, 0), 1)</f>
        <v>Túnel (Anel)</v>
      </c>
      <c r="G1060" s="123"/>
      <c r="H1060" s="123"/>
      <c r="I1060" s="123"/>
      <c r="J1060" s="123"/>
      <c r="K1060" s="123"/>
      <c r="L1060" s="123"/>
      <c r="M1060" s="123"/>
      <c r="N1060" s="123"/>
      <c r="O1060" s="123"/>
    </row>
    <row r="1061" ht="15.75" customHeight="1">
      <c r="A1061" s="57" t="str">
        <f>Def_SecSub!$A$326</f>
        <v>SI-03C3</v>
      </c>
      <c r="B1061" s="57" t="str">
        <f>Def_Equipamentos!$C$5</f>
        <v>DI-BPMSigPatch</v>
      </c>
      <c r="C1061" s="6">
        <v>2.0</v>
      </c>
      <c r="D1061" s="58" t="str">
        <f t="shared" si="1"/>
        <v>SI-03C3:DI-BPMSigPatch-2</v>
      </c>
      <c r="E1061" s="57" t="str">
        <f>Def_Locais_Racks_Trechos!$A$326</f>
        <v>SI-03C3</v>
      </c>
      <c r="F1061" s="58" t="str">
        <f t="array" ref="F1061">INDEX(Def_Locais_Racks_Trechos!$B$2:$B$1019, MATCH(E1061, Def_Locais_Racks_Trechos!$A$2:$A$1019, 0), 1)</f>
        <v>Túnel (Anel)</v>
      </c>
      <c r="G1061" s="123"/>
      <c r="H1061" s="123"/>
      <c r="I1061" s="123"/>
      <c r="J1061" s="123"/>
      <c r="K1061" s="123"/>
      <c r="L1061" s="123"/>
      <c r="M1061" s="123"/>
      <c r="N1061" s="123"/>
      <c r="O1061" s="123"/>
    </row>
    <row r="1062" ht="15.75" customHeight="1">
      <c r="A1062" s="57" t="str">
        <f>Def_SecSub!$A$327</f>
        <v>SI-03C4</v>
      </c>
      <c r="B1062" s="57" t="str">
        <f>Def_Equipamentos!$C$5</f>
        <v>DI-BPMSigPatch</v>
      </c>
      <c r="C1062" s="49"/>
      <c r="D1062" s="58" t="str">
        <f t="shared" si="1"/>
        <v>SI-03C4:DI-BPMSigPatch</v>
      </c>
      <c r="E1062" s="57" t="str">
        <f>Def_Locais_Racks_Trechos!$A$327</f>
        <v>SI-03C4</v>
      </c>
      <c r="F1062" s="58" t="str">
        <f t="array" ref="F1062">INDEX(Def_Locais_Racks_Trechos!$B$2:$B$1019, MATCH(E1062, Def_Locais_Racks_Trechos!$A$2:$A$1019, 0), 1)</f>
        <v>Túnel (Anel)</v>
      </c>
      <c r="G1062" s="123"/>
      <c r="H1062" s="123"/>
      <c r="I1062" s="123"/>
      <c r="J1062" s="123"/>
      <c r="K1062" s="123"/>
      <c r="L1062" s="123"/>
      <c r="M1062" s="123"/>
      <c r="N1062" s="123"/>
      <c r="O1062" s="123"/>
    </row>
    <row r="1063" ht="15.75" customHeight="1">
      <c r="A1063" s="57" t="str">
        <f>Def_SecSub!$A$328</f>
        <v>SI-03M1</v>
      </c>
      <c r="B1063" s="57" t="str">
        <f>Def_Equipamentos!$C$5</f>
        <v>DI-BPMSigPatch</v>
      </c>
      <c r="C1063" s="49"/>
      <c r="D1063" s="58" t="str">
        <f t="shared" si="1"/>
        <v>SI-03M1:DI-BPMSigPatch</v>
      </c>
      <c r="E1063" s="57" t="str">
        <f>Def_Locais_Racks_Trechos!$A$328</f>
        <v>SI-03M1</v>
      </c>
      <c r="F1063" s="58" t="str">
        <f t="array" ref="F1063">INDEX(Def_Locais_Racks_Trechos!$B$2:$B$1019, MATCH(E1063, Def_Locais_Racks_Trechos!$A$2:$A$1019, 0), 1)</f>
        <v>Túnel (Anel)</v>
      </c>
      <c r="G1063" s="123"/>
      <c r="H1063" s="123"/>
      <c r="I1063" s="123"/>
      <c r="J1063" s="123"/>
      <c r="K1063" s="123"/>
      <c r="L1063" s="123"/>
      <c r="M1063" s="123"/>
      <c r="N1063" s="123"/>
      <c r="O1063" s="123"/>
    </row>
    <row r="1064" ht="15.75" customHeight="1">
      <c r="A1064" s="57" t="str">
        <f>Def_SecSub!$A$329</f>
        <v>SI-03M2</v>
      </c>
      <c r="B1064" s="57" t="str">
        <f>Def_Equipamentos!$C$5</f>
        <v>DI-BPMSigPatch</v>
      </c>
      <c r="C1064" s="49"/>
      <c r="D1064" s="58" t="str">
        <f t="shared" si="1"/>
        <v>SI-03M2:DI-BPMSigPatch</v>
      </c>
      <c r="E1064" s="57" t="str">
        <f>Def_Locais_Racks_Trechos!$A$329</f>
        <v>SI-03M2</v>
      </c>
      <c r="F1064" s="58" t="str">
        <f t="array" ref="F1064">INDEX(Def_Locais_Racks_Trechos!$B$2:$B$1019, MATCH(E1064, Def_Locais_Racks_Trechos!$A$2:$A$1019, 0), 1)</f>
        <v>Túnel (Anel)</v>
      </c>
      <c r="G1064" s="123"/>
      <c r="H1064" s="123"/>
      <c r="I1064" s="123"/>
      <c r="J1064" s="123"/>
      <c r="K1064" s="123"/>
      <c r="L1064" s="123"/>
      <c r="M1064" s="123"/>
      <c r="N1064" s="123"/>
      <c r="O1064" s="123"/>
    </row>
    <row r="1065" ht="15.75" customHeight="1">
      <c r="A1065" s="57" t="str">
        <f>Def_SecSub!$A$330</f>
        <v>SI-04C1</v>
      </c>
      <c r="B1065" s="57" t="str">
        <f>Def_Equipamentos!$C$5</f>
        <v>DI-BPMSigPatch</v>
      </c>
      <c r="C1065" s="6">
        <v>1.0</v>
      </c>
      <c r="D1065" s="58" t="str">
        <f t="shared" si="1"/>
        <v>SI-04C1:DI-BPMSigPatch-1</v>
      </c>
      <c r="E1065" s="57" t="str">
        <f>Def_Locais_Racks_Trechos!$A$330</f>
        <v>SI-04C1</v>
      </c>
      <c r="F1065" s="58" t="str">
        <f t="array" ref="F1065">INDEX(Def_Locais_Racks_Trechos!$B$2:$B$1019, MATCH(E1065, Def_Locais_Racks_Trechos!$A$2:$A$1019, 0), 1)</f>
        <v>Túnel (Anel)</v>
      </c>
      <c r="G1065" s="123"/>
      <c r="H1065" s="123"/>
      <c r="I1065" s="123"/>
      <c r="J1065" s="123"/>
      <c r="K1065" s="123"/>
      <c r="L1065" s="123"/>
      <c r="M1065" s="123"/>
      <c r="N1065" s="123"/>
      <c r="O1065" s="123"/>
    </row>
    <row r="1066" ht="15.75" customHeight="1">
      <c r="A1066" s="57" t="str">
        <f>Def_SecSub!$A$330</f>
        <v>SI-04C1</v>
      </c>
      <c r="B1066" s="57" t="str">
        <f>Def_Equipamentos!$C$5</f>
        <v>DI-BPMSigPatch</v>
      </c>
      <c r="C1066" s="6">
        <v>2.0</v>
      </c>
      <c r="D1066" s="58" t="str">
        <f t="shared" si="1"/>
        <v>SI-04C1:DI-BPMSigPatch-2</v>
      </c>
      <c r="E1066" s="57" t="str">
        <f>Def_Locais_Racks_Trechos!$A$330</f>
        <v>SI-04C1</v>
      </c>
      <c r="F1066" s="58" t="str">
        <f t="array" ref="F1066">INDEX(Def_Locais_Racks_Trechos!$B$2:$B$1019, MATCH(E1066, Def_Locais_Racks_Trechos!$A$2:$A$1019, 0), 1)</f>
        <v>Túnel (Anel)</v>
      </c>
      <c r="G1066" s="123"/>
      <c r="H1066" s="123"/>
      <c r="I1066" s="123"/>
      <c r="J1066" s="123"/>
      <c r="K1066" s="123"/>
      <c r="L1066" s="123"/>
      <c r="M1066" s="123"/>
      <c r="N1066" s="123"/>
      <c r="O1066" s="123"/>
    </row>
    <row r="1067" ht="15.75" customHeight="1">
      <c r="A1067" s="57" t="str">
        <f>Def_SecSub!$A$331</f>
        <v>SI-04C2</v>
      </c>
      <c r="B1067" s="57" t="str">
        <f>Def_Equipamentos!$C$5</f>
        <v>DI-BPMSigPatch</v>
      </c>
      <c r="C1067" s="49"/>
      <c r="D1067" s="58" t="str">
        <f t="shared" si="1"/>
        <v>SI-04C2:DI-BPMSigPatch</v>
      </c>
      <c r="E1067" s="57" t="str">
        <f>Def_Locais_Racks_Trechos!$A$331</f>
        <v>SI-04C2</v>
      </c>
      <c r="F1067" s="58" t="str">
        <f t="array" ref="F1067">INDEX(Def_Locais_Racks_Trechos!$B$2:$B$1019, MATCH(E1067, Def_Locais_Racks_Trechos!$A$2:$A$1019, 0), 1)</f>
        <v>Túnel (Anel)</v>
      </c>
      <c r="G1067" s="123"/>
      <c r="H1067" s="123"/>
      <c r="I1067" s="123"/>
      <c r="J1067" s="123"/>
      <c r="K1067" s="123"/>
      <c r="L1067" s="123"/>
      <c r="M1067" s="123"/>
      <c r="N1067" s="123"/>
      <c r="O1067" s="123"/>
    </row>
    <row r="1068" ht="15.75" customHeight="1">
      <c r="A1068" s="57" t="str">
        <f>Def_SecSub!$A$332</f>
        <v>SI-04C3</v>
      </c>
      <c r="B1068" s="57" t="str">
        <f>Def_Equipamentos!$C$5</f>
        <v>DI-BPMSigPatch</v>
      </c>
      <c r="C1068" s="6">
        <v>1.0</v>
      </c>
      <c r="D1068" s="58" t="str">
        <f t="shared" si="1"/>
        <v>SI-04C3:DI-BPMSigPatch-1</v>
      </c>
      <c r="E1068" s="57" t="str">
        <f>Def_Locais_Racks_Trechos!$A$332</f>
        <v>SI-04C3</v>
      </c>
      <c r="F1068" s="58" t="str">
        <f t="array" ref="F1068">INDEX(Def_Locais_Racks_Trechos!$B$2:$B$1019, MATCH(E1068, Def_Locais_Racks_Trechos!$A$2:$A$1019, 0), 1)</f>
        <v>Túnel (Anel)</v>
      </c>
      <c r="G1068" s="123"/>
      <c r="H1068" s="123"/>
      <c r="I1068" s="123"/>
      <c r="J1068" s="123"/>
      <c r="K1068" s="123"/>
      <c r="L1068" s="123"/>
      <c r="M1068" s="123"/>
      <c r="N1068" s="123"/>
      <c r="O1068" s="123"/>
    </row>
    <row r="1069" ht="15.75" customHeight="1">
      <c r="A1069" s="57" t="str">
        <f>Def_SecSub!$A$332</f>
        <v>SI-04C3</v>
      </c>
      <c r="B1069" s="57" t="str">
        <f>Def_Equipamentos!$C$5</f>
        <v>DI-BPMSigPatch</v>
      </c>
      <c r="C1069" s="6">
        <v>2.0</v>
      </c>
      <c r="D1069" s="58" t="str">
        <f t="shared" si="1"/>
        <v>SI-04C3:DI-BPMSigPatch-2</v>
      </c>
      <c r="E1069" s="57" t="str">
        <f>Def_Locais_Racks_Trechos!$A$332</f>
        <v>SI-04C3</v>
      </c>
      <c r="F1069" s="58" t="str">
        <f t="array" ref="F1069">INDEX(Def_Locais_Racks_Trechos!$B$2:$B$1019, MATCH(E1069, Def_Locais_Racks_Trechos!$A$2:$A$1019, 0), 1)</f>
        <v>Túnel (Anel)</v>
      </c>
      <c r="G1069" s="123"/>
      <c r="H1069" s="123"/>
      <c r="I1069" s="123"/>
      <c r="J1069" s="123"/>
      <c r="K1069" s="123"/>
      <c r="L1069" s="123"/>
      <c r="M1069" s="123"/>
      <c r="N1069" s="123"/>
      <c r="O1069" s="123"/>
    </row>
    <row r="1070" ht="15.75" customHeight="1">
      <c r="A1070" s="57" t="str">
        <f>Def_SecSub!$A$333</f>
        <v>SI-04C4</v>
      </c>
      <c r="B1070" s="57" t="str">
        <f>Def_Equipamentos!$C$5</f>
        <v>DI-BPMSigPatch</v>
      </c>
      <c r="C1070" s="49"/>
      <c r="D1070" s="58" t="str">
        <f t="shared" si="1"/>
        <v>SI-04C4:DI-BPMSigPatch</v>
      </c>
      <c r="E1070" s="57" t="str">
        <f>Def_Locais_Racks_Trechos!$A$333</f>
        <v>SI-04C4</v>
      </c>
      <c r="F1070" s="58" t="str">
        <f t="array" ref="F1070">INDEX(Def_Locais_Racks_Trechos!$B$2:$B$1019, MATCH(E1070, Def_Locais_Racks_Trechos!$A$2:$A$1019, 0), 1)</f>
        <v>Túnel (Anel)</v>
      </c>
      <c r="G1070" s="123"/>
      <c r="H1070" s="123"/>
      <c r="I1070" s="123"/>
      <c r="J1070" s="123"/>
      <c r="K1070" s="123"/>
      <c r="L1070" s="123"/>
      <c r="M1070" s="123"/>
      <c r="N1070" s="123"/>
      <c r="O1070" s="123"/>
    </row>
    <row r="1071" ht="15.75" customHeight="1">
      <c r="A1071" s="57" t="str">
        <f>Def_SecSub!$A$334</f>
        <v>SI-04M1</v>
      </c>
      <c r="B1071" s="57" t="str">
        <f>Def_Equipamentos!$C$5</f>
        <v>DI-BPMSigPatch</v>
      </c>
      <c r="C1071" s="49"/>
      <c r="D1071" s="58" t="str">
        <f t="shared" si="1"/>
        <v>SI-04M1:DI-BPMSigPatch</v>
      </c>
      <c r="E1071" s="57" t="str">
        <f>Def_Locais_Racks_Trechos!$A$334</f>
        <v>SI-04M1</v>
      </c>
      <c r="F1071" s="58" t="str">
        <f t="array" ref="F1071">INDEX(Def_Locais_Racks_Trechos!$B$2:$B$1019, MATCH(E1071, Def_Locais_Racks_Trechos!$A$2:$A$1019, 0), 1)</f>
        <v>Túnel (Anel)</v>
      </c>
      <c r="G1071" s="123"/>
      <c r="H1071" s="123"/>
      <c r="I1071" s="123"/>
      <c r="J1071" s="123"/>
      <c r="K1071" s="123"/>
      <c r="L1071" s="123"/>
      <c r="M1071" s="123"/>
      <c r="N1071" s="123"/>
      <c r="O1071" s="123"/>
    </row>
    <row r="1072" ht="15.75" customHeight="1">
      <c r="A1072" s="57" t="str">
        <f>Def_SecSub!$A$335</f>
        <v>SI-04M2</v>
      </c>
      <c r="B1072" s="57" t="str">
        <f>Def_Equipamentos!$C$5</f>
        <v>DI-BPMSigPatch</v>
      </c>
      <c r="C1072" s="49"/>
      <c r="D1072" s="58" t="str">
        <f t="shared" si="1"/>
        <v>SI-04M2:DI-BPMSigPatch</v>
      </c>
      <c r="E1072" s="57" t="str">
        <f>Def_Locais_Racks_Trechos!$A$335</f>
        <v>SI-04M2</v>
      </c>
      <c r="F1072" s="58" t="str">
        <f t="array" ref="F1072">INDEX(Def_Locais_Racks_Trechos!$B$2:$B$1019, MATCH(E1072, Def_Locais_Racks_Trechos!$A$2:$A$1019, 0), 1)</f>
        <v>Túnel (Anel)</v>
      </c>
      <c r="G1072" s="123"/>
      <c r="H1072" s="123"/>
      <c r="I1072" s="123"/>
      <c r="J1072" s="123"/>
      <c r="K1072" s="123"/>
      <c r="L1072" s="123"/>
      <c r="M1072" s="123"/>
      <c r="N1072" s="123"/>
      <c r="O1072" s="123"/>
    </row>
    <row r="1073" ht="15.75" customHeight="1">
      <c r="A1073" s="57" t="str">
        <f>Def_SecSub!$A$336</f>
        <v>SI-05C1</v>
      </c>
      <c r="B1073" s="57" t="str">
        <f>Def_Equipamentos!$C$5</f>
        <v>DI-BPMSigPatch</v>
      </c>
      <c r="C1073" s="6">
        <v>1.0</v>
      </c>
      <c r="D1073" s="58" t="str">
        <f t="shared" si="1"/>
        <v>SI-05C1:DI-BPMSigPatch-1</v>
      </c>
      <c r="E1073" s="57" t="str">
        <f>Def_Locais_Racks_Trechos!$A$336</f>
        <v>SI-05C1</v>
      </c>
      <c r="F1073" s="58" t="str">
        <f t="array" ref="F1073">INDEX(Def_Locais_Racks_Trechos!$B$2:$B$1019, MATCH(E1073, Def_Locais_Racks_Trechos!$A$2:$A$1019, 0), 1)</f>
        <v>Túnel (Anel)</v>
      </c>
      <c r="G1073" s="123"/>
      <c r="H1073" s="123"/>
      <c r="I1073" s="123"/>
      <c r="J1073" s="123"/>
      <c r="K1073" s="123"/>
      <c r="L1073" s="123"/>
      <c r="M1073" s="123"/>
      <c r="N1073" s="123"/>
      <c r="O1073" s="123"/>
    </row>
    <row r="1074" ht="15.75" customHeight="1">
      <c r="A1074" s="57" t="str">
        <f>Def_SecSub!$A$336</f>
        <v>SI-05C1</v>
      </c>
      <c r="B1074" s="57" t="str">
        <f>Def_Equipamentos!$C$5</f>
        <v>DI-BPMSigPatch</v>
      </c>
      <c r="C1074" s="6">
        <v>2.0</v>
      </c>
      <c r="D1074" s="58" t="str">
        <f t="shared" si="1"/>
        <v>SI-05C1:DI-BPMSigPatch-2</v>
      </c>
      <c r="E1074" s="57" t="str">
        <f>Def_Locais_Racks_Trechos!$A$336</f>
        <v>SI-05C1</v>
      </c>
      <c r="F1074" s="58" t="str">
        <f t="array" ref="F1074">INDEX(Def_Locais_Racks_Trechos!$B$2:$B$1019, MATCH(E1074, Def_Locais_Racks_Trechos!$A$2:$A$1019, 0), 1)</f>
        <v>Túnel (Anel)</v>
      </c>
      <c r="G1074" s="123"/>
      <c r="H1074" s="123"/>
      <c r="I1074" s="123"/>
      <c r="J1074" s="123"/>
      <c r="K1074" s="123"/>
      <c r="L1074" s="123"/>
      <c r="M1074" s="123"/>
      <c r="N1074" s="123"/>
      <c r="O1074" s="123"/>
    </row>
    <row r="1075" ht="15.75" customHeight="1">
      <c r="A1075" s="57" t="str">
        <f>Def_SecSub!$A$337</f>
        <v>SI-05C2</v>
      </c>
      <c r="B1075" s="57" t="str">
        <f>Def_Equipamentos!$C$5</f>
        <v>DI-BPMSigPatch</v>
      </c>
      <c r="C1075" s="49"/>
      <c r="D1075" s="58" t="str">
        <f t="shared" si="1"/>
        <v>SI-05C2:DI-BPMSigPatch</v>
      </c>
      <c r="E1075" s="57" t="str">
        <f>Def_Locais_Racks_Trechos!$A$337</f>
        <v>SI-05C2</v>
      </c>
      <c r="F1075" s="58" t="str">
        <f t="array" ref="F1075">INDEX(Def_Locais_Racks_Trechos!$B$2:$B$1019, MATCH(E1075, Def_Locais_Racks_Trechos!$A$2:$A$1019, 0), 1)</f>
        <v>Túnel (Anel)</v>
      </c>
      <c r="G1075" s="123"/>
      <c r="H1075" s="123"/>
      <c r="I1075" s="123"/>
      <c r="J1075" s="123"/>
      <c r="K1075" s="123"/>
      <c r="L1075" s="123"/>
      <c r="M1075" s="123"/>
      <c r="N1075" s="123"/>
      <c r="O1075" s="123"/>
    </row>
    <row r="1076" ht="15.75" customHeight="1">
      <c r="A1076" s="57" t="str">
        <f>Def_SecSub!$A$338</f>
        <v>SI-05C3</v>
      </c>
      <c r="B1076" s="57" t="str">
        <f>Def_Equipamentos!$C$5</f>
        <v>DI-BPMSigPatch</v>
      </c>
      <c r="C1076" s="6">
        <v>1.0</v>
      </c>
      <c r="D1076" s="58" t="str">
        <f t="shared" si="1"/>
        <v>SI-05C3:DI-BPMSigPatch-1</v>
      </c>
      <c r="E1076" s="57" t="str">
        <f>Def_Locais_Racks_Trechos!$A$338</f>
        <v>SI-05C3</v>
      </c>
      <c r="F1076" s="58" t="str">
        <f t="array" ref="F1076">INDEX(Def_Locais_Racks_Trechos!$B$2:$B$1019, MATCH(E1076, Def_Locais_Racks_Trechos!$A$2:$A$1019, 0), 1)</f>
        <v>Túnel (Anel)</v>
      </c>
      <c r="G1076" s="123"/>
      <c r="H1076" s="123"/>
      <c r="I1076" s="123"/>
      <c r="J1076" s="123"/>
      <c r="K1076" s="123"/>
      <c r="L1076" s="123"/>
      <c r="M1076" s="123"/>
      <c r="N1076" s="123"/>
      <c r="O1076" s="123"/>
    </row>
    <row r="1077" ht="15.75" customHeight="1">
      <c r="A1077" s="57" t="str">
        <f>Def_SecSub!$A$338</f>
        <v>SI-05C3</v>
      </c>
      <c r="B1077" s="57" t="str">
        <f>Def_Equipamentos!$C$5</f>
        <v>DI-BPMSigPatch</v>
      </c>
      <c r="C1077" s="6">
        <v>2.0</v>
      </c>
      <c r="D1077" s="58" t="str">
        <f t="shared" si="1"/>
        <v>SI-05C3:DI-BPMSigPatch-2</v>
      </c>
      <c r="E1077" s="57" t="str">
        <f>Def_Locais_Racks_Trechos!$A$338</f>
        <v>SI-05C3</v>
      </c>
      <c r="F1077" s="58" t="str">
        <f t="array" ref="F1077">INDEX(Def_Locais_Racks_Trechos!$B$2:$B$1019, MATCH(E1077, Def_Locais_Racks_Trechos!$A$2:$A$1019, 0), 1)</f>
        <v>Túnel (Anel)</v>
      </c>
      <c r="G1077" s="123"/>
      <c r="H1077" s="123"/>
      <c r="I1077" s="123"/>
      <c r="J1077" s="123"/>
      <c r="K1077" s="123"/>
      <c r="L1077" s="123"/>
      <c r="M1077" s="123"/>
      <c r="N1077" s="123"/>
      <c r="O1077" s="123"/>
    </row>
    <row r="1078" ht="15.75" customHeight="1">
      <c r="A1078" s="57" t="str">
        <f>Def_SecSub!$A$339</f>
        <v>SI-05C4</v>
      </c>
      <c r="B1078" s="57" t="str">
        <f>Def_Equipamentos!$C$5</f>
        <v>DI-BPMSigPatch</v>
      </c>
      <c r="C1078" s="49"/>
      <c r="D1078" s="58" t="str">
        <f t="shared" si="1"/>
        <v>SI-05C4:DI-BPMSigPatch</v>
      </c>
      <c r="E1078" s="57" t="str">
        <f>Def_Locais_Racks_Trechos!$A$339</f>
        <v>SI-05C4</v>
      </c>
      <c r="F1078" s="58" t="str">
        <f t="array" ref="F1078">INDEX(Def_Locais_Racks_Trechos!$B$2:$B$1019, MATCH(E1078, Def_Locais_Racks_Trechos!$A$2:$A$1019, 0), 1)</f>
        <v>Túnel (Anel)</v>
      </c>
      <c r="G1078" s="59"/>
      <c r="H1078" s="59"/>
      <c r="I1078" s="59"/>
      <c r="J1078" s="59"/>
      <c r="K1078" s="59"/>
      <c r="L1078" s="59"/>
      <c r="M1078" s="59"/>
      <c r="N1078" s="59"/>
      <c r="O1078" s="59"/>
    </row>
    <row r="1079" ht="15.75" customHeight="1">
      <c r="A1079" s="57" t="str">
        <f>Def_SecSub!$A$340</f>
        <v>SI-05M1</v>
      </c>
      <c r="B1079" s="57" t="str">
        <f>Def_Equipamentos!$C$5</f>
        <v>DI-BPMSigPatch</v>
      </c>
      <c r="C1079" s="49"/>
      <c r="D1079" s="58" t="str">
        <f t="shared" si="1"/>
        <v>SI-05M1:DI-BPMSigPatch</v>
      </c>
      <c r="E1079" s="57" t="str">
        <f>Def_Locais_Racks_Trechos!$A$340</f>
        <v>SI-05M1</v>
      </c>
      <c r="F1079" s="58" t="str">
        <f t="array" ref="F1079">INDEX(Def_Locais_Racks_Trechos!$B$2:$B$1019, MATCH(E1079, Def_Locais_Racks_Trechos!$A$2:$A$1019, 0), 1)</f>
        <v>Túnel (Anel)</v>
      </c>
      <c r="G1079" s="59"/>
      <c r="H1079" s="59"/>
      <c r="I1079" s="59"/>
      <c r="J1079" s="59"/>
      <c r="K1079" s="59"/>
      <c r="L1079" s="59"/>
      <c r="M1079" s="59"/>
      <c r="N1079" s="59"/>
      <c r="O1079" s="59"/>
    </row>
    <row r="1080" ht="15.75" customHeight="1">
      <c r="A1080" s="57" t="str">
        <f>Def_SecSub!$A$341</f>
        <v>SI-05M2</v>
      </c>
      <c r="B1080" s="57" t="str">
        <f>Def_Equipamentos!$C$5</f>
        <v>DI-BPMSigPatch</v>
      </c>
      <c r="C1080" s="49"/>
      <c r="D1080" s="58" t="str">
        <f t="shared" si="1"/>
        <v>SI-05M2:DI-BPMSigPatch</v>
      </c>
      <c r="E1080" s="57" t="str">
        <f>Def_Locais_Racks_Trechos!$A$341</f>
        <v>SI-05M2</v>
      </c>
      <c r="F1080" s="58" t="str">
        <f t="array" ref="F1080">INDEX(Def_Locais_Racks_Trechos!$B$2:$B$1019, MATCH(E1080, Def_Locais_Racks_Trechos!$A$2:$A$1019, 0), 1)</f>
        <v>Túnel (Anel)</v>
      </c>
      <c r="G1080" s="59"/>
      <c r="H1080" s="59"/>
      <c r="I1080" s="59"/>
      <c r="J1080" s="59"/>
      <c r="K1080" s="59"/>
      <c r="L1080" s="59"/>
      <c r="M1080" s="59"/>
      <c r="N1080" s="59"/>
      <c r="O1080" s="59"/>
    </row>
    <row r="1081" ht="15.75" customHeight="1">
      <c r="A1081" s="57" t="str">
        <f>Def_SecSub!$A$342</f>
        <v>SI-06C1</v>
      </c>
      <c r="B1081" s="57" t="str">
        <f>Def_Equipamentos!$C$5</f>
        <v>DI-BPMSigPatch</v>
      </c>
      <c r="C1081" s="6">
        <v>1.0</v>
      </c>
      <c r="D1081" s="58" t="str">
        <f t="shared" si="1"/>
        <v>SI-06C1:DI-BPMSigPatch-1</v>
      </c>
      <c r="E1081" s="57" t="str">
        <f>Def_Locais_Racks_Trechos!$A$342</f>
        <v>SI-06C1</v>
      </c>
      <c r="F1081" s="58" t="str">
        <f t="array" ref="F1081">INDEX(Def_Locais_Racks_Trechos!$B$2:$B$1019, MATCH(E1081, Def_Locais_Racks_Trechos!$A$2:$A$1019, 0), 1)</f>
        <v>Túnel (Anel)</v>
      </c>
      <c r="G1081" s="59"/>
      <c r="H1081" s="59"/>
      <c r="I1081" s="59"/>
      <c r="J1081" s="59"/>
      <c r="K1081" s="59"/>
      <c r="L1081" s="59"/>
      <c r="M1081" s="59"/>
      <c r="N1081" s="59"/>
      <c r="O1081" s="59"/>
    </row>
    <row r="1082" ht="15.75" customHeight="1">
      <c r="A1082" s="57" t="str">
        <f>Def_SecSub!$A$342</f>
        <v>SI-06C1</v>
      </c>
      <c r="B1082" s="57" t="str">
        <f>Def_Equipamentos!$C$5</f>
        <v>DI-BPMSigPatch</v>
      </c>
      <c r="C1082" s="6">
        <v>2.0</v>
      </c>
      <c r="D1082" s="58" t="str">
        <f t="shared" si="1"/>
        <v>SI-06C1:DI-BPMSigPatch-2</v>
      </c>
      <c r="E1082" s="57" t="str">
        <f>Def_Locais_Racks_Trechos!$A$342</f>
        <v>SI-06C1</v>
      </c>
      <c r="F1082" s="58" t="str">
        <f t="array" ref="F1082">INDEX(Def_Locais_Racks_Trechos!$B$2:$B$1019, MATCH(E1082, Def_Locais_Racks_Trechos!$A$2:$A$1019, 0), 1)</f>
        <v>Túnel (Anel)</v>
      </c>
      <c r="G1082" s="59"/>
      <c r="H1082" s="59"/>
      <c r="I1082" s="59"/>
      <c r="J1082" s="59"/>
      <c r="K1082" s="59"/>
      <c r="L1082" s="59"/>
      <c r="M1082" s="59"/>
      <c r="N1082" s="59"/>
      <c r="O1082" s="59"/>
    </row>
    <row r="1083" ht="15.75" customHeight="1">
      <c r="A1083" s="57" t="str">
        <f>Def_SecSub!$A$343</f>
        <v>SI-06C2</v>
      </c>
      <c r="B1083" s="57" t="str">
        <f>Def_Equipamentos!$C$5</f>
        <v>DI-BPMSigPatch</v>
      </c>
      <c r="C1083" s="49"/>
      <c r="D1083" s="58" t="str">
        <f t="shared" si="1"/>
        <v>SI-06C2:DI-BPMSigPatch</v>
      </c>
      <c r="E1083" s="57" t="str">
        <f>Def_Locais_Racks_Trechos!$A$343</f>
        <v>SI-06C2</v>
      </c>
      <c r="F1083" s="58" t="str">
        <f t="array" ref="F1083">INDEX(Def_Locais_Racks_Trechos!$B$2:$B$1019, MATCH(E1083, Def_Locais_Racks_Trechos!$A$2:$A$1019, 0), 1)</f>
        <v>Túnel (Anel)</v>
      </c>
      <c r="G1083" s="59"/>
      <c r="H1083" s="59"/>
      <c r="I1083" s="59"/>
      <c r="J1083" s="59"/>
      <c r="K1083" s="59"/>
      <c r="L1083" s="59"/>
      <c r="M1083" s="59"/>
      <c r="N1083" s="59"/>
      <c r="O1083" s="59"/>
    </row>
    <row r="1084" ht="15.75" customHeight="1">
      <c r="A1084" s="57" t="str">
        <f>Def_SecSub!$A$344</f>
        <v>SI-06C3</v>
      </c>
      <c r="B1084" s="57" t="str">
        <f>Def_Equipamentos!$C$5</f>
        <v>DI-BPMSigPatch</v>
      </c>
      <c r="C1084" s="6">
        <v>1.0</v>
      </c>
      <c r="D1084" s="58" t="str">
        <f t="shared" si="1"/>
        <v>SI-06C3:DI-BPMSigPatch-1</v>
      </c>
      <c r="E1084" s="57" t="str">
        <f>Def_Locais_Racks_Trechos!$A$344</f>
        <v>SI-06C3</v>
      </c>
      <c r="F1084" s="58" t="str">
        <f t="array" ref="F1084">INDEX(Def_Locais_Racks_Trechos!$B$2:$B$1019, MATCH(E1084, Def_Locais_Racks_Trechos!$A$2:$A$1019, 0), 1)</f>
        <v>Túnel (Anel)</v>
      </c>
      <c r="G1084" s="59"/>
      <c r="H1084" s="59"/>
      <c r="I1084" s="59"/>
      <c r="J1084" s="59"/>
      <c r="K1084" s="59"/>
      <c r="L1084" s="59"/>
      <c r="M1084" s="59"/>
      <c r="N1084" s="59"/>
      <c r="O1084" s="59"/>
    </row>
    <row r="1085" ht="15.75" customHeight="1">
      <c r="A1085" s="57" t="str">
        <f>Def_SecSub!$A$344</f>
        <v>SI-06C3</v>
      </c>
      <c r="B1085" s="57" t="str">
        <f>Def_Equipamentos!$C$5</f>
        <v>DI-BPMSigPatch</v>
      </c>
      <c r="C1085" s="6">
        <v>2.0</v>
      </c>
      <c r="D1085" s="58" t="str">
        <f t="shared" si="1"/>
        <v>SI-06C3:DI-BPMSigPatch-2</v>
      </c>
      <c r="E1085" s="57" t="str">
        <f>Def_Locais_Racks_Trechos!$A$344</f>
        <v>SI-06C3</v>
      </c>
      <c r="F1085" s="58" t="str">
        <f t="array" ref="F1085">INDEX(Def_Locais_Racks_Trechos!$B$2:$B$1019, MATCH(E1085, Def_Locais_Racks_Trechos!$A$2:$A$1019, 0), 1)</f>
        <v>Túnel (Anel)</v>
      </c>
      <c r="G1085" s="59"/>
      <c r="H1085" s="59"/>
      <c r="I1085" s="59"/>
      <c r="J1085" s="59"/>
      <c r="K1085" s="59"/>
      <c r="L1085" s="59"/>
      <c r="M1085" s="59"/>
      <c r="N1085" s="59"/>
      <c r="O1085" s="59"/>
    </row>
    <row r="1086" ht="15.75" customHeight="1">
      <c r="A1086" s="57" t="str">
        <f>Def_SecSub!$A$345</f>
        <v>SI-06C4</v>
      </c>
      <c r="B1086" s="57" t="str">
        <f>Def_Equipamentos!$C$5</f>
        <v>DI-BPMSigPatch</v>
      </c>
      <c r="C1086" s="49"/>
      <c r="D1086" s="58" t="str">
        <f t="shared" si="1"/>
        <v>SI-06C4:DI-BPMSigPatch</v>
      </c>
      <c r="E1086" s="57" t="str">
        <f>Def_Locais_Racks_Trechos!$A$345</f>
        <v>SI-06C4</v>
      </c>
      <c r="F1086" s="58" t="str">
        <f t="array" ref="F1086">INDEX(Def_Locais_Racks_Trechos!$B$2:$B$1019, MATCH(E1086, Def_Locais_Racks_Trechos!$A$2:$A$1019, 0), 1)</f>
        <v>Túnel (Anel)</v>
      </c>
      <c r="G1086" s="59"/>
      <c r="H1086" s="59"/>
      <c r="I1086" s="59"/>
      <c r="J1086" s="59"/>
      <c r="K1086" s="59"/>
      <c r="L1086" s="59"/>
      <c r="M1086" s="59"/>
      <c r="N1086" s="59"/>
      <c r="O1086" s="59"/>
    </row>
    <row r="1087" ht="15.75" customHeight="1">
      <c r="A1087" s="57" t="str">
        <f>Def_SecSub!$A$346</f>
        <v>SI-06M1</v>
      </c>
      <c r="B1087" s="57" t="str">
        <f>Def_Equipamentos!$C$5</f>
        <v>DI-BPMSigPatch</v>
      </c>
      <c r="C1087" s="49"/>
      <c r="D1087" s="58" t="str">
        <f t="shared" si="1"/>
        <v>SI-06M1:DI-BPMSigPatch</v>
      </c>
      <c r="E1087" s="57" t="str">
        <f>Def_Locais_Racks_Trechos!$A$346</f>
        <v>SI-06M1</v>
      </c>
      <c r="F1087" s="58" t="str">
        <f t="array" ref="F1087">INDEX(Def_Locais_Racks_Trechos!$B$2:$B$1019, MATCH(E1087, Def_Locais_Racks_Trechos!$A$2:$A$1019, 0), 1)</f>
        <v>Túnel (Anel)</v>
      </c>
      <c r="G1087" s="59"/>
      <c r="H1087" s="59"/>
      <c r="I1087" s="59"/>
      <c r="J1087" s="59"/>
      <c r="K1087" s="59"/>
      <c r="L1087" s="59"/>
      <c r="M1087" s="59"/>
      <c r="N1087" s="59"/>
      <c r="O1087" s="59"/>
    </row>
    <row r="1088" ht="15.75" customHeight="1">
      <c r="A1088" s="57" t="str">
        <f>Def_SecSub!$A$347</f>
        <v>SI-06M2</v>
      </c>
      <c r="B1088" s="57" t="str">
        <f>Def_Equipamentos!$C$5</f>
        <v>DI-BPMSigPatch</v>
      </c>
      <c r="C1088" s="49"/>
      <c r="D1088" s="58" t="str">
        <f t="shared" si="1"/>
        <v>SI-06M2:DI-BPMSigPatch</v>
      </c>
      <c r="E1088" s="57" t="str">
        <f>Def_Locais_Racks_Trechos!$A$347</f>
        <v>SI-06M2</v>
      </c>
      <c r="F1088" s="58" t="str">
        <f t="array" ref="F1088">INDEX(Def_Locais_Racks_Trechos!$B$2:$B$1019, MATCH(E1088, Def_Locais_Racks_Trechos!$A$2:$A$1019, 0), 1)</f>
        <v>Túnel (Anel)</v>
      </c>
      <c r="G1088" s="59"/>
      <c r="H1088" s="59"/>
      <c r="I1088" s="59"/>
      <c r="J1088" s="59"/>
      <c r="K1088" s="59"/>
      <c r="L1088" s="59"/>
      <c r="M1088" s="59"/>
      <c r="N1088" s="59"/>
      <c r="O1088" s="59"/>
    </row>
    <row r="1089" ht="15.75" customHeight="1">
      <c r="A1089" s="57" t="str">
        <f>Def_SecSub!$A$348</f>
        <v>SI-07C1</v>
      </c>
      <c r="B1089" s="57" t="str">
        <f>Def_Equipamentos!$C$5</f>
        <v>DI-BPMSigPatch</v>
      </c>
      <c r="C1089" s="6">
        <v>1.0</v>
      </c>
      <c r="D1089" s="58" t="str">
        <f t="shared" si="1"/>
        <v>SI-07C1:DI-BPMSigPatch-1</v>
      </c>
      <c r="E1089" s="57" t="str">
        <f>Def_Locais_Racks_Trechos!$A$348</f>
        <v>SI-07C1</v>
      </c>
      <c r="F1089" s="58" t="str">
        <f t="array" ref="F1089">INDEX(Def_Locais_Racks_Trechos!$B$2:$B$1019, MATCH(E1089, Def_Locais_Racks_Trechos!$A$2:$A$1019, 0), 1)</f>
        <v>Túnel (Anel)</v>
      </c>
      <c r="G1089" s="59"/>
      <c r="H1089" s="59"/>
      <c r="I1089" s="59"/>
      <c r="J1089" s="59"/>
      <c r="K1089" s="59"/>
      <c r="L1089" s="59"/>
      <c r="M1089" s="59"/>
      <c r="N1089" s="59"/>
      <c r="O1089" s="59"/>
    </row>
    <row r="1090" ht="15.75" customHeight="1">
      <c r="A1090" s="57" t="str">
        <f>Def_SecSub!$A$348</f>
        <v>SI-07C1</v>
      </c>
      <c r="B1090" s="57" t="str">
        <f>Def_Equipamentos!$C$5</f>
        <v>DI-BPMSigPatch</v>
      </c>
      <c r="C1090" s="6">
        <v>2.0</v>
      </c>
      <c r="D1090" s="58" t="str">
        <f t="shared" si="1"/>
        <v>SI-07C1:DI-BPMSigPatch-2</v>
      </c>
      <c r="E1090" s="57" t="str">
        <f>Def_Locais_Racks_Trechos!$A$348</f>
        <v>SI-07C1</v>
      </c>
      <c r="F1090" s="58" t="str">
        <f t="array" ref="F1090">INDEX(Def_Locais_Racks_Trechos!$B$2:$B$1019, MATCH(E1090, Def_Locais_Racks_Trechos!$A$2:$A$1019, 0), 1)</f>
        <v>Túnel (Anel)</v>
      </c>
      <c r="G1090" s="59"/>
      <c r="H1090" s="59"/>
      <c r="I1090" s="59"/>
      <c r="J1090" s="59"/>
      <c r="K1090" s="59"/>
      <c r="L1090" s="59"/>
      <c r="M1090" s="59"/>
      <c r="N1090" s="59"/>
      <c r="O1090" s="59"/>
    </row>
    <row r="1091" ht="15.75" customHeight="1">
      <c r="A1091" s="57" t="str">
        <f>Def_SecSub!$A$349</f>
        <v>SI-07C2</v>
      </c>
      <c r="B1091" s="57" t="str">
        <f>Def_Equipamentos!$C$5</f>
        <v>DI-BPMSigPatch</v>
      </c>
      <c r="C1091" s="49"/>
      <c r="D1091" s="58" t="str">
        <f t="shared" si="1"/>
        <v>SI-07C2:DI-BPMSigPatch</v>
      </c>
      <c r="E1091" s="57" t="str">
        <f>Def_Locais_Racks_Trechos!$A$349</f>
        <v>SI-07C2</v>
      </c>
      <c r="F1091" s="58" t="str">
        <f t="array" ref="F1091">INDEX(Def_Locais_Racks_Trechos!$B$2:$B$1019, MATCH(E1091, Def_Locais_Racks_Trechos!$A$2:$A$1019, 0), 1)</f>
        <v>Túnel (Anel)</v>
      </c>
      <c r="G1091" s="59"/>
      <c r="H1091" s="59"/>
      <c r="I1091" s="59"/>
      <c r="J1091" s="59"/>
      <c r="K1091" s="59"/>
      <c r="L1091" s="59"/>
      <c r="M1091" s="59"/>
      <c r="N1091" s="59"/>
      <c r="O1091" s="59"/>
    </row>
    <row r="1092" ht="15.75" customHeight="1">
      <c r="A1092" s="57" t="str">
        <f>Def_SecSub!$A$350</f>
        <v>SI-07C3</v>
      </c>
      <c r="B1092" s="57" t="str">
        <f>Def_Equipamentos!$C$5</f>
        <v>DI-BPMSigPatch</v>
      </c>
      <c r="C1092" s="6">
        <v>1.0</v>
      </c>
      <c r="D1092" s="58" t="str">
        <f t="shared" si="1"/>
        <v>SI-07C3:DI-BPMSigPatch-1</v>
      </c>
      <c r="E1092" s="57" t="str">
        <f>Def_Locais_Racks_Trechos!$A$350</f>
        <v>SI-07C3</v>
      </c>
      <c r="F1092" s="58" t="str">
        <f t="array" ref="F1092">INDEX(Def_Locais_Racks_Trechos!$B$2:$B$1019, MATCH(E1092, Def_Locais_Racks_Trechos!$A$2:$A$1019, 0), 1)</f>
        <v>Túnel (Anel)</v>
      </c>
      <c r="G1092" s="59"/>
      <c r="H1092" s="59"/>
      <c r="I1092" s="59"/>
      <c r="J1092" s="59"/>
      <c r="K1092" s="59"/>
      <c r="L1092" s="59"/>
      <c r="M1092" s="59"/>
      <c r="N1092" s="59"/>
      <c r="O1092" s="59"/>
    </row>
    <row r="1093" ht="15.75" customHeight="1">
      <c r="A1093" s="57" t="str">
        <f>Def_SecSub!$A$350</f>
        <v>SI-07C3</v>
      </c>
      <c r="B1093" s="57" t="str">
        <f>Def_Equipamentos!$C$5</f>
        <v>DI-BPMSigPatch</v>
      </c>
      <c r="C1093" s="6">
        <v>2.0</v>
      </c>
      <c r="D1093" s="58" t="str">
        <f t="shared" si="1"/>
        <v>SI-07C3:DI-BPMSigPatch-2</v>
      </c>
      <c r="E1093" s="57" t="str">
        <f>Def_Locais_Racks_Trechos!$A$350</f>
        <v>SI-07C3</v>
      </c>
      <c r="F1093" s="58" t="str">
        <f t="array" ref="F1093">INDEX(Def_Locais_Racks_Trechos!$B$2:$B$1019, MATCH(E1093, Def_Locais_Racks_Trechos!$A$2:$A$1019, 0), 1)</f>
        <v>Túnel (Anel)</v>
      </c>
      <c r="G1093" s="59"/>
      <c r="H1093" s="59"/>
      <c r="I1093" s="59"/>
      <c r="J1093" s="59"/>
      <c r="K1093" s="59"/>
      <c r="L1093" s="59"/>
      <c r="M1093" s="59"/>
      <c r="N1093" s="59"/>
      <c r="O1093" s="59"/>
    </row>
    <row r="1094" ht="15.75" customHeight="1">
      <c r="A1094" s="57" t="str">
        <f>Def_SecSub!$A$351</f>
        <v>SI-07C4</v>
      </c>
      <c r="B1094" s="57" t="str">
        <f>Def_Equipamentos!$C$5</f>
        <v>DI-BPMSigPatch</v>
      </c>
      <c r="C1094" s="49"/>
      <c r="D1094" s="58" t="str">
        <f t="shared" si="1"/>
        <v>SI-07C4:DI-BPMSigPatch</v>
      </c>
      <c r="E1094" s="57" t="str">
        <f>Def_Locais_Racks_Trechos!$A$351</f>
        <v>SI-07C4</v>
      </c>
      <c r="F1094" s="58" t="str">
        <f t="array" ref="F1094">INDEX(Def_Locais_Racks_Trechos!$B$2:$B$1019, MATCH(E1094, Def_Locais_Racks_Trechos!$A$2:$A$1019, 0), 1)</f>
        <v>Túnel (Anel)</v>
      </c>
      <c r="G1094" s="59"/>
      <c r="H1094" s="59"/>
      <c r="I1094" s="59"/>
      <c r="J1094" s="59"/>
      <c r="K1094" s="59"/>
      <c r="L1094" s="59"/>
      <c r="M1094" s="59"/>
      <c r="N1094" s="59"/>
      <c r="O1094" s="59"/>
    </row>
    <row r="1095" ht="15.75" customHeight="1">
      <c r="A1095" s="57" t="str">
        <f>Def_SecSub!$A$352</f>
        <v>SI-07M1</v>
      </c>
      <c r="B1095" s="57" t="str">
        <f>Def_Equipamentos!$C$5</f>
        <v>DI-BPMSigPatch</v>
      </c>
      <c r="C1095" s="49"/>
      <c r="D1095" s="58" t="str">
        <f t="shared" si="1"/>
        <v>SI-07M1:DI-BPMSigPatch</v>
      </c>
      <c r="E1095" s="57" t="str">
        <f>Def_Locais_Racks_Trechos!$A$352</f>
        <v>SI-07M1</v>
      </c>
      <c r="F1095" s="58" t="str">
        <f t="array" ref="F1095">INDEX(Def_Locais_Racks_Trechos!$B$2:$B$1019, MATCH(E1095, Def_Locais_Racks_Trechos!$A$2:$A$1019, 0), 1)</f>
        <v>Túnel (Anel)</v>
      </c>
      <c r="G1095" s="59"/>
      <c r="H1095" s="59"/>
      <c r="I1095" s="59"/>
      <c r="J1095" s="59"/>
      <c r="K1095" s="59"/>
      <c r="L1095" s="59"/>
      <c r="M1095" s="59"/>
      <c r="N1095" s="59"/>
      <c r="O1095" s="59"/>
    </row>
    <row r="1096" ht="15.75" customHeight="1">
      <c r="A1096" s="57" t="str">
        <f>Def_SecSub!$A$353</f>
        <v>SI-07M2</v>
      </c>
      <c r="B1096" s="57" t="str">
        <f>Def_Equipamentos!$C$5</f>
        <v>DI-BPMSigPatch</v>
      </c>
      <c r="C1096" s="49"/>
      <c r="D1096" s="58" t="str">
        <f t="shared" si="1"/>
        <v>SI-07M2:DI-BPMSigPatch</v>
      </c>
      <c r="E1096" s="57" t="str">
        <f>Def_Locais_Racks_Trechos!$A$353</f>
        <v>SI-07M2</v>
      </c>
      <c r="F1096" s="58" t="str">
        <f t="array" ref="F1096">INDEX(Def_Locais_Racks_Trechos!$B$2:$B$1019, MATCH(E1096, Def_Locais_Racks_Trechos!$A$2:$A$1019, 0), 1)</f>
        <v>Túnel (Anel)</v>
      </c>
      <c r="G1096" s="59"/>
      <c r="H1096" s="59"/>
      <c r="I1096" s="59"/>
      <c r="J1096" s="59"/>
      <c r="K1096" s="59"/>
      <c r="L1096" s="59"/>
      <c r="M1096" s="59"/>
      <c r="N1096" s="59"/>
      <c r="O1096" s="59"/>
    </row>
    <row r="1097" ht="15.75" customHeight="1">
      <c r="A1097" s="57" t="str">
        <f>Def_SecSub!$A$354</f>
        <v>SI-08C1</v>
      </c>
      <c r="B1097" s="57" t="str">
        <f>Def_Equipamentos!$C$5</f>
        <v>DI-BPMSigPatch</v>
      </c>
      <c r="C1097" s="6">
        <v>1.0</v>
      </c>
      <c r="D1097" s="58" t="str">
        <f t="shared" si="1"/>
        <v>SI-08C1:DI-BPMSigPatch-1</v>
      </c>
      <c r="E1097" s="57" t="str">
        <f>Def_Locais_Racks_Trechos!$A$354</f>
        <v>SI-08C1</v>
      </c>
      <c r="F1097" s="58" t="str">
        <f t="array" ref="F1097">INDEX(Def_Locais_Racks_Trechos!$B$2:$B$1019, MATCH(E1097, Def_Locais_Racks_Trechos!$A$2:$A$1019, 0), 1)</f>
        <v>Túnel (Anel)</v>
      </c>
      <c r="G1097" s="59"/>
      <c r="H1097" s="59"/>
      <c r="I1097" s="59"/>
      <c r="J1097" s="59"/>
      <c r="K1097" s="59"/>
      <c r="L1097" s="59"/>
      <c r="M1097" s="59"/>
      <c r="N1097" s="59"/>
      <c r="O1097" s="59"/>
    </row>
    <row r="1098" ht="15.75" customHeight="1">
      <c r="A1098" s="57" t="str">
        <f>Def_SecSub!$A$354</f>
        <v>SI-08C1</v>
      </c>
      <c r="B1098" s="57" t="str">
        <f>Def_Equipamentos!$C$5</f>
        <v>DI-BPMSigPatch</v>
      </c>
      <c r="C1098" s="6">
        <v>2.0</v>
      </c>
      <c r="D1098" s="58" t="str">
        <f t="shared" si="1"/>
        <v>SI-08C1:DI-BPMSigPatch-2</v>
      </c>
      <c r="E1098" s="57" t="str">
        <f>Def_Locais_Racks_Trechos!$A$354</f>
        <v>SI-08C1</v>
      </c>
      <c r="F1098" s="58" t="str">
        <f t="array" ref="F1098">INDEX(Def_Locais_Racks_Trechos!$B$2:$B$1019, MATCH(E1098, Def_Locais_Racks_Trechos!$A$2:$A$1019, 0), 1)</f>
        <v>Túnel (Anel)</v>
      </c>
      <c r="G1098" s="59"/>
      <c r="H1098" s="59"/>
      <c r="I1098" s="59"/>
      <c r="J1098" s="59"/>
      <c r="K1098" s="59"/>
      <c r="L1098" s="59"/>
      <c r="M1098" s="59"/>
      <c r="N1098" s="59"/>
      <c r="O1098" s="59"/>
    </row>
    <row r="1099" ht="15.75" customHeight="1">
      <c r="A1099" s="57" t="str">
        <f>Def_SecSub!$A$355</f>
        <v>SI-08C2</v>
      </c>
      <c r="B1099" s="57" t="str">
        <f>Def_Equipamentos!$C$5</f>
        <v>DI-BPMSigPatch</v>
      </c>
      <c r="C1099" s="49"/>
      <c r="D1099" s="58" t="str">
        <f t="shared" si="1"/>
        <v>SI-08C2:DI-BPMSigPatch</v>
      </c>
      <c r="E1099" s="57" t="str">
        <f>Def_Locais_Racks_Trechos!$A$355</f>
        <v>SI-08C2</v>
      </c>
      <c r="F1099" s="58" t="str">
        <f t="array" ref="F1099">INDEX(Def_Locais_Racks_Trechos!$B$2:$B$1019, MATCH(E1099, Def_Locais_Racks_Trechos!$A$2:$A$1019, 0), 1)</f>
        <v>Túnel (Anel)</v>
      </c>
      <c r="G1099" s="59"/>
      <c r="H1099" s="59"/>
      <c r="I1099" s="59"/>
      <c r="J1099" s="59"/>
      <c r="K1099" s="59"/>
      <c r="L1099" s="59"/>
      <c r="M1099" s="59"/>
      <c r="N1099" s="59"/>
      <c r="O1099" s="59"/>
    </row>
    <row r="1100" ht="15.75" customHeight="1">
      <c r="A1100" s="57" t="str">
        <f>Def_SecSub!$A$356</f>
        <v>SI-08C3</v>
      </c>
      <c r="B1100" s="57" t="str">
        <f>Def_Equipamentos!$C$5</f>
        <v>DI-BPMSigPatch</v>
      </c>
      <c r="C1100" s="6">
        <v>1.0</v>
      </c>
      <c r="D1100" s="58" t="str">
        <f t="shared" si="1"/>
        <v>SI-08C3:DI-BPMSigPatch-1</v>
      </c>
      <c r="E1100" s="57" t="str">
        <f>Def_Locais_Racks_Trechos!$A$356</f>
        <v>SI-08C3</v>
      </c>
      <c r="F1100" s="58" t="str">
        <f t="array" ref="F1100">INDEX(Def_Locais_Racks_Trechos!$B$2:$B$1019, MATCH(E1100, Def_Locais_Racks_Trechos!$A$2:$A$1019, 0), 1)</f>
        <v>Túnel (Anel)</v>
      </c>
      <c r="G1100" s="59"/>
      <c r="H1100" s="59"/>
      <c r="I1100" s="59"/>
      <c r="J1100" s="59"/>
      <c r="K1100" s="59"/>
      <c r="L1100" s="59"/>
      <c r="M1100" s="59"/>
      <c r="N1100" s="59"/>
      <c r="O1100" s="59"/>
    </row>
    <row r="1101" ht="15.75" customHeight="1">
      <c r="A1101" s="57" t="str">
        <f>Def_SecSub!$A$356</f>
        <v>SI-08C3</v>
      </c>
      <c r="B1101" s="57" t="str">
        <f>Def_Equipamentos!$C$5</f>
        <v>DI-BPMSigPatch</v>
      </c>
      <c r="C1101" s="6">
        <v>2.0</v>
      </c>
      <c r="D1101" s="58" t="str">
        <f t="shared" si="1"/>
        <v>SI-08C3:DI-BPMSigPatch-2</v>
      </c>
      <c r="E1101" s="57" t="str">
        <f>Def_Locais_Racks_Trechos!$A$356</f>
        <v>SI-08C3</v>
      </c>
      <c r="F1101" s="58" t="str">
        <f t="array" ref="F1101">INDEX(Def_Locais_Racks_Trechos!$B$2:$B$1019, MATCH(E1101, Def_Locais_Racks_Trechos!$A$2:$A$1019, 0), 1)</f>
        <v>Túnel (Anel)</v>
      </c>
      <c r="G1101" s="59"/>
      <c r="H1101" s="59"/>
      <c r="I1101" s="59"/>
      <c r="J1101" s="59"/>
      <c r="K1101" s="59"/>
      <c r="L1101" s="59"/>
      <c r="M1101" s="59"/>
      <c r="N1101" s="59"/>
      <c r="O1101" s="59"/>
    </row>
    <row r="1102" ht="15.75" customHeight="1">
      <c r="A1102" s="57" t="str">
        <f>Def_SecSub!$A$357</f>
        <v>SI-08C4</v>
      </c>
      <c r="B1102" s="57" t="str">
        <f>Def_Equipamentos!$C$5</f>
        <v>DI-BPMSigPatch</v>
      </c>
      <c r="C1102" s="49"/>
      <c r="D1102" s="58" t="str">
        <f t="shared" si="1"/>
        <v>SI-08C4:DI-BPMSigPatch</v>
      </c>
      <c r="E1102" s="57" t="str">
        <f>Def_Locais_Racks_Trechos!$A$357</f>
        <v>SI-08C4</v>
      </c>
      <c r="F1102" s="58" t="str">
        <f t="array" ref="F1102">INDEX(Def_Locais_Racks_Trechos!$B$2:$B$1019, MATCH(E1102, Def_Locais_Racks_Trechos!$A$2:$A$1019, 0), 1)</f>
        <v>Túnel (Anel)</v>
      </c>
      <c r="G1102" s="59"/>
      <c r="H1102" s="59"/>
      <c r="I1102" s="59"/>
      <c r="J1102" s="59"/>
      <c r="K1102" s="59"/>
      <c r="L1102" s="59"/>
      <c r="M1102" s="59"/>
      <c r="N1102" s="59"/>
      <c r="O1102" s="59"/>
    </row>
    <row r="1103" ht="15.75" customHeight="1">
      <c r="A1103" s="57" t="str">
        <f>Def_SecSub!$A$358</f>
        <v>SI-08M1</v>
      </c>
      <c r="B1103" s="57" t="str">
        <f>Def_Equipamentos!$C$5</f>
        <v>DI-BPMSigPatch</v>
      </c>
      <c r="C1103" s="49"/>
      <c r="D1103" s="58" t="str">
        <f t="shared" si="1"/>
        <v>SI-08M1:DI-BPMSigPatch</v>
      </c>
      <c r="E1103" s="57" t="str">
        <f>Def_Locais_Racks_Trechos!$A$358</f>
        <v>SI-08M1</v>
      </c>
      <c r="F1103" s="58" t="str">
        <f t="array" ref="F1103">INDEX(Def_Locais_Racks_Trechos!$B$2:$B$1019, MATCH(E1103, Def_Locais_Racks_Trechos!$A$2:$A$1019, 0), 1)</f>
        <v>Túnel (Anel)</v>
      </c>
      <c r="G1103" s="59"/>
      <c r="H1103" s="59"/>
      <c r="I1103" s="59"/>
      <c r="J1103" s="59"/>
      <c r="K1103" s="59"/>
      <c r="L1103" s="59"/>
      <c r="M1103" s="59"/>
      <c r="N1103" s="59"/>
      <c r="O1103" s="59"/>
    </row>
    <row r="1104" ht="15.75" customHeight="1">
      <c r="A1104" s="57" t="str">
        <f>Def_SecSub!$A$359</f>
        <v>SI-08M2</v>
      </c>
      <c r="B1104" s="57" t="str">
        <f>Def_Equipamentos!$C$5</f>
        <v>DI-BPMSigPatch</v>
      </c>
      <c r="C1104" s="49"/>
      <c r="D1104" s="58" t="str">
        <f t="shared" si="1"/>
        <v>SI-08M2:DI-BPMSigPatch</v>
      </c>
      <c r="E1104" s="57" t="str">
        <f>Def_Locais_Racks_Trechos!$A$359</f>
        <v>SI-08M2</v>
      </c>
      <c r="F1104" s="58" t="str">
        <f t="array" ref="F1104">INDEX(Def_Locais_Racks_Trechos!$B$2:$B$1019, MATCH(E1104, Def_Locais_Racks_Trechos!$A$2:$A$1019, 0), 1)</f>
        <v>Túnel (Anel)</v>
      </c>
      <c r="G1104" s="59"/>
      <c r="H1104" s="59"/>
      <c r="I1104" s="59"/>
      <c r="J1104" s="59"/>
      <c r="K1104" s="59"/>
      <c r="L1104" s="59"/>
      <c r="M1104" s="59"/>
      <c r="N1104" s="59"/>
      <c r="O1104" s="59"/>
    </row>
    <row r="1105" ht="15.75" customHeight="1">
      <c r="A1105" s="57" t="str">
        <f>Def_SecSub!$A$360</f>
        <v>SI-09C1</v>
      </c>
      <c r="B1105" s="57" t="str">
        <f>Def_Equipamentos!$C$5</f>
        <v>DI-BPMSigPatch</v>
      </c>
      <c r="C1105" s="6">
        <v>1.0</v>
      </c>
      <c r="D1105" s="58" t="str">
        <f t="shared" si="1"/>
        <v>SI-09C1:DI-BPMSigPatch-1</v>
      </c>
      <c r="E1105" s="57" t="str">
        <f>Def_Locais_Racks_Trechos!$A$360</f>
        <v>SI-09C1</v>
      </c>
      <c r="F1105" s="58" t="str">
        <f t="array" ref="F1105">INDEX(Def_Locais_Racks_Trechos!$B$2:$B$1019, MATCH(E1105, Def_Locais_Racks_Trechos!$A$2:$A$1019, 0), 1)</f>
        <v>Túnel (Anel)</v>
      </c>
      <c r="G1105" s="59"/>
      <c r="H1105" s="59"/>
      <c r="I1105" s="59"/>
      <c r="J1105" s="59"/>
      <c r="K1105" s="59"/>
      <c r="L1105" s="59"/>
      <c r="M1105" s="59"/>
      <c r="N1105" s="59"/>
      <c r="O1105" s="59"/>
    </row>
    <row r="1106" ht="15.75" customHeight="1">
      <c r="A1106" s="57" t="str">
        <f>Def_SecSub!$A$360</f>
        <v>SI-09C1</v>
      </c>
      <c r="B1106" s="57" t="str">
        <f>Def_Equipamentos!$C$5</f>
        <v>DI-BPMSigPatch</v>
      </c>
      <c r="C1106" s="6">
        <v>2.0</v>
      </c>
      <c r="D1106" s="58" t="str">
        <f t="shared" si="1"/>
        <v>SI-09C1:DI-BPMSigPatch-2</v>
      </c>
      <c r="E1106" s="57" t="str">
        <f>Def_Locais_Racks_Trechos!$A$360</f>
        <v>SI-09C1</v>
      </c>
      <c r="F1106" s="58" t="str">
        <f t="array" ref="F1106">INDEX(Def_Locais_Racks_Trechos!$B$2:$B$1019, MATCH(E1106, Def_Locais_Racks_Trechos!$A$2:$A$1019, 0), 1)</f>
        <v>Túnel (Anel)</v>
      </c>
      <c r="G1106" s="59"/>
      <c r="H1106" s="59"/>
      <c r="I1106" s="59"/>
      <c r="J1106" s="59"/>
      <c r="K1106" s="59"/>
      <c r="L1106" s="59"/>
      <c r="M1106" s="59"/>
      <c r="N1106" s="59"/>
      <c r="O1106" s="59"/>
    </row>
    <row r="1107" ht="15.75" customHeight="1">
      <c r="A1107" s="57" t="str">
        <f>Def_SecSub!$A$361</f>
        <v>SI-09C2</v>
      </c>
      <c r="B1107" s="57" t="str">
        <f>Def_Equipamentos!$C$5</f>
        <v>DI-BPMSigPatch</v>
      </c>
      <c r="C1107" s="49"/>
      <c r="D1107" s="58" t="str">
        <f t="shared" si="1"/>
        <v>SI-09C2:DI-BPMSigPatch</v>
      </c>
      <c r="E1107" s="57" t="str">
        <f>Def_Locais_Racks_Trechos!$A$361</f>
        <v>SI-09C2</v>
      </c>
      <c r="F1107" s="58" t="str">
        <f t="array" ref="F1107">INDEX(Def_Locais_Racks_Trechos!$B$2:$B$1019, MATCH(E1107, Def_Locais_Racks_Trechos!$A$2:$A$1019, 0), 1)</f>
        <v>Túnel (Anel)</v>
      </c>
      <c r="G1107" s="59"/>
      <c r="H1107" s="59"/>
      <c r="I1107" s="59"/>
      <c r="J1107" s="59"/>
      <c r="K1107" s="59"/>
      <c r="L1107" s="59"/>
      <c r="M1107" s="59"/>
      <c r="N1107" s="59"/>
      <c r="O1107" s="59"/>
    </row>
    <row r="1108" ht="15.75" customHeight="1">
      <c r="A1108" s="57" t="str">
        <f>Def_SecSub!$A$362</f>
        <v>SI-09C3</v>
      </c>
      <c r="B1108" s="57" t="str">
        <f>Def_Equipamentos!$C$5</f>
        <v>DI-BPMSigPatch</v>
      </c>
      <c r="C1108" s="6">
        <v>1.0</v>
      </c>
      <c r="D1108" s="58" t="str">
        <f t="shared" si="1"/>
        <v>SI-09C3:DI-BPMSigPatch-1</v>
      </c>
      <c r="E1108" s="57" t="str">
        <f>Def_Locais_Racks_Trechos!$A$362</f>
        <v>SI-09C3</v>
      </c>
      <c r="F1108" s="58" t="str">
        <f t="array" ref="F1108">INDEX(Def_Locais_Racks_Trechos!$B$2:$B$1019, MATCH(E1108, Def_Locais_Racks_Trechos!$A$2:$A$1019, 0), 1)</f>
        <v>Túnel (Anel)</v>
      </c>
      <c r="G1108" s="59"/>
      <c r="H1108" s="59"/>
      <c r="I1108" s="59"/>
      <c r="J1108" s="59"/>
      <c r="K1108" s="59"/>
      <c r="L1108" s="59"/>
      <c r="M1108" s="59"/>
      <c r="N1108" s="59"/>
      <c r="O1108" s="59"/>
    </row>
    <row r="1109" ht="15.75" customHeight="1">
      <c r="A1109" s="57" t="str">
        <f>Def_SecSub!$A$362</f>
        <v>SI-09C3</v>
      </c>
      <c r="B1109" s="57" t="str">
        <f>Def_Equipamentos!$C$5</f>
        <v>DI-BPMSigPatch</v>
      </c>
      <c r="C1109" s="6">
        <v>2.0</v>
      </c>
      <c r="D1109" s="58" t="str">
        <f t="shared" si="1"/>
        <v>SI-09C3:DI-BPMSigPatch-2</v>
      </c>
      <c r="E1109" s="57" t="str">
        <f>Def_Locais_Racks_Trechos!$A$362</f>
        <v>SI-09C3</v>
      </c>
      <c r="F1109" s="58" t="str">
        <f t="array" ref="F1109">INDEX(Def_Locais_Racks_Trechos!$B$2:$B$1019, MATCH(E1109, Def_Locais_Racks_Trechos!$A$2:$A$1019, 0), 1)</f>
        <v>Túnel (Anel)</v>
      </c>
      <c r="G1109" s="59"/>
      <c r="H1109" s="59"/>
      <c r="I1109" s="59"/>
      <c r="J1109" s="59"/>
      <c r="K1109" s="59"/>
      <c r="L1109" s="59"/>
      <c r="M1109" s="59"/>
      <c r="N1109" s="59"/>
      <c r="O1109" s="59"/>
    </row>
    <row r="1110" ht="15.75" customHeight="1">
      <c r="A1110" s="57" t="str">
        <f>Def_SecSub!$A$363</f>
        <v>SI-09C4</v>
      </c>
      <c r="B1110" s="57" t="str">
        <f>Def_Equipamentos!$C$5</f>
        <v>DI-BPMSigPatch</v>
      </c>
      <c r="C1110" s="49"/>
      <c r="D1110" s="58" t="str">
        <f t="shared" si="1"/>
        <v>SI-09C4:DI-BPMSigPatch</v>
      </c>
      <c r="E1110" s="57" t="str">
        <f>Def_Locais_Racks_Trechos!$A$363</f>
        <v>SI-09C4</v>
      </c>
      <c r="F1110" s="58" t="str">
        <f t="array" ref="F1110">INDEX(Def_Locais_Racks_Trechos!$B$2:$B$1019, MATCH(E1110, Def_Locais_Racks_Trechos!$A$2:$A$1019, 0), 1)</f>
        <v>Túnel (Anel)</v>
      </c>
      <c r="G1110" s="59"/>
      <c r="H1110" s="59"/>
      <c r="I1110" s="59"/>
      <c r="J1110" s="59"/>
      <c r="K1110" s="59"/>
      <c r="L1110" s="59"/>
      <c r="M1110" s="59"/>
      <c r="N1110" s="59"/>
      <c r="O1110" s="59"/>
    </row>
    <row r="1111" ht="15.75" customHeight="1">
      <c r="A1111" s="57" t="str">
        <f>Def_SecSub!$A$364</f>
        <v>SI-09M1</v>
      </c>
      <c r="B1111" s="57" t="str">
        <f>Def_Equipamentos!$C$5</f>
        <v>DI-BPMSigPatch</v>
      </c>
      <c r="C1111" s="49"/>
      <c r="D1111" s="58" t="str">
        <f t="shared" si="1"/>
        <v>SI-09M1:DI-BPMSigPatch</v>
      </c>
      <c r="E1111" s="57" t="str">
        <f>Def_Locais_Racks_Trechos!$A$364</f>
        <v>SI-09M1</v>
      </c>
      <c r="F1111" s="58" t="str">
        <f t="array" ref="F1111">INDEX(Def_Locais_Racks_Trechos!$B$2:$B$1019, MATCH(E1111, Def_Locais_Racks_Trechos!$A$2:$A$1019, 0), 1)</f>
        <v>Túnel (Anel)</v>
      </c>
      <c r="G1111" s="59"/>
      <c r="H1111" s="59"/>
      <c r="I1111" s="59"/>
      <c r="J1111" s="59"/>
      <c r="K1111" s="59"/>
      <c r="L1111" s="59"/>
      <c r="M1111" s="59"/>
      <c r="N1111" s="59"/>
      <c r="O1111" s="59"/>
    </row>
    <row r="1112" ht="15.75" customHeight="1">
      <c r="A1112" s="57" t="str">
        <f>Def_SecSub!$A$365</f>
        <v>SI-09M2</v>
      </c>
      <c r="B1112" s="57" t="str">
        <f>Def_Equipamentos!$C$5</f>
        <v>DI-BPMSigPatch</v>
      </c>
      <c r="C1112" s="49"/>
      <c r="D1112" s="58" t="str">
        <f t="shared" si="1"/>
        <v>SI-09M2:DI-BPMSigPatch</v>
      </c>
      <c r="E1112" s="57" t="str">
        <f>Def_Locais_Racks_Trechos!$A$365</f>
        <v>SI-09M2</v>
      </c>
      <c r="F1112" s="58" t="str">
        <f t="array" ref="F1112">INDEX(Def_Locais_Racks_Trechos!$B$2:$B$1019, MATCH(E1112, Def_Locais_Racks_Trechos!$A$2:$A$1019, 0), 1)</f>
        <v>Túnel (Anel)</v>
      </c>
      <c r="G1112" s="59"/>
      <c r="H1112" s="59"/>
      <c r="I1112" s="59"/>
      <c r="J1112" s="59"/>
      <c r="K1112" s="59"/>
      <c r="L1112" s="59"/>
      <c r="M1112" s="59"/>
      <c r="N1112" s="59"/>
      <c r="O1112" s="59"/>
    </row>
    <row r="1113" ht="15.75" customHeight="1">
      <c r="A1113" s="57" t="str">
        <f>Def_SecSub!$A$366</f>
        <v>SI-10C1</v>
      </c>
      <c r="B1113" s="57" t="str">
        <f>Def_Equipamentos!$C$5</f>
        <v>DI-BPMSigPatch</v>
      </c>
      <c r="C1113" s="6">
        <v>1.0</v>
      </c>
      <c r="D1113" s="58" t="str">
        <f t="shared" si="1"/>
        <v>SI-10C1:DI-BPMSigPatch-1</v>
      </c>
      <c r="E1113" s="57" t="str">
        <f>Def_Locais_Racks_Trechos!$A$366</f>
        <v>SI-10C1</v>
      </c>
      <c r="F1113" s="58" t="str">
        <f t="array" ref="F1113">INDEX(Def_Locais_Racks_Trechos!$B$2:$B$1019, MATCH(E1113, Def_Locais_Racks_Trechos!$A$2:$A$1019, 0), 1)</f>
        <v>Túnel (Anel)</v>
      </c>
      <c r="G1113" s="59"/>
      <c r="H1113" s="59"/>
      <c r="I1113" s="59"/>
      <c r="J1113" s="59"/>
      <c r="K1113" s="59"/>
      <c r="L1113" s="59"/>
      <c r="M1113" s="59"/>
      <c r="N1113" s="59"/>
      <c r="O1113" s="59"/>
    </row>
    <row r="1114" ht="15.75" customHeight="1">
      <c r="A1114" s="57" t="str">
        <f>Def_SecSub!$A$366</f>
        <v>SI-10C1</v>
      </c>
      <c r="B1114" s="57" t="str">
        <f>Def_Equipamentos!$C$5</f>
        <v>DI-BPMSigPatch</v>
      </c>
      <c r="C1114" s="6">
        <v>2.0</v>
      </c>
      <c r="D1114" s="58" t="str">
        <f t="shared" si="1"/>
        <v>SI-10C1:DI-BPMSigPatch-2</v>
      </c>
      <c r="E1114" s="57" t="str">
        <f>Def_Locais_Racks_Trechos!$A$366</f>
        <v>SI-10C1</v>
      </c>
      <c r="F1114" s="58" t="str">
        <f t="array" ref="F1114">INDEX(Def_Locais_Racks_Trechos!$B$2:$B$1019, MATCH(E1114, Def_Locais_Racks_Trechos!$A$2:$A$1019, 0), 1)</f>
        <v>Túnel (Anel)</v>
      </c>
      <c r="G1114" s="59"/>
      <c r="H1114" s="59"/>
      <c r="I1114" s="59"/>
      <c r="J1114" s="59"/>
      <c r="K1114" s="59"/>
      <c r="L1114" s="59"/>
      <c r="M1114" s="59"/>
      <c r="N1114" s="59"/>
      <c r="O1114" s="59"/>
    </row>
    <row r="1115" ht="15.75" customHeight="1">
      <c r="A1115" s="57" t="str">
        <f>Def_SecSub!$A$367</f>
        <v>SI-10C2</v>
      </c>
      <c r="B1115" s="57" t="str">
        <f>Def_Equipamentos!$C$5</f>
        <v>DI-BPMSigPatch</v>
      </c>
      <c r="C1115" s="49"/>
      <c r="D1115" s="58" t="str">
        <f t="shared" si="1"/>
        <v>SI-10C2:DI-BPMSigPatch</v>
      </c>
      <c r="E1115" s="57" t="str">
        <f>Def_Locais_Racks_Trechos!$A$367</f>
        <v>SI-10C2</v>
      </c>
      <c r="F1115" s="58" t="str">
        <f t="array" ref="F1115">INDEX(Def_Locais_Racks_Trechos!$B$2:$B$1019, MATCH(E1115, Def_Locais_Racks_Trechos!$A$2:$A$1019, 0), 1)</f>
        <v>Túnel (Anel)</v>
      </c>
      <c r="G1115" s="59"/>
      <c r="H1115" s="59"/>
      <c r="I1115" s="59"/>
      <c r="J1115" s="59"/>
      <c r="K1115" s="59"/>
      <c r="L1115" s="59"/>
      <c r="M1115" s="59"/>
      <c r="N1115" s="59"/>
      <c r="O1115" s="59"/>
    </row>
    <row r="1116" ht="15.75" customHeight="1">
      <c r="A1116" s="57" t="str">
        <f>Def_SecSub!$A$368</f>
        <v>SI-10C3</v>
      </c>
      <c r="B1116" s="57" t="str">
        <f>Def_Equipamentos!$C$5</f>
        <v>DI-BPMSigPatch</v>
      </c>
      <c r="C1116" s="6">
        <v>1.0</v>
      </c>
      <c r="D1116" s="58" t="str">
        <f t="shared" si="1"/>
        <v>SI-10C3:DI-BPMSigPatch-1</v>
      </c>
      <c r="E1116" s="57" t="str">
        <f>Def_Locais_Racks_Trechos!$A$368</f>
        <v>SI-10C3</v>
      </c>
      <c r="F1116" s="58" t="str">
        <f t="array" ref="F1116">INDEX(Def_Locais_Racks_Trechos!$B$2:$B$1019, MATCH(E1116, Def_Locais_Racks_Trechos!$A$2:$A$1019, 0), 1)</f>
        <v>Túnel (Anel)</v>
      </c>
      <c r="G1116" s="59"/>
      <c r="H1116" s="59"/>
      <c r="I1116" s="59"/>
      <c r="J1116" s="59"/>
      <c r="K1116" s="59"/>
      <c r="L1116" s="59"/>
      <c r="M1116" s="59"/>
      <c r="N1116" s="59"/>
      <c r="O1116" s="59"/>
    </row>
    <row r="1117" ht="15.75" customHeight="1">
      <c r="A1117" s="57" t="str">
        <f>Def_SecSub!$A$368</f>
        <v>SI-10C3</v>
      </c>
      <c r="B1117" s="57" t="str">
        <f>Def_Equipamentos!$C$5</f>
        <v>DI-BPMSigPatch</v>
      </c>
      <c r="C1117" s="6">
        <v>2.0</v>
      </c>
      <c r="D1117" s="58" t="str">
        <f t="shared" si="1"/>
        <v>SI-10C3:DI-BPMSigPatch-2</v>
      </c>
      <c r="E1117" s="57" t="str">
        <f>Def_Locais_Racks_Trechos!$A$368</f>
        <v>SI-10C3</v>
      </c>
      <c r="F1117" s="58" t="str">
        <f t="array" ref="F1117">INDEX(Def_Locais_Racks_Trechos!$B$2:$B$1019, MATCH(E1117, Def_Locais_Racks_Trechos!$A$2:$A$1019, 0), 1)</f>
        <v>Túnel (Anel)</v>
      </c>
      <c r="G1117" s="59"/>
      <c r="H1117" s="59"/>
      <c r="I1117" s="59"/>
      <c r="J1117" s="59"/>
      <c r="K1117" s="59"/>
      <c r="L1117" s="59"/>
      <c r="M1117" s="59"/>
      <c r="N1117" s="59"/>
      <c r="O1117" s="59"/>
    </row>
    <row r="1118" ht="15.75" customHeight="1">
      <c r="A1118" s="57" t="str">
        <f>Def_SecSub!$A$369</f>
        <v>SI-10C4</v>
      </c>
      <c r="B1118" s="57" t="str">
        <f>Def_Equipamentos!$C$5</f>
        <v>DI-BPMSigPatch</v>
      </c>
      <c r="C1118" s="49"/>
      <c r="D1118" s="58" t="str">
        <f t="shared" si="1"/>
        <v>SI-10C4:DI-BPMSigPatch</v>
      </c>
      <c r="E1118" s="57" t="str">
        <f>Def_Locais_Racks_Trechos!$A$369</f>
        <v>SI-10C4</v>
      </c>
      <c r="F1118" s="58" t="str">
        <f t="array" ref="F1118">INDEX(Def_Locais_Racks_Trechos!$B$2:$B$1019, MATCH(E1118, Def_Locais_Racks_Trechos!$A$2:$A$1019, 0), 1)</f>
        <v>Túnel (Anel)</v>
      </c>
      <c r="G1118" s="59"/>
      <c r="H1118" s="59"/>
      <c r="I1118" s="59"/>
      <c r="J1118" s="59"/>
      <c r="K1118" s="59"/>
      <c r="L1118" s="59"/>
      <c r="M1118" s="59"/>
      <c r="N1118" s="59"/>
      <c r="O1118" s="59"/>
    </row>
    <row r="1119" ht="15.75" customHeight="1">
      <c r="A1119" s="57" t="str">
        <f>Def_SecSub!$A$370</f>
        <v>SI-10M1</v>
      </c>
      <c r="B1119" s="57" t="str">
        <f>Def_Equipamentos!$C$5</f>
        <v>DI-BPMSigPatch</v>
      </c>
      <c r="C1119" s="49"/>
      <c r="D1119" s="58" t="str">
        <f t="shared" si="1"/>
        <v>SI-10M1:DI-BPMSigPatch</v>
      </c>
      <c r="E1119" s="57" t="str">
        <f>Def_Locais_Racks_Trechos!$A$370</f>
        <v>SI-10M1</v>
      </c>
      <c r="F1119" s="58" t="str">
        <f t="array" ref="F1119">INDEX(Def_Locais_Racks_Trechos!$B$2:$B$1019, MATCH(E1119, Def_Locais_Racks_Trechos!$A$2:$A$1019, 0), 1)</f>
        <v>Túnel (Anel)</v>
      </c>
      <c r="G1119" s="59"/>
      <c r="H1119" s="59"/>
      <c r="I1119" s="59"/>
      <c r="J1119" s="59"/>
      <c r="K1119" s="59"/>
      <c r="L1119" s="59"/>
      <c r="M1119" s="59"/>
      <c r="N1119" s="59"/>
      <c r="O1119" s="59"/>
    </row>
    <row r="1120" ht="15.75" customHeight="1">
      <c r="A1120" s="57" t="str">
        <f>Def_SecSub!$A$371</f>
        <v>SI-10M2</v>
      </c>
      <c r="B1120" s="57" t="str">
        <f>Def_Equipamentos!$C$5</f>
        <v>DI-BPMSigPatch</v>
      </c>
      <c r="C1120" s="49"/>
      <c r="D1120" s="58" t="str">
        <f t="shared" si="1"/>
        <v>SI-10M2:DI-BPMSigPatch</v>
      </c>
      <c r="E1120" s="57" t="str">
        <f>Def_Locais_Racks_Trechos!$A$371</f>
        <v>SI-10M2</v>
      </c>
      <c r="F1120" s="58" t="str">
        <f t="array" ref="F1120">INDEX(Def_Locais_Racks_Trechos!$B$2:$B$1019, MATCH(E1120, Def_Locais_Racks_Trechos!$A$2:$A$1019, 0), 1)</f>
        <v>Túnel (Anel)</v>
      </c>
      <c r="G1120" s="59"/>
      <c r="H1120" s="59"/>
      <c r="I1120" s="59"/>
      <c r="J1120" s="59"/>
      <c r="K1120" s="59"/>
      <c r="L1120" s="59"/>
      <c r="M1120" s="59"/>
      <c r="N1120" s="59"/>
      <c r="O1120" s="59"/>
    </row>
    <row r="1121" ht="15.75" customHeight="1">
      <c r="A1121" s="57" t="str">
        <f>Def_SecSub!$A$372</f>
        <v>SI-11C1</v>
      </c>
      <c r="B1121" s="57" t="str">
        <f>Def_Equipamentos!$C$5</f>
        <v>DI-BPMSigPatch</v>
      </c>
      <c r="C1121" s="6">
        <v>1.0</v>
      </c>
      <c r="D1121" s="58" t="str">
        <f t="shared" si="1"/>
        <v>SI-11C1:DI-BPMSigPatch-1</v>
      </c>
      <c r="E1121" s="57" t="str">
        <f>Def_Locais_Racks_Trechos!$A$372</f>
        <v>SI-11C1</v>
      </c>
      <c r="F1121" s="58" t="str">
        <f t="array" ref="F1121">INDEX(Def_Locais_Racks_Trechos!$B$2:$B$1019, MATCH(E1121, Def_Locais_Racks_Trechos!$A$2:$A$1019, 0), 1)</f>
        <v>Túnel (Anel)</v>
      </c>
      <c r="G1121" s="59"/>
      <c r="H1121" s="59"/>
      <c r="I1121" s="59"/>
      <c r="J1121" s="59"/>
      <c r="K1121" s="59"/>
      <c r="L1121" s="59"/>
      <c r="M1121" s="59"/>
      <c r="N1121" s="59"/>
      <c r="O1121" s="59"/>
    </row>
    <row r="1122" ht="15.75" customHeight="1">
      <c r="A1122" s="57" t="str">
        <f>Def_SecSub!$A$372</f>
        <v>SI-11C1</v>
      </c>
      <c r="B1122" s="57" t="str">
        <f>Def_Equipamentos!$C$5</f>
        <v>DI-BPMSigPatch</v>
      </c>
      <c r="C1122" s="6">
        <v>2.0</v>
      </c>
      <c r="D1122" s="58" t="str">
        <f t="shared" si="1"/>
        <v>SI-11C1:DI-BPMSigPatch-2</v>
      </c>
      <c r="E1122" s="57" t="str">
        <f>Def_Locais_Racks_Trechos!$A$372</f>
        <v>SI-11C1</v>
      </c>
      <c r="F1122" s="58" t="str">
        <f t="array" ref="F1122">INDEX(Def_Locais_Racks_Trechos!$B$2:$B$1019, MATCH(E1122, Def_Locais_Racks_Trechos!$A$2:$A$1019, 0), 1)</f>
        <v>Túnel (Anel)</v>
      </c>
      <c r="G1122" s="59"/>
      <c r="H1122" s="59"/>
      <c r="I1122" s="59"/>
      <c r="J1122" s="59"/>
      <c r="K1122" s="59"/>
      <c r="L1122" s="59"/>
      <c r="M1122" s="59"/>
      <c r="N1122" s="59"/>
      <c r="O1122" s="59"/>
    </row>
    <row r="1123" ht="15.75" customHeight="1">
      <c r="A1123" s="57" t="str">
        <f>Def_SecSub!$A$373</f>
        <v>SI-11C2</v>
      </c>
      <c r="B1123" s="57" t="str">
        <f>Def_Equipamentos!$C$5</f>
        <v>DI-BPMSigPatch</v>
      </c>
      <c r="C1123" s="49"/>
      <c r="D1123" s="58" t="str">
        <f t="shared" si="1"/>
        <v>SI-11C2:DI-BPMSigPatch</v>
      </c>
      <c r="E1123" s="57" t="str">
        <f>Def_Locais_Racks_Trechos!$A$373</f>
        <v>SI-11C2</v>
      </c>
      <c r="F1123" s="58" t="str">
        <f t="array" ref="F1123">INDEX(Def_Locais_Racks_Trechos!$B$2:$B$1019, MATCH(E1123, Def_Locais_Racks_Trechos!$A$2:$A$1019, 0), 1)</f>
        <v>Túnel (Anel)</v>
      </c>
      <c r="G1123" s="59"/>
      <c r="H1123" s="59"/>
      <c r="I1123" s="59"/>
      <c r="J1123" s="59"/>
      <c r="K1123" s="59"/>
      <c r="L1123" s="59"/>
      <c r="M1123" s="59"/>
      <c r="N1123" s="59"/>
      <c r="O1123" s="59"/>
    </row>
    <row r="1124" ht="15.75" customHeight="1">
      <c r="A1124" s="57" t="str">
        <f>Def_SecSub!$A$374</f>
        <v>SI-11C3</v>
      </c>
      <c r="B1124" s="57" t="str">
        <f>Def_Equipamentos!$C$5</f>
        <v>DI-BPMSigPatch</v>
      </c>
      <c r="C1124" s="6">
        <v>1.0</v>
      </c>
      <c r="D1124" s="58" t="str">
        <f t="shared" si="1"/>
        <v>SI-11C3:DI-BPMSigPatch-1</v>
      </c>
      <c r="E1124" s="57" t="str">
        <f>Def_Locais_Racks_Trechos!$A$374</f>
        <v>SI-11C3</v>
      </c>
      <c r="F1124" s="58" t="str">
        <f t="array" ref="F1124">INDEX(Def_Locais_Racks_Trechos!$B$2:$B$1019, MATCH(E1124, Def_Locais_Racks_Trechos!$A$2:$A$1019, 0), 1)</f>
        <v>Túnel (Anel)</v>
      </c>
      <c r="G1124" s="59"/>
      <c r="H1124" s="59"/>
      <c r="I1124" s="59"/>
      <c r="J1124" s="59"/>
      <c r="K1124" s="59"/>
      <c r="L1124" s="59"/>
      <c r="M1124" s="59"/>
      <c r="N1124" s="59"/>
      <c r="O1124" s="59"/>
    </row>
    <row r="1125" ht="15.75" customHeight="1">
      <c r="A1125" s="57" t="str">
        <f>Def_SecSub!$A$374</f>
        <v>SI-11C3</v>
      </c>
      <c r="B1125" s="57" t="str">
        <f>Def_Equipamentos!$C$5</f>
        <v>DI-BPMSigPatch</v>
      </c>
      <c r="C1125" s="6">
        <v>2.0</v>
      </c>
      <c r="D1125" s="58" t="str">
        <f t="shared" si="1"/>
        <v>SI-11C3:DI-BPMSigPatch-2</v>
      </c>
      <c r="E1125" s="57" t="str">
        <f>Def_Locais_Racks_Trechos!$A$374</f>
        <v>SI-11C3</v>
      </c>
      <c r="F1125" s="58" t="str">
        <f t="array" ref="F1125">INDEX(Def_Locais_Racks_Trechos!$B$2:$B$1019, MATCH(E1125, Def_Locais_Racks_Trechos!$A$2:$A$1019, 0), 1)</f>
        <v>Túnel (Anel)</v>
      </c>
      <c r="G1125" s="59"/>
      <c r="H1125" s="59"/>
      <c r="I1125" s="59"/>
      <c r="J1125" s="59"/>
      <c r="K1125" s="59"/>
      <c r="L1125" s="59"/>
      <c r="M1125" s="59"/>
      <c r="N1125" s="59"/>
      <c r="O1125" s="59"/>
    </row>
    <row r="1126" ht="15.75" customHeight="1">
      <c r="A1126" s="57" t="str">
        <f>Def_SecSub!$A$375</f>
        <v>SI-11C4</v>
      </c>
      <c r="B1126" s="57" t="str">
        <f>Def_Equipamentos!$C$5</f>
        <v>DI-BPMSigPatch</v>
      </c>
      <c r="C1126" s="49"/>
      <c r="D1126" s="58" t="str">
        <f t="shared" si="1"/>
        <v>SI-11C4:DI-BPMSigPatch</v>
      </c>
      <c r="E1126" s="57" t="str">
        <f>Def_Locais_Racks_Trechos!$A$375</f>
        <v>SI-11C4</v>
      </c>
      <c r="F1126" s="58" t="str">
        <f t="array" ref="F1126">INDEX(Def_Locais_Racks_Trechos!$B$2:$B$1019, MATCH(E1126, Def_Locais_Racks_Trechos!$A$2:$A$1019, 0), 1)</f>
        <v>Túnel (Anel)</v>
      </c>
      <c r="G1126" s="59"/>
      <c r="H1126" s="59"/>
      <c r="I1126" s="59"/>
      <c r="J1126" s="59"/>
      <c r="K1126" s="59"/>
      <c r="L1126" s="59"/>
      <c r="M1126" s="59"/>
      <c r="N1126" s="59"/>
      <c r="O1126" s="59"/>
    </row>
    <row r="1127" ht="15.75" customHeight="1">
      <c r="A1127" s="57" t="str">
        <f>Def_SecSub!$A$376</f>
        <v>SI-11M1</v>
      </c>
      <c r="B1127" s="57" t="str">
        <f>Def_Equipamentos!$C$5</f>
        <v>DI-BPMSigPatch</v>
      </c>
      <c r="C1127" s="49"/>
      <c r="D1127" s="58" t="str">
        <f t="shared" si="1"/>
        <v>SI-11M1:DI-BPMSigPatch</v>
      </c>
      <c r="E1127" s="57" t="str">
        <f>Def_Locais_Racks_Trechos!$A$376</f>
        <v>SI-11M1</v>
      </c>
      <c r="F1127" s="58" t="str">
        <f t="array" ref="F1127">INDEX(Def_Locais_Racks_Trechos!$B$2:$B$1019, MATCH(E1127, Def_Locais_Racks_Trechos!$A$2:$A$1019, 0), 1)</f>
        <v>Túnel (Anel)</v>
      </c>
      <c r="G1127" s="59"/>
      <c r="H1127" s="59"/>
      <c r="I1127" s="59"/>
      <c r="J1127" s="59"/>
      <c r="K1127" s="59"/>
      <c r="L1127" s="59"/>
      <c r="M1127" s="59"/>
      <c r="N1127" s="59"/>
      <c r="O1127" s="59"/>
    </row>
    <row r="1128" ht="15.75" customHeight="1">
      <c r="A1128" s="57" t="str">
        <f>Def_SecSub!$A$377</f>
        <v>SI-11M2</v>
      </c>
      <c r="B1128" s="57" t="str">
        <f>Def_Equipamentos!$C$5</f>
        <v>DI-BPMSigPatch</v>
      </c>
      <c r="C1128" s="49"/>
      <c r="D1128" s="58" t="str">
        <f t="shared" si="1"/>
        <v>SI-11M2:DI-BPMSigPatch</v>
      </c>
      <c r="E1128" s="57" t="str">
        <f>Def_Locais_Racks_Trechos!$A$377</f>
        <v>SI-11M2</v>
      </c>
      <c r="F1128" s="58" t="str">
        <f t="array" ref="F1128">INDEX(Def_Locais_Racks_Trechos!$B$2:$B$1019, MATCH(E1128, Def_Locais_Racks_Trechos!$A$2:$A$1019, 0), 1)</f>
        <v>Túnel (Anel)</v>
      </c>
      <c r="G1128" s="59"/>
      <c r="H1128" s="59"/>
      <c r="I1128" s="59"/>
      <c r="J1128" s="59"/>
      <c r="K1128" s="59"/>
      <c r="L1128" s="59"/>
      <c r="M1128" s="59"/>
      <c r="N1128" s="59"/>
      <c r="O1128" s="59"/>
    </row>
    <row r="1129" ht="15.75" customHeight="1">
      <c r="A1129" s="57" t="str">
        <f>Def_SecSub!$A$378</f>
        <v>SI-12C1</v>
      </c>
      <c r="B1129" s="57" t="str">
        <f>Def_Equipamentos!$C$5</f>
        <v>DI-BPMSigPatch</v>
      </c>
      <c r="C1129" s="6">
        <v>1.0</v>
      </c>
      <c r="D1129" s="58" t="str">
        <f t="shared" si="1"/>
        <v>SI-12C1:DI-BPMSigPatch-1</v>
      </c>
      <c r="E1129" s="57" t="str">
        <f>Def_Locais_Racks_Trechos!$A$378</f>
        <v>SI-12C1</v>
      </c>
      <c r="F1129" s="58" t="str">
        <f t="array" ref="F1129">INDEX(Def_Locais_Racks_Trechos!$B$2:$B$1019, MATCH(E1129, Def_Locais_Racks_Trechos!$A$2:$A$1019, 0), 1)</f>
        <v>Túnel (Anel)</v>
      </c>
      <c r="G1129" s="59"/>
      <c r="H1129" s="59"/>
      <c r="I1129" s="59"/>
      <c r="J1129" s="59"/>
      <c r="K1129" s="59"/>
      <c r="L1129" s="59"/>
      <c r="M1129" s="59"/>
      <c r="N1129" s="59"/>
      <c r="O1129" s="59"/>
    </row>
    <row r="1130" ht="15.75" customHeight="1">
      <c r="A1130" s="57" t="str">
        <f>Def_SecSub!$A$378</f>
        <v>SI-12C1</v>
      </c>
      <c r="B1130" s="57" t="str">
        <f>Def_Equipamentos!$C$5</f>
        <v>DI-BPMSigPatch</v>
      </c>
      <c r="C1130" s="6">
        <v>2.0</v>
      </c>
      <c r="D1130" s="58" t="str">
        <f t="shared" si="1"/>
        <v>SI-12C1:DI-BPMSigPatch-2</v>
      </c>
      <c r="E1130" s="57" t="str">
        <f>Def_Locais_Racks_Trechos!$A$378</f>
        <v>SI-12C1</v>
      </c>
      <c r="F1130" s="58" t="str">
        <f t="array" ref="F1130">INDEX(Def_Locais_Racks_Trechos!$B$2:$B$1019, MATCH(E1130, Def_Locais_Racks_Trechos!$A$2:$A$1019, 0), 1)</f>
        <v>Túnel (Anel)</v>
      </c>
      <c r="G1130" s="59"/>
      <c r="H1130" s="59"/>
      <c r="I1130" s="59"/>
      <c r="J1130" s="59"/>
      <c r="K1130" s="59"/>
      <c r="L1130" s="59"/>
      <c r="M1130" s="59"/>
      <c r="N1130" s="59"/>
      <c r="O1130" s="59"/>
    </row>
    <row r="1131" ht="15.75" customHeight="1">
      <c r="A1131" s="57" t="str">
        <f>Def_SecSub!$A$379</f>
        <v>SI-12C2</v>
      </c>
      <c r="B1131" s="57" t="str">
        <f>Def_Equipamentos!$C$5</f>
        <v>DI-BPMSigPatch</v>
      </c>
      <c r="C1131" s="49"/>
      <c r="D1131" s="58" t="str">
        <f t="shared" si="1"/>
        <v>SI-12C2:DI-BPMSigPatch</v>
      </c>
      <c r="E1131" s="57" t="str">
        <f>Def_Locais_Racks_Trechos!$A$379</f>
        <v>SI-12C2</v>
      </c>
      <c r="F1131" s="58" t="str">
        <f t="array" ref="F1131">INDEX(Def_Locais_Racks_Trechos!$B$2:$B$1019, MATCH(E1131, Def_Locais_Racks_Trechos!$A$2:$A$1019, 0), 1)</f>
        <v>Túnel (Anel)</v>
      </c>
      <c r="G1131" s="59"/>
      <c r="H1131" s="59"/>
      <c r="I1131" s="59"/>
      <c r="J1131" s="59"/>
      <c r="K1131" s="59"/>
      <c r="L1131" s="59"/>
      <c r="M1131" s="59"/>
      <c r="N1131" s="59"/>
      <c r="O1131" s="59"/>
    </row>
    <row r="1132" ht="15.75" customHeight="1">
      <c r="A1132" s="57" t="str">
        <f>Def_SecSub!$A$380</f>
        <v>SI-12C3</v>
      </c>
      <c r="B1132" s="57" t="str">
        <f>Def_Equipamentos!$C$5</f>
        <v>DI-BPMSigPatch</v>
      </c>
      <c r="C1132" s="6">
        <v>1.0</v>
      </c>
      <c r="D1132" s="58" t="str">
        <f t="shared" si="1"/>
        <v>SI-12C3:DI-BPMSigPatch-1</v>
      </c>
      <c r="E1132" s="57" t="str">
        <f>Def_Locais_Racks_Trechos!$A$380</f>
        <v>SI-12C3</v>
      </c>
      <c r="F1132" s="58" t="str">
        <f t="array" ref="F1132">INDEX(Def_Locais_Racks_Trechos!$B$2:$B$1019, MATCH(E1132, Def_Locais_Racks_Trechos!$A$2:$A$1019, 0), 1)</f>
        <v>Túnel (Anel)</v>
      </c>
      <c r="G1132" s="59"/>
      <c r="H1132" s="59"/>
      <c r="I1132" s="59"/>
      <c r="J1132" s="59"/>
      <c r="K1132" s="59"/>
      <c r="L1132" s="59"/>
      <c r="M1132" s="59"/>
      <c r="N1132" s="59"/>
      <c r="O1132" s="59"/>
    </row>
    <row r="1133" ht="15.75" customHeight="1">
      <c r="A1133" s="57" t="str">
        <f>Def_SecSub!$A$380</f>
        <v>SI-12C3</v>
      </c>
      <c r="B1133" s="57" t="str">
        <f>Def_Equipamentos!$C$5</f>
        <v>DI-BPMSigPatch</v>
      </c>
      <c r="C1133" s="6">
        <v>2.0</v>
      </c>
      <c r="D1133" s="58" t="str">
        <f t="shared" si="1"/>
        <v>SI-12C3:DI-BPMSigPatch-2</v>
      </c>
      <c r="E1133" s="57" t="str">
        <f>Def_Locais_Racks_Trechos!$A$380</f>
        <v>SI-12C3</v>
      </c>
      <c r="F1133" s="58" t="str">
        <f t="array" ref="F1133">INDEX(Def_Locais_Racks_Trechos!$B$2:$B$1019, MATCH(E1133, Def_Locais_Racks_Trechos!$A$2:$A$1019, 0), 1)</f>
        <v>Túnel (Anel)</v>
      </c>
      <c r="G1133" s="59"/>
      <c r="H1133" s="59"/>
      <c r="I1133" s="59"/>
      <c r="J1133" s="59"/>
      <c r="K1133" s="59"/>
      <c r="L1133" s="59"/>
      <c r="M1133" s="59"/>
      <c r="N1133" s="59"/>
      <c r="O1133" s="59"/>
    </row>
    <row r="1134" ht="15.75" customHeight="1">
      <c r="A1134" s="57" t="str">
        <f>Def_SecSub!$A$381</f>
        <v>SI-12C4</v>
      </c>
      <c r="B1134" s="57" t="str">
        <f>Def_Equipamentos!$C$5</f>
        <v>DI-BPMSigPatch</v>
      </c>
      <c r="C1134" s="49"/>
      <c r="D1134" s="58" t="str">
        <f t="shared" si="1"/>
        <v>SI-12C4:DI-BPMSigPatch</v>
      </c>
      <c r="E1134" s="57" t="str">
        <f>Def_Locais_Racks_Trechos!$A$381</f>
        <v>SI-12C4</v>
      </c>
      <c r="F1134" s="58" t="str">
        <f t="array" ref="F1134">INDEX(Def_Locais_Racks_Trechos!$B$2:$B$1019, MATCH(E1134, Def_Locais_Racks_Trechos!$A$2:$A$1019, 0), 1)</f>
        <v>Túnel (Anel)</v>
      </c>
      <c r="G1134" s="59"/>
      <c r="H1134" s="59"/>
      <c r="I1134" s="59"/>
      <c r="J1134" s="59"/>
      <c r="K1134" s="59"/>
      <c r="L1134" s="59"/>
      <c r="M1134" s="59"/>
      <c r="N1134" s="59"/>
      <c r="O1134" s="59"/>
    </row>
    <row r="1135" ht="15.75" customHeight="1">
      <c r="A1135" s="57" t="str">
        <f>Def_SecSub!$A$382</f>
        <v>SI-12M1</v>
      </c>
      <c r="B1135" s="57" t="str">
        <f>Def_Equipamentos!$C$5</f>
        <v>DI-BPMSigPatch</v>
      </c>
      <c r="C1135" s="49"/>
      <c r="D1135" s="58" t="str">
        <f t="shared" si="1"/>
        <v>SI-12M1:DI-BPMSigPatch</v>
      </c>
      <c r="E1135" s="57" t="str">
        <f>Def_Locais_Racks_Trechos!$A$382</f>
        <v>SI-12M1</v>
      </c>
      <c r="F1135" s="58" t="str">
        <f t="array" ref="F1135">INDEX(Def_Locais_Racks_Trechos!$B$2:$B$1019, MATCH(E1135, Def_Locais_Racks_Trechos!$A$2:$A$1019, 0), 1)</f>
        <v>Túnel (Anel)</v>
      </c>
      <c r="G1135" s="59"/>
      <c r="H1135" s="59"/>
      <c r="I1135" s="59"/>
      <c r="J1135" s="59"/>
      <c r="K1135" s="59"/>
      <c r="L1135" s="59"/>
      <c r="M1135" s="59"/>
      <c r="N1135" s="59"/>
      <c r="O1135" s="59"/>
    </row>
    <row r="1136" ht="15.75" customHeight="1">
      <c r="A1136" s="57" t="str">
        <f>Def_SecSub!$A$383</f>
        <v>SI-12M2</v>
      </c>
      <c r="B1136" s="57" t="str">
        <f>Def_Equipamentos!$C$5</f>
        <v>DI-BPMSigPatch</v>
      </c>
      <c r="C1136" s="49"/>
      <c r="D1136" s="58" t="str">
        <f t="shared" si="1"/>
        <v>SI-12M2:DI-BPMSigPatch</v>
      </c>
      <c r="E1136" s="57" t="str">
        <f>Def_Locais_Racks_Trechos!$A$383</f>
        <v>SI-12M2</v>
      </c>
      <c r="F1136" s="58" t="str">
        <f t="array" ref="F1136">INDEX(Def_Locais_Racks_Trechos!$B$2:$B$1019, MATCH(E1136, Def_Locais_Racks_Trechos!$A$2:$A$1019, 0), 1)</f>
        <v>Túnel (Anel)</v>
      </c>
      <c r="G1136" s="59"/>
      <c r="H1136" s="59"/>
      <c r="I1136" s="59"/>
      <c r="J1136" s="59"/>
      <c r="K1136" s="59"/>
      <c r="L1136" s="59"/>
      <c r="M1136" s="59"/>
      <c r="N1136" s="59"/>
      <c r="O1136" s="59"/>
    </row>
    <row r="1137" ht="15.75" customHeight="1">
      <c r="A1137" s="57" t="str">
        <f>Def_SecSub!$A$384</f>
        <v>SI-13C1</v>
      </c>
      <c r="B1137" s="57" t="str">
        <f>Def_Equipamentos!$C$5</f>
        <v>DI-BPMSigPatch</v>
      </c>
      <c r="C1137" s="6">
        <v>1.0</v>
      </c>
      <c r="D1137" s="58" t="str">
        <f t="shared" si="1"/>
        <v>SI-13C1:DI-BPMSigPatch-1</v>
      </c>
      <c r="E1137" s="57" t="str">
        <f>Def_Locais_Racks_Trechos!$A$384</f>
        <v>SI-13C1</v>
      </c>
      <c r="F1137" s="58" t="str">
        <f t="array" ref="F1137">INDEX(Def_Locais_Racks_Trechos!$B$2:$B$1019, MATCH(E1137, Def_Locais_Racks_Trechos!$A$2:$A$1019, 0), 1)</f>
        <v>Túnel (Anel)</v>
      </c>
      <c r="G1137" s="59"/>
      <c r="H1137" s="59"/>
      <c r="I1137" s="59"/>
      <c r="J1137" s="59"/>
      <c r="K1137" s="59"/>
      <c r="L1137" s="59"/>
      <c r="M1137" s="59"/>
      <c r="N1137" s="59"/>
      <c r="O1137" s="59"/>
    </row>
    <row r="1138" ht="15.75" customHeight="1">
      <c r="A1138" s="57" t="str">
        <f>Def_SecSub!$A$384</f>
        <v>SI-13C1</v>
      </c>
      <c r="B1138" s="57" t="str">
        <f>Def_Equipamentos!$C$5</f>
        <v>DI-BPMSigPatch</v>
      </c>
      <c r="C1138" s="6">
        <v>2.0</v>
      </c>
      <c r="D1138" s="58" t="str">
        <f t="shared" si="1"/>
        <v>SI-13C1:DI-BPMSigPatch-2</v>
      </c>
      <c r="E1138" s="57" t="str">
        <f>Def_Locais_Racks_Trechos!$A$384</f>
        <v>SI-13C1</v>
      </c>
      <c r="F1138" s="58" t="str">
        <f t="array" ref="F1138">INDEX(Def_Locais_Racks_Trechos!$B$2:$B$1019, MATCH(E1138, Def_Locais_Racks_Trechos!$A$2:$A$1019, 0), 1)</f>
        <v>Túnel (Anel)</v>
      </c>
      <c r="G1138" s="59"/>
      <c r="H1138" s="59"/>
      <c r="I1138" s="59"/>
      <c r="J1138" s="59"/>
      <c r="K1138" s="59"/>
      <c r="L1138" s="59"/>
      <c r="M1138" s="59"/>
      <c r="N1138" s="59"/>
      <c r="O1138" s="59"/>
    </row>
    <row r="1139" ht="15.75" customHeight="1">
      <c r="A1139" s="57" t="str">
        <f>Def_SecSub!$A$385</f>
        <v>SI-13C2</v>
      </c>
      <c r="B1139" s="57" t="str">
        <f>Def_Equipamentos!$C$5</f>
        <v>DI-BPMSigPatch</v>
      </c>
      <c r="C1139" s="49"/>
      <c r="D1139" s="58" t="str">
        <f t="shared" si="1"/>
        <v>SI-13C2:DI-BPMSigPatch</v>
      </c>
      <c r="E1139" s="57" t="str">
        <f>Def_Locais_Racks_Trechos!$A$385</f>
        <v>SI-13C2</v>
      </c>
      <c r="F1139" s="58" t="str">
        <f t="array" ref="F1139">INDEX(Def_Locais_Racks_Trechos!$B$2:$B$1019, MATCH(E1139, Def_Locais_Racks_Trechos!$A$2:$A$1019, 0), 1)</f>
        <v>Túnel (Anel)</v>
      </c>
      <c r="G1139" s="59"/>
      <c r="H1139" s="59"/>
      <c r="I1139" s="59"/>
      <c r="J1139" s="59"/>
      <c r="K1139" s="59"/>
      <c r="L1139" s="59"/>
      <c r="M1139" s="59"/>
      <c r="N1139" s="59"/>
      <c r="O1139" s="59"/>
    </row>
    <row r="1140" ht="15.75" customHeight="1">
      <c r="A1140" s="57" t="str">
        <f>Def_SecSub!$A$386</f>
        <v>SI-13C3</v>
      </c>
      <c r="B1140" s="57" t="str">
        <f>Def_Equipamentos!$C$5</f>
        <v>DI-BPMSigPatch</v>
      </c>
      <c r="C1140" s="6">
        <v>1.0</v>
      </c>
      <c r="D1140" s="58" t="str">
        <f t="shared" si="1"/>
        <v>SI-13C3:DI-BPMSigPatch-1</v>
      </c>
      <c r="E1140" s="57" t="str">
        <f>Def_Locais_Racks_Trechos!$A$386</f>
        <v>SI-13C3</v>
      </c>
      <c r="F1140" s="58" t="str">
        <f t="array" ref="F1140">INDEX(Def_Locais_Racks_Trechos!$B$2:$B$1019, MATCH(E1140, Def_Locais_Racks_Trechos!$A$2:$A$1019, 0), 1)</f>
        <v>Túnel (Anel)</v>
      </c>
      <c r="G1140" s="59"/>
      <c r="H1140" s="59"/>
      <c r="I1140" s="59"/>
      <c r="J1140" s="59"/>
      <c r="K1140" s="59"/>
      <c r="L1140" s="59"/>
      <c r="M1140" s="59"/>
      <c r="N1140" s="59"/>
      <c r="O1140" s="59"/>
    </row>
    <row r="1141" ht="15.75" customHeight="1">
      <c r="A1141" s="57" t="str">
        <f>Def_SecSub!$A$386</f>
        <v>SI-13C3</v>
      </c>
      <c r="B1141" s="57" t="str">
        <f>Def_Equipamentos!$C$5</f>
        <v>DI-BPMSigPatch</v>
      </c>
      <c r="C1141" s="6">
        <v>2.0</v>
      </c>
      <c r="D1141" s="58" t="str">
        <f t="shared" si="1"/>
        <v>SI-13C3:DI-BPMSigPatch-2</v>
      </c>
      <c r="E1141" s="57" t="str">
        <f>Def_Locais_Racks_Trechos!$A$386</f>
        <v>SI-13C3</v>
      </c>
      <c r="F1141" s="58" t="str">
        <f t="array" ref="F1141">INDEX(Def_Locais_Racks_Trechos!$B$2:$B$1019, MATCH(E1141, Def_Locais_Racks_Trechos!$A$2:$A$1019, 0), 1)</f>
        <v>Túnel (Anel)</v>
      </c>
      <c r="G1141" s="59"/>
      <c r="H1141" s="59"/>
      <c r="I1141" s="59"/>
      <c r="J1141" s="59"/>
      <c r="K1141" s="59"/>
      <c r="L1141" s="59"/>
      <c r="M1141" s="59"/>
      <c r="N1141" s="59"/>
      <c r="O1141" s="59"/>
    </row>
    <row r="1142" ht="15.75" customHeight="1">
      <c r="A1142" s="57" t="str">
        <f>Def_SecSub!$A$387</f>
        <v>SI-13C4</v>
      </c>
      <c r="B1142" s="57" t="str">
        <f>Def_Equipamentos!$C$5</f>
        <v>DI-BPMSigPatch</v>
      </c>
      <c r="C1142" s="49"/>
      <c r="D1142" s="58" t="str">
        <f t="shared" si="1"/>
        <v>SI-13C4:DI-BPMSigPatch</v>
      </c>
      <c r="E1142" s="57" t="str">
        <f>Def_Locais_Racks_Trechos!$A$387</f>
        <v>SI-13C4</v>
      </c>
      <c r="F1142" s="58" t="str">
        <f t="array" ref="F1142">INDEX(Def_Locais_Racks_Trechos!$B$2:$B$1019, MATCH(E1142, Def_Locais_Racks_Trechos!$A$2:$A$1019, 0), 1)</f>
        <v>Túnel (Anel)</v>
      </c>
      <c r="G1142" s="59"/>
      <c r="H1142" s="59"/>
      <c r="I1142" s="59"/>
      <c r="J1142" s="59"/>
      <c r="K1142" s="59"/>
      <c r="L1142" s="59"/>
      <c r="M1142" s="59"/>
      <c r="N1142" s="59"/>
      <c r="O1142" s="59"/>
    </row>
    <row r="1143" ht="15.75" customHeight="1">
      <c r="A1143" s="57" t="str">
        <f>Def_SecSub!$A$388</f>
        <v>SI-13M1</v>
      </c>
      <c r="B1143" s="57" t="str">
        <f>Def_Equipamentos!$C$5</f>
        <v>DI-BPMSigPatch</v>
      </c>
      <c r="C1143" s="49"/>
      <c r="D1143" s="58" t="str">
        <f t="shared" si="1"/>
        <v>SI-13M1:DI-BPMSigPatch</v>
      </c>
      <c r="E1143" s="57" t="str">
        <f>Def_Locais_Racks_Trechos!$A$388</f>
        <v>SI-13M1</v>
      </c>
      <c r="F1143" s="58" t="str">
        <f t="array" ref="F1143">INDEX(Def_Locais_Racks_Trechos!$B$2:$B$1019, MATCH(E1143, Def_Locais_Racks_Trechos!$A$2:$A$1019, 0), 1)</f>
        <v>Túnel (Anel)</v>
      </c>
      <c r="G1143" s="59"/>
      <c r="H1143" s="59"/>
      <c r="I1143" s="59"/>
      <c r="J1143" s="59"/>
      <c r="K1143" s="59"/>
      <c r="L1143" s="59"/>
      <c r="M1143" s="59"/>
      <c r="N1143" s="59"/>
      <c r="O1143" s="59"/>
    </row>
    <row r="1144" ht="15.75" customHeight="1">
      <c r="A1144" s="57" t="str">
        <f>Def_SecSub!$A$389</f>
        <v>SI-13M2</v>
      </c>
      <c r="B1144" s="57" t="str">
        <f>Def_Equipamentos!$C$5</f>
        <v>DI-BPMSigPatch</v>
      </c>
      <c r="C1144" s="49"/>
      <c r="D1144" s="58" t="str">
        <f t="shared" si="1"/>
        <v>SI-13M2:DI-BPMSigPatch</v>
      </c>
      <c r="E1144" s="57" t="str">
        <f>Def_Locais_Racks_Trechos!$A$389</f>
        <v>SI-13M2</v>
      </c>
      <c r="F1144" s="58" t="str">
        <f t="array" ref="F1144">INDEX(Def_Locais_Racks_Trechos!$B$2:$B$1019, MATCH(E1144, Def_Locais_Racks_Trechos!$A$2:$A$1019, 0), 1)</f>
        <v>Túnel (Anel)</v>
      </c>
      <c r="G1144" s="59"/>
      <c r="H1144" s="59"/>
      <c r="I1144" s="59"/>
      <c r="J1144" s="59"/>
      <c r="K1144" s="59"/>
      <c r="L1144" s="59"/>
      <c r="M1144" s="59"/>
      <c r="N1144" s="59"/>
      <c r="O1144" s="59"/>
    </row>
    <row r="1145" ht="15.75" customHeight="1">
      <c r="A1145" s="57" t="str">
        <f>Def_SecSub!$A$390</f>
        <v>SI-14C1</v>
      </c>
      <c r="B1145" s="57" t="str">
        <f>Def_Equipamentos!$C$5</f>
        <v>DI-BPMSigPatch</v>
      </c>
      <c r="C1145" s="6">
        <v>1.0</v>
      </c>
      <c r="D1145" s="58" t="str">
        <f t="shared" si="1"/>
        <v>SI-14C1:DI-BPMSigPatch-1</v>
      </c>
      <c r="E1145" s="57" t="str">
        <f>Def_Locais_Racks_Trechos!$A$390</f>
        <v>SI-14C1</v>
      </c>
      <c r="F1145" s="58" t="str">
        <f t="array" ref="F1145">INDEX(Def_Locais_Racks_Trechos!$B$2:$B$1019, MATCH(E1145, Def_Locais_Racks_Trechos!$A$2:$A$1019, 0), 1)</f>
        <v>Túnel (Anel)</v>
      </c>
      <c r="G1145" s="59"/>
      <c r="H1145" s="59"/>
      <c r="I1145" s="59"/>
      <c r="J1145" s="59"/>
      <c r="K1145" s="59"/>
      <c r="L1145" s="59"/>
      <c r="M1145" s="59"/>
      <c r="N1145" s="59"/>
      <c r="O1145" s="59"/>
    </row>
    <row r="1146" ht="15.75" customHeight="1">
      <c r="A1146" s="57" t="str">
        <f>Def_SecSub!$A$390</f>
        <v>SI-14C1</v>
      </c>
      <c r="B1146" s="57" t="str">
        <f>Def_Equipamentos!$C$5</f>
        <v>DI-BPMSigPatch</v>
      </c>
      <c r="C1146" s="6">
        <v>2.0</v>
      </c>
      <c r="D1146" s="58" t="str">
        <f t="shared" si="1"/>
        <v>SI-14C1:DI-BPMSigPatch-2</v>
      </c>
      <c r="E1146" s="57" t="str">
        <f>Def_Locais_Racks_Trechos!$A$390</f>
        <v>SI-14C1</v>
      </c>
      <c r="F1146" s="58" t="str">
        <f t="array" ref="F1146">INDEX(Def_Locais_Racks_Trechos!$B$2:$B$1019, MATCH(E1146, Def_Locais_Racks_Trechos!$A$2:$A$1019, 0), 1)</f>
        <v>Túnel (Anel)</v>
      </c>
      <c r="G1146" s="59"/>
      <c r="H1146" s="59"/>
      <c r="I1146" s="59"/>
      <c r="J1146" s="59"/>
      <c r="K1146" s="59"/>
      <c r="L1146" s="59"/>
      <c r="M1146" s="59"/>
      <c r="N1146" s="59"/>
      <c r="O1146" s="59"/>
    </row>
    <row r="1147" ht="15.75" customHeight="1">
      <c r="A1147" s="57" t="str">
        <f>Def_SecSub!$A$391</f>
        <v>SI-14C2</v>
      </c>
      <c r="B1147" s="57" t="str">
        <f>Def_Equipamentos!$C$5</f>
        <v>DI-BPMSigPatch</v>
      </c>
      <c r="C1147" s="49"/>
      <c r="D1147" s="58" t="str">
        <f t="shared" si="1"/>
        <v>SI-14C2:DI-BPMSigPatch</v>
      </c>
      <c r="E1147" s="57" t="str">
        <f>Def_Locais_Racks_Trechos!$A$391</f>
        <v>SI-14C2</v>
      </c>
      <c r="F1147" s="58" t="str">
        <f t="array" ref="F1147">INDEX(Def_Locais_Racks_Trechos!$B$2:$B$1019, MATCH(E1147, Def_Locais_Racks_Trechos!$A$2:$A$1019, 0), 1)</f>
        <v>Túnel (Anel)</v>
      </c>
      <c r="G1147" s="59"/>
      <c r="H1147" s="59"/>
      <c r="I1147" s="59"/>
      <c r="J1147" s="59"/>
      <c r="K1147" s="59"/>
      <c r="L1147" s="59"/>
      <c r="M1147" s="59"/>
      <c r="N1147" s="59"/>
      <c r="O1147" s="59"/>
    </row>
    <row r="1148" ht="15.75" customHeight="1">
      <c r="A1148" s="57" t="str">
        <f>Def_SecSub!$A$392</f>
        <v>SI-14C3</v>
      </c>
      <c r="B1148" s="57" t="str">
        <f>Def_Equipamentos!$C$5</f>
        <v>DI-BPMSigPatch</v>
      </c>
      <c r="C1148" s="6">
        <v>1.0</v>
      </c>
      <c r="D1148" s="58" t="str">
        <f t="shared" si="1"/>
        <v>SI-14C3:DI-BPMSigPatch-1</v>
      </c>
      <c r="E1148" s="57" t="str">
        <f>Def_Locais_Racks_Trechos!$A$392</f>
        <v>SI-14C3</v>
      </c>
      <c r="F1148" s="58" t="str">
        <f t="array" ref="F1148">INDEX(Def_Locais_Racks_Trechos!$B$2:$B$1019, MATCH(E1148, Def_Locais_Racks_Trechos!$A$2:$A$1019, 0), 1)</f>
        <v>Túnel (Anel)</v>
      </c>
      <c r="G1148" s="59"/>
      <c r="H1148" s="59"/>
      <c r="I1148" s="59"/>
      <c r="J1148" s="59"/>
      <c r="K1148" s="59"/>
      <c r="L1148" s="59"/>
      <c r="M1148" s="59"/>
      <c r="N1148" s="59"/>
      <c r="O1148" s="59"/>
    </row>
    <row r="1149" ht="15.75" customHeight="1">
      <c r="A1149" s="57" t="str">
        <f>Def_SecSub!$A$392</f>
        <v>SI-14C3</v>
      </c>
      <c r="B1149" s="57" t="str">
        <f>Def_Equipamentos!$C$5</f>
        <v>DI-BPMSigPatch</v>
      </c>
      <c r="C1149" s="6">
        <v>2.0</v>
      </c>
      <c r="D1149" s="58" t="str">
        <f t="shared" si="1"/>
        <v>SI-14C3:DI-BPMSigPatch-2</v>
      </c>
      <c r="E1149" s="57" t="str">
        <f>Def_Locais_Racks_Trechos!$A$392</f>
        <v>SI-14C3</v>
      </c>
      <c r="F1149" s="58" t="str">
        <f t="array" ref="F1149">INDEX(Def_Locais_Racks_Trechos!$B$2:$B$1019, MATCH(E1149, Def_Locais_Racks_Trechos!$A$2:$A$1019, 0), 1)</f>
        <v>Túnel (Anel)</v>
      </c>
      <c r="G1149" s="59"/>
      <c r="H1149" s="59"/>
      <c r="I1149" s="59"/>
      <c r="J1149" s="59"/>
      <c r="K1149" s="59"/>
      <c r="L1149" s="59"/>
      <c r="M1149" s="59"/>
      <c r="N1149" s="59"/>
      <c r="O1149" s="59"/>
    </row>
    <row r="1150" ht="15.75" customHeight="1">
      <c r="A1150" s="57" t="str">
        <f>Def_SecSub!$A$393</f>
        <v>SI-14C4</v>
      </c>
      <c r="B1150" s="57" t="str">
        <f>Def_Equipamentos!$C$5</f>
        <v>DI-BPMSigPatch</v>
      </c>
      <c r="C1150" s="49"/>
      <c r="D1150" s="58" t="str">
        <f t="shared" si="1"/>
        <v>SI-14C4:DI-BPMSigPatch</v>
      </c>
      <c r="E1150" s="57" t="str">
        <f>Def_Locais_Racks_Trechos!$A$393</f>
        <v>SI-14C4</v>
      </c>
      <c r="F1150" s="58" t="str">
        <f t="array" ref="F1150">INDEX(Def_Locais_Racks_Trechos!$B$2:$B$1019, MATCH(E1150, Def_Locais_Racks_Trechos!$A$2:$A$1019, 0), 1)</f>
        <v>Túnel (Anel)</v>
      </c>
      <c r="G1150" s="59"/>
      <c r="H1150" s="59"/>
      <c r="I1150" s="59"/>
      <c r="J1150" s="59"/>
      <c r="K1150" s="59"/>
      <c r="L1150" s="59"/>
      <c r="M1150" s="59"/>
      <c r="N1150" s="59"/>
      <c r="O1150" s="59"/>
    </row>
    <row r="1151" ht="15.75" customHeight="1">
      <c r="A1151" s="57" t="str">
        <f>Def_SecSub!$A$394</f>
        <v>SI-14M1</v>
      </c>
      <c r="B1151" s="57" t="str">
        <f>Def_Equipamentos!$C$5</f>
        <v>DI-BPMSigPatch</v>
      </c>
      <c r="C1151" s="49"/>
      <c r="D1151" s="58" t="str">
        <f t="shared" si="1"/>
        <v>SI-14M1:DI-BPMSigPatch</v>
      </c>
      <c r="E1151" s="57" t="str">
        <f>Def_Locais_Racks_Trechos!$A$394</f>
        <v>SI-14M1</v>
      </c>
      <c r="F1151" s="58" t="str">
        <f t="array" ref="F1151">INDEX(Def_Locais_Racks_Trechos!$B$2:$B$1019, MATCH(E1151, Def_Locais_Racks_Trechos!$A$2:$A$1019, 0), 1)</f>
        <v>Túnel (Anel)</v>
      </c>
      <c r="G1151" s="59"/>
      <c r="H1151" s="59"/>
      <c r="I1151" s="59"/>
      <c r="J1151" s="59"/>
      <c r="K1151" s="59"/>
      <c r="L1151" s="59"/>
      <c r="M1151" s="59"/>
      <c r="N1151" s="59"/>
      <c r="O1151" s="59"/>
    </row>
    <row r="1152" ht="15.75" customHeight="1">
      <c r="A1152" s="57" t="str">
        <f>Def_SecSub!$A$395</f>
        <v>SI-14M2</v>
      </c>
      <c r="B1152" s="57" t="str">
        <f>Def_Equipamentos!$C$5</f>
        <v>DI-BPMSigPatch</v>
      </c>
      <c r="C1152" s="49"/>
      <c r="D1152" s="58" t="str">
        <f t="shared" si="1"/>
        <v>SI-14M2:DI-BPMSigPatch</v>
      </c>
      <c r="E1152" s="57" t="str">
        <f>Def_Locais_Racks_Trechos!$A$395</f>
        <v>SI-14M2</v>
      </c>
      <c r="F1152" s="58" t="str">
        <f t="array" ref="F1152">INDEX(Def_Locais_Racks_Trechos!$B$2:$B$1019, MATCH(E1152, Def_Locais_Racks_Trechos!$A$2:$A$1019, 0), 1)</f>
        <v>Túnel (Anel)</v>
      </c>
      <c r="G1152" s="59"/>
      <c r="H1152" s="59"/>
      <c r="I1152" s="59"/>
      <c r="J1152" s="59"/>
      <c r="K1152" s="59"/>
      <c r="L1152" s="59"/>
      <c r="M1152" s="59"/>
      <c r="N1152" s="59"/>
      <c r="O1152" s="59"/>
    </row>
    <row r="1153" ht="15.75" customHeight="1">
      <c r="A1153" s="57" t="str">
        <f>Def_SecSub!$A$396</f>
        <v>SI-15C1</v>
      </c>
      <c r="B1153" s="57" t="str">
        <f>Def_Equipamentos!$C$5</f>
        <v>DI-BPMSigPatch</v>
      </c>
      <c r="C1153" s="6">
        <v>1.0</v>
      </c>
      <c r="D1153" s="58" t="str">
        <f t="shared" si="1"/>
        <v>SI-15C1:DI-BPMSigPatch-1</v>
      </c>
      <c r="E1153" s="57" t="str">
        <f>Def_Locais_Racks_Trechos!$A$396</f>
        <v>SI-15C1</v>
      </c>
      <c r="F1153" s="58" t="str">
        <f t="array" ref="F1153">INDEX(Def_Locais_Racks_Trechos!$B$2:$B$1019, MATCH(E1153, Def_Locais_Racks_Trechos!$A$2:$A$1019, 0), 1)</f>
        <v>Túnel (Anel)</v>
      </c>
      <c r="G1153" s="59"/>
      <c r="H1153" s="59"/>
      <c r="I1153" s="59"/>
      <c r="J1153" s="59"/>
      <c r="K1153" s="59"/>
      <c r="L1153" s="59"/>
      <c r="M1153" s="59"/>
      <c r="N1153" s="59"/>
      <c r="O1153" s="59"/>
    </row>
    <row r="1154" ht="15.75" customHeight="1">
      <c r="A1154" s="57" t="str">
        <f>Def_SecSub!$A$396</f>
        <v>SI-15C1</v>
      </c>
      <c r="B1154" s="57" t="str">
        <f>Def_Equipamentos!$C$5</f>
        <v>DI-BPMSigPatch</v>
      </c>
      <c r="C1154" s="6">
        <v>2.0</v>
      </c>
      <c r="D1154" s="58" t="str">
        <f t="shared" si="1"/>
        <v>SI-15C1:DI-BPMSigPatch-2</v>
      </c>
      <c r="E1154" s="57" t="str">
        <f>Def_Locais_Racks_Trechos!$A$396</f>
        <v>SI-15C1</v>
      </c>
      <c r="F1154" s="58" t="str">
        <f t="array" ref="F1154">INDEX(Def_Locais_Racks_Trechos!$B$2:$B$1019, MATCH(E1154, Def_Locais_Racks_Trechos!$A$2:$A$1019, 0), 1)</f>
        <v>Túnel (Anel)</v>
      </c>
      <c r="G1154" s="59"/>
      <c r="H1154" s="59"/>
      <c r="I1154" s="59"/>
      <c r="J1154" s="59"/>
      <c r="K1154" s="59"/>
      <c r="L1154" s="59"/>
      <c r="M1154" s="59"/>
      <c r="N1154" s="59"/>
      <c r="O1154" s="59"/>
    </row>
    <row r="1155" ht="15.75" customHeight="1">
      <c r="A1155" s="57" t="str">
        <f>Def_SecSub!$A$397</f>
        <v>SI-15C2</v>
      </c>
      <c r="B1155" s="57" t="str">
        <f>Def_Equipamentos!$C$5</f>
        <v>DI-BPMSigPatch</v>
      </c>
      <c r="C1155" s="49"/>
      <c r="D1155" s="58" t="str">
        <f t="shared" si="1"/>
        <v>SI-15C2:DI-BPMSigPatch</v>
      </c>
      <c r="E1155" s="57" t="str">
        <f>Def_Locais_Racks_Trechos!$A$397</f>
        <v>SI-15C2</v>
      </c>
      <c r="F1155" s="58" t="str">
        <f t="array" ref="F1155">INDEX(Def_Locais_Racks_Trechos!$B$2:$B$1019, MATCH(E1155, Def_Locais_Racks_Trechos!$A$2:$A$1019, 0), 1)</f>
        <v>Túnel (Anel)</v>
      </c>
      <c r="G1155" s="59"/>
      <c r="H1155" s="59"/>
      <c r="I1155" s="59"/>
      <c r="J1155" s="59"/>
      <c r="K1155" s="59"/>
      <c r="L1155" s="59"/>
      <c r="M1155" s="59"/>
      <c r="N1155" s="59"/>
      <c r="O1155" s="59"/>
    </row>
    <row r="1156" ht="15.75" customHeight="1">
      <c r="A1156" s="57" t="str">
        <f>Def_SecSub!$A$398</f>
        <v>SI-15C3</v>
      </c>
      <c r="B1156" s="57" t="str">
        <f>Def_Equipamentos!$C$5</f>
        <v>DI-BPMSigPatch</v>
      </c>
      <c r="C1156" s="6">
        <v>1.0</v>
      </c>
      <c r="D1156" s="58" t="str">
        <f t="shared" si="1"/>
        <v>SI-15C3:DI-BPMSigPatch-1</v>
      </c>
      <c r="E1156" s="57" t="str">
        <f>Def_Locais_Racks_Trechos!$A$398</f>
        <v>SI-15C3</v>
      </c>
      <c r="F1156" s="58" t="str">
        <f t="array" ref="F1156">INDEX(Def_Locais_Racks_Trechos!$B$2:$B$1019, MATCH(E1156, Def_Locais_Racks_Trechos!$A$2:$A$1019, 0), 1)</f>
        <v>Túnel (Anel)</v>
      </c>
      <c r="G1156" s="59"/>
      <c r="H1156" s="59"/>
      <c r="I1156" s="59"/>
      <c r="J1156" s="59"/>
      <c r="K1156" s="59"/>
      <c r="L1156" s="59"/>
      <c r="M1156" s="59"/>
      <c r="N1156" s="59"/>
      <c r="O1156" s="59"/>
    </row>
    <row r="1157" ht="15.75" customHeight="1">
      <c r="A1157" s="57" t="str">
        <f>Def_SecSub!$A$398</f>
        <v>SI-15C3</v>
      </c>
      <c r="B1157" s="57" t="str">
        <f>Def_Equipamentos!$C$5</f>
        <v>DI-BPMSigPatch</v>
      </c>
      <c r="C1157" s="6">
        <v>2.0</v>
      </c>
      <c r="D1157" s="58" t="str">
        <f t="shared" si="1"/>
        <v>SI-15C3:DI-BPMSigPatch-2</v>
      </c>
      <c r="E1157" s="57" t="str">
        <f>Def_Locais_Racks_Trechos!$A$398</f>
        <v>SI-15C3</v>
      </c>
      <c r="F1157" s="58" t="str">
        <f t="array" ref="F1157">INDEX(Def_Locais_Racks_Trechos!$B$2:$B$1019, MATCH(E1157, Def_Locais_Racks_Trechos!$A$2:$A$1019, 0), 1)</f>
        <v>Túnel (Anel)</v>
      </c>
      <c r="G1157" s="59"/>
      <c r="H1157" s="59"/>
      <c r="I1157" s="59"/>
      <c r="J1157" s="59"/>
      <c r="K1157" s="59"/>
      <c r="L1157" s="59"/>
      <c r="M1157" s="59"/>
      <c r="N1157" s="59"/>
      <c r="O1157" s="59"/>
    </row>
    <row r="1158" ht="15.75" customHeight="1">
      <c r="A1158" s="57" t="str">
        <f>Def_SecSub!$A$399</f>
        <v>SI-15C4</v>
      </c>
      <c r="B1158" s="57" t="str">
        <f>Def_Equipamentos!$C$5</f>
        <v>DI-BPMSigPatch</v>
      </c>
      <c r="C1158" s="49"/>
      <c r="D1158" s="58" t="str">
        <f t="shared" si="1"/>
        <v>SI-15C4:DI-BPMSigPatch</v>
      </c>
      <c r="E1158" s="57" t="str">
        <f>Def_Locais_Racks_Trechos!$A$399</f>
        <v>SI-15C4</v>
      </c>
      <c r="F1158" s="58" t="str">
        <f t="array" ref="F1158">INDEX(Def_Locais_Racks_Trechos!$B$2:$B$1019, MATCH(E1158, Def_Locais_Racks_Trechos!$A$2:$A$1019, 0), 1)</f>
        <v>Túnel (Anel)</v>
      </c>
      <c r="G1158" s="59"/>
      <c r="H1158" s="59"/>
      <c r="I1158" s="59"/>
      <c r="J1158" s="59"/>
      <c r="K1158" s="59"/>
      <c r="L1158" s="59"/>
      <c r="M1158" s="59"/>
      <c r="N1158" s="59"/>
      <c r="O1158" s="59"/>
    </row>
    <row r="1159" ht="15.75" customHeight="1">
      <c r="A1159" s="57" t="str">
        <f>Def_SecSub!$A$400</f>
        <v>SI-15M1</v>
      </c>
      <c r="B1159" s="57" t="str">
        <f>Def_Equipamentos!$C$5</f>
        <v>DI-BPMSigPatch</v>
      </c>
      <c r="C1159" s="49"/>
      <c r="D1159" s="58" t="str">
        <f t="shared" si="1"/>
        <v>SI-15M1:DI-BPMSigPatch</v>
      </c>
      <c r="E1159" s="57" t="str">
        <f>Def_Locais_Racks_Trechos!$A$400</f>
        <v>SI-15M1</v>
      </c>
      <c r="F1159" s="58" t="str">
        <f t="array" ref="F1159">INDEX(Def_Locais_Racks_Trechos!$B$2:$B$1019, MATCH(E1159, Def_Locais_Racks_Trechos!$A$2:$A$1019, 0), 1)</f>
        <v>Túnel (Anel)</v>
      </c>
      <c r="G1159" s="59"/>
      <c r="H1159" s="59"/>
      <c r="I1159" s="59"/>
      <c r="J1159" s="59"/>
      <c r="K1159" s="59"/>
      <c r="L1159" s="59"/>
      <c r="M1159" s="59"/>
      <c r="N1159" s="59"/>
      <c r="O1159" s="59"/>
    </row>
    <row r="1160" ht="15.75" customHeight="1">
      <c r="A1160" s="57" t="str">
        <f>Def_SecSub!$A$401</f>
        <v>SI-15M2</v>
      </c>
      <c r="B1160" s="57" t="str">
        <f>Def_Equipamentos!$C$5</f>
        <v>DI-BPMSigPatch</v>
      </c>
      <c r="C1160" s="49"/>
      <c r="D1160" s="58" t="str">
        <f t="shared" si="1"/>
        <v>SI-15M2:DI-BPMSigPatch</v>
      </c>
      <c r="E1160" s="57" t="str">
        <f>Def_Locais_Racks_Trechos!$A$401</f>
        <v>SI-15M2</v>
      </c>
      <c r="F1160" s="58" t="str">
        <f t="array" ref="F1160">INDEX(Def_Locais_Racks_Trechos!$B$2:$B$1019, MATCH(E1160, Def_Locais_Racks_Trechos!$A$2:$A$1019, 0), 1)</f>
        <v>Túnel (Anel)</v>
      </c>
      <c r="G1160" s="59"/>
      <c r="H1160" s="59"/>
      <c r="I1160" s="59"/>
      <c r="J1160" s="59"/>
      <c r="K1160" s="59"/>
      <c r="L1160" s="59"/>
      <c r="M1160" s="59"/>
      <c r="N1160" s="59"/>
      <c r="O1160" s="59"/>
    </row>
    <row r="1161" ht="15.75" customHeight="1">
      <c r="A1161" s="57" t="str">
        <f>Def_SecSub!$A$402</f>
        <v>SI-16C1</v>
      </c>
      <c r="B1161" s="57" t="str">
        <f>Def_Equipamentos!$C$5</f>
        <v>DI-BPMSigPatch</v>
      </c>
      <c r="C1161" s="6">
        <v>1.0</v>
      </c>
      <c r="D1161" s="58" t="str">
        <f t="shared" si="1"/>
        <v>SI-16C1:DI-BPMSigPatch-1</v>
      </c>
      <c r="E1161" s="57" t="str">
        <f>Def_Locais_Racks_Trechos!$A$402</f>
        <v>SI-16C1</v>
      </c>
      <c r="F1161" s="58" t="str">
        <f t="array" ref="F1161">INDEX(Def_Locais_Racks_Trechos!$B$2:$B$1019, MATCH(E1161, Def_Locais_Racks_Trechos!$A$2:$A$1019, 0), 1)</f>
        <v>Túnel (Anel)</v>
      </c>
      <c r="G1161" s="59"/>
      <c r="H1161" s="59"/>
      <c r="I1161" s="59"/>
      <c r="J1161" s="59"/>
      <c r="K1161" s="59"/>
      <c r="L1161" s="59"/>
      <c r="M1161" s="59"/>
      <c r="N1161" s="59"/>
      <c r="O1161" s="59"/>
    </row>
    <row r="1162" ht="15.75" customHeight="1">
      <c r="A1162" s="57" t="str">
        <f>Def_SecSub!$A$402</f>
        <v>SI-16C1</v>
      </c>
      <c r="B1162" s="57" t="str">
        <f>Def_Equipamentos!$C$5</f>
        <v>DI-BPMSigPatch</v>
      </c>
      <c r="C1162" s="6">
        <v>2.0</v>
      </c>
      <c r="D1162" s="58" t="str">
        <f t="shared" si="1"/>
        <v>SI-16C1:DI-BPMSigPatch-2</v>
      </c>
      <c r="E1162" s="57" t="str">
        <f>Def_Locais_Racks_Trechos!$A$402</f>
        <v>SI-16C1</v>
      </c>
      <c r="F1162" s="58" t="str">
        <f t="array" ref="F1162">INDEX(Def_Locais_Racks_Trechos!$B$2:$B$1019, MATCH(E1162, Def_Locais_Racks_Trechos!$A$2:$A$1019, 0), 1)</f>
        <v>Túnel (Anel)</v>
      </c>
      <c r="G1162" s="59"/>
      <c r="H1162" s="59"/>
      <c r="I1162" s="59"/>
      <c r="J1162" s="59"/>
      <c r="K1162" s="59"/>
      <c r="L1162" s="59"/>
      <c r="M1162" s="59"/>
      <c r="N1162" s="59"/>
      <c r="O1162" s="59"/>
    </row>
    <row r="1163" ht="15.75" customHeight="1">
      <c r="A1163" s="57" t="str">
        <f>Def_SecSub!$A$403</f>
        <v>SI-16C2</v>
      </c>
      <c r="B1163" s="57" t="str">
        <f>Def_Equipamentos!$C$5</f>
        <v>DI-BPMSigPatch</v>
      </c>
      <c r="C1163" s="49"/>
      <c r="D1163" s="58" t="str">
        <f t="shared" si="1"/>
        <v>SI-16C2:DI-BPMSigPatch</v>
      </c>
      <c r="E1163" s="57" t="str">
        <f>Def_Locais_Racks_Trechos!$A$403</f>
        <v>SI-16C2</v>
      </c>
      <c r="F1163" s="58" t="str">
        <f t="array" ref="F1163">INDEX(Def_Locais_Racks_Trechos!$B$2:$B$1019, MATCH(E1163, Def_Locais_Racks_Trechos!$A$2:$A$1019, 0), 1)</f>
        <v>Túnel (Anel)</v>
      </c>
      <c r="G1163" s="59"/>
      <c r="H1163" s="59"/>
      <c r="I1163" s="59"/>
      <c r="J1163" s="59"/>
      <c r="K1163" s="59"/>
      <c r="L1163" s="59"/>
      <c r="M1163" s="59"/>
      <c r="N1163" s="59"/>
      <c r="O1163" s="59"/>
    </row>
    <row r="1164" ht="15.75" customHeight="1">
      <c r="A1164" s="57" t="str">
        <f>Def_SecSub!$A$404</f>
        <v>SI-16C3</v>
      </c>
      <c r="B1164" s="57" t="str">
        <f>Def_Equipamentos!$C$5</f>
        <v>DI-BPMSigPatch</v>
      </c>
      <c r="C1164" s="6">
        <v>1.0</v>
      </c>
      <c r="D1164" s="58" t="str">
        <f t="shared" si="1"/>
        <v>SI-16C3:DI-BPMSigPatch-1</v>
      </c>
      <c r="E1164" s="57" t="str">
        <f>Def_Locais_Racks_Trechos!$A$404</f>
        <v>SI-16C3</v>
      </c>
      <c r="F1164" s="58" t="str">
        <f t="array" ref="F1164">INDEX(Def_Locais_Racks_Trechos!$B$2:$B$1019, MATCH(E1164, Def_Locais_Racks_Trechos!$A$2:$A$1019, 0), 1)</f>
        <v>Túnel (Anel)</v>
      </c>
      <c r="G1164" s="59"/>
      <c r="H1164" s="59"/>
      <c r="I1164" s="59"/>
      <c r="J1164" s="59"/>
      <c r="K1164" s="59"/>
      <c r="L1164" s="59"/>
      <c r="M1164" s="59"/>
      <c r="N1164" s="59"/>
      <c r="O1164" s="59"/>
    </row>
    <row r="1165" ht="15.75" customHeight="1">
      <c r="A1165" s="57" t="str">
        <f>Def_SecSub!$A$404</f>
        <v>SI-16C3</v>
      </c>
      <c r="B1165" s="57" t="str">
        <f>Def_Equipamentos!$C$5</f>
        <v>DI-BPMSigPatch</v>
      </c>
      <c r="C1165" s="6">
        <v>2.0</v>
      </c>
      <c r="D1165" s="58" t="str">
        <f t="shared" si="1"/>
        <v>SI-16C3:DI-BPMSigPatch-2</v>
      </c>
      <c r="E1165" s="57" t="str">
        <f>Def_Locais_Racks_Trechos!$A$404</f>
        <v>SI-16C3</v>
      </c>
      <c r="F1165" s="58" t="str">
        <f t="array" ref="F1165">INDEX(Def_Locais_Racks_Trechos!$B$2:$B$1019, MATCH(E1165, Def_Locais_Racks_Trechos!$A$2:$A$1019, 0), 1)</f>
        <v>Túnel (Anel)</v>
      </c>
      <c r="G1165" s="59"/>
      <c r="H1165" s="59"/>
      <c r="I1165" s="59"/>
      <c r="J1165" s="59"/>
      <c r="K1165" s="59"/>
      <c r="L1165" s="59"/>
      <c r="M1165" s="59"/>
      <c r="N1165" s="59"/>
      <c r="O1165" s="59"/>
    </row>
    <row r="1166" ht="15.75" customHeight="1">
      <c r="A1166" s="57" t="str">
        <f>Def_SecSub!$A$405</f>
        <v>SI-16C4</v>
      </c>
      <c r="B1166" s="57" t="str">
        <f>Def_Equipamentos!$C$5</f>
        <v>DI-BPMSigPatch</v>
      </c>
      <c r="C1166" s="49"/>
      <c r="D1166" s="58" t="str">
        <f t="shared" si="1"/>
        <v>SI-16C4:DI-BPMSigPatch</v>
      </c>
      <c r="E1166" s="57" t="str">
        <f>Def_Locais_Racks_Trechos!$A$405</f>
        <v>SI-16C4</v>
      </c>
      <c r="F1166" s="58" t="str">
        <f t="array" ref="F1166">INDEX(Def_Locais_Racks_Trechos!$B$2:$B$1019, MATCH(E1166, Def_Locais_Racks_Trechos!$A$2:$A$1019, 0), 1)</f>
        <v>Túnel (Anel)</v>
      </c>
      <c r="G1166" s="59"/>
      <c r="H1166" s="59"/>
      <c r="I1166" s="59"/>
      <c r="J1166" s="59"/>
      <c r="K1166" s="59"/>
      <c r="L1166" s="59"/>
      <c r="M1166" s="59"/>
      <c r="N1166" s="59"/>
      <c r="O1166" s="59"/>
    </row>
    <row r="1167" ht="15.75" customHeight="1">
      <c r="A1167" s="57" t="str">
        <f>Def_SecSub!$A$406</f>
        <v>SI-16M1</v>
      </c>
      <c r="B1167" s="57" t="str">
        <f>Def_Equipamentos!$C$5</f>
        <v>DI-BPMSigPatch</v>
      </c>
      <c r="C1167" s="49"/>
      <c r="D1167" s="58" t="str">
        <f t="shared" si="1"/>
        <v>SI-16M1:DI-BPMSigPatch</v>
      </c>
      <c r="E1167" s="57" t="str">
        <f>Def_Locais_Racks_Trechos!$A$406</f>
        <v>SI-16M1</v>
      </c>
      <c r="F1167" s="58" t="str">
        <f t="array" ref="F1167">INDEX(Def_Locais_Racks_Trechos!$B$2:$B$1019, MATCH(E1167, Def_Locais_Racks_Trechos!$A$2:$A$1019, 0), 1)</f>
        <v>Túnel (Anel)</v>
      </c>
      <c r="G1167" s="59"/>
      <c r="H1167" s="59"/>
      <c r="I1167" s="59"/>
      <c r="J1167" s="59"/>
      <c r="K1167" s="59"/>
      <c r="L1167" s="59"/>
      <c r="M1167" s="59"/>
      <c r="N1167" s="59"/>
      <c r="O1167" s="59"/>
    </row>
    <row r="1168" ht="15.75" customHeight="1">
      <c r="A1168" s="57" t="str">
        <f>Def_SecSub!$A$407</f>
        <v>SI-16M2</v>
      </c>
      <c r="B1168" s="57" t="str">
        <f>Def_Equipamentos!$C$5</f>
        <v>DI-BPMSigPatch</v>
      </c>
      <c r="C1168" s="49"/>
      <c r="D1168" s="58" t="str">
        <f t="shared" si="1"/>
        <v>SI-16M2:DI-BPMSigPatch</v>
      </c>
      <c r="E1168" s="57" t="str">
        <f>Def_Locais_Racks_Trechos!$A$407</f>
        <v>SI-16M2</v>
      </c>
      <c r="F1168" s="58" t="str">
        <f t="array" ref="F1168">INDEX(Def_Locais_Racks_Trechos!$B$2:$B$1019, MATCH(E1168, Def_Locais_Racks_Trechos!$A$2:$A$1019, 0), 1)</f>
        <v>Túnel (Anel)</v>
      </c>
      <c r="G1168" s="59"/>
      <c r="H1168" s="59"/>
      <c r="I1168" s="59"/>
      <c r="J1168" s="59"/>
      <c r="K1168" s="59"/>
      <c r="L1168" s="59"/>
      <c r="M1168" s="59"/>
      <c r="N1168" s="59"/>
      <c r="O1168" s="59"/>
    </row>
    <row r="1169" ht="15.75" customHeight="1">
      <c r="A1169" s="57" t="str">
        <f>Def_SecSub!$A$408</f>
        <v>SI-17C1</v>
      </c>
      <c r="B1169" s="57" t="str">
        <f>Def_Equipamentos!$C$5</f>
        <v>DI-BPMSigPatch</v>
      </c>
      <c r="C1169" s="6">
        <v>1.0</v>
      </c>
      <c r="D1169" s="58" t="str">
        <f t="shared" si="1"/>
        <v>SI-17C1:DI-BPMSigPatch-1</v>
      </c>
      <c r="E1169" s="57" t="str">
        <f>Def_Locais_Racks_Trechos!$A$408</f>
        <v>SI-17C1</v>
      </c>
      <c r="F1169" s="58" t="str">
        <f t="array" ref="F1169">INDEX(Def_Locais_Racks_Trechos!$B$2:$B$1019, MATCH(E1169, Def_Locais_Racks_Trechos!$A$2:$A$1019, 0), 1)</f>
        <v>Túnel (Anel)</v>
      </c>
      <c r="G1169" s="59"/>
      <c r="H1169" s="59"/>
      <c r="I1169" s="59"/>
      <c r="J1169" s="59"/>
      <c r="K1169" s="59"/>
      <c r="L1169" s="59"/>
      <c r="M1169" s="59"/>
      <c r="N1169" s="59"/>
      <c r="O1169" s="59"/>
    </row>
    <row r="1170" ht="15.75" customHeight="1">
      <c r="A1170" s="57" t="str">
        <f>Def_SecSub!$A$408</f>
        <v>SI-17C1</v>
      </c>
      <c r="B1170" s="57" t="str">
        <f>Def_Equipamentos!$C$5</f>
        <v>DI-BPMSigPatch</v>
      </c>
      <c r="C1170" s="6">
        <v>2.0</v>
      </c>
      <c r="D1170" s="58" t="str">
        <f t="shared" si="1"/>
        <v>SI-17C1:DI-BPMSigPatch-2</v>
      </c>
      <c r="E1170" s="57" t="str">
        <f>Def_Locais_Racks_Trechos!$A$408</f>
        <v>SI-17C1</v>
      </c>
      <c r="F1170" s="58" t="str">
        <f t="array" ref="F1170">INDEX(Def_Locais_Racks_Trechos!$B$2:$B$1019, MATCH(E1170, Def_Locais_Racks_Trechos!$A$2:$A$1019, 0), 1)</f>
        <v>Túnel (Anel)</v>
      </c>
      <c r="G1170" s="59"/>
      <c r="H1170" s="59"/>
      <c r="I1170" s="59"/>
      <c r="J1170" s="59"/>
      <c r="K1170" s="59"/>
      <c r="L1170" s="59"/>
      <c r="M1170" s="59"/>
      <c r="N1170" s="59"/>
      <c r="O1170" s="59"/>
    </row>
    <row r="1171" ht="15.75" customHeight="1">
      <c r="A1171" s="57" t="str">
        <f>Def_SecSub!$A$409</f>
        <v>SI-17C2</v>
      </c>
      <c r="B1171" s="57" t="str">
        <f>Def_Equipamentos!$C$5</f>
        <v>DI-BPMSigPatch</v>
      </c>
      <c r="C1171" s="49"/>
      <c r="D1171" s="58" t="str">
        <f t="shared" si="1"/>
        <v>SI-17C2:DI-BPMSigPatch</v>
      </c>
      <c r="E1171" s="57" t="str">
        <f>Def_Locais_Racks_Trechos!$A$409</f>
        <v>SI-17C2</v>
      </c>
      <c r="F1171" s="58" t="str">
        <f t="array" ref="F1171">INDEX(Def_Locais_Racks_Trechos!$B$2:$B$1019, MATCH(E1171, Def_Locais_Racks_Trechos!$A$2:$A$1019, 0), 1)</f>
        <v>Túnel (Anel)</v>
      </c>
      <c r="G1171" s="59"/>
      <c r="H1171" s="59"/>
      <c r="I1171" s="59"/>
      <c r="J1171" s="59"/>
      <c r="K1171" s="59"/>
      <c r="L1171" s="59"/>
      <c r="M1171" s="59"/>
      <c r="N1171" s="59"/>
      <c r="O1171" s="59"/>
    </row>
    <row r="1172" ht="15.75" customHeight="1">
      <c r="A1172" s="57" t="str">
        <f>Def_SecSub!$A$410</f>
        <v>SI-17C3</v>
      </c>
      <c r="B1172" s="57" t="str">
        <f>Def_Equipamentos!$C$5</f>
        <v>DI-BPMSigPatch</v>
      </c>
      <c r="C1172" s="6">
        <v>1.0</v>
      </c>
      <c r="D1172" s="58" t="str">
        <f t="shared" si="1"/>
        <v>SI-17C3:DI-BPMSigPatch-1</v>
      </c>
      <c r="E1172" s="57" t="str">
        <f>Def_Locais_Racks_Trechos!$A$410</f>
        <v>SI-17C3</v>
      </c>
      <c r="F1172" s="58" t="str">
        <f t="array" ref="F1172">INDEX(Def_Locais_Racks_Trechos!$B$2:$B$1019, MATCH(E1172, Def_Locais_Racks_Trechos!$A$2:$A$1019, 0), 1)</f>
        <v>Túnel (Anel)</v>
      </c>
      <c r="G1172" s="59"/>
      <c r="H1172" s="59"/>
      <c r="I1172" s="59"/>
      <c r="J1172" s="59"/>
      <c r="K1172" s="59"/>
      <c r="L1172" s="59"/>
      <c r="M1172" s="59"/>
      <c r="N1172" s="59"/>
      <c r="O1172" s="59"/>
    </row>
    <row r="1173" ht="15.75" customHeight="1">
      <c r="A1173" s="57" t="str">
        <f>Def_SecSub!$A$410</f>
        <v>SI-17C3</v>
      </c>
      <c r="B1173" s="57" t="str">
        <f>Def_Equipamentos!$C$5</f>
        <v>DI-BPMSigPatch</v>
      </c>
      <c r="C1173" s="6">
        <v>2.0</v>
      </c>
      <c r="D1173" s="58" t="str">
        <f t="shared" si="1"/>
        <v>SI-17C3:DI-BPMSigPatch-2</v>
      </c>
      <c r="E1173" s="57" t="str">
        <f>Def_Locais_Racks_Trechos!$A$410</f>
        <v>SI-17C3</v>
      </c>
      <c r="F1173" s="58" t="str">
        <f t="array" ref="F1173">INDEX(Def_Locais_Racks_Trechos!$B$2:$B$1019, MATCH(E1173, Def_Locais_Racks_Trechos!$A$2:$A$1019, 0), 1)</f>
        <v>Túnel (Anel)</v>
      </c>
      <c r="G1173" s="59"/>
      <c r="H1173" s="59"/>
      <c r="I1173" s="59"/>
      <c r="J1173" s="59"/>
      <c r="K1173" s="59"/>
      <c r="L1173" s="59"/>
      <c r="M1173" s="59"/>
      <c r="N1173" s="59"/>
      <c r="O1173" s="59"/>
    </row>
    <row r="1174" ht="15.75" customHeight="1">
      <c r="A1174" s="57" t="str">
        <f>Def_SecSub!$A$411</f>
        <v>SI-17C4</v>
      </c>
      <c r="B1174" s="57" t="str">
        <f>Def_Equipamentos!$C$5</f>
        <v>DI-BPMSigPatch</v>
      </c>
      <c r="C1174" s="49"/>
      <c r="D1174" s="58" t="str">
        <f t="shared" si="1"/>
        <v>SI-17C4:DI-BPMSigPatch</v>
      </c>
      <c r="E1174" s="57" t="str">
        <f>Def_Locais_Racks_Trechos!$A$411</f>
        <v>SI-17C4</v>
      </c>
      <c r="F1174" s="58" t="str">
        <f t="array" ref="F1174">INDEX(Def_Locais_Racks_Trechos!$B$2:$B$1019, MATCH(E1174, Def_Locais_Racks_Trechos!$A$2:$A$1019, 0), 1)</f>
        <v>Túnel (Anel)</v>
      </c>
      <c r="G1174" s="59"/>
      <c r="H1174" s="59"/>
      <c r="I1174" s="59"/>
      <c r="J1174" s="59"/>
      <c r="K1174" s="59"/>
      <c r="L1174" s="59"/>
      <c r="M1174" s="59"/>
      <c r="N1174" s="59"/>
      <c r="O1174" s="59"/>
    </row>
    <row r="1175" ht="15.75" customHeight="1">
      <c r="A1175" s="57" t="str">
        <f>Def_SecSub!$A$412</f>
        <v>SI-17M1</v>
      </c>
      <c r="B1175" s="57" t="str">
        <f>Def_Equipamentos!$C$5</f>
        <v>DI-BPMSigPatch</v>
      </c>
      <c r="C1175" s="49"/>
      <c r="D1175" s="58" t="str">
        <f t="shared" si="1"/>
        <v>SI-17M1:DI-BPMSigPatch</v>
      </c>
      <c r="E1175" s="57" t="str">
        <f>Def_Locais_Racks_Trechos!$A$412</f>
        <v>SI-17M1</v>
      </c>
      <c r="F1175" s="58" t="str">
        <f t="array" ref="F1175">INDEX(Def_Locais_Racks_Trechos!$B$2:$B$1019, MATCH(E1175, Def_Locais_Racks_Trechos!$A$2:$A$1019, 0), 1)</f>
        <v>Túnel (Anel)</v>
      </c>
      <c r="G1175" s="59"/>
      <c r="H1175" s="59"/>
      <c r="I1175" s="59"/>
      <c r="J1175" s="59"/>
      <c r="K1175" s="59"/>
      <c r="L1175" s="59"/>
      <c r="M1175" s="59"/>
      <c r="N1175" s="59"/>
      <c r="O1175" s="59"/>
    </row>
    <row r="1176" ht="15.75" customHeight="1">
      <c r="A1176" s="57" t="str">
        <f>Def_SecSub!$A$413</f>
        <v>SI-17M2</v>
      </c>
      <c r="B1176" s="57" t="str">
        <f>Def_Equipamentos!$C$5</f>
        <v>DI-BPMSigPatch</v>
      </c>
      <c r="C1176" s="49"/>
      <c r="D1176" s="58" t="str">
        <f t="shared" si="1"/>
        <v>SI-17M2:DI-BPMSigPatch</v>
      </c>
      <c r="E1176" s="57" t="str">
        <f>Def_Locais_Racks_Trechos!$A$413</f>
        <v>SI-17M2</v>
      </c>
      <c r="F1176" s="58" t="str">
        <f t="array" ref="F1176">INDEX(Def_Locais_Racks_Trechos!$B$2:$B$1019, MATCH(E1176, Def_Locais_Racks_Trechos!$A$2:$A$1019, 0), 1)</f>
        <v>Túnel (Anel)</v>
      </c>
      <c r="G1176" s="59"/>
      <c r="H1176" s="59"/>
      <c r="I1176" s="59"/>
      <c r="J1176" s="59"/>
      <c r="K1176" s="59"/>
      <c r="L1176" s="59"/>
      <c r="M1176" s="59"/>
      <c r="N1176" s="59"/>
      <c r="O1176" s="59"/>
    </row>
    <row r="1177" ht="15.75" customHeight="1">
      <c r="A1177" s="57" t="str">
        <f>Def_SecSub!$A$414</f>
        <v>SI-18C1</v>
      </c>
      <c r="B1177" s="57" t="str">
        <f>Def_Equipamentos!$C$5</f>
        <v>DI-BPMSigPatch</v>
      </c>
      <c r="C1177" s="6">
        <v>1.0</v>
      </c>
      <c r="D1177" s="58" t="str">
        <f t="shared" si="1"/>
        <v>SI-18C1:DI-BPMSigPatch-1</v>
      </c>
      <c r="E1177" s="57" t="str">
        <f>Def_Locais_Racks_Trechos!$A$414</f>
        <v>SI-18C1</v>
      </c>
      <c r="F1177" s="58" t="str">
        <f t="array" ref="F1177">INDEX(Def_Locais_Racks_Trechos!$B$2:$B$1019, MATCH(E1177, Def_Locais_Racks_Trechos!$A$2:$A$1019, 0), 1)</f>
        <v>Túnel (Anel)</v>
      </c>
      <c r="G1177" s="59"/>
      <c r="H1177" s="59"/>
      <c r="I1177" s="59"/>
      <c r="J1177" s="59"/>
      <c r="K1177" s="59"/>
      <c r="L1177" s="59"/>
      <c r="M1177" s="59"/>
      <c r="N1177" s="59"/>
      <c r="O1177" s="59"/>
    </row>
    <row r="1178" ht="15.75" customHeight="1">
      <c r="A1178" s="57" t="str">
        <f>Def_SecSub!$A$414</f>
        <v>SI-18C1</v>
      </c>
      <c r="B1178" s="57" t="str">
        <f>Def_Equipamentos!$C$5</f>
        <v>DI-BPMSigPatch</v>
      </c>
      <c r="C1178" s="6">
        <v>2.0</v>
      </c>
      <c r="D1178" s="58" t="str">
        <f t="shared" si="1"/>
        <v>SI-18C1:DI-BPMSigPatch-2</v>
      </c>
      <c r="E1178" s="57" t="str">
        <f>Def_Locais_Racks_Trechos!$A$414</f>
        <v>SI-18C1</v>
      </c>
      <c r="F1178" s="58" t="str">
        <f t="array" ref="F1178">INDEX(Def_Locais_Racks_Trechos!$B$2:$B$1019, MATCH(E1178, Def_Locais_Racks_Trechos!$A$2:$A$1019, 0), 1)</f>
        <v>Túnel (Anel)</v>
      </c>
      <c r="G1178" s="59"/>
      <c r="H1178" s="59"/>
      <c r="I1178" s="59"/>
      <c r="J1178" s="59"/>
      <c r="K1178" s="59"/>
      <c r="L1178" s="59"/>
      <c r="M1178" s="59"/>
      <c r="N1178" s="59"/>
      <c r="O1178" s="59"/>
    </row>
    <row r="1179" ht="15.75" customHeight="1">
      <c r="A1179" s="57" t="str">
        <f>Def_SecSub!$A$415</f>
        <v>SI-18C2</v>
      </c>
      <c r="B1179" s="57" t="str">
        <f>Def_Equipamentos!$C$5</f>
        <v>DI-BPMSigPatch</v>
      </c>
      <c r="C1179" s="49"/>
      <c r="D1179" s="58" t="str">
        <f t="shared" si="1"/>
        <v>SI-18C2:DI-BPMSigPatch</v>
      </c>
      <c r="E1179" s="57" t="str">
        <f>Def_Locais_Racks_Trechos!$A$415</f>
        <v>SI-18C2</v>
      </c>
      <c r="F1179" s="58" t="str">
        <f t="array" ref="F1179">INDEX(Def_Locais_Racks_Trechos!$B$2:$B$1019, MATCH(E1179, Def_Locais_Racks_Trechos!$A$2:$A$1019, 0), 1)</f>
        <v>Túnel (Anel)</v>
      </c>
      <c r="G1179" s="59"/>
      <c r="H1179" s="59"/>
      <c r="I1179" s="59"/>
      <c r="J1179" s="59"/>
      <c r="K1179" s="59"/>
      <c r="L1179" s="59"/>
      <c r="M1179" s="59"/>
      <c r="N1179" s="59"/>
      <c r="O1179" s="59"/>
    </row>
    <row r="1180" ht="15.75" customHeight="1">
      <c r="A1180" s="57" t="str">
        <f>Def_SecSub!$A$416</f>
        <v>SI-18C3</v>
      </c>
      <c r="B1180" s="57" t="str">
        <f>Def_Equipamentos!$C$5</f>
        <v>DI-BPMSigPatch</v>
      </c>
      <c r="C1180" s="6">
        <v>1.0</v>
      </c>
      <c r="D1180" s="58" t="str">
        <f t="shared" si="1"/>
        <v>SI-18C3:DI-BPMSigPatch-1</v>
      </c>
      <c r="E1180" s="57" t="str">
        <f>Def_Locais_Racks_Trechos!$A$416</f>
        <v>SI-18C3</v>
      </c>
      <c r="F1180" s="58" t="str">
        <f t="array" ref="F1180">INDEX(Def_Locais_Racks_Trechos!$B$2:$B$1019, MATCH(E1180, Def_Locais_Racks_Trechos!$A$2:$A$1019, 0), 1)</f>
        <v>Túnel (Anel)</v>
      </c>
      <c r="G1180" s="59"/>
      <c r="H1180" s="59"/>
      <c r="I1180" s="59"/>
      <c r="J1180" s="59"/>
      <c r="K1180" s="59"/>
      <c r="L1180" s="59"/>
      <c r="M1180" s="59"/>
      <c r="N1180" s="59"/>
      <c r="O1180" s="59"/>
    </row>
    <row r="1181" ht="15.75" customHeight="1">
      <c r="A1181" s="57" t="str">
        <f>Def_SecSub!$A$416</f>
        <v>SI-18C3</v>
      </c>
      <c r="B1181" s="57" t="str">
        <f>Def_Equipamentos!$C$5</f>
        <v>DI-BPMSigPatch</v>
      </c>
      <c r="C1181" s="6">
        <v>2.0</v>
      </c>
      <c r="D1181" s="58" t="str">
        <f t="shared" si="1"/>
        <v>SI-18C3:DI-BPMSigPatch-2</v>
      </c>
      <c r="E1181" s="57" t="str">
        <f>Def_Locais_Racks_Trechos!$A$416</f>
        <v>SI-18C3</v>
      </c>
      <c r="F1181" s="58" t="str">
        <f t="array" ref="F1181">INDEX(Def_Locais_Racks_Trechos!$B$2:$B$1019, MATCH(E1181, Def_Locais_Racks_Trechos!$A$2:$A$1019, 0), 1)</f>
        <v>Túnel (Anel)</v>
      </c>
      <c r="G1181" s="59"/>
      <c r="H1181" s="59"/>
      <c r="I1181" s="59"/>
      <c r="J1181" s="59"/>
      <c r="K1181" s="59"/>
      <c r="L1181" s="59"/>
      <c r="M1181" s="59"/>
      <c r="N1181" s="59"/>
      <c r="O1181" s="59"/>
    </row>
    <row r="1182" ht="15.75" customHeight="1">
      <c r="A1182" s="57" t="str">
        <f>Def_SecSub!$A$417</f>
        <v>SI-18C4</v>
      </c>
      <c r="B1182" s="57" t="str">
        <f>Def_Equipamentos!$C$5</f>
        <v>DI-BPMSigPatch</v>
      </c>
      <c r="C1182" s="49"/>
      <c r="D1182" s="58" t="str">
        <f t="shared" si="1"/>
        <v>SI-18C4:DI-BPMSigPatch</v>
      </c>
      <c r="E1182" s="57" t="str">
        <f>Def_Locais_Racks_Trechos!$A$417</f>
        <v>SI-18C4</v>
      </c>
      <c r="F1182" s="58" t="str">
        <f t="array" ref="F1182">INDEX(Def_Locais_Racks_Trechos!$B$2:$B$1019, MATCH(E1182, Def_Locais_Racks_Trechos!$A$2:$A$1019, 0), 1)</f>
        <v>Túnel (Anel)</v>
      </c>
      <c r="G1182" s="59"/>
      <c r="H1182" s="59"/>
      <c r="I1182" s="59"/>
      <c r="J1182" s="59"/>
      <c r="K1182" s="59"/>
      <c r="L1182" s="59"/>
      <c r="M1182" s="59"/>
      <c r="N1182" s="59"/>
      <c r="O1182" s="59"/>
    </row>
    <row r="1183" ht="15.75" customHeight="1">
      <c r="A1183" s="57" t="str">
        <f>Def_SecSub!$A$418</f>
        <v>SI-18M1</v>
      </c>
      <c r="B1183" s="57" t="str">
        <f>Def_Equipamentos!$C$5</f>
        <v>DI-BPMSigPatch</v>
      </c>
      <c r="C1183" s="49"/>
      <c r="D1183" s="58" t="str">
        <f t="shared" si="1"/>
        <v>SI-18M1:DI-BPMSigPatch</v>
      </c>
      <c r="E1183" s="57" t="str">
        <f>Def_Locais_Racks_Trechos!$A$418</f>
        <v>SI-18M1</v>
      </c>
      <c r="F1183" s="58" t="str">
        <f t="array" ref="F1183">INDEX(Def_Locais_Racks_Trechos!$B$2:$B$1019, MATCH(E1183, Def_Locais_Racks_Trechos!$A$2:$A$1019, 0), 1)</f>
        <v>Túnel (Anel)</v>
      </c>
      <c r="G1183" s="59"/>
      <c r="H1183" s="59"/>
      <c r="I1183" s="59"/>
      <c r="J1183" s="59"/>
      <c r="K1183" s="59"/>
      <c r="L1183" s="59"/>
      <c r="M1183" s="59"/>
      <c r="N1183" s="59"/>
      <c r="O1183" s="59"/>
    </row>
    <row r="1184" ht="15.75" customHeight="1">
      <c r="A1184" s="57" t="str">
        <f>Def_SecSub!$A$419</f>
        <v>SI-18M2</v>
      </c>
      <c r="B1184" s="57" t="str">
        <f>Def_Equipamentos!$C$5</f>
        <v>DI-BPMSigPatch</v>
      </c>
      <c r="C1184" s="49"/>
      <c r="D1184" s="58" t="str">
        <f t="shared" si="1"/>
        <v>SI-18M2:DI-BPMSigPatch</v>
      </c>
      <c r="E1184" s="57" t="str">
        <f>Def_Locais_Racks_Trechos!$A$419</f>
        <v>SI-18M2</v>
      </c>
      <c r="F1184" s="58" t="str">
        <f t="array" ref="F1184">INDEX(Def_Locais_Racks_Trechos!$B$2:$B$1019, MATCH(E1184, Def_Locais_Racks_Trechos!$A$2:$A$1019, 0), 1)</f>
        <v>Túnel (Anel)</v>
      </c>
      <c r="G1184" s="59"/>
      <c r="H1184" s="59"/>
      <c r="I1184" s="59"/>
      <c r="J1184" s="59"/>
      <c r="K1184" s="59"/>
      <c r="L1184" s="59"/>
      <c r="M1184" s="59"/>
      <c r="N1184" s="59"/>
      <c r="O1184" s="59"/>
    </row>
    <row r="1185" ht="15.75" customHeight="1">
      <c r="A1185" s="57" t="str">
        <f>Def_SecSub!$A$420</f>
        <v>SI-19C1</v>
      </c>
      <c r="B1185" s="57" t="str">
        <f>Def_Equipamentos!$C$5</f>
        <v>DI-BPMSigPatch</v>
      </c>
      <c r="C1185" s="6">
        <v>1.0</v>
      </c>
      <c r="D1185" s="58" t="str">
        <f t="shared" si="1"/>
        <v>SI-19C1:DI-BPMSigPatch-1</v>
      </c>
      <c r="E1185" s="57" t="str">
        <f>Def_Locais_Racks_Trechos!$A$420</f>
        <v>SI-19C1</v>
      </c>
      <c r="F1185" s="58" t="str">
        <f t="array" ref="F1185">INDEX(Def_Locais_Racks_Trechos!$B$2:$B$1019, MATCH(E1185, Def_Locais_Racks_Trechos!$A$2:$A$1019, 0), 1)</f>
        <v>Túnel (Anel)</v>
      </c>
      <c r="G1185" s="59"/>
      <c r="H1185" s="59"/>
      <c r="I1185" s="59"/>
      <c r="J1185" s="59"/>
      <c r="K1185" s="59"/>
      <c r="L1185" s="59"/>
      <c r="M1185" s="59"/>
      <c r="N1185" s="59"/>
      <c r="O1185" s="59"/>
    </row>
    <row r="1186" ht="15.75" customHeight="1">
      <c r="A1186" s="57" t="str">
        <f>Def_SecSub!$A$420</f>
        <v>SI-19C1</v>
      </c>
      <c r="B1186" s="57" t="str">
        <f>Def_Equipamentos!$C$5</f>
        <v>DI-BPMSigPatch</v>
      </c>
      <c r="C1186" s="6">
        <v>2.0</v>
      </c>
      <c r="D1186" s="58" t="str">
        <f t="shared" si="1"/>
        <v>SI-19C1:DI-BPMSigPatch-2</v>
      </c>
      <c r="E1186" s="57" t="str">
        <f>Def_Locais_Racks_Trechos!$A$420</f>
        <v>SI-19C1</v>
      </c>
      <c r="F1186" s="58" t="str">
        <f t="array" ref="F1186">INDEX(Def_Locais_Racks_Trechos!$B$2:$B$1019, MATCH(E1186, Def_Locais_Racks_Trechos!$A$2:$A$1019, 0), 1)</f>
        <v>Túnel (Anel)</v>
      </c>
      <c r="G1186" s="59"/>
      <c r="H1186" s="59"/>
      <c r="I1186" s="59"/>
      <c r="J1186" s="59"/>
      <c r="K1186" s="59"/>
      <c r="L1186" s="59"/>
      <c r="M1186" s="59"/>
      <c r="N1186" s="59"/>
      <c r="O1186" s="59"/>
    </row>
    <row r="1187" ht="15.75" customHeight="1">
      <c r="A1187" s="57" t="str">
        <f>Def_SecSub!$A$421</f>
        <v>SI-19C2</v>
      </c>
      <c r="B1187" s="57" t="str">
        <f>Def_Equipamentos!$C$5</f>
        <v>DI-BPMSigPatch</v>
      </c>
      <c r="C1187" s="49"/>
      <c r="D1187" s="58" t="str">
        <f t="shared" si="1"/>
        <v>SI-19C2:DI-BPMSigPatch</v>
      </c>
      <c r="E1187" s="57" t="str">
        <f>Def_Locais_Racks_Trechos!$A$421</f>
        <v>SI-19C2</v>
      </c>
      <c r="F1187" s="58" t="str">
        <f t="array" ref="F1187">INDEX(Def_Locais_Racks_Trechos!$B$2:$B$1019, MATCH(E1187, Def_Locais_Racks_Trechos!$A$2:$A$1019, 0), 1)</f>
        <v>Túnel (Anel)</v>
      </c>
      <c r="G1187" s="59"/>
      <c r="H1187" s="59"/>
      <c r="I1187" s="59"/>
      <c r="J1187" s="59"/>
      <c r="K1187" s="59"/>
      <c r="L1187" s="59"/>
      <c r="M1187" s="59"/>
      <c r="N1187" s="59"/>
      <c r="O1187" s="59"/>
    </row>
    <row r="1188" ht="15.75" customHeight="1">
      <c r="A1188" s="57" t="str">
        <f>Def_SecSub!$A$422</f>
        <v>SI-19C3</v>
      </c>
      <c r="B1188" s="57" t="str">
        <f>Def_Equipamentos!$C$5</f>
        <v>DI-BPMSigPatch</v>
      </c>
      <c r="C1188" s="6">
        <v>1.0</v>
      </c>
      <c r="D1188" s="58" t="str">
        <f t="shared" si="1"/>
        <v>SI-19C3:DI-BPMSigPatch-1</v>
      </c>
      <c r="E1188" s="57" t="str">
        <f>Def_Locais_Racks_Trechos!$A$422</f>
        <v>SI-19C3</v>
      </c>
      <c r="F1188" s="58" t="str">
        <f t="array" ref="F1188">INDEX(Def_Locais_Racks_Trechos!$B$2:$B$1019, MATCH(E1188, Def_Locais_Racks_Trechos!$A$2:$A$1019, 0), 1)</f>
        <v>Túnel (Anel)</v>
      </c>
      <c r="G1188" s="59"/>
      <c r="H1188" s="59"/>
      <c r="I1188" s="59"/>
      <c r="J1188" s="59"/>
      <c r="K1188" s="59"/>
      <c r="L1188" s="59"/>
      <c r="M1188" s="59"/>
      <c r="N1188" s="59"/>
      <c r="O1188" s="59"/>
    </row>
    <row r="1189" ht="15.75" customHeight="1">
      <c r="A1189" s="57" t="str">
        <f>Def_SecSub!$A$422</f>
        <v>SI-19C3</v>
      </c>
      <c r="B1189" s="57" t="str">
        <f>Def_Equipamentos!$C$5</f>
        <v>DI-BPMSigPatch</v>
      </c>
      <c r="C1189" s="6">
        <v>2.0</v>
      </c>
      <c r="D1189" s="58" t="str">
        <f t="shared" si="1"/>
        <v>SI-19C3:DI-BPMSigPatch-2</v>
      </c>
      <c r="E1189" s="57" t="str">
        <f>Def_Locais_Racks_Trechos!$A$422</f>
        <v>SI-19C3</v>
      </c>
      <c r="F1189" s="58" t="str">
        <f t="array" ref="F1189">INDEX(Def_Locais_Racks_Trechos!$B$2:$B$1019, MATCH(E1189, Def_Locais_Racks_Trechos!$A$2:$A$1019, 0), 1)</f>
        <v>Túnel (Anel)</v>
      </c>
      <c r="G1189" s="59"/>
      <c r="H1189" s="59"/>
      <c r="I1189" s="59"/>
      <c r="J1189" s="59"/>
      <c r="K1189" s="59"/>
      <c r="L1189" s="59"/>
      <c r="M1189" s="59"/>
      <c r="N1189" s="59"/>
      <c r="O1189" s="59"/>
    </row>
    <row r="1190" ht="15.75" customHeight="1">
      <c r="A1190" s="57" t="str">
        <f>Def_SecSub!$A$423</f>
        <v>SI-19C4</v>
      </c>
      <c r="B1190" s="57" t="str">
        <f>Def_Equipamentos!$C$5</f>
        <v>DI-BPMSigPatch</v>
      </c>
      <c r="C1190" s="49"/>
      <c r="D1190" s="58" t="str">
        <f t="shared" si="1"/>
        <v>SI-19C4:DI-BPMSigPatch</v>
      </c>
      <c r="E1190" s="57" t="str">
        <f>Def_Locais_Racks_Trechos!$A$423</f>
        <v>SI-19C4</v>
      </c>
      <c r="F1190" s="58" t="str">
        <f t="array" ref="F1190">INDEX(Def_Locais_Racks_Trechos!$B$2:$B$1019, MATCH(E1190, Def_Locais_Racks_Trechos!$A$2:$A$1019, 0), 1)</f>
        <v>Túnel (Anel)</v>
      </c>
      <c r="G1190" s="59"/>
      <c r="H1190" s="59"/>
      <c r="I1190" s="59"/>
      <c r="J1190" s="59"/>
      <c r="K1190" s="59"/>
      <c r="L1190" s="59"/>
      <c r="M1190" s="59"/>
      <c r="N1190" s="59"/>
      <c r="O1190" s="59"/>
    </row>
    <row r="1191" ht="15.75" customHeight="1">
      <c r="A1191" s="57" t="str">
        <f>Def_SecSub!$A$424</f>
        <v>SI-19M1</v>
      </c>
      <c r="B1191" s="57" t="str">
        <f>Def_Equipamentos!$C$5</f>
        <v>DI-BPMSigPatch</v>
      </c>
      <c r="C1191" s="49"/>
      <c r="D1191" s="58" t="str">
        <f t="shared" si="1"/>
        <v>SI-19M1:DI-BPMSigPatch</v>
      </c>
      <c r="E1191" s="57" t="str">
        <f>Def_Locais_Racks_Trechos!$A$424</f>
        <v>SI-19M1</v>
      </c>
      <c r="F1191" s="58" t="str">
        <f t="array" ref="F1191">INDEX(Def_Locais_Racks_Trechos!$B$2:$B$1019, MATCH(E1191, Def_Locais_Racks_Trechos!$A$2:$A$1019, 0), 1)</f>
        <v>Túnel (Anel)</v>
      </c>
      <c r="G1191" s="59"/>
      <c r="H1191" s="59"/>
      <c r="I1191" s="59"/>
      <c r="J1191" s="59"/>
      <c r="K1191" s="59"/>
      <c r="L1191" s="59"/>
      <c r="M1191" s="59"/>
      <c r="N1191" s="59"/>
      <c r="O1191" s="59"/>
    </row>
    <row r="1192" ht="15.75" customHeight="1">
      <c r="A1192" s="57" t="str">
        <f>Def_SecSub!$A$425</f>
        <v>SI-19M2</v>
      </c>
      <c r="B1192" s="57" t="str">
        <f>Def_Equipamentos!$C$5</f>
        <v>DI-BPMSigPatch</v>
      </c>
      <c r="C1192" s="49"/>
      <c r="D1192" s="58" t="str">
        <f t="shared" si="1"/>
        <v>SI-19M2:DI-BPMSigPatch</v>
      </c>
      <c r="E1192" s="57" t="str">
        <f>Def_Locais_Racks_Trechos!$A$425</f>
        <v>SI-19M2</v>
      </c>
      <c r="F1192" s="58" t="str">
        <f t="array" ref="F1192">INDEX(Def_Locais_Racks_Trechos!$B$2:$B$1019, MATCH(E1192, Def_Locais_Racks_Trechos!$A$2:$A$1019, 0), 1)</f>
        <v>Túnel (Anel)</v>
      </c>
      <c r="G1192" s="59"/>
      <c r="H1192" s="59"/>
      <c r="I1192" s="59"/>
      <c r="J1192" s="59"/>
      <c r="K1192" s="59"/>
      <c r="L1192" s="59"/>
      <c r="M1192" s="59"/>
      <c r="N1192" s="59"/>
      <c r="O1192" s="59"/>
    </row>
    <row r="1193" ht="15.75" customHeight="1">
      <c r="A1193" s="57" t="str">
        <f>Def_SecSub!$A$426</f>
        <v>SI-20C1</v>
      </c>
      <c r="B1193" s="57" t="str">
        <f>Def_Equipamentos!$C$5</f>
        <v>DI-BPMSigPatch</v>
      </c>
      <c r="C1193" s="6">
        <v>1.0</v>
      </c>
      <c r="D1193" s="58" t="str">
        <f t="shared" si="1"/>
        <v>SI-20C1:DI-BPMSigPatch-1</v>
      </c>
      <c r="E1193" s="57" t="str">
        <f>Def_Locais_Racks_Trechos!$A$426</f>
        <v>SI-20C1</v>
      </c>
      <c r="F1193" s="58" t="str">
        <f t="array" ref="F1193">INDEX(Def_Locais_Racks_Trechos!$B$2:$B$1019, MATCH(E1193, Def_Locais_Racks_Trechos!$A$2:$A$1019, 0), 1)</f>
        <v>Túnel (Anel)</v>
      </c>
      <c r="G1193" s="59"/>
      <c r="H1193" s="59"/>
      <c r="I1193" s="59"/>
      <c r="J1193" s="59"/>
      <c r="K1193" s="59"/>
      <c r="L1193" s="59"/>
      <c r="M1193" s="59"/>
      <c r="N1193" s="59"/>
      <c r="O1193" s="59"/>
    </row>
    <row r="1194" ht="15.75" customHeight="1">
      <c r="A1194" s="57" t="str">
        <f>Def_SecSub!$A$426</f>
        <v>SI-20C1</v>
      </c>
      <c r="B1194" s="57" t="str">
        <f>Def_Equipamentos!$C$5</f>
        <v>DI-BPMSigPatch</v>
      </c>
      <c r="C1194" s="6">
        <v>2.0</v>
      </c>
      <c r="D1194" s="58" t="str">
        <f t="shared" si="1"/>
        <v>SI-20C1:DI-BPMSigPatch-2</v>
      </c>
      <c r="E1194" s="57" t="str">
        <f>Def_Locais_Racks_Trechos!$A$426</f>
        <v>SI-20C1</v>
      </c>
      <c r="F1194" s="58" t="str">
        <f t="array" ref="F1194">INDEX(Def_Locais_Racks_Trechos!$B$2:$B$1019, MATCH(E1194, Def_Locais_Racks_Trechos!$A$2:$A$1019, 0), 1)</f>
        <v>Túnel (Anel)</v>
      </c>
      <c r="G1194" s="59"/>
      <c r="H1194" s="59"/>
      <c r="I1194" s="59"/>
      <c r="J1194" s="59"/>
      <c r="K1194" s="59"/>
      <c r="L1194" s="59"/>
      <c r="M1194" s="59"/>
      <c r="N1194" s="59"/>
      <c r="O1194" s="59"/>
    </row>
    <row r="1195" ht="15.75" customHeight="1">
      <c r="A1195" s="57" t="str">
        <f>Def_SecSub!$A$427</f>
        <v>SI-20C2</v>
      </c>
      <c r="B1195" s="57" t="str">
        <f>Def_Equipamentos!$C$5</f>
        <v>DI-BPMSigPatch</v>
      </c>
      <c r="C1195" s="49"/>
      <c r="D1195" s="58" t="str">
        <f t="shared" si="1"/>
        <v>SI-20C2:DI-BPMSigPatch</v>
      </c>
      <c r="E1195" s="57" t="str">
        <f>Def_Locais_Racks_Trechos!$A$427</f>
        <v>SI-20C2</v>
      </c>
      <c r="F1195" s="58" t="str">
        <f t="array" ref="F1195">INDEX(Def_Locais_Racks_Trechos!$B$2:$B$1019, MATCH(E1195, Def_Locais_Racks_Trechos!$A$2:$A$1019, 0), 1)</f>
        <v>Túnel (Anel)</v>
      </c>
      <c r="G1195" s="59"/>
      <c r="H1195" s="59"/>
      <c r="I1195" s="59"/>
      <c r="J1195" s="59"/>
      <c r="K1195" s="59"/>
      <c r="L1195" s="59"/>
      <c r="M1195" s="59"/>
      <c r="N1195" s="59"/>
      <c r="O1195" s="59"/>
    </row>
    <row r="1196" ht="15.75" customHeight="1">
      <c r="A1196" s="57" t="str">
        <f>Def_SecSub!$A$428</f>
        <v>SI-20C3</v>
      </c>
      <c r="B1196" s="57" t="str">
        <f>Def_Equipamentos!$C$5</f>
        <v>DI-BPMSigPatch</v>
      </c>
      <c r="C1196" s="6">
        <v>1.0</v>
      </c>
      <c r="D1196" s="58" t="str">
        <f t="shared" si="1"/>
        <v>SI-20C3:DI-BPMSigPatch-1</v>
      </c>
      <c r="E1196" s="57" t="str">
        <f>Def_Locais_Racks_Trechos!$A$428</f>
        <v>SI-20C3</v>
      </c>
      <c r="F1196" s="58" t="str">
        <f t="array" ref="F1196">INDEX(Def_Locais_Racks_Trechos!$B$2:$B$1019, MATCH(E1196, Def_Locais_Racks_Trechos!$A$2:$A$1019, 0), 1)</f>
        <v>Túnel (Anel)</v>
      </c>
      <c r="G1196" s="59"/>
      <c r="H1196" s="59"/>
      <c r="I1196" s="59"/>
      <c r="J1196" s="59"/>
      <c r="K1196" s="59"/>
      <c r="L1196" s="59"/>
      <c r="M1196" s="59"/>
      <c r="N1196" s="59"/>
      <c r="O1196" s="59"/>
    </row>
    <row r="1197" ht="15.75" customHeight="1">
      <c r="A1197" s="57" t="str">
        <f>Def_SecSub!$A$428</f>
        <v>SI-20C3</v>
      </c>
      <c r="B1197" s="57" t="str">
        <f>Def_Equipamentos!$C$5</f>
        <v>DI-BPMSigPatch</v>
      </c>
      <c r="C1197" s="6">
        <v>2.0</v>
      </c>
      <c r="D1197" s="58" t="str">
        <f t="shared" si="1"/>
        <v>SI-20C3:DI-BPMSigPatch-2</v>
      </c>
      <c r="E1197" s="57" t="str">
        <f>Def_Locais_Racks_Trechos!$A$428</f>
        <v>SI-20C3</v>
      </c>
      <c r="F1197" s="58" t="str">
        <f t="array" ref="F1197">INDEX(Def_Locais_Racks_Trechos!$B$2:$B$1019, MATCH(E1197, Def_Locais_Racks_Trechos!$A$2:$A$1019, 0), 1)</f>
        <v>Túnel (Anel)</v>
      </c>
      <c r="G1197" s="59"/>
      <c r="H1197" s="59"/>
      <c r="I1197" s="59"/>
      <c r="J1197" s="59"/>
      <c r="K1197" s="59"/>
      <c r="L1197" s="59"/>
      <c r="M1197" s="59"/>
      <c r="N1197" s="59"/>
      <c r="O1197" s="59"/>
    </row>
    <row r="1198" ht="15.75" customHeight="1">
      <c r="A1198" s="57" t="str">
        <f>Def_SecSub!$A$429</f>
        <v>SI-20C4</v>
      </c>
      <c r="B1198" s="57" t="str">
        <f>Def_Equipamentos!$C$5</f>
        <v>DI-BPMSigPatch</v>
      </c>
      <c r="C1198" s="49"/>
      <c r="D1198" s="58" t="str">
        <f t="shared" si="1"/>
        <v>SI-20C4:DI-BPMSigPatch</v>
      </c>
      <c r="E1198" s="57" t="str">
        <f>Def_Locais_Racks_Trechos!$A$429</f>
        <v>SI-20C4</v>
      </c>
      <c r="F1198" s="58" t="str">
        <f t="array" ref="F1198">INDEX(Def_Locais_Racks_Trechos!$B$2:$B$1019, MATCH(E1198, Def_Locais_Racks_Trechos!$A$2:$A$1019, 0), 1)</f>
        <v>Túnel (Anel)</v>
      </c>
      <c r="G1198" s="59"/>
      <c r="H1198" s="59"/>
      <c r="I1198" s="59"/>
      <c r="J1198" s="59"/>
      <c r="K1198" s="59"/>
      <c r="L1198" s="59"/>
      <c r="M1198" s="59"/>
      <c r="N1198" s="59"/>
      <c r="O1198" s="59"/>
    </row>
    <row r="1199" ht="15.75" customHeight="1">
      <c r="A1199" s="57" t="str">
        <f>Def_SecSub!$A$430</f>
        <v>SI-20M1</v>
      </c>
      <c r="B1199" s="57" t="str">
        <f>Def_Equipamentos!$C$5</f>
        <v>DI-BPMSigPatch</v>
      </c>
      <c r="C1199" s="49"/>
      <c r="D1199" s="58" t="str">
        <f t="shared" si="1"/>
        <v>SI-20M1:DI-BPMSigPatch</v>
      </c>
      <c r="E1199" s="57" t="str">
        <f>Def_Locais_Racks_Trechos!$A$430</f>
        <v>SI-20M1</v>
      </c>
      <c r="F1199" s="58" t="str">
        <f t="array" ref="F1199">INDEX(Def_Locais_Racks_Trechos!$B$2:$B$1019, MATCH(E1199, Def_Locais_Racks_Trechos!$A$2:$A$1019, 0), 1)</f>
        <v>Túnel (Anel)</v>
      </c>
      <c r="G1199" s="59"/>
      <c r="H1199" s="59"/>
      <c r="I1199" s="59"/>
      <c r="J1199" s="59"/>
      <c r="K1199" s="59"/>
      <c r="L1199" s="59"/>
      <c r="M1199" s="59"/>
      <c r="N1199" s="59"/>
      <c r="O1199" s="59"/>
    </row>
    <row r="1200" ht="15.75" customHeight="1">
      <c r="A1200" s="57" t="str">
        <f>Def_SecSub!$A$431</f>
        <v>SI-20M2</v>
      </c>
      <c r="B1200" s="57" t="str">
        <f>Def_Equipamentos!$C$5</f>
        <v>DI-BPMSigPatch</v>
      </c>
      <c r="C1200" s="49"/>
      <c r="D1200" s="58" t="str">
        <f t="shared" si="1"/>
        <v>SI-20M2:DI-BPMSigPatch</v>
      </c>
      <c r="E1200" s="57" t="str">
        <f>Def_Locais_Racks_Trechos!$A$431</f>
        <v>SI-20M2</v>
      </c>
      <c r="F1200" s="58" t="str">
        <f t="array" ref="F1200">INDEX(Def_Locais_Racks_Trechos!$B$2:$B$1019, MATCH(E1200, Def_Locais_Racks_Trechos!$A$2:$A$1019, 0), 1)</f>
        <v>Túnel (Anel)</v>
      </c>
      <c r="G1200" s="59"/>
      <c r="H1200" s="59"/>
      <c r="I1200" s="59"/>
      <c r="J1200" s="59"/>
      <c r="K1200" s="59"/>
      <c r="L1200" s="59"/>
      <c r="M1200" s="59"/>
      <c r="N1200" s="59"/>
      <c r="O1200" s="59"/>
    </row>
    <row r="1201" ht="15.75" customHeight="1">
      <c r="A1201" s="57" t="str">
        <f>Def_SecSub!$A$432</f>
        <v>SI-01SA</v>
      </c>
      <c r="B1201" s="57" t="str">
        <f>Def_Equipamentos!$C$5</f>
        <v>DI-BPMSigPatch</v>
      </c>
      <c r="C1201" s="6">
        <v>1.0</v>
      </c>
      <c r="D1201" s="58" t="str">
        <f t="shared" si="1"/>
        <v>SI-01SA:DI-BPMSigPatch-1</v>
      </c>
      <c r="E1201" s="57" t="str">
        <f>Def_Locais_Racks_Trechos!$A$432</f>
        <v>SI-01SA</v>
      </c>
      <c r="F1201" s="58" t="str">
        <f t="array" ref="F1201">INDEX(Def_Locais_Racks_Trechos!$B$2:$B$1019, MATCH(E1201, Def_Locais_Racks_Trechos!$A$2:$A$1019, 0), 1)</f>
        <v>Túnel (Anel)</v>
      </c>
      <c r="G1201" s="59"/>
      <c r="H1201" s="59"/>
      <c r="I1201" s="59"/>
      <c r="J1201" s="59"/>
      <c r="K1201" s="59"/>
      <c r="L1201" s="59"/>
      <c r="M1201" s="59"/>
      <c r="N1201" s="59"/>
      <c r="O1201" s="59"/>
    </row>
    <row r="1202" ht="15.75" customHeight="1">
      <c r="A1202" s="57" t="str">
        <f>Def_SecSub!$A$432</f>
        <v>SI-01SA</v>
      </c>
      <c r="B1202" s="57" t="str">
        <f>Def_Equipamentos!$C$5</f>
        <v>DI-BPMSigPatch</v>
      </c>
      <c r="C1202" s="6">
        <v>2.0</v>
      </c>
      <c r="D1202" s="58" t="str">
        <f t="shared" si="1"/>
        <v>SI-01SA:DI-BPMSigPatch-2</v>
      </c>
      <c r="E1202" s="57" t="str">
        <f>Def_Locais_Racks_Trechos!$A$432</f>
        <v>SI-01SA</v>
      </c>
      <c r="F1202" s="58" t="str">
        <f t="array" ref="F1202">INDEX(Def_Locais_Racks_Trechos!$B$2:$B$1019, MATCH(E1202, Def_Locais_Racks_Trechos!$A$2:$A$1019, 0), 1)</f>
        <v>Túnel (Anel)</v>
      </c>
      <c r="G1202" s="59"/>
      <c r="H1202" s="59"/>
      <c r="I1202" s="59"/>
      <c r="J1202" s="59"/>
      <c r="K1202" s="59"/>
      <c r="L1202" s="59"/>
      <c r="M1202" s="59"/>
      <c r="N1202" s="59"/>
      <c r="O1202" s="59"/>
    </row>
    <row r="1203" ht="15.75" customHeight="1">
      <c r="A1203" s="57" t="str">
        <f>Def_SecSub!$A$433</f>
        <v>SI-02SB</v>
      </c>
      <c r="B1203" s="57" t="str">
        <f>Def_Equipamentos!$C$5</f>
        <v>DI-BPMSigPatch</v>
      </c>
      <c r="C1203" s="6">
        <v>1.0</v>
      </c>
      <c r="D1203" s="58" t="str">
        <f t="shared" si="1"/>
        <v>SI-02SB:DI-BPMSigPatch-1</v>
      </c>
      <c r="E1203" s="57" t="str">
        <f>Def_Locais_Racks_Trechos!$A$433</f>
        <v>SI-02SB</v>
      </c>
      <c r="F1203" s="58" t="str">
        <f t="array" ref="F1203">INDEX(Def_Locais_Racks_Trechos!$B$2:$B$1019, MATCH(E1203, Def_Locais_Racks_Trechos!$A$2:$A$1019, 0), 1)</f>
        <v>Túnel (Anel)</v>
      </c>
      <c r="G1203" s="59"/>
      <c r="H1203" s="59"/>
      <c r="I1203" s="59"/>
      <c r="J1203" s="59"/>
      <c r="K1203" s="59"/>
      <c r="L1203" s="59"/>
      <c r="M1203" s="59"/>
      <c r="N1203" s="59"/>
      <c r="O1203" s="59"/>
    </row>
    <row r="1204" ht="15.75" customHeight="1">
      <c r="A1204" s="57" t="str">
        <f>Def_SecSub!$A$433</f>
        <v>SI-02SB</v>
      </c>
      <c r="B1204" s="57" t="str">
        <f>Def_Equipamentos!$C$5</f>
        <v>DI-BPMSigPatch</v>
      </c>
      <c r="C1204" s="6">
        <v>2.0</v>
      </c>
      <c r="D1204" s="58" t="str">
        <f t="shared" si="1"/>
        <v>SI-02SB:DI-BPMSigPatch-2</v>
      </c>
      <c r="E1204" s="57" t="str">
        <f>Def_Locais_Racks_Trechos!$A$433</f>
        <v>SI-02SB</v>
      </c>
      <c r="F1204" s="58" t="str">
        <f t="array" ref="F1204">INDEX(Def_Locais_Racks_Trechos!$B$2:$B$1019, MATCH(E1204, Def_Locais_Racks_Trechos!$A$2:$A$1019, 0), 1)</f>
        <v>Túnel (Anel)</v>
      </c>
      <c r="G1204" s="59"/>
      <c r="H1204" s="59"/>
      <c r="I1204" s="59"/>
      <c r="J1204" s="59"/>
      <c r="K1204" s="59"/>
      <c r="L1204" s="59"/>
      <c r="M1204" s="59"/>
      <c r="N1204" s="59"/>
      <c r="O1204" s="59"/>
    </row>
    <row r="1205" ht="15.75" customHeight="1">
      <c r="A1205" s="57" t="str">
        <f>Def_SecSub!$A$434</f>
        <v>SI-03SP</v>
      </c>
      <c r="B1205" s="57" t="str">
        <f>Def_Equipamentos!$C$5</f>
        <v>DI-BPMSigPatch</v>
      </c>
      <c r="C1205" s="6">
        <v>1.0</v>
      </c>
      <c r="D1205" s="58" t="str">
        <f t="shared" si="1"/>
        <v>SI-03SP:DI-BPMSigPatch-1</v>
      </c>
      <c r="E1205" s="57" t="str">
        <f>Def_Locais_Racks_Trechos!$A$434</f>
        <v>SI-03SP</v>
      </c>
      <c r="F1205" s="58" t="str">
        <f t="array" ref="F1205">INDEX(Def_Locais_Racks_Trechos!$B$2:$B$1019, MATCH(E1205, Def_Locais_Racks_Trechos!$A$2:$A$1019, 0), 1)</f>
        <v>Túnel (Anel)</v>
      </c>
      <c r="G1205" s="59"/>
      <c r="H1205" s="59"/>
      <c r="I1205" s="59"/>
      <c r="J1205" s="59"/>
      <c r="K1205" s="59"/>
      <c r="L1205" s="59"/>
      <c r="M1205" s="59"/>
      <c r="N1205" s="59"/>
      <c r="O1205" s="59"/>
    </row>
    <row r="1206" ht="15.75" customHeight="1">
      <c r="A1206" s="57" t="str">
        <f>Def_SecSub!$A$434</f>
        <v>SI-03SP</v>
      </c>
      <c r="B1206" s="57" t="str">
        <f>Def_Equipamentos!$C$5</f>
        <v>DI-BPMSigPatch</v>
      </c>
      <c r="C1206" s="6">
        <v>2.0</v>
      </c>
      <c r="D1206" s="58" t="str">
        <f t="shared" si="1"/>
        <v>SI-03SP:DI-BPMSigPatch-2</v>
      </c>
      <c r="E1206" s="57" t="str">
        <f>Def_Locais_Racks_Trechos!$A$434</f>
        <v>SI-03SP</v>
      </c>
      <c r="F1206" s="58" t="str">
        <f t="array" ref="F1206">INDEX(Def_Locais_Racks_Trechos!$B$2:$B$1019, MATCH(E1206, Def_Locais_Racks_Trechos!$A$2:$A$1019, 0), 1)</f>
        <v>Túnel (Anel)</v>
      </c>
      <c r="G1206" s="59"/>
      <c r="H1206" s="59"/>
      <c r="I1206" s="59"/>
      <c r="J1206" s="59"/>
      <c r="K1206" s="59"/>
      <c r="L1206" s="59"/>
      <c r="M1206" s="59"/>
      <c r="N1206" s="59"/>
      <c r="O1206" s="59"/>
    </row>
    <row r="1207" ht="15.75" customHeight="1">
      <c r="A1207" s="57" t="str">
        <f>Def_SecSub!$A$435</f>
        <v>SI-04SB</v>
      </c>
      <c r="B1207" s="57" t="str">
        <f>Def_Equipamentos!$C$5</f>
        <v>DI-BPMSigPatch</v>
      </c>
      <c r="C1207" s="6">
        <v>1.0</v>
      </c>
      <c r="D1207" s="58" t="str">
        <f t="shared" si="1"/>
        <v>SI-04SB:DI-BPMSigPatch-1</v>
      </c>
      <c r="E1207" s="57" t="str">
        <f>Def_Locais_Racks_Trechos!$A$435</f>
        <v>SI-04SB</v>
      </c>
      <c r="F1207" s="58" t="str">
        <f t="array" ref="F1207">INDEX(Def_Locais_Racks_Trechos!$B$2:$B$1019, MATCH(E1207, Def_Locais_Racks_Trechos!$A$2:$A$1019, 0), 1)</f>
        <v>Túnel (Anel)</v>
      </c>
      <c r="G1207" s="59"/>
      <c r="H1207" s="59"/>
      <c r="I1207" s="59"/>
      <c r="J1207" s="59"/>
      <c r="K1207" s="59"/>
      <c r="L1207" s="59"/>
      <c r="M1207" s="59"/>
      <c r="N1207" s="59"/>
      <c r="O1207" s="59"/>
    </row>
    <row r="1208" ht="15.75" customHeight="1">
      <c r="A1208" s="57" t="str">
        <f>Def_SecSub!$A$435</f>
        <v>SI-04SB</v>
      </c>
      <c r="B1208" s="57" t="str">
        <f>Def_Equipamentos!$C$5</f>
        <v>DI-BPMSigPatch</v>
      </c>
      <c r="C1208" s="6">
        <v>2.0</v>
      </c>
      <c r="D1208" s="58" t="str">
        <f t="shared" si="1"/>
        <v>SI-04SB:DI-BPMSigPatch-2</v>
      </c>
      <c r="E1208" s="57" t="str">
        <f>Def_Locais_Racks_Trechos!$A$435</f>
        <v>SI-04SB</v>
      </c>
      <c r="F1208" s="58" t="str">
        <f t="array" ref="F1208">INDEX(Def_Locais_Racks_Trechos!$B$2:$B$1019, MATCH(E1208, Def_Locais_Racks_Trechos!$A$2:$A$1019, 0), 1)</f>
        <v>Túnel (Anel)</v>
      </c>
      <c r="G1208" s="59"/>
      <c r="H1208" s="59"/>
      <c r="I1208" s="59"/>
      <c r="J1208" s="59"/>
      <c r="K1208" s="59"/>
      <c r="L1208" s="59"/>
      <c r="M1208" s="59"/>
      <c r="N1208" s="59"/>
      <c r="O1208" s="59"/>
    </row>
    <row r="1209" ht="15.75" customHeight="1">
      <c r="A1209" s="57" t="str">
        <f>Def_SecSub!$A$436</f>
        <v>SI-05SA</v>
      </c>
      <c r="B1209" s="57" t="str">
        <f>Def_Equipamentos!$C$5</f>
        <v>DI-BPMSigPatch</v>
      </c>
      <c r="C1209" s="6">
        <v>1.0</v>
      </c>
      <c r="D1209" s="58" t="str">
        <f t="shared" si="1"/>
        <v>SI-05SA:DI-BPMSigPatch-1</v>
      </c>
      <c r="E1209" s="57" t="str">
        <f>Def_Locais_Racks_Trechos!$A$436</f>
        <v>SI-05SA</v>
      </c>
      <c r="F1209" s="58" t="str">
        <f t="array" ref="F1209">INDEX(Def_Locais_Racks_Trechos!$B$2:$B$1019, MATCH(E1209, Def_Locais_Racks_Trechos!$A$2:$A$1019, 0), 1)</f>
        <v>Túnel (Anel)</v>
      </c>
      <c r="G1209" s="59"/>
      <c r="H1209" s="59"/>
      <c r="I1209" s="59"/>
      <c r="J1209" s="59"/>
      <c r="K1209" s="59"/>
      <c r="L1209" s="59"/>
      <c r="M1209" s="59"/>
      <c r="N1209" s="59"/>
      <c r="O1209" s="59"/>
    </row>
    <row r="1210" ht="15.75" customHeight="1">
      <c r="A1210" s="57" t="str">
        <f>Def_SecSub!$A$436</f>
        <v>SI-05SA</v>
      </c>
      <c r="B1210" s="57" t="str">
        <f>Def_Equipamentos!$C$5</f>
        <v>DI-BPMSigPatch</v>
      </c>
      <c r="C1210" s="6">
        <v>2.0</v>
      </c>
      <c r="D1210" s="58" t="str">
        <f t="shared" si="1"/>
        <v>SI-05SA:DI-BPMSigPatch-2</v>
      </c>
      <c r="E1210" s="57" t="str">
        <f>Def_Locais_Racks_Trechos!$A$436</f>
        <v>SI-05SA</v>
      </c>
      <c r="F1210" s="58" t="str">
        <f t="array" ref="F1210">INDEX(Def_Locais_Racks_Trechos!$B$2:$B$1019, MATCH(E1210, Def_Locais_Racks_Trechos!$A$2:$A$1019, 0), 1)</f>
        <v>Túnel (Anel)</v>
      </c>
      <c r="G1210" s="59"/>
      <c r="H1210" s="59"/>
      <c r="I1210" s="59"/>
      <c r="J1210" s="59"/>
      <c r="K1210" s="59"/>
      <c r="L1210" s="59"/>
      <c r="M1210" s="59"/>
      <c r="N1210" s="59"/>
      <c r="O1210" s="59"/>
    </row>
    <row r="1211" ht="15.75" customHeight="1">
      <c r="A1211" s="57" t="str">
        <f>Def_SecSub!$A$437</f>
        <v>SI-06SB</v>
      </c>
      <c r="B1211" s="57" t="str">
        <f>Def_Equipamentos!$C$5</f>
        <v>DI-BPMSigPatch</v>
      </c>
      <c r="C1211" s="6">
        <v>1.0</v>
      </c>
      <c r="D1211" s="58" t="str">
        <f t="shared" si="1"/>
        <v>SI-06SB:DI-BPMSigPatch-1</v>
      </c>
      <c r="E1211" s="57" t="str">
        <f>Def_Locais_Racks_Trechos!$A$437</f>
        <v>SI-06SB</v>
      </c>
      <c r="F1211" s="58" t="str">
        <f t="array" ref="F1211">INDEX(Def_Locais_Racks_Trechos!$B$2:$B$1019, MATCH(E1211, Def_Locais_Racks_Trechos!$A$2:$A$1019, 0), 1)</f>
        <v>Túnel (Anel)</v>
      </c>
      <c r="G1211" s="59"/>
      <c r="H1211" s="59"/>
      <c r="I1211" s="59"/>
      <c r="J1211" s="59"/>
      <c r="K1211" s="59"/>
      <c r="L1211" s="59"/>
      <c r="M1211" s="59"/>
      <c r="N1211" s="59"/>
      <c r="O1211" s="59"/>
    </row>
    <row r="1212" ht="15.75" customHeight="1">
      <c r="A1212" s="57" t="str">
        <f>Def_SecSub!$A$437</f>
        <v>SI-06SB</v>
      </c>
      <c r="B1212" s="57" t="str">
        <f>Def_Equipamentos!$C$5</f>
        <v>DI-BPMSigPatch</v>
      </c>
      <c r="C1212" s="6">
        <v>2.0</v>
      </c>
      <c r="D1212" s="58" t="str">
        <f t="shared" si="1"/>
        <v>SI-06SB:DI-BPMSigPatch-2</v>
      </c>
      <c r="E1212" s="57" t="str">
        <f>Def_Locais_Racks_Trechos!$A$437</f>
        <v>SI-06SB</v>
      </c>
      <c r="F1212" s="58" t="str">
        <f t="array" ref="F1212">INDEX(Def_Locais_Racks_Trechos!$B$2:$B$1019, MATCH(E1212, Def_Locais_Racks_Trechos!$A$2:$A$1019, 0), 1)</f>
        <v>Túnel (Anel)</v>
      </c>
      <c r="G1212" s="59"/>
      <c r="H1212" s="59"/>
      <c r="I1212" s="59"/>
      <c r="J1212" s="59"/>
      <c r="K1212" s="59"/>
      <c r="L1212" s="59"/>
      <c r="M1212" s="59"/>
      <c r="N1212" s="59"/>
      <c r="O1212" s="59"/>
    </row>
    <row r="1213" ht="15.75" customHeight="1">
      <c r="A1213" s="57" t="str">
        <f>Def_SecSub!$A$438</f>
        <v>SI-07SP</v>
      </c>
      <c r="B1213" s="57" t="str">
        <f>Def_Equipamentos!$C$5</f>
        <v>DI-BPMSigPatch</v>
      </c>
      <c r="C1213" s="6">
        <v>1.0</v>
      </c>
      <c r="D1213" s="58" t="str">
        <f t="shared" si="1"/>
        <v>SI-07SP:DI-BPMSigPatch-1</v>
      </c>
      <c r="E1213" s="57" t="str">
        <f>Def_Locais_Racks_Trechos!$A$438</f>
        <v>SI-07SP</v>
      </c>
      <c r="F1213" s="58" t="str">
        <f t="array" ref="F1213">INDEX(Def_Locais_Racks_Trechos!$B$2:$B$1019, MATCH(E1213, Def_Locais_Racks_Trechos!$A$2:$A$1019, 0), 1)</f>
        <v>Túnel (Anel)</v>
      </c>
      <c r="G1213" s="59"/>
      <c r="H1213" s="59"/>
      <c r="I1213" s="59"/>
      <c r="J1213" s="59"/>
      <c r="K1213" s="59"/>
      <c r="L1213" s="59"/>
      <c r="M1213" s="59"/>
      <c r="N1213" s="59"/>
      <c r="O1213" s="59"/>
    </row>
    <row r="1214" ht="15.75" customHeight="1">
      <c r="A1214" s="57" t="str">
        <f>Def_SecSub!$A$438</f>
        <v>SI-07SP</v>
      </c>
      <c r="B1214" s="57" t="str">
        <f>Def_Equipamentos!$C$5</f>
        <v>DI-BPMSigPatch</v>
      </c>
      <c r="C1214" s="6">
        <v>2.0</v>
      </c>
      <c r="D1214" s="58" t="str">
        <f t="shared" si="1"/>
        <v>SI-07SP:DI-BPMSigPatch-2</v>
      </c>
      <c r="E1214" s="57" t="str">
        <f>Def_Locais_Racks_Trechos!$A$438</f>
        <v>SI-07SP</v>
      </c>
      <c r="F1214" s="58" t="str">
        <f t="array" ref="F1214">INDEX(Def_Locais_Racks_Trechos!$B$2:$B$1019, MATCH(E1214, Def_Locais_Racks_Trechos!$A$2:$A$1019, 0), 1)</f>
        <v>Túnel (Anel)</v>
      </c>
      <c r="G1214" s="59"/>
      <c r="H1214" s="59"/>
      <c r="I1214" s="59"/>
      <c r="J1214" s="59"/>
      <c r="K1214" s="59"/>
      <c r="L1214" s="59"/>
      <c r="M1214" s="59"/>
      <c r="N1214" s="59"/>
      <c r="O1214" s="59"/>
    </row>
    <row r="1215" ht="15.75" customHeight="1">
      <c r="A1215" s="57" t="str">
        <f>Def_SecSub!$A$439</f>
        <v>SI-08SB</v>
      </c>
      <c r="B1215" s="57" t="str">
        <f>Def_Equipamentos!$C$5</f>
        <v>DI-BPMSigPatch</v>
      </c>
      <c r="C1215" s="6">
        <v>1.0</v>
      </c>
      <c r="D1215" s="58" t="str">
        <f t="shared" si="1"/>
        <v>SI-08SB:DI-BPMSigPatch-1</v>
      </c>
      <c r="E1215" s="57" t="str">
        <f>Def_Locais_Racks_Trechos!$A$439</f>
        <v>SI-08SB</v>
      </c>
      <c r="F1215" s="58" t="str">
        <f t="array" ref="F1215">INDEX(Def_Locais_Racks_Trechos!$B$2:$B$1019, MATCH(E1215, Def_Locais_Racks_Trechos!$A$2:$A$1019, 0), 1)</f>
        <v>Túnel (Anel)</v>
      </c>
      <c r="G1215" s="59"/>
      <c r="H1215" s="59"/>
      <c r="I1215" s="59"/>
      <c r="J1215" s="59"/>
      <c r="K1215" s="59"/>
      <c r="L1215" s="59"/>
      <c r="M1215" s="59"/>
      <c r="N1215" s="59"/>
      <c r="O1215" s="59"/>
    </row>
    <row r="1216" ht="15.75" customHeight="1">
      <c r="A1216" s="57" t="str">
        <f>Def_SecSub!$A$439</f>
        <v>SI-08SB</v>
      </c>
      <c r="B1216" s="57" t="str">
        <f>Def_Equipamentos!$C$5</f>
        <v>DI-BPMSigPatch</v>
      </c>
      <c r="C1216" s="6">
        <v>2.0</v>
      </c>
      <c r="D1216" s="58" t="str">
        <f t="shared" si="1"/>
        <v>SI-08SB:DI-BPMSigPatch-2</v>
      </c>
      <c r="E1216" s="57" t="str">
        <f>Def_Locais_Racks_Trechos!$A$439</f>
        <v>SI-08SB</v>
      </c>
      <c r="F1216" s="58" t="str">
        <f t="array" ref="F1216">INDEX(Def_Locais_Racks_Trechos!$B$2:$B$1019, MATCH(E1216, Def_Locais_Racks_Trechos!$A$2:$A$1019, 0), 1)</f>
        <v>Túnel (Anel)</v>
      </c>
      <c r="G1216" s="59"/>
      <c r="H1216" s="59"/>
      <c r="I1216" s="59"/>
      <c r="J1216" s="59"/>
      <c r="K1216" s="59"/>
      <c r="L1216" s="59"/>
      <c r="M1216" s="59"/>
      <c r="N1216" s="59"/>
      <c r="O1216" s="59"/>
    </row>
    <row r="1217" ht="15.75" customHeight="1">
      <c r="A1217" s="57" t="str">
        <f>Def_SecSub!$A$440</f>
        <v>SI-09SA</v>
      </c>
      <c r="B1217" s="57" t="str">
        <f>Def_Equipamentos!$C$5</f>
        <v>DI-BPMSigPatch</v>
      </c>
      <c r="C1217" s="6">
        <v>1.0</v>
      </c>
      <c r="D1217" s="58" t="str">
        <f t="shared" si="1"/>
        <v>SI-09SA:DI-BPMSigPatch-1</v>
      </c>
      <c r="E1217" s="57" t="str">
        <f>Def_Locais_Racks_Trechos!$A$440</f>
        <v>SI-09SA</v>
      </c>
      <c r="F1217" s="58" t="str">
        <f t="array" ref="F1217">INDEX(Def_Locais_Racks_Trechos!$B$2:$B$1019, MATCH(E1217, Def_Locais_Racks_Trechos!$A$2:$A$1019, 0), 1)</f>
        <v>Túnel (Anel)</v>
      </c>
      <c r="G1217" s="59"/>
      <c r="H1217" s="59"/>
      <c r="I1217" s="59"/>
      <c r="J1217" s="59"/>
      <c r="K1217" s="59"/>
      <c r="L1217" s="59"/>
      <c r="M1217" s="59"/>
      <c r="N1217" s="59"/>
      <c r="O1217" s="59"/>
    </row>
    <row r="1218" ht="15.75" customHeight="1">
      <c r="A1218" s="57" t="str">
        <f>Def_SecSub!$A$440</f>
        <v>SI-09SA</v>
      </c>
      <c r="B1218" s="57" t="str">
        <f>Def_Equipamentos!$C$5</f>
        <v>DI-BPMSigPatch</v>
      </c>
      <c r="C1218" s="6">
        <v>2.0</v>
      </c>
      <c r="D1218" s="58" t="str">
        <f t="shared" si="1"/>
        <v>SI-09SA:DI-BPMSigPatch-2</v>
      </c>
      <c r="E1218" s="57" t="str">
        <f>Def_Locais_Racks_Trechos!$A$440</f>
        <v>SI-09SA</v>
      </c>
      <c r="F1218" s="58" t="str">
        <f t="array" ref="F1218">INDEX(Def_Locais_Racks_Trechos!$B$2:$B$1019, MATCH(E1218, Def_Locais_Racks_Trechos!$A$2:$A$1019, 0), 1)</f>
        <v>Túnel (Anel)</v>
      </c>
      <c r="G1218" s="59"/>
      <c r="H1218" s="59"/>
      <c r="I1218" s="59"/>
      <c r="J1218" s="59"/>
      <c r="K1218" s="59"/>
      <c r="L1218" s="59"/>
      <c r="M1218" s="59"/>
      <c r="N1218" s="59"/>
      <c r="O1218" s="59"/>
    </row>
    <row r="1219" ht="15.75" customHeight="1">
      <c r="A1219" s="57" t="str">
        <f>Def_SecSub!$A$441</f>
        <v>SI-10SB</v>
      </c>
      <c r="B1219" s="57" t="str">
        <f>Def_Equipamentos!$C$5</f>
        <v>DI-BPMSigPatch</v>
      </c>
      <c r="C1219" s="6">
        <v>1.0</v>
      </c>
      <c r="D1219" s="58" t="str">
        <f t="shared" si="1"/>
        <v>SI-10SB:DI-BPMSigPatch-1</v>
      </c>
      <c r="E1219" s="57" t="str">
        <f>Def_Locais_Racks_Trechos!$A$441</f>
        <v>SI-10SB</v>
      </c>
      <c r="F1219" s="58" t="str">
        <f t="array" ref="F1219">INDEX(Def_Locais_Racks_Trechos!$B$2:$B$1019, MATCH(E1219, Def_Locais_Racks_Trechos!$A$2:$A$1019, 0), 1)</f>
        <v>Túnel (Anel)</v>
      </c>
      <c r="G1219" s="59"/>
      <c r="H1219" s="59"/>
      <c r="I1219" s="59"/>
      <c r="J1219" s="59"/>
      <c r="K1219" s="59"/>
      <c r="L1219" s="59"/>
      <c r="M1219" s="59"/>
      <c r="N1219" s="59"/>
      <c r="O1219" s="59"/>
    </row>
    <row r="1220" ht="15.75" customHeight="1">
      <c r="A1220" s="57" t="str">
        <f>Def_SecSub!$A$441</f>
        <v>SI-10SB</v>
      </c>
      <c r="B1220" s="57" t="str">
        <f>Def_Equipamentos!$C$5</f>
        <v>DI-BPMSigPatch</v>
      </c>
      <c r="C1220" s="6">
        <v>2.0</v>
      </c>
      <c r="D1220" s="58" t="str">
        <f t="shared" si="1"/>
        <v>SI-10SB:DI-BPMSigPatch-2</v>
      </c>
      <c r="E1220" s="57" t="str">
        <f>Def_Locais_Racks_Trechos!$A$441</f>
        <v>SI-10SB</v>
      </c>
      <c r="F1220" s="58" t="str">
        <f t="array" ref="F1220">INDEX(Def_Locais_Racks_Trechos!$B$2:$B$1019, MATCH(E1220, Def_Locais_Racks_Trechos!$A$2:$A$1019, 0), 1)</f>
        <v>Túnel (Anel)</v>
      </c>
      <c r="G1220" s="59"/>
      <c r="H1220" s="59"/>
      <c r="I1220" s="59"/>
      <c r="J1220" s="59"/>
      <c r="K1220" s="59"/>
      <c r="L1220" s="59"/>
      <c r="M1220" s="59"/>
      <c r="N1220" s="59"/>
      <c r="O1220" s="59"/>
    </row>
    <row r="1221" ht="15.75" customHeight="1">
      <c r="A1221" s="57" t="str">
        <f>Def_SecSub!$A$442</f>
        <v>SI-11SP</v>
      </c>
      <c r="B1221" s="57" t="str">
        <f>Def_Equipamentos!$C$5</f>
        <v>DI-BPMSigPatch</v>
      </c>
      <c r="C1221" s="6">
        <v>1.0</v>
      </c>
      <c r="D1221" s="58" t="str">
        <f t="shared" si="1"/>
        <v>SI-11SP:DI-BPMSigPatch-1</v>
      </c>
      <c r="E1221" s="57" t="str">
        <f>Def_Locais_Racks_Trechos!$A$442</f>
        <v>SI-11SP</v>
      </c>
      <c r="F1221" s="58" t="str">
        <f t="array" ref="F1221">INDEX(Def_Locais_Racks_Trechos!$B$2:$B$1019, MATCH(E1221, Def_Locais_Racks_Trechos!$A$2:$A$1019, 0), 1)</f>
        <v>Túnel (Anel)</v>
      </c>
      <c r="G1221" s="59"/>
      <c r="H1221" s="59"/>
      <c r="I1221" s="59"/>
      <c r="J1221" s="59"/>
      <c r="K1221" s="59"/>
      <c r="L1221" s="59"/>
      <c r="M1221" s="59"/>
      <c r="N1221" s="59"/>
      <c r="O1221" s="59"/>
    </row>
    <row r="1222" ht="15.75" customHeight="1">
      <c r="A1222" s="57" t="str">
        <f>Def_SecSub!$A$442</f>
        <v>SI-11SP</v>
      </c>
      <c r="B1222" s="57" t="str">
        <f>Def_Equipamentos!$C$5</f>
        <v>DI-BPMSigPatch</v>
      </c>
      <c r="C1222" s="6">
        <v>2.0</v>
      </c>
      <c r="D1222" s="58" t="str">
        <f t="shared" si="1"/>
        <v>SI-11SP:DI-BPMSigPatch-2</v>
      </c>
      <c r="E1222" s="57" t="str">
        <f>Def_Locais_Racks_Trechos!$A$442</f>
        <v>SI-11SP</v>
      </c>
      <c r="F1222" s="58" t="str">
        <f t="array" ref="F1222">INDEX(Def_Locais_Racks_Trechos!$B$2:$B$1019, MATCH(E1222, Def_Locais_Racks_Trechos!$A$2:$A$1019, 0), 1)</f>
        <v>Túnel (Anel)</v>
      </c>
      <c r="G1222" s="59"/>
      <c r="H1222" s="59"/>
      <c r="I1222" s="59"/>
      <c r="J1222" s="59"/>
      <c r="K1222" s="59"/>
      <c r="L1222" s="59"/>
      <c r="M1222" s="59"/>
      <c r="N1222" s="59"/>
      <c r="O1222" s="59"/>
    </row>
    <row r="1223" ht="15.75" customHeight="1">
      <c r="A1223" s="57" t="str">
        <f>Def_SecSub!$A$443</f>
        <v>SI-12SB</v>
      </c>
      <c r="B1223" s="57" t="str">
        <f>Def_Equipamentos!$C$5</f>
        <v>DI-BPMSigPatch</v>
      </c>
      <c r="C1223" s="6">
        <v>1.0</v>
      </c>
      <c r="D1223" s="58" t="str">
        <f t="shared" si="1"/>
        <v>SI-12SB:DI-BPMSigPatch-1</v>
      </c>
      <c r="E1223" s="57" t="str">
        <f>Def_Locais_Racks_Trechos!$A$443</f>
        <v>SI-12SB</v>
      </c>
      <c r="F1223" s="58" t="str">
        <f t="array" ref="F1223">INDEX(Def_Locais_Racks_Trechos!$B$2:$B$1019, MATCH(E1223, Def_Locais_Racks_Trechos!$A$2:$A$1019, 0), 1)</f>
        <v>Túnel (Anel)</v>
      </c>
      <c r="G1223" s="59"/>
      <c r="H1223" s="59"/>
      <c r="I1223" s="59"/>
      <c r="J1223" s="59"/>
      <c r="K1223" s="59"/>
      <c r="L1223" s="59"/>
      <c r="M1223" s="59"/>
      <c r="N1223" s="59"/>
      <c r="O1223" s="59"/>
    </row>
    <row r="1224" ht="15.75" customHeight="1">
      <c r="A1224" s="57" t="str">
        <f>Def_SecSub!$A$443</f>
        <v>SI-12SB</v>
      </c>
      <c r="B1224" s="57" t="str">
        <f>Def_Equipamentos!$C$5</f>
        <v>DI-BPMSigPatch</v>
      </c>
      <c r="C1224" s="6">
        <v>2.0</v>
      </c>
      <c r="D1224" s="58" t="str">
        <f t="shared" si="1"/>
        <v>SI-12SB:DI-BPMSigPatch-2</v>
      </c>
      <c r="E1224" s="57" t="str">
        <f>Def_Locais_Racks_Trechos!$A$443</f>
        <v>SI-12SB</v>
      </c>
      <c r="F1224" s="58" t="str">
        <f t="array" ref="F1224">INDEX(Def_Locais_Racks_Trechos!$B$2:$B$1019, MATCH(E1224, Def_Locais_Racks_Trechos!$A$2:$A$1019, 0), 1)</f>
        <v>Túnel (Anel)</v>
      </c>
      <c r="G1224" s="59"/>
      <c r="H1224" s="59"/>
      <c r="I1224" s="59"/>
      <c r="J1224" s="59"/>
      <c r="K1224" s="59"/>
      <c r="L1224" s="59"/>
      <c r="M1224" s="59"/>
      <c r="N1224" s="59"/>
      <c r="O1224" s="59"/>
    </row>
    <row r="1225" ht="15.75" customHeight="1">
      <c r="A1225" s="57" t="str">
        <f>Def_SecSub!$A$444</f>
        <v>SI-13SA</v>
      </c>
      <c r="B1225" s="57" t="str">
        <f>Def_Equipamentos!$C$5</f>
        <v>DI-BPMSigPatch</v>
      </c>
      <c r="C1225" s="6">
        <v>1.0</v>
      </c>
      <c r="D1225" s="58" t="str">
        <f t="shared" si="1"/>
        <v>SI-13SA:DI-BPMSigPatch-1</v>
      </c>
      <c r="E1225" s="57" t="str">
        <f>Def_Locais_Racks_Trechos!$A$444</f>
        <v>SI-13SA</v>
      </c>
      <c r="F1225" s="58" t="str">
        <f t="array" ref="F1225">INDEX(Def_Locais_Racks_Trechos!$B$2:$B$1019, MATCH(E1225, Def_Locais_Racks_Trechos!$A$2:$A$1019, 0), 1)</f>
        <v>Túnel (Anel)</v>
      </c>
      <c r="G1225" s="59"/>
      <c r="H1225" s="59"/>
      <c r="I1225" s="59"/>
      <c r="J1225" s="59"/>
      <c r="K1225" s="59"/>
      <c r="L1225" s="59"/>
      <c r="M1225" s="59"/>
      <c r="N1225" s="59"/>
      <c r="O1225" s="59"/>
    </row>
    <row r="1226" ht="15.75" customHeight="1">
      <c r="A1226" s="57" t="str">
        <f>Def_SecSub!$A$444</f>
        <v>SI-13SA</v>
      </c>
      <c r="B1226" s="57" t="str">
        <f>Def_Equipamentos!$C$5</f>
        <v>DI-BPMSigPatch</v>
      </c>
      <c r="C1226" s="6">
        <v>2.0</v>
      </c>
      <c r="D1226" s="58" t="str">
        <f t="shared" si="1"/>
        <v>SI-13SA:DI-BPMSigPatch-2</v>
      </c>
      <c r="E1226" s="57" t="str">
        <f>Def_Locais_Racks_Trechos!$A$444</f>
        <v>SI-13SA</v>
      </c>
      <c r="F1226" s="58" t="str">
        <f t="array" ref="F1226">INDEX(Def_Locais_Racks_Trechos!$B$2:$B$1019, MATCH(E1226, Def_Locais_Racks_Trechos!$A$2:$A$1019, 0), 1)</f>
        <v>Túnel (Anel)</v>
      </c>
      <c r="G1226" s="59"/>
      <c r="H1226" s="59"/>
      <c r="I1226" s="59"/>
      <c r="J1226" s="59"/>
      <c r="K1226" s="59"/>
      <c r="L1226" s="59"/>
      <c r="M1226" s="59"/>
      <c r="N1226" s="59"/>
      <c r="O1226" s="59"/>
    </row>
    <row r="1227" ht="15.75" customHeight="1">
      <c r="A1227" s="57" t="str">
        <f>Def_SecSub!$A$445</f>
        <v>SI-14SB</v>
      </c>
      <c r="B1227" s="57" t="str">
        <f>Def_Equipamentos!$C$5</f>
        <v>DI-BPMSigPatch</v>
      </c>
      <c r="C1227" s="6">
        <v>1.0</v>
      </c>
      <c r="D1227" s="58" t="str">
        <f t="shared" si="1"/>
        <v>SI-14SB:DI-BPMSigPatch-1</v>
      </c>
      <c r="E1227" s="57" t="str">
        <f>Def_Locais_Racks_Trechos!$A$445</f>
        <v>SI-14SB</v>
      </c>
      <c r="F1227" s="58" t="str">
        <f t="array" ref="F1227">INDEX(Def_Locais_Racks_Trechos!$B$2:$B$1019, MATCH(E1227, Def_Locais_Racks_Trechos!$A$2:$A$1019, 0), 1)</f>
        <v>Túnel (Anel)</v>
      </c>
      <c r="G1227" s="59"/>
      <c r="H1227" s="59"/>
      <c r="I1227" s="59"/>
      <c r="J1227" s="59"/>
      <c r="K1227" s="59"/>
      <c r="L1227" s="59"/>
      <c r="M1227" s="59"/>
      <c r="N1227" s="59"/>
      <c r="O1227" s="59"/>
    </row>
    <row r="1228" ht="15.75" customHeight="1">
      <c r="A1228" s="57" t="str">
        <f>Def_SecSub!$A$445</f>
        <v>SI-14SB</v>
      </c>
      <c r="B1228" s="57" t="str">
        <f>Def_Equipamentos!$C$5</f>
        <v>DI-BPMSigPatch</v>
      </c>
      <c r="C1228" s="6">
        <v>2.0</v>
      </c>
      <c r="D1228" s="58" t="str">
        <f t="shared" si="1"/>
        <v>SI-14SB:DI-BPMSigPatch-2</v>
      </c>
      <c r="E1228" s="57" t="str">
        <f>Def_Locais_Racks_Trechos!$A$445</f>
        <v>SI-14SB</v>
      </c>
      <c r="F1228" s="58" t="str">
        <f t="array" ref="F1228">INDEX(Def_Locais_Racks_Trechos!$B$2:$B$1019, MATCH(E1228, Def_Locais_Racks_Trechos!$A$2:$A$1019, 0), 1)</f>
        <v>Túnel (Anel)</v>
      </c>
      <c r="G1228" s="59"/>
      <c r="H1228" s="59"/>
      <c r="I1228" s="59"/>
      <c r="J1228" s="59"/>
      <c r="K1228" s="59"/>
      <c r="L1228" s="59"/>
      <c r="M1228" s="59"/>
      <c r="N1228" s="59"/>
      <c r="O1228" s="59"/>
    </row>
    <row r="1229" ht="15.75" customHeight="1">
      <c r="A1229" s="57" t="str">
        <f>Def_SecSub!$A$446</f>
        <v>SI-15SP</v>
      </c>
      <c r="B1229" s="57" t="str">
        <f>Def_Equipamentos!$C$5</f>
        <v>DI-BPMSigPatch</v>
      </c>
      <c r="C1229" s="6">
        <v>1.0</v>
      </c>
      <c r="D1229" s="58" t="str">
        <f t="shared" si="1"/>
        <v>SI-15SP:DI-BPMSigPatch-1</v>
      </c>
      <c r="E1229" s="57" t="str">
        <f>Def_Locais_Racks_Trechos!$A$446</f>
        <v>SI-15SP</v>
      </c>
      <c r="F1229" s="58" t="str">
        <f t="array" ref="F1229">INDEX(Def_Locais_Racks_Trechos!$B$2:$B$1019, MATCH(E1229, Def_Locais_Racks_Trechos!$A$2:$A$1019, 0), 1)</f>
        <v>Túnel (Anel)</v>
      </c>
      <c r="G1229" s="59"/>
      <c r="H1229" s="59"/>
      <c r="I1229" s="59"/>
      <c r="J1229" s="59"/>
      <c r="K1229" s="59"/>
      <c r="L1229" s="59"/>
      <c r="M1229" s="59"/>
      <c r="N1229" s="59"/>
      <c r="O1229" s="59"/>
    </row>
    <row r="1230" ht="15.75" customHeight="1">
      <c r="A1230" s="57" t="str">
        <f>Def_SecSub!$A$446</f>
        <v>SI-15SP</v>
      </c>
      <c r="B1230" s="57" t="str">
        <f>Def_Equipamentos!$C$5</f>
        <v>DI-BPMSigPatch</v>
      </c>
      <c r="C1230" s="6">
        <v>2.0</v>
      </c>
      <c r="D1230" s="58" t="str">
        <f t="shared" si="1"/>
        <v>SI-15SP:DI-BPMSigPatch-2</v>
      </c>
      <c r="E1230" s="57" t="str">
        <f>Def_Locais_Racks_Trechos!$A$446</f>
        <v>SI-15SP</v>
      </c>
      <c r="F1230" s="58" t="str">
        <f t="array" ref="F1230">INDEX(Def_Locais_Racks_Trechos!$B$2:$B$1019, MATCH(E1230, Def_Locais_Racks_Trechos!$A$2:$A$1019, 0), 1)</f>
        <v>Túnel (Anel)</v>
      </c>
      <c r="G1230" s="59"/>
      <c r="H1230" s="59"/>
      <c r="I1230" s="59"/>
      <c r="J1230" s="59"/>
      <c r="K1230" s="59"/>
      <c r="L1230" s="59"/>
      <c r="M1230" s="59"/>
      <c r="N1230" s="59"/>
      <c r="O1230" s="59"/>
    </row>
    <row r="1231" ht="15.75" customHeight="1">
      <c r="A1231" s="57" t="str">
        <f>Def_SecSub!$A$447</f>
        <v>SI-16SB</v>
      </c>
      <c r="B1231" s="57" t="str">
        <f>Def_Equipamentos!$C$5</f>
        <v>DI-BPMSigPatch</v>
      </c>
      <c r="C1231" s="6">
        <v>1.0</v>
      </c>
      <c r="D1231" s="58" t="str">
        <f t="shared" si="1"/>
        <v>SI-16SB:DI-BPMSigPatch-1</v>
      </c>
      <c r="E1231" s="57" t="str">
        <f>Def_Locais_Racks_Trechos!$A$447</f>
        <v>SI-16SB</v>
      </c>
      <c r="F1231" s="58" t="str">
        <f t="array" ref="F1231">INDEX(Def_Locais_Racks_Trechos!$B$2:$B$1019, MATCH(E1231, Def_Locais_Racks_Trechos!$A$2:$A$1019, 0), 1)</f>
        <v>Túnel (Anel)</v>
      </c>
      <c r="G1231" s="59"/>
      <c r="H1231" s="59"/>
      <c r="I1231" s="59"/>
      <c r="J1231" s="59"/>
      <c r="K1231" s="59"/>
      <c r="L1231" s="59"/>
      <c r="M1231" s="59"/>
      <c r="N1231" s="59"/>
      <c r="O1231" s="59"/>
    </row>
    <row r="1232" ht="15.75" customHeight="1">
      <c r="A1232" s="57" t="str">
        <f>Def_SecSub!$A$447</f>
        <v>SI-16SB</v>
      </c>
      <c r="B1232" s="57" t="str">
        <f>Def_Equipamentos!$C$5</f>
        <v>DI-BPMSigPatch</v>
      </c>
      <c r="C1232" s="6">
        <v>2.0</v>
      </c>
      <c r="D1232" s="58" t="str">
        <f t="shared" si="1"/>
        <v>SI-16SB:DI-BPMSigPatch-2</v>
      </c>
      <c r="E1232" s="57" t="str">
        <f>Def_Locais_Racks_Trechos!$A$447</f>
        <v>SI-16SB</v>
      </c>
      <c r="F1232" s="58" t="str">
        <f t="array" ref="F1232">INDEX(Def_Locais_Racks_Trechos!$B$2:$B$1019, MATCH(E1232, Def_Locais_Racks_Trechos!$A$2:$A$1019, 0), 1)</f>
        <v>Túnel (Anel)</v>
      </c>
      <c r="G1232" s="59"/>
      <c r="H1232" s="59"/>
      <c r="I1232" s="59"/>
      <c r="J1232" s="59"/>
      <c r="K1232" s="59"/>
      <c r="L1232" s="59"/>
      <c r="M1232" s="59"/>
      <c r="N1232" s="59"/>
      <c r="O1232" s="59"/>
    </row>
    <row r="1233" ht="15.75" customHeight="1">
      <c r="A1233" s="57" t="str">
        <f>Def_SecSub!$A$448</f>
        <v>SI-17SA</v>
      </c>
      <c r="B1233" s="57" t="str">
        <f>Def_Equipamentos!$C$5</f>
        <v>DI-BPMSigPatch</v>
      </c>
      <c r="C1233" s="6">
        <v>1.0</v>
      </c>
      <c r="D1233" s="58" t="str">
        <f t="shared" si="1"/>
        <v>SI-17SA:DI-BPMSigPatch-1</v>
      </c>
      <c r="E1233" s="57" t="str">
        <f>Def_Locais_Racks_Trechos!$A$448</f>
        <v>SI-17SA</v>
      </c>
      <c r="F1233" s="58" t="str">
        <f t="array" ref="F1233">INDEX(Def_Locais_Racks_Trechos!$B$2:$B$1019, MATCH(E1233, Def_Locais_Racks_Trechos!$A$2:$A$1019, 0), 1)</f>
        <v>Túnel (Anel)</v>
      </c>
      <c r="G1233" s="59"/>
      <c r="H1233" s="59"/>
      <c r="I1233" s="59"/>
      <c r="J1233" s="59"/>
      <c r="K1233" s="59"/>
      <c r="L1233" s="59"/>
      <c r="M1233" s="59"/>
      <c r="N1233" s="59"/>
      <c r="O1233" s="59"/>
    </row>
    <row r="1234" ht="15.75" customHeight="1">
      <c r="A1234" s="57" t="str">
        <f>Def_SecSub!$A$448</f>
        <v>SI-17SA</v>
      </c>
      <c r="B1234" s="57" t="str">
        <f>Def_Equipamentos!$C$5</f>
        <v>DI-BPMSigPatch</v>
      </c>
      <c r="C1234" s="6">
        <v>2.0</v>
      </c>
      <c r="D1234" s="58" t="str">
        <f t="shared" si="1"/>
        <v>SI-17SA:DI-BPMSigPatch-2</v>
      </c>
      <c r="E1234" s="57" t="str">
        <f>Def_Locais_Racks_Trechos!$A$448</f>
        <v>SI-17SA</v>
      </c>
      <c r="F1234" s="58" t="str">
        <f t="array" ref="F1234">INDEX(Def_Locais_Racks_Trechos!$B$2:$B$1019, MATCH(E1234, Def_Locais_Racks_Trechos!$A$2:$A$1019, 0), 1)</f>
        <v>Túnel (Anel)</v>
      </c>
      <c r="G1234" s="59"/>
      <c r="H1234" s="59"/>
      <c r="I1234" s="59"/>
      <c r="J1234" s="59"/>
      <c r="K1234" s="59"/>
      <c r="L1234" s="59"/>
      <c r="M1234" s="59"/>
      <c r="N1234" s="59"/>
      <c r="O1234" s="59"/>
    </row>
    <row r="1235" ht="15.75" customHeight="1">
      <c r="A1235" s="57" t="str">
        <f>Def_SecSub!$A$449</f>
        <v>SI-18SB</v>
      </c>
      <c r="B1235" s="57" t="str">
        <f>Def_Equipamentos!$C$5</f>
        <v>DI-BPMSigPatch</v>
      </c>
      <c r="C1235" s="6">
        <v>1.0</v>
      </c>
      <c r="D1235" s="58" t="str">
        <f t="shared" si="1"/>
        <v>SI-18SB:DI-BPMSigPatch-1</v>
      </c>
      <c r="E1235" s="57" t="str">
        <f>Def_Locais_Racks_Trechos!$A$449</f>
        <v>SI-18SB</v>
      </c>
      <c r="F1235" s="58" t="str">
        <f t="array" ref="F1235">INDEX(Def_Locais_Racks_Trechos!$B$2:$B$1019, MATCH(E1235, Def_Locais_Racks_Trechos!$A$2:$A$1019, 0), 1)</f>
        <v>Túnel (Anel)</v>
      </c>
      <c r="G1235" s="59"/>
      <c r="H1235" s="59"/>
      <c r="I1235" s="59"/>
      <c r="J1235" s="59"/>
      <c r="K1235" s="59"/>
      <c r="L1235" s="59"/>
      <c r="M1235" s="59"/>
      <c r="N1235" s="59"/>
      <c r="O1235" s="59"/>
    </row>
    <row r="1236" ht="15.75" customHeight="1">
      <c r="A1236" s="57" t="str">
        <f>Def_SecSub!$A$449</f>
        <v>SI-18SB</v>
      </c>
      <c r="B1236" s="57" t="str">
        <f>Def_Equipamentos!$C$5</f>
        <v>DI-BPMSigPatch</v>
      </c>
      <c r="C1236" s="6">
        <v>2.0</v>
      </c>
      <c r="D1236" s="58" t="str">
        <f t="shared" si="1"/>
        <v>SI-18SB:DI-BPMSigPatch-2</v>
      </c>
      <c r="E1236" s="57" t="str">
        <f>Def_Locais_Racks_Trechos!$A$449</f>
        <v>SI-18SB</v>
      </c>
      <c r="F1236" s="58" t="str">
        <f t="array" ref="F1236">INDEX(Def_Locais_Racks_Trechos!$B$2:$B$1019, MATCH(E1236, Def_Locais_Racks_Trechos!$A$2:$A$1019, 0), 1)</f>
        <v>Túnel (Anel)</v>
      </c>
      <c r="G1236" s="59"/>
      <c r="H1236" s="59"/>
      <c r="I1236" s="59"/>
      <c r="J1236" s="59"/>
      <c r="K1236" s="59"/>
      <c r="L1236" s="59"/>
      <c r="M1236" s="59"/>
      <c r="N1236" s="59"/>
      <c r="O1236" s="59"/>
    </row>
    <row r="1237" ht="15.75" customHeight="1">
      <c r="A1237" s="57" t="str">
        <f>Def_SecSub!$A$450</f>
        <v>SI-19SP</v>
      </c>
      <c r="B1237" s="57" t="str">
        <f>Def_Equipamentos!$C$5</f>
        <v>DI-BPMSigPatch</v>
      </c>
      <c r="C1237" s="6">
        <v>1.0</v>
      </c>
      <c r="D1237" s="58" t="str">
        <f t="shared" si="1"/>
        <v>SI-19SP:DI-BPMSigPatch-1</v>
      </c>
      <c r="E1237" s="57" t="str">
        <f>Def_Locais_Racks_Trechos!$A$450</f>
        <v>SI-19SP</v>
      </c>
      <c r="F1237" s="58" t="str">
        <f t="array" ref="F1237">INDEX(Def_Locais_Racks_Trechos!$B$2:$B$1019, MATCH(E1237, Def_Locais_Racks_Trechos!$A$2:$A$1019, 0), 1)</f>
        <v>Túnel (Anel)</v>
      </c>
      <c r="G1237" s="59"/>
      <c r="H1237" s="59"/>
      <c r="I1237" s="59"/>
      <c r="J1237" s="59"/>
      <c r="K1237" s="59"/>
      <c r="L1237" s="59"/>
      <c r="M1237" s="59"/>
      <c r="N1237" s="59"/>
      <c r="O1237" s="59"/>
    </row>
    <row r="1238" ht="15.75" customHeight="1">
      <c r="A1238" s="57" t="str">
        <f>Def_SecSub!$A$450</f>
        <v>SI-19SP</v>
      </c>
      <c r="B1238" s="57" t="str">
        <f>Def_Equipamentos!$C$5</f>
        <v>DI-BPMSigPatch</v>
      </c>
      <c r="C1238" s="6">
        <v>2.0</v>
      </c>
      <c r="D1238" s="58" t="str">
        <f t="shared" si="1"/>
        <v>SI-19SP:DI-BPMSigPatch-2</v>
      </c>
      <c r="E1238" s="57" t="str">
        <f>Def_Locais_Racks_Trechos!$A$450</f>
        <v>SI-19SP</v>
      </c>
      <c r="F1238" s="58" t="str">
        <f t="array" ref="F1238">INDEX(Def_Locais_Racks_Trechos!$B$2:$B$1019, MATCH(E1238, Def_Locais_Racks_Trechos!$A$2:$A$1019, 0), 1)</f>
        <v>Túnel (Anel)</v>
      </c>
      <c r="G1238" s="59"/>
      <c r="H1238" s="59"/>
      <c r="I1238" s="59"/>
      <c r="J1238" s="59"/>
      <c r="K1238" s="59"/>
      <c r="L1238" s="59"/>
      <c r="M1238" s="59"/>
      <c r="N1238" s="59"/>
      <c r="O1238" s="59"/>
    </row>
    <row r="1239" ht="15.75" customHeight="1">
      <c r="A1239" s="57" t="str">
        <f>Def_SecSub!$A$451</f>
        <v>SI-20SB</v>
      </c>
      <c r="B1239" s="57" t="str">
        <f>Def_Equipamentos!$C$5</f>
        <v>DI-BPMSigPatch</v>
      </c>
      <c r="C1239" s="6">
        <v>1.0</v>
      </c>
      <c r="D1239" s="58" t="str">
        <f t="shared" si="1"/>
        <v>SI-20SB:DI-BPMSigPatch-1</v>
      </c>
      <c r="E1239" s="57" t="str">
        <f>Def_Locais_Racks_Trechos!$A$451</f>
        <v>SI-20SB</v>
      </c>
      <c r="F1239" s="58" t="str">
        <f t="array" ref="F1239">INDEX(Def_Locais_Racks_Trechos!$B$2:$B$1019, MATCH(E1239, Def_Locais_Racks_Trechos!$A$2:$A$1019, 0), 1)</f>
        <v>Túnel (Anel)</v>
      </c>
      <c r="G1239" s="59"/>
      <c r="H1239" s="59"/>
      <c r="I1239" s="59"/>
      <c r="J1239" s="59"/>
      <c r="K1239" s="59"/>
      <c r="L1239" s="59"/>
      <c r="M1239" s="59"/>
      <c r="N1239" s="59"/>
      <c r="O1239" s="59"/>
    </row>
    <row r="1240" ht="15.75" customHeight="1">
      <c r="A1240" s="57" t="str">
        <f>Def_SecSub!$A$451</f>
        <v>SI-20SB</v>
      </c>
      <c r="B1240" s="57" t="str">
        <f>Def_Equipamentos!$C$5</f>
        <v>DI-BPMSigPatch</v>
      </c>
      <c r="C1240" s="6">
        <v>2.0</v>
      </c>
      <c r="D1240" s="58" t="str">
        <f t="shared" si="1"/>
        <v>SI-20SB:DI-BPMSigPatch-2</v>
      </c>
      <c r="E1240" s="57" t="str">
        <f>Def_Locais_Racks_Trechos!$A$451</f>
        <v>SI-20SB</v>
      </c>
      <c r="F1240" s="58" t="str">
        <f t="array" ref="F1240">INDEX(Def_Locais_Racks_Trechos!$B$2:$B$1019, MATCH(E1240, Def_Locais_Racks_Trechos!$A$2:$A$1019, 0), 1)</f>
        <v>Túnel (Anel)</v>
      </c>
      <c r="G1240" s="59"/>
      <c r="H1240" s="59"/>
      <c r="I1240" s="59"/>
      <c r="J1240" s="59"/>
      <c r="K1240" s="59"/>
      <c r="L1240" s="59"/>
      <c r="M1240" s="59"/>
      <c r="N1240" s="59"/>
      <c r="O1240" s="59"/>
    </row>
    <row r="1241" ht="15.75" customHeight="1">
      <c r="A1241" s="57" t="str">
        <f>Def_SecSub!$A$452</f>
        <v>SI-01SAFE</v>
      </c>
      <c r="B1241" s="57" t="str">
        <f>Def_Equipamentos!$C$6</f>
        <v>DI-PBPMSensor</v>
      </c>
      <c r="C1241" s="6">
        <v>1.0</v>
      </c>
      <c r="D1241" s="58" t="str">
        <f t="shared" si="1"/>
        <v>SI-01SAFE:DI-PBPMSensor-1</v>
      </c>
      <c r="E1241" s="57" t="str">
        <f>Def_Locais_Racks_Trechos!$A$452</f>
        <v>SI-01SAFE</v>
      </c>
      <c r="F1241" s="58" t="str">
        <f t="array" ref="F1241">INDEX(Def_Locais_Racks_Trechos!$B$2:$B$1019, MATCH(E1241, Def_Locais_Racks_Trechos!$A$2:$A$1019, 0), 1)</f>
        <v>Túnel (Anel/Front-End)</v>
      </c>
      <c r="G1241" s="59"/>
      <c r="H1241" s="59"/>
      <c r="I1241" s="59"/>
      <c r="J1241" s="59"/>
      <c r="K1241" s="59"/>
      <c r="L1241" s="59"/>
      <c r="M1241" s="59"/>
      <c r="N1241" s="59"/>
      <c r="O1241" s="59"/>
    </row>
    <row r="1242" ht="15.75" customHeight="1">
      <c r="A1242" s="57" t="str">
        <f>Def_SecSub!$A$452</f>
        <v>SI-01SAFE</v>
      </c>
      <c r="B1242" s="57" t="str">
        <f>Def_Equipamentos!$C$6</f>
        <v>DI-PBPMSensor</v>
      </c>
      <c r="C1242" s="6">
        <v>2.0</v>
      </c>
      <c r="D1242" s="58" t="str">
        <f t="shared" si="1"/>
        <v>SI-01SAFE:DI-PBPMSensor-2</v>
      </c>
      <c r="E1242" s="57" t="str">
        <f>Def_Locais_Racks_Trechos!$A$452</f>
        <v>SI-01SAFE</v>
      </c>
      <c r="F1242" s="58" t="str">
        <f t="array" ref="F1242">INDEX(Def_Locais_Racks_Trechos!$B$2:$B$1019, MATCH(E1242, Def_Locais_Racks_Trechos!$A$2:$A$1019, 0), 1)</f>
        <v>Túnel (Anel/Front-End)</v>
      </c>
      <c r="G1242" s="59"/>
      <c r="H1242" s="59"/>
      <c r="I1242" s="59"/>
      <c r="J1242" s="59"/>
      <c r="K1242" s="59"/>
      <c r="L1242" s="59"/>
      <c r="M1242" s="59"/>
      <c r="N1242" s="59"/>
      <c r="O1242" s="59"/>
    </row>
    <row r="1243" ht="15.75" customHeight="1">
      <c r="A1243" s="57" t="str">
        <f>Def_SecSub!$A$453</f>
        <v>SI-02SBFE</v>
      </c>
      <c r="B1243" s="57" t="str">
        <f>Def_Equipamentos!$C$6</f>
        <v>DI-PBPMSensor</v>
      </c>
      <c r="C1243" s="6">
        <v>1.0</v>
      </c>
      <c r="D1243" s="58" t="str">
        <f t="shared" si="1"/>
        <v>SI-02SBFE:DI-PBPMSensor-1</v>
      </c>
      <c r="E1243" s="57" t="str">
        <f>Def_Locais_Racks_Trechos!$A$453</f>
        <v>SI-02SBFE</v>
      </c>
      <c r="F1243" s="58" t="str">
        <f t="array" ref="F1243">INDEX(Def_Locais_Racks_Trechos!$B$2:$B$1019, MATCH(E1243, Def_Locais_Racks_Trechos!$A$2:$A$1019, 0), 1)</f>
        <v>Túnel (Anel/Front-End)</v>
      </c>
      <c r="G1243" s="59"/>
      <c r="H1243" s="59"/>
      <c r="I1243" s="59"/>
      <c r="J1243" s="59"/>
      <c r="K1243" s="59"/>
      <c r="L1243" s="59"/>
      <c r="M1243" s="59"/>
      <c r="N1243" s="59"/>
      <c r="O1243" s="59"/>
    </row>
    <row r="1244" ht="15.75" customHeight="1">
      <c r="A1244" s="57" t="str">
        <f>Def_SecSub!$A$453</f>
        <v>SI-02SBFE</v>
      </c>
      <c r="B1244" s="57" t="str">
        <f>Def_Equipamentos!$C$6</f>
        <v>DI-PBPMSensor</v>
      </c>
      <c r="C1244" s="6">
        <v>2.0</v>
      </c>
      <c r="D1244" s="58" t="str">
        <f t="shared" si="1"/>
        <v>SI-02SBFE:DI-PBPMSensor-2</v>
      </c>
      <c r="E1244" s="57" t="str">
        <f>Def_Locais_Racks_Trechos!$A$453</f>
        <v>SI-02SBFE</v>
      </c>
      <c r="F1244" s="58" t="str">
        <f t="array" ref="F1244">INDEX(Def_Locais_Racks_Trechos!$B$2:$B$1019, MATCH(E1244, Def_Locais_Racks_Trechos!$A$2:$A$1019, 0), 1)</f>
        <v>Túnel (Anel/Front-End)</v>
      </c>
      <c r="G1244" s="59"/>
      <c r="H1244" s="59"/>
      <c r="I1244" s="59"/>
      <c r="J1244" s="59"/>
      <c r="K1244" s="59"/>
      <c r="L1244" s="59"/>
      <c r="M1244" s="59"/>
      <c r="N1244" s="59"/>
      <c r="O1244" s="59"/>
    </row>
    <row r="1245" ht="15.75" customHeight="1">
      <c r="A1245" s="57" t="str">
        <f>Def_SecSub!$A$454</f>
        <v>SI-03SPFE</v>
      </c>
      <c r="B1245" s="57" t="str">
        <f>Def_Equipamentos!$C$6</f>
        <v>DI-PBPMSensor</v>
      </c>
      <c r="C1245" s="6">
        <v>1.0</v>
      </c>
      <c r="D1245" s="58" t="str">
        <f t="shared" si="1"/>
        <v>SI-03SPFE:DI-PBPMSensor-1</v>
      </c>
      <c r="E1245" s="57" t="str">
        <f>Def_Locais_Racks_Trechos!$A$454</f>
        <v>SI-03SPFE</v>
      </c>
      <c r="F1245" s="58" t="str">
        <f t="array" ref="F1245">INDEX(Def_Locais_Racks_Trechos!$B$2:$B$1019, MATCH(E1245, Def_Locais_Racks_Trechos!$A$2:$A$1019, 0), 1)</f>
        <v>Túnel (Anel/Front-End)</v>
      </c>
      <c r="G1245" s="59"/>
      <c r="H1245" s="59"/>
      <c r="I1245" s="59"/>
      <c r="J1245" s="59"/>
      <c r="K1245" s="59"/>
      <c r="L1245" s="59"/>
      <c r="M1245" s="59"/>
      <c r="N1245" s="59"/>
      <c r="O1245" s="59"/>
    </row>
    <row r="1246" ht="15.75" customHeight="1">
      <c r="A1246" s="57" t="str">
        <f>Def_SecSub!$A$454</f>
        <v>SI-03SPFE</v>
      </c>
      <c r="B1246" s="57" t="str">
        <f>Def_Equipamentos!$C$6</f>
        <v>DI-PBPMSensor</v>
      </c>
      <c r="C1246" s="6">
        <v>2.0</v>
      </c>
      <c r="D1246" s="58" t="str">
        <f t="shared" si="1"/>
        <v>SI-03SPFE:DI-PBPMSensor-2</v>
      </c>
      <c r="E1246" s="57" t="str">
        <f>Def_Locais_Racks_Trechos!$A$454</f>
        <v>SI-03SPFE</v>
      </c>
      <c r="F1246" s="58" t="str">
        <f t="array" ref="F1246">INDEX(Def_Locais_Racks_Trechos!$B$2:$B$1019, MATCH(E1246, Def_Locais_Racks_Trechos!$A$2:$A$1019, 0), 1)</f>
        <v>Túnel (Anel/Front-End)</v>
      </c>
      <c r="G1246" s="59"/>
      <c r="H1246" s="59"/>
      <c r="I1246" s="59"/>
      <c r="J1246" s="59"/>
      <c r="K1246" s="59"/>
      <c r="L1246" s="59"/>
      <c r="M1246" s="59"/>
      <c r="N1246" s="59"/>
      <c r="O1246" s="59"/>
    </row>
    <row r="1247" ht="15.75" customHeight="1">
      <c r="A1247" s="57" t="str">
        <f>Def_SecSub!$A$455</f>
        <v>SI-04SBFE</v>
      </c>
      <c r="B1247" s="57" t="str">
        <f>Def_Equipamentos!$C$6</f>
        <v>DI-PBPMSensor</v>
      </c>
      <c r="C1247" s="6">
        <v>1.0</v>
      </c>
      <c r="D1247" s="58" t="str">
        <f t="shared" si="1"/>
        <v>SI-04SBFE:DI-PBPMSensor-1</v>
      </c>
      <c r="E1247" s="57" t="str">
        <f>Def_Locais_Racks_Trechos!$A$455</f>
        <v>SI-04SBFE</v>
      </c>
      <c r="F1247" s="58" t="str">
        <f t="array" ref="F1247">INDEX(Def_Locais_Racks_Trechos!$B$2:$B$1019, MATCH(E1247, Def_Locais_Racks_Trechos!$A$2:$A$1019, 0), 1)</f>
        <v>Túnel (Anel/Front-End)</v>
      </c>
      <c r="G1247" s="59"/>
      <c r="H1247" s="59"/>
      <c r="I1247" s="59"/>
      <c r="J1247" s="59"/>
      <c r="K1247" s="59"/>
      <c r="L1247" s="59"/>
      <c r="M1247" s="59"/>
      <c r="N1247" s="59"/>
      <c r="O1247" s="59"/>
    </row>
    <row r="1248" ht="15.75" customHeight="1">
      <c r="A1248" s="57" t="str">
        <f>Def_SecSub!$A$455</f>
        <v>SI-04SBFE</v>
      </c>
      <c r="B1248" s="57" t="str">
        <f>Def_Equipamentos!$C$6</f>
        <v>DI-PBPMSensor</v>
      </c>
      <c r="C1248" s="6">
        <v>2.0</v>
      </c>
      <c r="D1248" s="58" t="str">
        <f t="shared" si="1"/>
        <v>SI-04SBFE:DI-PBPMSensor-2</v>
      </c>
      <c r="E1248" s="57" t="str">
        <f>Def_Locais_Racks_Trechos!$A$455</f>
        <v>SI-04SBFE</v>
      </c>
      <c r="F1248" s="58" t="str">
        <f t="array" ref="F1248">INDEX(Def_Locais_Racks_Trechos!$B$2:$B$1019, MATCH(E1248, Def_Locais_Racks_Trechos!$A$2:$A$1019, 0), 1)</f>
        <v>Túnel (Anel/Front-End)</v>
      </c>
      <c r="G1248" s="59"/>
      <c r="H1248" s="59"/>
      <c r="I1248" s="59"/>
      <c r="J1248" s="59"/>
      <c r="K1248" s="59"/>
      <c r="L1248" s="59"/>
      <c r="M1248" s="59"/>
      <c r="N1248" s="59"/>
      <c r="O1248" s="59"/>
    </row>
    <row r="1249" ht="15.75" customHeight="1">
      <c r="A1249" s="57" t="str">
        <f>Def_SecSub!$A$456</f>
        <v>SI-05SAFE</v>
      </c>
      <c r="B1249" s="57" t="str">
        <f>Def_Equipamentos!$C$6</f>
        <v>DI-PBPMSensor</v>
      </c>
      <c r="C1249" s="6">
        <v>1.0</v>
      </c>
      <c r="D1249" s="58" t="str">
        <f t="shared" si="1"/>
        <v>SI-05SAFE:DI-PBPMSensor-1</v>
      </c>
      <c r="E1249" s="57" t="str">
        <f>Def_Locais_Racks_Trechos!$A$456</f>
        <v>SI-05SAFE</v>
      </c>
      <c r="F1249" s="58" t="str">
        <f t="array" ref="F1249">INDEX(Def_Locais_Racks_Trechos!$B$2:$B$1019, MATCH(E1249, Def_Locais_Racks_Trechos!$A$2:$A$1019, 0), 1)</f>
        <v>Túnel (Anel/Front-End)</v>
      </c>
      <c r="G1249" s="59"/>
      <c r="H1249" s="59"/>
      <c r="I1249" s="59"/>
      <c r="J1249" s="59"/>
      <c r="K1249" s="59"/>
      <c r="L1249" s="59"/>
      <c r="M1249" s="59"/>
      <c r="N1249" s="59"/>
      <c r="O1249" s="59"/>
    </row>
    <row r="1250" ht="15.75" customHeight="1">
      <c r="A1250" s="57" t="str">
        <f>Def_SecSub!$A$456</f>
        <v>SI-05SAFE</v>
      </c>
      <c r="B1250" s="57" t="str">
        <f>Def_Equipamentos!$C$6</f>
        <v>DI-PBPMSensor</v>
      </c>
      <c r="C1250" s="6">
        <v>2.0</v>
      </c>
      <c r="D1250" s="58" t="str">
        <f t="shared" si="1"/>
        <v>SI-05SAFE:DI-PBPMSensor-2</v>
      </c>
      <c r="E1250" s="57" t="str">
        <f>Def_Locais_Racks_Trechos!$A$456</f>
        <v>SI-05SAFE</v>
      </c>
      <c r="F1250" s="58" t="str">
        <f t="array" ref="F1250">INDEX(Def_Locais_Racks_Trechos!$B$2:$B$1019, MATCH(E1250, Def_Locais_Racks_Trechos!$A$2:$A$1019, 0), 1)</f>
        <v>Túnel (Anel/Front-End)</v>
      </c>
      <c r="G1250" s="59"/>
      <c r="H1250" s="59"/>
      <c r="I1250" s="59"/>
      <c r="J1250" s="59"/>
      <c r="K1250" s="59"/>
      <c r="L1250" s="59"/>
      <c r="M1250" s="59"/>
      <c r="N1250" s="59"/>
      <c r="O1250" s="59"/>
    </row>
    <row r="1251" ht="15.75" customHeight="1">
      <c r="A1251" s="57" t="str">
        <f>Def_SecSub!$A$457</f>
        <v>SI-06SBFE</v>
      </c>
      <c r="B1251" s="57" t="str">
        <f>Def_Equipamentos!$C$6</f>
        <v>DI-PBPMSensor</v>
      </c>
      <c r="C1251" s="6">
        <v>1.0</v>
      </c>
      <c r="D1251" s="58" t="str">
        <f t="shared" si="1"/>
        <v>SI-06SBFE:DI-PBPMSensor-1</v>
      </c>
      <c r="E1251" s="57" t="str">
        <f>Def_Locais_Racks_Trechos!$A$457</f>
        <v>SI-06SBFE</v>
      </c>
      <c r="F1251" s="58" t="str">
        <f t="array" ref="F1251">INDEX(Def_Locais_Racks_Trechos!$B$2:$B$1019, MATCH(E1251, Def_Locais_Racks_Trechos!$A$2:$A$1019, 0), 1)</f>
        <v>Túnel (Anel/Front-End)</v>
      </c>
      <c r="G1251" s="59"/>
      <c r="H1251" s="59"/>
      <c r="I1251" s="59"/>
      <c r="J1251" s="59"/>
      <c r="K1251" s="59"/>
      <c r="L1251" s="59"/>
      <c r="M1251" s="59"/>
      <c r="N1251" s="59"/>
      <c r="O1251" s="59"/>
    </row>
    <row r="1252" ht="15.75" customHeight="1">
      <c r="A1252" s="57" t="str">
        <f>Def_SecSub!$A$457</f>
        <v>SI-06SBFE</v>
      </c>
      <c r="B1252" s="57" t="str">
        <f>Def_Equipamentos!$C$6</f>
        <v>DI-PBPMSensor</v>
      </c>
      <c r="C1252" s="6">
        <v>2.0</v>
      </c>
      <c r="D1252" s="58" t="str">
        <f t="shared" si="1"/>
        <v>SI-06SBFE:DI-PBPMSensor-2</v>
      </c>
      <c r="E1252" s="57" t="str">
        <f>Def_Locais_Racks_Trechos!$A$457</f>
        <v>SI-06SBFE</v>
      </c>
      <c r="F1252" s="58" t="str">
        <f t="array" ref="F1252">INDEX(Def_Locais_Racks_Trechos!$B$2:$B$1019, MATCH(E1252, Def_Locais_Racks_Trechos!$A$2:$A$1019, 0), 1)</f>
        <v>Túnel (Anel/Front-End)</v>
      </c>
      <c r="G1252" s="59"/>
      <c r="H1252" s="59"/>
      <c r="I1252" s="59"/>
      <c r="J1252" s="59"/>
      <c r="K1252" s="59"/>
      <c r="L1252" s="59"/>
      <c r="M1252" s="59"/>
      <c r="N1252" s="59"/>
      <c r="O1252" s="59"/>
    </row>
    <row r="1253" ht="15.75" customHeight="1">
      <c r="A1253" s="57" t="str">
        <f>Def_SecSub!$A$458</f>
        <v>SI-07SPFE</v>
      </c>
      <c r="B1253" s="57" t="str">
        <f>Def_Equipamentos!$C$6</f>
        <v>DI-PBPMSensor</v>
      </c>
      <c r="C1253" s="6">
        <v>1.0</v>
      </c>
      <c r="D1253" s="58" t="str">
        <f t="shared" si="1"/>
        <v>SI-07SPFE:DI-PBPMSensor-1</v>
      </c>
      <c r="E1253" s="57" t="str">
        <f>Def_Locais_Racks_Trechos!$A$458</f>
        <v>SI-07SPFE</v>
      </c>
      <c r="F1253" s="58" t="str">
        <f t="array" ref="F1253">INDEX(Def_Locais_Racks_Trechos!$B$2:$B$1019, MATCH(E1253, Def_Locais_Racks_Trechos!$A$2:$A$1019, 0), 1)</f>
        <v>Túnel (Anel/Front-End)</v>
      </c>
      <c r="G1253" s="59"/>
      <c r="H1253" s="59"/>
      <c r="I1253" s="59"/>
      <c r="J1253" s="59"/>
      <c r="K1253" s="59"/>
      <c r="L1253" s="59"/>
      <c r="M1253" s="59"/>
      <c r="N1253" s="59"/>
      <c r="O1253" s="59"/>
    </row>
    <row r="1254" ht="15.75" customHeight="1">
      <c r="A1254" s="57" t="str">
        <f>Def_SecSub!$A$458</f>
        <v>SI-07SPFE</v>
      </c>
      <c r="B1254" s="57" t="str">
        <f>Def_Equipamentos!$C$6</f>
        <v>DI-PBPMSensor</v>
      </c>
      <c r="C1254" s="6">
        <v>2.0</v>
      </c>
      <c r="D1254" s="58" t="str">
        <f t="shared" si="1"/>
        <v>SI-07SPFE:DI-PBPMSensor-2</v>
      </c>
      <c r="E1254" s="57" t="str">
        <f>Def_Locais_Racks_Trechos!$A$458</f>
        <v>SI-07SPFE</v>
      </c>
      <c r="F1254" s="58" t="str">
        <f t="array" ref="F1254">INDEX(Def_Locais_Racks_Trechos!$B$2:$B$1019, MATCH(E1254, Def_Locais_Racks_Trechos!$A$2:$A$1019, 0), 1)</f>
        <v>Túnel (Anel/Front-End)</v>
      </c>
      <c r="G1254" s="59"/>
      <c r="H1254" s="59"/>
      <c r="I1254" s="59"/>
      <c r="J1254" s="59"/>
      <c r="K1254" s="59"/>
      <c r="L1254" s="59"/>
      <c r="M1254" s="59"/>
      <c r="N1254" s="59"/>
      <c r="O1254" s="59"/>
    </row>
    <row r="1255" ht="15.75" customHeight="1">
      <c r="A1255" s="57" t="str">
        <f>Def_SecSub!$A$459</f>
        <v>SI-08SBFE</v>
      </c>
      <c r="B1255" s="57" t="str">
        <f>Def_Equipamentos!$C$6</f>
        <v>DI-PBPMSensor</v>
      </c>
      <c r="C1255" s="6">
        <v>1.0</v>
      </c>
      <c r="D1255" s="58" t="str">
        <f t="shared" si="1"/>
        <v>SI-08SBFE:DI-PBPMSensor-1</v>
      </c>
      <c r="E1255" s="57" t="str">
        <f>Def_Locais_Racks_Trechos!$A$459</f>
        <v>SI-08SBFE</v>
      </c>
      <c r="F1255" s="58" t="str">
        <f t="array" ref="F1255">INDEX(Def_Locais_Racks_Trechos!$B$2:$B$1019, MATCH(E1255, Def_Locais_Racks_Trechos!$A$2:$A$1019, 0), 1)</f>
        <v>Túnel (Anel/Front-End)</v>
      </c>
      <c r="G1255" s="59"/>
      <c r="H1255" s="59"/>
      <c r="I1255" s="59"/>
      <c r="J1255" s="59"/>
      <c r="K1255" s="59"/>
      <c r="L1255" s="59"/>
      <c r="M1255" s="59"/>
      <c r="N1255" s="59"/>
      <c r="O1255" s="59"/>
    </row>
    <row r="1256" ht="15.75" customHeight="1">
      <c r="A1256" s="57" t="str">
        <f>Def_SecSub!$A$459</f>
        <v>SI-08SBFE</v>
      </c>
      <c r="B1256" s="57" t="str">
        <f>Def_Equipamentos!$C$6</f>
        <v>DI-PBPMSensor</v>
      </c>
      <c r="C1256" s="6">
        <v>2.0</v>
      </c>
      <c r="D1256" s="58" t="str">
        <f t="shared" si="1"/>
        <v>SI-08SBFE:DI-PBPMSensor-2</v>
      </c>
      <c r="E1256" s="57" t="str">
        <f>Def_Locais_Racks_Trechos!$A$459</f>
        <v>SI-08SBFE</v>
      </c>
      <c r="F1256" s="58" t="str">
        <f t="array" ref="F1256">INDEX(Def_Locais_Racks_Trechos!$B$2:$B$1019, MATCH(E1256, Def_Locais_Racks_Trechos!$A$2:$A$1019, 0), 1)</f>
        <v>Túnel (Anel/Front-End)</v>
      </c>
      <c r="G1256" s="59"/>
      <c r="H1256" s="59"/>
      <c r="I1256" s="59"/>
      <c r="J1256" s="59"/>
      <c r="K1256" s="59"/>
      <c r="L1256" s="59"/>
      <c r="M1256" s="59"/>
      <c r="N1256" s="59"/>
      <c r="O1256" s="59"/>
    </row>
    <row r="1257" ht="15.75" customHeight="1">
      <c r="A1257" s="57" t="str">
        <f>Def_SecSub!$A$460</f>
        <v>SI-09SAFE</v>
      </c>
      <c r="B1257" s="57" t="str">
        <f>Def_Equipamentos!$C$6</f>
        <v>DI-PBPMSensor</v>
      </c>
      <c r="C1257" s="6">
        <v>1.0</v>
      </c>
      <c r="D1257" s="58" t="str">
        <f t="shared" si="1"/>
        <v>SI-09SAFE:DI-PBPMSensor-1</v>
      </c>
      <c r="E1257" s="57" t="str">
        <f>Def_Locais_Racks_Trechos!$A$460</f>
        <v>SI-09SAFE</v>
      </c>
      <c r="F1257" s="58" t="str">
        <f t="array" ref="F1257">INDEX(Def_Locais_Racks_Trechos!$B$2:$B$1019, MATCH(E1257, Def_Locais_Racks_Trechos!$A$2:$A$1019, 0), 1)</f>
        <v>Túnel (Anel/Front-End)</v>
      </c>
      <c r="G1257" s="59"/>
      <c r="H1257" s="59"/>
      <c r="I1257" s="59"/>
      <c r="J1257" s="59"/>
      <c r="K1257" s="59"/>
      <c r="L1257" s="59"/>
      <c r="M1257" s="59"/>
      <c r="N1257" s="59"/>
      <c r="O1257" s="59"/>
    </row>
    <row r="1258" ht="15.75" customHeight="1">
      <c r="A1258" s="57" t="str">
        <f>Def_SecSub!$A$460</f>
        <v>SI-09SAFE</v>
      </c>
      <c r="B1258" s="57" t="str">
        <f>Def_Equipamentos!$C$6</f>
        <v>DI-PBPMSensor</v>
      </c>
      <c r="C1258" s="6">
        <v>2.0</v>
      </c>
      <c r="D1258" s="58" t="str">
        <f t="shared" si="1"/>
        <v>SI-09SAFE:DI-PBPMSensor-2</v>
      </c>
      <c r="E1258" s="57" t="str">
        <f>Def_Locais_Racks_Trechos!$A$460</f>
        <v>SI-09SAFE</v>
      </c>
      <c r="F1258" s="58" t="str">
        <f t="array" ref="F1258">INDEX(Def_Locais_Racks_Trechos!$B$2:$B$1019, MATCH(E1258, Def_Locais_Racks_Trechos!$A$2:$A$1019, 0), 1)</f>
        <v>Túnel (Anel/Front-End)</v>
      </c>
      <c r="G1258" s="59"/>
      <c r="H1258" s="59"/>
      <c r="I1258" s="59"/>
      <c r="J1258" s="59"/>
      <c r="K1258" s="59"/>
      <c r="L1258" s="59"/>
      <c r="M1258" s="59"/>
      <c r="N1258" s="59"/>
      <c r="O1258" s="59"/>
    </row>
    <row r="1259" ht="15.75" customHeight="1">
      <c r="A1259" s="57" t="str">
        <f>Def_SecSub!$A$461</f>
        <v>SI-10SBFE</v>
      </c>
      <c r="B1259" s="57" t="str">
        <f>Def_Equipamentos!$C$6</f>
        <v>DI-PBPMSensor</v>
      </c>
      <c r="C1259" s="6">
        <v>1.0</v>
      </c>
      <c r="D1259" s="58" t="str">
        <f t="shared" si="1"/>
        <v>SI-10SBFE:DI-PBPMSensor-1</v>
      </c>
      <c r="E1259" s="57" t="str">
        <f>Def_Locais_Racks_Trechos!$A$461</f>
        <v>SI-10SBFE</v>
      </c>
      <c r="F1259" s="58" t="str">
        <f t="array" ref="F1259">INDEX(Def_Locais_Racks_Trechos!$B$2:$B$1019, MATCH(E1259, Def_Locais_Racks_Trechos!$A$2:$A$1019, 0), 1)</f>
        <v>Túnel (Anel/Front-End)</v>
      </c>
      <c r="G1259" s="59"/>
      <c r="H1259" s="59"/>
      <c r="I1259" s="59"/>
      <c r="J1259" s="59"/>
      <c r="K1259" s="59"/>
      <c r="L1259" s="59"/>
      <c r="M1259" s="59"/>
      <c r="N1259" s="59"/>
      <c r="O1259" s="59"/>
    </row>
    <row r="1260" ht="15.75" customHeight="1">
      <c r="A1260" s="57" t="str">
        <f>Def_SecSub!$A$461</f>
        <v>SI-10SBFE</v>
      </c>
      <c r="B1260" s="57" t="str">
        <f>Def_Equipamentos!$C$6</f>
        <v>DI-PBPMSensor</v>
      </c>
      <c r="C1260" s="6">
        <v>2.0</v>
      </c>
      <c r="D1260" s="58" t="str">
        <f t="shared" si="1"/>
        <v>SI-10SBFE:DI-PBPMSensor-2</v>
      </c>
      <c r="E1260" s="57" t="str">
        <f>Def_Locais_Racks_Trechos!$A$461</f>
        <v>SI-10SBFE</v>
      </c>
      <c r="F1260" s="58" t="str">
        <f t="array" ref="F1260">INDEX(Def_Locais_Racks_Trechos!$B$2:$B$1019, MATCH(E1260, Def_Locais_Racks_Trechos!$A$2:$A$1019, 0), 1)</f>
        <v>Túnel (Anel/Front-End)</v>
      </c>
      <c r="G1260" s="59"/>
      <c r="H1260" s="59"/>
      <c r="I1260" s="59"/>
      <c r="J1260" s="59"/>
      <c r="K1260" s="59"/>
      <c r="L1260" s="59"/>
      <c r="M1260" s="59"/>
      <c r="N1260" s="59"/>
      <c r="O1260" s="59"/>
    </row>
    <row r="1261" ht="15.75" customHeight="1">
      <c r="A1261" s="57" t="str">
        <f>Def_SecSub!$A$462</f>
        <v>SI-11SPFE</v>
      </c>
      <c r="B1261" s="57" t="str">
        <f>Def_Equipamentos!$C$6</f>
        <v>DI-PBPMSensor</v>
      </c>
      <c r="C1261" s="6">
        <v>1.0</v>
      </c>
      <c r="D1261" s="58" t="str">
        <f t="shared" si="1"/>
        <v>SI-11SPFE:DI-PBPMSensor-1</v>
      </c>
      <c r="E1261" s="57" t="str">
        <f>Def_Locais_Racks_Trechos!$A$462</f>
        <v>SI-11SPFE</v>
      </c>
      <c r="F1261" s="58" t="str">
        <f t="array" ref="F1261">INDEX(Def_Locais_Racks_Trechos!$B$2:$B$1019, MATCH(E1261, Def_Locais_Racks_Trechos!$A$2:$A$1019, 0), 1)</f>
        <v>Túnel (Anel/Front-End)</v>
      </c>
      <c r="G1261" s="59"/>
      <c r="H1261" s="59"/>
      <c r="I1261" s="59"/>
      <c r="J1261" s="59"/>
      <c r="K1261" s="59"/>
      <c r="L1261" s="59"/>
      <c r="M1261" s="59"/>
      <c r="N1261" s="59"/>
      <c r="O1261" s="59"/>
    </row>
    <row r="1262" ht="15.75" customHeight="1">
      <c r="A1262" s="57" t="str">
        <f>Def_SecSub!$A$462</f>
        <v>SI-11SPFE</v>
      </c>
      <c r="B1262" s="57" t="str">
        <f>Def_Equipamentos!$C$6</f>
        <v>DI-PBPMSensor</v>
      </c>
      <c r="C1262" s="6">
        <v>2.0</v>
      </c>
      <c r="D1262" s="58" t="str">
        <f t="shared" si="1"/>
        <v>SI-11SPFE:DI-PBPMSensor-2</v>
      </c>
      <c r="E1262" s="57" t="str">
        <f>Def_Locais_Racks_Trechos!$A$462</f>
        <v>SI-11SPFE</v>
      </c>
      <c r="F1262" s="58" t="str">
        <f t="array" ref="F1262">INDEX(Def_Locais_Racks_Trechos!$B$2:$B$1019, MATCH(E1262, Def_Locais_Racks_Trechos!$A$2:$A$1019, 0), 1)</f>
        <v>Túnel (Anel/Front-End)</v>
      </c>
      <c r="G1262" s="59"/>
      <c r="H1262" s="59"/>
      <c r="I1262" s="59"/>
      <c r="J1262" s="59"/>
      <c r="K1262" s="59"/>
      <c r="L1262" s="59"/>
      <c r="M1262" s="59"/>
      <c r="N1262" s="59"/>
      <c r="O1262" s="59"/>
    </row>
    <row r="1263" ht="15.75" customHeight="1">
      <c r="A1263" s="57" t="str">
        <f>Def_SecSub!$A$463</f>
        <v>SI-12SBFE</v>
      </c>
      <c r="B1263" s="57" t="str">
        <f>Def_Equipamentos!$C$6</f>
        <v>DI-PBPMSensor</v>
      </c>
      <c r="C1263" s="6">
        <v>1.0</v>
      </c>
      <c r="D1263" s="58" t="str">
        <f t="shared" si="1"/>
        <v>SI-12SBFE:DI-PBPMSensor-1</v>
      </c>
      <c r="E1263" s="57" t="str">
        <f>Def_Locais_Racks_Trechos!$A$463</f>
        <v>SI-12SBFE</v>
      </c>
      <c r="F1263" s="58" t="str">
        <f t="array" ref="F1263">INDEX(Def_Locais_Racks_Trechos!$B$2:$B$1019, MATCH(E1263, Def_Locais_Racks_Trechos!$A$2:$A$1019, 0), 1)</f>
        <v>Túnel (Anel/Front-End)</v>
      </c>
      <c r="G1263" s="59"/>
      <c r="H1263" s="59"/>
      <c r="I1263" s="59"/>
      <c r="J1263" s="59"/>
      <c r="K1263" s="59"/>
      <c r="L1263" s="59"/>
      <c r="M1263" s="59"/>
      <c r="N1263" s="59"/>
      <c r="O1263" s="59"/>
    </row>
    <row r="1264" ht="15.75" customHeight="1">
      <c r="A1264" s="57" t="str">
        <f>Def_SecSub!$A$463</f>
        <v>SI-12SBFE</v>
      </c>
      <c r="B1264" s="57" t="str">
        <f>Def_Equipamentos!$C$6</f>
        <v>DI-PBPMSensor</v>
      </c>
      <c r="C1264" s="6">
        <v>2.0</v>
      </c>
      <c r="D1264" s="58" t="str">
        <f t="shared" si="1"/>
        <v>SI-12SBFE:DI-PBPMSensor-2</v>
      </c>
      <c r="E1264" s="57" t="str">
        <f>Def_Locais_Racks_Trechos!$A$463</f>
        <v>SI-12SBFE</v>
      </c>
      <c r="F1264" s="58" t="str">
        <f t="array" ref="F1264">INDEX(Def_Locais_Racks_Trechos!$B$2:$B$1019, MATCH(E1264, Def_Locais_Racks_Trechos!$A$2:$A$1019, 0), 1)</f>
        <v>Túnel (Anel/Front-End)</v>
      </c>
      <c r="G1264" s="59"/>
      <c r="H1264" s="59"/>
      <c r="I1264" s="59"/>
      <c r="J1264" s="59"/>
      <c r="K1264" s="59"/>
      <c r="L1264" s="59"/>
      <c r="M1264" s="59"/>
      <c r="N1264" s="59"/>
      <c r="O1264" s="59"/>
    </row>
    <row r="1265" ht="15.75" customHeight="1">
      <c r="A1265" s="57" t="str">
        <f>Def_SecSub!$A$464</f>
        <v>SI-13SAFE</v>
      </c>
      <c r="B1265" s="57" t="str">
        <f>Def_Equipamentos!$C$6</f>
        <v>DI-PBPMSensor</v>
      </c>
      <c r="C1265" s="6">
        <v>1.0</v>
      </c>
      <c r="D1265" s="58" t="str">
        <f t="shared" si="1"/>
        <v>SI-13SAFE:DI-PBPMSensor-1</v>
      </c>
      <c r="E1265" s="57" t="str">
        <f>Def_Locais_Racks_Trechos!$A$464</f>
        <v>SI-13SAFE</v>
      </c>
      <c r="F1265" s="58" t="str">
        <f t="array" ref="F1265">INDEX(Def_Locais_Racks_Trechos!$B$2:$B$1019, MATCH(E1265, Def_Locais_Racks_Trechos!$A$2:$A$1019, 0), 1)</f>
        <v>Túnel (Anel/Front-End)</v>
      </c>
      <c r="G1265" s="59"/>
      <c r="H1265" s="59"/>
      <c r="I1265" s="59"/>
      <c r="J1265" s="59"/>
      <c r="K1265" s="59"/>
      <c r="L1265" s="59"/>
      <c r="M1265" s="59"/>
      <c r="N1265" s="59"/>
      <c r="O1265" s="59"/>
    </row>
    <row r="1266" ht="15.75" customHeight="1">
      <c r="A1266" s="57" t="str">
        <f>Def_SecSub!$A$464</f>
        <v>SI-13SAFE</v>
      </c>
      <c r="B1266" s="57" t="str">
        <f>Def_Equipamentos!$C$6</f>
        <v>DI-PBPMSensor</v>
      </c>
      <c r="C1266" s="6">
        <v>2.0</v>
      </c>
      <c r="D1266" s="58" t="str">
        <f t="shared" si="1"/>
        <v>SI-13SAFE:DI-PBPMSensor-2</v>
      </c>
      <c r="E1266" s="57" t="str">
        <f>Def_Locais_Racks_Trechos!$A$464</f>
        <v>SI-13SAFE</v>
      </c>
      <c r="F1266" s="58" t="str">
        <f t="array" ref="F1266">INDEX(Def_Locais_Racks_Trechos!$B$2:$B$1019, MATCH(E1266, Def_Locais_Racks_Trechos!$A$2:$A$1019, 0), 1)</f>
        <v>Túnel (Anel/Front-End)</v>
      </c>
      <c r="G1266" s="59"/>
      <c r="H1266" s="59"/>
      <c r="I1266" s="59"/>
      <c r="J1266" s="59"/>
      <c r="K1266" s="59"/>
      <c r="L1266" s="59"/>
      <c r="M1266" s="59"/>
      <c r="N1266" s="59"/>
      <c r="O1266" s="59"/>
    </row>
    <row r="1267" ht="15.75" customHeight="1">
      <c r="A1267" s="57" t="str">
        <f>Def_SecSub!$A$465</f>
        <v>SI-14SBFE</v>
      </c>
      <c r="B1267" s="57" t="str">
        <f>Def_Equipamentos!$C$6</f>
        <v>DI-PBPMSensor</v>
      </c>
      <c r="C1267" s="6">
        <v>1.0</v>
      </c>
      <c r="D1267" s="58" t="str">
        <f t="shared" si="1"/>
        <v>SI-14SBFE:DI-PBPMSensor-1</v>
      </c>
      <c r="E1267" s="57" t="str">
        <f>Def_Locais_Racks_Trechos!$A$465</f>
        <v>SI-14SBFE</v>
      </c>
      <c r="F1267" s="58" t="str">
        <f t="array" ref="F1267">INDEX(Def_Locais_Racks_Trechos!$B$2:$B$1019, MATCH(E1267, Def_Locais_Racks_Trechos!$A$2:$A$1019, 0), 1)</f>
        <v>Túnel (Anel/Front-End)</v>
      </c>
      <c r="G1267" s="59"/>
      <c r="H1267" s="59"/>
      <c r="I1267" s="59"/>
      <c r="J1267" s="59"/>
      <c r="K1267" s="59"/>
      <c r="L1267" s="59"/>
      <c r="M1267" s="59"/>
      <c r="N1267" s="59"/>
      <c r="O1267" s="59"/>
    </row>
    <row r="1268" ht="15.75" customHeight="1">
      <c r="A1268" s="57" t="str">
        <f>Def_SecSub!$A$465</f>
        <v>SI-14SBFE</v>
      </c>
      <c r="B1268" s="57" t="str">
        <f>Def_Equipamentos!$C$6</f>
        <v>DI-PBPMSensor</v>
      </c>
      <c r="C1268" s="6">
        <v>2.0</v>
      </c>
      <c r="D1268" s="58" t="str">
        <f t="shared" si="1"/>
        <v>SI-14SBFE:DI-PBPMSensor-2</v>
      </c>
      <c r="E1268" s="57" t="str">
        <f>Def_Locais_Racks_Trechos!$A$465</f>
        <v>SI-14SBFE</v>
      </c>
      <c r="F1268" s="58" t="str">
        <f t="array" ref="F1268">INDEX(Def_Locais_Racks_Trechos!$B$2:$B$1019, MATCH(E1268, Def_Locais_Racks_Trechos!$A$2:$A$1019, 0), 1)</f>
        <v>Túnel (Anel/Front-End)</v>
      </c>
      <c r="G1268" s="59"/>
      <c r="H1268" s="59"/>
      <c r="I1268" s="59"/>
      <c r="J1268" s="59"/>
      <c r="K1268" s="59"/>
      <c r="L1268" s="59"/>
      <c r="M1268" s="59"/>
      <c r="N1268" s="59"/>
      <c r="O1268" s="59"/>
    </row>
    <row r="1269" ht="15.75" customHeight="1">
      <c r="A1269" s="57" t="str">
        <f>Def_SecSub!$A$466</f>
        <v>SI-15SPFE</v>
      </c>
      <c r="B1269" s="57" t="str">
        <f>Def_Equipamentos!$C$6</f>
        <v>DI-PBPMSensor</v>
      </c>
      <c r="C1269" s="6">
        <v>1.0</v>
      </c>
      <c r="D1269" s="58" t="str">
        <f t="shared" si="1"/>
        <v>SI-15SPFE:DI-PBPMSensor-1</v>
      </c>
      <c r="E1269" s="57" t="str">
        <f>Def_Locais_Racks_Trechos!$A$466</f>
        <v>SI-15SPFE</v>
      </c>
      <c r="F1269" s="58" t="str">
        <f t="array" ref="F1269">INDEX(Def_Locais_Racks_Trechos!$B$2:$B$1019, MATCH(E1269, Def_Locais_Racks_Trechos!$A$2:$A$1019, 0), 1)</f>
        <v>Túnel (Anel/Front-End)</v>
      </c>
      <c r="G1269" s="59"/>
      <c r="H1269" s="59"/>
      <c r="I1269" s="59"/>
      <c r="J1269" s="59"/>
      <c r="K1269" s="59"/>
      <c r="L1269" s="59"/>
      <c r="M1269" s="59"/>
      <c r="N1269" s="59"/>
      <c r="O1269" s="59"/>
    </row>
    <row r="1270" ht="15.75" customHeight="1">
      <c r="A1270" s="57" t="str">
        <f>Def_SecSub!$A$466</f>
        <v>SI-15SPFE</v>
      </c>
      <c r="B1270" s="57" t="str">
        <f>Def_Equipamentos!$C$6</f>
        <v>DI-PBPMSensor</v>
      </c>
      <c r="C1270" s="6">
        <v>2.0</v>
      </c>
      <c r="D1270" s="58" t="str">
        <f t="shared" si="1"/>
        <v>SI-15SPFE:DI-PBPMSensor-2</v>
      </c>
      <c r="E1270" s="57" t="str">
        <f>Def_Locais_Racks_Trechos!$A$466</f>
        <v>SI-15SPFE</v>
      </c>
      <c r="F1270" s="58" t="str">
        <f t="array" ref="F1270">INDEX(Def_Locais_Racks_Trechos!$B$2:$B$1019, MATCH(E1270, Def_Locais_Racks_Trechos!$A$2:$A$1019, 0), 1)</f>
        <v>Túnel (Anel/Front-End)</v>
      </c>
      <c r="G1270" s="59"/>
      <c r="H1270" s="59"/>
      <c r="I1270" s="59"/>
      <c r="J1270" s="59"/>
      <c r="K1270" s="59"/>
      <c r="L1270" s="59"/>
      <c r="M1270" s="59"/>
      <c r="N1270" s="59"/>
      <c r="O1270" s="59"/>
    </row>
    <row r="1271" ht="15.75" customHeight="1">
      <c r="A1271" s="57" t="str">
        <f>Def_SecSub!$A$467</f>
        <v>SI-16SBFE</v>
      </c>
      <c r="B1271" s="57" t="str">
        <f>Def_Equipamentos!$C$6</f>
        <v>DI-PBPMSensor</v>
      </c>
      <c r="C1271" s="6">
        <v>1.0</v>
      </c>
      <c r="D1271" s="58" t="str">
        <f t="shared" si="1"/>
        <v>SI-16SBFE:DI-PBPMSensor-1</v>
      </c>
      <c r="E1271" s="57" t="str">
        <f>Def_Locais_Racks_Trechos!$A$467</f>
        <v>SI-16SBFE</v>
      </c>
      <c r="F1271" s="58" t="str">
        <f t="array" ref="F1271">INDEX(Def_Locais_Racks_Trechos!$B$2:$B$1019, MATCH(E1271, Def_Locais_Racks_Trechos!$A$2:$A$1019, 0), 1)</f>
        <v>Túnel (Anel/Front-End)</v>
      </c>
      <c r="G1271" s="59"/>
      <c r="H1271" s="59"/>
      <c r="I1271" s="59"/>
      <c r="J1271" s="59"/>
      <c r="K1271" s="59"/>
      <c r="L1271" s="59"/>
      <c r="M1271" s="59"/>
      <c r="N1271" s="59"/>
      <c r="O1271" s="59"/>
    </row>
    <row r="1272" ht="15.75" customHeight="1">
      <c r="A1272" s="57" t="str">
        <f>Def_SecSub!$A$467</f>
        <v>SI-16SBFE</v>
      </c>
      <c r="B1272" s="57" t="str">
        <f>Def_Equipamentos!$C$6</f>
        <v>DI-PBPMSensor</v>
      </c>
      <c r="C1272" s="6">
        <v>2.0</v>
      </c>
      <c r="D1272" s="58" t="str">
        <f t="shared" si="1"/>
        <v>SI-16SBFE:DI-PBPMSensor-2</v>
      </c>
      <c r="E1272" s="57" t="str">
        <f>Def_Locais_Racks_Trechos!$A$467</f>
        <v>SI-16SBFE</v>
      </c>
      <c r="F1272" s="58" t="str">
        <f t="array" ref="F1272">INDEX(Def_Locais_Racks_Trechos!$B$2:$B$1019, MATCH(E1272, Def_Locais_Racks_Trechos!$A$2:$A$1019, 0), 1)</f>
        <v>Túnel (Anel/Front-End)</v>
      </c>
      <c r="G1272" s="59"/>
      <c r="H1272" s="59"/>
      <c r="I1272" s="59"/>
      <c r="J1272" s="59"/>
      <c r="K1272" s="59"/>
      <c r="L1272" s="59"/>
      <c r="M1272" s="59"/>
      <c r="N1272" s="59"/>
      <c r="O1272" s="59"/>
    </row>
    <row r="1273" ht="15.75" customHeight="1">
      <c r="A1273" s="57" t="str">
        <f>Def_SecSub!$A$468</f>
        <v>SI-17SAFE</v>
      </c>
      <c r="B1273" s="57" t="str">
        <f>Def_Equipamentos!$C$6</f>
        <v>DI-PBPMSensor</v>
      </c>
      <c r="C1273" s="6">
        <v>1.0</v>
      </c>
      <c r="D1273" s="58" t="str">
        <f t="shared" si="1"/>
        <v>SI-17SAFE:DI-PBPMSensor-1</v>
      </c>
      <c r="E1273" s="57" t="str">
        <f>Def_Locais_Racks_Trechos!$A$468</f>
        <v>SI-17SAFE</v>
      </c>
      <c r="F1273" s="58" t="str">
        <f t="array" ref="F1273">INDEX(Def_Locais_Racks_Trechos!$B$2:$B$1019, MATCH(E1273, Def_Locais_Racks_Trechos!$A$2:$A$1019, 0), 1)</f>
        <v>Túnel (Anel/Front-End)</v>
      </c>
      <c r="G1273" s="59"/>
      <c r="H1273" s="59"/>
      <c r="I1273" s="59"/>
      <c r="J1273" s="59"/>
      <c r="K1273" s="59"/>
      <c r="L1273" s="59"/>
      <c r="M1273" s="59"/>
      <c r="N1273" s="59"/>
      <c r="O1273" s="59"/>
    </row>
    <row r="1274" ht="15.75" customHeight="1">
      <c r="A1274" s="57" t="str">
        <f>Def_SecSub!$A$468</f>
        <v>SI-17SAFE</v>
      </c>
      <c r="B1274" s="57" t="str">
        <f>Def_Equipamentos!$C$6</f>
        <v>DI-PBPMSensor</v>
      </c>
      <c r="C1274" s="6">
        <v>2.0</v>
      </c>
      <c r="D1274" s="58" t="str">
        <f t="shared" si="1"/>
        <v>SI-17SAFE:DI-PBPMSensor-2</v>
      </c>
      <c r="E1274" s="57" t="str">
        <f>Def_Locais_Racks_Trechos!$A$468</f>
        <v>SI-17SAFE</v>
      </c>
      <c r="F1274" s="58" t="str">
        <f t="array" ref="F1274">INDEX(Def_Locais_Racks_Trechos!$B$2:$B$1019, MATCH(E1274, Def_Locais_Racks_Trechos!$A$2:$A$1019, 0), 1)</f>
        <v>Túnel (Anel/Front-End)</v>
      </c>
      <c r="G1274" s="59"/>
      <c r="H1274" s="59"/>
      <c r="I1274" s="59"/>
      <c r="J1274" s="59"/>
      <c r="K1274" s="59"/>
      <c r="L1274" s="59"/>
      <c r="M1274" s="59"/>
      <c r="N1274" s="59"/>
      <c r="O1274" s="59"/>
    </row>
    <row r="1275" ht="15.75" customHeight="1">
      <c r="A1275" s="57" t="str">
        <f>Def_SecSub!$A$469</f>
        <v>SI-18SBFE</v>
      </c>
      <c r="B1275" s="57" t="str">
        <f>Def_Equipamentos!$C$6</f>
        <v>DI-PBPMSensor</v>
      </c>
      <c r="C1275" s="6">
        <v>1.0</v>
      </c>
      <c r="D1275" s="58" t="str">
        <f t="shared" si="1"/>
        <v>SI-18SBFE:DI-PBPMSensor-1</v>
      </c>
      <c r="E1275" s="57" t="str">
        <f>Def_Locais_Racks_Trechos!$A$469</f>
        <v>SI-18SBFE</v>
      </c>
      <c r="F1275" s="58" t="str">
        <f t="array" ref="F1275">INDEX(Def_Locais_Racks_Trechos!$B$2:$B$1019, MATCH(E1275, Def_Locais_Racks_Trechos!$A$2:$A$1019, 0), 1)</f>
        <v>Túnel (Anel/Front-End)</v>
      </c>
      <c r="G1275" s="59"/>
      <c r="H1275" s="59"/>
      <c r="I1275" s="59"/>
      <c r="J1275" s="59"/>
      <c r="K1275" s="59"/>
      <c r="L1275" s="59"/>
      <c r="M1275" s="59"/>
      <c r="N1275" s="59"/>
      <c r="O1275" s="59"/>
    </row>
    <row r="1276" ht="15.75" customHeight="1">
      <c r="A1276" s="57" t="str">
        <f>Def_SecSub!$A$469</f>
        <v>SI-18SBFE</v>
      </c>
      <c r="B1276" s="57" t="str">
        <f>Def_Equipamentos!$C$6</f>
        <v>DI-PBPMSensor</v>
      </c>
      <c r="C1276" s="6">
        <v>2.0</v>
      </c>
      <c r="D1276" s="58" t="str">
        <f t="shared" si="1"/>
        <v>SI-18SBFE:DI-PBPMSensor-2</v>
      </c>
      <c r="E1276" s="57" t="str">
        <f>Def_Locais_Racks_Trechos!$A$469</f>
        <v>SI-18SBFE</v>
      </c>
      <c r="F1276" s="58" t="str">
        <f t="array" ref="F1276">INDEX(Def_Locais_Racks_Trechos!$B$2:$B$1019, MATCH(E1276, Def_Locais_Racks_Trechos!$A$2:$A$1019, 0), 1)</f>
        <v>Túnel (Anel/Front-End)</v>
      </c>
      <c r="G1276" s="59"/>
      <c r="H1276" s="59"/>
      <c r="I1276" s="59"/>
      <c r="J1276" s="59"/>
      <c r="K1276" s="59"/>
      <c r="L1276" s="59"/>
      <c r="M1276" s="59"/>
      <c r="N1276" s="59"/>
      <c r="O1276" s="59"/>
    </row>
    <row r="1277" ht="15.75" customHeight="1">
      <c r="A1277" s="57" t="str">
        <f>Def_SecSub!$A$470</f>
        <v>SI-19SPFE</v>
      </c>
      <c r="B1277" s="57" t="str">
        <f>Def_Equipamentos!$C$6</f>
        <v>DI-PBPMSensor</v>
      </c>
      <c r="C1277" s="6">
        <v>1.0</v>
      </c>
      <c r="D1277" s="58" t="str">
        <f t="shared" si="1"/>
        <v>SI-19SPFE:DI-PBPMSensor-1</v>
      </c>
      <c r="E1277" s="57" t="str">
        <f>Def_Locais_Racks_Trechos!$A$470</f>
        <v>SI-19SPFE</v>
      </c>
      <c r="F1277" s="58" t="str">
        <f t="array" ref="F1277">INDEX(Def_Locais_Racks_Trechos!$B$2:$B$1019, MATCH(E1277, Def_Locais_Racks_Trechos!$A$2:$A$1019, 0), 1)</f>
        <v>Túnel (Anel/Front-End)</v>
      </c>
      <c r="G1277" s="59"/>
      <c r="H1277" s="59"/>
      <c r="I1277" s="59"/>
      <c r="J1277" s="59"/>
      <c r="K1277" s="59"/>
      <c r="L1277" s="59"/>
      <c r="M1277" s="59"/>
      <c r="N1277" s="59"/>
      <c r="O1277" s="59"/>
    </row>
    <row r="1278" ht="15.75" customHeight="1">
      <c r="A1278" s="57" t="str">
        <f>Def_SecSub!$A$470</f>
        <v>SI-19SPFE</v>
      </c>
      <c r="B1278" s="57" t="str">
        <f>Def_Equipamentos!$C$6</f>
        <v>DI-PBPMSensor</v>
      </c>
      <c r="C1278" s="6">
        <v>2.0</v>
      </c>
      <c r="D1278" s="58" t="str">
        <f t="shared" si="1"/>
        <v>SI-19SPFE:DI-PBPMSensor-2</v>
      </c>
      <c r="E1278" s="57" t="str">
        <f>Def_Locais_Racks_Trechos!$A$470</f>
        <v>SI-19SPFE</v>
      </c>
      <c r="F1278" s="58" t="str">
        <f t="array" ref="F1278">INDEX(Def_Locais_Racks_Trechos!$B$2:$B$1019, MATCH(E1278, Def_Locais_Racks_Trechos!$A$2:$A$1019, 0), 1)</f>
        <v>Túnel (Anel/Front-End)</v>
      </c>
      <c r="G1278" s="59"/>
      <c r="H1278" s="59"/>
      <c r="I1278" s="59"/>
      <c r="J1278" s="59"/>
      <c r="K1278" s="59"/>
      <c r="L1278" s="59"/>
      <c r="M1278" s="59"/>
      <c r="N1278" s="59"/>
      <c r="O1278" s="59"/>
    </row>
    <row r="1279" ht="15.75" customHeight="1">
      <c r="A1279" s="57" t="str">
        <f>Def_SecSub!$A$471</f>
        <v>SI-20SBFE</v>
      </c>
      <c r="B1279" s="57" t="str">
        <f>Def_Equipamentos!$C$6</f>
        <v>DI-PBPMSensor</v>
      </c>
      <c r="C1279" s="6">
        <v>1.0</v>
      </c>
      <c r="D1279" s="58" t="str">
        <f t="shared" si="1"/>
        <v>SI-20SBFE:DI-PBPMSensor-1</v>
      </c>
      <c r="E1279" s="57" t="str">
        <f>Def_Locais_Racks_Trechos!$A$471</f>
        <v>SI-20SBFE</v>
      </c>
      <c r="F1279" s="58" t="str">
        <f t="array" ref="F1279">INDEX(Def_Locais_Racks_Trechos!$B$2:$B$1019, MATCH(E1279, Def_Locais_Racks_Trechos!$A$2:$A$1019, 0), 1)</f>
        <v>Túnel (Anel/Front-End)</v>
      </c>
      <c r="G1279" s="59"/>
      <c r="H1279" s="59"/>
      <c r="I1279" s="59"/>
      <c r="J1279" s="59"/>
      <c r="K1279" s="59"/>
      <c r="L1279" s="59"/>
      <c r="M1279" s="59"/>
      <c r="N1279" s="59"/>
      <c r="O1279" s="59"/>
    </row>
    <row r="1280" ht="15.75" customHeight="1">
      <c r="A1280" s="57" t="str">
        <f>Def_SecSub!$A$471</f>
        <v>SI-20SBFE</v>
      </c>
      <c r="B1280" s="57" t="str">
        <f>Def_Equipamentos!$C$6</f>
        <v>DI-PBPMSensor</v>
      </c>
      <c r="C1280" s="6">
        <v>2.0</v>
      </c>
      <c r="D1280" s="58" t="str">
        <f t="shared" si="1"/>
        <v>SI-20SBFE:DI-PBPMSensor-2</v>
      </c>
      <c r="E1280" s="57" t="str">
        <f>Def_Locais_Racks_Trechos!$A$471</f>
        <v>SI-20SBFE</v>
      </c>
      <c r="F1280" s="58" t="str">
        <f t="array" ref="F1280">INDEX(Def_Locais_Racks_Trechos!$B$2:$B$1019, MATCH(E1280, Def_Locais_Racks_Trechos!$A$2:$A$1019, 0), 1)</f>
        <v>Túnel (Anel/Front-End)</v>
      </c>
      <c r="G1280" s="59"/>
      <c r="H1280" s="59"/>
      <c r="I1280" s="59"/>
      <c r="J1280" s="59"/>
      <c r="K1280" s="59"/>
      <c r="L1280" s="59"/>
      <c r="M1280" s="59"/>
      <c r="N1280" s="59"/>
      <c r="O1280" s="59"/>
    </row>
    <row r="1281" ht="15.75" customHeight="1">
      <c r="A1281" s="57" t="str">
        <f>Def_SecSub!$A$472</f>
        <v>SI-01BCFE</v>
      </c>
      <c r="B1281" s="57" t="str">
        <f>Def_Equipamentos!$C$6</f>
        <v>DI-PBPMSensor</v>
      </c>
      <c r="C1281" s="6">
        <v>1.0</v>
      </c>
      <c r="D1281" s="58" t="str">
        <f t="shared" si="1"/>
        <v>SI-01BCFE:DI-PBPMSensor-1</v>
      </c>
      <c r="E1281" s="57" t="str">
        <f>Def_Locais_Racks_Trechos!$A$472</f>
        <v>SI-01BCFE</v>
      </c>
      <c r="F1281" s="58" t="str">
        <f t="array" ref="F1281">INDEX(Def_Locais_Racks_Trechos!$B$2:$B$1019, MATCH(E1281, Def_Locais_Racks_Trechos!$A$2:$A$1019, 0), 1)</f>
        <v>Túnel (Anel/Front-End)</v>
      </c>
      <c r="G1281" s="59"/>
      <c r="H1281" s="59"/>
      <c r="I1281" s="59"/>
      <c r="J1281" s="59"/>
      <c r="K1281" s="59"/>
      <c r="L1281" s="59"/>
      <c r="M1281" s="59"/>
      <c r="N1281" s="59"/>
      <c r="O1281" s="59"/>
    </row>
    <row r="1282" ht="15.75" customHeight="1">
      <c r="A1282" s="57" t="str">
        <f>Def_SecSub!$A$472</f>
        <v>SI-01BCFE</v>
      </c>
      <c r="B1282" s="57" t="str">
        <f>Def_Equipamentos!$C$6</f>
        <v>DI-PBPMSensor</v>
      </c>
      <c r="C1282" s="6">
        <v>2.0</v>
      </c>
      <c r="D1282" s="58" t="str">
        <f t="shared" si="1"/>
        <v>SI-01BCFE:DI-PBPMSensor-2</v>
      </c>
      <c r="E1282" s="57" t="str">
        <f>Def_Locais_Racks_Trechos!$A$472</f>
        <v>SI-01BCFE</v>
      </c>
      <c r="F1282" s="58" t="str">
        <f t="array" ref="F1282">INDEX(Def_Locais_Racks_Trechos!$B$2:$B$1019, MATCH(E1282, Def_Locais_Racks_Trechos!$A$2:$A$1019, 0), 1)</f>
        <v>Túnel (Anel/Front-End)</v>
      </c>
      <c r="G1282" s="59"/>
      <c r="H1282" s="59"/>
      <c r="I1282" s="59"/>
      <c r="J1282" s="59"/>
      <c r="K1282" s="59"/>
      <c r="L1282" s="59"/>
      <c r="M1282" s="59"/>
      <c r="N1282" s="59"/>
      <c r="O1282" s="59"/>
    </row>
    <row r="1283" ht="15.75" customHeight="1">
      <c r="A1283" s="57" t="str">
        <f>Def_SecSub!$A$473</f>
        <v>SI-02BCFE</v>
      </c>
      <c r="B1283" s="57" t="str">
        <f>Def_Equipamentos!$C$6</f>
        <v>DI-PBPMSensor</v>
      </c>
      <c r="C1283" s="6">
        <v>1.0</v>
      </c>
      <c r="D1283" s="58" t="str">
        <f t="shared" si="1"/>
        <v>SI-02BCFE:DI-PBPMSensor-1</v>
      </c>
      <c r="E1283" s="57" t="str">
        <f>Def_Locais_Racks_Trechos!$A$473</f>
        <v>SI-02BCFE</v>
      </c>
      <c r="F1283" s="58" t="str">
        <f t="array" ref="F1283">INDEX(Def_Locais_Racks_Trechos!$B$2:$B$1019, MATCH(E1283, Def_Locais_Racks_Trechos!$A$2:$A$1019, 0), 1)</f>
        <v>Túnel (Anel/Front-End)</v>
      </c>
      <c r="G1283" s="59"/>
      <c r="H1283" s="59"/>
      <c r="I1283" s="59"/>
      <c r="J1283" s="59"/>
      <c r="K1283" s="59"/>
      <c r="L1283" s="59"/>
      <c r="M1283" s="59"/>
      <c r="N1283" s="59"/>
      <c r="O1283" s="59"/>
    </row>
    <row r="1284" ht="15.75" customHeight="1">
      <c r="A1284" s="57" t="str">
        <f>Def_SecSub!$A$473</f>
        <v>SI-02BCFE</v>
      </c>
      <c r="B1284" s="57" t="str">
        <f>Def_Equipamentos!$C$6</f>
        <v>DI-PBPMSensor</v>
      </c>
      <c r="C1284" s="6">
        <v>2.0</v>
      </c>
      <c r="D1284" s="58" t="str">
        <f t="shared" si="1"/>
        <v>SI-02BCFE:DI-PBPMSensor-2</v>
      </c>
      <c r="E1284" s="57" t="str">
        <f>Def_Locais_Racks_Trechos!$A$473</f>
        <v>SI-02BCFE</v>
      </c>
      <c r="F1284" s="58" t="str">
        <f t="array" ref="F1284">INDEX(Def_Locais_Racks_Trechos!$B$2:$B$1019, MATCH(E1284, Def_Locais_Racks_Trechos!$A$2:$A$1019, 0), 1)</f>
        <v>Túnel (Anel/Front-End)</v>
      </c>
      <c r="G1284" s="59"/>
      <c r="H1284" s="59"/>
      <c r="I1284" s="59"/>
      <c r="J1284" s="59"/>
      <c r="K1284" s="59"/>
      <c r="L1284" s="59"/>
      <c r="M1284" s="59"/>
      <c r="N1284" s="59"/>
      <c r="O1284" s="59"/>
    </row>
    <row r="1285" ht="15.75" customHeight="1">
      <c r="A1285" s="57" t="str">
        <f>Def_SecSub!$A$474</f>
        <v>SI-03BCFE</v>
      </c>
      <c r="B1285" s="57" t="str">
        <f>Def_Equipamentos!$C$6</f>
        <v>DI-PBPMSensor</v>
      </c>
      <c r="C1285" s="6">
        <v>1.0</v>
      </c>
      <c r="D1285" s="58" t="str">
        <f t="shared" si="1"/>
        <v>SI-03BCFE:DI-PBPMSensor-1</v>
      </c>
      <c r="E1285" s="57" t="str">
        <f>Def_Locais_Racks_Trechos!$A$474</f>
        <v>SI-03BCFE</v>
      </c>
      <c r="F1285" s="58" t="str">
        <f t="array" ref="F1285">INDEX(Def_Locais_Racks_Trechos!$B$2:$B$1019, MATCH(E1285, Def_Locais_Racks_Trechos!$A$2:$A$1019, 0), 1)</f>
        <v>Túnel (Anel/Front-End)</v>
      </c>
      <c r="G1285" s="59"/>
      <c r="H1285" s="59"/>
      <c r="I1285" s="59"/>
      <c r="J1285" s="59"/>
      <c r="K1285" s="59"/>
      <c r="L1285" s="59"/>
      <c r="M1285" s="59"/>
      <c r="N1285" s="59"/>
      <c r="O1285" s="59"/>
    </row>
    <row r="1286" ht="15.75" customHeight="1">
      <c r="A1286" s="57" t="str">
        <f>Def_SecSub!$A$474</f>
        <v>SI-03BCFE</v>
      </c>
      <c r="B1286" s="57" t="str">
        <f>Def_Equipamentos!$C$6</f>
        <v>DI-PBPMSensor</v>
      </c>
      <c r="C1286" s="6">
        <v>2.0</v>
      </c>
      <c r="D1286" s="58" t="str">
        <f t="shared" si="1"/>
        <v>SI-03BCFE:DI-PBPMSensor-2</v>
      </c>
      <c r="E1286" s="57" t="str">
        <f>Def_Locais_Racks_Trechos!$A$474</f>
        <v>SI-03BCFE</v>
      </c>
      <c r="F1286" s="58" t="str">
        <f t="array" ref="F1286">INDEX(Def_Locais_Racks_Trechos!$B$2:$B$1019, MATCH(E1286, Def_Locais_Racks_Trechos!$A$2:$A$1019, 0), 1)</f>
        <v>Túnel (Anel/Front-End)</v>
      </c>
      <c r="G1286" s="59"/>
      <c r="H1286" s="59"/>
      <c r="I1286" s="59"/>
      <c r="J1286" s="59"/>
      <c r="K1286" s="59"/>
      <c r="L1286" s="59"/>
      <c r="M1286" s="59"/>
      <c r="N1286" s="59"/>
      <c r="O1286" s="59"/>
    </row>
    <row r="1287" ht="15.75" customHeight="1">
      <c r="A1287" s="57" t="str">
        <f>Def_SecSub!$A$475</f>
        <v>SI-04BCFE</v>
      </c>
      <c r="B1287" s="57" t="str">
        <f>Def_Equipamentos!$C$6</f>
        <v>DI-PBPMSensor</v>
      </c>
      <c r="C1287" s="6">
        <v>1.0</v>
      </c>
      <c r="D1287" s="58" t="str">
        <f t="shared" si="1"/>
        <v>SI-04BCFE:DI-PBPMSensor-1</v>
      </c>
      <c r="E1287" s="57" t="str">
        <f>Def_Locais_Racks_Trechos!$A$475</f>
        <v>SI-04BCFE</v>
      </c>
      <c r="F1287" s="58" t="str">
        <f t="array" ref="F1287">INDEX(Def_Locais_Racks_Trechos!$B$2:$B$1019, MATCH(E1287, Def_Locais_Racks_Trechos!$A$2:$A$1019, 0), 1)</f>
        <v>Túnel (Anel/Front-End)</v>
      </c>
      <c r="G1287" s="59"/>
      <c r="H1287" s="59"/>
      <c r="I1287" s="59"/>
      <c r="J1287" s="59"/>
      <c r="K1287" s="59"/>
      <c r="L1287" s="59"/>
      <c r="M1287" s="59"/>
      <c r="N1287" s="59"/>
      <c r="O1287" s="59"/>
    </row>
    <row r="1288" ht="15.75" customHeight="1">
      <c r="A1288" s="57" t="str">
        <f>Def_SecSub!$A$475</f>
        <v>SI-04BCFE</v>
      </c>
      <c r="B1288" s="57" t="str">
        <f>Def_Equipamentos!$C$6</f>
        <v>DI-PBPMSensor</v>
      </c>
      <c r="C1288" s="6">
        <v>2.0</v>
      </c>
      <c r="D1288" s="58" t="str">
        <f t="shared" si="1"/>
        <v>SI-04BCFE:DI-PBPMSensor-2</v>
      </c>
      <c r="E1288" s="57" t="str">
        <f>Def_Locais_Racks_Trechos!$A$475</f>
        <v>SI-04BCFE</v>
      </c>
      <c r="F1288" s="58" t="str">
        <f t="array" ref="F1288">INDEX(Def_Locais_Racks_Trechos!$B$2:$B$1019, MATCH(E1288, Def_Locais_Racks_Trechos!$A$2:$A$1019, 0), 1)</f>
        <v>Túnel (Anel/Front-End)</v>
      </c>
      <c r="G1288" s="59"/>
      <c r="H1288" s="59"/>
      <c r="I1288" s="59"/>
      <c r="J1288" s="59"/>
      <c r="K1288" s="59"/>
      <c r="L1288" s="59"/>
      <c r="M1288" s="59"/>
      <c r="N1288" s="59"/>
      <c r="O1288" s="59"/>
    </row>
    <row r="1289" ht="15.75" customHeight="1">
      <c r="A1289" s="57" t="str">
        <f>Def_SecSub!$A$476</f>
        <v>SI-05BCFE</v>
      </c>
      <c r="B1289" s="57" t="str">
        <f>Def_Equipamentos!$C$6</f>
        <v>DI-PBPMSensor</v>
      </c>
      <c r="C1289" s="6">
        <v>1.0</v>
      </c>
      <c r="D1289" s="58" t="str">
        <f t="shared" si="1"/>
        <v>SI-05BCFE:DI-PBPMSensor-1</v>
      </c>
      <c r="E1289" s="57" t="str">
        <f>Def_Locais_Racks_Trechos!$A$476</f>
        <v>SI-05BCFE</v>
      </c>
      <c r="F1289" s="58" t="str">
        <f t="array" ref="F1289">INDEX(Def_Locais_Racks_Trechos!$B$2:$B$1019, MATCH(E1289, Def_Locais_Racks_Trechos!$A$2:$A$1019, 0), 1)</f>
        <v>Túnel (Anel/Front-End)</v>
      </c>
      <c r="G1289" s="59"/>
      <c r="H1289" s="59"/>
      <c r="I1289" s="59"/>
      <c r="J1289" s="59"/>
      <c r="K1289" s="59"/>
      <c r="L1289" s="59"/>
      <c r="M1289" s="59"/>
      <c r="N1289" s="59"/>
      <c r="O1289" s="59"/>
    </row>
    <row r="1290" ht="15.75" customHeight="1">
      <c r="A1290" s="57" t="str">
        <f>Def_SecSub!$A$476</f>
        <v>SI-05BCFE</v>
      </c>
      <c r="B1290" s="57" t="str">
        <f>Def_Equipamentos!$C$6</f>
        <v>DI-PBPMSensor</v>
      </c>
      <c r="C1290" s="6">
        <v>2.0</v>
      </c>
      <c r="D1290" s="58" t="str">
        <f t="shared" si="1"/>
        <v>SI-05BCFE:DI-PBPMSensor-2</v>
      </c>
      <c r="E1290" s="57" t="str">
        <f>Def_Locais_Racks_Trechos!$A$476</f>
        <v>SI-05BCFE</v>
      </c>
      <c r="F1290" s="58" t="str">
        <f t="array" ref="F1290">INDEX(Def_Locais_Racks_Trechos!$B$2:$B$1019, MATCH(E1290, Def_Locais_Racks_Trechos!$A$2:$A$1019, 0), 1)</f>
        <v>Túnel (Anel/Front-End)</v>
      </c>
      <c r="G1290" s="59"/>
      <c r="H1290" s="59"/>
      <c r="I1290" s="59"/>
      <c r="J1290" s="59"/>
      <c r="K1290" s="59"/>
      <c r="L1290" s="59"/>
      <c r="M1290" s="59"/>
      <c r="N1290" s="59"/>
      <c r="O1290" s="59"/>
    </row>
    <row r="1291" ht="15.75" customHeight="1">
      <c r="A1291" s="57" t="str">
        <f>Def_SecSub!$A$477</f>
        <v>SI-06BCFE</v>
      </c>
      <c r="B1291" s="57" t="str">
        <f>Def_Equipamentos!$C$6</f>
        <v>DI-PBPMSensor</v>
      </c>
      <c r="C1291" s="6">
        <v>1.0</v>
      </c>
      <c r="D1291" s="58" t="str">
        <f t="shared" si="1"/>
        <v>SI-06BCFE:DI-PBPMSensor-1</v>
      </c>
      <c r="E1291" s="57" t="str">
        <f>Def_Locais_Racks_Trechos!$A$477</f>
        <v>SI-06BCFE</v>
      </c>
      <c r="F1291" s="58" t="str">
        <f t="array" ref="F1291">INDEX(Def_Locais_Racks_Trechos!$B$2:$B$1019, MATCH(E1291, Def_Locais_Racks_Trechos!$A$2:$A$1019, 0), 1)</f>
        <v>Túnel (Anel/Front-End)</v>
      </c>
      <c r="G1291" s="59"/>
      <c r="H1291" s="59"/>
      <c r="I1291" s="59"/>
      <c r="J1291" s="59"/>
      <c r="K1291" s="59"/>
      <c r="L1291" s="59"/>
      <c r="M1291" s="59"/>
      <c r="N1291" s="59"/>
      <c r="O1291" s="59"/>
    </row>
    <row r="1292" ht="15.75" customHeight="1">
      <c r="A1292" s="57" t="str">
        <f>Def_SecSub!$A$477</f>
        <v>SI-06BCFE</v>
      </c>
      <c r="B1292" s="57" t="str">
        <f>Def_Equipamentos!$C$6</f>
        <v>DI-PBPMSensor</v>
      </c>
      <c r="C1292" s="6">
        <v>2.0</v>
      </c>
      <c r="D1292" s="58" t="str">
        <f t="shared" si="1"/>
        <v>SI-06BCFE:DI-PBPMSensor-2</v>
      </c>
      <c r="E1292" s="57" t="str">
        <f>Def_Locais_Racks_Trechos!$A$477</f>
        <v>SI-06BCFE</v>
      </c>
      <c r="F1292" s="58" t="str">
        <f t="array" ref="F1292">INDEX(Def_Locais_Racks_Trechos!$B$2:$B$1019, MATCH(E1292, Def_Locais_Racks_Trechos!$A$2:$A$1019, 0), 1)</f>
        <v>Túnel (Anel/Front-End)</v>
      </c>
      <c r="G1292" s="59"/>
      <c r="H1292" s="59"/>
      <c r="I1292" s="59"/>
      <c r="J1292" s="59"/>
      <c r="K1292" s="59"/>
      <c r="L1292" s="59"/>
      <c r="M1292" s="59"/>
      <c r="N1292" s="59"/>
      <c r="O1292" s="59"/>
    </row>
    <row r="1293" ht="15.75" customHeight="1">
      <c r="A1293" s="57" t="str">
        <f>Def_SecSub!$A$478</f>
        <v>SI-07BCFE</v>
      </c>
      <c r="B1293" s="57" t="str">
        <f>Def_Equipamentos!$C$6</f>
        <v>DI-PBPMSensor</v>
      </c>
      <c r="C1293" s="6">
        <v>1.0</v>
      </c>
      <c r="D1293" s="58" t="str">
        <f t="shared" si="1"/>
        <v>SI-07BCFE:DI-PBPMSensor-1</v>
      </c>
      <c r="E1293" s="57" t="str">
        <f>Def_Locais_Racks_Trechos!$A$478</f>
        <v>SI-07BCFE</v>
      </c>
      <c r="F1293" s="58" t="str">
        <f t="array" ref="F1293">INDEX(Def_Locais_Racks_Trechos!$B$2:$B$1019, MATCH(E1293, Def_Locais_Racks_Trechos!$A$2:$A$1019, 0), 1)</f>
        <v>Túnel (Anel/Front-End)</v>
      </c>
      <c r="G1293" s="59"/>
      <c r="H1293" s="59"/>
      <c r="I1293" s="59"/>
      <c r="J1293" s="59"/>
      <c r="K1293" s="59"/>
      <c r="L1293" s="59"/>
      <c r="M1293" s="59"/>
      <c r="N1293" s="59"/>
      <c r="O1293" s="59"/>
    </row>
    <row r="1294" ht="15.75" customHeight="1">
      <c r="A1294" s="57" t="str">
        <f>Def_SecSub!$A$478</f>
        <v>SI-07BCFE</v>
      </c>
      <c r="B1294" s="57" t="str">
        <f>Def_Equipamentos!$C$6</f>
        <v>DI-PBPMSensor</v>
      </c>
      <c r="C1294" s="6">
        <v>2.0</v>
      </c>
      <c r="D1294" s="58" t="str">
        <f t="shared" si="1"/>
        <v>SI-07BCFE:DI-PBPMSensor-2</v>
      </c>
      <c r="E1294" s="57" t="str">
        <f>Def_Locais_Racks_Trechos!$A$478</f>
        <v>SI-07BCFE</v>
      </c>
      <c r="F1294" s="58" t="str">
        <f t="array" ref="F1294">INDEX(Def_Locais_Racks_Trechos!$B$2:$B$1019, MATCH(E1294, Def_Locais_Racks_Trechos!$A$2:$A$1019, 0), 1)</f>
        <v>Túnel (Anel/Front-End)</v>
      </c>
      <c r="G1294" s="59"/>
      <c r="H1294" s="59"/>
      <c r="I1294" s="59"/>
      <c r="J1294" s="59"/>
      <c r="K1294" s="59"/>
      <c r="L1294" s="59"/>
      <c r="M1294" s="59"/>
      <c r="N1294" s="59"/>
      <c r="O1294" s="59"/>
    </row>
    <row r="1295" ht="15.75" customHeight="1">
      <c r="A1295" s="57" t="str">
        <f>Def_SecSub!$A$479</f>
        <v>SI-08BCFE</v>
      </c>
      <c r="B1295" s="57" t="str">
        <f>Def_Equipamentos!$C$6</f>
        <v>DI-PBPMSensor</v>
      </c>
      <c r="C1295" s="6">
        <v>1.0</v>
      </c>
      <c r="D1295" s="58" t="str">
        <f t="shared" si="1"/>
        <v>SI-08BCFE:DI-PBPMSensor-1</v>
      </c>
      <c r="E1295" s="57" t="str">
        <f>Def_Locais_Racks_Trechos!$A$479</f>
        <v>SI-08BCFE</v>
      </c>
      <c r="F1295" s="58" t="str">
        <f t="array" ref="F1295">INDEX(Def_Locais_Racks_Trechos!$B$2:$B$1019, MATCH(E1295, Def_Locais_Racks_Trechos!$A$2:$A$1019, 0), 1)</f>
        <v>Túnel (Anel/Front-End)</v>
      </c>
      <c r="G1295" s="59"/>
      <c r="H1295" s="59"/>
      <c r="I1295" s="59"/>
      <c r="J1295" s="59"/>
      <c r="K1295" s="59"/>
      <c r="L1295" s="59"/>
      <c r="M1295" s="59"/>
      <c r="N1295" s="59"/>
      <c r="O1295" s="59"/>
    </row>
    <row r="1296" ht="15.75" customHeight="1">
      <c r="A1296" s="57" t="str">
        <f>Def_SecSub!$A$479</f>
        <v>SI-08BCFE</v>
      </c>
      <c r="B1296" s="57" t="str">
        <f>Def_Equipamentos!$C$6</f>
        <v>DI-PBPMSensor</v>
      </c>
      <c r="C1296" s="6">
        <v>2.0</v>
      </c>
      <c r="D1296" s="58" t="str">
        <f t="shared" si="1"/>
        <v>SI-08BCFE:DI-PBPMSensor-2</v>
      </c>
      <c r="E1296" s="57" t="str">
        <f>Def_Locais_Racks_Trechos!$A$479</f>
        <v>SI-08BCFE</v>
      </c>
      <c r="F1296" s="58" t="str">
        <f t="array" ref="F1296">INDEX(Def_Locais_Racks_Trechos!$B$2:$B$1019, MATCH(E1296, Def_Locais_Racks_Trechos!$A$2:$A$1019, 0), 1)</f>
        <v>Túnel (Anel/Front-End)</v>
      </c>
      <c r="G1296" s="59"/>
      <c r="H1296" s="59"/>
      <c r="I1296" s="59"/>
      <c r="J1296" s="59"/>
      <c r="K1296" s="59"/>
      <c r="L1296" s="59"/>
      <c r="M1296" s="59"/>
      <c r="N1296" s="59"/>
      <c r="O1296" s="59"/>
    </row>
    <row r="1297" ht="15.75" customHeight="1">
      <c r="A1297" s="57" t="str">
        <f>Def_SecSub!$A$480</f>
        <v>SI-09BCFE</v>
      </c>
      <c r="B1297" s="57" t="str">
        <f>Def_Equipamentos!$C$6</f>
        <v>DI-PBPMSensor</v>
      </c>
      <c r="C1297" s="6">
        <v>1.0</v>
      </c>
      <c r="D1297" s="58" t="str">
        <f t="shared" si="1"/>
        <v>SI-09BCFE:DI-PBPMSensor-1</v>
      </c>
      <c r="E1297" s="57" t="str">
        <f>Def_Locais_Racks_Trechos!$A$480</f>
        <v>SI-09BCFE</v>
      </c>
      <c r="F1297" s="58" t="str">
        <f t="array" ref="F1297">INDEX(Def_Locais_Racks_Trechos!$B$2:$B$1019, MATCH(E1297, Def_Locais_Racks_Trechos!$A$2:$A$1019, 0), 1)</f>
        <v>Túnel (Anel/Front-End)</v>
      </c>
      <c r="G1297" s="59"/>
      <c r="H1297" s="59"/>
      <c r="I1297" s="59"/>
      <c r="J1297" s="59"/>
      <c r="K1297" s="59"/>
      <c r="L1297" s="59"/>
      <c r="M1297" s="59"/>
      <c r="N1297" s="59"/>
      <c r="O1297" s="59"/>
    </row>
    <row r="1298" ht="15.75" customHeight="1">
      <c r="A1298" s="57" t="str">
        <f>Def_SecSub!$A$480</f>
        <v>SI-09BCFE</v>
      </c>
      <c r="B1298" s="57" t="str">
        <f>Def_Equipamentos!$C$6</f>
        <v>DI-PBPMSensor</v>
      </c>
      <c r="C1298" s="6">
        <v>2.0</v>
      </c>
      <c r="D1298" s="58" t="str">
        <f t="shared" si="1"/>
        <v>SI-09BCFE:DI-PBPMSensor-2</v>
      </c>
      <c r="E1298" s="57" t="str">
        <f>Def_Locais_Racks_Trechos!$A$480</f>
        <v>SI-09BCFE</v>
      </c>
      <c r="F1298" s="58" t="str">
        <f t="array" ref="F1298">INDEX(Def_Locais_Racks_Trechos!$B$2:$B$1019, MATCH(E1298, Def_Locais_Racks_Trechos!$A$2:$A$1019, 0), 1)</f>
        <v>Túnel (Anel/Front-End)</v>
      </c>
      <c r="G1298" s="59"/>
      <c r="H1298" s="59"/>
      <c r="I1298" s="59"/>
      <c r="J1298" s="59"/>
      <c r="K1298" s="59"/>
      <c r="L1298" s="59"/>
      <c r="M1298" s="59"/>
      <c r="N1298" s="59"/>
      <c r="O1298" s="59"/>
    </row>
    <row r="1299" ht="15.75" customHeight="1">
      <c r="A1299" s="57" t="str">
        <f>Def_SecSub!$A$481</f>
        <v>SI-10BCFE</v>
      </c>
      <c r="B1299" s="57" t="str">
        <f>Def_Equipamentos!$C$6</f>
        <v>DI-PBPMSensor</v>
      </c>
      <c r="C1299" s="6">
        <v>1.0</v>
      </c>
      <c r="D1299" s="58" t="str">
        <f t="shared" si="1"/>
        <v>SI-10BCFE:DI-PBPMSensor-1</v>
      </c>
      <c r="E1299" s="57" t="str">
        <f>Def_Locais_Racks_Trechos!$A$481</f>
        <v>SI-10BCFE</v>
      </c>
      <c r="F1299" s="58" t="str">
        <f t="array" ref="F1299">INDEX(Def_Locais_Racks_Trechos!$B$2:$B$1019, MATCH(E1299, Def_Locais_Racks_Trechos!$A$2:$A$1019, 0), 1)</f>
        <v>Túnel (Anel/Front-End)</v>
      </c>
      <c r="G1299" s="59"/>
      <c r="H1299" s="59"/>
      <c r="I1299" s="59"/>
      <c r="J1299" s="59"/>
      <c r="K1299" s="59"/>
      <c r="L1299" s="59"/>
      <c r="M1299" s="59"/>
      <c r="N1299" s="59"/>
      <c r="O1299" s="59"/>
    </row>
    <row r="1300" ht="15.75" customHeight="1">
      <c r="A1300" s="57" t="str">
        <f>Def_SecSub!$A$481</f>
        <v>SI-10BCFE</v>
      </c>
      <c r="B1300" s="57" t="str">
        <f>Def_Equipamentos!$C$6</f>
        <v>DI-PBPMSensor</v>
      </c>
      <c r="C1300" s="6">
        <v>2.0</v>
      </c>
      <c r="D1300" s="58" t="str">
        <f t="shared" si="1"/>
        <v>SI-10BCFE:DI-PBPMSensor-2</v>
      </c>
      <c r="E1300" s="57" t="str">
        <f>Def_Locais_Racks_Trechos!$A$481</f>
        <v>SI-10BCFE</v>
      </c>
      <c r="F1300" s="58" t="str">
        <f t="array" ref="F1300">INDEX(Def_Locais_Racks_Trechos!$B$2:$B$1019, MATCH(E1300, Def_Locais_Racks_Trechos!$A$2:$A$1019, 0), 1)</f>
        <v>Túnel (Anel/Front-End)</v>
      </c>
      <c r="G1300" s="59"/>
      <c r="H1300" s="59"/>
      <c r="I1300" s="59"/>
      <c r="J1300" s="59"/>
      <c r="K1300" s="59"/>
      <c r="L1300" s="59"/>
      <c r="M1300" s="59"/>
      <c r="N1300" s="59"/>
      <c r="O1300" s="59"/>
    </row>
    <row r="1301" ht="15.75" customHeight="1">
      <c r="A1301" s="57" t="str">
        <f>Def_SecSub!$A$482</f>
        <v>SI-11BCFE</v>
      </c>
      <c r="B1301" s="57" t="str">
        <f>Def_Equipamentos!$C$6</f>
        <v>DI-PBPMSensor</v>
      </c>
      <c r="C1301" s="6">
        <v>1.0</v>
      </c>
      <c r="D1301" s="58" t="str">
        <f t="shared" si="1"/>
        <v>SI-11BCFE:DI-PBPMSensor-1</v>
      </c>
      <c r="E1301" s="57" t="str">
        <f>Def_Locais_Racks_Trechos!$A$482</f>
        <v>SI-11BCFE</v>
      </c>
      <c r="F1301" s="58" t="str">
        <f t="array" ref="F1301">INDEX(Def_Locais_Racks_Trechos!$B$2:$B$1019, MATCH(E1301, Def_Locais_Racks_Trechos!$A$2:$A$1019, 0), 1)</f>
        <v>Túnel (Anel/Front-End)</v>
      </c>
      <c r="G1301" s="59"/>
      <c r="H1301" s="59"/>
      <c r="I1301" s="59"/>
      <c r="J1301" s="59"/>
      <c r="K1301" s="59"/>
      <c r="L1301" s="59"/>
      <c r="M1301" s="59"/>
      <c r="N1301" s="59"/>
      <c r="O1301" s="59"/>
    </row>
    <row r="1302" ht="15.75" customHeight="1">
      <c r="A1302" s="57" t="str">
        <f>Def_SecSub!$A$482</f>
        <v>SI-11BCFE</v>
      </c>
      <c r="B1302" s="57" t="str">
        <f>Def_Equipamentos!$C$6</f>
        <v>DI-PBPMSensor</v>
      </c>
      <c r="C1302" s="6">
        <v>2.0</v>
      </c>
      <c r="D1302" s="58" t="str">
        <f t="shared" si="1"/>
        <v>SI-11BCFE:DI-PBPMSensor-2</v>
      </c>
      <c r="E1302" s="57" t="str">
        <f>Def_Locais_Racks_Trechos!$A$482</f>
        <v>SI-11BCFE</v>
      </c>
      <c r="F1302" s="58" t="str">
        <f t="array" ref="F1302">INDEX(Def_Locais_Racks_Trechos!$B$2:$B$1019, MATCH(E1302, Def_Locais_Racks_Trechos!$A$2:$A$1019, 0), 1)</f>
        <v>Túnel (Anel/Front-End)</v>
      </c>
      <c r="G1302" s="59"/>
      <c r="H1302" s="59"/>
      <c r="I1302" s="59"/>
      <c r="J1302" s="59"/>
      <c r="K1302" s="59"/>
      <c r="L1302" s="59"/>
      <c r="M1302" s="59"/>
      <c r="N1302" s="59"/>
      <c r="O1302" s="59"/>
    </row>
    <row r="1303" ht="15.75" customHeight="1">
      <c r="A1303" s="57" t="str">
        <f>Def_SecSub!$A$483</f>
        <v>SI-12BCFE</v>
      </c>
      <c r="B1303" s="57" t="str">
        <f>Def_Equipamentos!$C$6</f>
        <v>DI-PBPMSensor</v>
      </c>
      <c r="C1303" s="6">
        <v>1.0</v>
      </c>
      <c r="D1303" s="58" t="str">
        <f t="shared" si="1"/>
        <v>SI-12BCFE:DI-PBPMSensor-1</v>
      </c>
      <c r="E1303" s="57" t="str">
        <f>Def_Locais_Racks_Trechos!$A$483</f>
        <v>SI-12BCFE</v>
      </c>
      <c r="F1303" s="58" t="str">
        <f t="array" ref="F1303">INDEX(Def_Locais_Racks_Trechos!$B$2:$B$1019, MATCH(E1303, Def_Locais_Racks_Trechos!$A$2:$A$1019, 0), 1)</f>
        <v>Túnel (Anel/Front-End)</v>
      </c>
      <c r="G1303" s="59"/>
      <c r="H1303" s="59"/>
      <c r="I1303" s="59"/>
      <c r="J1303" s="59"/>
      <c r="K1303" s="59"/>
      <c r="L1303" s="59"/>
      <c r="M1303" s="59"/>
      <c r="N1303" s="59"/>
      <c r="O1303" s="59"/>
    </row>
    <row r="1304" ht="15.75" customHeight="1">
      <c r="A1304" s="57" t="str">
        <f>Def_SecSub!$A$483</f>
        <v>SI-12BCFE</v>
      </c>
      <c r="B1304" s="57" t="str">
        <f>Def_Equipamentos!$C$6</f>
        <v>DI-PBPMSensor</v>
      </c>
      <c r="C1304" s="6">
        <v>2.0</v>
      </c>
      <c r="D1304" s="58" t="str">
        <f t="shared" si="1"/>
        <v>SI-12BCFE:DI-PBPMSensor-2</v>
      </c>
      <c r="E1304" s="57" t="str">
        <f>Def_Locais_Racks_Trechos!$A$483</f>
        <v>SI-12BCFE</v>
      </c>
      <c r="F1304" s="58" t="str">
        <f t="array" ref="F1304">INDEX(Def_Locais_Racks_Trechos!$B$2:$B$1019, MATCH(E1304, Def_Locais_Racks_Trechos!$A$2:$A$1019, 0), 1)</f>
        <v>Túnel (Anel/Front-End)</v>
      </c>
      <c r="G1304" s="59"/>
      <c r="H1304" s="59"/>
      <c r="I1304" s="59"/>
      <c r="J1304" s="59"/>
      <c r="K1304" s="59"/>
      <c r="L1304" s="59"/>
      <c r="M1304" s="59"/>
      <c r="N1304" s="59"/>
      <c r="O1304" s="59"/>
    </row>
    <row r="1305" ht="15.75" customHeight="1">
      <c r="A1305" s="57" t="str">
        <f>Def_SecSub!$A$484</f>
        <v>SI-13BCFE</v>
      </c>
      <c r="B1305" s="57" t="str">
        <f>Def_Equipamentos!$C$6</f>
        <v>DI-PBPMSensor</v>
      </c>
      <c r="C1305" s="6">
        <v>1.0</v>
      </c>
      <c r="D1305" s="58" t="str">
        <f t="shared" si="1"/>
        <v>SI-13BCFE:DI-PBPMSensor-1</v>
      </c>
      <c r="E1305" s="57" t="str">
        <f>Def_Locais_Racks_Trechos!$A$484</f>
        <v>SI-13BCFE</v>
      </c>
      <c r="F1305" s="58" t="str">
        <f t="array" ref="F1305">INDEX(Def_Locais_Racks_Trechos!$B$2:$B$1019, MATCH(E1305, Def_Locais_Racks_Trechos!$A$2:$A$1019, 0), 1)</f>
        <v>Túnel (Anel/Front-End)</v>
      </c>
      <c r="G1305" s="59"/>
      <c r="H1305" s="59"/>
      <c r="I1305" s="59"/>
      <c r="J1305" s="59"/>
      <c r="K1305" s="59"/>
      <c r="L1305" s="59"/>
      <c r="M1305" s="59"/>
      <c r="N1305" s="59"/>
      <c r="O1305" s="59"/>
    </row>
    <row r="1306" ht="15.75" customHeight="1">
      <c r="A1306" s="57" t="str">
        <f>Def_SecSub!$A$484</f>
        <v>SI-13BCFE</v>
      </c>
      <c r="B1306" s="57" t="str">
        <f>Def_Equipamentos!$C$6</f>
        <v>DI-PBPMSensor</v>
      </c>
      <c r="C1306" s="6">
        <v>2.0</v>
      </c>
      <c r="D1306" s="58" t="str">
        <f t="shared" si="1"/>
        <v>SI-13BCFE:DI-PBPMSensor-2</v>
      </c>
      <c r="E1306" s="57" t="str">
        <f>Def_Locais_Racks_Trechos!$A$484</f>
        <v>SI-13BCFE</v>
      </c>
      <c r="F1306" s="58" t="str">
        <f t="array" ref="F1306">INDEX(Def_Locais_Racks_Trechos!$B$2:$B$1019, MATCH(E1306, Def_Locais_Racks_Trechos!$A$2:$A$1019, 0), 1)</f>
        <v>Túnel (Anel/Front-End)</v>
      </c>
      <c r="G1306" s="59"/>
      <c r="H1306" s="59"/>
      <c r="I1306" s="59"/>
      <c r="J1306" s="59"/>
      <c r="K1306" s="59"/>
      <c r="L1306" s="59"/>
      <c r="M1306" s="59"/>
      <c r="N1306" s="59"/>
      <c r="O1306" s="59"/>
    </row>
    <row r="1307" ht="15.75" customHeight="1">
      <c r="A1307" s="57" t="str">
        <f>Def_SecSub!$A$485</f>
        <v>SI-14BCFE</v>
      </c>
      <c r="B1307" s="57" t="str">
        <f>Def_Equipamentos!$C$6</f>
        <v>DI-PBPMSensor</v>
      </c>
      <c r="C1307" s="6">
        <v>1.0</v>
      </c>
      <c r="D1307" s="58" t="str">
        <f t="shared" si="1"/>
        <v>SI-14BCFE:DI-PBPMSensor-1</v>
      </c>
      <c r="E1307" s="57" t="str">
        <f>Def_Locais_Racks_Trechos!$A$485</f>
        <v>SI-14BCFE</v>
      </c>
      <c r="F1307" s="58" t="str">
        <f t="array" ref="F1307">INDEX(Def_Locais_Racks_Trechos!$B$2:$B$1019, MATCH(E1307, Def_Locais_Racks_Trechos!$A$2:$A$1019, 0), 1)</f>
        <v>Túnel (Anel/Front-End)</v>
      </c>
      <c r="G1307" s="59"/>
      <c r="H1307" s="59"/>
      <c r="I1307" s="59"/>
      <c r="J1307" s="59"/>
      <c r="K1307" s="59"/>
      <c r="L1307" s="59"/>
      <c r="M1307" s="59"/>
      <c r="N1307" s="59"/>
      <c r="O1307" s="59"/>
    </row>
    <row r="1308" ht="15.75" customHeight="1">
      <c r="A1308" s="57" t="str">
        <f>Def_SecSub!$A$485</f>
        <v>SI-14BCFE</v>
      </c>
      <c r="B1308" s="57" t="str">
        <f>Def_Equipamentos!$C$6</f>
        <v>DI-PBPMSensor</v>
      </c>
      <c r="C1308" s="6">
        <v>2.0</v>
      </c>
      <c r="D1308" s="58" t="str">
        <f t="shared" si="1"/>
        <v>SI-14BCFE:DI-PBPMSensor-2</v>
      </c>
      <c r="E1308" s="57" t="str">
        <f>Def_Locais_Racks_Trechos!$A$485</f>
        <v>SI-14BCFE</v>
      </c>
      <c r="F1308" s="58" t="str">
        <f t="array" ref="F1308">INDEX(Def_Locais_Racks_Trechos!$B$2:$B$1019, MATCH(E1308, Def_Locais_Racks_Trechos!$A$2:$A$1019, 0), 1)</f>
        <v>Túnel (Anel/Front-End)</v>
      </c>
      <c r="G1308" s="59"/>
      <c r="H1308" s="59"/>
      <c r="I1308" s="59"/>
      <c r="J1308" s="59"/>
      <c r="K1308" s="59"/>
      <c r="L1308" s="59"/>
      <c r="M1308" s="59"/>
      <c r="N1308" s="59"/>
      <c r="O1308" s="59"/>
    </row>
    <row r="1309" ht="15.75" customHeight="1">
      <c r="A1309" s="57" t="str">
        <f>Def_SecSub!$A$486</f>
        <v>SI-15BCFE</v>
      </c>
      <c r="B1309" s="57" t="str">
        <f>Def_Equipamentos!$C$6</f>
        <v>DI-PBPMSensor</v>
      </c>
      <c r="C1309" s="6">
        <v>1.0</v>
      </c>
      <c r="D1309" s="58" t="str">
        <f t="shared" si="1"/>
        <v>SI-15BCFE:DI-PBPMSensor-1</v>
      </c>
      <c r="E1309" s="57" t="str">
        <f>Def_Locais_Racks_Trechos!$A$486</f>
        <v>SI-15BCFE</v>
      </c>
      <c r="F1309" s="58" t="str">
        <f t="array" ref="F1309">INDEX(Def_Locais_Racks_Trechos!$B$2:$B$1019, MATCH(E1309, Def_Locais_Racks_Trechos!$A$2:$A$1019, 0), 1)</f>
        <v>Túnel (Anel/Front-End)</v>
      </c>
      <c r="G1309" s="59"/>
      <c r="H1309" s="59"/>
      <c r="I1309" s="59"/>
      <c r="J1309" s="59"/>
      <c r="K1309" s="59"/>
      <c r="L1309" s="59"/>
      <c r="M1309" s="59"/>
      <c r="N1309" s="59"/>
      <c r="O1309" s="59"/>
    </row>
    <row r="1310" ht="15.75" customHeight="1">
      <c r="A1310" s="57" t="str">
        <f>Def_SecSub!$A$486</f>
        <v>SI-15BCFE</v>
      </c>
      <c r="B1310" s="57" t="str">
        <f>Def_Equipamentos!$C$6</f>
        <v>DI-PBPMSensor</v>
      </c>
      <c r="C1310" s="6">
        <v>2.0</v>
      </c>
      <c r="D1310" s="58" t="str">
        <f t="shared" si="1"/>
        <v>SI-15BCFE:DI-PBPMSensor-2</v>
      </c>
      <c r="E1310" s="57" t="str">
        <f>Def_Locais_Racks_Trechos!$A$486</f>
        <v>SI-15BCFE</v>
      </c>
      <c r="F1310" s="58" t="str">
        <f t="array" ref="F1310">INDEX(Def_Locais_Racks_Trechos!$B$2:$B$1019, MATCH(E1310, Def_Locais_Racks_Trechos!$A$2:$A$1019, 0), 1)</f>
        <v>Túnel (Anel/Front-End)</v>
      </c>
      <c r="G1310" s="59"/>
      <c r="H1310" s="59"/>
      <c r="I1310" s="59"/>
      <c r="J1310" s="59"/>
      <c r="K1310" s="59"/>
      <c r="L1310" s="59"/>
      <c r="M1310" s="59"/>
      <c r="N1310" s="59"/>
      <c r="O1310" s="59"/>
    </row>
    <row r="1311" ht="15.75" customHeight="1">
      <c r="A1311" s="57" t="str">
        <f>Def_SecSub!$A$487</f>
        <v>SI-16BCFE</v>
      </c>
      <c r="B1311" s="57" t="str">
        <f>Def_Equipamentos!$C$6</f>
        <v>DI-PBPMSensor</v>
      </c>
      <c r="C1311" s="6">
        <v>1.0</v>
      </c>
      <c r="D1311" s="58" t="str">
        <f t="shared" si="1"/>
        <v>SI-16BCFE:DI-PBPMSensor-1</v>
      </c>
      <c r="E1311" s="57" t="str">
        <f>Def_Locais_Racks_Trechos!$A$487</f>
        <v>SI-16BCFE</v>
      </c>
      <c r="F1311" s="58" t="str">
        <f t="array" ref="F1311">INDEX(Def_Locais_Racks_Trechos!$B$2:$B$1019, MATCH(E1311, Def_Locais_Racks_Trechos!$A$2:$A$1019, 0), 1)</f>
        <v>Túnel (Anel/Front-End)</v>
      </c>
      <c r="G1311" s="59"/>
      <c r="H1311" s="59"/>
      <c r="I1311" s="59"/>
      <c r="J1311" s="59"/>
      <c r="K1311" s="59"/>
      <c r="L1311" s="59"/>
      <c r="M1311" s="59"/>
      <c r="N1311" s="59"/>
      <c r="O1311" s="59"/>
    </row>
    <row r="1312" ht="15.75" customHeight="1">
      <c r="A1312" s="57" t="str">
        <f>Def_SecSub!$A$487</f>
        <v>SI-16BCFE</v>
      </c>
      <c r="B1312" s="57" t="str">
        <f>Def_Equipamentos!$C$6</f>
        <v>DI-PBPMSensor</v>
      </c>
      <c r="C1312" s="6">
        <v>2.0</v>
      </c>
      <c r="D1312" s="58" t="str">
        <f t="shared" si="1"/>
        <v>SI-16BCFE:DI-PBPMSensor-2</v>
      </c>
      <c r="E1312" s="57" t="str">
        <f>Def_Locais_Racks_Trechos!$A$487</f>
        <v>SI-16BCFE</v>
      </c>
      <c r="F1312" s="58" t="str">
        <f t="array" ref="F1312">INDEX(Def_Locais_Racks_Trechos!$B$2:$B$1019, MATCH(E1312, Def_Locais_Racks_Trechos!$A$2:$A$1019, 0), 1)</f>
        <v>Túnel (Anel/Front-End)</v>
      </c>
      <c r="G1312" s="59"/>
      <c r="H1312" s="59"/>
      <c r="I1312" s="59"/>
      <c r="J1312" s="59"/>
      <c r="K1312" s="59"/>
      <c r="L1312" s="59"/>
      <c r="M1312" s="59"/>
      <c r="N1312" s="59"/>
      <c r="O1312" s="59"/>
    </row>
    <row r="1313" ht="15.75" customHeight="1">
      <c r="A1313" s="57" t="str">
        <f>Def_SecSub!$A$488</f>
        <v>SI-17BCFE</v>
      </c>
      <c r="B1313" s="57" t="str">
        <f>Def_Equipamentos!$C$6</f>
        <v>DI-PBPMSensor</v>
      </c>
      <c r="C1313" s="6">
        <v>1.0</v>
      </c>
      <c r="D1313" s="58" t="str">
        <f t="shared" si="1"/>
        <v>SI-17BCFE:DI-PBPMSensor-1</v>
      </c>
      <c r="E1313" s="57" t="str">
        <f>Def_Locais_Racks_Trechos!$A$488</f>
        <v>SI-17BCFE</v>
      </c>
      <c r="F1313" s="58" t="str">
        <f t="array" ref="F1313">INDEX(Def_Locais_Racks_Trechos!$B$2:$B$1019, MATCH(E1313, Def_Locais_Racks_Trechos!$A$2:$A$1019, 0), 1)</f>
        <v>Túnel (Anel/Front-End)</v>
      </c>
      <c r="G1313" s="59"/>
      <c r="H1313" s="59"/>
      <c r="I1313" s="59"/>
      <c r="J1313" s="59"/>
      <c r="K1313" s="59"/>
      <c r="L1313" s="59"/>
      <c r="M1313" s="59"/>
      <c r="N1313" s="59"/>
      <c r="O1313" s="59"/>
    </row>
    <row r="1314" ht="15.75" customHeight="1">
      <c r="A1314" s="57" t="str">
        <f>Def_SecSub!$A$488</f>
        <v>SI-17BCFE</v>
      </c>
      <c r="B1314" s="57" t="str">
        <f>Def_Equipamentos!$C$6</f>
        <v>DI-PBPMSensor</v>
      </c>
      <c r="C1314" s="6">
        <v>2.0</v>
      </c>
      <c r="D1314" s="58" t="str">
        <f t="shared" si="1"/>
        <v>SI-17BCFE:DI-PBPMSensor-2</v>
      </c>
      <c r="E1314" s="57" t="str">
        <f>Def_Locais_Racks_Trechos!$A$488</f>
        <v>SI-17BCFE</v>
      </c>
      <c r="F1314" s="58" t="str">
        <f t="array" ref="F1314">INDEX(Def_Locais_Racks_Trechos!$B$2:$B$1019, MATCH(E1314, Def_Locais_Racks_Trechos!$A$2:$A$1019, 0), 1)</f>
        <v>Túnel (Anel/Front-End)</v>
      </c>
      <c r="G1314" s="59"/>
      <c r="H1314" s="59"/>
      <c r="I1314" s="59"/>
      <c r="J1314" s="59"/>
      <c r="K1314" s="59"/>
      <c r="L1314" s="59"/>
      <c r="M1314" s="59"/>
      <c r="N1314" s="59"/>
      <c r="O1314" s="59"/>
    </row>
    <row r="1315" ht="15.75" customHeight="1">
      <c r="A1315" s="57" t="str">
        <f>Def_SecSub!$A$489</f>
        <v>SI-18BCFE</v>
      </c>
      <c r="B1315" s="57" t="str">
        <f>Def_Equipamentos!$C$6</f>
        <v>DI-PBPMSensor</v>
      </c>
      <c r="C1315" s="6">
        <v>1.0</v>
      </c>
      <c r="D1315" s="58" t="str">
        <f t="shared" si="1"/>
        <v>SI-18BCFE:DI-PBPMSensor-1</v>
      </c>
      <c r="E1315" s="57" t="str">
        <f>Def_Locais_Racks_Trechos!$A$489</f>
        <v>SI-18BCFE</v>
      </c>
      <c r="F1315" s="58" t="str">
        <f t="array" ref="F1315">INDEX(Def_Locais_Racks_Trechos!$B$2:$B$1019, MATCH(E1315, Def_Locais_Racks_Trechos!$A$2:$A$1019, 0), 1)</f>
        <v>Túnel (Anel/Front-End)</v>
      </c>
      <c r="G1315" s="59"/>
      <c r="H1315" s="59"/>
      <c r="I1315" s="59"/>
      <c r="J1315" s="59"/>
      <c r="K1315" s="59"/>
      <c r="L1315" s="59"/>
      <c r="M1315" s="59"/>
      <c r="N1315" s="59"/>
      <c r="O1315" s="59"/>
    </row>
    <row r="1316" ht="15.75" customHeight="1">
      <c r="A1316" s="57" t="str">
        <f>Def_SecSub!$A$489</f>
        <v>SI-18BCFE</v>
      </c>
      <c r="B1316" s="57" t="str">
        <f>Def_Equipamentos!$C$6</f>
        <v>DI-PBPMSensor</v>
      </c>
      <c r="C1316" s="6">
        <v>2.0</v>
      </c>
      <c r="D1316" s="58" t="str">
        <f t="shared" si="1"/>
        <v>SI-18BCFE:DI-PBPMSensor-2</v>
      </c>
      <c r="E1316" s="57" t="str">
        <f>Def_Locais_Racks_Trechos!$A$489</f>
        <v>SI-18BCFE</v>
      </c>
      <c r="F1316" s="58" t="str">
        <f t="array" ref="F1316">INDEX(Def_Locais_Racks_Trechos!$B$2:$B$1019, MATCH(E1316, Def_Locais_Racks_Trechos!$A$2:$A$1019, 0), 1)</f>
        <v>Túnel (Anel/Front-End)</v>
      </c>
      <c r="G1316" s="59"/>
      <c r="H1316" s="59"/>
      <c r="I1316" s="59"/>
      <c r="J1316" s="59"/>
      <c r="K1316" s="59"/>
      <c r="L1316" s="59"/>
      <c r="M1316" s="59"/>
      <c r="N1316" s="59"/>
      <c r="O1316" s="59"/>
    </row>
    <row r="1317" ht="15.75" customHeight="1">
      <c r="A1317" s="57" t="str">
        <f>Def_SecSub!$A$490</f>
        <v>SI-19BCFE</v>
      </c>
      <c r="B1317" s="57" t="str">
        <f>Def_Equipamentos!$C$6</f>
        <v>DI-PBPMSensor</v>
      </c>
      <c r="C1317" s="6">
        <v>1.0</v>
      </c>
      <c r="D1317" s="58" t="str">
        <f t="shared" si="1"/>
        <v>SI-19BCFE:DI-PBPMSensor-1</v>
      </c>
      <c r="E1317" s="57" t="str">
        <f>Def_Locais_Racks_Trechos!$A$490</f>
        <v>SI-19BCFE</v>
      </c>
      <c r="F1317" s="58" t="str">
        <f t="array" ref="F1317">INDEX(Def_Locais_Racks_Trechos!$B$2:$B$1019, MATCH(E1317, Def_Locais_Racks_Trechos!$A$2:$A$1019, 0), 1)</f>
        <v>Túnel (Anel/Front-End)</v>
      </c>
      <c r="G1317" s="59"/>
      <c r="H1317" s="59"/>
      <c r="I1317" s="59"/>
      <c r="J1317" s="59"/>
      <c r="K1317" s="59"/>
      <c r="L1317" s="59"/>
      <c r="M1317" s="59"/>
      <c r="N1317" s="59"/>
      <c r="O1317" s="59"/>
    </row>
    <row r="1318" ht="15.75" customHeight="1">
      <c r="A1318" s="57" t="str">
        <f>Def_SecSub!$A$490</f>
        <v>SI-19BCFE</v>
      </c>
      <c r="B1318" s="57" t="str">
        <f>Def_Equipamentos!$C$6</f>
        <v>DI-PBPMSensor</v>
      </c>
      <c r="C1318" s="6">
        <v>2.0</v>
      </c>
      <c r="D1318" s="58" t="str">
        <f t="shared" si="1"/>
        <v>SI-19BCFE:DI-PBPMSensor-2</v>
      </c>
      <c r="E1318" s="57" t="str">
        <f>Def_Locais_Racks_Trechos!$A$490</f>
        <v>SI-19BCFE</v>
      </c>
      <c r="F1318" s="58" t="str">
        <f t="array" ref="F1318">INDEX(Def_Locais_Racks_Trechos!$B$2:$B$1019, MATCH(E1318, Def_Locais_Racks_Trechos!$A$2:$A$1019, 0), 1)</f>
        <v>Túnel (Anel/Front-End)</v>
      </c>
      <c r="G1318" s="59"/>
      <c r="H1318" s="59"/>
      <c r="I1318" s="59"/>
      <c r="J1318" s="59"/>
      <c r="K1318" s="59"/>
      <c r="L1318" s="59"/>
      <c r="M1318" s="59"/>
      <c r="N1318" s="59"/>
      <c r="O1318" s="59"/>
    </row>
    <row r="1319" ht="15.75" customHeight="1">
      <c r="A1319" s="57" t="str">
        <f>Def_SecSub!$A$491</f>
        <v>SI-20BCFE</v>
      </c>
      <c r="B1319" s="57" t="str">
        <f>Def_Equipamentos!$C$6</f>
        <v>DI-PBPMSensor</v>
      </c>
      <c r="C1319" s="6">
        <v>1.0</v>
      </c>
      <c r="D1319" s="58" t="str">
        <f t="shared" si="1"/>
        <v>SI-20BCFE:DI-PBPMSensor-1</v>
      </c>
      <c r="E1319" s="57" t="str">
        <f>Def_Locais_Racks_Trechos!$A$491</f>
        <v>SI-20BCFE</v>
      </c>
      <c r="F1319" s="58" t="str">
        <f t="array" ref="F1319">INDEX(Def_Locais_Racks_Trechos!$B$2:$B$1019, MATCH(E1319, Def_Locais_Racks_Trechos!$A$2:$A$1019, 0), 1)</f>
        <v>Túnel (Anel/Front-End)</v>
      </c>
      <c r="G1319" s="59"/>
      <c r="H1319" s="59"/>
      <c r="I1319" s="59"/>
      <c r="J1319" s="59"/>
      <c r="K1319" s="59"/>
      <c r="L1319" s="59"/>
      <c r="M1319" s="59"/>
      <c r="N1319" s="59"/>
      <c r="O1319" s="59"/>
    </row>
    <row r="1320" ht="15.75" customHeight="1">
      <c r="A1320" s="57" t="str">
        <f>Def_SecSub!$A$491</f>
        <v>SI-20BCFE</v>
      </c>
      <c r="B1320" s="57" t="str">
        <f>Def_Equipamentos!$C$6</f>
        <v>DI-PBPMSensor</v>
      </c>
      <c r="C1320" s="6">
        <v>2.0</v>
      </c>
      <c r="D1320" s="58" t="str">
        <f t="shared" si="1"/>
        <v>SI-20BCFE:DI-PBPMSensor-2</v>
      </c>
      <c r="E1320" s="57" t="str">
        <f>Def_Locais_Racks_Trechos!$A$491</f>
        <v>SI-20BCFE</v>
      </c>
      <c r="F1320" s="58" t="str">
        <f t="array" ref="F1320">INDEX(Def_Locais_Racks_Trechos!$B$2:$B$1019, MATCH(E1320, Def_Locais_Racks_Trechos!$A$2:$A$1019, 0), 1)</f>
        <v>Túnel (Anel/Front-End)</v>
      </c>
      <c r="G1320" s="59"/>
      <c r="H1320" s="59"/>
      <c r="I1320" s="59"/>
      <c r="J1320" s="59"/>
      <c r="K1320" s="59"/>
      <c r="L1320" s="59"/>
      <c r="M1320" s="59"/>
      <c r="N1320" s="59"/>
      <c r="O1320" s="59"/>
    </row>
    <row r="1321" ht="15.75" customHeight="1">
      <c r="A1321" s="57" t="str">
        <f>Def_SecSub!$A$204</f>
        <v>TB-01</v>
      </c>
      <c r="B1321" s="57" t="str">
        <f>Def_Equipamentos!$C$12</f>
        <v>DI-FMCFastADC</v>
      </c>
      <c r="C1321" s="6">
        <v>1.0</v>
      </c>
      <c r="D1321" s="58" t="str">
        <f t="shared" si="1"/>
        <v>TB-01:DI-FMCFastADC-1</v>
      </c>
      <c r="E1321" s="57" t="str">
        <f>Def_Locais_Racks_Trechos!$A$23</f>
        <v>IA-20RaBPMTL</v>
      </c>
      <c r="F1321" s="58" t="str">
        <f t="array" ref="F1321">INDEX(Def_Locais_Racks_Trechos!$B$2:$B$1019, MATCH(E1321, Def_Locais_Racks_Trechos!$A$2:$A$1019, 0), 1)</f>
        <v>Sala Racks 19&amp;20</v>
      </c>
      <c r="G1321" s="59"/>
      <c r="H1321" s="59"/>
      <c r="I1321" s="59"/>
      <c r="J1321" s="59"/>
      <c r="K1321" s="59"/>
      <c r="L1321" s="59"/>
      <c r="M1321" s="59"/>
      <c r="N1321" s="59"/>
      <c r="O1321" s="59"/>
    </row>
    <row r="1322" ht="15.75" customHeight="1">
      <c r="A1322" s="57" t="str">
        <f>Def_SecSub!$A$204</f>
        <v>TB-01</v>
      </c>
      <c r="B1322" s="57" t="str">
        <f>Def_Equipamentos!$C$12</f>
        <v>DI-FMCFastADC</v>
      </c>
      <c r="C1322" s="6">
        <v>2.0</v>
      </c>
      <c r="D1322" s="58" t="str">
        <f t="shared" si="1"/>
        <v>TB-01:DI-FMCFastADC-2</v>
      </c>
      <c r="E1322" s="57" t="str">
        <f>Def_Locais_Racks_Trechos!$A$23</f>
        <v>IA-20RaBPMTL</v>
      </c>
      <c r="F1322" s="58" t="str">
        <f t="array" ref="F1322">INDEX(Def_Locais_Racks_Trechos!$B$2:$B$1019, MATCH(E1322, Def_Locais_Racks_Trechos!$A$2:$A$1019, 0), 1)</f>
        <v>Sala Racks 19&amp;20</v>
      </c>
      <c r="G1322" s="59"/>
      <c r="H1322" s="59"/>
      <c r="I1322" s="59"/>
      <c r="J1322" s="59"/>
      <c r="K1322" s="59"/>
      <c r="L1322" s="59"/>
      <c r="M1322" s="59"/>
      <c r="N1322" s="59"/>
      <c r="O1322" s="59"/>
    </row>
    <row r="1323" ht="15.75" customHeight="1">
      <c r="A1323" s="57" t="str">
        <f>Def_SecSub!$A$205</f>
        <v>TB-02</v>
      </c>
      <c r="B1323" s="57" t="str">
        <f>Def_Equipamentos!$C$12</f>
        <v>DI-FMCFastADC</v>
      </c>
      <c r="C1323" s="6">
        <v>1.0</v>
      </c>
      <c r="D1323" s="58" t="str">
        <f t="shared" si="1"/>
        <v>TB-02:DI-FMCFastADC-1</v>
      </c>
      <c r="E1323" s="57" t="str">
        <f>Def_Locais_Racks_Trechos!$A$23</f>
        <v>IA-20RaBPMTL</v>
      </c>
      <c r="F1323" s="58" t="str">
        <f t="array" ref="F1323">INDEX(Def_Locais_Racks_Trechos!$B$2:$B$1019, MATCH(E1323, Def_Locais_Racks_Trechos!$A$2:$A$1019, 0), 1)</f>
        <v>Sala Racks 19&amp;20</v>
      </c>
      <c r="G1323" s="59"/>
      <c r="H1323" s="59"/>
      <c r="I1323" s="59"/>
      <c r="J1323" s="59"/>
      <c r="K1323" s="59"/>
      <c r="L1323" s="59"/>
      <c r="M1323" s="59"/>
      <c r="N1323" s="59"/>
      <c r="O1323" s="59"/>
    </row>
    <row r="1324" ht="15.75" customHeight="1">
      <c r="A1324" s="57" t="str">
        <f>Def_SecSub!$A$205</f>
        <v>TB-02</v>
      </c>
      <c r="B1324" s="57" t="str">
        <f>Def_Equipamentos!$C$12</f>
        <v>DI-FMCFastADC</v>
      </c>
      <c r="C1324" s="6">
        <v>2.0</v>
      </c>
      <c r="D1324" s="58" t="str">
        <f t="shared" si="1"/>
        <v>TB-02:DI-FMCFastADC-2</v>
      </c>
      <c r="E1324" s="57" t="str">
        <f>Def_Locais_Racks_Trechos!$A$23</f>
        <v>IA-20RaBPMTL</v>
      </c>
      <c r="F1324" s="58" t="str">
        <f t="array" ref="F1324">INDEX(Def_Locais_Racks_Trechos!$B$2:$B$1019, MATCH(E1324, Def_Locais_Racks_Trechos!$A$2:$A$1019, 0), 1)</f>
        <v>Sala Racks 19&amp;20</v>
      </c>
      <c r="G1324" s="59"/>
      <c r="H1324" s="59"/>
      <c r="I1324" s="59"/>
      <c r="J1324" s="59"/>
      <c r="K1324" s="59"/>
      <c r="L1324" s="59"/>
      <c r="M1324" s="59"/>
      <c r="N1324" s="59"/>
      <c r="O1324" s="59"/>
    </row>
    <row r="1325" ht="15.75" customHeight="1">
      <c r="A1325" s="57" t="str">
        <f>Def_SecSub!$A$206</f>
        <v>TB-03</v>
      </c>
      <c r="B1325" s="57" t="str">
        <f>Def_Equipamentos!$C$12</f>
        <v>DI-FMCFastADC</v>
      </c>
      <c r="C1325" s="49"/>
      <c r="D1325" s="58" t="str">
        <f t="shared" si="1"/>
        <v>TB-03:DI-FMCFastADC</v>
      </c>
      <c r="E1325" s="57" t="str">
        <f>Def_Locais_Racks_Trechos!$A$23</f>
        <v>IA-20RaBPMTL</v>
      </c>
      <c r="F1325" s="58" t="str">
        <f t="array" ref="F1325">INDEX(Def_Locais_Racks_Trechos!$B$2:$B$1019, MATCH(E1325, Def_Locais_Racks_Trechos!$A$2:$A$1019, 0), 1)</f>
        <v>Sala Racks 19&amp;20</v>
      </c>
      <c r="G1325" s="59"/>
      <c r="H1325" s="59"/>
      <c r="I1325" s="59"/>
      <c r="J1325" s="59"/>
      <c r="K1325" s="59"/>
      <c r="L1325" s="59"/>
      <c r="M1325" s="59"/>
      <c r="N1325" s="59"/>
      <c r="O1325" s="59"/>
    </row>
    <row r="1326" ht="15.75" customHeight="1">
      <c r="A1326" s="57" t="str">
        <f>Def_SecSub!$A$207</f>
        <v>TB-04</v>
      </c>
      <c r="B1326" s="57" t="str">
        <f>Def_Equipamentos!$C$12</f>
        <v>DI-FMCFastADC</v>
      </c>
      <c r="C1326" s="49"/>
      <c r="D1326" s="58" t="str">
        <f t="shared" si="1"/>
        <v>TB-04:DI-FMCFastADC</v>
      </c>
      <c r="E1326" s="57" t="str">
        <f>Def_Locais_Racks_Trechos!$A$23</f>
        <v>IA-20RaBPMTL</v>
      </c>
      <c r="F1326" s="58" t="str">
        <f t="array" ref="F1326">INDEX(Def_Locais_Racks_Trechos!$B$2:$B$1019, MATCH(E1326, Def_Locais_Racks_Trechos!$A$2:$A$1019, 0), 1)</f>
        <v>Sala Racks 19&amp;20</v>
      </c>
      <c r="G1326" s="59"/>
      <c r="H1326" s="59"/>
      <c r="I1326" s="59"/>
      <c r="J1326" s="59"/>
      <c r="K1326" s="59"/>
      <c r="L1326" s="59"/>
      <c r="M1326" s="59"/>
      <c r="N1326" s="59"/>
      <c r="O1326" s="59"/>
    </row>
    <row r="1327" ht="15.75" customHeight="1">
      <c r="A1327" s="57" t="str">
        <f>Def_SecSub!$A$208</f>
        <v>TS-01</v>
      </c>
      <c r="B1327" s="57" t="str">
        <f>Def_Equipamentos!$C$12</f>
        <v>DI-FMCFastADC</v>
      </c>
      <c r="C1327" s="49"/>
      <c r="D1327" s="58" t="str">
        <f t="shared" si="1"/>
        <v>TS-01:DI-FMCFastADC</v>
      </c>
      <c r="E1327" s="57" t="str">
        <f>Def_Locais_Racks_Trechos!$A$23</f>
        <v>IA-20RaBPMTL</v>
      </c>
      <c r="F1327" s="58" t="str">
        <f t="array" ref="F1327">INDEX(Def_Locais_Racks_Trechos!$B$2:$B$1019, MATCH(E1327, Def_Locais_Racks_Trechos!$A$2:$A$1019, 0), 1)</f>
        <v>Sala Racks 19&amp;20</v>
      </c>
      <c r="G1327" s="59"/>
      <c r="H1327" s="59"/>
      <c r="I1327" s="59"/>
      <c r="J1327" s="59"/>
      <c r="K1327" s="59"/>
      <c r="L1327" s="59"/>
      <c r="M1327" s="59"/>
      <c r="N1327" s="59"/>
      <c r="O1327" s="59"/>
    </row>
    <row r="1328" ht="15.75" customHeight="1">
      <c r="A1328" s="57" t="str">
        <f>Def_SecSub!$A$209</f>
        <v>TS-02</v>
      </c>
      <c r="B1328" s="57" t="str">
        <f>Def_Equipamentos!$C$12</f>
        <v>DI-FMCFastADC</v>
      </c>
      <c r="C1328" s="49"/>
      <c r="D1328" s="58" t="str">
        <f t="shared" si="1"/>
        <v>TS-02:DI-FMCFastADC</v>
      </c>
      <c r="E1328" s="57" t="str">
        <f>Def_Locais_Racks_Trechos!$A$23</f>
        <v>IA-20RaBPMTL</v>
      </c>
      <c r="F1328" s="58" t="str">
        <f t="array" ref="F1328">INDEX(Def_Locais_Racks_Trechos!$B$2:$B$1019, MATCH(E1328, Def_Locais_Racks_Trechos!$A$2:$A$1019, 0), 1)</f>
        <v>Sala Racks 19&amp;20</v>
      </c>
      <c r="G1328" s="59"/>
      <c r="H1328" s="59"/>
      <c r="I1328" s="59"/>
      <c r="J1328" s="59"/>
      <c r="K1328" s="59"/>
      <c r="L1328" s="59"/>
      <c r="M1328" s="59"/>
      <c r="N1328" s="59"/>
      <c r="O1328" s="59"/>
    </row>
    <row r="1329" ht="15.75" customHeight="1">
      <c r="A1329" s="57" t="str">
        <f>Def_SecSub!$A$210</f>
        <v>TS-03</v>
      </c>
      <c r="B1329" s="57" t="str">
        <f>Def_Equipamentos!$C$12</f>
        <v>DI-FMCFastADC</v>
      </c>
      <c r="C1329" s="49"/>
      <c r="D1329" s="58" t="str">
        <f t="shared" si="1"/>
        <v>TS-03:DI-FMCFastADC</v>
      </c>
      <c r="E1329" s="57" t="str">
        <f>Def_Locais_Racks_Trechos!$A$23</f>
        <v>IA-20RaBPMTL</v>
      </c>
      <c r="F1329" s="58" t="str">
        <f t="array" ref="F1329">INDEX(Def_Locais_Racks_Trechos!$B$2:$B$1019, MATCH(E1329, Def_Locais_Racks_Trechos!$A$2:$A$1019, 0), 1)</f>
        <v>Sala Racks 19&amp;20</v>
      </c>
      <c r="G1329" s="59"/>
      <c r="H1329" s="59"/>
      <c r="I1329" s="59"/>
      <c r="J1329" s="59"/>
      <c r="K1329" s="59"/>
      <c r="L1329" s="59"/>
      <c r="M1329" s="59"/>
      <c r="N1329" s="59"/>
      <c r="O1329" s="59"/>
    </row>
    <row r="1330" ht="15.75" customHeight="1">
      <c r="A1330" s="57" t="str">
        <f>Def_SecSub!$A$211</f>
        <v>TS-04</v>
      </c>
      <c r="B1330" s="57" t="str">
        <f>Def_Equipamentos!$C$12</f>
        <v>DI-FMCFastADC</v>
      </c>
      <c r="C1330" s="6">
        <v>1.0</v>
      </c>
      <c r="D1330" s="58" t="str">
        <f t="shared" si="1"/>
        <v>TS-04:DI-FMCFastADC-1</v>
      </c>
      <c r="E1330" s="57" t="str">
        <f>Def_Locais_Racks_Trechos!$A$23</f>
        <v>IA-20RaBPMTL</v>
      </c>
      <c r="F1330" s="58" t="str">
        <f t="array" ref="F1330">INDEX(Def_Locais_Racks_Trechos!$B$2:$B$1019, MATCH(E1330, Def_Locais_Racks_Trechos!$A$2:$A$1019, 0), 1)</f>
        <v>Sala Racks 19&amp;20</v>
      </c>
      <c r="G1330" s="59"/>
      <c r="H1330" s="59"/>
      <c r="I1330" s="59"/>
      <c r="J1330" s="59"/>
      <c r="K1330" s="59"/>
      <c r="L1330" s="59"/>
      <c r="M1330" s="59"/>
      <c r="N1330" s="59"/>
      <c r="O1330" s="59"/>
    </row>
    <row r="1331" ht="15.75" customHeight="1">
      <c r="A1331" s="57" t="str">
        <f>Def_SecSub!$A$211</f>
        <v>TS-04</v>
      </c>
      <c r="B1331" s="57" t="str">
        <f>Def_Equipamentos!$C$12</f>
        <v>DI-FMCFastADC</v>
      </c>
      <c r="C1331" s="6">
        <v>2.0</v>
      </c>
      <c r="D1331" s="58" t="str">
        <f t="shared" si="1"/>
        <v>TS-04:DI-FMCFastADC-2</v>
      </c>
      <c r="E1331" s="57" t="str">
        <f>Def_Locais_Racks_Trechos!$A$23</f>
        <v>IA-20RaBPMTL</v>
      </c>
      <c r="F1331" s="58" t="str">
        <f t="array" ref="F1331">INDEX(Def_Locais_Racks_Trechos!$B$2:$B$1019, MATCH(E1331, Def_Locais_Racks_Trechos!$A$2:$A$1019, 0), 1)</f>
        <v>Sala Racks 19&amp;20</v>
      </c>
      <c r="G1331" s="59"/>
      <c r="H1331" s="59"/>
      <c r="I1331" s="59"/>
      <c r="J1331" s="59"/>
      <c r="K1331" s="59"/>
      <c r="L1331" s="59"/>
      <c r="M1331" s="59"/>
      <c r="N1331" s="59"/>
      <c r="O1331" s="59"/>
    </row>
    <row r="1332" ht="15.75" customHeight="1">
      <c r="A1332" s="57" t="str">
        <f>Def_SecSub!$A$262</f>
        <v>BO-01U</v>
      </c>
      <c r="B1332" s="57" t="str">
        <f>Def_Equipamentos!$C$12</f>
        <v>DI-FMCFastADC</v>
      </c>
      <c r="C1332" s="49"/>
      <c r="D1332" s="58" t="str">
        <f t="shared" si="1"/>
        <v>BO-01U:DI-FMCFastADC</v>
      </c>
      <c r="E1332" s="57" t="str">
        <f>Def_Locais_Racks_Trechos!$A$3</f>
        <v>IA-01RaBPM</v>
      </c>
      <c r="F1332" s="58" t="str">
        <f t="array" ref="F1332">INDEX(Def_Locais_Racks_Trechos!$B$2:$B$1019, MATCH(E1332, Def_Locais_Racks_Trechos!$A$2:$A$1019, 0), 1)</f>
        <v>Sala Racks 1</v>
      </c>
      <c r="G1332" s="59"/>
      <c r="H1332" s="59"/>
      <c r="I1332" s="59"/>
      <c r="J1332" s="59"/>
      <c r="K1332" s="59"/>
      <c r="L1332" s="59"/>
      <c r="M1332" s="59"/>
      <c r="N1332" s="59"/>
      <c r="O1332" s="59"/>
    </row>
    <row r="1333" ht="15.75" customHeight="1">
      <c r="A1333" s="57" t="str">
        <f>Def_SecSub!$A$263</f>
        <v>BO-02U</v>
      </c>
      <c r="B1333" s="57" t="str">
        <f>Def_Equipamentos!$C$12</f>
        <v>DI-FMCFastADC</v>
      </c>
      <c r="C1333" s="49"/>
      <c r="D1333" s="58" t="str">
        <f t="shared" si="1"/>
        <v>BO-02U:DI-FMCFastADC</v>
      </c>
      <c r="E1333" s="57" t="str">
        <f>Def_Locais_Racks_Trechos!$A$3</f>
        <v>IA-01RaBPM</v>
      </c>
      <c r="F1333" s="58" t="str">
        <f t="array" ref="F1333">INDEX(Def_Locais_Racks_Trechos!$B$2:$B$1019, MATCH(E1333, Def_Locais_Racks_Trechos!$A$2:$A$1019, 0), 1)</f>
        <v>Sala Racks 1</v>
      </c>
      <c r="G1333" s="59"/>
      <c r="H1333" s="59"/>
      <c r="I1333" s="59"/>
      <c r="J1333" s="59"/>
      <c r="K1333" s="59"/>
      <c r="L1333" s="59"/>
      <c r="M1333" s="59"/>
      <c r="N1333" s="59"/>
      <c r="O1333" s="59"/>
    </row>
    <row r="1334" ht="15.75" customHeight="1">
      <c r="A1334" s="57" t="str">
        <f>Def_SecSub!$A$264</f>
        <v>BO-03U</v>
      </c>
      <c r="B1334" s="57" t="str">
        <f>Def_Equipamentos!$C$12</f>
        <v>DI-FMCFastADC</v>
      </c>
      <c r="C1334" s="49"/>
      <c r="D1334" s="58" t="str">
        <f t="shared" si="1"/>
        <v>BO-03U:DI-FMCFastADC</v>
      </c>
      <c r="E1334" s="57" t="str">
        <f>Def_Locais_Racks_Trechos!$A$4</f>
        <v>IA-02RaBPM</v>
      </c>
      <c r="F1334" s="58" t="str">
        <f t="array" ref="F1334">INDEX(Def_Locais_Racks_Trechos!$B$2:$B$1019, MATCH(E1334, Def_Locais_Racks_Trechos!$A$2:$A$1019, 0), 1)</f>
        <v>Sala Racks 2</v>
      </c>
      <c r="G1334" s="59"/>
      <c r="H1334" s="59"/>
      <c r="I1334" s="59"/>
      <c r="J1334" s="59"/>
      <c r="K1334" s="59"/>
      <c r="L1334" s="59"/>
      <c r="M1334" s="59"/>
      <c r="N1334" s="59"/>
      <c r="O1334" s="59"/>
    </row>
    <row r="1335" ht="15.75" customHeight="1">
      <c r="A1335" s="57" t="str">
        <f>Def_SecSub!$A$265</f>
        <v>BO-04U</v>
      </c>
      <c r="B1335" s="57" t="str">
        <f>Def_Equipamentos!$C$12</f>
        <v>DI-FMCFastADC</v>
      </c>
      <c r="C1335" s="49"/>
      <c r="D1335" s="58" t="str">
        <f t="shared" si="1"/>
        <v>BO-04U:DI-FMCFastADC</v>
      </c>
      <c r="E1335" s="57" t="str">
        <f>Def_Locais_Racks_Trechos!$A$4</f>
        <v>IA-02RaBPM</v>
      </c>
      <c r="F1335" s="58" t="str">
        <f t="array" ref="F1335">INDEX(Def_Locais_Racks_Trechos!$B$2:$B$1019, MATCH(E1335, Def_Locais_Racks_Trechos!$A$2:$A$1019, 0), 1)</f>
        <v>Sala Racks 2</v>
      </c>
      <c r="G1335" s="59"/>
      <c r="H1335" s="59"/>
      <c r="I1335" s="59"/>
      <c r="J1335" s="59"/>
      <c r="K1335" s="59"/>
      <c r="L1335" s="59"/>
      <c r="M1335" s="59"/>
      <c r="N1335" s="59"/>
      <c r="O1335" s="59"/>
    </row>
    <row r="1336" ht="15.75" customHeight="1">
      <c r="A1336" s="57" t="str">
        <f>Def_SecSub!$A$266</f>
        <v>BO-05U</v>
      </c>
      <c r="B1336" s="57" t="str">
        <f>Def_Equipamentos!$C$12</f>
        <v>DI-FMCFastADC</v>
      </c>
      <c r="C1336" s="49"/>
      <c r="D1336" s="58" t="str">
        <f t="shared" si="1"/>
        <v>BO-05U:DI-FMCFastADC</v>
      </c>
      <c r="E1336" s="57" t="str">
        <f>Def_Locais_Racks_Trechos!$A$4</f>
        <v>IA-02RaBPM</v>
      </c>
      <c r="F1336" s="58" t="str">
        <f t="array" ref="F1336">INDEX(Def_Locais_Racks_Trechos!$B$2:$B$1019, MATCH(E1336, Def_Locais_Racks_Trechos!$A$2:$A$1019, 0), 1)</f>
        <v>Sala Racks 2</v>
      </c>
      <c r="G1336" s="59"/>
      <c r="H1336" s="59"/>
      <c r="I1336" s="59"/>
      <c r="J1336" s="59"/>
      <c r="K1336" s="59"/>
      <c r="L1336" s="59"/>
      <c r="M1336" s="59"/>
      <c r="N1336" s="59"/>
      <c r="O1336" s="59"/>
    </row>
    <row r="1337" ht="15.75" customHeight="1">
      <c r="A1337" s="57" t="str">
        <f>Def_SecSub!$A$267</f>
        <v>BO-06U</v>
      </c>
      <c r="B1337" s="57" t="str">
        <f>Def_Equipamentos!$C$12</f>
        <v>DI-FMCFastADC</v>
      </c>
      <c r="C1337" s="49"/>
      <c r="D1337" s="58" t="str">
        <f t="shared" si="1"/>
        <v>BO-06U:DI-FMCFastADC</v>
      </c>
      <c r="E1337" s="57" t="str">
        <f>Def_Locais_Racks_Trechos!$A$5</f>
        <v>IA-03RaBPM</v>
      </c>
      <c r="F1337" s="58" t="str">
        <f t="array" ref="F1337">INDEX(Def_Locais_Racks_Trechos!$B$2:$B$1019, MATCH(E1337, Def_Locais_Racks_Trechos!$A$2:$A$1019, 0), 1)</f>
        <v>Sala Racks 3</v>
      </c>
      <c r="G1337" s="59"/>
      <c r="H1337" s="59"/>
      <c r="I1337" s="59"/>
      <c r="J1337" s="59"/>
      <c r="K1337" s="59"/>
      <c r="L1337" s="59"/>
      <c r="M1337" s="59"/>
      <c r="N1337" s="59"/>
      <c r="O1337" s="59"/>
    </row>
    <row r="1338" ht="15.75" customHeight="1">
      <c r="A1338" s="57" t="str">
        <f>Def_SecSub!$A$268</f>
        <v>BO-07U</v>
      </c>
      <c r="B1338" s="57" t="str">
        <f>Def_Equipamentos!$C$12</f>
        <v>DI-FMCFastADC</v>
      </c>
      <c r="C1338" s="49"/>
      <c r="D1338" s="58" t="str">
        <f t="shared" si="1"/>
        <v>BO-07U:DI-FMCFastADC</v>
      </c>
      <c r="E1338" s="57" t="str">
        <f>Def_Locais_Racks_Trechos!$A$5</f>
        <v>IA-03RaBPM</v>
      </c>
      <c r="F1338" s="58" t="str">
        <f t="array" ref="F1338">INDEX(Def_Locais_Racks_Trechos!$B$2:$B$1019, MATCH(E1338, Def_Locais_Racks_Trechos!$A$2:$A$1019, 0), 1)</f>
        <v>Sala Racks 3</v>
      </c>
      <c r="G1338" s="59"/>
      <c r="H1338" s="59"/>
      <c r="I1338" s="59"/>
      <c r="J1338" s="59"/>
      <c r="K1338" s="59"/>
      <c r="L1338" s="59"/>
      <c r="M1338" s="59"/>
      <c r="N1338" s="59"/>
      <c r="O1338" s="59"/>
    </row>
    <row r="1339" ht="15.75" customHeight="1">
      <c r="A1339" s="57" t="str">
        <f>Def_SecSub!$A$269</f>
        <v>BO-08U</v>
      </c>
      <c r="B1339" s="57" t="str">
        <f>Def_Equipamentos!$C$12</f>
        <v>DI-FMCFastADC</v>
      </c>
      <c r="C1339" s="49"/>
      <c r="D1339" s="58" t="str">
        <f t="shared" si="1"/>
        <v>BO-08U:DI-FMCFastADC</v>
      </c>
      <c r="E1339" s="57" t="str">
        <f>Def_Locais_Racks_Trechos!$A$6</f>
        <v>IA-04RaBPM</v>
      </c>
      <c r="F1339" s="58" t="str">
        <f t="array" ref="F1339">INDEX(Def_Locais_Racks_Trechos!$B$2:$B$1019, MATCH(E1339, Def_Locais_Racks_Trechos!$A$2:$A$1019, 0), 1)</f>
        <v>Sala Racks 4</v>
      </c>
      <c r="G1339" s="59"/>
      <c r="H1339" s="59"/>
      <c r="I1339" s="59"/>
      <c r="J1339" s="59"/>
      <c r="K1339" s="59"/>
      <c r="L1339" s="59"/>
      <c r="M1339" s="59"/>
      <c r="N1339" s="59"/>
      <c r="O1339" s="59"/>
    </row>
    <row r="1340" ht="15.75" customHeight="1">
      <c r="A1340" s="57" t="str">
        <f>Def_SecSub!$A$270</f>
        <v>BO-09U</v>
      </c>
      <c r="B1340" s="57" t="str">
        <f>Def_Equipamentos!$C$12</f>
        <v>DI-FMCFastADC</v>
      </c>
      <c r="C1340" s="49"/>
      <c r="D1340" s="58" t="str">
        <f t="shared" si="1"/>
        <v>BO-09U:DI-FMCFastADC</v>
      </c>
      <c r="E1340" s="57" t="str">
        <f>Def_Locais_Racks_Trechos!$A$6</f>
        <v>IA-04RaBPM</v>
      </c>
      <c r="F1340" s="58" t="str">
        <f t="array" ref="F1340">INDEX(Def_Locais_Racks_Trechos!$B$2:$B$1019, MATCH(E1340, Def_Locais_Racks_Trechos!$A$2:$A$1019, 0), 1)</f>
        <v>Sala Racks 4</v>
      </c>
      <c r="G1340" s="59"/>
      <c r="H1340" s="59"/>
      <c r="I1340" s="59"/>
      <c r="J1340" s="59"/>
      <c r="K1340" s="59"/>
      <c r="L1340" s="59"/>
      <c r="M1340" s="59"/>
      <c r="N1340" s="59"/>
      <c r="O1340" s="59"/>
    </row>
    <row r="1341" ht="15.75" customHeight="1">
      <c r="A1341" s="57" t="str">
        <f>Def_SecSub!$A$271</f>
        <v>BO-10U</v>
      </c>
      <c r="B1341" s="57" t="str">
        <f>Def_Equipamentos!$C$12</f>
        <v>DI-FMCFastADC</v>
      </c>
      <c r="C1341" s="49"/>
      <c r="D1341" s="58" t="str">
        <f t="shared" si="1"/>
        <v>BO-10U:DI-FMCFastADC</v>
      </c>
      <c r="E1341" s="57" t="str">
        <f>Def_Locais_Racks_Trechos!$A$6</f>
        <v>IA-04RaBPM</v>
      </c>
      <c r="F1341" s="58" t="str">
        <f t="array" ref="F1341">INDEX(Def_Locais_Racks_Trechos!$B$2:$B$1019, MATCH(E1341, Def_Locais_Racks_Trechos!$A$2:$A$1019, 0), 1)</f>
        <v>Sala Racks 4</v>
      </c>
      <c r="G1341" s="59"/>
      <c r="H1341" s="59"/>
      <c r="I1341" s="59"/>
      <c r="J1341" s="59"/>
      <c r="K1341" s="59"/>
      <c r="L1341" s="59"/>
      <c r="M1341" s="59"/>
      <c r="N1341" s="59"/>
      <c r="O1341" s="59"/>
    </row>
    <row r="1342" ht="15.75" customHeight="1">
      <c r="A1342" s="57" t="str">
        <f>Def_SecSub!$A$272</f>
        <v>BO-11U</v>
      </c>
      <c r="B1342" s="57" t="str">
        <f>Def_Equipamentos!$C$12</f>
        <v>DI-FMCFastADC</v>
      </c>
      <c r="C1342" s="49"/>
      <c r="D1342" s="58" t="str">
        <f t="shared" si="1"/>
        <v>BO-11U:DI-FMCFastADC</v>
      </c>
      <c r="E1342" s="57" t="str">
        <f>Def_Locais_Racks_Trechos!$A$7</f>
        <v>IA-05RaBPM</v>
      </c>
      <c r="F1342" s="58" t="str">
        <f t="array" ref="F1342">INDEX(Def_Locais_Racks_Trechos!$B$2:$B$1019, MATCH(E1342, Def_Locais_Racks_Trechos!$A$2:$A$1019, 0), 1)</f>
        <v>Sala Racks 5</v>
      </c>
      <c r="G1342" s="59"/>
      <c r="H1342" s="59"/>
      <c r="I1342" s="59"/>
      <c r="J1342" s="59"/>
      <c r="K1342" s="59"/>
      <c r="L1342" s="59"/>
      <c r="M1342" s="59"/>
      <c r="N1342" s="59"/>
      <c r="O1342" s="59"/>
    </row>
    <row r="1343" ht="15.75" customHeight="1">
      <c r="A1343" s="57" t="str">
        <f>Def_SecSub!$A$273</f>
        <v>BO-12U</v>
      </c>
      <c r="B1343" s="57" t="str">
        <f>Def_Equipamentos!$C$12</f>
        <v>DI-FMCFastADC</v>
      </c>
      <c r="C1343" s="49"/>
      <c r="D1343" s="58" t="str">
        <f t="shared" si="1"/>
        <v>BO-12U:DI-FMCFastADC</v>
      </c>
      <c r="E1343" s="57" t="str">
        <f>Def_Locais_Racks_Trechos!$A$7</f>
        <v>IA-05RaBPM</v>
      </c>
      <c r="F1343" s="58" t="str">
        <f t="array" ref="F1343">INDEX(Def_Locais_Racks_Trechos!$B$2:$B$1019, MATCH(E1343, Def_Locais_Racks_Trechos!$A$2:$A$1019, 0), 1)</f>
        <v>Sala Racks 5</v>
      </c>
      <c r="G1343" s="59"/>
      <c r="H1343" s="59"/>
      <c r="I1343" s="59"/>
      <c r="J1343" s="59"/>
      <c r="K1343" s="59"/>
      <c r="L1343" s="59"/>
      <c r="M1343" s="59"/>
      <c r="N1343" s="59"/>
      <c r="O1343" s="59"/>
    </row>
    <row r="1344" ht="15.75" customHeight="1">
      <c r="A1344" s="57" t="str">
        <f>Def_SecSub!$A$274</f>
        <v>BO-13U</v>
      </c>
      <c r="B1344" s="57" t="str">
        <f>Def_Equipamentos!$C$12</f>
        <v>DI-FMCFastADC</v>
      </c>
      <c r="C1344" s="49"/>
      <c r="D1344" s="58" t="str">
        <f t="shared" si="1"/>
        <v>BO-13U:DI-FMCFastADC</v>
      </c>
      <c r="E1344" s="57" t="str">
        <f>Def_Locais_Racks_Trechos!$A$8</f>
        <v>IA-06RaBPM</v>
      </c>
      <c r="F1344" s="58" t="str">
        <f t="array" ref="F1344">INDEX(Def_Locais_Racks_Trechos!$B$2:$B$1019, MATCH(E1344, Def_Locais_Racks_Trechos!$A$2:$A$1019, 0), 1)</f>
        <v>Sala Racks 6</v>
      </c>
      <c r="G1344" s="59"/>
      <c r="H1344" s="59"/>
      <c r="I1344" s="59"/>
      <c r="J1344" s="59"/>
      <c r="K1344" s="59"/>
      <c r="L1344" s="59"/>
      <c r="M1344" s="59"/>
      <c r="N1344" s="59"/>
      <c r="O1344" s="59"/>
    </row>
    <row r="1345" ht="15.75" customHeight="1">
      <c r="A1345" s="57" t="str">
        <f>Def_SecSub!$A$275</f>
        <v>BO-14U</v>
      </c>
      <c r="B1345" s="57" t="str">
        <f>Def_Equipamentos!$C$12</f>
        <v>DI-FMCFastADC</v>
      </c>
      <c r="C1345" s="49"/>
      <c r="D1345" s="58" t="str">
        <f t="shared" si="1"/>
        <v>BO-14U:DI-FMCFastADC</v>
      </c>
      <c r="E1345" s="57" t="str">
        <f>Def_Locais_Racks_Trechos!$A$8</f>
        <v>IA-06RaBPM</v>
      </c>
      <c r="F1345" s="58" t="str">
        <f t="array" ref="F1345">INDEX(Def_Locais_Racks_Trechos!$B$2:$B$1019, MATCH(E1345, Def_Locais_Racks_Trechos!$A$2:$A$1019, 0), 1)</f>
        <v>Sala Racks 6</v>
      </c>
      <c r="G1345" s="59"/>
      <c r="H1345" s="59"/>
      <c r="I1345" s="59"/>
      <c r="J1345" s="59"/>
      <c r="K1345" s="59"/>
      <c r="L1345" s="59"/>
      <c r="M1345" s="59"/>
      <c r="N1345" s="59"/>
      <c r="O1345" s="59"/>
    </row>
    <row r="1346" ht="15.75" customHeight="1">
      <c r="A1346" s="57" t="str">
        <f>Def_SecSub!$A$276</f>
        <v>BO-15U</v>
      </c>
      <c r="B1346" s="57" t="str">
        <f>Def_Equipamentos!$C$12</f>
        <v>DI-FMCFastADC</v>
      </c>
      <c r="C1346" s="49"/>
      <c r="D1346" s="58" t="str">
        <f t="shared" si="1"/>
        <v>BO-15U:DI-FMCFastADC</v>
      </c>
      <c r="E1346" s="57" t="str">
        <f>Def_Locais_Racks_Trechos!$A$8</f>
        <v>IA-06RaBPM</v>
      </c>
      <c r="F1346" s="58" t="str">
        <f t="array" ref="F1346">INDEX(Def_Locais_Racks_Trechos!$B$2:$B$1019, MATCH(E1346, Def_Locais_Racks_Trechos!$A$2:$A$1019, 0), 1)</f>
        <v>Sala Racks 6</v>
      </c>
      <c r="G1346" s="59"/>
      <c r="H1346" s="59"/>
      <c r="I1346" s="59"/>
      <c r="J1346" s="59"/>
      <c r="K1346" s="59"/>
      <c r="L1346" s="59"/>
      <c r="M1346" s="59"/>
      <c r="N1346" s="59"/>
      <c r="O1346" s="59"/>
    </row>
    <row r="1347" ht="15.75" customHeight="1">
      <c r="A1347" s="57" t="str">
        <f>Def_SecSub!$A$277</f>
        <v>BO-16U</v>
      </c>
      <c r="B1347" s="57" t="str">
        <f>Def_Equipamentos!$C$12</f>
        <v>DI-FMCFastADC</v>
      </c>
      <c r="C1347" s="49"/>
      <c r="D1347" s="58" t="str">
        <f t="shared" si="1"/>
        <v>BO-16U:DI-FMCFastADC</v>
      </c>
      <c r="E1347" s="57" t="str">
        <f>Def_Locais_Racks_Trechos!$A$9</f>
        <v>IA-07RaBPM</v>
      </c>
      <c r="F1347" s="58" t="str">
        <f t="array" ref="F1347">INDEX(Def_Locais_Racks_Trechos!$B$2:$B$1019, MATCH(E1347, Def_Locais_Racks_Trechos!$A$2:$A$1019, 0), 1)</f>
        <v>Sala Racks 7</v>
      </c>
      <c r="G1347" s="59"/>
      <c r="H1347" s="59"/>
      <c r="I1347" s="59"/>
      <c r="J1347" s="59"/>
      <c r="K1347" s="59"/>
      <c r="L1347" s="59"/>
      <c r="M1347" s="59"/>
      <c r="N1347" s="59"/>
      <c r="O1347" s="59"/>
    </row>
    <row r="1348" ht="15.75" customHeight="1">
      <c r="A1348" s="57" t="str">
        <f>Def_SecSub!$A$278</f>
        <v>BO-17U</v>
      </c>
      <c r="B1348" s="57" t="str">
        <f>Def_Equipamentos!$C$12</f>
        <v>DI-FMCFastADC</v>
      </c>
      <c r="C1348" s="49"/>
      <c r="D1348" s="58" t="str">
        <f t="shared" si="1"/>
        <v>BO-17U:DI-FMCFastADC</v>
      </c>
      <c r="E1348" s="57" t="str">
        <f>Def_Locais_Racks_Trechos!$A$9</f>
        <v>IA-07RaBPM</v>
      </c>
      <c r="F1348" s="58" t="str">
        <f t="array" ref="F1348">INDEX(Def_Locais_Racks_Trechos!$B$2:$B$1019, MATCH(E1348, Def_Locais_Racks_Trechos!$A$2:$A$1019, 0), 1)</f>
        <v>Sala Racks 7</v>
      </c>
      <c r="G1348" s="59"/>
      <c r="H1348" s="59"/>
      <c r="I1348" s="59"/>
      <c r="J1348" s="59"/>
      <c r="K1348" s="59"/>
      <c r="L1348" s="59"/>
      <c r="M1348" s="59"/>
      <c r="N1348" s="59"/>
      <c r="O1348" s="59"/>
    </row>
    <row r="1349" ht="15.75" customHeight="1">
      <c r="A1349" s="57" t="str">
        <f>Def_SecSub!$A$279</f>
        <v>BO-18U</v>
      </c>
      <c r="B1349" s="57" t="str">
        <f>Def_Equipamentos!$C$12</f>
        <v>DI-FMCFastADC</v>
      </c>
      <c r="C1349" s="49"/>
      <c r="D1349" s="58" t="str">
        <f t="shared" si="1"/>
        <v>BO-18U:DI-FMCFastADC</v>
      </c>
      <c r="E1349" s="57" t="str">
        <f>Def_Locais_Racks_Trechos!$A$10</f>
        <v>IA-08RaBPM</v>
      </c>
      <c r="F1349" s="58" t="str">
        <f t="array" ref="F1349">INDEX(Def_Locais_Racks_Trechos!$B$2:$B$1019, MATCH(E1349, Def_Locais_Racks_Trechos!$A$2:$A$1019, 0), 1)</f>
        <v>Sala Racks 8</v>
      </c>
      <c r="G1349" s="59"/>
      <c r="H1349" s="59"/>
      <c r="I1349" s="59"/>
      <c r="J1349" s="59"/>
      <c r="K1349" s="59"/>
      <c r="L1349" s="59"/>
      <c r="M1349" s="59"/>
      <c r="N1349" s="59"/>
      <c r="O1349" s="59"/>
    </row>
    <row r="1350" ht="15.75" customHeight="1">
      <c r="A1350" s="57" t="str">
        <f>Def_SecSub!$A$280</f>
        <v>BO-19U</v>
      </c>
      <c r="B1350" s="57" t="str">
        <f>Def_Equipamentos!$C$12</f>
        <v>DI-FMCFastADC</v>
      </c>
      <c r="C1350" s="49"/>
      <c r="D1350" s="58" t="str">
        <f t="shared" si="1"/>
        <v>BO-19U:DI-FMCFastADC</v>
      </c>
      <c r="E1350" s="57" t="str">
        <f>Def_Locais_Racks_Trechos!$A$10</f>
        <v>IA-08RaBPM</v>
      </c>
      <c r="F1350" s="58" t="str">
        <f t="array" ref="F1350">INDEX(Def_Locais_Racks_Trechos!$B$2:$B$1019, MATCH(E1350, Def_Locais_Racks_Trechos!$A$2:$A$1019, 0), 1)</f>
        <v>Sala Racks 8</v>
      </c>
      <c r="G1350" s="59"/>
      <c r="H1350" s="59"/>
      <c r="I1350" s="59"/>
      <c r="J1350" s="59"/>
      <c r="K1350" s="59"/>
      <c r="L1350" s="59"/>
      <c r="M1350" s="59"/>
      <c r="N1350" s="59"/>
      <c r="O1350" s="59"/>
    </row>
    <row r="1351" ht="15.75" customHeight="1">
      <c r="A1351" s="57" t="str">
        <f>Def_SecSub!$A$281</f>
        <v>BO-20U</v>
      </c>
      <c r="B1351" s="57" t="str">
        <f>Def_Equipamentos!$C$12</f>
        <v>DI-FMCFastADC</v>
      </c>
      <c r="C1351" s="49"/>
      <c r="D1351" s="58" t="str">
        <f t="shared" si="1"/>
        <v>BO-20U:DI-FMCFastADC</v>
      </c>
      <c r="E1351" s="57" t="str">
        <f>Def_Locais_Racks_Trechos!$A$10</f>
        <v>IA-08RaBPM</v>
      </c>
      <c r="F1351" s="58" t="str">
        <f t="array" ref="F1351">INDEX(Def_Locais_Racks_Trechos!$B$2:$B$1019, MATCH(E1351, Def_Locais_Racks_Trechos!$A$2:$A$1019, 0), 1)</f>
        <v>Sala Racks 8</v>
      </c>
      <c r="G1351" s="59"/>
      <c r="H1351" s="59"/>
      <c r="I1351" s="59"/>
      <c r="J1351" s="59"/>
      <c r="K1351" s="59"/>
      <c r="L1351" s="59"/>
      <c r="M1351" s="59"/>
      <c r="N1351" s="59"/>
      <c r="O1351" s="59"/>
    </row>
    <row r="1352" ht="15.75" customHeight="1">
      <c r="A1352" s="57" t="str">
        <f>Def_SecSub!$A$282</f>
        <v>BO-21U</v>
      </c>
      <c r="B1352" s="57" t="str">
        <f>Def_Equipamentos!$C$12</f>
        <v>DI-FMCFastADC</v>
      </c>
      <c r="C1352" s="49"/>
      <c r="D1352" s="58" t="str">
        <f t="shared" si="1"/>
        <v>BO-21U:DI-FMCFastADC</v>
      </c>
      <c r="E1352" s="57" t="str">
        <f>Def_Locais_Racks_Trechos!$A$11</f>
        <v>IA-09RaBPM</v>
      </c>
      <c r="F1352" s="58" t="str">
        <f t="array" ref="F1352">INDEX(Def_Locais_Racks_Trechos!$B$2:$B$1019, MATCH(E1352, Def_Locais_Racks_Trechos!$A$2:$A$1019, 0), 1)</f>
        <v>Sala Racks 9</v>
      </c>
      <c r="G1352" s="59"/>
      <c r="H1352" s="59"/>
      <c r="I1352" s="59"/>
      <c r="J1352" s="59"/>
      <c r="K1352" s="59"/>
      <c r="L1352" s="59"/>
      <c r="M1352" s="59"/>
      <c r="N1352" s="59"/>
      <c r="O1352" s="59"/>
    </row>
    <row r="1353" ht="15.75" customHeight="1">
      <c r="A1353" s="57" t="str">
        <f>Def_SecSub!$A$283</f>
        <v>BO-22U</v>
      </c>
      <c r="B1353" s="57" t="str">
        <f>Def_Equipamentos!$C$12</f>
        <v>DI-FMCFastADC</v>
      </c>
      <c r="C1353" s="49"/>
      <c r="D1353" s="58" t="str">
        <f t="shared" si="1"/>
        <v>BO-22U:DI-FMCFastADC</v>
      </c>
      <c r="E1353" s="57" t="str">
        <f>Def_Locais_Racks_Trechos!$A$11</f>
        <v>IA-09RaBPM</v>
      </c>
      <c r="F1353" s="58" t="str">
        <f t="array" ref="F1353">INDEX(Def_Locais_Racks_Trechos!$B$2:$B$1019, MATCH(E1353, Def_Locais_Racks_Trechos!$A$2:$A$1019, 0), 1)</f>
        <v>Sala Racks 9</v>
      </c>
      <c r="G1353" s="59"/>
      <c r="H1353" s="59"/>
      <c r="I1353" s="59"/>
      <c r="J1353" s="59"/>
      <c r="K1353" s="59"/>
      <c r="L1353" s="59"/>
      <c r="M1353" s="59"/>
      <c r="N1353" s="59"/>
      <c r="O1353" s="59"/>
    </row>
    <row r="1354" ht="15.75" customHeight="1">
      <c r="A1354" s="57" t="str">
        <f>Def_SecSub!$A$284</f>
        <v>BO-23U</v>
      </c>
      <c r="B1354" s="57" t="str">
        <f>Def_Equipamentos!$C$12</f>
        <v>DI-FMCFastADC</v>
      </c>
      <c r="C1354" s="49"/>
      <c r="D1354" s="58" t="str">
        <f t="shared" si="1"/>
        <v>BO-23U:DI-FMCFastADC</v>
      </c>
      <c r="E1354" s="57" t="str">
        <f>Def_Locais_Racks_Trechos!$A$12</f>
        <v>IA-10RaBPM</v>
      </c>
      <c r="F1354" s="58" t="str">
        <f t="array" ref="F1354">INDEX(Def_Locais_Racks_Trechos!$B$2:$B$1019, MATCH(E1354, Def_Locais_Racks_Trechos!$A$2:$A$1019, 0), 1)</f>
        <v>Sala Racks 10</v>
      </c>
      <c r="G1354" s="59"/>
      <c r="H1354" s="59"/>
      <c r="I1354" s="59"/>
      <c r="J1354" s="59"/>
      <c r="K1354" s="59"/>
      <c r="L1354" s="59"/>
      <c r="M1354" s="59"/>
      <c r="N1354" s="59"/>
      <c r="O1354" s="59"/>
    </row>
    <row r="1355" ht="15.75" customHeight="1">
      <c r="A1355" s="57" t="str">
        <f>Def_SecSub!$A$285</f>
        <v>BO-24U</v>
      </c>
      <c r="B1355" s="57" t="str">
        <f>Def_Equipamentos!$C$12</f>
        <v>DI-FMCFastADC</v>
      </c>
      <c r="C1355" s="49"/>
      <c r="D1355" s="58" t="str">
        <f t="shared" si="1"/>
        <v>BO-24U:DI-FMCFastADC</v>
      </c>
      <c r="E1355" s="57" t="str">
        <f>Def_Locais_Racks_Trechos!$A$12</f>
        <v>IA-10RaBPM</v>
      </c>
      <c r="F1355" s="58" t="str">
        <f t="array" ref="F1355">INDEX(Def_Locais_Racks_Trechos!$B$2:$B$1019, MATCH(E1355, Def_Locais_Racks_Trechos!$A$2:$A$1019, 0), 1)</f>
        <v>Sala Racks 10</v>
      </c>
      <c r="G1355" s="59"/>
      <c r="H1355" s="59"/>
      <c r="I1355" s="59"/>
      <c r="J1355" s="59"/>
      <c r="K1355" s="59"/>
      <c r="L1355" s="59"/>
      <c r="M1355" s="59"/>
      <c r="N1355" s="59"/>
      <c r="O1355" s="59"/>
    </row>
    <row r="1356" ht="15.75" customHeight="1">
      <c r="A1356" s="57" t="str">
        <f>Def_SecSub!$A$286</f>
        <v>BO-25U</v>
      </c>
      <c r="B1356" s="57" t="str">
        <f>Def_Equipamentos!$C$12</f>
        <v>DI-FMCFastADC</v>
      </c>
      <c r="C1356" s="49"/>
      <c r="D1356" s="58" t="str">
        <f t="shared" si="1"/>
        <v>BO-25U:DI-FMCFastADC</v>
      </c>
      <c r="E1356" s="57" t="str">
        <f>Def_Locais_Racks_Trechos!$A$12</f>
        <v>IA-10RaBPM</v>
      </c>
      <c r="F1356" s="58" t="str">
        <f t="array" ref="F1356">INDEX(Def_Locais_Racks_Trechos!$B$2:$B$1019, MATCH(E1356, Def_Locais_Racks_Trechos!$A$2:$A$1019, 0), 1)</f>
        <v>Sala Racks 10</v>
      </c>
      <c r="G1356" s="59"/>
      <c r="H1356" s="59"/>
      <c r="I1356" s="59"/>
      <c r="J1356" s="59"/>
      <c r="K1356" s="59"/>
      <c r="L1356" s="59"/>
      <c r="M1356" s="59"/>
      <c r="N1356" s="59"/>
      <c r="O1356" s="59"/>
    </row>
    <row r="1357" ht="15.75" customHeight="1">
      <c r="A1357" s="57" t="str">
        <f>Def_SecSub!$A$287</f>
        <v>BO-26U</v>
      </c>
      <c r="B1357" s="57" t="str">
        <f>Def_Equipamentos!$C$12</f>
        <v>DI-FMCFastADC</v>
      </c>
      <c r="C1357" s="49"/>
      <c r="D1357" s="58" t="str">
        <f t="shared" si="1"/>
        <v>BO-26U:DI-FMCFastADC</v>
      </c>
      <c r="E1357" s="57" t="str">
        <f>Def_Locais_Racks_Trechos!$A$13</f>
        <v>IA-11RaBPM</v>
      </c>
      <c r="F1357" s="58" t="str">
        <f t="array" ref="F1357">INDEX(Def_Locais_Racks_Trechos!$B$2:$B$1019, MATCH(E1357, Def_Locais_Racks_Trechos!$A$2:$A$1019, 0), 1)</f>
        <v>Sala Racks 11</v>
      </c>
      <c r="G1357" s="59"/>
      <c r="H1357" s="59"/>
      <c r="I1357" s="59"/>
      <c r="J1357" s="59"/>
      <c r="K1357" s="59"/>
      <c r="L1357" s="59"/>
      <c r="M1357" s="59"/>
      <c r="N1357" s="59"/>
      <c r="O1357" s="59"/>
    </row>
    <row r="1358" ht="15.75" customHeight="1">
      <c r="A1358" s="57" t="str">
        <f>Def_SecSub!$A$288</f>
        <v>BO-27U</v>
      </c>
      <c r="B1358" s="57" t="str">
        <f>Def_Equipamentos!$C$12</f>
        <v>DI-FMCFastADC</v>
      </c>
      <c r="C1358" s="49"/>
      <c r="D1358" s="58" t="str">
        <f t="shared" si="1"/>
        <v>BO-27U:DI-FMCFastADC</v>
      </c>
      <c r="E1358" s="57" t="str">
        <f>Def_Locais_Racks_Trechos!$A$13</f>
        <v>IA-11RaBPM</v>
      </c>
      <c r="F1358" s="58" t="str">
        <f t="array" ref="F1358">INDEX(Def_Locais_Racks_Trechos!$B$2:$B$1019, MATCH(E1358, Def_Locais_Racks_Trechos!$A$2:$A$1019, 0), 1)</f>
        <v>Sala Racks 11</v>
      </c>
      <c r="G1358" s="59"/>
      <c r="H1358" s="59"/>
      <c r="I1358" s="59"/>
      <c r="J1358" s="59"/>
      <c r="K1358" s="59"/>
      <c r="L1358" s="59"/>
      <c r="M1358" s="59"/>
      <c r="N1358" s="59"/>
      <c r="O1358" s="59"/>
    </row>
    <row r="1359" ht="15.75" customHeight="1">
      <c r="A1359" s="57" t="str">
        <f>Def_SecSub!$A$289</f>
        <v>BO-28U</v>
      </c>
      <c r="B1359" s="57" t="str">
        <f>Def_Equipamentos!$C$12</f>
        <v>DI-FMCFastADC</v>
      </c>
      <c r="C1359" s="49"/>
      <c r="D1359" s="58" t="str">
        <f t="shared" si="1"/>
        <v>BO-28U:DI-FMCFastADC</v>
      </c>
      <c r="E1359" s="57" t="str">
        <f>Def_Locais_Racks_Trechos!$A$14</f>
        <v>IA-12RaBPM</v>
      </c>
      <c r="F1359" s="58" t="str">
        <f t="array" ref="F1359">INDEX(Def_Locais_Racks_Trechos!$B$2:$B$1019, MATCH(E1359, Def_Locais_Racks_Trechos!$A$2:$A$1019, 0), 1)</f>
        <v>Sala Racks 12</v>
      </c>
      <c r="G1359" s="59"/>
      <c r="H1359" s="59"/>
      <c r="I1359" s="59"/>
      <c r="J1359" s="59"/>
      <c r="K1359" s="59"/>
      <c r="L1359" s="59"/>
      <c r="M1359" s="59"/>
      <c r="N1359" s="59"/>
      <c r="O1359" s="59"/>
    </row>
    <row r="1360" ht="15.75" customHeight="1">
      <c r="A1360" s="57" t="str">
        <f>Def_SecSub!$A$290</f>
        <v>BO-29U</v>
      </c>
      <c r="B1360" s="57" t="str">
        <f>Def_Equipamentos!$C$12</f>
        <v>DI-FMCFastADC</v>
      </c>
      <c r="C1360" s="49"/>
      <c r="D1360" s="58" t="str">
        <f t="shared" si="1"/>
        <v>BO-29U:DI-FMCFastADC</v>
      </c>
      <c r="E1360" s="57" t="str">
        <f>Def_Locais_Racks_Trechos!$A$14</f>
        <v>IA-12RaBPM</v>
      </c>
      <c r="F1360" s="58" t="str">
        <f t="array" ref="F1360">INDEX(Def_Locais_Racks_Trechos!$B$2:$B$1019, MATCH(E1360, Def_Locais_Racks_Trechos!$A$2:$A$1019, 0), 1)</f>
        <v>Sala Racks 12</v>
      </c>
      <c r="G1360" s="59"/>
      <c r="H1360" s="59"/>
      <c r="I1360" s="59"/>
      <c r="J1360" s="59"/>
      <c r="K1360" s="59"/>
      <c r="L1360" s="59"/>
      <c r="M1360" s="59"/>
      <c r="N1360" s="59"/>
      <c r="O1360" s="59"/>
    </row>
    <row r="1361" ht="15.75" customHeight="1">
      <c r="A1361" s="57" t="str">
        <f>Def_SecSub!$A$291</f>
        <v>BO-30U</v>
      </c>
      <c r="B1361" s="57" t="str">
        <f>Def_Equipamentos!$C$12</f>
        <v>DI-FMCFastADC</v>
      </c>
      <c r="C1361" s="49"/>
      <c r="D1361" s="58" t="str">
        <f t="shared" si="1"/>
        <v>BO-30U:DI-FMCFastADC</v>
      </c>
      <c r="E1361" s="57" t="str">
        <f>Def_Locais_Racks_Trechos!$A$14</f>
        <v>IA-12RaBPM</v>
      </c>
      <c r="F1361" s="58" t="str">
        <f t="array" ref="F1361">INDEX(Def_Locais_Racks_Trechos!$B$2:$B$1019, MATCH(E1361, Def_Locais_Racks_Trechos!$A$2:$A$1019, 0), 1)</f>
        <v>Sala Racks 12</v>
      </c>
      <c r="G1361" s="59"/>
      <c r="H1361" s="59"/>
      <c r="I1361" s="59"/>
      <c r="J1361" s="59"/>
      <c r="K1361" s="59"/>
      <c r="L1361" s="59"/>
      <c r="M1361" s="59"/>
      <c r="N1361" s="59"/>
      <c r="O1361" s="59"/>
    </row>
    <row r="1362" ht="15.75" customHeight="1">
      <c r="A1362" s="57" t="str">
        <f>Def_SecSub!$A$292</f>
        <v>BO-31U</v>
      </c>
      <c r="B1362" s="57" t="str">
        <f>Def_Equipamentos!$C$12</f>
        <v>DI-FMCFastADC</v>
      </c>
      <c r="C1362" s="49"/>
      <c r="D1362" s="58" t="str">
        <f t="shared" si="1"/>
        <v>BO-31U:DI-FMCFastADC</v>
      </c>
      <c r="E1362" s="57" t="str">
        <f>Def_Locais_Racks_Trechos!$A$15</f>
        <v>IA-13RaBPM</v>
      </c>
      <c r="F1362" s="58" t="str">
        <f t="array" ref="F1362">INDEX(Def_Locais_Racks_Trechos!$B$2:$B$1019, MATCH(E1362, Def_Locais_Racks_Trechos!$A$2:$A$1019, 0), 1)</f>
        <v>Sala Racks 13</v>
      </c>
      <c r="G1362" s="59"/>
      <c r="H1362" s="59"/>
      <c r="I1362" s="59"/>
      <c r="J1362" s="59"/>
      <c r="K1362" s="59"/>
      <c r="L1362" s="59"/>
      <c r="M1362" s="59"/>
      <c r="N1362" s="59"/>
      <c r="O1362" s="59"/>
    </row>
    <row r="1363" ht="15.75" customHeight="1">
      <c r="A1363" s="57" t="str">
        <f>Def_SecSub!$A$293</f>
        <v>BO-32U</v>
      </c>
      <c r="B1363" s="57" t="str">
        <f>Def_Equipamentos!$C$12</f>
        <v>DI-FMCFastADC</v>
      </c>
      <c r="C1363" s="49"/>
      <c r="D1363" s="58" t="str">
        <f t="shared" si="1"/>
        <v>BO-32U:DI-FMCFastADC</v>
      </c>
      <c r="E1363" s="57" t="str">
        <f>Def_Locais_Racks_Trechos!$A$15</f>
        <v>IA-13RaBPM</v>
      </c>
      <c r="F1363" s="58" t="str">
        <f t="array" ref="F1363">INDEX(Def_Locais_Racks_Trechos!$B$2:$B$1019, MATCH(E1363, Def_Locais_Racks_Trechos!$A$2:$A$1019, 0), 1)</f>
        <v>Sala Racks 13</v>
      </c>
      <c r="G1363" s="59"/>
      <c r="H1363" s="59"/>
      <c r="I1363" s="59"/>
      <c r="J1363" s="59"/>
      <c r="K1363" s="59"/>
      <c r="L1363" s="59"/>
      <c r="M1363" s="59"/>
      <c r="N1363" s="59"/>
      <c r="O1363" s="59"/>
    </row>
    <row r="1364" ht="15.75" customHeight="1">
      <c r="A1364" s="57" t="str">
        <f>Def_SecSub!$A$294</f>
        <v>BO-33U</v>
      </c>
      <c r="B1364" s="57" t="str">
        <f>Def_Equipamentos!$C$12</f>
        <v>DI-FMCFastADC</v>
      </c>
      <c r="C1364" s="49"/>
      <c r="D1364" s="58" t="str">
        <f t="shared" si="1"/>
        <v>BO-33U:DI-FMCFastADC</v>
      </c>
      <c r="E1364" s="57" t="str">
        <f>Def_Locais_Racks_Trechos!$A$16</f>
        <v>IA-14RaBPM</v>
      </c>
      <c r="F1364" s="58" t="str">
        <f t="array" ref="F1364">INDEX(Def_Locais_Racks_Trechos!$B$2:$B$1019, MATCH(E1364, Def_Locais_Racks_Trechos!$A$2:$A$1019, 0), 1)</f>
        <v>Sala Racks 14</v>
      </c>
      <c r="G1364" s="59"/>
      <c r="H1364" s="59"/>
      <c r="I1364" s="59"/>
      <c r="J1364" s="59"/>
      <c r="K1364" s="59"/>
      <c r="L1364" s="59"/>
      <c r="M1364" s="59"/>
      <c r="N1364" s="59"/>
      <c r="O1364" s="59"/>
    </row>
    <row r="1365" ht="15.75" customHeight="1">
      <c r="A1365" s="57" t="str">
        <f>Def_SecSub!$A$295</f>
        <v>BO-34U</v>
      </c>
      <c r="B1365" s="57" t="str">
        <f>Def_Equipamentos!$C$12</f>
        <v>DI-FMCFastADC</v>
      </c>
      <c r="C1365" s="49"/>
      <c r="D1365" s="58" t="str">
        <f t="shared" si="1"/>
        <v>BO-34U:DI-FMCFastADC</v>
      </c>
      <c r="E1365" s="57" t="str">
        <f>Def_Locais_Racks_Trechos!$A$16</f>
        <v>IA-14RaBPM</v>
      </c>
      <c r="F1365" s="58" t="str">
        <f t="array" ref="F1365">INDEX(Def_Locais_Racks_Trechos!$B$2:$B$1019, MATCH(E1365, Def_Locais_Racks_Trechos!$A$2:$A$1019, 0), 1)</f>
        <v>Sala Racks 14</v>
      </c>
      <c r="G1365" s="59"/>
      <c r="H1365" s="59"/>
      <c r="I1365" s="59"/>
      <c r="J1365" s="59"/>
      <c r="K1365" s="59"/>
      <c r="L1365" s="59"/>
      <c r="M1365" s="59"/>
      <c r="N1365" s="59"/>
      <c r="O1365" s="59"/>
    </row>
    <row r="1366" ht="15.75" customHeight="1">
      <c r="A1366" s="57" t="str">
        <f>Def_SecSub!$A$296</f>
        <v>BO-35U</v>
      </c>
      <c r="B1366" s="57" t="str">
        <f>Def_Equipamentos!$C$12</f>
        <v>DI-FMCFastADC</v>
      </c>
      <c r="C1366" s="49"/>
      <c r="D1366" s="58" t="str">
        <f t="shared" si="1"/>
        <v>BO-35U:DI-FMCFastADC</v>
      </c>
      <c r="E1366" s="57" t="str">
        <f>Def_Locais_Racks_Trechos!$A$16</f>
        <v>IA-14RaBPM</v>
      </c>
      <c r="F1366" s="58" t="str">
        <f t="array" ref="F1366">INDEX(Def_Locais_Racks_Trechos!$B$2:$B$1019, MATCH(E1366, Def_Locais_Racks_Trechos!$A$2:$A$1019, 0), 1)</f>
        <v>Sala Racks 14</v>
      </c>
      <c r="G1366" s="59"/>
      <c r="H1366" s="59"/>
      <c r="I1366" s="59"/>
      <c r="J1366" s="59"/>
      <c r="K1366" s="59"/>
      <c r="L1366" s="59"/>
      <c r="M1366" s="59"/>
      <c r="N1366" s="59"/>
      <c r="O1366" s="59"/>
    </row>
    <row r="1367" ht="15.75" customHeight="1">
      <c r="A1367" s="57" t="str">
        <f>Def_SecSub!$A$297</f>
        <v>BO-36U</v>
      </c>
      <c r="B1367" s="57" t="str">
        <f>Def_Equipamentos!$C$12</f>
        <v>DI-FMCFastADC</v>
      </c>
      <c r="C1367" s="49"/>
      <c r="D1367" s="58" t="str">
        <f t="shared" si="1"/>
        <v>BO-36U:DI-FMCFastADC</v>
      </c>
      <c r="E1367" s="57" t="str">
        <f>Def_Locais_Racks_Trechos!$A$17</f>
        <v>IA-15RaBPM</v>
      </c>
      <c r="F1367" s="58" t="str">
        <f t="array" ref="F1367">INDEX(Def_Locais_Racks_Trechos!$B$2:$B$1019, MATCH(E1367, Def_Locais_Racks_Trechos!$A$2:$A$1019, 0), 1)</f>
        <v>Sala Racks 15</v>
      </c>
      <c r="G1367" s="59"/>
      <c r="H1367" s="59"/>
      <c r="I1367" s="59"/>
      <c r="J1367" s="59"/>
      <c r="K1367" s="59"/>
      <c r="L1367" s="59"/>
      <c r="M1367" s="59"/>
      <c r="N1367" s="59"/>
      <c r="O1367" s="59"/>
    </row>
    <row r="1368" ht="15.75" customHeight="1">
      <c r="A1368" s="57" t="str">
        <f>Def_SecSub!$A$298</f>
        <v>BO-37U</v>
      </c>
      <c r="B1368" s="57" t="str">
        <f>Def_Equipamentos!$C$12</f>
        <v>DI-FMCFastADC</v>
      </c>
      <c r="C1368" s="49"/>
      <c r="D1368" s="58" t="str">
        <f t="shared" si="1"/>
        <v>BO-37U:DI-FMCFastADC</v>
      </c>
      <c r="E1368" s="57" t="str">
        <f>Def_Locais_Racks_Trechos!$A$17</f>
        <v>IA-15RaBPM</v>
      </c>
      <c r="F1368" s="58" t="str">
        <f t="array" ref="F1368">INDEX(Def_Locais_Racks_Trechos!$B$2:$B$1019, MATCH(E1368, Def_Locais_Racks_Trechos!$A$2:$A$1019, 0), 1)</f>
        <v>Sala Racks 15</v>
      </c>
      <c r="G1368" s="59"/>
      <c r="H1368" s="59"/>
      <c r="I1368" s="59"/>
      <c r="J1368" s="59"/>
      <c r="K1368" s="59"/>
      <c r="L1368" s="59"/>
      <c r="M1368" s="59"/>
      <c r="N1368" s="59"/>
      <c r="O1368" s="59"/>
    </row>
    <row r="1369" ht="15.75" customHeight="1">
      <c r="A1369" s="57" t="str">
        <f>Def_SecSub!$A$299</f>
        <v>BO-38U</v>
      </c>
      <c r="B1369" s="57" t="str">
        <f>Def_Equipamentos!$C$12</f>
        <v>DI-FMCFastADC</v>
      </c>
      <c r="C1369" s="49"/>
      <c r="D1369" s="58" t="str">
        <f t="shared" si="1"/>
        <v>BO-38U:DI-FMCFastADC</v>
      </c>
      <c r="E1369" s="57" t="str">
        <f>Def_Locais_Racks_Trechos!$A$18</f>
        <v>IA-16RaBPM</v>
      </c>
      <c r="F1369" s="58" t="str">
        <f t="array" ref="F1369">INDEX(Def_Locais_Racks_Trechos!$B$2:$B$1019, MATCH(E1369, Def_Locais_Racks_Trechos!$A$2:$A$1019, 0), 1)</f>
        <v>Sala Racks 16</v>
      </c>
      <c r="G1369" s="59"/>
      <c r="H1369" s="59"/>
      <c r="I1369" s="59"/>
      <c r="J1369" s="59"/>
      <c r="K1369" s="59"/>
      <c r="L1369" s="59"/>
      <c r="M1369" s="59"/>
      <c r="N1369" s="59"/>
      <c r="O1369" s="59"/>
    </row>
    <row r="1370" ht="15.75" customHeight="1">
      <c r="A1370" s="57" t="str">
        <f>Def_SecSub!$A$300</f>
        <v>BO-39U</v>
      </c>
      <c r="B1370" s="57" t="str">
        <f>Def_Equipamentos!$C$12</f>
        <v>DI-FMCFastADC</v>
      </c>
      <c r="C1370" s="49"/>
      <c r="D1370" s="58" t="str">
        <f t="shared" si="1"/>
        <v>BO-39U:DI-FMCFastADC</v>
      </c>
      <c r="E1370" s="57" t="str">
        <f>Def_Locais_Racks_Trechos!$A$18</f>
        <v>IA-16RaBPM</v>
      </c>
      <c r="F1370" s="58" t="str">
        <f t="array" ref="F1370">INDEX(Def_Locais_Racks_Trechos!$B$2:$B$1019, MATCH(E1370, Def_Locais_Racks_Trechos!$A$2:$A$1019, 0), 1)</f>
        <v>Sala Racks 16</v>
      </c>
      <c r="G1370" s="59"/>
      <c r="H1370" s="59"/>
      <c r="I1370" s="59"/>
      <c r="J1370" s="59"/>
      <c r="K1370" s="59"/>
      <c r="L1370" s="59"/>
      <c r="M1370" s="59"/>
      <c r="N1370" s="59"/>
      <c r="O1370" s="59"/>
    </row>
    <row r="1371" ht="15.75" customHeight="1">
      <c r="A1371" s="57" t="str">
        <f>Def_SecSub!$A$301</f>
        <v>BO-40U</v>
      </c>
      <c r="B1371" s="57" t="str">
        <f>Def_Equipamentos!$C$12</f>
        <v>DI-FMCFastADC</v>
      </c>
      <c r="C1371" s="49"/>
      <c r="D1371" s="58" t="str">
        <f t="shared" si="1"/>
        <v>BO-40U:DI-FMCFastADC</v>
      </c>
      <c r="E1371" s="57" t="str">
        <f>Def_Locais_Racks_Trechos!$A$18</f>
        <v>IA-16RaBPM</v>
      </c>
      <c r="F1371" s="58" t="str">
        <f t="array" ref="F1371">INDEX(Def_Locais_Racks_Trechos!$B$2:$B$1019, MATCH(E1371, Def_Locais_Racks_Trechos!$A$2:$A$1019, 0), 1)</f>
        <v>Sala Racks 16</v>
      </c>
      <c r="G1371" s="59"/>
      <c r="H1371" s="59"/>
      <c r="I1371" s="59"/>
      <c r="J1371" s="59"/>
      <c r="K1371" s="59"/>
      <c r="L1371" s="59"/>
      <c r="M1371" s="59"/>
      <c r="N1371" s="59"/>
      <c r="O1371" s="59"/>
    </row>
    <row r="1372" ht="15.75" customHeight="1">
      <c r="A1372" s="57" t="str">
        <f>Def_SecSub!$A$302</f>
        <v>BO-41U</v>
      </c>
      <c r="B1372" s="57" t="str">
        <f>Def_Equipamentos!$C$12</f>
        <v>DI-FMCFastADC</v>
      </c>
      <c r="C1372" s="49"/>
      <c r="D1372" s="58" t="str">
        <f t="shared" si="1"/>
        <v>BO-41U:DI-FMCFastADC</v>
      </c>
      <c r="E1372" s="57" t="str">
        <f>Def_Locais_Racks_Trechos!$A$19</f>
        <v>IA-17RaBPM</v>
      </c>
      <c r="F1372" s="58" t="str">
        <f t="array" ref="F1372">INDEX(Def_Locais_Racks_Trechos!$B$2:$B$1019, MATCH(E1372, Def_Locais_Racks_Trechos!$A$2:$A$1019, 0), 1)</f>
        <v>Sala Racks 17</v>
      </c>
      <c r="G1372" s="59"/>
      <c r="H1372" s="59"/>
      <c r="I1372" s="59"/>
      <c r="J1372" s="59"/>
      <c r="K1372" s="59"/>
      <c r="L1372" s="59"/>
      <c r="M1372" s="59"/>
      <c r="N1372" s="59"/>
      <c r="O1372" s="59"/>
    </row>
    <row r="1373" ht="15.75" customHeight="1">
      <c r="A1373" s="57" t="str">
        <f>Def_SecSub!$A$303</f>
        <v>BO-42U</v>
      </c>
      <c r="B1373" s="57" t="str">
        <f>Def_Equipamentos!$C$12</f>
        <v>DI-FMCFastADC</v>
      </c>
      <c r="C1373" s="49"/>
      <c r="D1373" s="58" t="str">
        <f t="shared" si="1"/>
        <v>BO-42U:DI-FMCFastADC</v>
      </c>
      <c r="E1373" s="57" t="str">
        <f>Def_Locais_Racks_Trechos!$A$19</f>
        <v>IA-17RaBPM</v>
      </c>
      <c r="F1373" s="58" t="str">
        <f t="array" ref="F1373">INDEX(Def_Locais_Racks_Trechos!$B$2:$B$1019, MATCH(E1373, Def_Locais_Racks_Trechos!$A$2:$A$1019, 0), 1)</f>
        <v>Sala Racks 17</v>
      </c>
      <c r="G1373" s="59"/>
      <c r="H1373" s="59"/>
      <c r="I1373" s="59"/>
      <c r="J1373" s="59"/>
      <c r="K1373" s="59"/>
      <c r="L1373" s="59"/>
      <c r="M1373" s="59"/>
      <c r="N1373" s="59"/>
      <c r="O1373" s="59"/>
    </row>
    <row r="1374" ht="15.75" customHeight="1">
      <c r="A1374" s="57" t="str">
        <f>Def_SecSub!$A$304</f>
        <v>BO-43U</v>
      </c>
      <c r="B1374" s="57" t="str">
        <f>Def_Equipamentos!$C$12</f>
        <v>DI-FMCFastADC</v>
      </c>
      <c r="C1374" s="49"/>
      <c r="D1374" s="58" t="str">
        <f t="shared" si="1"/>
        <v>BO-43U:DI-FMCFastADC</v>
      </c>
      <c r="E1374" s="57" t="str">
        <f>Def_Locais_Racks_Trechos!$A$20</f>
        <v>IA-18RaBPM</v>
      </c>
      <c r="F1374" s="58" t="str">
        <f t="array" ref="F1374">INDEX(Def_Locais_Racks_Trechos!$B$2:$B$1019, MATCH(E1374, Def_Locais_Racks_Trechos!$A$2:$A$1019, 0), 1)</f>
        <v>Sala Racks 18 parte 1</v>
      </c>
      <c r="G1374" s="59"/>
      <c r="H1374" s="59"/>
      <c r="I1374" s="59"/>
      <c r="J1374" s="59"/>
      <c r="K1374" s="59"/>
      <c r="L1374" s="59"/>
      <c r="M1374" s="59"/>
      <c r="N1374" s="59"/>
      <c r="O1374" s="59"/>
    </row>
    <row r="1375" ht="15.75" customHeight="1">
      <c r="A1375" s="57" t="str">
        <f>Def_SecSub!$A$305</f>
        <v>BO-44U</v>
      </c>
      <c r="B1375" s="57" t="str">
        <f>Def_Equipamentos!$C$12</f>
        <v>DI-FMCFastADC</v>
      </c>
      <c r="C1375" s="49"/>
      <c r="D1375" s="58" t="str">
        <f t="shared" si="1"/>
        <v>BO-44U:DI-FMCFastADC</v>
      </c>
      <c r="E1375" s="57" t="str">
        <f>Def_Locais_Racks_Trechos!$A$20</f>
        <v>IA-18RaBPM</v>
      </c>
      <c r="F1375" s="58" t="str">
        <f t="array" ref="F1375">INDEX(Def_Locais_Racks_Trechos!$B$2:$B$1019, MATCH(E1375, Def_Locais_Racks_Trechos!$A$2:$A$1019, 0), 1)</f>
        <v>Sala Racks 18 parte 1</v>
      </c>
      <c r="G1375" s="59"/>
      <c r="H1375" s="59"/>
      <c r="I1375" s="59"/>
      <c r="J1375" s="59"/>
      <c r="K1375" s="59"/>
      <c r="L1375" s="59"/>
      <c r="M1375" s="59"/>
      <c r="N1375" s="59"/>
      <c r="O1375" s="59"/>
    </row>
    <row r="1376" ht="15.75" customHeight="1">
      <c r="A1376" s="57" t="str">
        <f>Def_SecSub!$A$306</f>
        <v>BO-45U</v>
      </c>
      <c r="B1376" s="57" t="str">
        <f>Def_Equipamentos!$C$12</f>
        <v>DI-FMCFastADC</v>
      </c>
      <c r="C1376" s="49"/>
      <c r="D1376" s="58" t="str">
        <f t="shared" si="1"/>
        <v>BO-45U:DI-FMCFastADC</v>
      </c>
      <c r="E1376" s="57" t="str">
        <f>Def_Locais_Racks_Trechos!$A$20</f>
        <v>IA-18RaBPM</v>
      </c>
      <c r="F1376" s="58" t="str">
        <f t="array" ref="F1376">INDEX(Def_Locais_Racks_Trechos!$B$2:$B$1019, MATCH(E1376, Def_Locais_Racks_Trechos!$A$2:$A$1019, 0), 1)</f>
        <v>Sala Racks 18 parte 1</v>
      </c>
      <c r="G1376" s="59"/>
      <c r="H1376" s="59"/>
      <c r="I1376" s="59"/>
      <c r="J1376" s="59"/>
      <c r="K1376" s="59"/>
      <c r="L1376" s="59"/>
      <c r="M1376" s="59"/>
      <c r="N1376" s="59"/>
      <c r="O1376" s="59"/>
    </row>
    <row r="1377" ht="15.75" customHeight="1">
      <c r="A1377" s="57" t="str">
        <f>Def_SecSub!$A$307</f>
        <v>BO-46U</v>
      </c>
      <c r="B1377" s="57" t="str">
        <f>Def_Equipamentos!$C$12</f>
        <v>DI-FMCFastADC</v>
      </c>
      <c r="C1377" s="49"/>
      <c r="D1377" s="58" t="str">
        <f t="shared" si="1"/>
        <v>BO-46U:DI-FMCFastADC</v>
      </c>
      <c r="E1377" s="57" t="str">
        <f>Def_Locais_Racks_Trechos!$A$21</f>
        <v>IA-19RaBPM</v>
      </c>
      <c r="F1377" s="58" t="str">
        <f t="array" ref="F1377">INDEX(Def_Locais_Racks_Trechos!$B$2:$B$1019, MATCH(E1377, Def_Locais_Racks_Trechos!$A$2:$A$1019, 0), 1)</f>
        <v>Sala Racks 18 parte 2</v>
      </c>
      <c r="G1377" s="59"/>
      <c r="H1377" s="59"/>
      <c r="I1377" s="59"/>
      <c r="J1377" s="59"/>
      <c r="K1377" s="59"/>
      <c r="L1377" s="59"/>
      <c r="M1377" s="59"/>
      <c r="N1377" s="59"/>
      <c r="O1377" s="59"/>
    </row>
    <row r="1378" ht="15.75" customHeight="1">
      <c r="A1378" s="57" t="str">
        <f>Def_SecSub!$A$308</f>
        <v>BO-47U</v>
      </c>
      <c r="B1378" s="57" t="str">
        <f>Def_Equipamentos!$C$12</f>
        <v>DI-FMCFastADC</v>
      </c>
      <c r="C1378" s="49"/>
      <c r="D1378" s="58" t="str">
        <f t="shared" si="1"/>
        <v>BO-47U:DI-FMCFastADC</v>
      </c>
      <c r="E1378" s="57" t="str">
        <f>Def_Locais_Racks_Trechos!$A$21</f>
        <v>IA-19RaBPM</v>
      </c>
      <c r="F1378" s="58" t="str">
        <f t="array" ref="F1378">INDEX(Def_Locais_Racks_Trechos!$B$2:$B$1019, MATCH(E1378, Def_Locais_Racks_Trechos!$A$2:$A$1019, 0), 1)</f>
        <v>Sala Racks 18 parte 2</v>
      </c>
      <c r="G1378" s="59"/>
      <c r="H1378" s="59"/>
      <c r="I1378" s="59"/>
      <c r="J1378" s="59"/>
      <c r="K1378" s="59"/>
      <c r="L1378" s="59"/>
      <c r="M1378" s="59"/>
      <c r="N1378" s="59"/>
      <c r="O1378" s="59"/>
    </row>
    <row r="1379" ht="15.75" customHeight="1">
      <c r="A1379" s="57" t="str">
        <f>Def_SecSub!$A$309</f>
        <v>BO-48U</v>
      </c>
      <c r="B1379" s="57" t="str">
        <f>Def_Equipamentos!$C$12</f>
        <v>DI-FMCFastADC</v>
      </c>
      <c r="C1379" s="49"/>
      <c r="D1379" s="58" t="str">
        <f t="shared" si="1"/>
        <v>BO-48U:DI-FMCFastADC</v>
      </c>
      <c r="E1379" s="57" t="str">
        <f>Def_Locais_Racks_Trechos!$A$22</f>
        <v>IA-20RaBPM</v>
      </c>
      <c r="F1379" s="58" t="str">
        <f t="array" ref="F1379">INDEX(Def_Locais_Racks_Trechos!$B$2:$B$1019, MATCH(E1379, Def_Locais_Racks_Trechos!$A$2:$A$1019, 0), 1)</f>
        <v>Sala Racks 19&amp;20</v>
      </c>
      <c r="G1379" s="59"/>
      <c r="H1379" s="59"/>
      <c r="I1379" s="59"/>
      <c r="J1379" s="59"/>
      <c r="K1379" s="59"/>
      <c r="L1379" s="59"/>
      <c r="M1379" s="59"/>
      <c r="N1379" s="59"/>
      <c r="O1379" s="59"/>
    </row>
    <row r="1380" ht="15.75" customHeight="1">
      <c r="A1380" s="57" t="str">
        <f>Def_SecSub!$A$310</f>
        <v>BO-49U</v>
      </c>
      <c r="B1380" s="57" t="str">
        <f>Def_Equipamentos!$C$12</f>
        <v>DI-FMCFastADC</v>
      </c>
      <c r="C1380" s="49"/>
      <c r="D1380" s="58" t="str">
        <f t="shared" si="1"/>
        <v>BO-49U:DI-FMCFastADC</v>
      </c>
      <c r="E1380" s="57" t="str">
        <f>Def_Locais_Racks_Trechos!$A$22</f>
        <v>IA-20RaBPM</v>
      </c>
      <c r="F1380" s="58" t="str">
        <f t="array" ref="F1380">INDEX(Def_Locais_Racks_Trechos!$B$2:$B$1019, MATCH(E1380, Def_Locais_Racks_Trechos!$A$2:$A$1019, 0), 1)</f>
        <v>Sala Racks 19&amp;20</v>
      </c>
      <c r="G1380" s="59"/>
      <c r="H1380" s="59"/>
      <c r="I1380" s="59"/>
      <c r="J1380" s="59"/>
      <c r="K1380" s="59"/>
      <c r="L1380" s="59"/>
      <c r="M1380" s="59"/>
      <c r="N1380" s="59"/>
      <c r="O1380" s="59"/>
    </row>
    <row r="1381" ht="15.75" customHeight="1">
      <c r="A1381" s="57" t="str">
        <f>Def_SecSub!$A$311</f>
        <v>BO-50U</v>
      </c>
      <c r="B1381" s="57" t="str">
        <f>Def_Equipamentos!$C$12</f>
        <v>DI-FMCFastADC</v>
      </c>
      <c r="C1381" s="49"/>
      <c r="D1381" s="58" t="str">
        <f t="shared" si="1"/>
        <v>BO-50U:DI-FMCFastADC</v>
      </c>
      <c r="E1381" s="57" t="str">
        <f>Def_Locais_Racks_Trechos!$A$22</f>
        <v>IA-20RaBPM</v>
      </c>
      <c r="F1381" s="58" t="str">
        <f t="array" ref="F1381">INDEX(Def_Locais_Racks_Trechos!$B$2:$B$1019, MATCH(E1381, Def_Locais_Racks_Trechos!$A$2:$A$1019, 0), 1)</f>
        <v>Sala Racks 19&amp;20</v>
      </c>
      <c r="G1381" s="59"/>
      <c r="H1381" s="59"/>
      <c r="I1381" s="59"/>
      <c r="J1381" s="59"/>
      <c r="K1381" s="59"/>
      <c r="L1381" s="59"/>
      <c r="M1381" s="59"/>
      <c r="N1381" s="59"/>
      <c r="O1381" s="59"/>
    </row>
    <row r="1382" ht="15.75" customHeight="1">
      <c r="A1382" s="57" t="str">
        <f>Def_SecSub!$A$312</f>
        <v>SI-01C1</v>
      </c>
      <c r="B1382" s="57" t="str">
        <f>Def_Equipamentos!$C$12</f>
        <v>DI-FMCFastADC</v>
      </c>
      <c r="C1382" s="6">
        <v>1.0</v>
      </c>
      <c r="D1382" s="58" t="str">
        <f t="shared" si="1"/>
        <v>SI-01C1:DI-FMCFastADC-1</v>
      </c>
      <c r="E1382" s="57" t="str">
        <f>Def_Locais_Racks_Trechos!$A$3</f>
        <v>IA-01RaBPM</v>
      </c>
      <c r="F1382" s="58" t="str">
        <f t="array" ref="F1382">INDEX(Def_Locais_Racks_Trechos!$B$2:$B$1019, MATCH(E1382, Def_Locais_Racks_Trechos!$A$2:$A$1019, 0), 1)</f>
        <v>Sala Racks 1</v>
      </c>
      <c r="G1382" s="59"/>
      <c r="H1382" s="59"/>
      <c r="I1382" s="59"/>
      <c r="J1382" s="59"/>
      <c r="K1382" s="59"/>
      <c r="L1382" s="59"/>
      <c r="M1382" s="59"/>
      <c r="N1382" s="59"/>
      <c r="O1382" s="59"/>
    </row>
    <row r="1383" ht="15.75" customHeight="1">
      <c r="A1383" s="57" t="str">
        <f>Def_SecSub!$A$312</f>
        <v>SI-01C1</v>
      </c>
      <c r="B1383" s="57" t="str">
        <f>Def_Equipamentos!$C$12</f>
        <v>DI-FMCFastADC</v>
      </c>
      <c r="C1383" s="6">
        <v>2.0</v>
      </c>
      <c r="D1383" s="58" t="str">
        <f t="shared" si="1"/>
        <v>SI-01C1:DI-FMCFastADC-2</v>
      </c>
      <c r="E1383" s="57" t="str">
        <f>Def_Locais_Racks_Trechos!$A$3</f>
        <v>IA-01RaBPM</v>
      </c>
      <c r="F1383" s="58" t="str">
        <f t="array" ref="F1383">INDEX(Def_Locais_Racks_Trechos!$B$2:$B$1019, MATCH(E1383, Def_Locais_Racks_Trechos!$A$2:$A$1019, 0), 1)</f>
        <v>Sala Racks 1</v>
      </c>
      <c r="G1383" s="59"/>
      <c r="H1383" s="59"/>
      <c r="I1383" s="59"/>
      <c r="J1383" s="59"/>
      <c r="K1383" s="59"/>
      <c r="L1383" s="59"/>
      <c r="M1383" s="59"/>
      <c r="N1383" s="59"/>
      <c r="O1383" s="59"/>
    </row>
    <row r="1384" ht="15.75" customHeight="1">
      <c r="A1384" s="57" t="str">
        <f>Def_SecSub!$A$313</f>
        <v>SI-01C2</v>
      </c>
      <c r="B1384" s="57" t="str">
        <f>Def_Equipamentos!$C$12</f>
        <v>DI-FMCFastADC</v>
      </c>
      <c r="C1384" s="49"/>
      <c r="D1384" s="58" t="str">
        <f t="shared" si="1"/>
        <v>SI-01C2:DI-FMCFastADC</v>
      </c>
      <c r="E1384" s="57" t="str">
        <f>Def_Locais_Racks_Trechos!$A$3</f>
        <v>IA-01RaBPM</v>
      </c>
      <c r="F1384" s="58" t="str">
        <f t="array" ref="F1384">INDEX(Def_Locais_Racks_Trechos!$B$2:$B$1019, MATCH(E1384, Def_Locais_Racks_Trechos!$A$2:$A$1019, 0), 1)</f>
        <v>Sala Racks 1</v>
      </c>
      <c r="G1384" s="59"/>
      <c r="H1384" s="59"/>
      <c r="I1384" s="59"/>
      <c r="J1384" s="59"/>
      <c r="K1384" s="59"/>
      <c r="L1384" s="59"/>
      <c r="M1384" s="59"/>
      <c r="N1384" s="59"/>
      <c r="O1384" s="59"/>
    </row>
    <row r="1385" ht="15.75" customHeight="1">
      <c r="A1385" s="57" t="str">
        <f>Def_SecSub!$A$314</f>
        <v>SI-01C3</v>
      </c>
      <c r="B1385" s="57" t="str">
        <f>Def_Equipamentos!$C$12</f>
        <v>DI-FMCFastADC</v>
      </c>
      <c r="C1385" s="6">
        <v>1.0</v>
      </c>
      <c r="D1385" s="58" t="str">
        <f t="shared" si="1"/>
        <v>SI-01C3:DI-FMCFastADC-1</v>
      </c>
      <c r="E1385" s="57" t="str">
        <f>Def_Locais_Racks_Trechos!$A$3</f>
        <v>IA-01RaBPM</v>
      </c>
      <c r="F1385" s="58" t="str">
        <f t="array" ref="F1385">INDEX(Def_Locais_Racks_Trechos!$B$2:$B$1019, MATCH(E1385, Def_Locais_Racks_Trechos!$A$2:$A$1019, 0), 1)</f>
        <v>Sala Racks 1</v>
      </c>
      <c r="G1385" s="59"/>
      <c r="H1385" s="59"/>
      <c r="I1385" s="59"/>
      <c r="J1385" s="59"/>
      <c r="K1385" s="59"/>
      <c r="L1385" s="59"/>
      <c r="M1385" s="59"/>
      <c r="N1385" s="59"/>
      <c r="O1385" s="59"/>
    </row>
    <row r="1386" ht="15.75" customHeight="1">
      <c r="A1386" s="57" t="str">
        <f>Def_SecSub!$A$314</f>
        <v>SI-01C3</v>
      </c>
      <c r="B1386" s="57" t="str">
        <f>Def_Equipamentos!$C$12</f>
        <v>DI-FMCFastADC</v>
      </c>
      <c r="C1386" s="6">
        <v>2.0</v>
      </c>
      <c r="D1386" s="58" t="str">
        <f t="shared" si="1"/>
        <v>SI-01C3:DI-FMCFastADC-2</v>
      </c>
      <c r="E1386" s="57" t="str">
        <f>Def_Locais_Racks_Trechos!$A$3</f>
        <v>IA-01RaBPM</v>
      </c>
      <c r="F1386" s="58" t="str">
        <f t="array" ref="F1386">INDEX(Def_Locais_Racks_Trechos!$B$2:$B$1019, MATCH(E1386, Def_Locais_Racks_Trechos!$A$2:$A$1019, 0), 1)</f>
        <v>Sala Racks 1</v>
      </c>
      <c r="G1386" s="59"/>
      <c r="H1386" s="59"/>
      <c r="I1386" s="59"/>
      <c r="J1386" s="59"/>
      <c r="K1386" s="59"/>
      <c r="L1386" s="59"/>
      <c r="M1386" s="59"/>
      <c r="N1386" s="59"/>
      <c r="O1386" s="59"/>
    </row>
    <row r="1387" ht="15.75" customHeight="1">
      <c r="A1387" s="57" t="str">
        <f>Def_SecSub!$A$315</f>
        <v>SI-01C4</v>
      </c>
      <c r="B1387" s="57" t="str">
        <f>Def_Equipamentos!$C$12</f>
        <v>DI-FMCFastADC</v>
      </c>
      <c r="C1387" s="49"/>
      <c r="D1387" s="58" t="str">
        <f t="shared" si="1"/>
        <v>SI-01C4:DI-FMCFastADC</v>
      </c>
      <c r="E1387" s="57" t="str">
        <f>Def_Locais_Racks_Trechos!$A$3</f>
        <v>IA-01RaBPM</v>
      </c>
      <c r="F1387" s="58" t="str">
        <f t="array" ref="F1387">INDEX(Def_Locais_Racks_Trechos!$B$2:$B$1019, MATCH(E1387, Def_Locais_Racks_Trechos!$A$2:$A$1019, 0), 1)</f>
        <v>Sala Racks 1</v>
      </c>
      <c r="G1387" s="59"/>
      <c r="H1387" s="59"/>
      <c r="I1387" s="59"/>
      <c r="J1387" s="59"/>
      <c r="K1387" s="59"/>
      <c r="L1387" s="59"/>
      <c r="M1387" s="59"/>
      <c r="N1387" s="59"/>
      <c r="O1387" s="59"/>
    </row>
    <row r="1388" ht="15.75" customHeight="1">
      <c r="A1388" s="57" t="str">
        <f>Def_SecSub!$A$316</f>
        <v>SI-01M1</v>
      </c>
      <c r="B1388" s="57" t="str">
        <f>Def_Equipamentos!$C$12</f>
        <v>DI-FMCFastADC</v>
      </c>
      <c r="C1388" s="49"/>
      <c r="D1388" s="58" t="str">
        <f t="shared" si="1"/>
        <v>SI-01M1:DI-FMCFastADC</v>
      </c>
      <c r="E1388" s="57" t="str">
        <f>Def_Locais_Racks_Trechos!$A$3</f>
        <v>IA-01RaBPM</v>
      </c>
      <c r="F1388" s="58" t="str">
        <f t="array" ref="F1388">INDEX(Def_Locais_Racks_Trechos!$B$2:$B$1019, MATCH(E1388, Def_Locais_Racks_Trechos!$A$2:$A$1019, 0), 1)</f>
        <v>Sala Racks 1</v>
      </c>
      <c r="G1388" s="59"/>
      <c r="H1388" s="59"/>
      <c r="I1388" s="59"/>
      <c r="J1388" s="59"/>
      <c r="K1388" s="59"/>
      <c r="L1388" s="59"/>
      <c r="M1388" s="59"/>
      <c r="N1388" s="59"/>
      <c r="O1388" s="59"/>
    </row>
    <row r="1389" ht="15.75" customHeight="1">
      <c r="A1389" s="57" t="str">
        <f>Def_SecSub!$A$317</f>
        <v>SI-01M2</v>
      </c>
      <c r="B1389" s="57" t="str">
        <f>Def_Equipamentos!$C$12</f>
        <v>DI-FMCFastADC</v>
      </c>
      <c r="C1389" s="49"/>
      <c r="D1389" s="58" t="str">
        <f t="shared" si="1"/>
        <v>SI-01M2:DI-FMCFastADC</v>
      </c>
      <c r="E1389" s="57" t="str">
        <f>Def_Locais_Racks_Trechos!$A$3</f>
        <v>IA-01RaBPM</v>
      </c>
      <c r="F1389" s="58" t="str">
        <f t="array" ref="F1389">INDEX(Def_Locais_Racks_Trechos!$B$2:$B$1019, MATCH(E1389, Def_Locais_Racks_Trechos!$A$2:$A$1019, 0), 1)</f>
        <v>Sala Racks 1</v>
      </c>
      <c r="G1389" s="59"/>
      <c r="H1389" s="59"/>
      <c r="I1389" s="59"/>
      <c r="J1389" s="59"/>
      <c r="K1389" s="59"/>
      <c r="L1389" s="59"/>
      <c r="M1389" s="59"/>
      <c r="N1389" s="59"/>
      <c r="O1389" s="59"/>
    </row>
    <row r="1390" ht="15.75" customHeight="1">
      <c r="A1390" s="57" t="str">
        <f>Def_SecSub!$A$318</f>
        <v>SI-02C1</v>
      </c>
      <c r="B1390" s="57" t="str">
        <f>Def_Equipamentos!$C$12</f>
        <v>DI-FMCFastADC</v>
      </c>
      <c r="C1390" s="6">
        <v>1.0</v>
      </c>
      <c r="D1390" s="58" t="str">
        <f t="shared" si="1"/>
        <v>SI-02C1:DI-FMCFastADC-1</v>
      </c>
      <c r="E1390" s="57" t="str">
        <f>Def_Locais_Racks_Trechos!$A$4</f>
        <v>IA-02RaBPM</v>
      </c>
      <c r="F1390" s="58" t="str">
        <f t="array" ref="F1390">INDEX(Def_Locais_Racks_Trechos!$B$2:$B$1019, MATCH(E1390, Def_Locais_Racks_Trechos!$A$2:$A$1019, 0), 1)</f>
        <v>Sala Racks 2</v>
      </c>
      <c r="G1390" s="59"/>
      <c r="H1390" s="59"/>
      <c r="I1390" s="59"/>
      <c r="J1390" s="59"/>
      <c r="K1390" s="59"/>
      <c r="L1390" s="59"/>
      <c r="M1390" s="59"/>
      <c r="N1390" s="59"/>
      <c r="O1390" s="59"/>
    </row>
    <row r="1391" ht="15.75" customHeight="1">
      <c r="A1391" s="57" t="str">
        <f>Def_SecSub!$A$318</f>
        <v>SI-02C1</v>
      </c>
      <c r="B1391" s="57" t="str">
        <f>Def_Equipamentos!$C$12</f>
        <v>DI-FMCFastADC</v>
      </c>
      <c r="C1391" s="6">
        <v>2.0</v>
      </c>
      <c r="D1391" s="58" t="str">
        <f t="shared" si="1"/>
        <v>SI-02C1:DI-FMCFastADC-2</v>
      </c>
      <c r="E1391" s="57" t="str">
        <f>Def_Locais_Racks_Trechos!$A$4</f>
        <v>IA-02RaBPM</v>
      </c>
      <c r="F1391" s="58" t="str">
        <f t="array" ref="F1391">INDEX(Def_Locais_Racks_Trechos!$B$2:$B$1019, MATCH(E1391, Def_Locais_Racks_Trechos!$A$2:$A$1019, 0), 1)</f>
        <v>Sala Racks 2</v>
      </c>
      <c r="G1391" s="59"/>
      <c r="H1391" s="59"/>
      <c r="I1391" s="59"/>
      <c r="J1391" s="59"/>
      <c r="K1391" s="59"/>
      <c r="L1391" s="59"/>
      <c r="M1391" s="59"/>
      <c r="N1391" s="59"/>
      <c r="O1391" s="59"/>
    </row>
    <row r="1392" ht="15.75" customHeight="1">
      <c r="A1392" s="57" t="str">
        <f>Def_SecSub!$A$319</f>
        <v>SI-02C2</v>
      </c>
      <c r="B1392" s="57" t="str">
        <f>Def_Equipamentos!$C$12</f>
        <v>DI-FMCFastADC</v>
      </c>
      <c r="C1392" s="49"/>
      <c r="D1392" s="58" t="str">
        <f t="shared" si="1"/>
        <v>SI-02C2:DI-FMCFastADC</v>
      </c>
      <c r="E1392" s="57" t="str">
        <f>Def_Locais_Racks_Trechos!$A$4</f>
        <v>IA-02RaBPM</v>
      </c>
      <c r="F1392" s="58" t="str">
        <f t="array" ref="F1392">INDEX(Def_Locais_Racks_Trechos!$B$2:$B$1019, MATCH(E1392, Def_Locais_Racks_Trechos!$A$2:$A$1019, 0), 1)</f>
        <v>Sala Racks 2</v>
      </c>
      <c r="G1392" s="59"/>
      <c r="H1392" s="59"/>
      <c r="I1392" s="59"/>
      <c r="J1392" s="59"/>
      <c r="K1392" s="59"/>
      <c r="L1392" s="59"/>
      <c r="M1392" s="59"/>
      <c r="N1392" s="59"/>
      <c r="O1392" s="59"/>
    </row>
    <row r="1393" ht="15.75" customHeight="1">
      <c r="A1393" s="57" t="str">
        <f>Def_SecSub!$A$320</f>
        <v>SI-02C3</v>
      </c>
      <c r="B1393" s="57" t="str">
        <f>Def_Equipamentos!$C$12</f>
        <v>DI-FMCFastADC</v>
      </c>
      <c r="C1393" s="6">
        <v>1.0</v>
      </c>
      <c r="D1393" s="58" t="str">
        <f t="shared" si="1"/>
        <v>SI-02C3:DI-FMCFastADC-1</v>
      </c>
      <c r="E1393" s="57" t="str">
        <f>Def_Locais_Racks_Trechos!$A$4</f>
        <v>IA-02RaBPM</v>
      </c>
      <c r="F1393" s="58" t="str">
        <f t="array" ref="F1393">INDEX(Def_Locais_Racks_Trechos!$B$2:$B$1019, MATCH(E1393, Def_Locais_Racks_Trechos!$A$2:$A$1019, 0), 1)</f>
        <v>Sala Racks 2</v>
      </c>
      <c r="G1393" s="59"/>
      <c r="H1393" s="59"/>
      <c r="I1393" s="59"/>
      <c r="J1393" s="59"/>
      <c r="K1393" s="59"/>
      <c r="L1393" s="59"/>
      <c r="M1393" s="59"/>
      <c r="N1393" s="59"/>
      <c r="O1393" s="59"/>
    </row>
    <row r="1394" ht="15.75" customHeight="1">
      <c r="A1394" s="57" t="str">
        <f>Def_SecSub!$A$320</f>
        <v>SI-02C3</v>
      </c>
      <c r="B1394" s="57" t="str">
        <f>Def_Equipamentos!$C$12</f>
        <v>DI-FMCFastADC</v>
      </c>
      <c r="C1394" s="6">
        <v>2.0</v>
      </c>
      <c r="D1394" s="58" t="str">
        <f t="shared" si="1"/>
        <v>SI-02C3:DI-FMCFastADC-2</v>
      </c>
      <c r="E1394" s="57" t="str">
        <f>Def_Locais_Racks_Trechos!$A$4</f>
        <v>IA-02RaBPM</v>
      </c>
      <c r="F1394" s="58" t="str">
        <f t="array" ref="F1394">INDEX(Def_Locais_Racks_Trechos!$B$2:$B$1019, MATCH(E1394, Def_Locais_Racks_Trechos!$A$2:$A$1019, 0), 1)</f>
        <v>Sala Racks 2</v>
      </c>
      <c r="G1394" s="59"/>
      <c r="H1394" s="59"/>
      <c r="I1394" s="59"/>
      <c r="J1394" s="59"/>
      <c r="K1394" s="59"/>
      <c r="L1394" s="59"/>
      <c r="M1394" s="59"/>
      <c r="N1394" s="59"/>
      <c r="O1394" s="59"/>
    </row>
    <row r="1395" ht="15.75" customHeight="1">
      <c r="A1395" s="57" t="str">
        <f>Def_SecSub!$A$321</f>
        <v>SI-02C4</v>
      </c>
      <c r="B1395" s="57" t="str">
        <f>Def_Equipamentos!$C$12</f>
        <v>DI-FMCFastADC</v>
      </c>
      <c r="C1395" s="49"/>
      <c r="D1395" s="58" t="str">
        <f t="shared" si="1"/>
        <v>SI-02C4:DI-FMCFastADC</v>
      </c>
      <c r="E1395" s="57" t="str">
        <f>Def_Locais_Racks_Trechos!$A$4</f>
        <v>IA-02RaBPM</v>
      </c>
      <c r="F1395" s="58" t="str">
        <f t="array" ref="F1395">INDEX(Def_Locais_Racks_Trechos!$B$2:$B$1019, MATCH(E1395, Def_Locais_Racks_Trechos!$A$2:$A$1019, 0), 1)</f>
        <v>Sala Racks 2</v>
      </c>
      <c r="G1395" s="59"/>
      <c r="H1395" s="59"/>
      <c r="I1395" s="59"/>
      <c r="J1395" s="59"/>
      <c r="K1395" s="59"/>
      <c r="L1395" s="59"/>
      <c r="M1395" s="59"/>
      <c r="N1395" s="59"/>
      <c r="O1395" s="59"/>
    </row>
    <row r="1396" ht="15.75" customHeight="1">
      <c r="A1396" s="57" t="str">
        <f>Def_SecSub!$A$322</f>
        <v>SI-02M1</v>
      </c>
      <c r="B1396" s="57" t="str">
        <f>Def_Equipamentos!$C$12</f>
        <v>DI-FMCFastADC</v>
      </c>
      <c r="C1396" s="49"/>
      <c r="D1396" s="58" t="str">
        <f t="shared" si="1"/>
        <v>SI-02M1:DI-FMCFastADC</v>
      </c>
      <c r="E1396" s="57" t="str">
        <f>Def_Locais_Racks_Trechos!$A$4</f>
        <v>IA-02RaBPM</v>
      </c>
      <c r="F1396" s="58" t="str">
        <f t="array" ref="F1396">INDEX(Def_Locais_Racks_Trechos!$B$2:$B$1019, MATCH(E1396, Def_Locais_Racks_Trechos!$A$2:$A$1019, 0), 1)</f>
        <v>Sala Racks 2</v>
      </c>
      <c r="G1396" s="59"/>
      <c r="H1396" s="59"/>
      <c r="I1396" s="59"/>
      <c r="J1396" s="59"/>
      <c r="K1396" s="59"/>
      <c r="L1396" s="59"/>
      <c r="M1396" s="59"/>
      <c r="N1396" s="59"/>
      <c r="O1396" s="59"/>
    </row>
    <row r="1397" ht="15.75" customHeight="1">
      <c r="A1397" s="57" t="str">
        <f>Def_SecSub!$A$323</f>
        <v>SI-02M2</v>
      </c>
      <c r="B1397" s="57" t="str">
        <f>Def_Equipamentos!$C$12</f>
        <v>DI-FMCFastADC</v>
      </c>
      <c r="C1397" s="49"/>
      <c r="D1397" s="58" t="str">
        <f t="shared" si="1"/>
        <v>SI-02M2:DI-FMCFastADC</v>
      </c>
      <c r="E1397" s="57" t="str">
        <f>Def_Locais_Racks_Trechos!$A$4</f>
        <v>IA-02RaBPM</v>
      </c>
      <c r="F1397" s="58" t="str">
        <f t="array" ref="F1397">INDEX(Def_Locais_Racks_Trechos!$B$2:$B$1019, MATCH(E1397, Def_Locais_Racks_Trechos!$A$2:$A$1019, 0), 1)</f>
        <v>Sala Racks 2</v>
      </c>
      <c r="G1397" s="59"/>
      <c r="H1397" s="59"/>
      <c r="I1397" s="59"/>
      <c r="J1397" s="59"/>
      <c r="K1397" s="59"/>
      <c r="L1397" s="59"/>
      <c r="M1397" s="59"/>
      <c r="N1397" s="59"/>
      <c r="O1397" s="59"/>
    </row>
    <row r="1398" ht="15.75" customHeight="1">
      <c r="A1398" s="57" t="str">
        <f>Def_SecSub!$A$324</f>
        <v>SI-03C1</v>
      </c>
      <c r="B1398" s="57" t="str">
        <f>Def_Equipamentos!$C$12</f>
        <v>DI-FMCFastADC</v>
      </c>
      <c r="C1398" s="6">
        <v>1.0</v>
      </c>
      <c r="D1398" s="58" t="str">
        <f t="shared" si="1"/>
        <v>SI-03C1:DI-FMCFastADC-1</v>
      </c>
      <c r="E1398" s="57" t="str">
        <f>Def_Locais_Racks_Trechos!$A$5</f>
        <v>IA-03RaBPM</v>
      </c>
      <c r="F1398" s="58" t="str">
        <f t="array" ref="F1398">INDEX(Def_Locais_Racks_Trechos!$B$2:$B$1019, MATCH(E1398, Def_Locais_Racks_Trechos!$A$2:$A$1019, 0), 1)</f>
        <v>Sala Racks 3</v>
      </c>
      <c r="G1398" s="59"/>
      <c r="H1398" s="59"/>
      <c r="I1398" s="59"/>
      <c r="J1398" s="59"/>
      <c r="K1398" s="59"/>
      <c r="L1398" s="59"/>
      <c r="M1398" s="59"/>
      <c r="N1398" s="59"/>
      <c r="O1398" s="59"/>
    </row>
    <row r="1399" ht="15.75" customHeight="1">
      <c r="A1399" s="57" t="str">
        <f>Def_SecSub!$A$324</f>
        <v>SI-03C1</v>
      </c>
      <c r="B1399" s="57" t="str">
        <f>Def_Equipamentos!$C$12</f>
        <v>DI-FMCFastADC</v>
      </c>
      <c r="C1399" s="6">
        <v>2.0</v>
      </c>
      <c r="D1399" s="58" t="str">
        <f t="shared" si="1"/>
        <v>SI-03C1:DI-FMCFastADC-2</v>
      </c>
      <c r="E1399" s="57" t="str">
        <f>Def_Locais_Racks_Trechos!$A$5</f>
        <v>IA-03RaBPM</v>
      </c>
      <c r="F1399" s="58" t="str">
        <f t="array" ref="F1399">INDEX(Def_Locais_Racks_Trechos!$B$2:$B$1019, MATCH(E1399, Def_Locais_Racks_Trechos!$A$2:$A$1019, 0), 1)</f>
        <v>Sala Racks 3</v>
      </c>
      <c r="G1399" s="59"/>
      <c r="H1399" s="59"/>
      <c r="I1399" s="59"/>
      <c r="J1399" s="59"/>
      <c r="K1399" s="59"/>
      <c r="L1399" s="59"/>
      <c r="M1399" s="59"/>
      <c r="N1399" s="59"/>
      <c r="O1399" s="59"/>
    </row>
    <row r="1400" ht="15.75" customHeight="1">
      <c r="A1400" s="57" t="str">
        <f>Def_SecSub!$A$325</f>
        <v>SI-03C2</v>
      </c>
      <c r="B1400" s="57" t="str">
        <f>Def_Equipamentos!$C$12</f>
        <v>DI-FMCFastADC</v>
      </c>
      <c r="C1400" s="49"/>
      <c r="D1400" s="58" t="str">
        <f t="shared" si="1"/>
        <v>SI-03C2:DI-FMCFastADC</v>
      </c>
      <c r="E1400" s="57" t="str">
        <f>Def_Locais_Racks_Trechos!$A$5</f>
        <v>IA-03RaBPM</v>
      </c>
      <c r="F1400" s="58" t="str">
        <f t="array" ref="F1400">INDEX(Def_Locais_Racks_Trechos!$B$2:$B$1019, MATCH(E1400, Def_Locais_Racks_Trechos!$A$2:$A$1019, 0), 1)</f>
        <v>Sala Racks 3</v>
      </c>
      <c r="G1400" s="59"/>
      <c r="H1400" s="59"/>
      <c r="I1400" s="59"/>
      <c r="J1400" s="59"/>
      <c r="K1400" s="59"/>
      <c r="L1400" s="59"/>
      <c r="M1400" s="59"/>
      <c r="N1400" s="59"/>
      <c r="O1400" s="59"/>
    </row>
    <row r="1401" ht="15.75" customHeight="1">
      <c r="A1401" s="57" t="str">
        <f>Def_SecSub!$A$326</f>
        <v>SI-03C3</v>
      </c>
      <c r="B1401" s="57" t="str">
        <f>Def_Equipamentos!$C$12</f>
        <v>DI-FMCFastADC</v>
      </c>
      <c r="C1401" s="6">
        <v>1.0</v>
      </c>
      <c r="D1401" s="58" t="str">
        <f t="shared" si="1"/>
        <v>SI-03C3:DI-FMCFastADC-1</v>
      </c>
      <c r="E1401" s="57" t="str">
        <f>Def_Locais_Racks_Trechos!$A$5</f>
        <v>IA-03RaBPM</v>
      </c>
      <c r="F1401" s="58" t="str">
        <f t="array" ref="F1401">INDEX(Def_Locais_Racks_Trechos!$B$2:$B$1019, MATCH(E1401, Def_Locais_Racks_Trechos!$A$2:$A$1019, 0), 1)</f>
        <v>Sala Racks 3</v>
      </c>
      <c r="G1401" s="59"/>
      <c r="H1401" s="59"/>
      <c r="I1401" s="59"/>
      <c r="J1401" s="59"/>
      <c r="K1401" s="59"/>
      <c r="L1401" s="59"/>
      <c r="M1401" s="59"/>
      <c r="N1401" s="59"/>
      <c r="O1401" s="59"/>
    </row>
    <row r="1402" ht="15.75" customHeight="1">
      <c r="A1402" s="57" t="str">
        <f>Def_SecSub!$A$326</f>
        <v>SI-03C3</v>
      </c>
      <c r="B1402" s="57" t="str">
        <f>Def_Equipamentos!$C$12</f>
        <v>DI-FMCFastADC</v>
      </c>
      <c r="C1402" s="6">
        <v>2.0</v>
      </c>
      <c r="D1402" s="58" t="str">
        <f t="shared" si="1"/>
        <v>SI-03C3:DI-FMCFastADC-2</v>
      </c>
      <c r="E1402" s="57" t="str">
        <f>Def_Locais_Racks_Trechos!$A$5</f>
        <v>IA-03RaBPM</v>
      </c>
      <c r="F1402" s="58" t="str">
        <f t="array" ref="F1402">INDEX(Def_Locais_Racks_Trechos!$B$2:$B$1019, MATCH(E1402, Def_Locais_Racks_Trechos!$A$2:$A$1019, 0), 1)</f>
        <v>Sala Racks 3</v>
      </c>
      <c r="G1402" s="59"/>
      <c r="H1402" s="59"/>
      <c r="I1402" s="59"/>
      <c r="J1402" s="59"/>
      <c r="K1402" s="59"/>
      <c r="L1402" s="59"/>
      <c r="M1402" s="59"/>
      <c r="N1402" s="59"/>
      <c r="O1402" s="59"/>
    </row>
    <row r="1403" ht="15.75" customHeight="1">
      <c r="A1403" s="57" t="str">
        <f>Def_SecSub!$A$327</f>
        <v>SI-03C4</v>
      </c>
      <c r="B1403" s="57" t="str">
        <f>Def_Equipamentos!$C$12</f>
        <v>DI-FMCFastADC</v>
      </c>
      <c r="C1403" s="49"/>
      <c r="D1403" s="58" t="str">
        <f t="shared" si="1"/>
        <v>SI-03C4:DI-FMCFastADC</v>
      </c>
      <c r="E1403" s="57" t="str">
        <f>Def_Locais_Racks_Trechos!$A$5</f>
        <v>IA-03RaBPM</v>
      </c>
      <c r="F1403" s="58" t="str">
        <f t="array" ref="F1403">INDEX(Def_Locais_Racks_Trechos!$B$2:$B$1019, MATCH(E1403, Def_Locais_Racks_Trechos!$A$2:$A$1019, 0), 1)</f>
        <v>Sala Racks 3</v>
      </c>
      <c r="G1403" s="59"/>
      <c r="H1403" s="59"/>
      <c r="I1403" s="59"/>
      <c r="J1403" s="59"/>
      <c r="K1403" s="59"/>
      <c r="L1403" s="59"/>
      <c r="M1403" s="59"/>
      <c r="N1403" s="59"/>
      <c r="O1403" s="59"/>
    </row>
    <row r="1404" ht="15.75" customHeight="1">
      <c r="A1404" s="57" t="str">
        <f>Def_SecSub!$A$328</f>
        <v>SI-03M1</v>
      </c>
      <c r="B1404" s="57" t="str">
        <f>Def_Equipamentos!$C$12</f>
        <v>DI-FMCFastADC</v>
      </c>
      <c r="C1404" s="49"/>
      <c r="D1404" s="58" t="str">
        <f t="shared" si="1"/>
        <v>SI-03M1:DI-FMCFastADC</v>
      </c>
      <c r="E1404" s="57" t="str">
        <f>Def_Locais_Racks_Trechos!$A$5</f>
        <v>IA-03RaBPM</v>
      </c>
      <c r="F1404" s="58" t="str">
        <f t="array" ref="F1404">INDEX(Def_Locais_Racks_Trechos!$B$2:$B$1019, MATCH(E1404, Def_Locais_Racks_Trechos!$A$2:$A$1019, 0), 1)</f>
        <v>Sala Racks 3</v>
      </c>
      <c r="G1404" s="59"/>
      <c r="H1404" s="59"/>
      <c r="I1404" s="59"/>
      <c r="J1404" s="59"/>
      <c r="K1404" s="59"/>
      <c r="L1404" s="59"/>
      <c r="M1404" s="59"/>
      <c r="N1404" s="59"/>
      <c r="O1404" s="59"/>
    </row>
    <row r="1405" ht="15.75" customHeight="1">
      <c r="A1405" s="57" t="str">
        <f>Def_SecSub!$A$329</f>
        <v>SI-03M2</v>
      </c>
      <c r="B1405" s="57" t="str">
        <f>Def_Equipamentos!$C$12</f>
        <v>DI-FMCFastADC</v>
      </c>
      <c r="C1405" s="49"/>
      <c r="D1405" s="58" t="str">
        <f t="shared" si="1"/>
        <v>SI-03M2:DI-FMCFastADC</v>
      </c>
      <c r="E1405" s="57" t="str">
        <f>Def_Locais_Racks_Trechos!$A$5</f>
        <v>IA-03RaBPM</v>
      </c>
      <c r="F1405" s="58" t="str">
        <f t="array" ref="F1405">INDEX(Def_Locais_Racks_Trechos!$B$2:$B$1019, MATCH(E1405, Def_Locais_Racks_Trechos!$A$2:$A$1019, 0), 1)</f>
        <v>Sala Racks 3</v>
      </c>
      <c r="G1405" s="59"/>
      <c r="H1405" s="59"/>
      <c r="I1405" s="59"/>
      <c r="J1405" s="59"/>
      <c r="K1405" s="59"/>
      <c r="L1405" s="59"/>
      <c r="M1405" s="59"/>
      <c r="N1405" s="59"/>
      <c r="O1405" s="59"/>
    </row>
    <row r="1406" ht="15.75" customHeight="1">
      <c r="A1406" s="57" t="str">
        <f>Def_SecSub!$A$330</f>
        <v>SI-04C1</v>
      </c>
      <c r="B1406" s="57" t="str">
        <f>Def_Equipamentos!$C$12</f>
        <v>DI-FMCFastADC</v>
      </c>
      <c r="C1406" s="6">
        <v>1.0</v>
      </c>
      <c r="D1406" s="58" t="str">
        <f t="shared" si="1"/>
        <v>SI-04C1:DI-FMCFastADC-1</v>
      </c>
      <c r="E1406" s="57" t="str">
        <f>Def_Locais_Racks_Trechos!$A$6</f>
        <v>IA-04RaBPM</v>
      </c>
      <c r="F1406" s="58" t="str">
        <f t="array" ref="F1406">INDEX(Def_Locais_Racks_Trechos!$B$2:$B$1019, MATCH(E1406, Def_Locais_Racks_Trechos!$A$2:$A$1019, 0), 1)</f>
        <v>Sala Racks 4</v>
      </c>
      <c r="G1406" s="59"/>
      <c r="H1406" s="59"/>
      <c r="I1406" s="59"/>
      <c r="J1406" s="59"/>
      <c r="K1406" s="59"/>
      <c r="L1406" s="59"/>
      <c r="M1406" s="59"/>
      <c r="N1406" s="59"/>
      <c r="O1406" s="59"/>
    </row>
    <row r="1407" ht="15.75" customHeight="1">
      <c r="A1407" s="57" t="str">
        <f>Def_SecSub!$A$330</f>
        <v>SI-04C1</v>
      </c>
      <c r="B1407" s="57" t="str">
        <f>Def_Equipamentos!$C$12</f>
        <v>DI-FMCFastADC</v>
      </c>
      <c r="C1407" s="6">
        <v>2.0</v>
      </c>
      <c r="D1407" s="58" t="str">
        <f t="shared" si="1"/>
        <v>SI-04C1:DI-FMCFastADC-2</v>
      </c>
      <c r="E1407" s="57" t="str">
        <f>Def_Locais_Racks_Trechos!$A$6</f>
        <v>IA-04RaBPM</v>
      </c>
      <c r="F1407" s="58" t="str">
        <f t="array" ref="F1407">INDEX(Def_Locais_Racks_Trechos!$B$2:$B$1019, MATCH(E1407, Def_Locais_Racks_Trechos!$A$2:$A$1019, 0), 1)</f>
        <v>Sala Racks 4</v>
      </c>
      <c r="G1407" s="59"/>
      <c r="H1407" s="59"/>
      <c r="I1407" s="59"/>
      <c r="J1407" s="59"/>
      <c r="K1407" s="59"/>
      <c r="L1407" s="59"/>
      <c r="M1407" s="59"/>
      <c r="N1407" s="59"/>
      <c r="O1407" s="59"/>
    </row>
    <row r="1408" ht="15.75" customHeight="1">
      <c r="A1408" s="57" t="str">
        <f>Def_SecSub!$A$331</f>
        <v>SI-04C2</v>
      </c>
      <c r="B1408" s="57" t="str">
        <f>Def_Equipamentos!$C$12</f>
        <v>DI-FMCFastADC</v>
      </c>
      <c r="C1408" s="49"/>
      <c r="D1408" s="58" t="str">
        <f t="shared" si="1"/>
        <v>SI-04C2:DI-FMCFastADC</v>
      </c>
      <c r="E1408" s="57" t="str">
        <f>Def_Locais_Racks_Trechos!$A$6</f>
        <v>IA-04RaBPM</v>
      </c>
      <c r="F1408" s="58" t="str">
        <f t="array" ref="F1408">INDEX(Def_Locais_Racks_Trechos!$B$2:$B$1019, MATCH(E1408, Def_Locais_Racks_Trechos!$A$2:$A$1019, 0), 1)</f>
        <v>Sala Racks 4</v>
      </c>
      <c r="G1408" s="59"/>
      <c r="H1408" s="59"/>
      <c r="I1408" s="59"/>
      <c r="J1408" s="59"/>
      <c r="K1408" s="59"/>
      <c r="L1408" s="59"/>
      <c r="M1408" s="59"/>
      <c r="N1408" s="59"/>
      <c r="O1408" s="59"/>
    </row>
    <row r="1409" ht="15.75" customHeight="1">
      <c r="A1409" s="57" t="str">
        <f>Def_SecSub!$A$332</f>
        <v>SI-04C3</v>
      </c>
      <c r="B1409" s="57" t="str">
        <f>Def_Equipamentos!$C$12</f>
        <v>DI-FMCFastADC</v>
      </c>
      <c r="C1409" s="6">
        <v>1.0</v>
      </c>
      <c r="D1409" s="58" t="str">
        <f t="shared" si="1"/>
        <v>SI-04C3:DI-FMCFastADC-1</v>
      </c>
      <c r="E1409" s="57" t="str">
        <f>Def_Locais_Racks_Trechos!$A$6</f>
        <v>IA-04RaBPM</v>
      </c>
      <c r="F1409" s="58" t="str">
        <f t="array" ref="F1409">INDEX(Def_Locais_Racks_Trechos!$B$2:$B$1019, MATCH(E1409, Def_Locais_Racks_Trechos!$A$2:$A$1019, 0), 1)</f>
        <v>Sala Racks 4</v>
      </c>
      <c r="G1409" s="59"/>
      <c r="H1409" s="59"/>
      <c r="I1409" s="59"/>
      <c r="J1409" s="59"/>
      <c r="K1409" s="59"/>
      <c r="L1409" s="59"/>
      <c r="M1409" s="59"/>
      <c r="N1409" s="59"/>
      <c r="O1409" s="59"/>
    </row>
    <row r="1410" ht="15.75" customHeight="1">
      <c r="A1410" s="57" t="str">
        <f>Def_SecSub!$A$332</f>
        <v>SI-04C3</v>
      </c>
      <c r="B1410" s="57" t="str">
        <f>Def_Equipamentos!$C$12</f>
        <v>DI-FMCFastADC</v>
      </c>
      <c r="C1410" s="6">
        <v>2.0</v>
      </c>
      <c r="D1410" s="58" t="str">
        <f t="shared" si="1"/>
        <v>SI-04C3:DI-FMCFastADC-2</v>
      </c>
      <c r="E1410" s="57" t="str">
        <f>Def_Locais_Racks_Trechos!$A$6</f>
        <v>IA-04RaBPM</v>
      </c>
      <c r="F1410" s="58" t="str">
        <f t="array" ref="F1410">INDEX(Def_Locais_Racks_Trechos!$B$2:$B$1019, MATCH(E1410, Def_Locais_Racks_Trechos!$A$2:$A$1019, 0), 1)</f>
        <v>Sala Racks 4</v>
      </c>
      <c r="G1410" s="59"/>
      <c r="H1410" s="59"/>
      <c r="I1410" s="59"/>
      <c r="J1410" s="59"/>
      <c r="K1410" s="59"/>
      <c r="L1410" s="59"/>
      <c r="M1410" s="59"/>
      <c r="N1410" s="59"/>
      <c r="O1410" s="59"/>
    </row>
    <row r="1411" ht="15.75" customHeight="1">
      <c r="A1411" s="57" t="str">
        <f>Def_SecSub!$A$333</f>
        <v>SI-04C4</v>
      </c>
      <c r="B1411" s="57" t="str">
        <f>Def_Equipamentos!$C$12</f>
        <v>DI-FMCFastADC</v>
      </c>
      <c r="C1411" s="49"/>
      <c r="D1411" s="58" t="str">
        <f t="shared" si="1"/>
        <v>SI-04C4:DI-FMCFastADC</v>
      </c>
      <c r="E1411" s="57" t="str">
        <f>Def_Locais_Racks_Trechos!$A$6</f>
        <v>IA-04RaBPM</v>
      </c>
      <c r="F1411" s="58" t="str">
        <f t="array" ref="F1411">INDEX(Def_Locais_Racks_Trechos!$B$2:$B$1019, MATCH(E1411, Def_Locais_Racks_Trechos!$A$2:$A$1019, 0), 1)</f>
        <v>Sala Racks 4</v>
      </c>
      <c r="G1411" s="59"/>
      <c r="H1411" s="59"/>
      <c r="I1411" s="59"/>
      <c r="J1411" s="59"/>
      <c r="K1411" s="59"/>
      <c r="L1411" s="59"/>
      <c r="M1411" s="59"/>
      <c r="N1411" s="59"/>
      <c r="O1411" s="59"/>
    </row>
    <row r="1412" ht="15.75" customHeight="1">
      <c r="A1412" s="57" t="str">
        <f>Def_SecSub!$A$334</f>
        <v>SI-04M1</v>
      </c>
      <c r="B1412" s="57" t="str">
        <f>Def_Equipamentos!$C$12</f>
        <v>DI-FMCFastADC</v>
      </c>
      <c r="C1412" s="49"/>
      <c r="D1412" s="58" t="str">
        <f t="shared" si="1"/>
        <v>SI-04M1:DI-FMCFastADC</v>
      </c>
      <c r="E1412" s="57" t="str">
        <f>Def_Locais_Racks_Trechos!$A$6</f>
        <v>IA-04RaBPM</v>
      </c>
      <c r="F1412" s="58" t="str">
        <f t="array" ref="F1412">INDEX(Def_Locais_Racks_Trechos!$B$2:$B$1019, MATCH(E1412, Def_Locais_Racks_Trechos!$A$2:$A$1019, 0), 1)</f>
        <v>Sala Racks 4</v>
      </c>
      <c r="G1412" s="59"/>
      <c r="H1412" s="59"/>
      <c r="I1412" s="59"/>
      <c r="J1412" s="59"/>
      <c r="K1412" s="59"/>
      <c r="L1412" s="59"/>
      <c r="M1412" s="59"/>
      <c r="N1412" s="59"/>
      <c r="O1412" s="59"/>
    </row>
    <row r="1413" ht="15.75" customHeight="1">
      <c r="A1413" s="57" t="str">
        <f>Def_SecSub!$A$335</f>
        <v>SI-04M2</v>
      </c>
      <c r="B1413" s="57" t="str">
        <f>Def_Equipamentos!$C$12</f>
        <v>DI-FMCFastADC</v>
      </c>
      <c r="C1413" s="49"/>
      <c r="D1413" s="58" t="str">
        <f t="shared" si="1"/>
        <v>SI-04M2:DI-FMCFastADC</v>
      </c>
      <c r="E1413" s="57" t="str">
        <f>Def_Locais_Racks_Trechos!$A$6</f>
        <v>IA-04RaBPM</v>
      </c>
      <c r="F1413" s="58" t="str">
        <f t="array" ref="F1413">INDEX(Def_Locais_Racks_Trechos!$B$2:$B$1019, MATCH(E1413, Def_Locais_Racks_Trechos!$A$2:$A$1019, 0), 1)</f>
        <v>Sala Racks 4</v>
      </c>
      <c r="G1413" s="59"/>
      <c r="H1413" s="59"/>
      <c r="I1413" s="59"/>
      <c r="J1413" s="59"/>
      <c r="K1413" s="59"/>
      <c r="L1413" s="59"/>
      <c r="M1413" s="59"/>
      <c r="N1413" s="59"/>
      <c r="O1413" s="59"/>
    </row>
    <row r="1414" ht="15.75" customHeight="1">
      <c r="A1414" s="57" t="str">
        <f>Def_SecSub!$A$336</f>
        <v>SI-05C1</v>
      </c>
      <c r="B1414" s="57" t="str">
        <f>Def_Equipamentos!$C$12</f>
        <v>DI-FMCFastADC</v>
      </c>
      <c r="C1414" s="6">
        <v>1.0</v>
      </c>
      <c r="D1414" s="58" t="str">
        <f t="shared" si="1"/>
        <v>SI-05C1:DI-FMCFastADC-1</v>
      </c>
      <c r="E1414" s="57" t="str">
        <f>Def_Locais_Racks_Trechos!$A$7</f>
        <v>IA-05RaBPM</v>
      </c>
      <c r="F1414" s="58" t="str">
        <f t="array" ref="F1414">INDEX(Def_Locais_Racks_Trechos!$B$2:$B$1019, MATCH(E1414, Def_Locais_Racks_Trechos!$A$2:$A$1019, 0), 1)</f>
        <v>Sala Racks 5</v>
      </c>
      <c r="G1414" s="59"/>
      <c r="H1414" s="59"/>
      <c r="I1414" s="59"/>
      <c r="J1414" s="59"/>
      <c r="K1414" s="59"/>
      <c r="L1414" s="59"/>
      <c r="M1414" s="59"/>
      <c r="N1414" s="59"/>
      <c r="O1414" s="59"/>
    </row>
    <row r="1415" ht="15.75" customHeight="1">
      <c r="A1415" s="57" t="str">
        <f>Def_SecSub!$A$336</f>
        <v>SI-05C1</v>
      </c>
      <c r="B1415" s="57" t="str">
        <f>Def_Equipamentos!$C$12</f>
        <v>DI-FMCFastADC</v>
      </c>
      <c r="C1415" s="6">
        <v>2.0</v>
      </c>
      <c r="D1415" s="58" t="str">
        <f t="shared" si="1"/>
        <v>SI-05C1:DI-FMCFastADC-2</v>
      </c>
      <c r="E1415" s="57" t="str">
        <f>Def_Locais_Racks_Trechos!$A$7</f>
        <v>IA-05RaBPM</v>
      </c>
      <c r="F1415" s="58" t="str">
        <f t="array" ref="F1415">INDEX(Def_Locais_Racks_Trechos!$B$2:$B$1019, MATCH(E1415, Def_Locais_Racks_Trechos!$A$2:$A$1019, 0), 1)</f>
        <v>Sala Racks 5</v>
      </c>
      <c r="G1415" s="59"/>
      <c r="H1415" s="59"/>
      <c r="I1415" s="59"/>
      <c r="J1415" s="59"/>
      <c r="K1415" s="59"/>
      <c r="L1415" s="59"/>
      <c r="M1415" s="59"/>
      <c r="N1415" s="59"/>
      <c r="O1415" s="59"/>
    </row>
    <row r="1416" ht="15.75" customHeight="1">
      <c r="A1416" s="57" t="str">
        <f>Def_SecSub!$A$337</f>
        <v>SI-05C2</v>
      </c>
      <c r="B1416" s="57" t="str">
        <f>Def_Equipamentos!$C$12</f>
        <v>DI-FMCFastADC</v>
      </c>
      <c r="C1416" s="49"/>
      <c r="D1416" s="58" t="str">
        <f t="shared" si="1"/>
        <v>SI-05C2:DI-FMCFastADC</v>
      </c>
      <c r="E1416" s="57" t="str">
        <f>Def_Locais_Racks_Trechos!$A$7</f>
        <v>IA-05RaBPM</v>
      </c>
      <c r="F1416" s="58" t="str">
        <f t="array" ref="F1416">INDEX(Def_Locais_Racks_Trechos!$B$2:$B$1019, MATCH(E1416, Def_Locais_Racks_Trechos!$A$2:$A$1019, 0), 1)</f>
        <v>Sala Racks 5</v>
      </c>
      <c r="G1416" s="59"/>
      <c r="H1416" s="59"/>
      <c r="I1416" s="59"/>
      <c r="J1416" s="59"/>
      <c r="K1416" s="59"/>
      <c r="L1416" s="59"/>
      <c r="M1416" s="59"/>
      <c r="N1416" s="59"/>
      <c r="O1416" s="59"/>
    </row>
    <row r="1417" ht="15.75" customHeight="1">
      <c r="A1417" s="57" t="str">
        <f>Def_SecSub!$A$338</f>
        <v>SI-05C3</v>
      </c>
      <c r="B1417" s="57" t="str">
        <f>Def_Equipamentos!$C$12</f>
        <v>DI-FMCFastADC</v>
      </c>
      <c r="C1417" s="6">
        <v>1.0</v>
      </c>
      <c r="D1417" s="58" t="str">
        <f t="shared" si="1"/>
        <v>SI-05C3:DI-FMCFastADC-1</v>
      </c>
      <c r="E1417" s="57" t="str">
        <f>Def_Locais_Racks_Trechos!$A$7</f>
        <v>IA-05RaBPM</v>
      </c>
      <c r="F1417" s="58" t="str">
        <f t="array" ref="F1417">INDEX(Def_Locais_Racks_Trechos!$B$2:$B$1019, MATCH(E1417, Def_Locais_Racks_Trechos!$A$2:$A$1019, 0), 1)</f>
        <v>Sala Racks 5</v>
      </c>
      <c r="G1417" s="59"/>
      <c r="H1417" s="59"/>
      <c r="I1417" s="59"/>
      <c r="J1417" s="59"/>
      <c r="K1417" s="59"/>
      <c r="L1417" s="59"/>
      <c r="M1417" s="59"/>
      <c r="N1417" s="59"/>
      <c r="O1417" s="59"/>
    </row>
    <row r="1418" ht="15.75" customHeight="1">
      <c r="A1418" s="57" t="str">
        <f>Def_SecSub!$A$338</f>
        <v>SI-05C3</v>
      </c>
      <c r="B1418" s="57" t="str">
        <f>Def_Equipamentos!$C$12</f>
        <v>DI-FMCFastADC</v>
      </c>
      <c r="C1418" s="6">
        <v>2.0</v>
      </c>
      <c r="D1418" s="58" t="str">
        <f t="shared" si="1"/>
        <v>SI-05C3:DI-FMCFastADC-2</v>
      </c>
      <c r="E1418" s="57" t="str">
        <f>Def_Locais_Racks_Trechos!$A$7</f>
        <v>IA-05RaBPM</v>
      </c>
      <c r="F1418" s="58" t="str">
        <f t="array" ref="F1418">INDEX(Def_Locais_Racks_Trechos!$B$2:$B$1019, MATCH(E1418, Def_Locais_Racks_Trechos!$A$2:$A$1019, 0), 1)</f>
        <v>Sala Racks 5</v>
      </c>
      <c r="G1418" s="59"/>
      <c r="H1418" s="59"/>
      <c r="I1418" s="59"/>
      <c r="J1418" s="59"/>
      <c r="K1418" s="59"/>
      <c r="L1418" s="59"/>
      <c r="M1418" s="59"/>
      <c r="N1418" s="59"/>
      <c r="O1418" s="59"/>
    </row>
    <row r="1419" ht="15.75" customHeight="1">
      <c r="A1419" s="57" t="str">
        <f>Def_SecSub!$A$339</f>
        <v>SI-05C4</v>
      </c>
      <c r="B1419" s="57" t="str">
        <f>Def_Equipamentos!$C$12</f>
        <v>DI-FMCFastADC</v>
      </c>
      <c r="C1419" s="49"/>
      <c r="D1419" s="58" t="str">
        <f t="shared" si="1"/>
        <v>SI-05C4:DI-FMCFastADC</v>
      </c>
      <c r="E1419" s="57" t="str">
        <f>Def_Locais_Racks_Trechos!$A$7</f>
        <v>IA-05RaBPM</v>
      </c>
      <c r="F1419" s="58" t="str">
        <f t="array" ref="F1419">INDEX(Def_Locais_Racks_Trechos!$B$2:$B$1019, MATCH(E1419, Def_Locais_Racks_Trechos!$A$2:$A$1019, 0), 1)</f>
        <v>Sala Racks 5</v>
      </c>
      <c r="G1419" s="59"/>
      <c r="H1419" s="59"/>
      <c r="I1419" s="59"/>
      <c r="J1419" s="59"/>
      <c r="K1419" s="59"/>
      <c r="L1419" s="59"/>
      <c r="M1419" s="59"/>
      <c r="N1419" s="59"/>
      <c r="O1419" s="59"/>
    </row>
    <row r="1420" ht="15.75" customHeight="1">
      <c r="A1420" s="57" t="str">
        <f>Def_SecSub!$A$340</f>
        <v>SI-05M1</v>
      </c>
      <c r="B1420" s="57" t="str">
        <f>Def_Equipamentos!$C$12</f>
        <v>DI-FMCFastADC</v>
      </c>
      <c r="C1420" s="49"/>
      <c r="D1420" s="58" t="str">
        <f t="shared" si="1"/>
        <v>SI-05M1:DI-FMCFastADC</v>
      </c>
      <c r="E1420" s="57" t="str">
        <f>Def_Locais_Racks_Trechos!$A$7</f>
        <v>IA-05RaBPM</v>
      </c>
      <c r="F1420" s="58" t="str">
        <f t="array" ref="F1420">INDEX(Def_Locais_Racks_Trechos!$B$2:$B$1019, MATCH(E1420, Def_Locais_Racks_Trechos!$A$2:$A$1019, 0), 1)</f>
        <v>Sala Racks 5</v>
      </c>
      <c r="G1420" s="59"/>
      <c r="H1420" s="59"/>
      <c r="I1420" s="59"/>
      <c r="J1420" s="59"/>
      <c r="K1420" s="59"/>
      <c r="L1420" s="59"/>
      <c r="M1420" s="59"/>
      <c r="N1420" s="59"/>
      <c r="O1420" s="59"/>
    </row>
    <row r="1421" ht="15.75" customHeight="1">
      <c r="A1421" s="57" t="str">
        <f>Def_SecSub!$A$341</f>
        <v>SI-05M2</v>
      </c>
      <c r="B1421" s="57" t="str">
        <f>Def_Equipamentos!$C$12</f>
        <v>DI-FMCFastADC</v>
      </c>
      <c r="C1421" s="49"/>
      <c r="D1421" s="58" t="str">
        <f t="shared" si="1"/>
        <v>SI-05M2:DI-FMCFastADC</v>
      </c>
      <c r="E1421" s="57" t="str">
        <f>Def_Locais_Racks_Trechos!$A$7</f>
        <v>IA-05RaBPM</v>
      </c>
      <c r="F1421" s="58" t="str">
        <f t="array" ref="F1421">INDEX(Def_Locais_Racks_Trechos!$B$2:$B$1019, MATCH(E1421, Def_Locais_Racks_Trechos!$A$2:$A$1019, 0), 1)</f>
        <v>Sala Racks 5</v>
      </c>
      <c r="G1421" s="59"/>
      <c r="H1421" s="59"/>
      <c r="I1421" s="59"/>
      <c r="J1421" s="59"/>
      <c r="K1421" s="59"/>
      <c r="L1421" s="59"/>
      <c r="M1421" s="59"/>
      <c r="N1421" s="59"/>
      <c r="O1421" s="59"/>
    </row>
    <row r="1422" ht="15.75" customHeight="1">
      <c r="A1422" s="57" t="str">
        <f>Def_SecSub!$A$342</f>
        <v>SI-06C1</v>
      </c>
      <c r="B1422" s="57" t="str">
        <f>Def_Equipamentos!$C$12</f>
        <v>DI-FMCFastADC</v>
      </c>
      <c r="C1422" s="6">
        <v>1.0</v>
      </c>
      <c r="D1422" s="58" t="str">
        <f t="shared" si="1"/>
        <v>SI-06C1:DI-FMCFastADC-1</v>
      </c>
      <c r="E1422" s="57" t="str">
        <f>Def_Locais_Racks_Trechos!$A$8</f>
        <v>IA-06RaBPM</v>
      </c>
      <c r="F1422" s="58" t="str">
        <f t="array" ref="F1422">INDEX(Def_Locais_Racks_Trechos!$B$2:$B$1019, MATCH(E1422, Def_Locais_Racks_Trechos!$A$2:$A$1019, 0), 1)</f>
        <v>Sala Racks 6</v>
      </c>
      <c r="G1422" s="59"/>
      <c r="H1422" s="59"/>
      <c r="I1422" s="59"/>
      <c r="J1422" s="59"/>
      <c r="K1422" s="59"/>
      <c r="L1422" s="59"/>
      <c r="M1422" s="59"/>
      <c r="N1422" s="59"/>
      <c r="O1422" s="59"/>
    </row>
    <row r="1423" ht="15.75" customHeight="1">
      <c r="A1423" s="57" t="str">
        <f>Def_SecSub!$A$342</f>
        <v>SI-06C1</v>
      </c>
      <c r="B1423" s="57" t="str">
        <f>Def_Equipamentos!$C$12</f>
        <v>DI-FMCFastADC</v>
      </c>
      <c r="C1423" s="6">
        <v>2.0</v>
      </c>
      <c r="D1423" s="58" t="str">
        <f t="shared" si="1"/>
        <v>SI-06C1:DI-FMCFastADC-2</v>
      </c>
      <c r="E1423" s="57" t="str">
        <f>Def_Locais_Racks_Trechos!$A$8</f>
        <v>IA-06RaBPM</v>
      </c>
      <c r="F1423" s="58" t="str">
        <f t="array" ref="F1423">INDEX(Def_Locais_Racks_Trechos!$B$2:$B$1019, MATCH(E1423, Def_Locais_Racks_Trechos!$A$2:$A$1019, 0), 1)</f>
        <v>Sala Racks 6</v>
      </c>
      <c r="G1423" s="59"/>
      <c r="H1423" s="59"/>
      <c r="I1423" s="59"/>
      <c r="J1423" s="59"/>
      <c r="K1423" s="59"/>
      <c r="L1423" s="59"/>
      <c r="M1423" s="59"/>
      <c r="N1423" s="59"/>
      <c r="O1423" s="59"/>
    </row>
    <row r="1424" ht="15.75" customHeight="1">
      <c r="A1424" s="57" t="str">
        <f>Def_SecSub!$A$343</f>
        <v>SI-06C2</v>
      </c>
      <c r="B1424" s="57" t="str">
        <f>Def_Equipamentos!$C$12</f>
        <v>DI-FMCFastADC</v>
      </c>
      <c r="C1424" s="49"/>
      <c r="D1424" s="58" t="str">
        <f t="shared" si="1"/>
        <v>SI-06C2:DI-FMCFastADC</v>
      </c>
      <c r="E1424" s="57" t="str">
        <f>Def_Locais_Racks_Trechos!$A$8</f>
        <v>IA-06RaBPM</v>
      </c>
      <c r="F1424" s="58" t="str">
        <f t="array" ref="F1424">INDEX(Def_Locais_Racks_Trechos!$B$2:$B$1019, MATCH(E1424, Def_Locais_Racks_Trechos!$A$2:$A$1019, 0), 1)</f>
        <v>Sala Racks 6</v>
      </c>
      <c r="G1424" s="59"/>
      <c r="H1424" s="59"/>
      <c r="I1424" s="59"/>
      <c r="J1424" s="59"/>
      <c r="K1424" s="59"/>
      <c r="L1424" s="59"/>
      <c r="M1424" s="59"/>
      <c r="N1424" s="59"/>
      <c r="O1424" s="59"/>
    </row>
    <row r="1425" ht="15.75" customHeight="1">
      <c r="A1425" s="57" t="str">
        <f>Def_SecSub!$A$344</f>
        <v>SI-06C3</v>
      </c>
      <c r="B1425" s="57" t="str">
        <f>Def_Equipamentos!$C$12</f>
        <v>DI-FMCFastADC</v>
      </c>
      <c r="C1425" s="6">
        <v>1.0</v>
      </c>
      <c r="D1425" s="58" t="str">
        <f t="shared" si="1"/>
        <v>SI-06C3:DI-FMCFastADC-1</v>
      </c>
      <c r="E1425" s="57" t="str">
        <f>Def_Locais_Racks_Trechos!$A$8</f>
        <v>IA-06RaBPM</v>
      </c>
      <c r="F1425" s="58" t="str">
        <f t="array" ref="F1425">INDEX(Def_Locais_Racks_Trechos!$B$2:$B$1019, MATCH(E1425, Def_Locais_Racks_Trechos!$A$2:$A$1019, 0), 1)</f>
        <v>Sala Racks 6</v>
      </c>
      <c r="G1425" s="59"/>
      <c r="H1425" s="59"/>
      <c r="I1425" s="59"/>
      <c r="J1425" s="59"/>
      <c r="K1425" s="59"/>
      <c r="L1425" s="59"/>
      <c r="M1425" s="59"/>
      <c r="N1425" s="59"/>
      <c r="O1425" s="59"/>
    </row>
    <row r="1426" ht="15.75" customHeight="1">
      <c r="A1426" s="57" t="str">
        <f>Def_SecSub!$A$344</f>
        <v>SI-06C3</v>
      </c>
      <c r="B1426" s="57" t="str">
        <f>Def_Equipamentos!$C$12</f>
        <v>DI-FMCFastADC</v>
      </c>
      <c r="C1426" s="6">
        <v>2.0</v>
      </c>
      <c r="D1426" s="58" t="str">
        <f t="shared" si="1"/>
        <v>SI-06C3:DI-FMCFastADC-2</v>
      </c>
      <c r="E1426" s="57" t="str">
        <f>Def_Locais_Racks_Trechos!$A$8</f>
        <v>IA-06RaBPM</v>
      </c>
      <c r="F1426" s="58" t="str">
        <f t="array" ref="F1426">INDEX(Def_Locais_Racks_Trechos!$B$2:$B$1019, MATCH(E1426, Def_Locais_Racks_Trechos!$A$2:$A$1019, 0), 1)</f>
        <v>Sala Racks 6</v>
      </c>
      <c r="G1426" s="59"/>
      <c r="H1426" s="59"/>
      <c r="I1426" s="59"/>
      <c r="J1426" s="59"/>
      <c r="K1426" s="59"/>
      <c r="L1426" s="59"/>
      <c r="M1426" s="59"/>
      <c r="N1426" s="59"/>
      <c r="O1426" s="59"/>
    </row>
    <row r="1427" ht="15.75" customHeight="1">
      <c r="A1427" s="57" t="str">
        <f>Def_SecSub!$A$345</f>
        <v>SI-06C4</v>
      </c>
      <c r="B1427" s="57" t="str">
        <f>Def_Equipamentos!$C$12</f>
        <v>DI-FMCFastADC</v>
      </c>
      <c r="C1427" s="49"/>
      <c r="D1427" s="58" t="str">
        <f t="shared" si="1"/>
        <v>SI-06C4:DI-FMCFastADC</v>
      </c>
      <c r="E1427" s="57" t="str">
        <f>Def_Locais_Racks_Trechos!$A$8</f>
        <v>IA-06RaBPM</v>
      </c>
      <c r="F1427" s="58" t="str">
        <f t="array" ref="F1427">INDEX(Def_Locais_Racks_Trechos!$B$2:$B$1019, MATCH(E1427, Def_Locais_Racks_Trechos!$A$2:$A$1019, 0), 1)</f>
        <v>Sala Racks 6</v>
      </c>
      <c r="G1427" s="59"/>
      <c r="H1427" s="59"/>
      <c r="I1427" s="59"/>
      <c r="J1427" s="59"/>
      <c r="K1427" s="59"/>
      <c r="L1427" s="59"/>
      <c r="M1427" s="59"/>
      <c r="N1427" s="59"/>
      <c r="O1427" s="59"/>
    </row>
    <row r="1428" ht="15.75" customHeight="1">
      <c r="A1428" s="57" t="str">
        <f>Def_SecSub!$A$346</f>
        <v>SI-06M1</v>
      </c>
      <c r="B1428" s="57" t="str">
        <f>Def_Equipamentos!$C$12</f>
        <v>DI-FMCFastADC</v>
      </c>
      <c r="C1428" s="49"/>
      <c r="D1428" s="58" t="str">
        <f t="shared" si="1"/>
        <v>SI-06M1:DI-FMCFastADC</v>
      </c>
      <c r="E1428" s="57" t="str">
        <f>Def_Locais_Racks_Trechos!$A$8</f>
        <v>IA-06RaBPM</v>
      </c>
      <c r="F1428" s="58" t="str">
        <f t="array" ref="F1428">INDEX(Def_Locais_Racks_Trechos!$B$2:$B$1019, MATCH(E1428, Def_Locais_Racks_Trechos!$A$2:$A$1019, 0), 1)</f>
        <v>Sala Racks 6</v>
      </c>
      <c r="G1428" s="59"/>
      <c r="H1428" s="59"/>
      <c r="I1428" s="59"/>
      <c r="J1428" s="59"/>
      <c r="K1428" s="59"/>
      <c r="L1428" s="59"/>
      <c r="M1428" s="59"/>
      <c r="N1428" s="59"/>
      <c r="O1428" s="59"/>
    </row>
    <row r="1429" ht="15.75" customHeight="1">
      <c r="A1429" s="57" t="str">
        <f>Def_SecSub!$A$347</f>
        <v>SI-06M2</v>
      </c>
      <c r="B1429" s="57" t="str">
        <f>Def_Equipamentos!$C$12</f>
        <v>DI-FMCFastADC</v>
      </c>
      <c r="C1429" s="49"/>
      <c r="D1429" s="58" t="str">
        <f t="shared" si="1"/>
        <v>SI-06M2:DI-FMCFastADC</v>
      </c>
      <c r="E1429" s="57" t="str">
        <f>Def_Locais_Racks_Trechos!$A$8</f>
        <v>IA-06RaBPM</v>
      </c>
      <c r="F1429" s="58" t="str">
        <f t="array" ref="F1429">INDEX(Def_Locais_Racks_Trechos!$B$2:$B$1019, MATCH(E1429, Def_Locais_Racks_Trechos!$A$2:$A$1019, 0), 1)</f>
        <v>Sala Racks 6</v>
      </c>
      <c r="G1429" s="59"/>
      <c r="H1429" s="59"/>
      <c r="I1429" s="59"/>
      <c r="J1429" s="59"/>
      <c r="K1429" s="59"/>
      <c r="L1429" s="59"/>
      <c r="M1429" s="59"/>
      <c r="N1429" s="59"/>
      <c r="O1429" s="59"/>
    </row>
    <row r="1430" ht="15.75" customHeight="1">
      <c r="A1430" s="57" t="str">
        <f>Def_SecSub!$A$348</f>
        <v>SI-07C1</v>
      </c>
      <c r="B1430" s="57" t="str">
        <f>Def_Equipamentos!$C$12</f>
        <v>DI-FMCFastADC</v>
      </c>
      <c r="C1430" s="6">
        <v>1.0</v>
      </c>
      <c r="D1430" s="58" t="str">
        <f t="shared" si="1"/>
        <v>SI-07C1:DI-FMCFastADC-1</v>
      </c>
      <c r="E1430" s="57" t="str">
        <f>Def_Locais_Racks_Trechos!$A$9</f>
        <v>IA-07RaBPM</v>
      </c>
      <c r="F1430" s="58" t="str">
        <f t="array" ref="F1430">INDEX(Def_Locais_Racks_Trechos!$B$2:$B$1019, MATCH(E1430, Def_Locais_Racks_Trechos!$A$2:$A$1019, 0), 1)</f>
        <v>Sala Racks 7</v>
      </c>
      <c r="G1430" s="59"/>
      <c r="H1430" s="59"/>
      <c r="I1430" s="59"/>
      <c r="J1430" s="59"/>
      <c r="K1430" s="59"/>
      <c r="L1430" s="59"/>
      <c r="M1430" s="59"/>
      <c r="N1430" s="59"/>
      <c r="O1430" s="59"/>
    </row>
    <row r="1431" ht="15.75" customHeight="1">
      <c r="A1431" s="57" t="str">
        <f>Def_SecSub!$A$348</f>
        <v>SI-07C1</v>
      </c>
      <c r="B1431" s="57" t="str">
        <f>Def_Equipamentos!$C$12</f>
        <v>DI-FMCFastADC</v>
      </c>
      <c r="C1431" s="6">
        <v>2.0</v>
      </c>
      <c r="D1431" s="58" t="str">
        <f t="shared" si="1"/>
        <v>SI-07C1:DI-FMCFastADC-2</v>
      </c>
      <c r="E1431" s="57" t="str">
        <f>Def_Locais_Racks_Trechos!$A$9</f>
        <v>IA-07RaBPM</v>
      </c>
      <c r="F1431" s="58" t="str">
        <f t="array" ref="F1431">INDEX(Def_Locais_Racks_Trechos!$B$2:$B$1019, MATCH(E1431, Def_Locais_Racks_Trechos!$A$2:$A$1019, 0), 1)</f>
        <v>Sala Racks 7</v>
      </c>
      <c r="G1431" s="59"/>
      <c r="H1431" s="59"/>
      <c r="I1431" s="59"/>
      <c r="J1431" s="59"/>
      <c r="K1431" s="59"/>
      <c r="L1431" s="59"/>
      <c r="M1431" s="59"/>
      <c r="N1431" s="59"/>
      <c r="O1431" s="59"/>
    </row>
    <row r="1432" ht="15.75" customHeight="1">
      <c r="A1432" s="57" t="str">
        <f>Def_SecSub!$A$349</f>
        <v>SI-07C2</v>
      </c>
      <c r="B1432" s="57" t="str">
        <f>Def_Equipamentos!$C$12</f>
        <v>DI-FMCFastADC</v>
      </c>
      <c r="C1432" s="49"/>
      <c r="D1432" s="58" t="str">
        <f t="shared" si="1"/>
        <v>SI-07C2:DI-FMCFastADC</v>
      </c>
      <c r="E1432" s="57" t="str">
        <f>Def_Locais_Racks_Trechos!$A$9</f>
        <v>IA-07RaBPM</v>
      </c>
      <c r="F1432" s="58" t="str">
        <f t="array" ref="F1432">INDEX(Def_Locais_Racks_Trechos!$B$2:$B$1019, MATCH(E1432, Def_Locais_Racks_Trechos!$A$2:$A$1019, 0), 1)</f>
        <v>Sala Racks 7</v>
      </c>
      <c r="G1432" s="59"/>
      <c r="H1432" s="59"/>
      <c r="I1432" s="59"/>
      <c r="J1432" s="59"/>
      <c r="K1432" s="59"/>
      <c r="L1432" s="59"/>
      <c r="M1432" s="59"/>
      <c r="N1432" s="59"/>
      <c r="O1432" s="59"/>
    </row>
    <row r="1433" ht="15.75" customHeight="1">
      <c r="A1433" s="57" t="str">
        <f>Def_SecSub!$A$350</f>
        <v>SI-07C3</v>
      </c>
      <c r="B1433" s="57" t="str">
        <f>Def_Equipamentos!$C$12</f>
        <v>DI-FMCFastADC</v>
      </c>
      <c r="C1433" s="6">
        <v>1.0</v>
      </c>
      <c r="D1433" s="58" t="str">
        <f t="shared" si="1"/>
        <v>SI-07C3:DI-FMCFastADC-1</v>
      </c>
      <c r="E1433" s="57" t="str">
        <f>Def_Locais_Racks_Trechos!$A$9</f>
        <v>IA-07RaBPM</v>
      </c>
      <c r="F1433" s="58" t="str">
        <f t="array" ref="F1433">INDEX(Def_Locais_Racks_Trechos!$B$2:$B$1019, MATCH(E1433, Def_Locais_Racks_Trechos!$A$2:$A$1019, 0), 1)</f>
        <v>Sala Racks 7</v>
      </c>
      <c r="G1433" s="59"/>
      <c r="H1433" s="59"/>
      <c r="I1433" s="59"/>
      <c r="J1433" s="59"/>
      <c r="K1433" s="59"/>
      <c r="L1433" s="59"/>
      <c r="M1433" s="59"/>
      <c r="N1433" s="59"/>
      <c r="O1433" s="59"/>
    </row>
    <row r="1434" ht="15.75" customHeight="1">
      <c r="A1434" s="57" t="str">
        <f>Def_SecSub!$A$350</f>
        <v>SI-07C3</v>
      </c>
      <c r="B1434" s="57" t="str">
        <f>Def_Equipamentos!$C$12</f>
        <v>DI-FMCFastADC</v>
      </c>
      <c r="C1434" s="6">
        <v>2.0</v>
      </c>
      <c r="D1434" s="58" t="str">
        <f t="shared" si="1"/>
        <v>SI-07C3:DI-FMCFastADC-2</v>
      </c>
      <c r="E1434" s="57" t="str">
        <f>Def_Locais_Racks_Trechos!$A$9</f>
        <v>IA-07RaBPM</v>
      </c>
      <c r="F1434" s="58" t="str">
        <f t="array" ref="F1434">INDEX(Def_Locais_Racks_Trechos!$B$2:$B$1019, MATCH(E1434, Def_Locais_Racks_Trechos!$A$2:$A$1019, 0), 1)</f>
        <v>Sala Racks 7</v>
      </c>
      <c r="G1434" s="59"/>
      <c r="H1434" s="59"/>
      <c r="I1434" s="59"/>
      <c r="J1434" s="59"/>
      <c r="K1434" s="59"/>
      <c r="L1434" s="59"/>
      <c r="M1434" s="59"/>
      <c r="N1434" s="59"/>
      <c r="O1434" s="59"/>
    </row>
    <row r="1435" ht="15.75" customHeight="1">
      <c r="A1435" s="57" t="str">
        <f>Def_SecSub!$A$351</f>
        <v>SI-07C4</v>
      </c>
      <c r="B1435" s="57" t="str">
        <f>Def_Equipamentos!$C$12</f>
        <v>DI-FMCFastADC</v>
      </c>
      <c r="C1435" s="49"/>
      <c r="D1435" s="58" t="str">
        <f t="shared" si="1"/>
        <v>SI-07C4:DI-FMCFastADC</v>
      </c>
      <c r="E1435" s="57" t="str">
        <f>Def_Locais_Racks_Trechos!$A$9</f>
        <v>IA-07RaBPM</v>
      </c>
      <c r="F1435" s="58" t="str">
        <f t="array" ref="F1435">INDEX(Def_Locais_Racks_Trechos!$B$2:$B$1019, MATCH(E1435, Def_Locais_Racks_Trechos!$A$2:$A$1019, 0), 1)</f>
        <v>Sala Racks 7</v>
      </c>
      <c r="G1435" s="59"/>
      <c r="H1435" s="59"/>
      <c r="I1435" s="59"/>
      <c r="J1435" s="59"/>
      <c r="K1435" s="59"/>
      <c r="L1435" s="59"/>
      <c r="M1435" s="59"/>
      <c r="N1435" s="59"/>
      <c r="O1435" s="59"/>
    </row>
    <row r="1436" ht="15.75" customHeight="1">
      <c r="A1436" s="57" t="str">
        <f>Def_SecSub!$A$352</f>
        <v>SI-07M1</v>
      </c>
      <c r="B1436" s="57" t="str">
        <f>Def_Equipamentos!$C$12</f>
        <v>DI-FMCFastADC</v>
      </c>
      <c r="C1436" s="49"/>
      <c r="D1436" s="58" t="str">
        <f t="shared" si="1"/>
        <v>SI-07M1:DI-FMCFastADC</v>
      </c>
      <c r="E1436" s="57" t="str">
        <f>Def_Locais_Racks_Trechos!$A$9</f>
        <v>IA-07RaBPM</v>
      </c>
      <c r="F1436" s="58" t="str">
        <f t="array" ref="F1436">INDEX(Def_Locais_Racks_Trechos!$B$2:$B$1019, MATCH(E1436, Def_Locais_Racks_Trechos!$A$2:$A$1019, 0), 1)</f>
        <v>Sala Racks 7</v>
      </c>
      <c r="G1436" s="59"/>
      <c r="H1436" s="59"/>
      <c r="I1436" s="59"/>
      <c r="J1436" s="59"/>
      <c r="K1436" s="59"/>
      <c r="L1436" s="59"/>
      <c r="M1436" s="59"/>
      <c r="N1436" s="59"/>
      <c r="O1436" s="59"/>
    </row>
    <row r="1437" ht="15.75" customHeight="1">
      <c r="A1437" s="57" t="str">
        <f>Def_SecSub!$A$353</f>
        <v>SI-07M2</v>
      </c>
      <c r="B1437" s="57" t="str">
        <f>Def_Equipamentos!$C$12</f>
        <v>DI-FMCFastADC</v>
      </c>
      <c r="C1437" s="49"/>
      <c r="D1437" s="58" t="str">
        <f t="shared" si="1"/>
        <v>SI-07M2:DI-FMCFastADC</v>
      </c>
      <c r="E1437" s="57" t="str">
        <f>Def_Locais_Racks_Trechos!$A$9</f>
        <v>IA-07RaBPM</v>
      </c>
      <c r="F1437" s="58" t="str">
        <f t="array" ref="F1437">INDEX(Def_Locais_Racks_Trechos!$B$2:$B$1019, MATCH(E1437, Def_Locais_Racks_Trechos!$A$2:$A$1019, 0), 1)</f>
        <v>Sala Racks 7</v>
      </c>
      <c r="G1437" s="59"/>
      <c r="H1437" s="59"/>
      <c r="I1437" s="59"/>
      <c r="J1437" s="59"/>
      <c r="K1437" s="59"/>
      <c r="L1437" s="59"/>
      <c r="M1437" s="59"/>
      <c r="N1437" s="59"/>
      <c r="O1437" s="59"/>
    </row>
    <row r="1438" ht="15.75" customHeight="1">
      <c r="A1438" s="57" t="str">
        <f>Def_SecSub!$A$354</f>
        <v>SI-08C1</v>
      </c>
      <c r="B1438" s="57" t="str">
        <f>Def_Equipamentos!$C$12</f>
        <v>DI-FMCFastADC</v>
      </c>
      <c r="C1438" s="6">
        <v>1.0</v>
      </c>
      <c r="D1438" s="58" t="str">
        <f t="shared" si="1"/>
        <v>SI-08C1:DI-FMCFastADC-1</v>
      </c>
      <c r="E1438" s="57" t="str">
        <f>Def_Locais_Racks_Trechos!$A$10</f>
        <v>IA-08RaBPM</v>
      </c>
      <c r="F1438" s="58" t="str">
        <f t="array" ref="F1438">INDEX(Def_Locais_Racks_Trechos!$B$2:$B$1019, MATCH(E1438, Def_Locais_Racks_Trechos!$A$2:$A$1019, 0), 1)</f>
        <v>Sala Racks 8</v>
      </c>
      <c r="G1438" s="59"/>
      <c r="H1438" s="59"/>
      <c r="I1438" s="59"/>
      <c r="J1438" s="59"/>
      <c r="K1438" s="59"/>
      <c r="L1438" s="59"/>
      <c r="M1438" s="59"/>
      <c r="N1438" s="59"/>
      <c r="O1438" s="59"/>
    </row>
    <row r="1439" ht="15.75" customHeight="1">
      <c r="A1439" s="57" t="str">
        <f>Def_SecSub!$A$354</f>
        <v>SI-08C1</v>
      </c>
      <c r="B1439" s="57" t="str">
        <f>Def_Equipamentos!$C$12</f>
        <v>DI-FMCFastADC</v>
      </c>
      <c r="C1439" s="6">
        <v>2.0</v>
      </c>
      <c r="D1439" s="58" t="str">
        <f t="shared" si="1"/>
        <v>SI-08C1:DI-FMCFastADC-2</v>
      </c>
      <c r="E1439" s="57" t="str">
        <f>Def_Locais_Racks_Trechos!$A$10</f>
        <v>IA-08RaBPM</v>
      </c>
      <c r="F1439" s="58" t="str">
        <f t="array" ref="F1439">INDEX(Def_Locais_Racks_Trechos!$B$2:$B$1019, MATCH(E1439, Def_Locais_Racks_Trechos!$A$2:$A$1019, 0), 1)</f>
        <v>Sala Racks 8</v>
      </c>
      <c r="G1439" s="59"/>
      <c r="H1439" s="59"/>
      <c r="I1439" s="59"/>
      <c r="J1439" s="59"/>
      <c r="K1439" s="59"/>
      <c r="L1439" s="59"/>
      <c r="M1439" s="59"/>
      <c r="N1439" s="59"/>
      <c r="O1439" s="59"/>
    </row>
    <row r="1440" ht="15.75" customHeight="1">
      <c r="A1440" s="57" t="str">
        <f>Def_SecSub!$A$355</f>
        <v>SI-08C2</v>
      </c>
      <c r="B1440" s="57" t="str">
        <f>Def_Equipamentos!$C$12</f>
        <v>DI-FMCFastADC</v>
      </c>
      <c r="C1440" s="49"/>
      <c r="D1440" s="58" t="str">
        <f t="shared" si="1"/>
        <v>SI-08C2:DI-FMCFastADC</v>
      </c>
      <c r="E1440" s="57" t="str">
        <f>Def_Locais_Racks_Trechos!$A$10</f>
        <v>IA-08RaBPM</v>
      </c>
      <c r="F1440" s="58" t="str">
        <f t="array" ref="F1440">INDEX(Def_Locais_Racks_Trechos!$B$2:$B$1019, MATCH(E1440, Def_Locais_Racks_Trechos!$A$2:$A$1019, 0), 1)</f>
        <v>Sala Racks 8</v>
      </c>
      <c r="G1440" s="59"/>
      <c r="H1440" s="59"/>
      <c r="I1440" s="59"/>
      <c r="J1440" s="59"/>
      <c r="K1440" s="59"/>
      <c r="L1440" s="59"/>
      <c r="M1440" s="59"/>
      <c r="N1440" s="59"/>
      <c r="O1440" s="59"/>
    </row>
    <row r="1441" ht="15.75" customHeight="1">
      <c r="A1441" s="57" t="str">
        <f>Def_SecSub!$A$356</f>
        <v>SI-08C3</v>
      </c>
      <c r="B1441" s="57" t="str">
        <f>Def_Equipamentos!$C$12</f>
        <v>DI-FMCFastADC</v>
      </c>
      <c r="C1441" s="6">
        <v>1.0</v>
      </c>
      <c r="D1441" s="58" t="str">
        <f t="shared" si="1"/>
        <v>SI-08C3:DI-FMCFastADC-1</v>
      </c>
      <c r="E1441" s="57" t="str">
        <f>Def_Locais_Racks_Trechos!$A$10</f>
        <v>IA-08RaBPM</v>
      </c>
      <c r="F1441" s="58" t="str">
        <f t="array" ref="F1441">INDEX(Def_Locais_Racks_Trechos!$B$2:$B$1019, MATCH(E1441, Def_Locais_Racks_Trechos!$A$2:$A$1019, 0), 1)</f>
        <v>Sala Racks 8</v>
      </c>
      <c r="G1441" s="59"/>
      <c r="H1441" s="59"/>
      <c r="I1441" s="59"/>
      <c r="J1441" s="59"/>
      <c r="K1441" s="59"/>
      <c r="L1441" s="59"/>
      <c r="M1441" s="59"/>
      <c r="N1441" s="59"/>
      <c r="O1441" s="59"/>
    </row>
    <row r="1442" ht="15.75" customHeight="1">
      <c r="A1442" s="57" t="str">
        <f>Def_SecSub!$A$356</f>
        <v>SI-08C3</v>
      </c>
      <c r="B1442" s="57" t="str">
        <f>Def_Equipamentos!$C$12</f>
        <v>DI-FMCFastADC</v>
      </c>
      <c r="C1442" s="6">
        <v>2.0</v>
      </c>
      <c r="D1442" s="58" t="str">
        <f t="shared" si="1"/>
        <v>SI-08C3:DI-FMCFastADC-2</v>
      </c>
      <c r="E1442" s="57" t="str">
        <f>Def_Locais_Racks_Trechos!$A$10</f>
        <v>IA-08RaBPM</v>
      </c>
      <c r="F1442" s="58" t="str">
        <f t="array" ref="F1442">INDEX(Def_Locais_Racks_Trechos!$B$2:$B$1019, MATCH(E1442, Def_Locais_Racks_Trechos!$A$2:$A$1019, 0), 1)</f>
        <v>Sala Racks 8</v>
      </c>
      <c r="G1442" s="59"/>
      <c r="H1442" s="59"/>
      <c r="I1442" s="59"/>
      <c r="J1442" s="59"/>
      <c r="K1442" s="59"/>
      <c r="L1442" s="59"/>
      <c r="M1442" s="59"/>
      <c r="N1442" s="59"/>
      <c r="O1442" s="59"/>
    </row>
    <row r="1443" ht="15.75" customHeight="1">
      <c r="A1443" s="57" t="str">
        <f>Def_SecSub!$A$357</f>
        <v>SI-08C4</v>
      </c>
      <c r="B1443" s="57" t="str">
        <f>Def_Equipamentos!$C$12</f>
        <v>DI-FMCFastADC</v>
      </c>
      <c r="C1443" s="49"/>
      <c r="D1443" s="58" t="str">
        <f t="shared" si="1"/>
        <v>SI-08C4:DI-FMCFastADC</v>
      </c>
      <c r="E1443" s="57" t="str">
        <f>Def_Locais_Racks_Trechos!$A$10</f>
        <v>IA-08RaBPM</v>
      </c>
      <c r="F1443" s="58" t="str">
        <f t="array" ref="F1443">INDEX(Def_Locais_Racks_Trechos!$B$2:$B$1019, MATCH(E1443, Def_Locais_Racks_Trechos!$A$2:$A$1019, 0), 1)</f>
        <v>Sala Racks 8</v>
      </c>
      <c r="G1443" s="59"/>
      <c r="H1443" s="59"/>
      <c r="I1443" s="59"/>
      <c r="J1443" s="59"/>
      <c r="K1443" s="59"/>
      <c r="L1443" s="59"/>
      <c r="M1443" s="59"/>
      <c r="N1443" s="59"/>
      <c r="O1443" s="59"/>
    </row>
    <row r="1444" ht="15.75" customHeight="1">
      <c r="A1444" s="57" t="str">
        <f>Def_SecSub!$A$358</f>
        <v>SI-08M1</v>
      </c>
      <c r="B1444" s="57" t="str">
        <f>Def_Equipamentos!$C$12</f>
        <v>DI-FMCFastADC</v>
      </c>
      <c r="C1444" s="49"/>
      <c r="D1444" s="58" t="str">
        <f t="shared" si="1"/>
        <v>SI-08M1:DI-FMCFastADC</v>
      </c>
      <c r="E1444" s="57" t="str">
        <f>Def_Locais_Racks_Trechos!$A$10</f>
        <v>IA-08RaBPM</v>
      </c>
      <c r="F1444" s="58" t="str">
        <f t="array" ref="F1444">INDEX(Def_Locais_Racks_Trechos!$B$2:$B$1019, MATCH(E1444, Def_Locais_Racks_Trechos!$A$2:$A$1019, 0), 1)</f>
        <v>Sala Racks 8</v>
      </c>
      <c r="G1444" s="59"/>
      <c r="H1444" s="59"/>
      <c r="I1444" s="59"/>
      <c r="J1444" s="59"/>
      <c r="K1444" s="59"/>
      <c r="L1444" s="59"/>
      <c r="M1444" s="59"/>
      <c r="N1444" s="59"/>
      <c r="O1444" s="59"/>
    </row>
    <row r="1445" ht="15.75" customHeight="1">
      <c r="A1445" s="57" t="str">
        <f>Def_SecSub!$A$359</f>
        <v>SI-08M2</v>
      </c>
      <c r="B1445" s="57" t="str">
        <f>Def_Equipamentos!$C$12</f>
        <v>DI-FMCFastADC</v>
      </c>
      <c r="C1445" s="49"/>
      <c r="D1445" s="58" t="str">
        <f t="shared" si="1"/>
        <v>SI-08M2:DI-FMCFastADC</v>
      </c>
      <c r="E1445" s="57" t="str">
        <f>Def_Locais_Racks_Trechos!$A$10</f>
        <v>IA-08RaBPM</v>
      </c>
      <c r="F1445" s="58" t="str">
        <f t="array" ref="F1445">INDEX(Def_Locais_Racks_Trechos!$B$2:$B$1019, MATCH(E1445, Def_Locais_Racks_Trechos!$A$2:$A$1019, 0), 1)</f>
        <v>Sala Racks 8</v>
      </c>
      <c r="G1445" s="59"/>
      <c r="H1445" s="59"/>
      <c r="I1445" s="59"/>
      <c r="J1445" s="59"/>
      <c r="K1445" s="59"/>
      <c r="L1445" s="59"/>
      <c r="M1445" s="59"/>
      <c r="N1445" s="59"/>
      <c r="O1445" s="59"/>
    </row>
    <row r="1446" ht="15.75" customHeight="1">
      <c r="A1446" s="57" t="str">
        <f>Def_SecSub!$A$360</f>
        <v>SI-09C1</v>
      </c>
      <c r="B1446" s="57" t="str">
        <f>Def_Equipamentos!$C$12</f>
        <v>DI-FMCFastADC</v>
      </c>
      <c r="C1446" s="6">
        <v>1.0</v>
      </c>
      <c r="D1446" s="58" t="str">
        <f t="shared" si="1"/>
        <v>SI-09C1:DI-FMCFastADC-1</v>
      </c>
      <c r="E1446" s="57" t="str">
        <f>Def_Locais_Racks_Trechos!$A$11</f>
        <v>IA-09RaBPM</v>
      </c>
      <c r="F1446" s="58" t="str">
        <f t="array" ref="F1446">INDEX(Def_Locais_Racks_Trechos!$B$2:$B$1019, MATCH(E1446, Def_Locais_Racks_Trechos!$A$2:$A$1019, 0), 1)</f>
        <v>Sala Racks 9</v>
      </c>
      <c r="G1446" s="59"/>
      <c r="H1446" s="59"/>
      <c r="I1446" s="59"/>
      <c r="J1446" s="59"/>
      <c r="K1446" s="59"/>
      <c r="L1446" s="59"/>
      <c r="M1446" s="59"/>
      <c r="N1446" s="59"/>
      <c r="O1446" s="59"/>
    </row>
    <row r="1447" ht="15.75" customHeight="1">
      <c r="A1447" s="57" t="str">
        <f>Def_SecSub!$A$360</f>
        <v>SI-09C1</v>
      </c>
      <c r="B1447" s="57" t="str">
        <f>Def_Equipamentos!$C$12</f>
        <v>DI-FMCFastADC</v>
      </c>
      <c r="C1447" s="6">
        <v>2.0</v>
      </c>
      <c r="D1447" s="58" t="str">
        <f t="shared" si="1"/>
        <v>SI-09C1:DI-FMCFastADC-2</v>
      </c>
      <c r="E1447" s="57" t="str">
        <f>Def_Locais_Racks_Trechos!$A$11</f>
        <v>IA-09RaBPM</v>
      </c>
      <c r="F1447" s="58" t="str">
        <f t="array" ref="F1447">INDEX(Def_Locais_Racks_Trechos!$B$2:$B$1019, MATCH(E1447, Def_Locais_Racks_Trechos!$A$2:$A$1019, 0), 1)</f>
        <v>Sala Racks 9</v>
      </c>
      <c r="G1447" s="59"/>
      <c r="H1447" s="59"/>
      <c r="I1447" s="59"/>
      <c r="J1447" s="59"/>
      <c r="K1447" s="59"/>
      <c r="L1447" s="59"/>
      <c r="M1447" s="59"/>
      <c r="N1447" s="59"/>
      <c r="O1447" s="59"/>
    </row>
    <row r="1448" ht="15.75" customHeight="1">
      <c r="A1448" s="57" t="str">
        <f>Def_SecSub!$A$361</f>
        <v>SI-09C2</v>
      </c>
      <c r="B1448" s="57" t="str">
        <f>Def_Equipamentos!$C$12</f>
        <v>DI-FMCFastADC</v>
      </c>
      <c r="C1448" s="49"/>
      <c r="D1448" s="58" t="str">
        <f t="shared" si="1"/>
        <v>SI-09C2:DI-FMCFastADC</v>
      </c>
      <c r="E1448" s="57" t="str">
        <f>Def_Locais_Racks_Trechos!$A$11</f>
        <v>IA-09RaBPM</v>
      </c>
      <c r="F1448" s="58" t="str">
        <f t="array" ref="F1448">INDEX(Def_Locais_Racks_Trechos!$B$2:$B$1019, MATCH(E1448, Def_Locais_Racks_Trechos!$A$2:$A$1019, 0), 1)</f>
        <v>Sala Racks 9</v>
      </c>
      <c r="G1448" s="59"/>
      <c r="H1448" s="59"/>
      <c r="I1448" s="59"/>
      <c r="J1448" s="59"/>
      <c r="K1448" s="59"/>
      <c r="L1448" s="59"/>
      <c r="M1448" s="59"/>
      <c r="N1448" s="59"/>
      <c r="O1448" s="59"/>
    </row>
    <row r="1449" ht="15.75" customHeight="1">
      <c r="A1449" s="57" t="str">
        <f>Def_SecSub!$A$362</f>
        <v>SI-09C3</v>
      </c>
      <c r="B1449" s="57" t="str">
        <f>Def_Equipamentos!$C$12</f>
        <v>DI-FMCFastADC</v>
      </c>
      <c r="C1449" s="6">
        <v>1.0</v>
      </c>
      <c r="D1449" s="58" t="str">
        <f t="shared" si="1"/>
        <v>SI-09C3:DI-FMCFastADC-1</v>
      </c>
      <c r="E1449" s="57" t="str">
        <f>Def_Locais_Racks_Trechos!$A$11</f>
        <v>IA-09RaBPM</v>
      </c>
      <c r="F1449" s="58" t="str">
        <f t="array" ref="F1449">INDEX(Def_Locais_Racks_Trechos!$B$2:$B$1019, MATCH(E1449, Def_Locais_Racks_Trechos!$A$2:$A$1019, 0), 1)</f>
        <v>Sala Racks 9</v>
      </c>
      <c r="G1449" s="59"/>
      <c r="H1449" s="59"/>
      <c r="I1449" s="59"/>
      <c r="J1449" s="59"/>
      <c r="K1449" s="59"/>
      <c r="L1449" s="59"/>
      <c r="M1449" s="59"/>
      <c r="N1449" s="59"/>
      <c r="O1449" s="59"/>
    </row>
    <row r="1450" ht="15.75" customHeight="1">
      <c r="A1450" s="57" t="str">
        <f>Def_SecSub!$A$362</f>
        <v>SI-09C3</v>
      </c>
      <c r="B1450" s="57" t="str">
        <f>Def_Equipamentos!$C$12</f>
        <v>DI-FMCFastADC</v>
      </c>
      <c r="C1450" s="6">
        <v>2.0</v>
      </c>
      <c r="D1450" s="58" t="str">
        <f t="shared" si="1"/>
        <v>SI-09C3:DI-FMCFastADC-2</v>
      </c>
      <c r="E1450" s="57" t="str">
        <f>Def_Locais_Racks_Trechos!$A$11</f>
        <v>IA-09RaBPM</v>
      </c>
      <c r="F1450" s="58" t="str">
        <f t="array" ref="F1450">INDEX(Def_Locais_Racks_Trechos!$B$2:$B$1019, MATCH(E1450, Def_Locais_Racks_Trechos!$A$2:$A$1019, 0), 1)</f>
        <v>Sala Racks 9</v>
      </c>
      <c r="G1450" s="59"/>
      <c r="H1450" s="59"/>
      <c r="I1450" s="59"/>
      <c r="J1450" s="59"/>
      <c r="K1450" s="59"/>
      <c r="L1450" s="59"/>
      <c r="M1450" s="59"/>
      <c r="N1450" s="59"/>
      <c r="O1450" s="59"/>
    </row>
    <row r="1451" ht="15.75" customHeight="1">
      <c r="A1451" s="57" t="str">
        <f>Def_SecSub!$A$363</f>
        <v>SI-09C4</v>
      </c>
      <c r="B1451" s="57" t="str">
        <f>Def_Equipamentos!$C$12</f>
        <v>DI-FMCFastADC</v>
      </c>
      <c r="C1451" s="49"/>
      <c r="D1451" s="58" t="str">
        <f t="shared" si="1"/>
        <v>SI-09C4:DI-FMCFastADC</v>
      </c>
      <c r="E1451" s="57" t="str">
        <f>Def_Locais_Racks_Trechos!$A$11</f>
        <v>IA-09RaBPM</v>
      </c>
      <c r="F1451" s="58" t="str">
        <f t="array" ref="F1451">INDEX(Def_Locais_Racks_Trechos!$B$2:$B$1019, MATCH(E1451, Def_Locais_Racks_Trechos!$A$2:$A$1019, 0), 1)</f>
        <v>Sala Racks 9</v>
      </c>
      <c r="G1451" s="59"/>
      <c r="H1451" s="59"/>
      <c r="I1451" s="59"/>
      <c r="J1451" s="59"/>
      <c r="K1451" s="59"/>
      <c r="L1451" s="59"/>
      <c r="M1451" s="59"/>
      <c r="N1451" s="59"/>
      <c r="O1451" s="59"/>
    </row>
    <row r="1452" ht="15.75" customHeight="1">
      <c r="A1452" s="57" t="str">
        <f>Def_SecSub!$A$364</f>
        <v>SI-09M1</v>
      </c>
      <c r="B1452" s="57" t="str">
        <f>Def_Equipamentos!$C$12</f>
        <v>DI-FMCFastADC</v>
      </c>
      <c r="C1452" s="49"/>
      <c r="D1452" s="58" t="str">
        <f t="shared" si="1"/>
        <v>SI-09M1:DI-FMCFastADC</v>
      </c>
      <c r="E1452" s="57" t="str">
        <f>Def_Locais_Racks_Trechos!$A$11</f>
        <v>IA-09RaBPM</v>
      </c>
      <c r="F1452" s="58" t="str">
        <f t="array" ref="F1452">INDEX(Def_Locais_Racks_Trechos!$B$2:$B$1019, MATCH(E1452, Def_Locais_Racks_Trechos!$A$2:$A$1019, 0), 1)</f>
        <v>Sala Racks 9</v>
      </c>
      <c r="G1452" s="59"/>
      <c r="H1452" s="59"/>
      <c r="I1452" s="59"/>
      <c r="J1452" s="59"/>
      <c r="K1452" s="59"/>
      <c r="L1452" s="59"/>
      <c r="M1452" s="59"/>
      <c r="N1452" s="59"/>
      <c r="O1452" s="59"/>
    </row>
    <row r="1453" ht="15.75" customHeight="1">
      <c r="A1453" s="57" t="str">
        <f>Def_SecSub!$A$365</f>
        <v>SI-09M2</v>
      </c>
      <c r="B1453" s="57" t="str">
        <f>Def_Equipamentos!$C$12</f>
        <v>DI-FMCFastADC</v>
      </c>
      <c r="C1453" s="49"/>
      <c r="D1453" s="58" t="str">
        <f t="shared" si="1"/>
        <v>SI-09M2:DI-FMCFastADC</v>
      </c>
      <c r="E1453" s="57" t="str">
        <f>Def_Locais_Racks_Trechos!$A$11</f>
        <v>IA-09RaBPM</v>
      </c>
      <c r="F1453" s="58" t="str">
        <f t="array" ref="F1453">INDEX(Def_Locais_Racks_Trechos!$B$2:$B$1019, MATCH(E1453, Def_Locais_Racks_Trechos!$A$2:$A$1019, 0), 1)</f>
        <v>Sala Racks 9</v>
      </c>
      <c r="G1453" s="59"/>
      <c r="H1453" s="59"/>
      <c r="I1453" s="59"/>
      <c r="J1453" s="59"/>
      <c r="K1453" s="59"/>
      <c r="L1453" s="59"/>
      <c r="M1453" s="59"/>
      <c r="N1453" s="59"/>
      <c r="O1453" s="59"/>
    </row>
    <row r="1454" ht="15.75" customHeight="1">
      <c r="A1454" s="57" t="str">
        <f>Def_SecSub!$A$366</f>
        <v>SI-10C1</v>
      </c>
      <c r="B1454" s="57" t="str">
        <f>Def_Equipamentos!$C$12</f>
        <v>DI-FMCFastADC</v>
      </c>
      <c r="C1454" s="6">
        <v>1.0</v>
      </c>
      <c r="D1454" s="58" t="str">
        <f t="shared" si="1"/>
        <v>SI-10C1:DI-FMCFastADC-1</v>
      </c>
      <c r="E1454" s="57" t="str">
        <f>Def_Locais_Racks_Trechos!$A$12</f>
        <v>IA-10RaBPM</v>
      </c>
      <c r="F1454" s="58" t="str">
        <f t="array" ref="F1454">INDEX(Def_Locais_Racks_Trechos!$B$2:$B$1019, MATCH(E1454, Def_Locais_Racks_Trechos!$A$2:$A$1019, 0), 1)</f>
        <v>Sala Racks 10</v>
      </c>
      <c r="G1454" s="59"/>
      <c r="H1454" s="59"/>
      <c r="I1454" s="59"/>
      <c r="J1454" s="59"/>
      <c r="K1454" s="59"/>
      <c r="L1454" s="59"/>
      <c r="M1454" s="59"/>
      <c r="N1454" s="59"/>
      <c r="O1454" s="59"/>
    </row>
    <row r="1455" ht="15.75" customHeight="1">
      <c r="A1455" s="57" t="str">
        <f>Def_SecSub!$A$366</f>
        <v>SI-10C1</v>
      </c>
      <c r="B1455" s="57" t="str">
        <f>Def_Equipamentos!$C$12</f>
        <v>DI-FMCFastADC</v>
      </c>
      <c r="C1455" s="6">
        <v>2.0</v>
      </c>
      <c r="D1455" s="58" t="str">
        <f t="shared" si="1"/>
        <v>SI-10C1:DI-FMCFastADC-2</v>
      </c>
      <c r="E1455" s="57" t="str">
        <f>Def_Locais_Racks_Trechos!$A$12</f>
        <v>IA-10RaBPM</v>
      </c>
      <c r="F1455" s="58" t="str">
        <f t="array" ref="F1455">INDEX(Def_Locais_Racks_Trechos!$B$2:$B$1019, MATCH(E1455, Def_Locais_Racks_Trechos!$A$2:$A$1019, 0), 1)</f>
        <v>Sala Racks 10</v>
      </c>
      <c r="G1455" s="59"/>
      <c r="H1455" s="59"/>
      <c r="I1455" s="59"/>
      <c r="J1455" s="59"/>
      <c r="K1455" s="59"/>
      <c r="L1455" s="59"/>
      <c r="M1455" s="59"/>
      <c r="N1455" s="59"/>
      <c r="O1455" s="59"/>
    </row>
    <row r="1456" ht="15.75" customHeight="1">
      <c r="A1456" s="57" t="str">
        <f>Def_SecSub!$A$367</f>
        <v>SI-10C2</v>
      </c>
      <c r="B1456" s="57" t="str">
        <f>Def_Equipamentos!$C$12</f>
        <v>DI-FMCFastADC</v>
      </c>
      <c r="C1456" s="49"/>
      <c r="D1456" s="58" t="str">
        <f t="shared" si="1"/>
        <v>SI-10C2:DI-FMCFastADC</v>
      </c>
      <c r="E1456" s="57" t="str">
        <f>Def_Locais_Racks_Trechos!$A$12</f>
        <v>IA-10RaBPM</v>
      </c>
      <c r="F1456" s="58" t="str">
        <f t="array" ref="F1456">INDEX(Def_Locais_Racks_Trechos!$B$2:$B$1019, MATCH(E1456, Def_Locais_Racks_Trechos!$A$2:$A$1019, 0), 1)</f>
        <v>Sala Racks 10</v>
      </c>
      <c r="G1456" s="59"/>
      <c r="H1456" s="59"/>
      <c r="I1456" s="59"/>
      <c r="J1456" s="59"/>
      <c r="K1456" s="59"/>
      <c r="L1456" s="59"/>
      <c r="M1456" s="59"/>
      <c r="N1456" s="59"/>
      <c r="O1456" s="59"/>
    </row>
    <row r="1457" ht="15.75" customHeight="1">
      <c r="A1457" s="57" t="str">
        <f>Def_SecSub!$A$368</f>
        <v>SI-10C3</v>
      </c>
      <c r="B1457" s="57" t="str">
        <f>Def_Equipamentos!$C$12</f>
        <v>DI-FMCFastADC</v>
      </c>
      <c r="C1457" s="6">
        <v>1.0</v>
      </c>
      <c r="D1457" s="58" t="str">
        <f t="shared" si="1"/>
        <v>SI-10C3:DI-FMCFastADC-1</v>
      </c>
      <c r="E1457" s="57" t="str">
        <f>Def_Locais_Racks_Trechos!$A$12</f>
        <v>IA-10RaBPM</v>
      </c>
      <c r="F1457" s="58" t="str">
        <f t="array" ref="F1457">INDEX(Def_Locais_Racks_Trechos!$B$2:$B$1019, MATCH(E1457, Def_Locais_Racks_Trechos!$A$2:$A$1019, 0), 1)</f>
        <v>Sala Racks 10</v>
      </c>
      <c r="G1457" s="59"/>
      <c r="H1457" s="59"/>
      <c r="I1457" s="59"/>
      <c r="J1457" s="59"/>
      <c r="K1457" s="59"/>
      <c r="L1457" s="59"/>
      <c r="M1457" s="59"/>
      <c r="N1457" s="59"/>
      <c r="O1457" s="59"/>
    </row>
    <row r="1458" ht="15.75" customHeight="1">
      <c r="A1458" s="57" t="str">
        <f>Def_SecSub!$A$368</f>
        <v>SI-10C3</v>
      </c>
      <c r="B1458" s="57" t="str">
        <f>Def_Equipamentos!$C$12</f>
        <v>DI-FMCFastADC</v>
      </c>
      <c r="C1458" s="6">
        <v>2.0</v>
      </c>
      <c r="D1458" s="58" t="str">
        <f t="shared" si="1"/>
        <v>SI-10C3:DI-FMCFastADC-2</v>
      </c>
      <c r="E1458" s="57" t="str">
        <f>Def_Locais_Racks_Trechos!$A$12</f>
        <v>IA-10RaBPM</v>
      </c>
      <c r="F1458" s="58" t="str">
        <f t="array" ref="F1458">INDEX(Def_Locais_Racks_Trechos!$B$2:$B$1019, MATCH(E1458, Def_Locais_Racks_Trechos!$A$2:$A$1019, 0), 1)</f>
        <v>Sala Racks 10</v>
      </c>
      <c r="G1458" s="59"/>
      <c r="H1458" s="59"/>
      <c r="I1458" s="59"/>
      <c r="J1458" s="59"/>
      <c r="K1458" s="59"/>
      <c r="L1458" s="59"/>
      <c r="M1458" s="59"/>
      <c r="N1458" s="59"/>
      <c r="O1458" s="59"/>
    </row>
    <row r="1459" ht="15.75" customHeight="1">
      <c r="A1459" s="57" t="str">
        <f>Def_SecSub!$A$369</f>
        <v>SI-10C4</v>
      </c>
      <c r="B1459" s="57" t="str">
        <f>Def_Equipamentos!$C$12</f>
        <v>DI-FMCFastADC</v>
      </c>
      <c r="C1459" s="49"/>
      <c r="D1459" s="58" t="str">
        <f t="shared" si="1"/>
        <v>SI-10C4:DI-FMCFastADC</v>
      </c>
      <c r="E1459" s="57" t="str">
        <f>Def_Locais_Racks_Trechos!$A$12</f>
        <v>IA-10RaBPM</v>
      </c>
      <c r="F1459" s="58" t="str">
        <f t="array" ref="F1459">INDEX(Def_Locais_Racks_Trechos!$B$2:$B$1019, MATCH(E1459, Def_Locais_Racks_Trechos!$A$2:$A$1019, 0), 1)</f>
        <v>Sala Racks 10</v>
      </c>
      <c r="G1459" s="59"/>
      <c r="H1459" s="59"/>
      <c r="I1459" s="59"/>
      <c r="J1459" s="59"/>
      <c r="K1459" s="59"/>
      <c r="L1459" s="59"/>
      <c r="M1459" s="59"/>
      <c r="N1459" s="59"/>
      <c r="O1459" s="59"/>
    </row>
    <row r="1460" ht="15.75" customHeight="1">
      <c r="A1460" s="57" t="str">
        <f>Def_SecSub!$A$370</f>
        <v>SI-10M1</v>
      </c>
      <c r="B1460" s="57" t="str">
        <f>Def_Equipamentos!$C$12</f>
        <v>DI-FMCFastADC</v>
      </c>
      <c r="C1460" s="49"/>
      <c r="D1460" s="58" t="str">
        <f t="shared" si="1"/>
        <v>SI-10M1:DI-FMCFastADC</v>
      </c>
      <c r="E1460" s="57" t="str">
        <f>Def_Locais_Racks_Trechos!$A$12</f>
        <v>IA-10RaBPM</v>
      </c>
      <c r="F1460" s="58" t="str">
        <f t="array" ref="F1460">INDEX(Def_Locais_Racks_Trechos!$B$2:$B$1019, MATCH(E1460, Def_Locais_Racks_Trechos!$A$2:$A$1019, 0), 1)</f>
        <v>Sala Racks 10</v>
      </c>
      <c r="G1460" s="59"/>
      <c r="H1460" s="59"/>
      <c r="I1460" s="59"/>
      <c r="J1460" s="59"/>
      <c r="K1460" s="59"/>
      <c r="L1460" s="59"/>
      <c r="M1460" s="59"/>
      <c r="N1460" s="59"/>
      <c r="O1460" s="59"/>
    </row>
    <row r="1461" ht="15.75" customHeight="1">
      <c r="A1461" s="57" t="str">
        <f>Def_SecSub!$A$371</f>
        <v>SI-10M2</v>
      </c>
      <c r="B1461" s="57" t="str">
        <f>Def_Equipamentos!$C$12</f>
        <v>DI-FMCFastADC</v>
      </c>
      <c r="C1461" s="49"/>
      <c r="D1461" s="58" t="str">
        <f t="shared" si="1"/>
        <v>SI-10M2:DI-FMCFastADC</v>
      </c>
      <c r="E1461" s="57" t="str">
        <f>Def_Locais_Racks_Trechos!$A$12</f>
        <v>IA-10RaBPM</v>
      </c>
      <c r="F1461" s="58" t="str">
        <f t="array" ref="F1461">INDEX(Def_Locais_Racks_Trechos!$B$2:$B$1019, MATCH(E1461, Def_Locais_Racks_Trechos!$A$2:$A$1019, 0), 1)</f>
        <v>Sala Racks 10</v>
      </c>
      <c r="G1461" s="59"/>
      <c r="H1461" s="59"/>
      <c r="I1461" s="59"/>
      <c r="J1461" s="59"/>
      <c r="K1461" s="59"/>
      <c r="L1461" s="59"/>
      <c r="M1461" s="59"/>
      <c r="N1461" s="59"/>
      <c r="O1461" s="59"/>
    </row>
    <row r="1462" ht="15.75" customHeight="1">
      <c r="A1462" s="57" t="str">
        <f>Def_SecSub!$A$372</f>
        <v>SI-11C1</v>
      </c>
      <c r="B1462" s="57" t="str">
        <f>Def_Equipamentos!$C$12</f>
        <v>DI-FMCFastADC</v>
      </c>
      <c r="C1462" s="6">
        <v>1.0</v>
      </c>
      <c r="D1462" s="58" t="str">
        <f t="shared" si="1"/>
        <v>SI-11C1:DI-FMCFastADC-1</v>
      </c>
      <c r="E1462" s="57" t="str">
        <f>Def_Locais_Racks_Trechos!$A$13</f>
        <v>IA-11RaBPM</v>
      </c>
      <c r="F1462" s="58" t="str">
        <f t="array" ref="F1462">INDEX(Def_Locais_Racks_Trechos!$B$2:$B$1019, MATCH(E1462, Def_Locais_Racks_Trechos!$A$2:$A$1019, 0), 1)</f>
        <v>Sala Racks 11</v>
      </c>
      <c r="G1462" s="59"/>
      <c r="H1462" s="59"/>
      <c r="I1462" s="59"/>
      <c r="J1462" s="59"/>
      <c r="K1462" s="59"/>
      <c r="L1462" s="59"/>
      <c r="M1462" s="59"/>
      <c r="N1462" s="59"/>
      <c r="O1462" s="59"/>
    </row>
    <row r="1463" ht="15.75" customHeight="1">
      <c r="A1463" s="57" t="str">
        <f>Def_SecSub!$A$372</f>
        <v>SI-11C1</v>
      </c>
      <c r="B1463" s="57" t="str">
        <f>Def_Equipamentos!$C$12</f>
        <v>DI-FMCFastADC</v>
      </c>
      <c r="C1463" s="6">
        <v>2.0</v>
      </c>
      <c r="D1463" s="58" t="str">
        <f t="shared" si="1"/>
        <v>SI-11C1:DI-FMCFastADC-2</v>
      </c>
      <c r="E1463" s="57" t="str">
        <f>Def_Locais_Racks_Trechos!$A$13</f>
        <v>IA-11RaBPM</v>
      </c>
      <c r="F1463" s="58" t="str">
        <f t="array" ref="F1463">INDEX(Def_Locais_Racks_Trechos!$B$2:$B$1019, MATCH(E1463, Def_Locais_Racks_Trechos!$A$2:$A$1019, 0), 1)</f>
        <v>Sala Racks 11</v>
      </c>
      <c r="G1463" s="59"/>
      <c r="H1463" s="59"/>
      <c r="I1463" s="59"/>
      <c r="J1463" s="59"/>
      <c r="K1463" s="59"/>
      <c r="L1463" s="59"/>
      <c r="M1463" s="59"/>
      <c r="N1463" s="59"/>
      <c r="O1463" s="59"/>
    </row>
    <row r="1464" ht="15.75" customHeight="1">
      <c r="A1464" s="57" t="str">
        <f>Def_SecSub!$A$373</f>
        <v>SI-11C2</v>
      </c>
      <c r="B1464" s="57" t="str">
        <f>Def_Equipamentos!$C$12</f>
        <v>DI-FMCFastADC</v>
      </c>
      <c r="C1464" s="49"/>
      <c r="D1464" s="58" t="str">
        <f t="shared" si="1"/>
        <v>SI-11C2:DI-FMCFastADC</v>
      </c>
      <c r="E1464" s="57" t="str">
        <f>Def_Locais_Racks_Trechos!$A$13</f>
        <v>IA-11RaBPM</v>
      </c>
      <c r="F1464" s="58" t="str">
        <f t="array" ref="F1464">INDEX(Def_Locais_Racks_Trechos!$B$2:$B$1019, MATCH(E1464, Def_Locais_Racks_Trechos!$A$2:$A$1019, 0), 1)</f>
        <v>Sala Racks 11</v>
      </c>
      <c r="G1464" s="59"/>
      <c r="H1464" s="59"/>
      <c r="I1464" s="59"/>
      <c r="J1464" s="59"/>
      <c r="K1464" s="59"/>
      <c r="L1464" s="59"/>
      <c r="M1464" s="59"/>
      <c r="N1464" s="59"/>
      <c r="O1464" s="59"/>
    </row>
    <row r="1465" ht="15.75" customHeight="1">
      <c r="A1465" s="57" t="str">
        <f>Def_SecSub!$A$374</f>
        <v>SI-11C3</v>
      </c>
      <c r="B1465" s="57" t="str">
        <f>Def_Equipamentos!$C$12</f>
        <v>DI-FMCFastADC</v>
      </c>
      <c r="C1465" s="6">
        <v>1.0</v>
      </c>
      <c r="D1465" s="58" t="str">
        <f t="shared" si="1"/>
        <v>SI-11C3:DI-FMCFastADC-1</v>
      </c>
      <c r="E1465" s="57" t="str">
        <f>Def_Locais_Racks_Trechos!$A$13</f>
        <v>IA-11RaBPM</v>
      </c>
      <c r="F1465" s="58" t="str">
        <f t="array" ref="F1465">INDEX(Def_Locais_Racks_Trechos!$B$2:$B$1019, MATCH(E1465, Def_Locais_Racks_Trechos!$A$2:$A$1019, 0), 1)</f>
        <v>Sala Racks 11</v>
      </c>
      <c r="G1465" s="59"/>
      <c r="H1465" s="59"/>
      <c r="I1465" s="59"/>
      <c r="J1465" s="59"/>
      <c r="K1465" s="59"/>
      <c r="L1465" s="59"/>
      <c r="M1465" s="59"/>
      <c r="N1465" s="59"/>
      <c r="O1465" s="59"/>
    </row>
    <row r="1466" ht="15.75" customHeight="1">
      <c r="A1466" s="57" t="str">
        <f>Def_SecSub!$A$374</f>
        <v>SI-11C3</v>
      </c>
      <c r="B1466" s="57" t="str">
        <f>Def_Equipamentos!$C$12</f>
        <v>DI-FMCFastADC</v>
      </c>
      <c r="C1466" s="6">
        <v>2.0</v>
      </c>
      <c r="D1466" s="58" t="str">
        <f t="shared" si="1"/>
        <v>SI-11C3:DI-FMCFastADC-2</v>
      </c>
      <c r="E1466" s="57" t="str">
        <f>Def_Locais_Racks_Trechos!$A$13</f>
        <v>IA-11RaBPM</v>
      </c>
      <c r="F1466" s="58" t="str">
        <f t="array" ref="F1466">INDEX(Def_Locais_Racks_Trechos!$B$2:$B$1019, MATCH(E1466, Def_Locais_Racks_Trechos!$A$2:$A$1019, 0), 1)</f>
        <v>Sala Racks 11</v>
      </c>
      <c r="G1466" s="59"/>
      <c r="H1466" s="59"/>
      <c r="I1466" s="59"/>
      <c r="J1466" s="59"/>
      <c r="K1466" s="59"/>
      <c r="L1466" s="59"/>
      <c r="M1466" s="59"/>
      <c r="N1466" s="59"/>
      <c r="O1466" s="59"/>
    </row>
    <row r="1467" ht="15.75" customHeight="1">
      <c r="A1467" s="57" t="str">
        <f>Def_SecSub!$A$375</f>
        <v>SI-11C4</v>
      </c>
      <c r="B1467" s="57" t="str">
        <f>Def_Equipamentos!$C$12</f>
        <v>DI-FMCFastADC</v>
      </c>
      <c r="C1467" s="49"/>
      <c r="D1467" s="58" t="str">
        <f t="shared" si="1"/>
        <v>SI-11C4:DI-FMCFastADC</v>
      </c>
      <c r="E1467" s="57" t="str">
        <f>Def_Locais_Racks_Trechos!$A$13</f>
        <v>IA-11RaBPM</v>
      </c>
      <c r="F1467" s="58" t="str">
        <f t="array" ref="F1467">INDEX(Def_Locais_Racks_Trechos!$B$2:$B$1019, MATCH(E1467, Def_Locais_Racks_Trechos!$A$2:$A$1019, 0), 1)</f>
        <v>Sala Racks 11</v>
      </c>
      <c r="G1467" s="59"/>
      <c r="H1467" s="59"/>
      <c r="I1467" s="59"/>
      <c r="J1467" s="59"/>
      <c r="K1467" s="59"/>
      <c r="L1467" s="59"/>
      <c r="M1467" s="59"/>
      <c r="N1467" s="59"/>
      <c r="O1467" s="59"/>
    </row>
    <row r="1468" ht="15.75" customHeight="1">
      <c r="A1468" s="57" t="str">
        <f>Def_SecSub!$A$376</f>
        <v>SI-11M1</v>
      </c>
      <c r="B1468" s="57" t="str">
        <f>Def_Equipamentos!$C$12</f>
        <v>DI-FMCFastADC</v>
      </c>
      <c r="C1468" s="49"/>
      <c r="D1468" s="58" t="str">
        <f t="shared" si="1"/>
        <v>SI-11M1:DI-FMCFastADC</v>
      </c>
      <c r="E1468" s="57" t="str">
        <f>Def_Locais_Racks_Trechos!$A$13</f>
        <v>IA-11RaBPM</v>
      </c>
      <c r="F1468" s="58" t="str">
        <f t="array" ref="F1468">INDEX(Def_Locais_Racks_Trechos!$B$2:$B$1019, MATCH(E1468, Def_Locais_Racks_Trechos!$A$2:$A$1019, 0), 1)</f>
        <v>Sala Racks 11</v>
      </c>
      <c r="G1468" s="59"/>
      <c r="H1468" s="59"/>
      <c r="I1468" s="59"/>
      <c r="J1468" s="59"/>
      <c r="K1468" s="59"/>
      <c r="L1468" s="59"/>
      <c r="M1468" s="59"/>
      <c r="N1468" s="59"/>
      <c r="O1468" s="59"/>
    </row>
    <row r="1469" ht="15.75" customHeight="1">
      <c r="A1469" s="57" t="str">
        <f>Def_SecSub!$A$377</f>
        <v>SI-11M2</v>
      </c>
      <c r="B1469" s="57" t="str">
        <f>Def_Equipamentos!$C$12</f>
        <v>DI-FMCFastADC</v>
      </c>
      <c r="C1469" s="49"/>
      <c r="D1469" s="58" t="str">
        <f t="shared" si="1"/>
        <v>SI-11M2:DI-FMCFastADC</v>
      </c>
      <c r="E1469" s="57" t="str">
        <f>Def_Locais_Racks_Trechos!$A$13</f>
        <v>IA-11RaBPM</v>
      </c>
      <c r="F1469" s="58" t="str">
        <f t="array" ref="F1469">INDEX(Def_Locais_Racks_Trechos!$B$2:$B$1019, MATCH(E1469, Def_Locais_Racks_Trechos!$A$2:$A$1019, 0), 1)</f>
        <v>Sala Racks 11</v>
      </c>
      <c r="G1469" s="59"/>
      <c r="H1469" s="59"/>
      <c r="I1469" s="59"/>
      <c r="J1469" s="59"/>
      <c r="K1469" s="59"/>
      <c r="L1469" s="59"/>
      <c r="M1469" s="59"/>
      <c r="N1469" s="59"/>
      <c r="O1469" s="59"/>
    </row>
    <row r="1470" ht="15.75" customHeight="1">
      <c r="A1470" s="57" t="str">
        <f>Def_SecSub!$A$378</f>
        <v>SI-12C1</v>
      </c>
      <c r="B1470" s="57" t="str">
        <f>Def_Equipamentos!$C$12</f>
        <v>DI-FMCFastADC</v>
      </c>
      <c r="C1470" s="6">
        <v>1.0</v>
      </c>
      <c r="D1470" s="58" t="str">
        <f t="shared" si="1"/>
        <v>SI-12C1:DI-FMCFastADC-1</v>
      </c>
      <c r="E1470" s="57" t="str">
        <f>Def_Locais_Racks_Trechos!$A$14</f>
        <v>IA-12RaBPM</v>
      </c>
      <c r="F1470" s="58" t="str">
        <f t="array" ref="F1470">INDEX(Def_Locais_Racks_Trechos!$B$2:$B$1019, MATCH(E1470, Def_Locais_Racks_Trechos!$A$2:$A$1019, 0), 1)</f>
        <v>Sala Racks 12</v>
      </c>
      <c r="G1470" s="59"/>
      <c r="H1470" s="59"/>
      <c r="I1470" s="59"/>
      <c r="J1470" s="59"/>
      <c r="K1470" s="59"/>
      <c r="L1470" s="59"/>
      <c r="M1470" s="59"/>
      <c r="N1470" s="59"/>
      <c r="O1470" s="59"/>
    </row>
    <row r="1471" ht="15.75" customHeight="1">
      <c r="A1471" s="57" t="str">
        <f>Def_SecSub!$A$378</f>
        <v>SI-12C1</v>
      </c>
      <c r="B1471" s="57" t="str">
        <f>Def_Equipamentos!$C$12</f>
        <v>DI-FMCFastADC</v>
      </c>
      <c r="C1471" s="6">
        <v>2.0</v>
      </c>
      <c r="D1471" s="58" t="str">
        <f t="shared" si="1"/>
        <v>SI-12C1:DI-FMCFastADC-2</v>
      </c>
      <c r="E1471" s="57" t="str">
        <f>Def_Locais_Racks_Trechos!$A$14</f>
        <v>IA-12RaBPM</v>
      </c>
      <c r="F1471" s="58" t="str">
        <f t="array" ref="F1471">INDEX(Def_Locais_Racks_Trechos!$B$2:$B$1019, MATCH(E1471, Def_Locais_Racks_Trechos!$A$2:$A$1019, 0), 1)</f>
        <v>Sala Racks 12</v>
      </c>
      <c r="G1471" s="59"/>
      <c r="H1471" s="59"/>
      <c r="I1471" s="59"/>
      <c r="J1471" s="59"/>
      <c r="K1471" s="59"/>
      <c r="L1471" s="59"/>
      <c r="M1471" s="59"/>
      <c r="N1471" s="59"/>
      <c r="O1471" s="59"/>
    </row>
    <row r="1472" ht="15.75" customHeight="1">
      <c r="A1472" s="57" t="str">
        <f>Def_SecSub!$A$379</f>
        <v>SI-12C2</v>
      </c>
      <c r="B1472" s="57" t="str">
        <f>Def_Equipamentos!$C$12</f>
        <v>DI-FMCFastADC</v>
      </c>
      <c r="C1472" s="49"/>
      <c r="D1472" s="58" t="str">
        <f t="shared" si="1"/>
        <v>SI-12C2:DI-FMCFastADC</v>
      </c>
      <c r="E1472" s="57" t="str">
        <f>Def_Locais_Racks_Trechos!$A$14</f>
        <v>IA-12RaBPM</v>
      </c>
      <c r="F1472" s="58" t="str">
        <f t="array" ref="F1472">INDEX(Def_Locais_Racks_Trechos!$B$2:$B$1019, MATCH(E1472, Def_Locais_Racks_Trechos!$A$2:$A$1019, 0), 1)</f>
        <v>Sala Racks 12</v>
      </c>
      <c r="G1472" s="59"/>
      <c r="H1472" s="59"/>
      <c r="I1472" s="59"/>
      <c r="J1472" s="59"/>
      <c r="K1472" s="59"/>
      <c r="L1472" s="59"/>
      <c r="M1472" s="59"/>
      <c r="N1472" s="59"/>
      <c r="O1472" s="59"/>
    </row>
    <row r="1473" ht="15.75" customHeight="1">
      <c r="A1473" s="57" t="str">
        <f>Def_SecSub!$A$380</f>
        <v>SI-12C3</v>
      </c>
      <c r="B1473" s="57" t="str">
        <f>Def_Equipamentos!$C$12</f>
        <v>DI-FMCFastADC</v>
      </c>
      <c r="C1473" s="6">
        <v>1.0</v>
      </c>
      <c r="D1473" s="58" t="str">
        <f t="shared" si="1"/>
        <v>SI-12C3:DI-FMCFastADC-1</v>
      </c>
      <c r="E1473" s="57" t="str">
        <f>Def_Locais_Racks_Trechos!$A$14</f>
        <v>IA-12RaBPM</v>
      </c>
      <c r="F1473" s="58" t="str">
        <f t="array" ref="F1473">INDEX(Def_Locais_Racks_Trechos!$B$2:$B$1019, MATCH(E1473, Def_Locais_Racks_Trechos!$A$2:$A$1019, 0), 1)</f>
        <v>Sala Racks 12</v>
      </c>
      <c r="G1473" s="59"/>
      <c r="H1473" s="59"/>
      <c r="I1473" s="59"/>
      <c r="J1473" s="59"/>
      <c r="K1473" s="59"/>
      <c r="L1473" s="59"/>
      <c r="M1473" s="59"/>
      <c r="N1473" s="59"/>
      <c r="O1473" s="59"/>
    </row>
    <row r="1474" ht="15.75" customHeight="1">
      <c r="A1474" s="57" t="str">
        <f>Def_SecSub!$A$380</f>
        <v>SI-12C3</v>
      </c>
      <c r="B1474" s="57" t="str">
        <f>Def_Equipamentos!$C$12</f>
        <v>DI-FMCFastADC</v>
      </c>
      <c r="C1474" s="6">
        <v>2.0</v>
      </c>
      <c r="D1474" s="58" t="str">
        <f t="shared" si="1"/>
        <v>SI-12C3:DI-FMCFastADC-2</v>
      </c>
      <c r="E1474" s="57" t="str">
        <f>Def_Locais_Racks_Trechos!$A$14</f>
        <v>IA-12RaBPM</v>
      </c>
      <c r="F1474" s="58" t="str">
        <f t="array" ref="F1474">INDEX(Def_Locais_Racks_Trechos!$B$2:$B$1019, MATCH(E1474, Def_Locais_Racks_Trechos!$A$2:$A$1019, 0), 1)</f>
        <v>Sala Racks 12</v>
      </c>
      <c r="G1474" s="59"/>
      <c r="H1474" s="59"/>
      <c r="I1474" s="59"/>
      <c r="J1474" s="59"/>
      <c r="K1474" s="59"/>
      <c r="L1474" s="59"/>
      <c r="M1474" s="59"/>
      <c r="N1474" s="59"/>
      <c r="O1474" s="59"/>
    </row>
    <row r="1475" ht="15.75" customHeight="1">
      <c r="A1475" s="57" t="str">
        <f>Def_SecSub!$A$381</f>
        <v>SI-12C4</v>
      </c>
      <c r="B1475" s="57" t="str">
        <f>Def_Equipamentos!$C$12</f>
        <v>DI-FMCFastADC</v>
      </c>
      <c r="C1475" s="49"/>
      <c r="D1475" s="58" t="str">
        <f t="shared" si="1"/>
        <v>SI-12C4:DI-FMCFastADC</v>
      </c>
      <c r="E1475" s="57" t="str">
        <f>Def_Locais_Racks_Trechos!$A$14</f>
        <v>IA-12RaBPM</v>
      </c>
      <c r="F1475" s="58" t="str">
        <f t="array" ref="F1475">INDEX(Def_Locais_Racks_Trechos!$B$2:$B$1019, MATCH(E1475, Def_Locais_Racks_Trechos!$A$2:$A$1019, 0), 1)</f>
        <v>Sala Racks 12</v>
      </c>
      <c r="G1475" s="59"/>
      <c r="H1475" s="59"/>
      <c r="I1475" s="59"/>
      <c r="J1475" s="59"/>
      <c r="K1475" s="59"/>
      <c r="L1475" s="59"/>
      <c r="M1475" s="59"/>
      <c r="N1475" s="59"/>
      <c r="O1475" s="59"/>
    </row>
    <row r="1476" ht="15.75" customHeight="1">
      <c r="A1476" s="57" t="str">
        <f>Def_SecSub!$A$382</f>
        <v>SI-12M1</v>
      </c>
      <c r="B1476" s="57" t="str">
        <f>Def_Equipamentos!$C$12</f>
        <v>DI-FMCFastADC</v>
      </c>
      <c r="C1476" s="49"/>
      <c r="D1476" s="58" t="str">
        <f t="shared" si="1"/>
        <v>SI-12M1:DI-FMCFastADC</v>
      </c>
      <c r="E1476" s="57" t="str">
        <f>Def_Locais_Racks_Trechos!$A$14</f>
        <v>IA-12RaBPM</v>
      </c>
      <c r="F1476" s="58" t="str">
        <f t="array" ref="F1476">INDEX(Def_Locais_Racks_Trechos!$B$2:$B$1019, MATCH(E1476, Def_Locais_Racks_Trechos!$A$2:$A$1019, 0), 1)</f>
        <v>Sala Racks 12</v>
      </c>
      <c r="G1476" s="59"/>
      <c r="H1476" s="59"/>
      <c r="I1476" s="59"/>
      <c r="J1476" s="59"/>
      <c r="K1476" s="59"/>
      <c r="L1476" s="59"/>
      <c r="M1476" s="59"/>
      <c r="N1476" s="59"/>
      <c r="O1476" s="59"/>
    </row>
    <row r="1477" ht="15.75" customHeight="1">
      <c r="A1477" s="57" t="str">
        <f>Def_SecSub!$A$383</f>
        <v>SI-12M2</v>
      </c>
      <c r="B1477" s="57" t="str">
        <f>Def_Equipamentos!$C$12</f>
        <v>DI-FMCFastADC</v>
      </c>
      <c r="C1477" s="49"/>
      <c r="D1477" s="58" t="str">
        <f t="shared" si="1"/>
        <v>SI-12M2:DI-FMCFastADC</v>
      </c>
      <c r="E1477" s="57" t="str">
        <f>Def_Locais_Racks_Trechos!$A$14</f>
        <v>IA-12RaBPM</v>
      </c>
      <c r="F1477" s="58" t="str">
        <f t="array" ref="F1477">INDEX(Def_Locais_Racks_Trechos!$B$2:$B$1019, MATCH(E1477, Def_Locais_Racks_Trechos!$A$2:$A$1019, 0), 1)</f>
        <v>Sala Racks 12</v>
      </c>
      <c r="G1477" s="59"/>
      <c r="H1477" s="59"/>
      <c r="I1477" s="59"/>
      <c r="J1477" s="59"/>
      <c r="K1477" s="59"/>
      <c r="L1477" s="59"/>
      <c r="M1477" s="59"/>
      <c r="N1477" s="59"/>
      <c r="O1477" s="59"/>
    </row>
    <row r="1478" ht="15.75" customHeight="1">
      <c r="A1478" s="57" t="str">
        <f>Def_SecSub!$A$384</f>
        <v>SI-13C1</v>
      </c>
      <c r="B1478" s="57" t="str">
        <f>Def_Equipamentos!$C$12</f>
        <v>DI-FMCFastADC</v>
      </c>
      <c r="C1478" s="6">
        <v>1.0</v>
      </c>
      <c r="D1478" s="58" t="str">
        <f t="shared" si="1"/>
        <v>SI-13C1:DI-FMCFastADC-1</v>
      </c>
      <c r="E1478" s="57" t="str">
        <f>Def_Locais_Racks_Trechos!$A$15</f>
        <v>IA-13RaBPM</v>
      </c>
      <c r="F1478" s="58" t="str">
        <f t="array" ref="F1478">INDEX(Def_Locais_Racks_Trechos!$B$2:$B$1019, MATCH(E1478, Def_Locais_Racks_Trechos!$A$2:$A$1019, 0), 1)</f>
        <v>Sala Racks 13</v>
      </c>
      <c r="G1478" s="59"/>
      <c r="H1478" s="59"/>
      <c r="I1478" s="59"/>
      <c r="J1478" s="59"/>
      <c r="K1478" s="59"/>
      <c r="L1478" s="59"/>
      <c r="M1478" s="59"/>
      <c r="N1478" s="59"/>
      <c r="O1478" s="59"/>
    </row>
    <row r="1479" ht="15.75" customHeight="1">
      <c r="A1479" s="57" t="str">
        <f>Def_SecSub!$A$384</f>
        <v>SI-13C1</v>
      </c>
      <c r="B1479" s="57" t="str">
        <f>Def_Equipamentos!$C$12</f>
        <v>DI-FMCFastADC</v>
      </c>
      <c r="C1479" s="6">
        <v>2.0</v>
      </c>
      <c r="D1479" s="58" t="str">
        <f t="shared" si="1"/>
        <v>SI-13C1:DI-FMCFastADC-2</v>
      </c>
      <c r="E1479" s="57" t="str">
        <f>Def_Locais_Racks_Trechos!$A$15</f>
        <v>IA-13RaBPM</v>
      </c>
      <c r="F1479" s="58" t="str">
        <f t="array" ref="F1479">INDEX(Def_Locais_Racks_Trechos!$B$2:$B$1019, MATCH(E1479, Def_Locais_Racks_Trechos!$A$2:$A$1019, 0), 1)</f>
        <v>Sala Racks 13</v>
      </c>
      <c r="G1479" s="59"/>
      <c r="H1479" s="59"/>
      <c r="I1479" s="59"/>
      <c r="J1479" s="59"/>
      <c r="K1479" s="59"/>
      <c r="L1479" s="59"/>
      <c r="M1479" s="59"/>
      <c r="N1479" s="59"/>
      <c r="O1479" s="59"/>
    </row>
    <row r="1480" ht="15.75" customHeight="1">
      <c r="A1480" s="57" t="str">
        <f>Def_SecSub!$A$385</f>
        <v>SI-13C2</v>
      </c>
      <c r="B1480" s="57" t="str">
        <f>Def_Equipamentos!$C$12</f>
        <v>DI-FMCFastADC</v>
      </c>
      <c r="C1480" s="49"/>
      <c r="D1480" s="58" t="str">
        <f t="shared" si="1"/>
        <v>SI-13C2:DI-FMCFastADC</v>
      </c>
      <c r="E1480" s="57" t="str">
        <f>Def_Locais_Racks_Trechos!$A$15</f>
        <v>IA-13RaBPM</v>
      </c>
      <c r="F1480" s="58" t="str">
        <f t="array" ref="F1480">INDEX(Def_Locais_Racks_Trechos!$B$2:$B$1019, MATCH(E1480, Def_Locais_Racks_Trechos!$A$2:$A$1019, 0), 1)</f>
        <v>Sala Racks 13</v>
      </c>
      <c r="G1480" s="59"/>
      <c r="H1480" s="59"/>
      <c r="I1480" s="59"/>
      <c r="J1480" s="59"/>
      <c r="K1480" s="59"/>
      <c r="L1480" s="59"/>
      <c r="M1480" s="59"/>
      <c r="N1480" s="59"/>
      <c r="O1480" s="59"/>
    </row>
    <row r="1481" ht="15.75" customHeight="1">
      <c r="A1481" s="57" t="str">
        <f>Def_SecSub!$A$386</f>
        <v>SI-13C3</v>
      </c>
      <c r="B1481" s="57" t="str">
        <f>Def_Equipamentos!$C$12</f>
        <v>DI-FMCFastADC</v>
      </c>
      <c r="C1481" s="6">
        <v>1.0</v>
      </c>
      <c r="D1481" s="58" t="str">
        <f t="shared" si="1"/>
        <v>SI-13C3:DI-FMCFastADC-1</v>
      </c>
      <c r="E1481" s="57" t="str">
        <f>Def_Locais_Racks_Trechos!$A$15</f>
        <v>IA-13RaBPM</v>
      </c>
      <c r="F1481" s="58" t="str">
        <f t="array" ref="F1481">INDEX(Def_Locais_Racks_Trechos!$B$2:$B$1019, MATCH(E1481, Def_Locais_Racks_Trechos!$A$2:$A$1019, 0), 1)</f>
        <v>Sala Racks 13</v>
      </c>
      <c r="G1481" s="59"/>
      <c r="H1481" s="59"/>
      <c r="I1481" s="59"/>
      <c r="J1481" s="59"/>
      <c r="K1481" s="59"/>
      <c r="L1481" s="59"/>
      <c r="M1481" s="59"/>
      <c r="N1481" s="59"/>
      <c r="O1481" s="59"/>
    </row>
    <row r="1482" ht="15.75" customHeight="1">
      <c r="A1482" s="57" t="str">
        <f>Def_SecSub!$A$386</f>
        <v>SI-13C3</v>
      </c>
      <c r="B1482" s="57" t="str">
        <f>Def_Equipamentos!$C$12</f>
        <v>DI-FMCFastADC</v>
      </c>
      <c r="C1482" s="6">
        <v>2.0</v>
      </c>
      <c r="D1482" s="58" t="str">
        <f t="shared" si="1"/>
        <v>SI-13C3:DI-FMCFastADC-2</v>
      </c>
      <c r="E1482" s="57" t="str">
        <f>Def_Locais_Racks_Trechos!$A$15</f>
        <v>IA-13RaBPM</v>
      </c>
      <c r="F1482" s="58" t="str">
        <f t="array" ref="F1482">INDEX(Def_Locais_Racks_Trechos!$B$2:$B$1019, MATCH(E1482, Def_Locais_Racks_Trechos!$A$2:$A$1019, 0), 1)</f>
        <v>Sala Racks 13</v>
      </c>
      <c r="G1482" s="59"/>
      <c r="H1482" s="59"/>
      <c r="I1482" s="59"/>
      <c r="J1482" s="59"/>
      <c r="K1482" s="59"/>
      <c r="L1482" s="59"/>
      <c r="M1482" s="59"/>
      <c r="N1482" s="59"/>
      <c r="O1482" s="59"/>
    </row>
    <row r="1483" ht="15.75" customHeight="1">
      <c r="A1483" s="57" t="str">
        <f>Def_SecSub!$A$387</f>
        <v>SI-13C4</v>
      </c>
      <c r="B1483" s="57" t="str">
        <f>Def_Equipamentos!$C$12</f>
        <v>DI-FMCFastADC</v>
      </c>
      <c r="C1483" s="49"/>
      <c r="D1483" s="58" t="str">
        <f t="shared" si="1"/>
        <v>SI-13C4:DI-FMCFastADC</v>
      </c>
      <c r="E1483" s="57" t="str">
        <f>Def_Locais_Racks_Trechos!$A$15</f>
        <v>IA-13RaBPM</v>
      </c>
      <c r="F1483" s="58" t="str">
        <f t="array" ref="F1483">INDEX(Def_Locais_Racks_Trechos!$B$2:$B$1019, MATCH(E1483, Def_Locais_Racks_Trechos!$A$2:$A$1019, 0), 1)</f>
        <v>Sala Racks 13</v>
      </c>
      <c r="G1483" s="59"/>
      <c r="H1483" s="59"/>
      <c r="I1483" s="59"/>
      <c r="J1483" s="59"/>
      <c r="K1483" s="59"/>
      <c r="L1483" s="59"/>
      <c r="M1483" s="59"/>
      <c r="N1483" s="59"/>
      <c r="O1483" s="59"/>
    </row>
    <row r="1484" ht="15.75" customHeight="1">
      <c r="A1484" s="57" t="str">
        <f>Def_SecSub!$A$388</f>
        <v>SI-13M1</v>
      </c>
      <c r="B1484" s="57" t="str">
        <f>Def_Equipamentos!$C$12</f>
        <v>DI-FMCFastADC</v>
      </c>
      <c r="C1484" s="49"/>
      <c r="D1484" s="58" t="str">
        <f t="shared" si="1"/>
        <v>SI-13M1:DI-FMCFastADC</v>
      </c>
      <c r="E1484" s="57" t="str">
        <f>Def_Locais_Racks_Trechos!$A$15</f>
        <v>IA-13RaBPM</v>
      </c>
      <c r="F1484" s="58" t="str">
        <f t="array" ref="F1484">INDEX(Def_Locais_Racks_Trechos!$B$2:$B$1019, MATCH(E1484, Def_Locais_Racks_Trechos!$A$2:$A$1019, 0), 1)</f>
        <v>Sala Racks 13</v>
      </c>
      <c r="G1484" s="59"/>
      <c r="H1484" s="59"/>
      <c r="I1484" s="59"/>
      <c r="J1484" s="59"/>
      <c r="K1484" s="59"/>
      <c r="L1484" s="59"/>
      <c r="M1484" s="59"/>
      <c r="N1484" s="59"/>
      <c r="O1484" s="59"/>
    </row>
    <row r="1485" ht="15.75" customHeight="1">
      <c r="A1485" s="57" t="str">
        <f>Def_SecSub!$A$389</f>
        <v>SI-13M2</v>
      </c>
      <c r="B1485" s="57" t="str">
        <f>Def_Equipamentos!$C$12</f>
        <v>DI-FMCFastADC</v>
      </c>
      <c r="C1485" s="49"/>
      <c r="D1485" s="58" t="str">
        <f t="shared" si="1"/>
        <v>SI-13M2:DI-FMCFastADC</v>
      </c>
      <c r="E1485" s="57" t="str">
        <f>Def_Locais_Racks_Trechos!$A$15</f>
        <v>IA-13RaBPM</v>
      </c>
      <c r="F1485" s="58" t="str">
        <f t="array" ref="F1485">INDEX(Def_Locais_Racks_Trechos!$B$2:$B$1019, MATCH(E1485, Def_Locais_Racks_Trechos!$A$2:$A$1019, 0), 1)</f>
        <v>Sala Racks 13</v>
      </c>
      <c r="G1485" s="59"/>
      <c r="H1485" s="59"/>
      <c r="I1485" s="59"/>
      <c r="J1485" s="59"/>
      <c r="K1485" s="59"/>
      <c r="L1485" s="59"/>
      <c r="M1485" s="59"/>
      <c r="N1485" s="59"/>
      <c r="O1485" s="59"/>
    </row>
    <row r="1486" ht="15.75" customHeight="1">
      <c r="A1486" s="57" t="str">
        <f>Def_SecSub!$A$390</f>
        <v>SI-14C1</v>
      </c>
      <c r="B1486" s="57" t="str">
        <f>Def_Equipamentos!$C$12</f>
        <v>DI-FMCFastADC</v>
      </c>
      <c r="C1486" s="6">
        <v>1.0</v>
      </c>
      <c r="D1486" s="58" t="str">
        <f t="shared" si="1"/>
        <v>SI-14C1:DI-FMCFastADC-1</v>
      </c>
      <c r="E1486" s="57" t="str">
        <f>Def_Locais_Racks_Trechos!$A$16</f>
        <v>IA-14RaBPM</v>
      </c>
      <c r="F1486" s="58" t="str">
        <f t="array" ref="F1486">INDEX(Def_Locais_Racks_Trechos!$B$2:$B$1019, MATCH(E1486, Def_Locais_Racks_Trechos!$A$2:$A$1019, 0), 1)</f>
        <v>Sala Racks 14</v>
      </c>
      <c r="G1486" s="59"/>
      <c r="H1486" s="59"/>
      <c r="I1486" s="59"/>
      <c r="J1486" s="59"/>
      <c r="K1486" s="59"/>
      <c r="L1486" s="59"/>
      <c r="M1486" s="59"/>
      <c r="N1486" s="59"/>
      <c r="O1486" s="59"/>
    </row>
    <row r="1487" ht="15.75" customHeight="1">
      <c r="A1487" s="57" t="str">
        <f>Def_SecSub!$A$390</f>
        <v>SI-14C1</v>
      </c>
      <c r="B1487" s="57" t="str">
        <f>Def_Equipamentos!$C$12</f>
        <v>DI-FMCFastADC</v>
      </c>
      <c r="C1487" s="6">
        <v>2.0</v>
      </c>
      <c r="D1487" s="58" t="str">
        <f t="shared" si="1"/>
        <v>SI-14C1:DI-FMCFastADC-2</v>
      </c>
      <c r="E1487" s="57" t="str">
        <f>Def_Locais_Racks_Trechos!$A$16</f>
        <v>IA-14RaBPM</v>
      </c>
      <c r="F1487" s="58" t="str">
        <f t="array" ref="F1487">INDEX(Def_Locais_Racks_Trechos!$B$2:$B$1019, MATCH(E1487, Def_Locais_Racks_Trechos!$A$2:$A$1019, 0), 1)</f>
        <v>Sala Racks 14</v>
      </c>
      <c r="G1487" s="59"/>
      <c r="H1487" s="59"/>
      <c r="I1487" s="59"/>
      <c r="J1487" s="59"/>
      <c r="K1487" s="59"/>
      <c r="L1487" s="59"/>
      <c r="M1487" s="59"/>
      <c r="N1487" s="59"/>
      <c r="O1487" s="59"/>
    </row>
    <row r="1488" ht="15.75" customHeight="1">
      <c r="A1488" s="57" t="str">
        <f>Def_SecSub!$A$391</f>
        <v>SI-14C2</v>
      </c>
      <c r="B1488" s="57" t="str">
        <f>Def_Equipamentos!$C$12</f>
        <v>DI-FMCFastADC</v>
      </c>
      <c r="C1488" s="49"/>
      <c r="D1488" s="58" t="str">
        <f t="shared" si="1"/>
        <v>SI-14C2:DI-FMCFastADC</v>
      </c>
      <c r="E1488" s="57" t="str">
        <f>Def_Locais_Racks_Trechos!$A$16</f>
        <v>IA-14RaBPM</v>
      </c>
      <c r="F1488" s="58" t="str">
        <f t="array" ref="F1488">INDEX(Def_Locais_Racks_Trechos!$B$2:$B$1019, MATCH(E1488, Def_Locais_Racks_Trechos!$A$2:$A$1019, 0), 1)</f>
        <v>Sala Racks 14</v>
      </c>
      <c r="G1488" s="59"/>
      <c r="H1488" s="59"/>
      <c r="I1488" s="59"/>
      <c r="J1488" s="59"/>
      <c r="K1488" s="59"/>
      <c r="L1488" s="59"/>
      <c r="M1488" s="59"/>
      <c r="N1488" s="59"/>
      <c r="O1488" s="59"/>
    </row>
    <row r="1489" ht="15.75" customHeight="1">
      <c r="A1489" s="57" t="str">
        <f>Def_SecSub!$A$392</f>
        <v>SI-14C3</v>
      </c>
      <c r="B1489" s="57" t="str">
        <f>Def_Equipamentos!$C$12</f>
        <v>DI-FMCFastADC</v>
      </c>
      <c r="C1489" s="6">
        <v>1.0</v>
      </c>
      <c r="D1489" s="58" t="str">
        <f t="shared" si="1"/>
        <v>SI-14C3:DI-FMCFastADC-1</v>
      </c>
      <c r="E1489" s="57" t="str">
        <f>Def_Locais_Racks_Trechos!$A$16</f>
        <v>IA-14RaBPM</v>
      </c>
      <c r="F1489" s="58" t="str">
        <f t="array" ref="F1489">INDEX(Def_Locais_Racks_Trechos!$B$2:$B$1019, MATCH(E1489, Def_Locais_Racks_Trechos!$A$2:$A$1019, 0), 1)</f>
        <v>Sala Racks 14</v>
      </c>
      <c r="G1489" s="59"/>
      <c r="H1489" s="59"/>
      <c r="I1489" s="59"/>
      <c r="J1489" s="59"/>
      <c r="K1489" s="59"/>
      <c r="L1489" s="59"/>
      <c r="M1489" s="59"/>
      <c r="N1489" s="59"/>
      <c r="O1489" s="59"/>
    </row>
    <row r="1490" ht="15.75" customHeight="1">
      <c r="A1490" s="57" t="str">
        <f>Def_SecSub!$A$392</f>
        <v>SI-14C3</v>
      </c>
      <c r="B1490" s="57" t="str">
        <f>Def_Equipamentos!$C$12</f>
        <v>DI-FMCFastADC</v>
      </c>
      <c r="C1490" s="6">
        <v>2.0</v>
      </c>
      <c r="D1490" s="58" t="str">
        <f t="shared" si="1"/>
        <v>SI-14C3:DI-FMCFastADC-2</v>
      </c>
      <c r="E1490" s="57" t="str">
        <f>Def_Locais_Racks_Trechos!$A$16</f>
        <v>IA-14RaBPM</v>
      </c>
      <c r="F1490" s="58" t="str">
        <f t="array" ref="F1490">INDEX(Def_Locais_Racks_Trechos!$B$2:$B$1019, MATCH(E1490, Def_Locais_Racks_Trechos!$A$2:$A$1019, 0), 1)</f>
        <v>Sala Racks 14</v>
      </c>
      <c r="G1490" s="59"/>
      <c r="H1490" s="59"/>
      <c r="I1490" s="59"/>
      <c r="J1490" s="59"/>
      <c r="K1490" s="59"/>
      <c r="L1490" s="59"/>
      <c r="M1490" s="59"/>
      <c r="N1490" s="59"/>
      <c r="O1490" s="59"/>
    </row>
    <row r="1491" ht="15.75" customHeight="1">
      <c r="A1491" s="57" t="str">
        <f>Def_SecSub!$A$393</f>
        <v>SI-14C4</v>
      </c>
      <c r="B1491" s="57" t="str">
        <f>Def_Equipamentos!$C$12</f>
        <v>DI-FMCFastADC</v>
      </c>
      <c r="C1491" s="49"/>
      <c r="D1491" s="58" t="str">
        <f t="shared" si="1"/>
        <v>SI-14C4:DI-FMCFastADC</v>
      </c>
      <c r="E1491" s="57" t="str">
        <f>Def_Locais_Racks_Trechos!$A$16</f>
        <v>IA-14RaBPM</v>
      </c>
      <c r="F1491" s="58" t="str">
        <f t="array" ref="F1491">INDEX(Def_Locais_Racks_Trechos!$B$2:$B$1019, MATCH(E1491, Def_Locais_Racks_Trechos!$A$2:$A$1019, 0), 1)</f>
        <v>Sala Racks 14</v>
      </c>
      <c r="G1491" s="59"/>
      <c r="H1491" s="59"/>
      <c r="I1491" s="59"/>
      <c r="J1491" s="59"/>
      <c r="K1491" s="59"/>
      <c r="L1491" s="59"/>
      <c r="M1491" s="59"/>
      <c r="N1491" s="59"/>
      <c r="O1491" s="59"/>
    </row>
    <row r="1492" ht="15.75" customHeight="1">
      <c r="A1492" s="57" t="str">
        <f>Def_SecSub!$A$394</f>
        <v>SI-14M1</v>
      </c>
      <c r="B1492" s="57" t="str">
        <f>Def_Equipamentos!$C$12</f>
        <v>DI-FMCFastADC</v>
      </c>
      <c r="C1492" s="49"/>
      <c r="D1492" s="58" t="str">
        <f t="shared" si="1"/>
        <v>SI-14M1:DI-FMCFastADC</v>
      </c>
      <c r="E1492" s="57" t="str">
        <f>Def_Locais_Racks_Trechos!$A$16</f>
        <v>IA-14RaBPM</v>
      </c>
      <c r="F1492" s="58" t="str">
        <f t="array" ref="F1492">INDEX(Def_Locais_Racks_Trechos!$B$2:$B$1019, MATCH(E1492, Def_Locais_Racks_Trechos!$A$2:$A$1019, 0), 1)</f>
        <v>Sala Racks 14</v>
      </c>
      <c r="G1492" s="59"/>
      <c r="H1492" s="59"/>
      <c r="I1492" s="59"/>
      <c r="J1492" s="59"/>
      <c r="K1492" s="59"/>
      <c r="L1492" s="59"/>
      <c r="M1492" s="59"/>
      <c r="N1492" s="59"/>
      <c r="O1492" s="59"/>
    </row>
    <row r="1493" ht="15.75" customHeight="1">
      <c r="A1493" s="57" t="str">
        <f>Def_SecSub!$A$395</f>
        <v>SI-14M2</v>
      </c>
      <c r="B1493" s="57" t="str">
        <f>Def_Equipamentos!$C$12</f>
        <v>DI-FMCFastADC</v>
      </c>
      <c r="C1493" s="49"/>
      <c r="D1493" s="58" t="str">
        <f t="shared" si="1"/>
        <v>SI-14M2:DI-FMCFastADC</v>
      </c>
      <c r="E1493" s="57" t="str">
        <f>Def_Locais_Racks_Trechos!$A$16</f>
        <v>IA-14RaBPM</v>
      </c>
      <c r="F1493" s="58" t="str">
        <f t="array" ref="F1493">INDEX(Def_Locais_Racks_Trechos!$B$2:$B$1019, MATCH(E1493, Def_Locais_Racks_Trechos!$A$2:$A$1019, 0), 1)</f>
        <v>Sala Racks 14</v>
      </c>
      <c r="G1493" s="59"/>
      <c r="H1493" s="59"/>
      <c r="I1493" s="59"/>
      <c r="J1493" s="59"/>
      <c r="K1493" s="59"/>
      <c r="L1493" s="59"/>
      <c r="M1493" s="59"/>
      <c r="N1493" s="59"/>
      <c r="O1493" s="59"/>
    </row>
    <row r="1494" ht="15.75" customHeight="1">
      <c r="A1494" s="57" t="str">
        <f>Def_SecSub!$A$396</f>
        <v>SI-15C1</v>
      </c>
      <c r="B1494" s="57" t="str">
        <f>Def_Equipamentos!$C$12</f>
        <v>DI-FMCFastADC</v>
      </c>
      <c r="C1494" s="6">
        <v>1.0</v>
      </c>
      <c r="D1494" s="58" t="str">
        <f t="shared" si="1"/>
        <v>SI-15C1:DI-FMCFastADC-1</v>
      </c>
      <c r="E1494" s="57" t="str">
        <f>Def_Locais_Racks_Trechos!$A$17</f>
        <v>IA-15RaBPM</v>
      </c>
      <c r="F1494" s="58" t="str">
        <f t="array" ref="F1494">INDEX(Def_Locais_Racks_Trechos!$B$2:$B$1019, MATCH(E1494, Def_Locais_Racks_Trechos!$A$2:$A$1019, 0), 1)</f>
        <v>Sala Racks 15</v>
      </c>
      <c r="G1494" s="59"/>
      <c r="H1494" s="59"/>
      <c r="I1494" s="59"/>
      <c r="J1494" s="59"/>
      <c r="K1494" s="59"/>
      <c r="L1494" s="59"/>
      <c r="M1494" s="59"/>
      <c r="N1494" s="59"/>
      <c r="O1494" s="59"/>
    </row>
    <row r="1495" ht="15.75" customHeight="1">
      <c r="A1495" s="57" t="str">
        <f>Def_SecSub!$A$396</f>
        <v>SI-15C1</v>
      </c>
      <c r="B1495" s="57" t="str">
        <f>Def_Equipamentos!$C$12</f>
        <v>DI-FMCFastADC</v>
      </c>
      <c r="C1495" s="6">
        <v>2.0</v>
      </c>
      <c r="D1495" s="58" t="str">
        <f t="shared" si="1"/>
        <v>SI-15C1:DI-FMCFastADC-2</v>
      </c>
      <c r="E1495" s="57" t="str">
        <f>Def_Locais_Racks_Trechos!$A$17</f>
        <v>IA-15RaBPM</v>
      </c>
      <c r="F1495" s="58" t="str">
        <f t="array" ref="F1495">INDEX(Def_Locais_Racks_Trechos!$B$2:$B$1019, MATCH(E1495, Def_Locais_Racks_Trechos!$A$2:$A$1019, 0), 1)</f>
        <v>Sala Racks 15</v>
      </c>
      <c r="G1495" s="59"/>
      <c r="H1495" s="59"/>
      <c r="I1495" s="59"/>
      <c r="J1495" s="59"/>
      <c r="K1495" s="59"/>
      <c r="L1495" s="59"/>
      <c r="M1495" s="59"/>
      <c r="N1495" s="59"/>
      <c r="O1495" s="59"/>
    </row>
    <row r="1496" ht="15.75" customHeight="1">
      <c r="A1496" s="57" t="str">
        <f>Def_SecSub!$A$397</f>
        <v>SI-15C2</v>
      </c>
      <c r="B1496" s="57" t="str">
        <f>Def_Equipamentos!$C$12</f>
        <v>DI-FMCFastADC</v>
      </c>
      <c r="C1496" s="49"/>
      <c r="D1496" s="58" t="str">
        <f t="shared" si="1"/>
        <v>SI-15C2:DI-FMCFastADC</v>
      </c>
      <c r="E1496" s="57" t="str">
        <f>Def_Locais_Racks_Trechos!$A$17</f>
        <v>IA-15RaBPM</v>
      </c>
      <c r="F1496" s="58" t="str">
        <f t="array" ref="F1496">INDEX(Def_Locais_Racks_Trechos!$B$2:$B$1019, MATCH(E1496, Def_Locais_Racks_Trechos!$A$2:$A$1019, 0), 1)</f>
        <v>Sala Racks 15</v>
      </c>
      <c r="G1496" s="59"/>
      <c r="H1496" s="59"/>
      <c r="I1496" s="59"/>
      <c r="J1496" s="59"/>
      <c r="K1496" s="59"/>
      <c r="L1496" s="59"/>
      <c r="M1496" s="59"/>
      <c r="N1496" s="59"/>
      <c r="O1496" s="59"/>
    </row>
    <row r="1497" ht="15.75" customHeight="1">
      <c r="A1497" s="57" t="str">
        <f>Def_SecSub!$A$398</f>
        <v>SI-15C3</v>
      </c>
      <c r="B1497" s="57" t="str">
        <f>Def_Equipamentos!$C$12</f>
        <v>DI-FMCFastADC</v>
      </c>
      <c r="C1497" s="6">
        <v>1.0</v>
      </c>
      <c r="D1497" s="58" t="str">
        <f t="shared" si="1"/>
        <v>SI-15C3:DI-FMCFastADC-1</v>
      </c>
      <c r="E1497" s="57" t="str">
        <f>Def_Locais_Racks_Trechos!$A$17</f>
        <v>IA-15RaBPM</v>
      </c>
      <c r="F1497" s="58" t="str">
        <f t="array" ref="F1497">INDEX(Def_Locais_Racks_Trechos!$B$2:$B$1019, MATCH(E1497, Def_Locais_Racks_Trechos!$A$2:$A$1019, 0), 1)</f>
        <v>Sala Racks 15</v>
      </c>
      <c r="G1497" s="59"/>
      <c r="H1497" s="59"/>
      <c r="I1497" s="59"/>
      <c r="J1497" s="59"/>
      <c r="K1497" s="59"/>
      <c r="L1497" s="59"/>
      <c r="M1497" s="59"/>
      <c r="N1497" s="59"/>
      <c r="O1497" s="59"/>
    </row>
    <row r="1498" ht="15.75" customHeight="1">
      <c r="A1498" s="57" t="str">
        <f>Def_SecSub!$A$398</f>
        <v>SI-15C3</v>
      </c>
      <c r="B1498" s="57" t="str">
        <f>Def_Equipamentos!$C$12</f>
        <v>DI-FMCFastADC</v>
      </c>
      <c r="C1498" s="6">
        <v>2.0</v>
      </c>
      <c r="D1498" s="58" t="str">
        <f t="shared" si="1"/>
        <v>SI-15C3:DI-FMCFastADC-2</v>
      </c>
      <c r="E1498" s="57" t="str">
        <f>Def_Locais_Racks_Trechos!$A$17</f>
        <v>IA-15RaBPM</v>
      </c>
      <c r="F1498" s="58" t="str">
        <f t="array" ref="F1498">INDEX(Def_Locais_Racks_Trechos!$B$2:$B$1019, MATCH(E1498, Def_Locais_Racks_Trechos!$A$2:$A$1019, 0), 1)</f>
        <v>Sala Racks 15</v>
      </c>
      <c r="G1498" s="59"/>
      <c r="H1498" s="59"/>
      <c r="I1498" s="59"/>
      <c r="J1498" s="59"/>
      <c r="K1498" s="59"/>
      <c r="L1498" s="59"/>
      <c r="M1498" s="59"/>
      <c r="N1498" s="59"/>
      <c r="O1498" s="59"/>
    </row>
    <row r="1499" ht="15.75" customHeight="1">
      <c r="A1499" s="57" t="str">
        <f>Def_SecSub!$A$399</f>
        <v>SI-15C4</v>
      </c>
      <c r="B1499" s="57" t="str">
        <f>Def_Equipamentos!$C$12</f>
        <v>DI-FMCFastADC</v>
      </c>
      <c r="C1499" s="49"/>
      <c r="D1499" s="58" t="str">
        <f t="shared" si="1"/>
        <v>SI-15C4:DI-FMCFastADC</v>
      </c>
      <c r="E1499" s="57" t="str">
        <f>Def_Locais_Racks_Trechos!$A$17</f>
        <v>IA-15RaBPM</v>
      </c>
      <c r="F1499" s="58" t="str">
        <f t="array" ref="F1499">INDEX(Def_Locais_Racks_Trechos!$B$2:$B$1019, MATCH(E1499, Def_Locais_Racks_Trechos!$A$2:$A$1019, 0), 1)</f>
        <v>Sala Racks 15</v>
      </c>
      <c r="G1499" s="59"/>
      <c r="H1499" s="59"/>
      <c r="I1499" s="59"/>
      <c r="J1499" s="59"/>
      <c r="K1499" s="59"/>
      <c r="L1499" s="59"/>
      <c r="M1499" s="59"/>
      <c r="N1499" s="59"/>
      <c r="O1499" s="59"/>
    </row>
    <row r="1500" ht="15.75" customHeight="1">
      <c r="A1500" s="57" t="str">
        <f>Def_SecSub!$A$400</f>
        <v>SI-15M1</v>
      </c>
      <c r="B1500" s="57" t="str">
        <f>Def_Equipamentos!$C$12</f>
        <v>DI-FMCFastADC</v>
      </c>
      <c r="C1500" s="49"/>
      <c r="D1500" s="58" t="str">
        <f t="shared" si="1"/>
        <v>SI-15M1:DI-FMCFastADC</v>
      </c>
      <c r="E1500" s="57" t="str">
        <f>Def_Locais_Racks_Trechos!$A$17</f>
        <v>IA-15RaBPM</v>
      </c>
      <c r="F1500" s="58" t="str">
        <f t="array" ref="F1500">INDEX(Def_Locais_Racks_Trechos!$B$2:$B$1019, MATCH(E1500, Def_Locais_Racks_Trechos!$A$2:$A$1019, 0), 1)</f>
        <v>Sala Racks 15</v>
      </c>
      <c r="G1500" s="59"/>
      <c r="H1500" s="59"/>
      <c r="I1500" s="59"/>
      <c r="J1500" s="59"/>
      <c r="K1500" s="59"/>
      <c r="L1500" s="59"/>
      <c r="M1500" s="59"/>
      <c r="N1500" s="59"/>
      <c r="O1500" s="59"/>
    </row>
    <row r="1501" ht="15.75" customHeight="1">
      <c r="A1501" s="57" t="str">
        <f>Def_SecSub!$A$401</f>
        <v>SI-15M2</v>
      </c>
      <c r="B1501" s="57" t="str">
        <f>Def_Equipamentos!$C$12</f>
        <v>DI-FMCFastADC</v>
      </c>
      <c r="C1501" s="49"/>
      <c r="D1501" s="58" t="str">
        <f t="shared" si="1"/>
        <v>SI-15M2:DI-FMCFastADC</v>
      </c>
      <c r="E1501" s="57" t="str">
        <f>Def_Locais_Racks_Trechos!$A$17</f>
        <v>IA-15RaBPM</v>
      </c>
      <c r="F1501" s="58" t="str">
        <f t="array" ref="F1501">INDEX(Def_Locais_Racks_Trechos!$B$2:$B$1019, MATCH(E1501, Def_Locais_Racks_Trechos!$A$2:$A$1019, 0), 1)</f>
        <v>Sala Racks 15</v>
      </c>
      <c r="G1501" s="59"/>
      <c r="H1501" s="59"/>
      <c r="I1501" s="59"/>
      <c r="J1501" s="59"/>
      <c r="K1501" s="59"/>
      <c r="L1501" s="59"/>
      <c r="M1501" s="59"/>
      <c r="N1501" s="59"/>
      <c r="O1501" s="59"/>
    </row>
    <row r="1502" ht="15.75" customHeight="1">
      <c r="A1502" s="57" t="str">
        <f>Def_SecSub!$A$402</f>
        <v>SI-16C1</v>
      </c>
      <c r="B1502" s="57" t="str">
        <f>Def_Equipamentos!$C$12</f>
        <v>DI-FMCFastADC</v>
      </c>
      <c r="C1502" s="6">
        <v>1.0</v>
      </c>
      <c r="D1502" s="58" t="str">
        <f t="shared" si="1"/>
        <v>SI-16C1:DI-FMCFastADC-1</v>
      </c>
      <c r="E1502" s="57" t="str">
        <f>Def_Locais_Racks_Trechos!$A$18</f>
        <v>IA-16RaBPM</v>
      </c>
      <c r="F1502" s="58" t="str">
        <f t="array" ref="F1502">INDEX(Def_Locais_Racks_Trechos!$B$2:$B$1019, MATCH(E1502, Def_Locais_Racks_Trechos!$A$2:$A$1019, 0), 1)</f>
        <v>Sala Racks 16</v>
      </c>
      <c r="G1502" s="59"/>
      <c r="H1502" s="59"/>
      <c r="I1502" s="59"/>
      <c r="J1502" s="59"/>
      <c r="K1502" s="59"/>
      <c r="L1502" s="59"/>
      <c r="M1502" s="59"/>
      <c r="N1502" s="59"/>
      <c r="O1502" s="59"/>
    </row>
    <row r="1503" ht="15.75" customHeight="1">
      <c r="A1503" s="57" t="str">
        <f>Def_SecSub!$A$402</f>
        <v>SI-16C1</v>
      </c>
      <c r="B1503" s="57" t="str">
        <f>Def_Equipamentos!$C$12</f>
        <v>DI-FMCFastADC</v>
      </c>
      <c r="C1503" s="6">
        <v>2.0</v>
      </c>
      <c r="D1503" s="58" t="str">
        <f t="shared" si="1"/>
        <v>SI-16C1:DI-FMCFastADC-2</v>
      </c>
      <c r="E1503" s="57" t="str">
        <f>Def_Locais_Racks_Trechos!$A$18</f>
        <v>IA-16RaBPM</v>
      </c>
      <c r="F1503" s="58" t="str">
        <f t="array" ref="F1503">INDEX(Def_Locais_Racks_Trechos!$B$2:$B$1019, MATCH(E1503, Def_Locais_Racks_Trechos!$A$2:$A$1019, 0), 1)</f>
        <v>Sala Racks 16</v>
      </c>
      <c r="G1503" s="59"/>
      <c r="H1503" s="59"/>
      <c r="I1503" s="59"/>
      <c r="J1503" s="59"/>
      <c r="K1503" s="59"/>
      <c r="L1503" s="59"/>
      <c r="M1503" s="59"/>
      <c r="N1503" s="59"/>
      <c r="O1503" s="59"/>
    </row>
    <row r="1504" ht="15.75" customHeight="1">
      <c r="A1504" s="57" t="str">
        <f>Def_SecSub!$A$403</f>
        <v>SI-16C2</v>
      </c>
      <c r="B1504" s="57" t="str">
        <f>Def_Equipamentos!$C$12</f>
        <v>DI-FMCFastADC</v>
      </c>
      <c r="C1504" s="49"/>
      <c r="D1504" s="58" t="str">
        <f t="shared" si="1"/>
        <v>SI-16C2:DI-FMCFastADC</v>
      </c>
      <c r="E1504" s="57" t="str">
        <f>Def_Locais_Racks_Trechos!$A$18</f>
        <v>IA-16RaBPM</v>
      </c>
      <c r="F1504" s="58" t="str">
        <f t="array" ref="F1504">INDEX(Def_Locais_Racks_Trechos!$B$2:$B$1019, MATCH(E1504, Def_Locais_Racks_Trechos!$A$2:$A$1019, 0), 1)</f>
        <v>Sala Racks 16</v>
      </c>
      <c r="G1504" s="59"/>
      <c r="H1504" s="59"/>
      <c r="I1504" s="59"/>
      <c r="J1504" s="59"/>
      <c r="K1504" s="59"/>
      <c r="L1504" s="59"/>
      <c r="M1504" s="59"/>
      <c r="N1504" s="59"/>
      <c r="O1504" s="59"/>
    </row>
    <row r="1505" ht="15.75" customHeight="1">
      <c r="A1505" s="57" t="str">
        <f>Def_SecSub!$A$404</f>
        <v>SI-16C3</v>
      </c>
      <c r="B1505" s="57" t="str">
        <f>Def_Equipamentos!$C$12</f>
        <v>DI-FMCFastADC</v>
      </c>
      <c r="C1505" s="6">
        <v>1.0</v>
      </c>
      <c r="D1505" s="58" t="str">
        <f t="shared" si="1"/>
        <v>SI-16C3:DI-FMCFastADC-1</v>
      </c>
      <c r="E1505" s="57" t="str">
        <f>Def_Locais_Racks_Trechos!$A$18</f>
        <v>IA-16RaBPM</v>
      </c>
      <c r="F1505" s="58" t="str">
        <f t="array" ref="F1505">INDEX(Def_Locais_Racks_Trechos!$B$2:$B$1019, MATCH(E1505, Def_Locais_Racks_Trechos!$A$2:$A$1019, 0), 1)</f>
        <v>Sala Racks 16</v>
      </c>
      <c r="G1505" s="59"/>
      <c r="H1505" s="59"/>
      <c r="I1505" s="59"/>
      <c r="J1505" s="59"/>
      <c r="K1505" s="59"/>
      <c r="L1505" s="59"/>
      <c r="M1505" s="59"/>
      <c r="N1505" s="59"/>
      <c r="O1505" s="59"/>
    </row>
    <row r="1506" ht="15.75" customHeight="1">
      <c r="A1506" s="57" t="str">
        <f>Def_SecSub!$A$404</f>
        <v>SI-16C3</v>
      </c>
      <c r="B1506" s="57" t="str">
        <f>Def_Equipamentos!$C$12</f>
        <v>DI-FMCFastADC</v>
      </c>
      <c r="C1506" s="6">
        <v>2.0</v>
      </c>
      <c r="D1506" s="58" t="str">
        <f t="shared" si="1"/>
        <v>SI-16C3:DI-FMCFastADC-2</v>
      </c>
      <c r="E1506" s="57" t="str">
        <f>Def_Locais_Racks_Trechos!$A$18</f>
        <v>IA-16RaBPM</v>
      </c>
      <c r="F1506" s="58" t="str">
        <f t="array" ref="F1506">INDEX(Def_Locais_Racks_Trechos!$B$2:$B$1019, MATCH(E1506, Def_Locais_Racks_Trechos!$A$2:$A$1019, 0), 1)</f>
        <v>Sala Racks 16</v>
      </c>
      <c r="G1506" s="59"/>
      <c r="H1506" s="59"/>
      <c r="I1506" s="59"/>
      <c r="J1506" s="59"/>
      <c r="K1506" s="59"/>
      <c r="L1506" s="59"/>
      <c r="M1506" s="59"/>
      <c r="N1506" s="59"/>
      <c r="O1506" s="59"/>
    </row>
    <row r="1507" ht="15.75" customHeight="1">
      <c r="A1507" s="57" t="str">
        <f>Def_SecSub!$A$405</f>
        <v>SI-16C4</v>
      </c>
      <c r="B1507" s="57" t="str">
        <f>Def_Equipamentos!$C$12</f>
        <v>DI-FMCFastADC</v>
      </c>
      <c r="C1507" s="49"/>
      <c r="D1507" s="58" t="str">
        <f t="shared" si="1"/>
        <v>SI-16C4:DI-FMCFastADC</v>
      </c>
      <c r="E1507" s="57" t="str">
        <f>Def_Locais_Racks_Trechos!$A$18</f>
        <v>IA-16RaBPM</v>
      </c>
      <c r="F1507" s="58" t="str">
        <f t="array" ref="F1507">INDEX(Def_Locais_Racks_Trechos!$B$2:$B$1019, MATCH(E1507, Def_Locais_Racks_Trechos!$A$2:$A$1019, 0), 1)</f>
        <v>Sala Racks 16</v>
      </c>
      <c r="G1507" s="59"/>
      <c r="H1507" s="59"/>
      <c r="I1507" s="59"/>
      <c r="J1507" s="59"/>
      <c r="K1507" s="59"/>
      <c r="L1507" s="59"/>
      <c r="M1507" s="59"/>
      <c r="N1507" s="59"/>
      <c r="O1507" s="59"/>
    </row>
    <row r="1508" ht="15.75" customHeight="1">
      <c r="A1508" s="57" t="str">
        <f>Def_SecSub!$A$406</f>
        <v>SI-16M1</v>
      </c>
      <c r="B1508" s="57" t="str">
        <f>Def_Equipamentos!$C$12</f>
        <v>DI-FMCFastADC</v>
      </c>
      <c r="C1508" s="49"/>
      <c r="D1508" s="58" t="str">
        <f t="shared" si="1"/>
        <v>SI-16M1:DI-FMCFastADC</v>
      </c>
      <c r="E1508" s="57" t="str">
        <f>Def_Locais_Racks_Trechos!$A$18</f>
        <v>IA-16RaBPM</v>
      </c>
      <c r="F1508" s="58" t="str">
        <f t="array" ref="F1508">INDEX(Def_Locais_Racks_Trechos!$B$2:$B$1019, MATCH(E1508, Def_Locais_Racks_Trechos!$A$2:$A$1019, 0), 1)</f>
        <v>Sala Racks 16</v>
      </c>
      <c r="G1508" s="59"/>
      <c r="H1508" s="59"/>
      <c r="I1508" s="59"/>
      <c r="J1508" s="59"/>
      <c r="K1508" s="59"/>
      <c r="L1508" s="59"/>
      <c r="M1508" s="59"/>
      <c r="N1508" s="59"/>
      <c r="O1508" s="59"/>
    </row>
    <row r="1509" ht="15.75" customHeight="1">
      <c r="A1509" s="57" t="str">
        <f>Def_SecSub!$A$407</f>
        <v>SI-16M2</v>
      </c>
      <c r="B1509" s="57" t="str">
        <f>Def_Equipamentos!$C$12</f>
        <v>DI-FMCFastADC</v>
      </c>
      <c r="C1509" s="49"/>
      <c r="D1509" s="58" t="str">
        <f t="shared" si="1"/>
        <v>SI-16M2:DI-FMCFastADC</v>
      </c>
      <c r="E1509" s="57" t="str">
        <f>Def_Locais_Racks_Trechos!$A$18</f>
        <v>IA-16RaBPM</v>
      </c>
      <c r="F1509" s="58" t="str">
        <f t="array" ref="F1509">INDEX(Def_Locais_Racks_Trechos!$B$2:$B$1019, MATCH(E1509, Def_Locais_Racks_Trechos!$A$2:$A$1019, 0), 1)</f>
        <v>Sala Racks 16</v>
      </c>
      <c r="G1509" s="59"/>
      <c r="H1509" s="59"/>
      <c r="I1509" s="59"/>
      <c r="J1509" s="59"/>
      <c r="K1509" s="59"/>
      <c r="L1509" s="59"/>
      <c r="M1509" s="59"/>
      <c r="N1509" s="59"/>
      <c r="O1509" s="59"/>
    </row>
    <row r="1510" ht="15.75" customHeight="1">
      <c r="A1510" s="57" t="str">
        <f>Def_SecSub!$A$408</f>
        <v>SI-17C1</v>
      </c>
      <c r="B1510" s="57" t="str">
        <f>Def_Equipamentos!$C$12</f>
        <v>DI-FMCFastADC</v>
      </c>
      <c r="C1510" s="6">
        <v>1.0</v>
      </c>
      <c r="D1510" s="58" t="str">
        <f t="shared" si="1"/>
        <v>SI-17C1:DI-FMCFastADC-1</v>
      </c>
      <c r="E1510" s="57" t="str">
        <f>Def_Locais_Racks_Trechos!$A$19</f>
        <v>IA-17RaBPM</v>
      </c>
      <c r="F1510" s="58" t="str">
        <f t="array" ref="F1510">INDEX(Def_Locais_Racks_Trechos!$B$2:$B$1019, MATCH(E1510, Def_Locais_Racks_Trechos!$A$2:$A$1019, 0), 1)</f>
        <v>Sala Racks 17</v>
      </c>
      <c r="G1510" s="59"/>
      <c r="H1510" s="59"/>
      <c r="I1510" s="59"/>
      <c r="J1510" s="59"/>
      <c r="K1510" s="59"/>
      <c r="L1510" s="59"/>
      <c r="M1510" s="59"/>
      <c r="N1510" s="59"/>
      <c r="O1510" s="59"/>
    </row>
    <row r="1511" ht="15.75" customHeight="1">
      <c r="A1511" s="57" t="str">
        <f>Def_SecSub!$A$408</f>
        <v>SI-17C1</v>
      </c>
      <c r="B1511" s="57" t="str">
        <f>Def_Equipamentos!$C$12</f>
        <v>DI-FMCFastADC</v>
      </c>
      <c r="C1511" s="6">
        <v>2.0</v>
      </c>
      <c r="D1511" s="58" t="str">
        <f t="shared" si="1"/>
        <v>SI-17C1:DI-FMCFastADC-2</v>
      </c>
      <c r="E1511" s="57" t="str">
        <f>Def_Locais_Racks_Trechos!$A$19</f>
        <v>IA-17RaBPM</v>
      </c>
      <c r="F1511" s="58" t="str">
        <f t="array" ref="F1511">INDEX(Def_Locais_Racks_Trechos!$B$2:$B$1019, MATCH(E1511, Def_Locais_Racks_Trechos!$A$2:$A$1019, 0), 1)</f>
        <v>Sala Racks 17</v>
      </c>
      <c r="G1511" s="59"/>
      <c r="H1511" s="59"/>
      <c r="I1511" s="59"/>
      <c r="J1511" s="59"/>
      <c r="K1511" s="59"/>
      <c r="L1511" s="59"/>
      <c r="M1511" s="59"/>
      <c r="N1511" s="59"/>
      <c r="O1511" s="59"/>
    </row>
    <row r="1512" ht="15.75" customHeight="1">
      <c r="A1512" s="57" t="str">
        <f>Def_SecSub!$A$409</f>
        <v>SI-17C2</v>
      </c>
      <c r="B1512" s="57" t="str">
        <f>Def_Equipamentos!$C$12</f>
        <v>DI-FMCFastADC</v>
      </c>
      <c r="C1512" s="49"/>
      <c r="D1512" s="58" t="str">
        <f t="shared" si="1"/>
        <v>SI-17C2:DI-FMCFastADC</v>
      </c>
      <c r="E1512" s="57" t="str">
        <f>Def_Locais_Racks_Trechos!$A$19</f>
        <v>IA-17RaBPM</v>
      </c>
      <c r="F1512" s="58" t="str">
        <f t="array" ref="F1512">INDEX(Def_Locais_Racks_Trechos!$B$2:$B$1019, MATCH(E1512, Def_Locais_Racks_Trechos!$A$2:$A$1019, 0), 1)</f>
        <v>Sala Racks 17</v>
      </c>
      <c r="G1512" s="59"/>
      <c r="H1512" s="59"/>
      <c r="I1512" s="59"/>
      <c r="J1512" s="59"/>
      <c r="K1512" s="59"/>
      <c r="L1512" s="59"/>
      <c r="M1512" s="59"/>
      <c r="N1512" s="59"/>
      <c r="O1512" s="59"/>
    </row>
    <row r="1513" ht="15.75" customHeight="1">
      <c r="A1513" s="57" t="str">
        <f>Def_SecSub!$A$410</f>
        <v>SI-17C3</v>
      </c>
      <c r="B1513" s="57" t="str">
        <f>Def_Equipamentos!$C$12</f>
        <v>DI-FMCFastADC</v>
      </c>
      <c r="C1513" s="6">
        <v>1.0</v>
      </c>
      <c r="D1513" s="58" t="str">
        <f t="shared" si="1"/>
        <v>SI-17C3:DI-FMCFastADC-1</v>
      </c>
      <c r="E1513" s="57" t="str">
        <f>Def_Locais_Racks_Trechos!$A$19</f>
        <v>IA-17RaBPM</v>
      </c>
      <c r="F1513" s="58" t="str">
        <f t="array" ref="F1513">INDEX(Def_Locais_Racks_Trechos!$B$2:$B$1019, MATCH(E1513, Def_Locais_Racks_Trechos!$A$2:$A$1019, 0), 1)</f>
        <v>Sala Racks 17</v>
      </c>
      <c r="G1513" s="59"/>
      <c r="H1513" s="59"/>
      <c r="I1513" s="59"/>
      <c r="J1513" s="59"/>
      <c r="K1513" s="59"/>
      <c r="L1513" s="59"/>
      <c r="M1513" s="59"/>
      <c r="N1513" s="59"/>
      <c r="O1513" s="59"/>
    </row>
    <row r="1514" ht="15.75" customHeight="1">
      <c r="A1514" s="57" t="str">
        <f>Def_SecSub!$A$410</f>
        <v>SI-17C3</v>
      </c>
      <c r="B1514" s="57" t="str">
        <f>Def_Equipamentos!$C$12</f>
        <v>DI-FMCFastADC</v>
      </c>
      <c r="C1514" s="6">
        <v>2.0</v>
      </c>
      <c r="D1514" s="58" t="str">
        <f t="shared" si="1"/>
        <v>SI-17C3:DI-FMCFastADC-2</v>
      </c>
      <c r="E1514" s="57" t="str">
        <f>Def_Locais_Racks_Trechos!$A$19</f>
        <v>IA-17RaBPM</v>
      </c>
      <c r="F1514" s="58" t="str">
        <f t="array" ref="F1514">INDEX(Def_Locais_Racks_Trechos!$B$2:$B$1019, MATCH(E1514, Def_Locais_Racks_Trechos!$A$2:$A$1019, 0), 1)</f>
        <v>Sala Racks 17</v>
      </c>
      <c r="G1514" s="59"/>
      <c r="H1514" s="59"/>
      <c r="I1514" s="59"/>
      <c r="J1514" s="59"/>
      <c r="K1514" s="59"/>
      <c r="L1514" s="59"/>
      <c r="M1514" s="59"/>
      <c r="N1514" s="59"/>
      <c r="O1514" s="59"/>
    </row>
    <row r="1515" ht="15.75" customHeight="1">
      <c r="A1515" s="57" t="str">
        <f>Def_SecSub!$A$411</f>
        <v>SI-17C4</v>
      </c>
      <c r="B1515" s="57" t="str">
        <f>Def_Equipamentos!$C$12</f>
        <v>DI-FMCFastADC</v>
      </c>
      <c r="C1515" s="49"/>
      <c r="D1515" s="58" t="str">
        <f t="shared" si="1"/>
        <v>SI-17C4:DI-FMCFastADC</v>
      </c>
      <c r="E1515" s="57" t="str">
        <f>Def_Locais_Racks_Trechos!$A$19</f>
        <v>IA-17RaBPM</v>
      </c>
      <c r="F1515" s="58" t="str">
        <f t="array" ref="F1515">INDEX(Def_Locais_Racks_Trechos!$B$2:$B$1019, MATCH(E1515, Def_Locais_Racks_Trechos!$A$2:$A$1019, 0), 1)</f>
        <v>Sala Racks 17</v>
      </c>
      <c r="G1515" s="59"/>
      <c r="H1515" s="59"/>
      <c r="I1515" s="59"/>
      <c r="J1515" s="59"/>
      <c r="K1515" s="59"/>
      <c r="L1515" s="59"/>
      <c r="M1515" s="59"/>
      <c r="N1515" s="59"/>
      <c r="O1515" s="59"/>
    </row>
    <row r="1516" ht="15.75" customHeight="1">
      <c r="A1516" s="57" t="str">
        <f>Def_SecSub!$A$412</f>
        <v>SI-17M1</v>
      </c>
      <c r="B1516" s="57" t="str">
        <f>Def_Equipamentos!$C$12</f>
        <v>DI-FMCFastADC</v>
      </c>
      <c r="C1516" s="49"/>
      <c r="D1516" s="58" t="str">
        <f t="shared" si="1"/>
        <v>SI-17M1:DI-FMCFastADC</v>
      </c>
      <c r="E1516" s="57" t="str">
        <f>Def_Locais_Racks_Trechos!$A$19</f>
        <v>IA-17RaBPM</v>
      </c>
      <c r="F1516" s="58" t="str">
        <f t="array" ref="F1516">INDEX(Def_Locais_Racks_Trechos!$B$2:$B$1019, MATCH(E1516, Def_Locais_Racks_Trechos!$A$2:$A$1019, 0), 1)</f>
        <v>Sala Racks 17</v>
      </c>
      <c r="G1516" s="59"/>
      <c r="H1516" s="59"/>
      <c r="I1516" s="59"/>
      <c r="J1516" s="59"/>
      <c r="K1516" s="59"/>
      <c r="L1516" s="59"/>
      <c r="M1516" s="59"/>
      <c r="N1516" s="59"/>
      <c r="O1516" s="59"/>
    </row>
    <row r="1517" ht="15.75" customHeight="1">
      <c r="A1517" s="57" t="str">
        <f>Def_SecSub!$A$413</f>
        <v>SI-17M2</v>
      </c>
      <c r="B1517" s="57" t="str">
        <f>Def_Equipamentos!$C$12</f>
        <v>DI-FMCFastADC</v>
      </c>
      <c r="C1517" s="49"/>
      <c r="D1517" s="58" t="str">
        <f t="shared" si="1"/>
        <v>SI-17M2:DI-FMCFastADC</v>
      </c>
      <c r="E1517" s="57" t="str">
        <f>Def_Locais_Racks_Trechos!$A$19</f>
        <v>IA-17RaBPM</v>
      </c>
      <c r="F1517" s="58" t="str">
        <f t="array" ref="F1517">INDEX(Def_Locais_Racks_Trechos!$B$2:$B$1019, MATCH(E1517, Def_Locais_Racks_Trechos!$A$2:$A$1019, 0), 1)</f>
        <v>Sala Racks 17</v>
      </c>
      <c r="G1517" s="59"/>
      <c r="H1517" s="59"/>
      <c r="I1517" s="59"/>
      <c r="J1517" s="59"/>
      <c r="K1517" s="59"/>
      <c r="L1517" s="59"/>
      <c r="M1517" s="59"/>
      <c r="N1517" s="59"/>
      <c r="O1517" s="59"/>
    </row>
    <row r="1518" ht="15.75" customHeight="1">
      <c r="A1518" s="57" t="str">
        <f>Def_SecSub!$A$414</f>
        <v>SI-18C1</v>
      </c>
      <c r="B1518" s="57" t="str">
        <f>Def_Equipamentos!$C$12</f>
        <v>DI-FMCFastADC</v>
      </c>
      <c r="C1518" s="6">
        <v>1.0</v>
      </c>
      <c r="D1518" s="58" t="str">
        <f t="shared" si="1"/>
        <v>SI-18C1:DI-FMCFastADC-1</v>
      </c>
      <c r="E1518" s="57" t="str">
        <f>Def_Locais_Racks_Trechos!$A$20</f>
        <v>IA-18RaBPM</v>
      </c>
      <c r="F1518" s="58" t="str">
        <f t="array" ref="F1518">INDEX(Def_Locais_Racks_Trechos!$B$2:$B$1019, MATCH(E1518, Def_Locais_Racks_Trechos!$A$2:$A$1019, 0), 1)</f>
        <v>Sala Racks 18 parte 1</v>
      </c>
      <c r="G1518" s="59"/>
      <c r="H1518" s="59"/>
      <c r="I1518" s="59"/>
      <c r="J1518" s="59"/>
      <c r="K1518" s="59"/>
      <c r="L1518" s="59"/>
      <c r="M1518" s="59"/>
      <c r="N1518" s="59"/>
      <c r="O1518" s="59"/>
    </row>
    <row r="1519" ht="15.75" customHeight="1">
      <c r="A1519" s="57" t="str">
        <f>Def_SecSub!$A$414</f>
        <v>SI-18C1</v>
      </c>
      <c r="B1519" s="57" t="str">
        <f>Def_Equipamentos!$C$12</f>
        <v>DI-FMCFastADC</v>
      </c>
      <c r="C1519" s="6">
        <v>2.0</v>
      </c>
      <c r="D1519" s="58" t="str">
        <f t="shared" si="1"/>
        <v>SI-18C1:DI-FMCFastADC-2</v>
      </c>
      <c r="E1519" s="57" t="str">
        <f>Def_Locais_Racks_Trechos!$A$20</f>
        <v>IA-18RaBPM</v>
      </c>
      <c r="F1519" s="58" t="str">
        <f t="array" ref="F1519">INDEX(Def_Locais_Racks_Trechos!$B$2:$B$1019, MATCH(E1519, Def_Locais_Racks_Trechos!$A$2:$A$1019, 0), 1)</f>
        <v>Sala Racks 18 parte 1</v>
      </c>
      <c r="G1519" s="59"/>
      <c r="H1519" s="59"/>
      <c r="I1519" s="59"/>
      <c r="J1519" s="59"/>
      <c r="K1519" s="59"/>
      <c r="L1519" s="59"/>
      <c r="M1519" s="59"/>
      <c r="N1519" s="59"/>
      <c r="O1519" s="59"/>
    </row>
    <row r="1520" ht="15.75" customHeight="1">
      <c r="A1520" s="57" t="str">
        <f>Def_SecSub!$A$415</f>
        <v>SI-18C2</v>
      </c>
      <c r="B1520" s="57" t="str">
        <f>Def_Equipamentos!$C$12</f>
        <v>DI-FMCFastADC</v>
      </c>
      <c r="C1520" s="49"/>
      <c r="D1520" s="58" t="str">
        <f t="shared" si="1"/>
        <v>SI-18C2:DI-FMCFastADC</v>
      </c>
      <c r="E1520" s="57" t="str">
        <f>Def_Locais_Racks_Trechos!$A$20</f>
        <v>IA-18RaBPM</v>
      </c>
      <c r="F1520" s="58" t="str">
        <f t="array" ref="F1520">INDEX(Def_Locais_Racks_Trechos!$B$2:$B$1019, MATCH(E1520, Def_Locais_Racks_Trechos!$A$2:$A$1019, 0), 1)</f>
        <v>Sala Racks 18 parte 1</v>
      </c>
      <c r="G1520" s="59"/>
      <c r="H1520" s="59"/>
      <c r="I1520" s="59"/>
      <c r="J1520" s="59"/>
      <c r="K1520" s="59"/>
      <c r="L1520" s="59"/>
      <c r="M1520" s="59"/>
      <c r="N1520" s="59"/>
      <c r="O1520" s="59"/>
    </row>
    <row r="1521" ht="15.75" customHeight="1">
      <c r="A1521" s="57" t="str">
        <f>Def_SecSub!$A$416</f>
        <v>SI-18C3</v>
      </c>
      <c r="B1521" s="57" t="str">
        <f>Def_Equipamentos!$C$12</f>
        <v>DI-FMCFastADC</v>
      </c>
      <c r="C1521" s="6">
        <v>1.0</v>
      </c>
      <c r="D1521" s="58" t="str">
        <f t="shared" si="1"/>
        <v>SI-18C3:DI-FMCFastADC-1</v>
      </c>
      <c r="E1521" s="57" t="str">
        <f>Def_Locais_Racks_Trechos!$A$20</f>
        <v>IA-18RaBPM</v>
      </c>
      <c r="F1521" s="58" t="str">
        <f t="array" ref="F1521">INDEX(Def_Locais_Racks_Trechos!$B$2:$B$1019, MATCH(E1521, Def_Locais_Racks_Trechos!$A$2:$A$1019, 0), 1)</f>
        <v>Sala Racks 18 parte 1</v>
      </c>
      <c r="G1521" s="59"/>
      <c r="H1521" s="59"/>
      <c r="I1521" s="59"/>
      <c r="J1521" s="59"/>
      <c r="K1521" s="59"/>
      <c r="L1521" s="59"/>
      <c r="M1521" s="59"/>
      <c r="N1521" s="59"/>
      <c r="O1521" s="59"/>
    </row>
    <row r="1522" ht="15.75" customHeight="1">
      <c r="A1522" s="57" t="str">
        <f>Def_SecSub!$A$416</f>
        <v>SI-18C3</v>
      </c>
      <c r="B1522" s="57" t="str">
        <f>Def_Equipamentos!$C$12</f>
        <v>DI-FMCFastADC</v>
      </c>
      <c r="C1522" s="6">
        <v>2.0</v>
      </c>
      <c r="D1522" s="58" t="str">
        <f t="shared" si="1"/>
        <v>SI-18C3:DI-FMCFastADC-2</v>
      </c>
      <c r="E1522" s="57" t="str">
        <f>Def_Locais_Racks_Trechos!$A$20</f>
        <v>IA-18RaBPM</v>
      </c>
      <c r="F1522" s="58" t="str">
        <f t="array" ref="F1522">INDEX(Def_Locais_Racks_Trechos!$B$2:$B$1019, MATCH(E1522, Def_Locais_Racks_Trechos!$A$2:$A$1019, 0), 1)</f>
        <v>Sala Racks 18 parte 1</v>
      </c>
      <c r="G1522" s="59"/>
      <c r="H1522" s="59"/>
      <c r="I1522" s="59"/>
      <c r="J1522" s="59"/>
      <c r="K1522" s="59"/>
      <c r="L1522" s="59"/>
      <c r="M1522" s="59"/>
      <c r="N1522" s="59"/>
      <c r="O1522" s="59"/>
    </row>
    <row r="1523" ht="15.75" customHeight="1">
      <c r="A1523" s="57" t="str">
        <f>Def_SecSub!$A$417</f>
        <v>SI-18C4</v>
      </c>
      <c r="B1523" s="57" t="str">
        <f>Def_Equipamentos!$C$12</f>
        <v>DI-FMCFastADC</v>
      </c>
      <c r="C1523" s="49"/>
      <c r="D1523" s="58" t="str">
        <f t="shared" si="1"/>
        <v>SI-18C4:DI-FMCFastADC</v>
      </c>
      <c r="E1523" s="57" t="str">
        <f>Def_Locais_Racks_Trechos!$A$20</f>
        <v>IA-18RaBPM</v>
      </c>
      <c r="F1523" s="58" t="str">
        <f t="array" ref="F1523">INDEX(Def_Locais_Racks_Trechos!$B$2:$B$1019, MATCH(E1523, Def_Locais_Racks_Trechos!$A$2:$A$1019, 0), 1)</f>
        <v>Sala Racks 18 parte 1</v>
      </c>
      <c r="G1523" s="59"/>
      <c r="H1523" s="59"/>
      <c r="I1523" s="59"/>
      <c r="J1523" s="59"/>
      <c r="K1523" s="59"/>
      <c r="L1523" s="59"/>
      <c r="M1523" s="59"/>
      <c r="N1523" s="59"/>
      <c r="O1523" s="59"/>
    </row>
    <row r="1524" ht="15.75" customHeight="1">
      <c r="A1524" s="57" t="str">
        <f>Def_SecSub!$A$418</f>
        <v>SI-18M1</v>
      </c>
      <c r="B1524" s="57" t="str">
        <f>Def_Equipamentos!$C$12</f>
        <v>DI-FMCFastADC</v>
      </c>
      <c r="C1524" s="49"/>
      <c r="D1524" s="58" t="str">
        <f t="shared" si="1"/>
        <v>SI-18M1:DI-FMCFastADC</v>
      </c>
      <c r="E1524" s="57" t="str">
        <f>Def_Locais_Racks_Trechos!$A$20</f>
        <v>IA-18RaBPM</v>
      </c>
      <c r="F1524" s="58" t="str">
        <f t="array" ref="F1524">INDEX(Def_Locais_Racks_Trechos!$B$2:$B$1019, MATCH(E1524, Def_Locais_Racks_Trechos!$A$2:$A$1019, 0), 1)</f>
        <v>Sala Racks 18 parte 1</v>
      </c>
      <c r="G1524" s="59"/>
      <c r="H1524" s="59"/>
      <c r="I1524" s="59"/>
      <c r="J1524" s="59"/>
      <c r="K1524" s="59"/>
      <c r="L1524" s="59"/>
      <c r="M1524" s="59"/>
      <c r="N1524" s="59"/>
      <c r="O1524" s="59"/>
    </row>
    <row r="1525" ht="15.75" customHeight="1">
      <c r="A1525" s="57" t="str">
        <f>Def_SecSub!$A$419</f>
        <v>SI-18M2</v>
      </c>
      <c r="B1525" s="57" t="str">
        <f>Def_Equipamentos!$C$12</f>
        <v>DI-FMCFastADC</v>
      </c>
      <c r="C1525" s="49"/>
      <c r="D1525" s="58" t="str">
        <f t="shared" si="1"/>
        <v>SI-18M2:DI-FMCFastADC</v>
      </c>
      <c r="E1525" s="57" t="str">
        <f>Def_Locais_Racks_Trechos!$A$20</f>
        <v>IA-18RaBPM</v>
      </c>
      <c r="F1525" s="58" t="str">
        <f t="array" ref="F1525">INDEX(Def_Locais_Racks_Trechos!$B$2:$B$1019, MATCH(E1525, Def_Locais_Racks_Trechos!$A$2:$A$1019, 0), 1)</f>
        <v>Sala Racks 18 parte 1</v>
      </c>
      <c r="G1525" s="59"/>
      <c r="H1525" s="59"/>
      <c r="I1525" s="59"/>
      <c r="J1525" s="59"/>
      <c r="K1525" s="59"/>
      <c r="L1525" s="59"/>
      <c r="M1525" s="59"/>
      <c r="N1525" s="59"/>
      <c r="O1525" s="59"/>
    </row>
    <row r="1526" ht="15.75" customHeight="1">
      <c r="A1526" s="57" t="str">
        <f>Def_SecSub!$A$420</f>
        <v>SI-19C1</v>
      </c>
      <c r="B1526" s="57" t="str">
        <f>Def_Equipamentos!$C$12</f>
        <v>DI-FMCFastADC</v>
      </c>
      <c r="C1526" s="6">
        <v>1.0</v>
      </c>
      <c r="D1526" s="58" t="str">
        <f t="shared" si="1"/>
        <v>SI-19C1:DI-FMCFastADC-1</v>
      </c>
      <c r="E1526" s="57" t="str">
        <f>Def_Locais_Racks_Trechos!$A$21</f>
        <v>IA-19RaBPM</v>
      </c>
      <c r="F1526" s="58" t="str">
        <f t="array" ref="F1526">INDEX(Def_Locais_Racks_Trechos!$B$2:$B$1019, MATCH(E1526, Def_Locais_Racks_Trechos!$A$2:$A$1019, 0), 1)</f>
        <v>Sala Racks 18 parte 2</v>
      </c>
      <c r="G1526" s="59"/>
      <c r="H1526" s="59"/>
      <c r="I1526" s="59"/>
      <c r="J1526" s="59"/>
      <c r="K1526" s="59"/>
      <c r="L1526" s="59"/>
      <c r="M1526" s="59"/>
      <c r="N1526" s="59"/>
      <c r="O1526" s="59"/>
    </row>
    <row r="1527" ht="15.75" customHeight="1">
      <c r="A1527" s="57" t="str">
        <f>Def_SecSub!$A$420</f>
        <v>SI-19C1</v>
      </c>
      <c r="B1527" s="57" t="str">
        <f>Def_Equipamentos!$C$12</f>
        <v>DI-FMCFastADC</v>
      </c>
      <c r="C1527" s="6">
        <v>2.0</v>
      </c>
      <c r="D1527" s="58" t="str">
        <f t="shared" si="1"/>
        <v>SI-19C1:DI-FMCFastADC-2</v>
      </c>
      <c r="E1527" s="57" t="str">
        <f>Def_Locais_Racks_Trechos!$A$21</f>
        <v>IA-19RaBPM</v>
      </c>
      <c r="F1527" s="58" t="str">
        <f t="array" ref="F1527">INDEX(Def_Locais_Racks_Trechos!$B$2:$B$1019, MATCH(E1527, Def_Locais_Racks_Trechos!$A$2:$A$1019, 0), 1)</f>
        <v>Sala Racks 18 parte 2</v>
      </c>
      <c r="G1527" s="59"/>
      <c r="H1527" s="59"/>
      <c r="I1527" s="59"/>
      <c r="J1527" s="59"/>
      <c r="K1527" s="59"/>
      <c r="L1527" s="59"/>
      <c r="M1527" s="59"/>
      <c r="N1527" s="59"/>
      <c r="O1527" s="59"/>
    </row>
    <row r="1528" ht="15.75" customHeight="1">
      <c r="A1528" s="57" t="str">
        <f>Def_SecSub!$A$421</f>
        <v>SI-19C2</v>
      </c>
      <c r="B1528" s="57" t="str">
        <f>Def_Equipamentos!$C$12</f>
        <v>DI-FMCFastADC</v>
      </c>
      <c r="C1528" s="49"/>
      <c r="D1528" s="58" t="str">
        <f t="shared" si="1"/>
        <v>SI-19C2:DI-FMCFastADC</v>
      </c>
      <c r="E1528" s="57" t="str">
        <f>Def_Locais_Racks_Trechos!$A$21</f>
        <v>IA-19RaBPM</v>
      </c>
      <c r="F1528" s="58" t="str">
        <f t="array" ref="F1528">INDEX(Def_Locais_Racks_Trechos!$B$2:$B$1019, MATCH(E1528, Def_Locais_Racks_Trechos!$A$2:$A$1019, 0), 1)</f>
        <v>Sala Racks 18 parte 2</v>
      </c>
      <c r="G1528" s="59"/>
      <c r="H1528" s="59"/>
      <c r="I1528" s="59"/>
      <c r="J1528" s="59"/>
      <c r="K1528" s="59"/>
      <c r="L1528" s="59"/>
      <c r="M1528" s="59"/>
      <c r="N1528" s="59"/>
      <c r="O1528" s="59"/>
    </row>
    <row r="1529" ht="15.75" customHeight="1">
      <c r="A1529" s="57" t="str">
        <f>Def_SecSub!$A$422</f>
        <v>SI-19C3</v>
      </c>
      <c r="B1529" s="57" t="str">
        <f>Def_Equipamentos!$C$12</f>
        <v>DI-FMCFastADC</v>
      </c>
      <c r="C1529" s="6">
        <v>1.0</v>
      </c>
      <c r="D1529" s="58" t="str">
        <f t="shared" si="1"/>
        <v>SI-19C3:DI-FMCFastADC-1</v>
      </c>
      <c r="E1529" s="57" t="str">
        <f>Def_Locais_Racks_Trechos!$A$21</f>
        <v>IA-19RaBPM</v>
      </c>
      <c r="F1529" s="58" t="str">
        <f t="array" ref="F1529">INDEX(Def_Locais_Racks_Trechos!$B$2:$B$1019, MATCH(E1529, Def_Locais_Racks_Trechos!$A$2:$A$1019, 0), 1)</f>
        <v>Sala Racks 18 parte 2</v>
      </c>
      <c r="G1529" s="59"/>
      <c r="H1529" s="59"/>
      <c r="I1529" s="59"/>
      <c r="J1529" s="59"/>
      <c r="K1529" s="59"/>
      <c r="L1529" s="59"/>
      <c r="M1529" s="59"/>
      <c r="N1529" s="59"/>
      <c r="O1529" s="59"/>
    </row>
    <row r="1530" ht="15.75" customHeight="1">
      <c r="A1530" s="57" t="str">
        <f>Def_SecSub!$A$422</f>
        <v>SI-19C3</v>
      </c>
      <c r="B1530" s="57" t="str">
        <f>Def_Equipamentos!$C$12</f>
        <v>DI-FMCFastADC</v>
      </c>
      <c r="C1530" s="6">
        <v>2.0</v>
      </c>
      <c r="D1530" s="58" t="str">
        <f t="shared" si="1"/>
        <v>SI-19C3:DI-FMCFastADC-2</v>
      </c>
      <c r="E1530" s="57" t="str">
        <f>Def_Locais_Racks_Trechos!$A$21</f>
        <v>IA-19RaBPM</v>
      </c>
      <c r="F1530" s="58" t="str">
        <f t="array" ref="F1530">INDEX(Def_Locais_Racks_Trechos!$B$2:$B$1019, MATCH(E1530, Def_Locais_Racks_Trechos!$A$2:$A$1019, 0), 1)</f>
        <v>Sala Racks 18 parte 2</v>
      </c>
      <c r="G1530" s="59"/>
      <c r="H1530" s="59"/>
      <c r="I1530" s="59"/>
      <c r="J1530" s="59"/>
      <c r="K1530" s="59"/>
      <c r="L1530" s="59"/>
      <c r="M1530" s="59"/>
      <c r="N1530" s="59"/>
      <c r="O1530" s="59"/>
    </row>
    <row r="1531" ht="15.75" customHeight="1">
      <c r="A1531" s="57" t="str">
        <f>Def_SecSub!$A$423</f>
        <v>SI-19C4</v>
      </c>
      <c r="B1531" s="57" t="str">
        <f>Def_Equipamentos!$C$12</f>
        <v>DI-FMCFastADC</v>
      </c>
      <c r="C1531" s="49"/>
      <c r="D1531" s="58" t="str">
        <f t="shared" si="1"/>
        <v>SI-19C4:DI-FMCFastADC</v>
      </c>
      <c r="E1531" s="57" t="str">
        <f>Def_Locais_Racks_Trechos!$A$21</f>
        <v>IA-19RaBPM</v>
      </c>
      <c r="F1531" s="58" t="str">
        <f t="array" ref="F1531">INDEX(Def_Locais_Racks_Trechos!$B$2:$B$1019, MATCH(E1531, Def_Locais_Racks_Trechos!$A$2:$A$1019, 0), 1)</f>
        <v>Sala Racks 18 parte 2</v>
      </c>
      <c r="G1531" s="59"/>
      <c r="H1531" s="59"/>
      <c r="I1531" s="59"/>
      <c r="J1531" s="59"/>
      <c r="K1531" s="59"/>
      <c r="L1531" s="59"/>
      <c r="M1531" s="59"/>
      <c r="N1531" s="59"/>
      <c r="O1531" s="59"/>
    </row>
    <row r="1532" ht="15.75" customHeight="1">
      <c r="A1532" s="57" t="str">
        <f>Def_SecSub!$A$424</f>
        <v>SI-19M1</v>
      </c>
      <c r="B1532" s="57" t="str">
        <f>Def_Equipamentos!$C$12</f>
        <v>DI-FMCFastADC</v>
      </c>
      <c r="C1532" s="49"/>
      <c r="D1532" s="58" t="str">
        <f t="shared" si="1"/>
        <v>SI-19M1:DI-FMCFastADC</v>
      </c>
      <c r="E1532" s="57" t="str">
        <f>Def_Locais_Racks_Trechos!$A$21</f>
        <v>IA-19RaBPM</v>
      </c>
      <c r="F1532" s="58" t="str">
        <f t="array" ref="F1532">INDEX(Def_Locais_Racks_Trechos!$B$2:$B$1019, MATCH(E1532, Def_Locais_Racks_Trechos!$A$2:$A$1019, 0), 1)</f>
        <v>Sala Racks 18 parte 2</v>
      </c>
      <c r="G1532" s="59"/>
      <c r="H1532" s="59"/>
      <c r="I1532" s="59"/>
      <c r="J1532" s="59"/>
      <c r="K1532" s="59"/>
      <c r="L1532" s="59"/>
      <c r="M1532" s="59"/>
      <c r="N1532" s="59"/>
      <c r="O1532" s="59"/>
    </row>
    <row r="1533" ht="15.75" customHeight="1">
      <c r="A1533" s="57" t="str">
        <f>Def_SecSub!$A$425</f>
        <v>SI-19M2</v>
      </c>
      <c r="B1533" s="57" t="str">
        <f>Def_Equipamentos!$C$12</f>
        <v>DI-FMCFastADC</v>
      </c>
      <c r="C1533" s="49"/>
      <c r="D1533" s="58" t="str">
        <f t="shared" si="1"/>
        <v>SI-19M2:DI-FMCFastADC</v>
      </c>
      <c r="E1533" s="57" t="str">
        <f>Def_Locais_Racks_Trechos!$A$21</f>
        <v>IA-19RaBPM</v>
      </c>
      <c r="F1533" s="58" t="str">
        <f t="array" ref="F1533">INDEX(Def_Locais_Racks_Trechos!$B$2:$B$1019, MATCH(E1533, Def_Locais_Racks_Trechos!$A$2:$A$1019, 0), 1)</f>
        <v>Sala Racks 18 parte 2</v>
      </c>
      <c r="G1533" s="59"/>
      <c r="H1533" s="59"/>
      <c r="I1533" s="59"/>
      <c r="J1533" s="59"/>
      <c r="K1533" s="59"/>
      <c r="L1533" s="59"/>
      <c r="M1533" s="59"/>
      <c r="N1533" s="59"/>
      <c r="O1533" s="59"/>
    </row>
    <row r="1534" ht="15.75" customHeight="1">
      <c r="A1534" s="57" t="str">
        <f>Def_SecSub!$A$426</f>
        <v>SI-20C1</v>
      </c>
      <c r="B1534" s="57" t="str">
        <f>Def_Equipamentos!$C$12</f>
        <v>DI-FMCFastADC</v>
      </c>
      <c r="C1534" s="6">
        <v>1.0</v>
      </c>
      <c r="D1534" s="58" t="str">
        <f t="shared" si="1"/>
        <v>SI-20C1:DI-FMCFastADC-1</v>
      </c>
      <c r="E1534" s="57" t="str">
        <f>Def_Locais_Racks_Trechos!$A$22</f>
        <v>IA-20RaBPM</v>
      </c>
      <c r="F1534" s="58" t="str">
        <f t="array" ref="F1534">INDEX(Def_Locais_Racks_Trechos!$B$2:$B$1019, MATCH(E1534, Def_Locais_Racks_Trechos!$A$2:$A$1019, 0), 1)</f>
        <v>Sala Racks 19&amp;20</v>
      </c>
      <c r="G1534" s="59"/>
      <c r="H1534" s="59"/>
      <c r="I1534" s="59"/>
      <c r="J1534" s="59"/>
      <c r="K1534" s="59"/>
      <c r="L1534" s="59"/>
      <c r="M1534" s="59"/>
      <c r="N1534" s="59"/>
      <c r="O1534" s="59"/>
    </row>
    <row r="1535" ht="15.75" customHeight="1">
      <c r="A1535" s="57" t="str">
        <f>Def_SecSub!$A$426</f>
        <v>SI-20C1</v>
      </c>
      <c r="B1535" s="57" t="str">
        <f>Def_Equipamentos!$C$12</f>
        <v>DI-FMCFastADC</v>
      </c>
      <c r="C1535" s="6">
        <v>2.0</v>
      </c>
      <c r="D1535" s="58" t="str">
        <f t="shared" si="1"/>
        <v>SI-20C1:DI-FMCFastADC-2</v>
      </c>
      <c r="E1535" s="57" t="str">
        <f>Def_Locais_Racks_Trechos!$A$22</f>
        <v>IA-20RaBPM</v>
      </c>
      <c r="F1535" s="58" t="str">
        <f t="array" ref="F1535">INDEX(Def_Locais_Racks_Trechos!$B$2:$B$1019, MATCH(E1535, Def_Locais_Racks_Trechos!$A$2:$A$1019, 0), 1)</f>
        <v>Sala Racks 19&amp;20</v>
      </c>
      <c r="G1535" s="59"/>
      <c r="H1535" s="59"/>
      <c r="I1535" s="59"/>
      <c r="J1535" s="59"/>
      <c r="K1535" s="59"/>
      <c r="L1535" s="59"/>
      <c r="M1535" s="59"/>
      <c r="N1535" s="59"/>
      <c r="O1535" s="59"/>
    </row>
    <row r="1536" ht="15.75" customHeight="1">
      <c r="A1536" s="57" t="str">
        <f>Def_SecSub!$A$427</f>
        <v>SI-20C2</v>
      </c>
      <c r="B1536" s="57" t="str">
        <f>Def_Equipamentos!$C$12</f>
        <v>DI-FMCFastADC</v>
      </c>
      <c r="C1536" s="49"/>
      <c r="D1536" s="58" t="str">
        <f t="shared" si="1"/>
        <v>SI-20C2:DI-FMCFastADC</v>
      </c>
      <c r="E1536" s="57" t="str">
        <f>Def_Locais_Racks_Trechos!$A$22</f>
        <v>IA-20RaBPM</v>
      </c>
      <c r="F1536" s="58" t="str">
        <f t="array" ref="F1536">INDEX(Def_Locais_Racks_Trechos!$B$2:$B$1019, MATCH(E1536, Def_Locais_Racks_Trechos!$A$2:$A$1019, 0), 1)</f>
        <v>Sala Racks 19&amp;20</v>
      </c>
      <c r="G1536" s="59"/>
      <c r="H1536" s="59"/>
      <c r="I1536" s="59"/>
      <c r="J1536" s="59"/>
      <c r="K1536" s="59"/>
      <c r="L1536" s="59"/>
      <c r="M1536" s="59"/>
      <c r="N1536" s="59"/>
      <c r="O1536" s="59"/>
    </row>
    <row r="1537" ht="15.75" customHeight="1">
      <c r="A1537" s="57" t="str">
        <f>Def_SecSub!$A$428</f>
        <v>SI-20C3</v>
      </c>
      <c r="B1537" s="57" t="str">
        <f>Def_Equipamentos!$C$12</f>
        <v>DI-FMCFastADC</v>
      </c>
      <c r="C1537" s="6">
        <v>1.0</v>
      </c>
      <c r="D1537" s="58" t="str">
        <f t="shared" si="1"/>
        <v>SI-20C3:DI-FMCFastADC-1</v>
      </c>
      <c r="E1537" s="57" t="str">
        <f>Def_Locais_Racks_Trechos!$A$22</f>
        <v>IA-20RaBPM</v>
      </c>
      <c r="F1537" s="58" t="str">
        <f t="array" ref="F1537">INDEX(Def_Locais_Racks_Trechos!$B$2:$B$1019, MATCH(E1537, Def_Locais_Racks_Trechos!$A$2:$A$1019, 0), 1)</f>
        <v>Sala Racks 19&amp;20</v>
      </c>
      <c r="G1537" s="59"/>
      <c r="H1537" s="59"/>
      <c r="I1537" s="59"/>
      <c r="J1537" s="59"/>
      <c r="K1537" s="59"/>
      <c r="L1537" s="59"/>
      <c r="M1537" s="59"/>
      <c r="N1537" s="59"/>
      <c r="O1537" s="59"/>
    </row>
    <row r="1538" ht="15.75" customHeight="1">
      <c r="A1538" s="57" t="str">
        <f>Def_SecSub!$A$428</f>
        <v>SI-20C3</v>
      </c>
      <c r="B1538" s="57" t="str">
        <f>Def_Equipamentos!$C$12</f>
        <v>DI-FMCFastADC</v>
      </c>
      <c r="C1538" s="6">
        <v>2.0</v>
      </c>
      <c r="D1538" s="58" t="str">
        <f t="shared" si="1"/>
        <v>SI-20C3:DI-FMCFastADC-2</v>
      </c>
      <c r="E1538" s="57" t="str">
        <f>Def_Locais_Racks_Trechos!$A$22</f>
        <v>IA-20RaBPM</v>
      </c>
      <c r="F1538" s="58" t="str">
        <f t="array" ref="F1538">INDEX(Def_Locais_Racks_Trechos!$B$2:$B$1019, MATCH(E1538, Def_Locais_Racks_Trechos!$A$2:$A$1019, 0), 1)</f>
        <v>Sala Racks 19&amp;20</v>
      </c>
      <c r="G1538" s="59"/>
      <c r="H1538" s="59"/>
      <c r="I1538" s="59"/>
      <c r="J1538" s="59"/>
      <c r="K1538" s="59"/>
      <c r="L1538" s="59"/>
      <c r="M1538" s="59"/>
      <c r="N1538" s="59"/>
      <c r="O1538" s="59"/>
    </row>
    <row r="1539" ht="15.75" customHeight="1">
      <c r="A1539" s="57" t="str">
        <f>Def_SecSub!$A$429</f>
        <v>SI-20C4</v>
      </c>
      <c r="B1539" s="57" t="str">
        <f>Def_Equipamentos!$C$12</f>
        <v>DI-FMCFastADC</v>
      </c>
      <c r="C1539" s="49"/>
      <c r="D1539" s="58" t="str">
        <f t="shared" si="1"/>
        <v>SI-20C4:DI-FMCFastADC</v>
      </c>
      <c r="E1539" s="57" t="str">
        <f>Def_Locais_Racks_Trechos!$A$22</f>
        <v>IA-20RaBPM</v>
      </c>
      <c r="F1539" s="58" t="str">
        <f t="array" ref="F1539">INDEX(Def_Locais_Racks_Trechos!$B$2:$B$1019, MATCH(E1539, Def_Locais_Racks_Trechos!$A$2:$A$1019, 0), 1)</f>
        <v>Sala Racks 19&amp;20</v>
      </c>
      <c r="G1539" s="59"/>
      <c r="H1539" s="59"/>
      <c r="I1539" s="59"/>
      <c r="J1539" s="59"/>
      <c r="K1539" s="59"/>
      <c r="L1539" s="59"/>
      <c r="M1539" s="59"/>
      <c r="N1539" s="59"/>
      <c r="O1539" s="59"/>
    </row>
    <row r="1540" ht="15.75" customHeight="1">
      <c r="A1540" s="57" t="str">
        <f>Def_SecSub!$A$430</f>
        <v>SI-20M1</v>
      </c>
      <c r="B1540" s="57" t="str">
        <f>Def_Equipamentos!$C$12</f>
        <v>DI-FMCFastADC</v>
      </c>
      <c r="C1540" s="49"/>
      <c r="D1540" s="58" t="str">
        <f t="shared" si="1"/>
        <v>SI-20M1:DI-FMCFastADC</v>
      </c>
      <c r="E1540" s="57" t="str">
        <f>Def_Locais_Racks_Trechos!$A$22</f>
        <v>IA-20RaBPM</v>
      </c>
      <c r="F1540" s="58" t="str">
        <f t="array" ref="F1540">INDEX(Def_Locais_Racks_Trechos!$B$2:$B$1019, MATCH(E1540, Def_Locais_Racks_Trechos!$A$2:$A$1019, 0), 1)</f>
        <v>Sala Racks 19&amp;20</v>
      </c>
      <c r="G1540" s="59"/>
      <c r="H1540" s="59"/>
      <c r="I1540" s="59"/>
      <c r="J1540" s="59"/>
      <c r="K1540" s="59"/>
      <c r="L1540" s="59"/>
      <c r="M1540" s="59"/>
      <c r="N1540" s="59"/>
      <c r="O1540" s="59"/>
    </row>
    <row r="1541" ht="15.75" customHeight="1">
      <c r="A1541" s="57" t="str">
        <f>Def_SecSub!$A$431</f>
        <v>SI-20M2</v>
      </c>
      <c r="B1541" s="57" t="str">
        <f>Def_Equipamentos!$C$12</f>
        <v>DI-FMCFastADC</v>
      </c>
      <c r="C1541" s="49"/>
      <c r="D1541" s="58" t="str">
        <f t="shared" si="1"/>
        <v>SI-20M2:DI-FMCFastADC</v>
      </c>
      <c r="E1541" s="57" t="str">
        <f>Def_Locais_Racks_Trechos!$A$22</f>
        <v>IA-20RaBPM</v>
      </c>
      <c r="F1541" s="58" t="str">
        <f t="array" ref="F1541">INDEX(Def_Locais_Racks_Trechos!$B$2:$B$1019, MATCH(E1541, Def_Locais_Racks_Trechos!$A$2:$A$1019, 0), 1)</f>
        <v>Sala Racks 19&amp;20</v>
      </c>
      <c r="G1541" s="59"/>
      <c r="H1541" s="59"/>
      <c r="I1541" s="59"/>
      <c r="J1541" s="59"/>
      <c r="K1541" s="59"/>
      <c r="L1541" s="59"/>
      <c r="M1541" s="59"/>
      <c r="N1541" s="59"/>
      <c r="O1541" s="59"/>
    </row>
    <row r="1542" ht="15.75" customHeight="1">
      <c r="A1542" s="57" t="str">
        <f>Def_SecSub!$A$432</f>
        <v>SI-01SA</v>
      </c>
      <c r="B1542" s="57" t="str">
        <f>Def_Equipamentos!$C$12</f>
        <v>DI-FMCFastADC</v>
      </c>
      <c r="C1542" s="6">
        <v>1.0</v>
      </c>
      <c r="D1542" s="58" t="str">
        <f t="shared" si="1"/>
        <v>SI-01SA:DI-FMCFastADC-1</v>
      </c>
      <c r="E1542" s="57" t="str">
        <f>Def_Locais_Racks_Trechos!$A$3</f>
        <v>IA-01RaBPM</v>
      </c>
      <c r="F1542" s="58" t="str">
        <f t="array" ref="F1542">INDEX(Def_Locais_Racks_Trechos!$B$2:$B$1019, MATCH(E1542, Def_Locais_Racks_Trechos!$A$2:$A$1019, 0), 1)</f>
        <v>Sala Racks 1</v>
      </c>
      <c r="G1542" s="59"/>
      <c r="H1542" s="59"/>
      <c r="I1542" s="59"/>
      <c r="J1542" s="59"/>
      <c r="K1542" s="59"/>
      <c r="L1542" s="59"/>
      <c r="M1542" s="59"/>
      <c r="N1542" s="59"/>
      <c r="O1542" s="59"/>
    </row>
    <row r="1543" ht="15.75" customHeight="1">
      <c r="A1543" s="57" t="str">
        <f>Def_SecSub!$A$432</f>
        <v>SI-01SA</v>
      </c>
      <c r="B1543" s="57" t="str">
        <f>Def_Equipamentos!$C$12</f>
        <v>DI-FMCFastADC</v>
      </c>
      <c r="C1543" s="6">
        <v>2.0</v>
      </c>
      <c r="D1543" s="58" t="str">
        <f t="shared" si="1"/>
        <v>SI-01SA:DI-FMCFastADC-2</v>
      </c>
      <c r="E1543" s="57" t="str">
        <f>Def_Locais_Racks_Trechos!$A$3</f>
        <v>IA-01RaBPM</v>
      </c>
      <c r="F1543" s="58" t="str">
        <f t="array" ref="F1543">INDEX(Def_Locais_Racks_Trechos!$B$2:$B$1019, MATCH(E1543, Def_Locais_Racks_Trechos!$A$2:$A$1019, 0), 1)</f>
        <v>Sala Racks 1</v>
      </c>
      <c r="G1543" s="59"/>
      <c r="H1543" s="59"/>
      <c r="I1543" s="59"/>
      <c r="J1543" s="59"/>
      <c r="K1543" s="59"/>
      <c r="L1543" s="59"/>
      <c r="M1543" s="59"/>
      <c r="N1543" s="59"/>
      <c r="O1543" s="59"/>
    </row>
    <row r="1544" ht="15.75" customHeight="1">
      <c r="A1544" s="57" t="str">
        <f>Def_SecSub!$A$433</f>
        <v>SI-02SB</v>
      </c>
      <c r="B1544" s="57" t="str">
        <f>Def_Equipamentos!$C$12</f>
        <v>DI-FMCFastADC</v>
      </c>
      <c r="C1544" s="6">
        <v>1.0</v>
      </c>
      <c r="D1544" s="58" t="str">
        <f t="shared" si="1"/>
        <v>SI-02SB:DI-FMCFastADC-1</v>
      </c>
      <c r="E1544" s="57" t="str">
        <f>Def_Locais_Racks_Trechos!$A$4</f>
        <v>IA-02RaBPM</v>
      </c>
      <c r="F1544" s="58" t="str">
        <f t="array" ref="F1544">INDEX(Def_Locais_Racks_Trechos!$B$2:$B$1019, MATCH(E1544, Def_Locais_Racks_Trechos!$A$2:$A$1019, 0), 1)</f>
        <v>Sala Racks 2</v>
      </c>
      <c r="G1544" s="59"/>
      <c r="H1544" s="59"/>
      <c r="I1544" s="59"/>
      <c r="J1544" s="59"/>
      <c r="K1544" s="59"/>
      <c r="L1544" s="59"/>
      <c r="M1544" s="59"/>
      <c r="N1544" s="59"/>
      <c r="O1544" s="59"/>
    </row>
    <row r="1545" ht="15.75" customHeight="1">
      <c r="A1545" s="57" t="str">
        <f>Def_SecSub!$A$433</f>
        <v>SI-02SB</v>
      </c>
      <c r="B1545" s="57" t="str">
        <f>Def_Equipamentos!$C$12</f>
        <v>DI-FMCFastADC</v>
      </c>
      <c r="C1545" s="6">
        <v>2.0</v>
      </c>
      <c r="D1545" s="58" t="str">
        <f t="shared" si="1"/>
        <v>SI-02SB:DI-FMCFastADC-2</v>
      </c>
      <c r="E1545" s="57" t="str">
        <f>Def_Locais_Racks_Trechos!$A$4</f>
        <v>IA-02RaBPM</v>
      </c>
      <c r="F1545" s="58" t="str">
        <f t="array" ref="F1545">INDEX(Def_Locais_Racks_Trechos!$B$2:$B$1019, MATCH(E1545, Def_Locais_Racks_Trechos!$A$2:$A$1019, 0), 1)</f>
        <v>Sala Racks 2</v>
      </c>
      <c r="G1545" s="59"/>
      <c r="H1545" s="59"/>
      <c r="I1545" s="59"/>
      <c r="J1545" s="59"/>
      <c r="K1545" s="59"/>
      <c r="L1545" s="59"/>
      <c r="M1545" s="59"/>
      <c r="N1545" s="59"/>
      <c r="O1545" s="59"/>
    </row>
    <row r="1546" ht="15.75" customHeight="1">
      <c r="A1546" s="57" t="str">
        <f>Def_SecSub!$A$434</f>
        <v>SI-03SP</v>
      </c>
      <c r="B1546" s="57" t="str">
        <f>Def_Equipamentos!$C$12</f>
        <v>DI-FMCFastADC</v>
      </c>
      <c r="C1546" s="6">
        <v>1.0</v>
      </c>
      <c r="D1546" s="58" t="str">
        <f t="shared" si="1"/>
        <v>SI-03SP:DI-FMCFastADC-1</v>
      </c>
      <c r="E1546" s="57" t="str">
        <f>Def_Locais_Racks_Trechos!$A$5</f>
        <v>IA-03RaBPM</v>
      </c>
      <c r="F1546" s="58" t="str">
        <f t="array" ref="F1546">INDEX(Def_Locais_Racks_Trechos!$B$2:$B$1019, MATCH(E1546, Def_Locais_Racks_Trechos!$A$2:$A$1019, 0), 1)</f>
        <v>Sala Racks 3</v>
      </c>
      <c r="G1546" s="59"/>
      <c r="H1546" s="59"/>
      <c r="I1546" s="59"/>
      <c r="J1546" s="59"/>
      <c r="K1546" s="59"/>
      <c r="L1546" s="59"/>
      <c r="M1546" s="59"/>
      <c r="N1546" s="59"/>
      <c r="O1546" s="59"/>
    </row>
    <row r="1547" ht="15.75" customHeight="1">
      <c r="A1547" s="57" t="str">
        <f>Def_SecSub!$A$434</f>
        <v>SI-03SP</v>
      </c>
      <c r="B1547" s="57" t="str">
        <f>Def_Equipamentos!$C$12</f>
        <v>DI-FMCFastADC</v>
      </c>
      <c r="C1547" s="6">
        <v>2.0</v>
      </c>
      <c r="D1547" s="58" t="str">
        <f t="shared" si="1"/>
        <v>SI-03SP:DI-FMCFastADC-2</v>
      </c>
      <c r="E1547" s="57" t="str">
        <f>Def_Locais_Racks_Trechos!$A$5</f>
        <v>IA-03RaBPM</v>
      </c>
      <c r="F1547" s="58" t="str">
        <f t="array" ref="F1547">INDEX(Def_Locais_Racks_Trechos!$B$2:$B$1019, MATCH(E1547, Def_Locais_Racks_Trechos!$A$2:$A$1019, 0), 1)</f>
        <v>Sala Racks 3</v>
      </c>
      <c r="G1547" s="59"/>
      <c r="H1547" s="59"/>
      <c r="I1547" s="59"/>
      <c r="J1547" s="59"/>
      <c r="K1547" s="59"/>
      <c r="L1547" s="59"/>
      <c r="M1547" s="59"/>
      <c r="N1547" s="59"/>
      <c r="O1547" s="59"/>
    </row>
    <row r="1548" ht="15.75" customHeight="1">
      <c r="A1548" s="57" t="str">
        <f>Def_SecSub!$A$435</f>
        <v>SI-04SB</v>
      </c>
      <c r="B1548" s="57" t="str">
        <f>Def_Equipamentos!$C$12</f>
        <v>DI-FMCFastADC</v>
      </c>
      <c r="C1548" s="6">
        <v>1.0</v>
      </c>
      <c r="D1548" s="58" t="str">
        <f t="shared" si="1"/>
        <v>SI-04SB:DI-FMCFastADC-1</v>
      </c>
      <c r="E1548" s="57" t="str">
        <f>Def_Locais_Racks_Trechos!$A$6</f>
        <v>IA-04RaBPM</v>
      </c>
      <c r="F1548" s="58" t="str">
        <f t="array" ref="F1548">INDEX(Def_Locais_Racks_Trechos!$B$2:$B$1019, MATCH(E1548, Def_Locais_Racks_Trechos!$A$2:$A$1019, 0), 1)</f>
        <v>Sala Racks 4</v>
      </c>
      <c r="G1548" s="59"/>
      <c r="H1548" s="59"/>
      <c r="I1548" s="59"/>
      <c r="J1548" s="59"/>
      <c r="K1548" s="59"/>
      <c r="L1548" s="59"/>
      <c r="M1548" s="59"/>
      <c r="N1548" s="59"/>
      <c r="O1548" s="59"/>
    </row>
    <row r="1549" ht="15.75" customHeight="1">
      <c r="A1549" s="57" t="str">
        <f>Def_SecSub!$A$435</f>
        <v>SI-04SB</v>
      </c>
      <c r="B1549" s="57" t="str">
        <f>Def_Equipamentos!$C$12</f>
        <v>DI-FMCFastADC</v>
      </c>
      <c r="C1549" s="6">
        <v>2.0</v>
      </c>
      <c r="D1549" s="58" t="str">
        <f t="shared" si="1"/>
        <v>SI-04SB:DI-FMCFastADC-2</v>
      </c>
      <c r="E1549" s="57" t="str">
        <f>Def_Locais_Racks_Trechos!$A$6</f>
        <v>IA-04RaBPM</v>
      </c>
      <c r="F1549" s="58" t="str">
        <f t="array" ref="F1549">INDEX(Def_Locais_Racks_Trechos!$B$2:$B$1019, MATCH(E1549, Def_Locais_Racks_Trechos!$A$2:$A$1019, 0), 1)</f>
        <v>Sala Racks 4</v>
      </c>
      <c r="G1549" s="59"/>
      <c r="H1549" s="59"/>
      <c r="I1549" s="59"/>
      <c r="J1549" s="59"/>
      <c r="K1549" s="59"/>
      <c r="L1549" s="59"/>
      <c r="M1549" s="59"/>
      <c r="N1549" s="59"/>
      <c r="O1549" s="59"/>
    </row>
    <row r="1550" ht="15.75" customHeight="1">
      <c r="A1550" s="57" t="str">
        <f>Def_SecSub!$A$436</f>
        <v>SI-05SA</v>
      </c>
      <c r="B1550" s="57" t="str">
        <f>Def_Equipamentos!$C$12</f>
        <v>DI-FMCFastADC</v>
      </c>
      <c r="C1550" s="6">
        <v>1.0</v>
      </c>
      <c r="D1550" s="58" t="str">
        <f t="shared" si="1"/>
        <v>SI-05SA:DI-FMCFastADC-1</v>
      </c>
      <c r="E1550" s="57" t="str">
        <f>Def_Locais_Racks_Trechos!$A$7</f>
        <v>IA-05RaBPM</v>
      </c>
      <c r="F1550" s="58" t="str">
        <f t="array" ref="F1550">INDEX(Def_Locais_Racks_Trechos!$B$2:$B$1019, MATCH(E1550, Def_Locais_Racks_Trechos!$A$2:$A$1019, 0), 1)</f>
        <v>Sala Racks 5</v>
      </c>
      <c r="G1550" s="59"/>
      <c r="H1550" s="59"/>
      <c r="I1550" s="59"/>
      <c r="J1550" s="59"/>
      <c r="K1550" s="59"/>
      <c r="L1550" s="59"/>
      <c r="M1550" s="59"/>
      <c r="N1550" s="59"/>
      <c r="O1550" s="59"/>
    </row>
    <row r="1551" ht="15.75" customHeight="1">
      <c r="A1551" s="57" t="str">
        <f>Def_SecSub!$A$436</f>
        <v>SI-05SA</v>
      </c>
      <c r="B1551" s="57" t="str">
        <f>Def_Equipamentos!$C$12</f>
        <v>DI-FMCFastADC</v>
      </c>
      <c r="C1551" s="6">
        <v>2.0</v>
      </c>
      <c r="D1551" s="58" t="str">
        <f t="shared" si="1"/>
        <v>SI-05SA:DI-FMCFastADC-2</v>
      </c>
      <c r="E1551" s="57" t="str">
        <f>Def_Locais_Racks_Trechos!$A$7</f>
        <v>IA-05RaBPM</v>
      </c>
      <c r="F1551" s="58" t="str">
        <f t="array" ref="F1551">INDEX(Def_Locais_Racks_Trechos!$B$2:$B$1019, MATCH(E1551, Def_Locais_Racks_Trechos!$A$2:$A$1019, 0), 1)</f>
        <v>Sala Racks 5</v>
      </c>
      <c r="G1551" s="59"/>
      <c r="H1551" s="59"/>
      <c r="I1551" s="59"/>
      <c r="J1551" s="59"/>
      <c r="K1551" s="59"/>
      <c r="L1551" s="59"/>
      <c r="M1551" s="59"/>
      <c r="N1551" s="59"/>
      <c r="O1551" s="59"/>
    </row>
    <row r="1552" ht="15.75" customHeight="1">
      <c r="A1552" s="57" t="str">
        <f>Def_SecSub!$A$437</f>
        <v>SI-06SB</v>
      </c>
      <c r="B1552" s="57" t="str">
        <f>Def_Equipamentos!$C$12</f>
        <v>DI-FMCFastADC</v>
      </c>
      <c r="C1552" s="6">
        <v>1.0</v>
      </c>
      <c r="D1552" s="58" t="str">
        <f t="shared" si="1"/>
        <v>SI-06SB:DI-FMCFastADC-1</v>
      </c>
      <c r="E1552" s="57" t="str">
        <f>Def_Locais_Racks_Trechos!$A$8</f>
        <v>IA-06RaBPM</v>
      </c>
      <c r="F1552" s="58" t="str">
        <f t="array" ref="F1552">INDEX(Def_Locais_Racks_Trechos!$B$2:$B$1019, MATCH(E1552, Def_Locais_Racks_Trechos!$A$2:$A$1019, 0), 1)</f>
        <v>Sala Racks 6</v>
      </c>
      <c r="G1552" s="59"/>
      <c r="H1552" s="59"/>
      <c r="I1552" s="59"/>
      <c r="J1552" s="59"/>
      <c r="K1552" s="59"/>
      <c r="L1552" s="59"/>
      <c r="M1552" s="59"/>
      <c r="N1552" s="59"/>
      <c r="O1552" s="59"/>
    </row>
    <row r="1553" ht="15.75" customHeight="1">
      <c r="A1553" s="57" t="str">
        <f>Def_SecSub!$A$437</f>
        <v>SI-06SB</v>
      </c>
      <c r="B1553" s="57" t="str">
        <f>Def_Equipamentos!$C$12</f>
        <v>DI-FMCFastADC</v>
      </c>
      <c r="C1553" s="6">
        <v>2.0</v>
      </c>
      <c r="D1553" s="58" t="str">
        <f t="shared" si="1"/>
        <v>SI-06SB:DI-FMCFastADC-2</v>
      </c>
      <c r="E1553" s="57" t="str">
        <f>Def_Locais_Racks_Trechos!$A$8</f>
        <v>IA-06RaBPM</v>
      </c>
      <c r="F1553" s="58" t="str">
        <f t="array" ref="F1553">INDEX(Def_Locais_Racks_Trechos!$B$2:$B$1019, MATCH(E1553, Def_Locais_Racks_Trechos!$A$2:$A$1019, 0), 1)</f>
        <v>Sala Racks 6</v>
      </c>
      <c r="G1553" s="59"/>
      <c r="H1553" s="59"/>
      <c r="I1553" s="59"/>
      <c r="J1553" s="59"/>
      <c r="K1553" s="59"/>
      <c r="L1553" s="59"/>
      <c r="M1553" s="59"/>
      <c r="N1553" s="59"/>
      <c r="O1553" s="59"/>
    </row>
    <row r="1554" ht="15.75" customHeight="1">
      <c r="A1554" s="57" t="str">
        <f>Def_SecSub!$A$438</f>
        <v>SI-07SP</v>
      </c>
      <c r="B1554" s="57" t="str">
        <f>Def_Equipamentos!$C$12</f>
        <v>DI-FMCFastADC</v>
      </c>
      <c r="C1554" s="6">
        <v>1.0</v>
      </c>
      <c r="D1554" s="58" t="str">
        <f t="shared" si="1"/>
        <v>SI-07SP:DI-FMCFastADC-1</v>
      </c>
      <c r="E1554" s="57" t="str">
        <f>Def_Locais_Racks_Trechos!$A$9</f>
        <v>IA-07RaBPM</v>
      </c>
      <c r="F1554" s="58" t="str">
        <f t="array" ref="F1554">INDEX(Def_Locais_Racks_Trechos!$B$2:$B$1019, MATCH(E1554, Def_Locais_Racks_Trechos!$A$2:$A$1019, 0), 1)</f>
        <v>Sala Racks 7</v>
      </c>
      <c r="G1554" s="59"/>
      <c r="H1554" s="59"/>
      <c r="I1554" s="59"/>
      <c r="J1554" s="59"/>
      <c r="K1554" s="59"/>
      <c r="L1554" s="59"/>
      <c r="M1554" s="59"/>
      <c r="N1554" s="59"/>
      <c r="O1554" s="59"/>
    </row>
    <row r="1555" ht="15.75" customHeight="1">
      <c r="A1555" s="57" t="str">
        <f>Def_SecSub!$A$438</f>
        <v>SI-07SP</v>
      </c>
      <c r="B1555" s="57" t="str">
        <f>Def_Equipamentos!$C$12</f>
        <v>DI-FMCFastADC</v>
      </c>
      <c r="C1555" s="6">
        <v>2.0</v>
      </c>
      <c r="D1555" s="58" t="str">
        <f t="shared" si="1"/>
        <v>SI-07SP:DI-FMCFastADC-2</v>
      </c>
      <c r="E1555" s="57" t="str">
        <f>Def_Locais_Racks_Trechos!$A$9</f>
        <v>IA-07RaBPM</v>
      </c>
      <c r="F1555" s="58" t="str">
        <f t="array" ref="F1555">INDEX(Def_Locais_Racks_Trechos!$B$2:$B$1019, MATCH(E1555, Def_Locais_Racks_Trechos!$A$2:$A$1019, 0), 1)</f>
        <v>Sala Racks 7</v>
      </c>
      <c r="G1555" s="59"/>
      <c r="H1555" s="59"/>
      <c r="I1555" s="59"/>
      <c r="J1555" s="59"/>
      <c r="K1555" s="59"/>
      <c r="L1555" s="59"/>
      <c r="M1555" s="59"/>
      <c r="N1555" s="59"/>
      <c r="O1555" s="59"/>
    </row>
    <row r="1556" ht="15.75" customHeight="1">
      <c r="A1556" s="57" t="str">
        <f>Def_SecSub!$A$439</f>
        <v>SI-08SB</v>
      </c>
      <c r="B1556" s="57" t="str">
        <f>Def_Equipamentos!$C$12</f>
        <v>DI-FMCFastADC</v>
      </c>
      <c r="C1556" s="6">
        <v>1.0</v>
      </c>
      <c r="D1556" s="58" t="str">
        <f t="shared" si="1"/>
        <v>SI-08SB:DI-FMCFastADC-1</v>
      </c>
      <c r="E1556" s="57" t="str">
        <f>Def_Locais_Racks_Trechos!$A$10</f>
        <v>IA-08RaBPM</v>
      </c>
      <c r="F1556" s="58" t="str">
        <f t="array" ref="F1556">INDEX(Def_Locais_Racks_Trechos!$B$2:$B$1019, MATCH(E1556, Def_Locais_Racks_Trechos!$A$2:$A$1019, 0), 1)</f>
        <v>Sala Racks 8</v>
      </c>
      <c r="G1556" s="59"/>
      <c r="H1556" s="59"/>
      <c r="I1556" s="59"/>
      <c r="J1556" s="59"/>
      <c r="K1556" s="59"/>
      <c r="L1556" s="59"/>
      <c r="M1556" s="59"/>
      <c r="N1556" s="59"/>
      <c r="O1556" s="59"/>
    </row>
    <row r="1557" ht="15.75" customHeight="1">
      <c r="A1557" s="57" t="str">
        <f>Def_SecSub!$A$439</f>
        <v>SI-08SB</v>
      </c>
      <c r="B1557" s="57" t="str">
        <f>Def_Equipamentos!$C$12</f>
        <v>DI-FMCFastADC</v>
      </c>
      <c r="C1557" s="6">
        <v>2.0</v>
      </c>
      <c r="D1557" s="58" t="str">
        <f t="shared" si="1"/>
        <v>SI-08SB:DI-FMCFastADC-2</v>
      </c>
      <c r="E1557" s="57" t="str">
        <f>Def_Locais_Racks_Trechos!$A$10</f>
        <v>IA-08RaBPM</v>
      </c>
      <c r="F1557" s="58" t="str">
        <f t="array" ref="F1557">INDEX(Def_Locais_Racks_Trechos!$B$2:$B$1019, MATCH(E1557, Def_Locais_Racks_Trechos!$A$2:$A$1019, 0), 1)</f>
        <v>Sala Racks 8</v>
      </c>
      <c r="G1557" s="59"/>
      <c r="H1557" s="59"/>
      <c r="I1557" s="59"/>
      <c r="J1557" s="59"/>
      <c r="K1557" s="59"/>
      <c r="L1557" s="59"/>
      <c r="M1557" s="59"/>
      <c r="N1557" s="59"/>
      <c r="O1557" s="59"/>
    </row>
    <row r="1558" ht="15.75" customHeight="1">
      <c r="A1558" s="57" t="str">
        <f>Def_SecSub!$A$440</f>
        <v>SI-09SA</v>
      </c>
      <c r="B1558" s="57" t="str">
        <f>Def_Equipamentos!$C$12</f>
        <v>DI-FMCFastADC</v>
      </c>
      <c r="C1558" s="6">
        <v>1.0</v>
      </c>
      <c r="D1558" s="58" t="str">
        <f t="shared" si="1"/>
        <v>SI-09SA:DI-FMCFastADC-1</v>
      </c>
      <c r="E1558" s="57" t="str">
        <f>Def_Locais_Racks_Trechos!$A$11</f>
        <v>IA-09RaBPM</v>
      </c>
      <c r="F1558" s="58" t="str">
        <f t="array" ref="F1558">INDEX(Def_Locais_Racks_Trechos!$B$2:$B$1019, MATCH(E1558, Def_Locais_Racks_Trechos!$A$2:$A$1019, 0), 1)</f>
        <v>Sala Racks 9</v>
      </c>
      <c r="G1558" s="59"/>
      <c r="H1558" s="59"/>
      <c r="I1558" s="59"/>
      <c r="J1558" s="59"/>
      <c r="K1558" s="59"/>
      <c r="L1558" s="59"/>
      <c r="M1558" s="59"/>
      <c r="N1558" s="59"/>
      <c r="O1558" s="59"/>
    </row>
    <row r="1559" ht="15.75" customHeight="1">
      <c r="A1559" s="57" t="str">
        <f>Def_SecSub!$A$440</f>
        <v>SI-09SA</v>
      </c>
      <c r="B1559" s="57" t="str">
        <f>Def_Equipamentos!$C$12</f>
        <v>DI-FMCFastADC</v>
      </c>
      <c r="C1559" s="6">
        <v>2.0</v>
      </c>
      <c r="D1559" s="58" t="str">
        <f t="shared" si="1"/>
        <v>SI-09SA:DI-FMCFastADC-2</v>
      </c>
      <c r="E1559" s="57" t="str">
        <f>Def_Locais_Racks_Trechos!$A$11</f>
        <v>IA-09RaBPM</v>
      </c>
      <c r="F1559" s="58" t="str">
        <f t="array" ref="F1559">INDEX(Def_Locais_Racks_Trechos!$B$2:$B$1019, MATCH(E1559, Def_Locais_Racks_Trechos!$A$2:$A$1019, 0), 1)</f>
        <v>Sala Racks 9</v>
      </c>
      <c r="G1559" s="59"/>
      <c r="H1559" s="59"/>
      <c r="I1559" s="59"/>
      <c r="J1559" s="59"/>
      <c r="K1559" s="59"/>
      <c r="L1559" s="59"/>
      <c r="M1559" s="59"/>
      <c r="N1559" s="59"/>
      <c r="O1559" s="59"/>
    </row>
    <row r="1560" ht="15.75" customHeight="1">
      <c r="A1560" s="57" t="str">
        <f>Def_SecSub!$A$441</f>
        <v>SI-10SB</v>
      </c>
      <c r="B1560" s="57" t="str">
        <f>Def_Equipamentos!$C$12</f>
        <v>DI-FMCFastADC</v>
      </c>
      <c r="C1560" s="6">
        <v>1.0</v>
      </c>
      <c r="D1560" s="58" t="str">
        <f t="shared" si="1"/>
        <v>SI-10SB:DI-FMCFastADC-1</v>
      </c>
      <c r="E1560" s="57" t="str">
        <f>Def_Locais_Racks_Trechos!$A$12</f>
        <v>IA-10RaBPM</v>
      </c>
      <c r="F1560" s="58" t="str">
        <f t="array" ref="F1560">INDEX(Def_Locais_Racks_Trechos!$B$2:$B$1019, MATCH(E1560, Def_Locais_Racks_Trechos!$A$2:$A$1019, 0), 1)</f>
        <v>Sala Racks 10</v>
      </c>
      <c r="G1560" s="59"/>
      <c r="H1560" s="59"/>
      <c r="I1560" s="59"/>
      <c r="J1560" s="59"/>
      <c r="K1560" s="59"/>
      <c r="L1560" s="59"/>
      <c r="M1560" s="59"/>
      <c r="N1560" s="59"/>
      <c r="O1560" s="59"/>
    </row>
    <row r="1561" ht="15.75" customHeight="1">
      <c r="A1561" s="57" t="str">
        <f>Def_SecSub!$A$441</f>
        <v>SI-10SB</v>
      </c>
      <c r="B1561" s="57" t="str">
        <f>Def_Equipamentos!$C$12</f>
        <v>DI-FMCFastADC</v>
      </c>
      <c r="C1561" s="6">
        <v>2.0</v>
      </c>
      <c r="D1561" s="58" t="str">
        <f t="shared" si="1"/>
        <v>SI-10SB:DI-FMCFastADC-2</v>
      </c>
      <c r="E1561" s="57" t="str">
        <f>Def_Locais_Racks_Trechos!$A$12</f>
        <v>IA-10RaBPM</v>
      </c>
      <c r="F1561" s="58" t="str">
        <f t="array" ref="F1561">INDEX(Def_Locais_Racks_Trechos!$B$2:$B$1019, MATCH(E1561, Def_Locais_Racks_Trechos!$A$2:$A$1019, 0), 1)</f>
        <v>Sala Racks 10</v>
      </c>
      <c r="G1561" s="59"/>
      <c r="H1561" s="59"/>
      <c r="I1561" s="59"/>
      <c r="J1561" s="59"/>
      <c r="K1561" s="59"/>
      <c r="L1561" s="59"/>
      <c r="M1561" s="59"/>
      <c r="N1561" s="59"/>
      <c r="O1561" s="59"/>
    </row>
    <row r="1562" ht="15.75" customHeight="1">
      <c r="A1562" s="57" t="str">
        <f>Def_SecSub!$A$442</f>
        <v>SI-11SP</v>
      </c>
      <c r="B1562" s="57" t="str">
        <f>Def_Equipamentos!$C$12</f>
        <v>DI-FMCFastADC</v>
      </c>
      <c r="C1562" s="6">
        <v>1.0</v>
      </c>
      <c r="D1562" s="58" t="str">
        <f t="shared" si="1"/>
        <v>SI-11SP:DI-FMCFastADC-1</v>
      </c>
      <c r="E1562" s="57" t="str">
        <f>Def_Locais_Racks_Trechos!$A$13</f>
        <v>IA-11RaBPM</v>
      </c>
      <c r="F1562" s="58" t="str">
        <f t="array" ref="F1562">INDEX(Def_Locais_Racks_Trechos!$B$2:$B$1019, MATCH(E1562, Def_Locais_Racks_Trechos!$A$2:$A$1019, 0), 1)</f>
        <v>Sala Racks 11</v>
      </c>
      <c r="G1562" s="59"/>
      <c r="H1562" s="59"/>
      <c r="I1562" s="59"/>
      <c r="J1562" s="59"/>
      <c r="K1562" s="59"/>
      <c r="L1562" s="59"/>
      <c r="M1562" s="59"/>
      <c r="N1562" s="59"/>
      <c r="O1562" s="59"/>
    </row>
    <row r="1563" ht="15.75" customHeight="1">
      <c r="A1563" s="57" t="str">
        <f>Def_SecSub!$A$442</f>
        <v>SI-11SP</v>
      </c>
      <c r="B1563" s="57" t="str">
        <f>Def_Equipamentos!$C$12</f>
        <v>DI-FMCFastADC</v>
      </c>
      <c r="C1563" s="6">
        <v>2.0</v>
      </c>
      <c r="D1563" s="58" t="str">
        <f t="shared" si="1"/>
        <v>SI-11SP:DI-FMCFastADC-2</v>
      </c>
      <c r="E1563" s="57" t="str">
        <f>Def_Locais_Racks_Trechos!$A$13</f>
        <v>IA-11RaBPM</v>
      </c>
      <c r="F1563" s="58" t="str">
        <f t="array" ref="F1563">INDEX(Def_Locais_Racks_Trechos!$B$2:$B$1019, MATCH(E1563, Def_Locais_Racks_Trechos!$A$2:$A$1019, 0), 1)</f>
        <v>Sala Racks 11</v>
      </c>
      <c r="G1563" s="59"/>
      <c r="H1563" s="59"/>
      <c r="I1563" s="59"/>
      <c r="J1563" s="59"/>
      <c r="K1563" s="59"/>
      <c r="L1563" s="59"/>
      <c r="M1563" s="59"/>
      <c r="N1563" s="59"/>
      <c r="O1563" s="59"/>
    </row>
    <row r="1564" ht="15.75" customHeight="1">
      <c r="A1564" s="57" t="str">
        <f>Def_SecSub!$A$443</f>
        <v>SI-12SB</v>
      </c>
      <c r="B1564" s="57" t="str">
        <f>Def_Equipamentos!$C$12</f>
        <v>DI-FMCFastADC</v>
      </c>
      <c r="C1564" s="6">
        <v>1.0</v>
      </c>
      <c r="D1564" s="58" t="str">
        <f t="shared" si="1"/>
        <v>SI-12SB:DI-FMCFastADC-1</v>
      </c>
      <c r="E1564" s="57" t="str">
        <f>Def_Locais_Racks_Trechos!$A$14</f>
        <v>IA-12RaBPM</v>
      </c>
      <c r="F1564" s="58" t="str">
        <f t="array" ref="F1564">INDEX(Def_Locais_Racks_Trechos!$B$2:$B$1019, MATCH(E1564, Def_Locais_Racks_Trechos!$A$2:$A$1019, 0), 1)</f>
        <v>Sala Racks 12</v>
      </c>
      <c r="G1564" s="59"/>
      <c r="H1564" s="59"/>
      <c r="I1564" s="59"/>
      <c r="J1564" s="59"/>
      <c r="K1564" s="59"/>
      <c r="L1564" s="59"/>
      <c r="M1564" s="59"/>
      <c r="N1564" s="59"/>
      <c r="O1564" s="59"/>
    </row>
    <row r="1565" ht="15.75" customHeight="1">
      <c r="A1565" s="57" t="str">
        <f>Def_SecSub!$A$443</f>
        <v>SI-12SB</v>
      </c>
      <c r="B1565" s="57" t="str">
        <f>Def_Equipamentos!$C$12</f>
        <v>DI-FMCFastADC</v>
      </c>
      <c r="C1565" s="6">
        <v>2.0</v>
      </c>
      <c r="D1565" s="58" t="str">
        <f t="shared" si="1"/>
        <v>SI-12SB:DI-FMCFastADC-2</v>
      </c>
      <c r="E1565" s="57" t="str">
        <f>Def_Locais_Racks_Trechos!$A$14</f>
        <v>IA-12RaBPM</v>
      </c>
      <c r="F1565" s="58" t="str">
        <f t="array" ref="F1565">INDEX(Def_Locais_Racks_Trechos!$B$2:$B$1019, MATCH(E1565, Def_Locais_Racks_Trechos!$A$2:$A$1019, 0), 1)</f>
        <v>Sala Racks 12</v>
      </c>
      <c r="G1565" s="59"/>
      <c r="H1565" s="59"/>
      <c r="I1565" s="59"/>
      <c r="J1565" s="59"/>
      <c r="K1565" s="59"/>
      <c r="L1565" s="59"/>
      <c r="M1565" s="59"/>
      <c r="N1565" s="59"/>
      <c r="O1565" s="59"/>
    </row>
    <row r="1566" ht="15.75" customHeight="1">
      <c r="A1566" s="57" t="str">
        <f>Def_SecSub!$A$444</f>
        <v>SI-13SA</v>
      </c>
      <c r="B1566" s="57" t="str">
        <f>Def_Equipamentos!$C$12</f>
        <v>DI-FMCFastADC</v>
      </c>
      <c r="C1566" s="6">
        <v>1.0</v>
      </c>
      <c r="D1566" s="58" t="str">
        <f t="shared" si="1"/>
        <v>SI-13SA:DI-FMCFastADC-1</v>
      </c>
      <c r="E1566" s="57" t="str">
        <f>Def_Locais_Racks_Trechos!$A$15</f>
        <v>IA-13RaBPM</v>
      </c>
      <c r="F1566" s="58" t="str">
        <f t="array" ref="F1566">INDEX(Def_Locais_Racks_Trechos!$B$2:$B$1019, MATCH(E1566, Def_Locais_Racks_Trechos!$A$2:$A$1019, 0), 1)</f>
        <v>Sala Racks 13</v>
      </c>
      <c r="G1566" s="59"/>
      <c r="H1566" s="59"/>
      <c r="I1566" s="59"/>
      <c r="J1566" s="59"/>
      <c r="K1566" s="59"/>
      <c r="L1566" s="59"/>
      <c r="M1566" s="59"/>
      <c r="N1566" s="59"/>
      <c r="O1566" s="59"/>
    </row>
    <row r="1567" ht="15.75" customHeight="1">
      <c r="A1567" s="57" t="str">
        <f>Def_SecSub!$A$444</f>
        <v>SI-13SA</v>
      </c>
      <c r="B1567" s="57" t="str">
        <f>Def_Equipamentos!$C$12</f>
        <v>DI-FMCFastADC</v>
      </c>
      <c r="C1567" s="6">
        <v>2.0</v>
      </c>
      <c r="D1567" s="58" t="str">
        <f t="shared" si="1"/>
        <v>SI-13SA:DI-FMCFastADC-2</v>
      </c>
      <c r="E1567" s="57" t="str">
        <f>Def_Locais_Racks_Trechos!$A$15</f>
        <v>IA-13RaBPM</v>
      </c>
      <c r="F1567" s="58" t="str">
        <f t="array" ref="F1567">INDEX(Def_Locais_Racks_Trechos!$B$2:$B$1019, MATCH(E1567, Def_Locais_Racks_Trechos!$A$2:$A$1019, 0), 1)</f>
        <v>Sala Racks 13</v>
      </c>
      <c r="G1567" s="59"/>
      <c r="H1567" s="59"/>
      <c r="I1567" s="59"/>
      <c r="J1567" s="59"/>
      <c r="K1567" s="59"/>
      <c r="L1567" s="59"/>
      <c r="M1567" s="59"/>
      <c r="N1567" s="59"/>
      <c r="O1567" s="59"/>
    </row>
    <row r="1568" ht="15.75" customHeight="1">
      <c r="A1568" s="57" t="str">
        <f>Def_SecSub!$A$445</f>
        <v>SI-14SB</v>
      </c>
      <c r="B1568" s="57" t="str">
        <f>Def_Equipamentos!$C$12</f>
        <v>DI-FMCFastADC</v>
      </c>
      <c r="C1568" s="6">
        <v>1.0</v>
      </c>
      <c r="D1568" s="58" t="str">
        <f t="shared" si="1"/>
        <v>SI-14SB:DI-FMCFastADC-1</v>
      </c>
      <c r="E1568" s="57" t="str">
        <f>Def_Locais_Racks_Trechos!$A$16</f>
        <v>IA-14RaBPM</v>
      </c>
      <c r="F1568" s="58" t="str">
        <f t="array" ref="F1568">INDEX(Def_Locais_Racks_Trechos!$B$2:$B$1019, MATCH(E1568, Def_Locais_Racks_Trechos!$A$2:$A$1019, 0), 1)</f>
        <v>Sala Racks 14</v>
      </c>
      <c r="G1568" s="59"/>
      <c r="H1568" s="59"/>
      <c r="I1568" s="59"/>
      <c r="J1568" s="59"/>
      <c r="K1568" s="59"/>
      <c r="L1568" s="59"/>
      <c r="M1568" s="59"/>
      <c r="N1568" s="59"/>
      <c r="O1568" s="59"/>
    </row>
    <row r="1569" ht="15.75" customHeight="1">
      <c r="A1569" s="57" t="str">
        <f>Def_SecSub!$A$445</f>
        <v>SI-14SB</v>
      </c>
      <c r="B1569" s="57" t="str">
        <f>Def_Equipamentos!$C$12</f>
        <v>DI-FMCFastADC</v>
      </c>
      <c r="C1569" s="6">
        <v>2.0</v>
      </c>
      <c r="D1569" s="58" t="str">
        <f t="shared" si="1"/>
        <v>SI-14SB:DI-FMCFastADC-2</v>
      </c>
      <c r="E1569" s="57" t="str">
        <f>Def_Locais_Racks_Trechos!$A$16</f>
        <v>IA-14RaBPM</v>
      </c>
      <c r="F1569" s="58" t="str">
        <f t="array" ref="F1569">INDEX(Def_Locais_Racks_Trechos!$B$2:$B$1019, MATCH(E1569, Def_Locais_Racks_Trechos!$A$2:$A$1019, 0), 1)</f>
        <v>Sala Racks 14</v>
      </c>
      <c r="G1569" s="59"/>
      <c r="H1569" s="59"/>
      <c r="I1569" s="59"/>
      <c r="J1569" s="59"/>
      <c r="K1569" s="59"/>
      <c r="L1569" s="59"/>
      <c r="M1569" s="59"/>
      <c r="N1569" s="59"/>
      <c r="O1569" s="59"/>
    </row>
    <row r="1570" ht="15.75" customHeight="1">
      <c r="A1570" s="57" t="str">
        <f>Def_SecSub!$A$446</f>
        <v>SI-15SP</v>
      </c>
      <c r="B1570" s="57" t="str">
        <f>Def_Equipamentos!$C$12</f>
        <v>DI-FMCFastADC</v>
      </c>
      <c r="C1570" s="6">
        <v>1.0</v>
      </c>
      <c r="D1570" s="58" t="str">
        <f t="shared" si="1"/>
        <v>SI-15SP:DI-FMCFastADC-1</v>
      </c>
      <c r="E1570" s="57" t="str">
        <f>Def_Locais_Racks_Trechos!$A$17</f>
        <v>IA-15RaBPM</v>
      </c>
      <c r="F1570" s="58" t="str">
        <f t="array" ref="F1570">INDEX(Def_Locais_Racks_Trechos!$B$2:$B$1019, MATCH(E1570, Def_Locais_Racks_Trechos!$A$2:$A$1019, 0), 1)</f>
        <v>Sala Racks 15</v>
      </c>
      <c r="G1570" s="59"/>
      <c r="H1570" s="59"/>
      <c r="I1570" s="59"/>
      <c r="J1570" s="59"/>
      <c r="K1570" s="59"/>
      <c r="L1570" s="59"/>
      <c r="M1570" s="59"/>
      <c r="N1570" s="59"/>
      <c r="O1570" s="59"/>
    </row>
    <row r="1571" ht="15.75" customHeight="1">
      <c r="A1571" s="57" t="str">
        <f>Def_SecSub!$A$446</f>
        <v>SI-15SP</v>
      </c>
      <c r="B1571" s="57" t="str">
        <f>Def_Equipamentos!$C$12</f>
        <v>DI-FMCFastADC</v>
      </c>
      <c r="C1571" s="6">
        <v>2.0</v>
      </c>
      <c r="D1571" s="58" t="str">
        <f t="shared" si="1"/>
        <v>SI-15SP:DI-FMCFastADC-2</v>
      </c>
      <c r="E1571" s="57" t="str">
        <f>Def_Locais_Racks_Trechos!$A$17</f>
        <v>IA-15RaBPM</v>
      </c>
      <c r="F1571" s="58" t="str">
        <f t="array" ref="F1571">INDEX(Def_Locais_Racks_Trechos!$B$2:$B$1019, MATCH(E1571, Def_Locais_Racks_Trechos!$A$2:$A$1019, 0), 1)</f>
        <v>Sala Racks 15</v>
      </c>
      <c r="G1571" s="59"/>
      <c r="H1571" s="59"/>
      <c r="I1571" s="59"/>
      <c r="J1571" s="59"/>
      <c r="K1571" s="59"/>
      <c r="L1571" s="59"/>
      <c r="M1571" s="59"/>
      <c r="N1571" s="59"/>
      <c r="O1571" s="59"/>
    </row>
    <row r="1572" ht="15.75" customHeight="1">
      <c r="A1572" s="57" t="str">
        <f>Def_SecSub!$A$447</f>
        <v>SI-16SB</v>
      </c>
      <c r="B1572" s="57" t="str">
        <f>Def_Equipamentos!$C$12</f>
        <v>DI-FMCFastADC</v>
      </c>
      <c r="C1572" s="6">
        <v>1.0</v>
      </c>
      <c r="D1572" s="58" t="str">
        <f t="shared" si="1"/>
        <v>SI-16SB:DI-FMCFastADC-1</v>
      </c>
      <c r="E1572" s="57" t="str">
        <f>Def_Locais_Racks_Trechos!$A$18</f>
        <v>IA-16RaBPM</v>
      </c>
      <c r="F1572" s="58" t="str">
        <f t="array" ref="F1572">INDEX(Def_Locais_Racks_Trechos!$B$2:$B$1019, MATCH(E1572, Def_Locais_Racks_Trechos!$A$2:$A$1019, 0), 1)</f>
        <v>Sala Racks 16</v>
      </c>
      <c r="G1572" s="59"/>
      <c r="H1572" s="59"/>
      <c r="I1572" s="59"/>
      <c r="J1572" s="59"/>
      <c r="K1572" s="59"/>
      <c r="L1572" s="59"/>
      <c r="M1572" s="59"/>
      <c r="N1572" s="59"/>
      <c r="O1572" s="59"/>
    </row>
    <row r="1573" ht="15.75" customHeight="1">
      <c r="A1573" s="57" t="str">
        <f>Def_SecSub!$A$447</f>
        <v>SI-16SB</v>
      </c>
      <c r="B1573" s="57" t="str">
        <f>Def_Equipamentos!$C$12</f>
        <v>DI-FMCFastADC</v>
      </c>
      <c r="C1573" s="6">
        <v>2.0</v>
      </c>
      <c r="D1573" s="58" t="str">
        <f t="shared" si="1"/>
        <v>SI-16SB:DI-FMCFastADC-2</v>
      </c>
      <c r="E1573" s="57" t="str">
        <f>Def_Locais_Racks_Trechos!$A$18</f>
        <v>IA-16RaBPM</v>
      </c>
      <c r="F1573" s="58" t="str">
        <f t="array" ref="F1573">INDEX(Def_Locais_Racks_Trechos!$B$2:$B$1019, MATCH(E1573, Def_Locais_Racks_Trechos!$A$2:$A$1019, 0), 1)</f>
        <v>Sala Racks 16</v>
      </c>
      <c r="G1573" s="59"/>
      <c r="H1573" s="59"/>
      <c r="I1573" s="59"/>
      <c r="J1573" s="59"/>
      <c r="K1573" s="59"/>
      <c r="L1573" s="59"/>
      <c r="M1573" s="59"/>
      <c r="N1573" s="59"/>
      <c r="O1573" s="59"/>
    </row>
    <row r="1574" ht="15.75" customHeight="1">
      <c r="A1574" s="57" t="str">
        <f>Def_SecSub!$A$448</f>
        <v>SI-17SA</v>
      </c>
      <c r="B1574" s="57" t="str">
        <f>Def_Equipamentos!$C$12</f>
        <v>DI-FMCFastADC</v>
      </c>
      <c r="C1574" s="6">
        <v>1.0</v>
      </c>
      <c r="D1574" s="58" t="str">
        <f t="shared" si="1"/>
        <v>SI-17SA:DI-FMCFastADC-1</v>
      </c>
      <c r="E1574" s="57" t="str">
        <f>Def_Locais_Racks_Trechos!$A$19</f>
        <v>IA-17RaBPM</v>
      </c>
      <c r="F1574" s="58" t="str">
        <f t="array" ref="F1574">INDEX(Def_Locais_Racks_Trechos!$B$2:$B$1019, MATCH(E1574, Def_Locais_Racks_Trechos!$A$2:$A$1019, 0), 1)</f>
        <v>Sala Racks 17</v>
      </c>
      <c r="G1574" s="59"/>
      <c r="H1574" s="59"/>
      <c r="I1574" s="59"/>
      <c r="J1574" s="59"/>
      <c r="K1574" s="59"/>
      <c r="L1574" s="59"/>
      <c r="M1574" s="59"/>
      <c r="N1574" s="59"/>
      <c r="O1574" s="59"/>
    </row>
    <row r="1575" ht="15.75" customHeight="1">
      <c r="A1575" s="57" t="str">
        <f>Def_SecSub!$A$448</f>
        <v>SI-17SA</v>
      </c>
      <c r="B1575" s="57" t="str">
        <f>Def_Equipamentos!$C$12</f>
        <v>DI-FMCFastADC</v>
      </c>
      <c r="C1575" s="6">
        <v>2.0</v>
      </c>
      <c r="D1575" s="58" t="str">
        <f t="shared" si="1"/>
        <v>SI-17SA:DI-FMCFastADC-2</v>
      </c>
      <c r="E1575" s="57" t="str">
        <f>Def_Locais_Racks_Trechos!$A$19</f>
        <v>IA-17RaBPM</v>
      </c>
      <c r="F1575" s="58" t="str">
        <f t="array" ref="F1575">INDEX(Def_Locais_Racks_Trechos!$B$2:$B$1019, MATCH(E1575, Def_Locais_Racks_Trechos!$A$2:$A$1019, 0), 1)</f>
        <v>Sala Racks 17</v>
      </c>
      <c r="G1575" s="59"/>
      <c r="H1575" s="59"/>
      <c r="I1575" s="59"/>
      <c r="J1575" s="59"/>
      <c r="K1575" s="59"/>
      <c r="L1575" s="59"/>
      <c r="M1575" s="59"/>
      <c r="N1575" s="59"/>
      <c r="O1575" s="59"/>
    </row>
    <row r="1576" ht="15.75" customHeight="1">
      <c r="A1576" s="57" t="str">
        <f>Def_SecSub!$A$449</f>
        <v>SI-18SB</v>
      </c>
      <c r="B1576" s="57" t="str">
        <f>Def_Equipamentos!$C$12</f>
        <v>DI-FMCFastADC</v>
      </c>
      <c r="C1576" s="6">
        <v>1.0</v>
      </c>
      <c r="D1576" s="58" t="str">
        <f t="shared" si="1"/>
        <v>SI-18SB:DI-FMCFastADC-1</v>
      </c>
      <c r="E1576" s="57" t="str">
        <f>Def_Locais_Racks_Trechos!$A$20</f>
        <v>IA-18RaBPM</v>
      </c>
      <c r="F1576" s="58" t="str">
        <f t="array" ref="F1576">INDEX(Def_Locais_Racks_Trechos!$B$2:$B$1019, MATCH(E1576, Def_Locais_Racks_Trechos!$A$2:$A$1019, 0), 1)</f>
        <v>Sala Racks 18 parte 1</v>
      </c>
      <c r="G1576" s="59"/>
      <c r="H1576" s="59"/>
      <c r="I1576" s="59"/>
      <c r="J1576" s="59"/>
      <c r="K1576" s="59"/>
      <c r="L1576" s="59"/>
      <c r="M1576" s="59"/>
      <c r="N1576" s="59"/>
      <c r="O1576" s="59"/>
    </row>
    <row r="1577" ht="15.75" customHeight="1">
      <c r="A1577" s="57" t="str">
        <f>Def_SecSub!$A$449</f>
        <v>SI-18SB</v>
      </c>
      <c r="B1577" s="57" t="str">
        <f>Def_Equipamentos!$C$12</f>
        <v>DI-FMCFastADC</v>
      </c>
      <c r="C1577" s="6">
        <v>2.0</v>
      </c>
      <c r="D1577" s="58" t="str">
        <f t="shared" si="1"/>
        <v>SI-18SB:DI-FMCFastADC-2</v>
      </c>
      <c r="E1577" s="57" t="str">
        <f>Def_Locais_Racks_Trechos!$A$20</f>
        <v>IA-18RaBPM</v>
      </c>
      <c r="F1577" s="58" t="str">
        <f t="array" ref="F1577">INDEX(Def_Locais_Racks_Trechos!$B$2:$B$1019, MATCH(E1577, Def_Locais_Racks_Trechos!$A$2:$A$1019, 0), 1)</f>
        <v>Sala Racks 18 parte 1</v>
      </c>
      <c r="G1577" s="59"/>
      <c r="H1577" s="59"/>
      <c r="I1577" s="59"/>
      <c r="J1577" s="59"/>
      <c r="K1577" s="59"/>
      <c r="L1577" s="59"/>
      <c r="M1577" s="59"/>
      <c r="N1577" s="59"/>
      <c r="O1577" s="59"/>
    </row>
    <row r="1578" ht="15.75" customHeight="1">
      <c r="A1578" s="57" t="str">
        <f>Def_SecSub!$A$450</f>
        <v>SI-19SP</v>
      </c>
      <c r="B1578" s="57" t="str">
        <f>Def_Equipamentos!$C$12</f>
        <v>DI-FMCFastADC</v>
      </c>
      <c r="C1578" s="6">
        <v>1.0</v>
      </c>
      <c r="D1578" s="58" t="str">
        <f t="shared" si="1"/>
        <v>SI-19SP:DI-FMCFastADC-1</v>
      </c>
      <c r="E1578" s="57" t="str">
        <f>Def_Locais_Racks_Trechos!$A$21</f>
        <v>IA-19RaBPM</v>
      </c>
      <c r="F1578" s="58" t="str">
        <f t="array" ref="F1578">INDEX(Def_Locais_Racks_Trechos!$B$2:$B$1019, MATCH(E1578, Def_Locais_Racks_Trechos!$A$2:$A$1019, 0), 1)</f>
        <v>Sala Racks 18 parte 2</v>
      </c>
      <c r="G1578" s="59"/>
      <c r="H1578" s="59"/>
      <c r="I1578" s="59"/>
      <c r="J1578" s="59"/>
      <c r="K1578" s="59"/>
      <c r="L1578" s="59"/>
      <c r="M1578" s="59"/>
      <c r="N1578" s="59"/>
      <c r="O1578" s="59"/>
    </row>
    <row r="1579" ht="15.75" customHeight="1">
      <c r="A1579" s="57" t="str">
        <f>Def_SecSub!$A$450</f>
        <v>SI-19SP</v>
      </c>
      <c r="B1579" s="57" t="str">
        <f>Def_Equipamentos!$C$12</f>
        <v>DI-FMCFastADC</v>
      </c>
      <c r="C1579" s="6">
        <v>2.0</v>
      </c>
      <c r="D1579" s="58" t="str">
        <f t="shared" si="1"/>
        <v>SI-19SP:DI-FMCFastADC-2</v>
      </c>
      <c r="E1579" s="57" t="str">
        <f>Def_Locais_Racks_Trechos!$A$21</f>
        <v>IA-19RaBPM</v>
      </c>
      <c r="F1579" s="58" t="str">
        <f t="array" ref="F1579">INDEX(Def_Locais_Racks_Trechos!$B$2:$B$1019, MATCH(E1579, Def_Locais_Racks_Trechos!$A$2:$A$1019, 0), 1)</f>
        <v>Sala Racks 18 parte 2</v>
      </c>
      <c r="G1579" s="59"/>
      <c r="H1579" s="59"/>
      <c r="I1579" s="59"/>
      <c r="J1579" s="59"/>
      <c r="K1579" s="59"/>
      <c r="L1579" s="59"/>
      <c r="M1579" s="59"/>
      <c r="N1579" s="59"/>
      <c r="O1579" s="59"/>
    </row>
    <row r="1580" ht="15.75" customHeight="1">
      <c r="A1580" s="57" t="str">
        <f>Def_SecSub!$A$451</f>
        <v>SI-20SB</v>
      </c>
      <c r="B1580" s="57" t="str">
        <f>Def_Equipamentos!$C$12</f>
        <v>DI-FMCFastADC</v>
      </c>
      <c r="C1580" s="6">
        <v>1.0</v>
      </c>
      <c r="D1580" s="58" t="str">
        <f t="shared" si="1"/>
        <v>SI-20SB:DI-FMCFastADC-1</v>
      </c>
      <c r="E1580" s="57" t="str">
        <f>Def_Locais_Racks_Trechos!$A$22</f>
        <v>IA-20RaBPM</v>
      </c>
      <c r="F1580" s="58" t="str">
        <f t="array" ref="F1580">INDEX(Def_Locais_Racks_Trechos!$B$2:$B$1019, MATCH(E1580, Def_Locais_Racks_Trechos!$A$2:$A$1019, 0), 1)</f>
        <v>Sala Racks 19&amp;20</v>
      </c>
      <c r="G1580" s="59"/>
      <c r="H1580" s="59"/>
      <c r="I1580" s="59"/>
      <c r="J1580" s="59"/>
      <c r="K1580" s="59"/>
      <c r="L1580" s="59"/>
      <c r="M1580" s="59"/>
      <c r="N1580" s="59"/>
      <c r="O1580" s="59"/>
    </row>
    <row r="1581" ht="15.75" customHeight="1">
      <c r="A1581" s="57" t="str">
        <f>Def_SecSub!$A$451</f>
        <v>SI-20SB</v>
      </c>
      <c r="B1581" s="57" t="str">
        <f>Def_Equipamentos!$C$12</f>
        <v>DI-FMCFastADC</v>
      </c>
      <c r="C1581" s="6">
        <v>2.0</v>
      </c>
      <c r="D1581" s="58" t="str">
        <f t="shared" si="1"/>
        <v>SI-20SB:DI-FMCFastADC-2</v>
      </c>
      <c r="E1581" s="57" t="str">
        <f>Def_Locais_Racks_Trechos!$A$22</f>
        <v>IA-20RaBPM</v>
      </c>
      <c r="F1581" s="58" t="str">
        <f t="array" ref="F1581">INDEX(Def_Locais_Racks_Trechos!$B$2:$B$1019, MATCH(E1581, Def_Locais_Racks_Trechos!$A$2:$A$1019, 0), 1)</f>
        <v>Sala Racks 19&amp;20</v>
      </c>
      <c r="G1581" s="59"/>
      <c r="H1581" s="59"/>
      <c r="I1581" s="59"/>
      <c r="J1581" s="59"/>
      <c r="K1581" s="59"/>
      <c r="L1581" s="59"/>
      <c r="M1581" s="59"/>
      <c r="N1581" s="59"/>
      <c r="O1581" s="59"/>
    </row>
    <row r="1582" ht="15.75" customHeight="1">
      <c r="A1582" s="57" t="str">
        <f>Def_SecSub!$A$452</f>
        <v>SI-01SAFE</v>
      </c>
      <c r="B1582" s="57" t="str">
        <f>Def_Equipamentos!$C$13</f>
        <v>DI-FMCPicoAmm</v>
      </c>
      <c r="C1582" s="6">
        <v>1.0</v>
      </c>
      <c r="D1582" s="58" t="str">
        <f t="shared" si="1"/>
        <v>SI-01SAFE:DI-FMCPicoAmm-1</v>
      </c>
      <c r="E1582" s="57" t="str">
        <f>Def_Locais_Racks_Trechos!$A$3</f>
        <v>IA-01RaBPM</v>
      </c>
      <c r="F1582" s="58" t="str">
        <f t="array" ref="F1582">INDEX(Def_Locais_Racks_Trechos!$B$2:$B$1019, MATCH(E1582, Def_Locais_Racks_Trechos!$A$2:$A$1019, 0), 1)</f>
        <v>Sala Racks 1</v>
      </c>
      <c r="G1582" s="59"/>
      <c r="H1582" s="59"/>
      <c r="I1582" s="59"/>
      <c r="J1582" s="59"/>
      <c r="K1582" s="59"/>
      <c r="L1582" s="59"/>
      <c r="M1582" s="59"/>
      <c r="N1582" s="59"/>
      <c r="O1582" s="59"/>
    </row>
    <row r="1583" ht="15.75" customHeight="1">
      <c r="A1583" s="57" t="str">
        <f>Def_SecSub!$A$452</f>
        <v>SI-01SAFE</v>
      </c>
      <c r="B1583" s="57" t="str">
        <f>Def_Equipamentos!$C$13</f>
        <v>DI-FMCPicoAmm</v>
      </c>
      <c r="C1583" s="6">
        <v>2.0</v>
      </c>
      <c r="D1583" s="58" t="str">
        <f t="shared" si="1"/>
        <v>SI-01SAFE:DI-FMCPicoAmm-2</v>
      </c>
      <c r="E1583" s="57" t="str">
        <f>Def_Locais_Racks_Trechos!$A$3</f>
        <v>IA-01RaBPM</v>
      </c>
      <c r="F1583" s="58" t="str">
        <f t="array" ref="F1583">INDEX(Def_Locais_Racks_Trechos!$B$2:$B$1019, MATCH(E1583, Def_Locais_Racks_Trechos!$A$2:$A$1019, 0), 1)</f>
        <v>Sala Racks 1</v>
      </c>
      <c r="G1583" s="59"/>
      <c r="H1583" s="59"/>
      <c r="I1583" s="59"/>
      <c r="J1583" s="59"/>
      <c r="K1583" s="59"/>
      <c r="L1583" s="59"/>
      <c r="M1583" s="59"/>
      <c r="N1583" s="59"/>
      <c r="O1583" s="59"/>
    </row>
    <row r="1584" ht="15.75" customHeight="1">
      <c r="A1584" s="57" t="str">
        <f>Def_SecSub!$A$453</f>
        <v>SI-02SBFE</v>
      </c>
      <c r="B1584" s="57" t="str">
        <f>Def_Equipamentos!$C$13</f>
        <v>DI-FMCPicoAmm</v>
      </c>
      <c r="C1584" s="6">
        <v>1.0</v>
      </c>
      <c r="D1584" s="58" t="str">
        <f t="shared" si="1"/>
        <v>SI-02SBFE:DI-FMCPicoAmm-1</v>
      </c>
      <c r="E1584" s="57" t="str">
        <f>Def_Locais_Racks_Trechos!$A$4</f>
        <v>IA-02RaBPM</v>
      </c>
      <c r="F1584" s="58" t="str">
        <f t="array" ref="F1584">INDEX(Def_Locais_Racks_Trechos!$B$2:$B$1019, MATCH(E1584, Def_Locais_Racks_Trechos!$A$2:$A$1019, 0), 1)</f>
        <v>Sala Racks 2</v>
      </c>
      <c r="G1584" s="59"/>
      <c r="H1584" s="59"/>
      <c r="I1584" s="59"/>
      <c r="J1584" s="59"/>
      <c r="K1584" s="59"/>
      <c r="L1584" s="59"/>
      <c r="M1584" s="59"/>
      <c r="N1584" s="59"/>
      <c r="O1584" s="59"/>
    </row>
    <row r="1585" ht="15.75" customHeight="1">
      <c r="A1585" s="57" t="str">
        <f>Def_SecSub!$A$453</f>
        <v>SI-02SBFE</v>
      </c>
      <c r="B1585" s="57" t="str">
        <f>Def_Equipamentos!$C$13</f>
        <v>DI-FMCPicoAmm</v>
      </c>
      <c r="C1585" s="6">
        <v>2.0</v>
      </c>
      <c r="D1585" s="58" t="str">
        <f t="shared" si="1"/>
        <v>SI-02SBFE:DI-FMCPicoAmm-2</v>
      </c>
      <c r="E1585" s="57" t="str">
        <f>Def_Locais_Racks_Trechos!$A$4</f>
        <v>IA-02RaBPM</v>
      </c>
      <c r="F1585" s="58" t="str">
        <f t="array" ref="F1585">INDEX(Def_Locais_Racks_Trechos!$B$2:$B$1019, MATCH(E1585, Def_Locais_Racks_Trechos!$A$2:$A$1019, 0), 1)</f>
        <v>Sala Racks 2</v>
      </c>
      <c r="G1585" s="59"/>
      <c r="H1585" s="59"/>
      <c r="I1585" s="59"/>
      <c r="J1585" s="59"/>
      <c r="K1585" s="59"/>
      <c r="L1585" s="59"/>
      <c r="M1585" s="59"/>
      <c r="N1585" s="59"/>
      <c r="O1585" s="59"/>
    </row>
    <row r="1586" ht="15.75" customHeight="1">
      <c r="A1586" s="57" t="str">
        <f>Def_SecSub!$A$454</f>
        <v>SI-03SPFE</v>
      </c>
      <c r="B1586" s="57" t="str">
        <f>Def_Equipamentos!$C$13</f>
        <v>DI-FMCPicoAmm</v>
      </c>
      <c r="C1586" s="6">
        <v>1.0</v>
      </c>
      <c r="D1586" s="58" t="str">
        <f t="shared" si="1"/>
        <v>SI-03SPFE:DI-FMCPicoAmm-1</v>
      </c>
      <c r="E1586" s="57" t="str">
        <f>Def_Locais_Racks_Trechos!$A$5</f>
        <v>IA-03RaBPM</v>
      </c>
      <c r="F1586" s="58" t="str">
        <f t="array" ref="F1586">INDEX(Def_Locais_Racks_Trechos!$B$2:$B$1019, MATCH(E1586, Def_Locais_Racks_Trechos!$A$2:$A$1019, 0), 1)</f>
        <v>Sala Racks 3</v>
      </c>
      <c r="G1586" s="59"/>
      <c r="H1586" s="59"/>
      <c r="I1586" s="59"/>
      <c r="J1586" s="59"/>
      <c r="K1586" s="59"/>
      <c r="L1586" s="59"/>
      <c r="M1586" s="59"/>
      <c r="N1586" s="59"/>
      <c r="O1586" s="59"/>
    </row>
    <row r="1587" ht="15.75" customHeight="1">
      <c r="A1587" s="57" t="str">
        <f>Def_SecSub!$A$454</f>
        <v>SI-03SPFE</v>
      </c>
      <c r="B1587" s="57" t="str">
        <f>Def_Equipamentos!$C$13</f>
        <v>DI-FMCPicoAmm</v>
      </c>
      <c r="C1587" s="6">
        <v>2.0</v>
      </c>
      <c r="D1587" s="58" t="str">
        <f t="shared" si="1"/>
        <v>SI-03SPFE:DI-FMCPicoAmm-2</v>
      </c>
      <c r="E1587" s="57" t="str">
        <f>Def_Locais_Racks_Trechos!$A$5</f>
        <v>IA-03RaBPM</v>
      </c>
      <c r="F1587" s="58" t="str">
        <f t="array" ref="F1587">INDEX(Def_Locais_Racks_Trechos!$B$2:$B$1019, MATCH(E1587, Def_Locais_Racks_Trechos!$A$2:$A$1019, 0), 1)</f>
        <v>Sala Racks 3</v>
      </c>
      <c r="G1587" s="59"/>
      <c r="H1587" s="59"/>
      <c r="I1587" s="59"/>
      <c r="J1587" s="59"/>
      <c r="K1587" s="59"/>
      <c r="L1587" s="59"/>
      <c r="M1587" s="59"/>
      <c r="N1587" s="59"/>
      <c r="O1587" s="59"/>
    </row>
    <row r="1588" ht="15.75" customHeight="1">
      <c r="A1588" s="57" t="str">
        <f>Def_SecSub!$A$455</f>
        <v>SI-04SBFE</v>
      </c>
      <c r="B1588" s="57" t="str">
        <f>Def_Equipamentos!$C$13</f>
        <v>DI-FMCPicoAmm</v>
      </c>
      <c r="C1588" s="6">
        <v>1.0</v>
      </c>
      <c r="D1588" s="58" t="str">
        <f t="shared" si="1"/>
        <v>SI-04SBFE:DI-FMCPicoAmm-1</v>
      </c>
      <c r="E1588" s="57" t="str">
        <f>Def_Locais_Racks_Trechos!$A$6</f>
        <v>IA-04RaBPM</v>
      </c>
      <c r="F1588" s="58" t="str">
        <f t="array" ref="F1588">INDEX(Def_Locais_Racks_Trechos!$B$2:$B$1019, MATCH(E1588, Def_Locais_Racks_Trechos!$A$2:$A$1019, 0), 1)</f>
        <v>Sala Racks 4</v>
      </c>
      <c r="G1588" s="59"/>
      <c r="H1588" s="59"/>
      <c r="I1588" s="59"/>
      <c r="J1588" s="59"/>
      <c r="K1588" s="59"/>
      <c r="L1588" s="59"/>
      <c r="M1588" s="59"/>
      <c r="N1588" s="59"/>
      <c r="O1588" s="59"/>
    </row>
    <row r="1589" ht="15.75" customHeight="1">
      <c r="A1589" s="57" t="str">
        <f>Def_SecSub!$A$455</f>
        <v>SI-04SBFE</v>
      </c>
      <c r="B1589" s="57" t="str">
        <f>Def_Equipamentos!$C$13</f>
        <v>DI-FMCPicoAmm</v>
      </c>
      <c r="C1589" s="6">
        <v>2.0</v>
      </c>
      <c r="D1589" s="58" t="str">
        <f t="shared" si="1"/>
        <v>SI-04SBFE:DI-FMCPicoAmm-2</v>
      </c>
      <c r="E1589" s="57" t="str">
        <f>Def_Locais_Racks_Trechos!$A$6</f>
        <v>IA-04RaBPM</v>
      </c>
      <c r="F1589" s="58" t="str">
        <f t="array" ref="F1589">INDEX(Def_Locais_Racks_Trechos!$B$2:$B$1019, MATCH(E1589, Def_Locais_Racks_Trechos!$A$2:$A$1019, 0), 1)</f>
        <v>Sala Racks 4</v>
      </c>
      <c r="G1589" s="59"/>
      <c r="H1589" s="59"/>
      <c r="I1589" s="59"/>
      <c r="J1589" s="59"/>
      <c r="K1589" s="59"/>
      <c r="L1589" s="59"/>
      <c r="M1589" s="59"/>
      <c r="N1589" s="59"/>
      <c r="O1589" s="59"/>
    </row>
    <row r="1590" ht="15.75" customHeight="1">
      <c r="A1590" s="57" t="str">
        <f>Def_SecSub!$A$456</f>
        <v>SI-05SAFE</v>
      </c>
      <c r="B1590" s="57" t="str">
        <f>Def_Equipamentos!$C$13</f>
        <v>DI-FMCPicoAmm</v>
      </c>
      <c r="C1590" s="6">
        <v>1.0</v>
      </c>
      <c r="D1590" s="58" t="str">
        <f t="shared" si="1"/>
        <v>SI-05SAFE:DI-FMCPicoAmm-1</v>
      </c>
      <c r="E1590" s="57" t="str">
        <f>Def_Locais_Racks_Trechos!$A$7</f>
        <v>IA-05RaBPM</v>
      </c>
      <c r="F1590" s="58" t="str">
        <f t="array" ref="F1590">INDEX(Def_Locais_Racks_Trechos!$B$2:$B$1019, MATCH(E1590, Def_Locais_Racks_Trechos!$A$2:$A$1019, 0), 1)</f>
        <v>Sala Racks 5</v>
      </c>
      <c r="G1590" s="59"/>
      <c r="H1590" s="59"/>
      <c r="I1590" s="59"/>
      <c r="J1590" s="59"/>
      <c r="K1590" s="59"/>
      <c r="L1590" s="59"/>
      <c r="M1590" s="59"/>
      <c r="N1590" s="59"/>
      <c r="O1590" s="59"/>
    </row>
    <row r="1591" ht="15.75" customHeight="1">
      <c r="A1591" s="57" t="str">
        <f>Def_SecSub!$A$456</f>
        <v>SI-05SAFE</v>
      </c>
      <c r="B1591" s="57" t="str">
        <f>Def_Equipamentos!$C$13</f>
        <v>DI-FMCPicoAmm</v>
      </c>
      <c r="C1591" s="6">
        <v>2.0</v>
      </c>
      <c r="D1591" s="58" t="str">
        <f t="shared" si="1"/>
        <v>SI-05SAFE:DI-FMCPicoAmm-2</v>
      </c>
      <c r="E1591" s="57" t="str">
        <f>Def_Locais_Racks_Trechos!$A$7</f>
        <v>IA-05RaBPM</v>
      </c>
      <c r="F1591" s="58" t="str">
        <f t="array" ref="F1591">INDEX(Def_Locais_Racks_Trechos!$B$2:$B$1019, MATCH(E1591, Def_Locais_Racks_Trechos!$A$2:$A$1019, 0), 1)</f>
        <v>Sala Racks 5</v>
      </c>
      <c r="G1591" s="59"/>
      <c r="H1591" s="59"/>
      <c r="I1591" s="59"/>
      <c r="J1591" s="59"/>
      <c r="K1591" s="59"/>
      <c r="L1591" s="59"/>
      <c r="M1591" s="59"/>
      <c r="N1591" s="59"/>
      <c r="O1591" s="59"/>
    </row>
    <row r="1592" ht="15.75" customHeight="1">
      <c r="A1592" s="57" t="str">
        <f>Def_SecSub!$A$457</f>
        <v>SI-06SBFE</v>
      </c>
      <c r="B1592" s="57" t="str">
        <f>Def_Equipamentos!$C$13</f>
        <v>DI-FMCPicoAmm</v>
      </c>
      <c r="C1592" s="6">
        <v>1.0</v>
      </c>
      <c r="D1592" s="58" t="str">
        <f t="shared" si="1"/>
        <v>SI-06SBFE:DI-FMCPicoAmm-1</v>
      </c>
      <c r="E1592" s="57" t="str">
        <f>Def_Locais_Racks_Trechos!$A$8</f>
        <v>IA-06RaBPM</v>
      </c>
      <c r="F1592" s="58" t="str">
        <f t="array" ref="F1592">INDEX(Def_Locais_Racks_Trechos!$B$2:$B$1019, MATCH(E1592, Def_Locais_Racks_Trechos!$A$2:$A$1019, 0), 1)</f>
        <v>Sala Racks 6</v>
      </c>
      <c r="G1592" s="59"/>
      <c r="H1592" s="59"/>
      <c r="I1592" s="59"/>
      <c r="J1592" s="59"/>
      <c r="K1592" s="59"/>
      <c r="L1592" s="59"/>
      <c r="M1592" s="59"/>
      <c r="N1592" s="59"/>
      <c r="O1592" s="59"/>
    </row>
    <row r="1593" ht="15.75" customHeight="1">
      <c r="A1593" s="57" t="str">
        <f>Def_SecSub!$A$457</f>
        <v>SI-06SBFE</v>
      </c>
      <c r="B1593" s="57" t="str">
        <f>Def_Equipamentos!$C$13</f>
        <v>DI-FMCPicoAmm</v>
      </c>
      <c r="C1593" s="6">
        <v>2.0</v>
      </c>
      <c r="D1593" s="58" t="str">
        <f t="shared" si="1"/>
        <v>SI-06SBFE:DI-FMCPicoAmm-2</v>
      </c>
      <c r="E1593" s="57" t="str">
        <f>Def_Locais_Racks_Trechos!$A$8</f>
        <v>IA-06RaBPM</v>
      </c>
      <c r="F1593" s="58" t="str">
        <f t="array" ref="F1593">INDEX(Def_Locais_Racks_Trechos!$B$2:$B$1019, MATCH(E1593, Def_Locais_Racks_Trechos!$A$2:$A$1019, 0), 1)</f>
        <v>Sala Racks 6</v>
      </c>
      <c r="G1593" s="59"/>
      <c r="H1593" s="59"/>
      <c r="I1593" s="59"/>
      <c r="J1593" s="59"/>
      <c r="K1593" s="59"/>
      <c r="L1593" s="59"/>
      <c r="M1593" s="59"/>
      <c r="N1593" s="59"/>
      <c r="O1593" s="59"/>
    </row>
    <row r="1594" ht="15.75" customHeight="1">
      <c r="A1594" s="57" t="str">
        <f>Def_SecSub!$A$458</f>
        <v>SI-07SPFE</v>
      </c>
      <c r="B1594" s="57" t="str">
        <f>Def_Equipamentos!$C$13</f>
        <v>DI-FMCPicoAmm</v>
      </c>
      <c r="C1594" s="6">
        <v>1.0</v>
      </c>
      <c r="D1594" s="58" t="str">
        <f t="shared" si="1"/>
        <v>SI-07SPFE:DI-FMCPicoAmm-1</v>
      </c>
      <c r="E1594" s="57" t="str">
        <f>Def_Locais_Racks_Trechos!$A$9</f>
        <v>IA-07RaBPM</v>
      </c>
      <c r="F1594" s="58" t="str">
        <f t="array" ref="F1594">INDEX(Def_Locais_Racks_Trechos!$B$2:$B$1019, MATCH(E1594, Def_Locais_Racks_Trechos!$A$2:$A$1019, 0), 1)</f>
        <v>Sala Racks 7</v>
      </c>
      <c r="G1594" s="59"/>
      <c r="H1594" s="59"/>
      <c r="I1594" s="59"/>
      <c r="J1594" s="59"/>
      <c r="K1594" s="59"/>
      <c r="L1594" s="59"/>
      <c r="M1594" s="59"/>
      <c r="N1594" s="59"/>
      <c r="O1594" s="59"/>
    </row>
    <row r="1595" ht="15.75" customHeight="1">
      <c r="A1595" s="57" t="str">
        <f>Def_SecSub!$A$458</f>
        <v>SI-07SPFE</v>
      </c>
      <c r="B1595" s="57" t="str">
        <f>Def_Equipamentos!$C$13</f>
        <v>DI-FMCPicoAmm</v>
      </c>
      <c r="C1595" s="6">
        <v>2.0</v>
      </c>
      <c r="D1595" s="58" t="str">
        <f t="shared" si="1"/>
        <v>SI-07SPFE:DI-FMCPicoAmm-2</v>
      </c>
      <c r="E1595" s="57" t="str">
        <f>Def_Locais_Racks_Trechos!$A$9</f>
        <v>IA-07RaBPM</v>
      </c>
      <c r="F1595" s="58" t="str">
        <f t="array" ref="F1595">INDEX(Def_Locais_Racks_Trechos!$B$2:$B$1019, MATCH(E1595, Def_Locais_Racks_Trechos!$A$2:$A$1019, 0), 1)</f>
        <v>Sala Racks 7</v>
      </c>
      <c r="G1595" s="59"/>
      <c r="H1595" s="59"/>
      <c r="I1595" s="59"/>
      <c r="J1595" s="59"/>
      <c r="K1595" s="59"/>
      <c r="L1595" s="59"/>
      <c r="M1595" s="59"/>
      <c r="N1595" s="59"/>
      <c r="O1595" s="59"/>
    </row>
    <row r="1596" ht="15.75" customHeight="1">
      <c r="A1596" s="57" t="str">
        <f>Def_SecSub!$A$459</f>
        <v>SI-08SBFE</v>
      </c>
      <c r="B1596" s="57" t="str">
        <f>Def_Equipamentos!$C$13</f>
        <v>DI-FMCPicoAmm</v>
      </c>
      <c r="C1596" s="6">
        <v>1.0</v>
      </c>
      <c r="D1596" s="58" t="str">
        <f t="shared" si="1"/>
        <v>SI-08SBFE:DI-FMCPicoAmm-1</v>
      </c>
      <c r="E1596" s="57" t="str">
        <f>Def_Locais_Racks_Trechos!$A$10</f>
        <v>IA-08RaBPM</v>
      </c>
      <c r="F1596" s="58" t="str">
        <f t="array" ref="F1596">INDEX(Def_Locais_Racks_Trechos!$B$2:$B$1019, MATCH(E1596, Def_Locais_Racks_Trechos!$A$2:$A$1019, 0), 1)</f>
        <v>Sala Racks 8</v>
      </c>
      <c r="G1596" s="59"/>
      <c r="H1596" s="59"/>
      <c r="I1596" s="59"/>
      <c r="J1596" s="59"/>
      <c r="K1596" s="59"/>
      <c r="L1596" s="59"/>
      <c r="M1596" s="59"/>
      <c r="N1596" s="59"/>
      <c r="O1596" s="59"/>
    </row>
    <row r="1597" ht="15.75" customHeight="1">
      <c r="A1597" s="57" t="str">
        <f>Def_SecSub!$A$459</f>
        <v>SI-08SBFE</v>
      </c>
      <c r="B1597" s="57" t="str">
        <f>Def_Equipamentos!$C$13</f>
        <v>DI-FMCPicoAmm</v>
      </c>
      <c r="C1597" s="6">
        <v>2.0</v>
      </c>
      <c r="D1597" s="58" t="str">
        <f t="shared" si="1"/>
        <v>SI-08SBFE:DI-FMCPicoAmm-2</v>
      </c>
      <c r="E1597" s="57" t="str">
        <f>Def_Locais_Racks_Trechos!$A$10</f>
        <v>IA-08RaBPM</v>
      </c>
      <c r="F1597" s="58" t="str">
        <f t="array" ref="F1597">INDEX(Def_Locais_Racks_Trechos!$B$2:$B$1019, MATCH(E1597, Def_Locais_Racks_Trechos!$A$2:$A$1019, 0), 1)</f>
        <v>Sala Racks 8</v>
      </c>
      <c r="G1597" s="59"/>
      <c r="H1597" s="59"/>
      <c r="I1597" s="59"/>
      <c r="J1597" s="59"/>
      <c r="K1597" s="59"/>
      <c r="L1597" s="59"/>
      <c r="M1597" s="59"/>
      <c r="N1597" s="59"/>
      <c r="O1597" s="59"/>
    </row>
    <row r="1598" ht="15.75" customHeight="1">
      <c r="A1598" s="57" t="str">
        <f>Def_SecSub!$A$460</f>
        <v>SI-09SAFE</v>
      </c>
      <c r="B1598" s="57" t="str">
        <f>Def_Equipamentos!$C$13</f>
        <v>DI-FMCPicoAmm</v>
      </c>
      <c r="C1598" s="6">
        <v>1.0</v>
      </c>
      <c r="D1598" s="58" t="str">
        <f t="shared" si="1"/>
        <v>SI-09SAFE:DI-FMCPicoAmm-1</v>
      </c>
      <c r="E1598" s="57" t="str">
        <f>Def_Locais_Racks_Trechos!$A$11</f>
        <v>IA-09RaBPM</v>
      </c>
      <c r="F1598" s="58" t="str">
        <f t="array" ref="F1598">INDEX(Def_Locais_Racks_Trechos!$B$2:$B$1019, MATCH(E1598, Def_Locais_Racks_Trechos!$A$2:$A$1019, 0), 1)</f>
        <v>Sala Racks 9</v>
      </c>
      <c r="G1598" s="59"/>
      <c r="H1598" s="59"/>
      <c r="I1598" s="59"/>
      <c r="J1598" s="59"/>
      <c r="K1598" s="59"/>
      <c r="L1598" s="59"/>
      <c r="M1598" s="59"/>
      <c r="N1598" s="59"/>
      <c r="O1598" s="59"/>
    </row>
    <row r="1599" ht="15.75" customHeight="1">
      <c r="A1599" s="57" t="str">
        <f>Def_SecSub!$A$460</f>
        <v>SI-09SAFE</v>
      </c>
      <c r="B1599" s="57" t="str">
        <f>Def_Equipamentos!$C$13</f>
        <v>DI-FMCPicoAmm</v>
      </c>
      <c r="C1599" s="6">
        <v>2.0</v>
      </c>
      <c r="D1599" s="58" t="str">
        <f t="shared" si="1"/>
        <v>SI-09SAFE:DI-FMCPicoAmm-2</v>
      </c>
      <c r="E1599" s="57" t="str">
        <f>Def_Locais_Racks_Trechos!$A$11</f>
        <v>IA-09RaBPM</v>
      </c>
      <c r="F1599" s="58" t="str">
        <f t="array" ref="F1599">INDEX(Def_Locais_Racks_Trechos!$B$2:$B$1019, MATCH(E1599, Def_Locais_Racks_Trechos!$A$2:$A$1019, 0), 1)</f>
        <v>Sala Racks 9</v>
      </c>
      <c r="G1599" s="59"/>
      <c r="H1599" s="59"/>
      <c r="I1599" s="59"/>
      <c r="J1599" s="59"/>
      <c r="K1599" s="59"/>
      <c r="L1599" s="59"/>
      <c r="M1599" s="59"/>
      <c r="N1599" s="59"/>
      <c r="O1599" s="59"/>
    </row>
    <row r="1600" ht="15.75" customHeight="1">
      <c r="A1600" s="57" t="str">
        <f>Def_SecSub!$A$461</f>
        <v>SI-10SBFE</v>
      </c>
      <c r="B1600" s="57" t="str">
        <f>Def_Equipamentos!$C$13</f>
        <v>DI-FMCPicoAmm</v>
      </c>
      <c r="C1600" s="6">
        <v>1.0</v>
      </c>
      <c r="D1600" s="58" t="str">
        <f t="shared" si="1"/>
        <v>SI-10SBFE:DI-FMCPicoAmm-1</v>
      </c>
      <c r="E1600" s="57" t="str">
        <f>Def_Locais_Racks_Trechos!$A$12</f>
        <v>IA-10RaBPM</v>
      </c>
      <c r="F1600" s="58" t="str">
        <f t="array" ref="F1600">INDEX(Def_Locais_Racks_Trechos!$B$2:$B$1019, MATCH(E1600, Def_Locais_Racks_Trechos!$A$2:$A$1019, 0), 1)</f>
        <v>Sala Racks 10</v>
      </c>
      <c r="G1600" s="59"/>
      <c r="H1600" s="59"/>
      <c r="I1600" s="59"/>
      <c r="J1600" s="59"/>
      <c r="K1600" s="59"/>
      <c r="L1600" s="59"/>
      <c r="M1600" s="59"/>
      <c r="N1600" s="59"/>
      <c r="O1600" s="59"/>
    </row>
    <row r="1601" ht="15.75" customHeight="1">
      <c r="A1601" s="57" t="str">
        <f>Def_SecSub!$A$461</f>
        <v>SI-10SBFE</v>
      </c>
      <c r="B1601" s="57" t="str">
        <f>Def_Equipamentos!$C$13</f>
        <v>DI-FMCPicoAmm</v>
      </c>
      <c r="C1601" s="6">
        <v>2.0</v>
      </c>
      <c r="D1601" s="58" t="str">
        <f t="shared" si="1"/>
        <v>SI-10SBFE:DI-FMCPicoAmm-2</v>
      </c>
      <c r="E1601" s="57" t="str">
        <f>Def_Locais_Racks_Trechos!$A$12</f>
        <v>IA-10RaBPM</v>
      </c>
      <c r="F1601" s="58" t="str">
        <f t="array" ref="F1601">INDEX(Def_Locais_Racks_Trechos!$B$2:$B$1019, MATCH(E1601, Def_Locais_Racks_Trechos!$A$2:$A$1019, 0), 1)</f>
        <v>Sala Racks 10</v>
      </c>
      <c r="G1601" s="59"/>
      <c r="H1601" s="59"/>
      <c r="I1601" s="59"/>
      <c r="J1601" s="59"/>
      <c r="K1601" s="59"/>
      <c r="L1601" s="59"/>
      <c r="M1601" s="59"/>
      <c r="N1601" s="59"/>
      <c r="O1601" s="59"/>
    </row>
    <row r="1602" ht="15.75" customHeight="1">
      <c r="A1602" s="57" t="str">
        <f>Def_SecSub!$A$462</f>
        <v>SI-11SPFE</v>
      </c>
      <c r="B1602" s="57" t="str">
        <f>Def_Equipamentos!$C$13</f>
        <v>DI-FMCPicoAmm</v>
      </c>
      <c r="C1602" s="6">
        <v>1.0</v>
      </c>
      <c r="D1602" s="58" t="str">
        <f t="shared" si="1"/>
        <v>SI-11SPFE:DI-FMCPicoAmm-1</v>
      </c>
      <c r="E1602" s="57" t="str">
        <f>Def_Locais_Racks_Trechos!$A$13</f>
        <v>IA-11RaBPM</v>
      </c>
      <c r="F1602" s="58" t="str">
        <f t="array" ref="F1602">INDEX(Def_Locais_Racks_Trechos!$B$2:$B$1019, MATCH(E1602, Def_Locais_Racks_Trechos!$A$2:$A$1019, 0), 1)</f>
        <v>Sala Racks 11</v>
      </c>
      <c r="G1602" s="59"/>
      <c r="H1602" s="59"/>
      <c r="I1602" s="59"/>
      <c r="J1602" s="59"/>
      <c r="K1602" s="59"/>
      <c r="L1602" s="59"/>
      <c r="M1602" s="59"/>
      <c r="N1602" s="59"/>
      <c r="O1602" s="59"/>
    </row>
    <row r="1603" ht="15.75" customHeight="1">
      <c r="A1603" s="57" t="str">
        <f>Def_SecSub!$A$462</f>
        <v>SI-11SPFE</v>
      </c>
      <c r="B1603" s="57" t="str">
        <f>Def_Equipamentos!$C$13</f>
        <v>DI-FMCPicoAmm</v>
      </c>
      <c r="C1603" s="6">
        <v>2.0</v>
      </c>
      <c r="D1603" s="58" t="str">
        <f t="shared" si="1"/>
        <v>SI-11SPFE:DI-FMCPicoAmm-2</v>
      </c>
      <c r="E1603" s="57" t="str">
        <f>Def_Locais_Racks_Trechos!$A$13</f>
        <v>IA-11RaBPM</v>
      </c>
      <c r="F1603" s="58" t="str">
        <f t="array" ref="F1603">INDEX(Def_Locais_Racks_Trechos!$B$2:$B$1019, MATCH(E1603, Def_Locais_Racks_Trechos!$A$2:$A$1019, 0), 1)</f>
        <v>Sala Racks 11</v>
      </c>
      <c r="G1603" s="59"/>
      <c r="H1603" s="59"/>
      <c r="I1603" s="59"/>
      <c r="J1603" s="59"/>
      <c r="K1603" s="59"/>
      <c r="L1603" s="59"/>
      <c r="M1603" s="59"/>
      <c r="N1603" s="59"/>
      <c r="O1603" s="59"/>
    </row>
    <row r="1604" ht="15.75" customHeight="1">
      <c r="A1604" s="57" t="str">
        <f>Def_SecSub!$A$463</f>
        <v>SI-12SBFE</v>
      </c>
      <c r="B1604" s="57" t="str">
        <f>Def_Equipamentos!$C$13</f>
        <v>DI-FMCPicoAmm</v>
      </c>
      <c r="C1604" s="6">
        <v>1.0</v>
      </c>
      <c r="D1604" s="58" t="str">
        <f t="shared" si="1"/>
        <v>SI-12SBFE:DI-FMCPicoAmm-1</v>
      </c>
      <c r="E1604" s="57" t="str">
        <f>Def_Locais_Racks_Trechos!$A$14</f>
        <v>IA-12RaBPM</v>
      </c>
      <c r="F1604" s="58" t="str">
        <f t="array" ref="F1604">INDEX(Def_Locais_Racks_Trechos!$B$2:$B$1019, MATCH(E1604, Def_Locais_Racks_Trechos!$A$2:$A$1019, 0), 1)</f>
        <v>Sala Racks 12</v>
      </c>
      <c r="G1604" s="59"/>
      <c r="H1604" s="59"/>
      <c r="I1604" s="59"/>
      <c r="J1604" s="59"/>
      <c r="K1604" s="59"/>
      <c r="L1604" s="59"/>
      <c r="M1604" s="59"/>
      <c r="N1604" s="59"/>
      <c r="O1604" s="59"/>
    </row>
    <row r="1605" ht="15.75" customHeight="1">
      <c r="A1605" s="57" t="str">
        <f>Def_SecSub!$A$463</f>
        <v>SI-12SBFE</v>
      </c>
      <c r="B1605" s="57" t="str">
        <f>Def_Equipamentos!$C$13</f>
        <v>DI-FMCPicoAmm</v>
      </c>
      <c r="C1605" s="6">
        <v>2.0</v>
      </c>
      <c r="D1605" s="58" t="str">
        <f t="shared" si="1"/>
        <v>SI-12SBFE:DI-FMCPicoAmm-2</v>
      </c>
      <c r="E1605" s="57" t="str">
        <f>Def_Locais_Racks_Trechos!$A$14</f>
        <v>IA-12RaBPM</v>
      </c>
      <c r="F1605" s="58" t="str">
        <f t="array" ref="F1605">INDEX(Def_Locais_Racks_Trechos!$B$2:$B$1019, MATCH(E1605, Def_Locais_Racks_Trechos!$A$2:$A$1019, 0), 1)</f>
        <v>Sala Racks 12</v>
      </c>
      <c r="G1605" s="59"/>
      <c r="H1605" s="59"/>
      <c r="I1605" s="59"/>
      <c r="J1605" s="59"/>
      <c r="K1605" s="59"/>
      <c r="L1605" s="59"/>
      <c r="M1605" s="59"/>
      <c r="N1605" s="59"/>
      <c r="O1605" s="59"/>
    </row>
    <row r="1606" ht="15.75" customHeight="1">
      <c r="A1606" s="57" t="str">
        <f>Def_SecSub!$A$464</f>
        <v>SI-13SAFE</v>
      </c>
      <c r="B1606" s="57" t="str">
        <f>Def_Equipamentos!$C$13</f>
        <v>DI-FMCPicoAmm</v>
      </c>
      <c r="C1606" s="6">
        <v>1.0</v>
      </c>
      <c r="D1606" s="58" t="str">
        <f t="shared" si="1"/>
        <v>SI-13SAFE:DI-FMCPicoAmm-1</v>
      </c>
      <c r="E1606" s="57" t="str">
        <f>Def_Locais_Racks_Trechos!$A$15</f>
        <v>IA-13RaBPM</v>
      </c>
      <c r="F1606" s="58" t="str">
        <f t="array" ref="F1606">INDEX(Def_Locais_Racks_Trechos!$B$2:$B$1019, MATCH(E1606, Def_Locais_Racks_Trechos!$A$2:$A$1019, 0), 1)</f>
        <v>Sala Racks 13</v>
      </c>
      <c r="G1606" s="59"/>
      <c r="H1606" s="59"/>
      <c r="I1606" s="59"/>
      <c r="J1606" s="59"/>
      <c r="K1606" s="59"/>
      <c r="L1606" s="59"/>
      <c r="M1606" s="59"/>
      <c r="N1606" s="59"/>
      <c r="O1606" s="59"/>
    </row>
    <row r="1607" ht="15.75" customHeight="1">
      <c r="A1607" s="57" t="str">
        <f>Def_SecSub!$A$464</f>
        <v>SI-13SAFE</v>
      </c>
      <c r="B1607" s="57" t="str">
        <f>Def_Equipamentos!$C$13</f>
        <v>DI-FMCPicoAmm</v>
      </c>
      <c r="C1607" s="6">
        <v>2.0</v>
      </c>
      <c r="D1607" s="58" t="str">
        <f t="shared" si="1"/>
        <v>SI-13SAFE:DI-FMCPicoAmm-2</v>
      </c>
      <c r="E1607" s="57" t="str">
        <f>Def_Locais_Racks_Trechos!$A$15</f>
        <v>IA-13RaBPM</v>
      </c>
      <c r="F1607" s="58" t="str">
        <f t="array" ref="F1607">INDEX(Def_Locais_Racks_Trechos!$B$2:$B$1019, MATCH(E1607, Def_Locais_Racks_Trechos!$A$2:$A$1019, 0), 1)</f>
        <v>Sala Racks 13</v>
      </c>
      <c r="G1607" s="59"/>
      <c r="H1607" s="59"/>
      <c r="I1607" s="59"/>
      <c r="J1607" s="59"/>
      <c r="K1607" s="59"/>
      <c r="L1607" s="59"/>
      <c r="M1607" s="59"/>
      <c r="N1607" s="59"/>
      <c r="O1607" s="59"/>
    </row>
    <row r="1608" ht="15.75" customHeight="1">
      <c r="A1608" s="57" t="str">
        <f>Def_SecSub!$A$465</f>
        <v>SI-14SBFE</v>
      </c>
      <c r="B1608" s="57" t="str">
        <f>Def_Equipamentos!$C$13</f>
        <v>DI-FMCPicoAmm</v>
      </c>
      <c r="C1608" s="6">
        <v>1.0</v>
      </c>
      <c r="D1608" s="58" t="str">
        <f t="shared" si="1"/>
        <v>SI-14SBFE:DI-FMCPicoAmm-1</v>
      </c>
      <c r="E1608" s="57" t="str">
        <f>Def_Locais_Racks_Trechos!$A$16</f>
        <v>IA-14RaBPM</v>
      </c>
      <c r="F1608" s="58" t="str">
        <f t="array" ref="F1608">INDEX(Def_Locais_Racks_Trechos!$B$2:$B$1019, MATCH(E1608, Def_Locais_Racks_Trechos!$A$2:$A$1019, 0), 1)</f>
        <v>Sala Racks 14</v>
      </c>
      <c r="G1608" s="59"/>
      <c r="H1608" s="59"/>
      <c r="I1608" s="59"/>
      <c r="J1608" s="59"/>
      <c r="K1608" s="59"/>
      <c r="L1608" s="59"/>
      <c r="M1608" s="59"/>
      <c r="N1608" s="59"/>
      <c r="O1608" s="59"/>
    </row>
    <row r="1609" ht="15.75" customHeight="1">
      <c r="A1609" s="57" t="str">
        <f>Def_SecSub!$A$465</f>
        <v>SI-14SBFE</v>
      </c>
      <c r="B1609" s="57" t="str">
        <f>Def_Equipamentos!$C$13</f>
        <v>DI-FMCPicoAmm</v>
      </c>
      <c r="C1609" s="6">
        <v>2.0</v>
      </c>
      <c r="D1609" s="58" t="str">
        <f t="shared" si="1"/>
        <v>SI-14SBFE:DI-FMCPicoAmm-2</v>
      </c>
      <c r="E1609" s="57" t="str">
        <f>Def_Locais_Racks_Trechos!$A$16</f>
        <v>IA-14RaBPM</v>
      </c>
      <c r="F1609" s="58" t="str">
        <f t="array" ref="F1609">INDEX(Def_Locais_Racks_Trechos!$B$2:$B$1019, MATCH(E1609, Def_Locais_Racks_Trechos!$A$2:$A$1019, 0), 1)</f>
        <v>Sala Racks 14</v>
      </c>
      <c r="G1609" s="59"/>
      <c r="H1609" s="59"/>
      <c r="I1609" s="59"/>
      <c r="J1609" s="59"/>
      <c r="K1609" s="59"/>
      <c r="L1609" s="59"/>
      <c r="M1609" s="59"/>
      <c r="N1609" s="59"/>
      <c r="O1609" s="59"/>
    </row>
    <row r="1610" ht="15.75" customHeight="1">
      <c r="A1610" s="57" t="str">
        <f>Def_SecSub!$A$466</f>
        <v>SI-15SPFE</v>
      </c>
      <c r="B1610" s="57" t="str">
        <f>Def_Equipamentos!$C$13</f>
        <v>DI-FMCPicoAmm</v>
      </c>
      <c r="C1610" s="6">
        <v>1.0</v>
      </c>
      <c r="D1610" s="58" t="str">
        <f t="shared" si="1"/>
        <v>SI-15SPFE:DI-FMCPicoAmm-1</v>
      </c>
      <c r="E1610" s="57" t="str">
        <f>Def_Locais_Racks_Trechos!$A$17</f>
        <v>IA-15RaBPM</v>
      </c>
      <c r="F1610" s="58" t="str">
        <f t="array" ref="F1610">INDEX(Def_Locais_Racks_Trechos!$B$2:$B$1019, MATCH(E1610, Def_Locais_Racks_Trechos!$A$2:$A$1019, 0), 1)</f>
        <v>Sala Racks 15</v>
      </c>
      <c r="G1610" s="59"/>
      <c r="H1610" s="59"/>
      <c r="I1610" s="59"/>
      <c r="J1610" s="59"/>
      <c r="K1610" s="59"/>
      <c r="L1610" s="59"/>
      <c r="M1610" s="59"/>
      <c r="N1610" s="59"/>
      <c r="O1610" s="59"/>
    </row>
    <row r="1611" ht="15.75" customHeight="1">
      <c r="A1611" s="57" t="str">
        <f>Def_SecSub!$A$466</f>
        <v>SI-15SPFE</v>
      </c>
      <c r="B1611" s="57" t="str">
        <f>Def_Equipamentos!$C$13</f>
        <v>DI-FMCPicoAmm</v>
      </c>
      <c r="C1611" s="6">
        <v>2.0</v>
      </c>
      <c r="D1611" s="58" t="str">
        <f t="shared" si="1"/>
        <v>SI-15SPFE:DI-FMCPicoAmm-2</v>
      </c>
      <c r="E1611" s="57" t="str">
        <f>Def_Locais_Racks_Trechos!$A$17</f>
        <v>IA-15RaBPM</v>
      </c>
      <c r="F1611" s="58" t="str">
        <f t="array" ref="F1611">INDEX(Def_Locais_Racks_Trechos!$B$2:$B$1019, MATCH(E1611, Def_Locais_Racks_Trechos!$A$2:$A$1019, 0), 1)</f>
        <v>Sala Racks 15</v>
      </c>
      <c r="G1611" s="59"/>
      <c r="H1611" s="59"/>
      <c r="I1611" s="59"/>
      <c r="J1611" s="59"/>
      <c r="K1611" s="59"/>
      <c r="L1611" s="59"/>
      <c r="M1611" s="59"/>
      <c r="N1611" s="59"/>
      <c r="O1611" s="59"/>
    </row>
    <row r="1612" ht="15.75" customHeight="1">
      <c r="A1612" s="57" t="str">
        <f>Def_SecSub!$A$467</f>
        <v>SI-16SBFE</v>
      </c>
      <c r="B1612" s="57" t="str">
        <f>Def_Equipamentos!$C$13</f>
        <v>DI-FMCPicoAmm</v>
      </c>
      <c r="C1612" s="6">
        <v>1.0</v>
      </c>
      <c r="D1612" s="58" t="str">
        <f t="shared" si="1"/>
        <v>SI-16SBFE:DI-FMCPicoAmm-1</v>
      </c>
      <c r="E1612" s="57" t="str">
        <f>Def_Locais_Racks_Trechos!$A$18</f>
        <v>IA-16RaBPM</v>
      </c>
      <c r="F1612" s="58" t="str">
        <f t="array" ref="F1612">INDEX(Def_Locais_Racks_Trechos!$B$2:$B$1019, MATCH(E1612, Def_Locais_Racks_Trechos!$A$2:$A$1019, 0), 1)</f>
        <v>Sala Racks 16</v>
      </c>
      <c r="G1612" s="59"/>
      <c r="H1612" s="59"/>
      <c r="I1612" s="59"/>
      <c r="J1612" s="59"/>
      <c r="K1612" s="59"/>
      <c r="L1612" s="59"/>
      <c r="M1612" s="59"/>
      <c r="N1612" s="59"/>
      <c r="O1612" s="59"/>
    </row>
    <row r="1613" ht="15.75" customHeight="1">
      <c r="A1613" s="57" t="str">
        <f>Def_SecSub!$A$467</f>
        <v>SI-16SBFE</v>
      </c>
      <c r="B1613" s="57" t="str">
        <f>Def_Equipamentos!$C$13</f>
        <v>DI-FMCPicoAmm</v>
      </c>
      <c r="C1613" s="6">
        <v>2.0</v>
      </c>
      <c r="D1613" s="58" t="str">
        <f t="shared" si="1"/>
        <v>SI-16SBFE:DI-FMCPicoAmm-2</v>
      </c>
      <c r="E1613" s="57" t="str">
        <f>Def_Locais_Racks_Trechos!$A$18</f>
        <v>IA-16RaBPM</v>
      </c>
      <c r="F1613" s="58" t="str">
        <f t="array" ref="F1613">INDEX(Def_Locais_Racks_Trechos!$B$2:$B$1019, MATCH(E1613, Def_Locais_Racks_Trechos!$A$2:$A$1019, 0), 1)</f>
        <v>Sala Racks 16</v>
      </c>
      <c r="G1613" s="59"/>
      <c r="H1613" s="59"/>
      <c r="I1613" s="59"/>
      <c r="J1613" s="59"/>
      <c r="K1613" s="59"/>
      <c r="L1613" s="59"/>
      <c r="M1613" s="59"/>
      <c r="N1613" s="59"/>
      <c r="O1613" s="59"/>
    </row>
    <row r="1614" ht="15.75" customHeight="1">
      <c r="A1614" s="57" t="str">
        <f>Def_SecSub!$A$468</f>
        <v>SI-17SAFE</v>
      </c>
      <c r="B1614" s="57" t="str">
        <f>Def_Equipamentos!$C$13</f>
        <v>DI-FMCPicoAmm</v>
      </c>
      <c r="C1614" s="6">
        <v>1.0</v>
      </c>
      <c r="D1614" s="58" t="str">
        <f t="shared" si="1"/>
        <v>SI-17SAFE:DI-FMCPicoAmm-1</v>
      </c>
      <c r="E1614" s="57" t="str">
        <f>Def_Locais_Racks_Trechos!$A$19</f>
        <v>IA-17RaBPM</v>
      </c>
      <c r="F1614" s="58" t="str">
        <f t="array" ref="F1614">INDEX(Def_Locais_Racks_Trechos!$B$2:$B$1019, MATCH(E1614, Def_Locais_Racks_Trechos!$A$2:$A$1019, 0), 1)</f>
        <v>Sala Racks 17</v>
      </c>
      <c r="G1614" s="59"/>
      <c r="H1614" s="59"/>
      <c r="I1614" s="59"/>
      <c r="J1614" s="59"/>
      <c r="K1614" s="59"/>
      <c r="L1614" s="59"/>
      <c r="M1614" s="59"/>
      <c r="N1614" s="59"/>
      <c r="O1614" s="59"/>
    </row>
    <row r="1615" ht="15.75" customHeight="1">
      <c r="A1615" s="57" t="str">
        <f>Def_SecSub!$A$468</f>
        <v>SI-17SAFE</v>
      </c>
      <c r="B1615" s="57" t="str">
        <f>Def_Equipamentos!$C$13</f>
        <v>DI-FMCPicoAmm</v>
      </c>
      <c r="C1615" s="6">
        <v>2.0</v>
      </c>
      <c r="D1615" s="58" t="str">
        <f t="shared" si="1"/>
        <v>SI-17SAFE:DI-FMCPicoAmm-2</v>
      </c>
      <c r="E1615" s="57" t="str">
        <f>Def_Locais_Racks_Trechos!$A$19</f>
        <v>IA-17RaBPM</v>
      </c>
      <c r="F1615" s="58" t="str">
        <f t="array" ref="F1615">INDEX(Def_Locais_Racks_Trechos!$B$2:$B$1019, MATCH(E1615, Def_Locais_Racks_Trechos!$A$2:$A$1019, 0), 1)</f>
        <v>Sala Racks 17</v>
      </c>
      <c r="G1615" s="59"/>
      <c r="H1615" s="59"/>
      <c r="I1615" s="59"/>
      <c r="J1615" s="59"/>
      <c r="K1615" s="59"/>
      <c r="L1615" s="59"/>
      <c r="M1615" s="59"/>
      <c r="N1615" s="59"/>
      <c r="O1615" s="59"/>
    </row>
    <row r="1616" ht="15.75" customHeight="1">
      <c r="A1616" s="57" t="str">
        <f>Def_SecSub!$A$469</f>
        <v>SI-18SBFE</v>
      </c>
      <c r="B1616" s="57" t="str">
        <f>Def_Equipamentos!$C$13</f>
        <v>DI-FMCPicoAmm</v>
      </c>
      <c r="C1616" s="6">
        <v>1.0</v>
      </c>
      <c r="D1616" s="58" t="str">
        <f t="shared" si="1"/>
        <v>SI-18SBFE:DI-FMCPicoAmm-1</v>
      </c>
      <c r="E1616" s="57" t="str">
        <f>Def_Locais_Racks_Trechos!$A$20</f>
        <v>IA-18RaBPM</v>
      </c>
      <c r="F1616" s="58" t="str">
        <f t="array" ref="F1616">INDEX(Def_Locais_Racks_Trechos!$B$2:$B$1019, MATCH(E1616, Def_Locais_Racks_Trechos!$A$2:$A$1019, 0), 1)</f>
        <v>Sala Racks 18 parte 1</v>
      </c>
      <c r="G1616" s="59"/>
      <c r="H1616" s="59"/>
      <c r="I1616" s="59"/>
      <c r="J1616" s="59"/>
      <c r="K1616" s="59"/>
      <c r="L1616" s="59"/>
      <c r="M1616" s="59"/>
      <c r="N1616" s="59"/>
      <c r="O1616" s="59"/>
    </row>
    <row r="1617" ht="15.75" customHeight="1">
      <c r="A1617" s="57" t="str">
        <f>Def_SecSub!$A$469</f>
        <v>SI-18SBFE</v>
      </c>
      <c r="B1617" s="57" t="str">
        <f>Def_Equipamentos!$C$13</f>
        <v>DI-FMCPicoAmm</v>
      </c>
      <c r="C1617" s="6">
        <v>2.0</v>
      </c>
      <c r="D1617" s="58" t="str">
        <f t="shared" si="1"/>
        <v>SI-18SBFE:DI-FMCPicoAmm-2</v>
      </c>
      <c r="E1617" s="57" t="str">
        <f>Def_Locais_Racks_Trechos!$A$20</f>
        <v>IA-18RaBPM</v>
      </c>
      <c r="F1617" s="58" t="str">
        <f t="array" ref="F1617">INDEX(Def_Locais_Racks_Trechos!$B$2:$B$1019, MATCH(E1617, Def_Locais_Racks_Trechos!$A$2:$A$1019, 0), 1)</f>
        <v>Sala Racks 18 parte 1</v>
      </c>
      <c r="G1617" s="59"/>
      <c r="H1617" s="59"/>
      <c r="I1617" s="59"/>
      <c r="J1617" s="59"/>
      <c r="K1617" s="59"/>
      <c r="L1617" s="59"/>
      <c r="M1617" s="59"/>
      <c r="N1617" s="59"/>
      <c r="O1617" s="59"/>
    </row>
    <row r="1618" ht="15.75" customHeight="1">
      <c r="A1618" s="57" t="str">
        <f>Def_SecSub!$A$470</f>
        <v>SI-19SPFE</v>
      </c>
      <c r="B1618" s="57" t="str">
        <f>Def_Equipamentos!$C$13</f>
        <v>DI-FMCPicoAmm</v>
      </c>
      <c r="C1618" s="6">
        <v>1.0</v>
      </c>
      <c r="D1618" s="58" t="str">
        <f t="shared" si="1"/>
        <v>SI-19SPFE:DI-FMCPicoAmm-1</v>
      </c>
      <c r="E1618" s="57" t="str">
        <f>Def_Locais_Racks_Trechos!$A$21</f>
        <v>IA-19RaBPM</v>
      </c>
      <c r="F1618" s="58" t="str">
        <f t="array" ref="F1618">INDEX(Def_Locais_Racks_Trechos!$B$2:$B$1019, MATCH(E1618, Def_Locais_Racks_Trechos!$A$2:$A$1019, 0), 1)</f>
        <v>Sala Racks 18 parte 2</v>
      </c>
      <c r="G1618" s="59"/>
      <c r="H1618" s="59"/>
      <c r="I1618" s="59"/>
      <c r="J1618" s="59"/>
      <c r="K1618" s="59"/>
      <c r="L1618" s="59"/>
      <c r="M1618" s="59"/>
      <c r="N1618" s="59"/>
      <c r="O1618" s="59"/>
    </row>
    <row r="1619" ht="15.75" customHeight="1">
      <c r="A1619" s="57" t="str">
        <f>Def_SecSub!$A$470</f>
        <v>SI-19SPFE</v>
      </c>
      <c r="B1619" s="57" t="str">
        <f>Def_Equipamentos!$C$13</f>
        <v>DI-FMCPicoAmm</v>
      </c>
      <c r="C1619" s="6">
        <v>2.0</v>
      </c>
      <c r="D1619" s="58" t="str">
        <f t="shared" si="1"/>
        <v>SI-19SPFE:DI-FMCPicoAmm-2</v>
      </c>
      <c r="E1619" s="57" t="str">
        <f>Def_Locais_Racks_Trechos!$A$21</f>
        <v>IA-19RaBPM</v>
      </c>
      <c r="F1619" s="58" t="str">
        <f t="array" ref="F1619">INDEX(Def_Locais_Racks_Trechos!$B$2:$B$1019, MATCH(E1619, Def_Locais_Racks_Trechos!$A$2:$A$1019, 0), 1)</f>
        <v>Sala Racks 18 parte 2</v>
      </c>
      <c r="G1619" s="59"/>
      <c r="H1619" s="59"/>
      <c r="I1619" s="59"/>
      <c r="J1619" s="59"/>
      <c r="K1619" s="59"/>
      <c r="L1619" s="59"/>
      <c r="M1619" s="59"/>
      <c r="N1619" s="59"/>
      <c r="O1619" s="59"/>
    </row>
    <row r="1620" ht="15.75" customHeight="1">
      <c r="A1620" s="57" t="str">
        <f>Def_SecSub!$A$471</f>
        <v>SI-20SBFE</v>
      </c>
      <c r="B1620" s="57" t="str">
        <f>Def_Equipamentos!$C$13</f>
        <v>DI-FMCPicoAmm</v>
      </c>
      <c r="C1620" s="6">
        <v>1.0</v>
      </c>
      <c r="D1620" s="58" t="str">
        <f t="shared" si="1"/>
        <v>SI-20SBFE:DI-FMCPicoAmm-1</v>
      </c>
      <c r="E1620" s="57" t="str">
        <f>Def_Locais_Racks_Trechos!$A$22</f>
        <v>IA-20RaBPM</v>
      </c>
      <c r="F1620" s="58" t="str">
        <f t="array" ref="F1620">INDEX(Def_Locais_Racks_Trechos!$B$2:$B$1019, MATCH(E1620, Def_Locais_Racks_Trechos!$A$2:$A$1019, 0), 1)</f>
        <v>Sala Racks 19&amp;20</v>
      </c>
      <c r="G1620" s="59"/>
      <c r="H1620" s="59"/>
      <c r="I1620" s="59"/>
      <c r="J1620" s="59"/>
      <c r="K1620" s="59"/>
      <c r="L1620" s="59"/>
      <c r="M1620" s="59"/>
      <c r="N1620" s="59"/>
      <c r="O1620" s="59"/>
    </row>
    <row r="1621" ht="15.75" customHeight="1">
      <c r="A1621" s="57" t="str">
        <f>Def_SecSub!$A$471</f>
        <v>SI-20SBFE</v>
      </c>
      <c r="B1621" s="57" t="str">
        <f>Def_Equipamentos!$C$13</f>
        <v>DI-FMCPicoAmm</v>
      </c>
      <c r="C1621" s="6">
        <v>2.0</v>
      </c>
      <c r="D1621" s="58" t="str">
        <f t="shared" si="1"/>
        <v>SI-20SBFE:DI-FMCPicoAmm-2</v>
      </c>
      <c r="E1621" s="57" t="str">
        <f>Def_Locais_Racks_Trechos!$A$22</f>
        <v>IA-20RaBPM</v>
      </c>
      <c r="F1621" s="58" t="str">
        <f t="array" ref="F1621">INDEX(Def_Locais_Racks_Trechos!$B$2:$B$1019, MATCH(E1621, Def_Locais_Racks_Trechos!$A$2:$A$1019, 0), 1)</f>
        <v>Sala Racks 19&amp;20</v>
      </c>
      <c r="G1621" s="59"/>
      <c r="H1621" s="59"/>
      <c r="I1621" s="59"/>
      <c r="J1621" s="59"/>
      <c r="K1621" s="59"/>
      <c r="L1621" s="59"/>
      <c r="M1621" s="59"/>
      <c r="N1621" s="59"/>
      <c r="O1621" s="59"/>
    </row>
    <row r="1622" ht="15.75" customHeight="1">
      <c r="A1622" s="57" t="str">
        <f>Def_SecSub!$A$472</f>
        <v>SI-01BCFE</v>
      </c>
      <c r="B1622" s="57" t="str">
        <f>Def_Equipamentos!$C$13</f>
        <v>DI-FMCPicoAmm</v>
      </c>
      <c r="C1622" s="6">
        <v>1.0</v>
      </c>
      <c r="D1622" s="58" t="str">
        <f t="shared" si="1"/>
        <v>SI-01BCFE:DI-FMCPicoAmm-1</v>
      </c>
      <c r="E1622" s="57" t="str">
        <f>Def_Locais_Racks_Trechos!$A$3</f>
        <v>IA-01RaBPM</v>
      </c>
      <c r="F1622" s="58" t="str">
        <f t="array" ref="F1622">INDEX(Def_Locais_Racks_Trechos!$B$2:$B$1019, MATCH(E1622, Def_Locais_Racks_Trechos!$A$2:$A$1019, 0), 1)</f>
        <v>Sala Racks 1</v>
      </c>
      <c r="G1622" s="59"/>
      <c r="H1622" s="59"/>
      <c r="I1622" s="59"/>
      <c r="J1622" s="59"/>
      <c r="K1622" s="59"/>
      <c r="L1622" s="59"/>
      <c r="M1622" s="59"/>
      <c r="N1622" s="59"/>
      <c r="O1622" s="59"/>
    </row>
    <row r="1623" ht="15.75" customHeight="1">
      <c r="A1623" s="57" t="str">
        <f>Def_SecSub!$A$472</f>
        <v>SI-01BCFE</v>
      </c>
      <c r="B1623" s="57" t="str">
        <f>Def_Equipamentos!$C$13</f>
        <v>DI-FMCPicoAmm</v>
      </c>
      <c r="C1623" s="6">
        <v>2.0</v>
      </c>
      <c r="D1623" s="58" t="str">
        <f t="shared" si="1"/>
        <v>SI-01BCFE:DI-FMCPicoAmm-2</v>
      </c>
      <c r="E1623" s="57" t="str">
        <f>Def_Locais_Racks_Trechos!$A$3</f>
        <v>IA-01RaBPM</v>
      </c>
      <c r="F1623" s="58" t="str">
        <f t="array" ref="F1623">INDEX(Def_Locais_Racks_Trechos!$B$2:$B$1019, MATCH(E1623, Def_Locais_Racks_Trechos!$A$2:$A$1019, 0), 1)</f>
        <v>Sala Racks 1</v>
      </c>
      <c r="G1623" s="59"/>
      <c r="H1623" s="59"/>
      <c r="I1623" s="59"/>
      <c r="J1623" s="59"/>
      <c r="K1623" s="59"/>
      <c r="L1623" s="59"/>
      <c r="M1623" s="59"/>
      <c r="N1623" s="59"/>
      <c r="O1623" s="59"/>
    </row>
    <row r="1624" ht="15.75" customHeight="1">
      <c r="A1624" s="57" t="str">
        <f>Def_SecSub!$A$473</f>
        <v>SI-02BCFE</v>
      </c>
      <c r="B1624" s="57" t="str">
        <f>Def_Equipamentos!$C$13</f>
        <v>DI-FMCPicoAmm</v>
      </c>
      <c r="C1624" s="6">
        <v>1.0</v>
      </c>
      <c r="D1624" s="58" t="str">
        <f t="shared" si="1"/>
        <v>SI-02BCFE:DI-FMCPicoAmm-1</v>
      </c>
      <c r="E1624" s="57" t="str">
        <f>Def_Locais_Racks_Trechos!$A$4</f>
        <v>IA-02RaBPM</v>
      </c>
      <c r="F1624" s="58" t="str">
        <f t="array" ref="F1624">INDEX(Def_Locais_Racks_Trechos!$B$2:$B$1019, MATCH(E1624, Def_Locais_Racks_Trechos!$A$2:$A$1019, 0), 1)</f>
        <v>Sala Racks 2</v>
      </c>
      <c r="G1624" s="59"/>
      <c r="H1624" s="59"/>
      <c r="I1624" s="59"/>
      <c r="J1624" s="59"/>
      <c r="K1624" s="59"/>
      <c r="L1624" s="59"/>
      <c r="M1624" s="59"/>
      <c r="N1624" s="59"/>
      <c r="O1624" s="59"/>
    </row>
    <row r="1625" ht="15.75" customHeight="1">
      <c r="A1625" s="57" t="str">
        <f>Def_SecSub!$A$473</f>
        <v>SI-02BCFE</v>
      </c>
      <c r="B1625" s="57" t="str">
        <f>Def_Equipamentos!$C$13</f>
        <v>DI-FMCPicoAmm</v>
      </c>
      <c r="C1625" s="6">
        <v>2.0</v>
      </c>
      <c r="D1625" s="58" t="str">
        <f t="shared" si="1"/>
        <v>SI-02BCFE:DI-FMCPicoAmm-2</v>
      </c>
      <c r="E1625" s="57" t="str">
        <f>Def_Locais_Racks_Trechos!$A$4</f>
        <v>IA-02RaBPM</v>
      </c>
      <c r="F1625" s="58" t="str">
        <f t="array" ref="F1625">INDEX(Def_Locais_Racks_Trechos!$B$2:$B$1019, MATCH(E1625, Def_Locais_Racks_Trechos!$A$2:$A$1019, 0), 1)</f>
        <v>Sala Racks 2</v>
      </c>
      <c r="G1625" s="59"/>
      <c r="H1625" s="59"/>
      <c r="I1625" s="59"/>
      <c r="J1625" s="59"/>
      <c r="K1625" s="59"/>
      <c r="L1625" s="59"/>
      <c r="M1625" s="59"/>
      <c r="N1625" s="59"/>
      <c r="O1625" s="59"/>
    </row>
    <row r="1626" ht="15.75" customHeight="1">
      <c r="A1626" s="57" t="str">
        <f>Def_SecSub!$A$474</f>
        <v>SI-03BCFE</v>
      </c>
      <c r="B1626" s="57" t="str">
        <f>Def_Equipamentos!$C$13</f>
        <v>DI-FMCPicoAmm</v>
      </c>
      <c r="C1626" s="6">
        <v>1.0</v>
      </c>
      <c r="D1626" s="58" t="str">
        <f t="shared" si="1"/>
        <v>SI-03BCFE:DI-FMCPicoAmm-1</v>
      </c>
      <c r="E1626" s="57" t="str">
        <f>Def_Locais_Racks_Trechos!$A$5</f>
        <v>IA-03RaBPM</v>
      </c>
      <c r="F1626" s="58" t="str">
        <f t="array" ref="F1626">INDEX(Def_Locais_Racks_Trechos!$B$2:$B$1019, MATCH(E1626, Def_Locais_Racks_Trechos!$A$2:$A$1019, 0), 1)</f>
        <v>Sala Racks 3</v>
      </c>
      <c r="G1626" s="59"/>
      <c r="H1626" s="59"/>
      <c r="I1626" s="59"/>
      <c r="J1626" s="59"/>
      <c r="K1626" s="59"/>
      <c r="L1626" s="59"/>
      <c r="M1626" s="59"/>
      <c r="N1626" s="59"/>
      <c r="O1626" s="59"/>
    </row>
    <row r="1627" ht="15.75" customHeight="1">
      <c r="A1627" s="57" t="str">
        <f>Def_SecSub!$A$474</f>
        <v>SI-03BCFE</v>
      </c>
      <c r="B1627" s="57" t="str">
        <f>Def_Equipamentos!$C$13</f>
        <v>DI-FMCPicoAmm</v>
      </c>
      <c r="C1627" s="6">
        <v>2.0</v>
      </c>
      <c r="D1627" s="58" t="str">
        <f t="shared" si="1"/>
        <v>SI-03BCFE:DI-FMCPicoAmm-2</v>
      </c>
      <c r="E1627" s="57" t="str">
        <f>Def_Locais_Racks_Trechos!$A$5</f>
        <v>IA-03RaBPM</v>
      </c>
      <c r="F1627" s="58" t="str">
        <f t="array" ref="F1627">INDEX(Def_Locais_Racks_Trechos!$B$2:$B$1019, MATCH(E1627, Def_Locais_Racks_Trechos!$A$2:$A$1019, 0), 1)</f>
        <v>Sala Racks 3</v>
      </c>
      <c r="G1627" s="59"/>
      <c r="H1627" s="59"/>
      <c r="I1627" s="59"/>
      <c r="J1627" s="59"/>
      <c r="K1627" s="59"/>
      <c r="L1627" s="59"/>
      <c r="M1627" s="59"/>
      <c r="N1627" s="59"/>
      <c r="O1627" s="59"/>
    </row>
    <row r="1628" ht="15.75" customHeight="1">
      <c r="A1628" s="57" t="str">
        <f>Def_SecSub!$A$475</f>
        <v>SI-04BCFE</v>
      </c>
      <c r="B1628" s="57" t="str">
        <f>Def_Equipamentos!$C$13</f>
        <v>DI-FMCPicoAmm</v>
      </c>
      <c r="C1628" s="6">
        <v>1.0</v>
      </c>
      <c r="D1628" s="58" t="str">
        <f t="shared" si="1"/>
        <v>SI-04BCFE:DI-FMCPicoAmm-1</v>
      </c>
      <c r="E1628" s="57" t="str">
        <f>Def_Locais_Racks_Trechos!$A$6</f>
        <v>IA-04RaBPM</v>
      </c>
      <c r="F1628" s="58" t="str">
        <f t="array" ref="F1628">INDEX(Def_Locais_Racks_Trechos!$B$2:$B$1019, MATCH(E1628, Def_Locais_Racks_Trechos!$A$2:$A$1019, 0), 1)</f>
        <v>Sala Racks 4</v>
      </c>
      <c r="G1628" s="59"/>
      <c r="H1628" s="59"/>
      <c r="I1628" s="59"/>
      <c r="J1628" s="59"/>
      <c r="K1628" s="59"/>
      <c r="L1628" s="59"/>
      <c r="M1628" s="59"/>
      <c r="N1628" s="59"/>
      <c r="O1628" s="59"/>
    </row>
    <row r="1629" ht="15.75" customHeight="1">
      <c r="A1629" s="57" t="str">
        <f>Def_SecSub!$A$475</f>
        <v>SI-04BCFE</v>
      </c>
      <c r="B1629" s="57" t="str">
        <f>Def_Equipamentos!$C$13</f>
        <v>DI-FMCPicoAmm</v>
      </c>
      <c r="C1629" s="6">
        <v>2.0</v>
      </c>
      <c r="D1629" s="58" t="str">
        <f t="shared" si="1"/>
        <v>SI-04BCFE:DI-FMCPicoAmm-2</v>
      </c>
      <c r="E1629" s="57" t="str">
        <f>Def_Locais_Racks_Trechos!$A$6</f>
        <v>IA-04RaBPM</v>
      </c>
      <c r="F1629" s="58" t="str">
        <f t="array" ref="F1629">INDEX(Def_Locais_Racks_Trechos!$B$2:$B$1019, MATCH(E1629, Def_Locais_Racks_Trechos!$A$2:$A$1019, 0), 1)</f>
        <v>Sala Racks 4</v>
      </c>
      <c r="G1629" s="59"/>
      <c r="H1629" s="59"/>
      <c r="I1629" s="59"/>
      <c r="J1629" s="59"/>
      <c r="K1629" s="59"/>
      <c r="L1629" s="59"/>
      <c r="M1629" s="59"/>
      <c r="N1629" s="59"/>
      <c r="O1629" s="59"/>
    </row>
    <row r="1630" ht="15.75" customHeight="1">
      <c r="A1630" s="57" t="str">
        <f>Def_SecSub!$A$476</f>
        <v>SI-05BCFE</v>
      </c>
      <c r="B1630" s="57" t="str">
        <f>Def_Equipamentos!$C$13</f>
        <v>DI-FMCPicoAmm</v>
      </c>
      <c r="C1630" s="6">
        <v>1.0</v>
      </c>
      <c r="D1630" s="58" t="str">
        <f t="shared" si="1"/>
        <v>SI-05BCFE:DI-FMCPicoAmm-1</v>
      </c>
      <c r="E1630" s="57" t="str">
        <f>Def_Locais_Racks_Trechos!$A$7</f>
        <v>IA-05RaBPM</v>
      </c>
      <c r="F1630" s="58" t="str">
        <f t="array" ref="F1630">INDEX(Def_Locais_Racks_Trechos!$B$2:$B$1019, MATCH(E1630, Def_Locais_Racks_Trechos!$A$2:$A$1019, 0), 1)</f>
        <v>Sala Racks 5</v>
      </c>
      <c r="G1630" s="59"/>
      <c r="H1630" s="59"/>
      <c r="I1630" s="59"/>
      <c r="J1630" s="59"/>
      <c r="K1630" s="59"/>
      <c r="L1630" s="59"/>
      <c r="M1630" s="59"/>
      <c r="N1630" s="59"/>
      <c r="O1630" s="59"/>
    </row>
    <row r="1631" ht="15.75" customHeight="1">
      <c r="A1631" s="57" t="str">
        <f>Def_SecSub!$A$476</f>
        <v>SI-05BCFE</v>
      </c>
      <c r="B1631" s="57" t="str">
        <f>Def_Equipamentos!$C$13</f>
        <v>DI-FMCPicoAmm</v>
      </c>
      <c r="C1631" s="6">
        <v>2.0</v>
      </c>
      <c r="D1631" s="58" t="str">
        <f t="shared" si="1"/>
        <v>SI-05BCFE:DI-FMCPicoAmm-2</v>
      </c>
      <c r="E1631" s="57" t="str">
        <f>Def_Locais_Racks_Trechos!$A$7</f>
        <v>IA-05RaBPM</v>
      </c>
      <c r="F1631" s="58" t="str">
        <f t="array" ref="F1631">INDEX(Def_Locais_Racks_Trechos!$B$2:$B$1019, MATCH(E1631, Def_Locais_Racks_Trechos!$A$2:$A$1019, 0), 1)</f>
        <v>Sala Racks 5</v>
      </c>
      <c r="G1631" s="59"/>
      <c r="H1631" s="59"/>
      <c r="I1631" s="59"/>
      <c r="J1631" s="59"/>
      <c r="K1631" s="59"/>
      <c r="L1631" s="59"/>
      <c r="M1631" s="59"/>
      <c r="N1631" s="59"/>
      <c r="O1631" s="59"/>
    </row>
    <row r="1632" ht="15.75" customHeight="1">
      <c r="A1632" s="57" t="str">
        <f>Def_SecSub!$A$477</f>
        <v>SI-06BCFE</v>
      </c>
      <c r="B1632" s="57" t="str">
        <f>Def_Equipamentos!$C$13</f>
        <v>DI-FMCPicoAmm</v>
      </c>
      <c r="C1632" s="6">
        <v>1.0</v>
      </c>
      <c r="D1632" s="58" t="str">
        <f t="shared" si="1"/>
        <v>SI-06BCFE:DI-FMCPicoAmm-1</v>
      </c>
      <c r="E1632" s="57" t="str">
        <f>Def_Locais_Racks_Trechos!$A$8</f>
        <v>IA-06RaBPM</v>
      </c>
      <c r="F1632" s="58" t="str">
        <f t="array" ref="F1632">INDEX(Def_Locais_Racks_Trechos!$B$2:$B$1019, MATCH(E1632, Def_Locais_Racks_Trechos!$A$2:$A$1019, 0), 1)</f>
        <v>Sala Racks 6</v>
      </c>
      <c r="G1632" s="59"/>
      <c r="H1632" s="59"/>
      <c r="I1632" s="59"/>
      <c r="J1632" s="59"/>
      <c r="K1632" s="59"/>
      <c r="L1632" s="59"/>
      <c r="M1632" s="59"/>
      <c r="N1632" s="59"/>
      <c r="O1632" s="59"/>
    </row>
    <row r="1633" ht="15.75" customHeight="1">
      <c r="A1633" s="57" t="str">
        <f>Def_SecSub!$A$477</f>
        <v>SI-06BCFE</v>
      </c>
      <c r="B1633" s="57" t="str">
        <f>Def_Equipamentos!$C$13</f>
        <v>DI-FMCPicoAmm</v>
      </c>
      <c r="C1633" s="6">
        <v>2.0</v>
      </c>
      <c r="D1633" s="58" t="str">
        <f t="shared" si="1"/>
        <v>SI-06BCFE:DI-FMCPicoAmm-2</v>
      </c>
      <c r="E1633" s="57" t="str">
        <f>Def_Locais_Racks_Trechos!$A$8</f>
        <v>IA-06RaBPM</v>
      </c>
      <c r="F1633" s="58" t="str">
        <f t="array" ref="F1633">INDEX(Def_Locais_Racks_Trechos!$B$2:$B$1019, MATCH(E1633, Def_Locais_Racks_Trechos!$A$2:$A$1019, 0), 1)</f>
        <v>Sala Racks 6</v>
      </c>
      <c r="G1633" s="59"/>
      <c r="H1633" s="59"/>
      <c r="I1633" s="59"/>
      <c r="J1633" s="59"/>
      <c r="K1633" s="59"/>
      <c r="L1633" s="59"/>
      <c r="M1633" s="59"/>
      <c r="N1633" s="59"/>
      <c r="O1633" s="59"/>
    </row>
    <row r="1634" ht="15.75" customHeight="1">
      <c r="A1634" s="57" t="str">
        <f>Def_SecSub!$A$478</f>
        <v>SI-07BCFE</v>
      </c>
      <c r="B1634" s="57" t="str">
        <f>Def_Equipamentos!$C$13</f>
        <v>DI-FMCPicoAmm</v>
      </c>
      <c r="C1634" s="6">
        <v>1.0</v>
      </c>
      <c r="D1634" s="58" t="str">
        <f t="shared" si="1"/>
        <v>SI-07BCFE:DI-FMCPicoAmm-1</v>
      </c>
      <c r="E1634" s="57" t="str">
        <f>Def_Locais_Racks_Trechos!$A$9</f>
        <v>IA-07RaBPM</v>
      </c>
      <c r="F1634" s="58" t="str">
        <f t="array" ref="F1634">INDEX(Def_Locais_Racks_Trechos!$B$2:$B$1019, MATCH(E1634, Def_Locais_Racks_Trechos!$A$2:$A$1019, 0), 1)</f>
        <v>Sala Racks 7</v>
      </c>
      <c r="G1634" s="59"/>
      <c r="H1634" s="59"/>
      <c r="I1634" s="59"/>
      <c r="J1634" s="59"/>
      <c r="K1634" s="59"/>
      <c r="L1634" s="59"/>
      <c r="M1634" s="59"/>
      <c r="N1634" s="59"/>
      <c r="O1634" s="59"/>
    </row>
    <row r="1635" ht="15.75" customHeight="1">
      <c r="A1635" s="57" t="str">
        <f>Def_SecSub!$A$478</f>
        <v>SI-07BCFE</v>
      </c>
      <c r="B1635" s="57" t="str">
        <f>Def_Equipamentos!$C$13</f>
        <v>DI-FMCPicoAmm</v>
      </c>
      <c r="C1635" s="6">
        <v>2.0</v>
      </c>
      <c r="D1635" s="58" t="str">
        <f t="shared" si="1"/>
        <v>SI-07BCFE:DI-FMCPicoAmm-2</v>
      </c>
      <c r="E1635" s="57" t="str">
        <f>Def_Locais_Racks_Trechos!$A$9</f>
        <v>IA-07RaBPM</v>
      </c>
      <c r="F1635" s="58" t="str">
        <f t="array" ref="F1635">INDEX(Def_Locais_Racks_Trechos!$B$2:$B$1019, MATCH(E1635, Def_Locais_Racks_Trechos!$A$2:$A$1019, 0), 1)</f>
        <v>Sala Racks 7</v>
      </c>
      <c r="G1635" s="59"/>
      <c r="H1635" s="59"/>
      <c r="I1635" s="59"/>
      <c r="J1635" s="59"/>
      <c r="K1635" s="59"/>
      <c r="L1635" s="59"/>
      <c r="M1635" s="59"/>
      <c r="N1635" s="59"/>
      <c r="O1635" s="59"/>
    </row>
    <row r="1636" ht="15.75" customHeight="1">
      <c r="A1636" s="57" t="str">
        <f>Def_SecSub!$A$479</f>
        <v>SI-08BCFE</v>
      </c>
      <c r="B1636" s="57" t="str">
        <f>Def_Equipamentos!$C$13</f>
        <v>DI-FMCPicoAmm</v>
      </c>
      <c r="C1636" s="6">
        <v>1.0</v>
      </c>
      <c r="D1636" s="58" t="str">
        <f t="shared" si="1"/>
        <v>SI-08BCFE:DI-FMCPicoAmm-1</v>
      </c>
      <c r="E1636" s="57" t="str">
        <f>Def_Locais_Racks_Trechos!$A$10</f>
        <v>IA-08RaBPM</v>
      </c>
      <c r="F1636" s="58" t="str">
        <f t="array" ref="F1636">INDEX(Def_Locais_Racks_Trechos!$B$2:$B$1019, MATCH(E1636, Def_Locais_Racks_Trechos!$A$2:$A$1019, 0), 1)</f>
        <v>Sala Racks 8</v>
      </c>
      <c r="G1636" s="59"/>
      <c r="H1636" s="59"/>
      <c r="I1636" s="59"/>
      <c r="J1636" s="59"/>
      <c r="K1636" s="59"/>
      <c r="L1636" s="59"/>
      <c r="M1636" s="59"/>
      <c r="N1636" s="59"/>
      <c r="O1636" s="59"/>
    </row>
    <row r="1637" ht="15.75" customHeight="1">
      <c r="A1637" s="57" t="str">
        <f>Def_SecSub!$A$479</f>
        <v>SI-08BCFE</v>
      </c>
      <c r="B1637" s="57" t="str">
        <f>Def_Equipamentos!$C$13</f>
        <v>DI-FMCPicoAmm</v>
      </c>
      <c r="C1637" s="6">
        <v>2.0</v>
      </c>
      <c r="D1637" s="58" t="str">
        <f t="shared" si="1"/>
        <v>SI-08BCFE:DI-FMCPicoAmm-2</v>
      </c>
      <c r="E1637" s="57" t="str">
        <f>Def_Locais_Racks_Trechos!$A$10</f>
        <v>IA-08RaBPM</v>
      </c>
      <c r="F1637" s="58" t="str">
        <f t="array" ref="F1637">INDEX(Def_Locais_Racks_Trechos!$B$2:$B$1019, MATCH(E1637, Def_Locais_Racks_Trechos!$A$2:$A$1019, 0), 1)</f>
        <v>Sala Racks 8</v>
      </c>
      <c r="G1637" s="59"/>
      <c r="H1637" s="59"/>
      <c r="I1637" s="59"/>
      <c r="J1637" s="59"/>
      <c r="K1637" s="59"/>
      <c r="L1637" s="59"/>
      <c r="M1637" s="59"/>
      <c r="N1637" s="59"/>
      <c r="O1637" s="59"/>
    </row>
    <row r="1638" ht="15.75" customHeight="1">
      <c r="A1638" s="57" t="str">
        <f>Def_SecSub!$A$480</f>
        <v>SI-09BCFE</v>
      </c>
      <c r="B1638" s="57" t="str">
        <f>Def_Equipamentos!$C$13</f>
        <v>DI-FMCPicoAmm</v>
      </c>
      <c r="C1638" s="6">
        <v>1.0</v>
      </c>
      <c r="D1638" s="58" t="str">
        <f t="shared" si="1"/>
        <v>SI-09BCFE:DI-FMCPicoAmm-1</v>
      </c>
      <c r="E1638" s="57" t="str">
        <f>Def_Locais_Racks_Trechos!$A$11</f>
        <v>IA-09RaBPM</v>
      </c>
      <c r="F1638" s="58" t="str">
        <f t="array" ref="F1638">INDEX(Def_Locais_Racks_Trechos!$B$2:$B$1019, MATCH(E1638, Def_Locais_Racks_Trechos!$A$2:$A$1019, 0), 1)</f>
        <v>Sala Racks 9</v>
      </c>
      <c r="G1638" s="59"/>
      <c r="H1638" s="59"/>
      <c r="I1638" s="59"/>
      <c r="J1638" s="59"/>
      <c r="K1638" s="59"/>
      <c r="L1638" s="59"/>
      <c r="M1638" s="59"/>
      <c r="N1638" s="59"/>
      <c r="O1638" s="59"/>
    </row>
    <row r="1639" ht="15.75" customHeight="1">
      <c r="A1639" s="57" t="str">
        <f>Def_SecSub!$A$480</f>
        <v>SI-09BCFE</v>
      </c>
      <c r="B1639" s="57" t="str">
        <f>Def_Equipamentos!$C$13</f>
        <v>DI-FMCPicoAmm</v>
      </c>
      <c r="C1639" s="6">
        <v>2.0</v>
      </c>
      <c r="D1639" s="58" t="str">
        <f t="shared" si="1"/>
        <v>SI-09BCFE:DI-FMCPicoAmm-2</v>
      </c>
      <c r="E1639" s="57" t="str">
        <f>Def_Locais_Racks_Trechos!$A$11</f>
        <v>IA-09RaBPM</v>
      </c>
      <c r="F1639" s="58" t="str">
        <f t="array" ref="F1639">INDEX(Def_Locais_Racks_Trechos!$B$2:$B$1019, MATCH(E1639, Def_Locais_Racks_Trechos!$A$2:$A$1019, 0), 1)</f>
        <v>Sala Racks 9</v>
      </c>
      <c r="G1639" s="59"/>
      <c r="H1639" s="59"/>
      <c r="I1639" s="59"/>
      <c r="J1639" s="59"/>
      <c r="K1639" s="59"/>
      <c r="L1639" s="59"/>
      <c r="M1639" s="59"/>
      <c r="N1639" s="59"/>
      <c r="O1639" s="59"/>
    </row>
    <row r="1640" ht="15.75" customHeight="1">
      <c r="A1640" s="57" t="str">
        <f>Def_SecSub!$A$481</f>
        <v>SI-10BCFE</v>
      </c>
      <c r="B1640" s="57" t="str">
        <f>Def_Equipamentos!$C$13</f>
        <v>DI-FMCPicoAmm</v>
      </c>
      <c r="C1640" s="6">
        <v>1.0</v>
      </c>
      <c r="D1640" s="58" t="str">
        <f t="shared" si="1"/>
        <v>SI-10BCFE:DI-FMCPicoAmm-1</v>
      </c>
      <c r="E1640" s="57" t="str">
        <f>Def_Locais_Racks_Trechos!$A$12</f>
        <v>IA-10RaBPM</v>
      </c>
      <c r="F1640" s="58" t="str">
        <f t="array" ref="F1640">INDEX(Def_Locais_Racks_Trechos!$B$2:$B$1019, MATCH(E1640, Def_Locais_Racks_Trechos!$A$2:$A$1019, 0), 1)</f>
        <v>Sala Racks 10</v>
      </c>
      <c r="G1640" s="59"/>
      <c r="H1640" s="59"/>
      <c r="I1640" s="59"/>
      <c r="J1640" s="59"/>
      <c r="K1640" s="59"/>
      <c r="L1640" s="59"/>
      <c r="M1640" s="59"/>
      <c r="N1640" s="59"/>
      <c r="O1640" s="59"/>
    </row>
    <row r="1641" ht="15.75" customHeight="1">
      <c r="A1641" s="57" t="str">
        <f>Def_SecSub!$A$481</f>
        <v>SI-10BCFE</v>
      </c>
      <c r="B1641" s="57" t="str">
        <f>Def_Equipamentos!$C$13</f>
        <v>DI-FMCPicoAmm</v>
      </c>
      <c r="C1641" s="6">
        <v>2.0</v>
      </c>
      <c r="D1641" s="58" t="str">
        <f t="shared" si="1"/>
        <v>SI-10BCFE:DI-FMCPicoAmm-2</v>
      </c>
      <c r="E1641" s="57" t="str">
        <f>Def_Locais_Racks_Trechos!$A$12</f>
        <v>IA-10RaBPM</v>
      </c>
      <c r="F1641" s="58" t="str">
        <f t="array" ref="F1641">INDEX(Def_Locais_Racks_Trechos!$B$2:$B$1019, MATCH(E1641, Def_Locais_Racks_Trechos!$A$2:$A$1019, 0), 1)</f>
        <v>Sala Racks 10</v>
      </c>
      <c r="G1641" s="59"/>
      <c r="H1641" s="59"/>
      <c r="I1641" s="59"/>
      <c r="J1641" s="59"/>
      <c r="K1641" s="59"/>
      <c r="L1641" s="59"/>
      <c r="M1641" s="59"/>
      <c r="N1641" s="59"/>
      <c r="O1641" s="59"/>
    </row>
    <row r="1642" ht="15.75" customHeight="1">
      <c r="A1642" s="57" t="str">
        <f>Def_SecSub!$A$482</f>
        <v>SI-11BCFE</v>
      </c>
      <c r="B1642" s="57" t="str">
        <f>Def_Equipamentos!$C$13</f>
        <v>DI-FMCPicoAmm</v>
      </c>
      <c r="C1642" s="6">
        <v>1.0</v>
      </c>
      <c r="D1642" s="58" t="str">
        <f t="shared" si="1"/>
        <v>SI-11BCFE:DI-FMCPicoAmm-1</v>
      </c>
      <c r="E1642" s="57" t="str">
        <f>Def_Locais_Racks_Trechos!$A$13</f>
        <v>IA-11RaBPM</v>
      </c>
      <c r="F1642" s="58" t="str">
        <f t="array" ref="F1642">INDEX(Def_Locais_Racks_Trechos!$B$2:$B$1019, MATCH(E1642, Def_Locais_Racks_Trechos!$A$2:$A$1019, 0), 1)</f>
        <v>Sala Racks 11</v>
      </c>
      <c r="G1642" s="59"/>
      <c r="H1642" s="59"/>
      <c r="I1642" s="59"/>
      <c r="J1642" s="59"/>
      <c r="K1642" s="59"/>
      <c r="L1642" s="59"/>
      <c r="M1642" s="59"/>
      <c r="N1642" s="59"/>
      <c r="O1642" s="59"/>
    </row>
    <row r="1643" ht="15.75" customHeight="1">
      <c r="A1643" s="57" t="str">
        <f>Def_SecSub!$A$482</f>
        <v>SI-11BCFE</v>
      </c>
      <c r="B1643" s="57" t="str">
        <f>Def_Equipamentos!$C$13</f>
        <v>DI-FMCPicoAmm</v>
      </c>
      <c r="C1643" s="6">
        <v>2.0</v>
      </c>
      <c r="D1643" s="58" t="str">
        <f t="shared" si="1"/>
        <v>SI-11BCFE:DI-FMCPicoAmm-2</v>
      </c>
      <c r="E1643" s="57" t="str">
        <f>Def_Locais_Racks_Trechos!$A$13</f>
        <v>IA-11RaBPM</v>
      </c>
      <c r="F1643" s="58" t="str">
        <f t="array" ref="F1643">INDEX(Def_Locais_Racks_Trechos!$B$2:$B$1019, MATCH(E1643, Def_Locais_Racks_Trechos!$A$2:$A$1019, 0), 1)</f>
        <v>Sala Racks 11</v>
      </c>
      <c r="G1643" s="59"/>
      <c r="H1643" s="59"/>
      <c r="I1643" s="59"/>
      <c r="J1643" s="59"/>
      <c r="K1643" s="59"/>
      <c r="L1643" s="59"/>
      <c r="M1643" s="59"/>
      <c r="N1643" s="59"/>
      <c r="O1643" s="59"/>
    </row>
    <row r="1644" ht="15.75" customHeight="1">
      <c r="A1644" s="57" t="str">
        <f>Def_SecSub!$A$483</f>
        <v>SI-12BCFE</v>
      </c>
      <c r="B1644" s="57" t="str">
        <f>Def_Equipamentos!$C$13</f>
        <v>DI-FMCPicoAmm</v>
      </c>
      <c r="C1644" s="6">
        <v>1.0</v>
      </c>
      <c r="D1644" s="58" t="str">
        <f t="shared" si="1"/>
        <v>SI-12BCFE:DI-FMCPicoAmm-1</v>
      </c>
      <c r="E1644" s="57" t="str">
        <f>Def_Locais_Racks_Trechos!$A$14</f>
        <v>IA-12RaBPM</v>
      </c>
      <c r="F1644" s="58" t="str">
        <f t="array" ref="F1644">INDEX(Def_Locais_Racks_Trechos!$B$2:$B$1019, MATCH(E1644, Def_Locais_Racks_Trechos!$A$2:$A$1019, 0), 1)</f>
        <v>Sala Racks 12</v>
      </c>
      <c r="G1644" s="59"/>
      <c r="H1644" s="59"/>
      <c r="I1644" s="59"/>
      <c r="J1644" s="59"/>
      <c r="K1644" s="59"/>
      <c r="L1644" s="59"/>
      <c r="M1644" s="59"/>
      <c r="N1644" s="59"/>
      <c r="O1644" s="59"/>
    </row>
    <row r="1645" ht="15.75" customHeight="1">
      <c r="A1645" s="57" t="str">
        <f>Def_SecSub!$A$483</f>
        <v>SI-12BCFE</v>
      </c>
      <c r="B1645" s="57" t="str">
        <f>Def_Equipamentos!$C$13</f>
        <v>DI-FMCPicoAmm</v>
      </c>
      <c r="C1645" s="6">
        <v>2.0</v>
      </c>
      <c r="D1645" s="58" t="str">
        <f t="shared" si="1"/>
        <v>SI-12BCFE:DI-FMCPicoAmm-2</v>
      </c>
      <c r="E1645" s="57" t="str">
        <f>Def_Locais_Racks_Trechos!$A$14</f>
        <v>IA-12RaBPM</v>
      </c>
      <c r="F1645" s="58" t="str">
        <f t="array" ref="F1645">INDEX(Def_Locais_Racks_Trechos!$B$2:$B$1019, MATCH(E1645, Def_Locais_Racks_Trechos!$A$2:$A$1019, 0), 1)</f>
        <v>Sala Racks 12</v>
      </c>
      <c r="G1645" s="59"/>
      <c r="H1645" s="59"/>
      <c r="I1645" s="59"/>
      <c r="J1645" s="59"/>
      <c r="K1645" s="59"/>
      <c r="L1645" s="59"/>
      <c r="M1645" s="59"/>
      <c r="N1645" s="59"/>
      <c r="O1645" s="59"/>
    </row>
    <row r="1646" ht="15.75" customHeight="1">
      <c r="A1646" s="57" t="str">
        <f>Def_SecSub!$A$484</f>
        <v>SI-13BCFE</v>
      </c>
      <c r="B1646" s="57" t="str">
        <f>Def_Equipamentos!$C$13</f>
        <v>DI-FMCPicoAmm</v>
      </c>
      <c r="C1646" s="6">
        <v>1.0</v>
      </c>
      <c r="D1646" s="58" t="str">
        <f t="shared" si="1"/>
        <v>SI-13BCFE:DI-FMCPicoAmm-1</v>
      </c>
      <c r="E1646" s="57" t="str">
        <f>Def_Locais_Racks_Trechos!$A$15</f>
        <v>IA-13RaBPM</v>
      </c>
      <c r="F1646" s="58" t="str">
        <f t="array" ref="F1646">INDEX(Def_Locais_Racks_Trechos!$B$2:$B$1019, MATCH(E1646, Def_Locais_Racks_Trechos!$A$2:$A$1019, 0), 1)</f>
        <v>Sala Racks 13</v>
      </c>
      <c r="G1646" s="59"/>
      <c r="H1646" s="59"/>
      <c r="I1646" s="59"/>
      <c r="J1646" s="59"/>
      <c r="K1646" s="59"/>
      <c r="L1646" s="59"/>
      <c r="M1646" s="59"/>
      <c r="N1646" s="59"/>
      <c r="O1646" s="59"/>
    </row>
    <row r="1647" ht="15.75" customHeight="1">
      <c r="A1647" s="57" t="str">
        <f>Def_SecSub!$A$484</f>
        <v>SI-13BCFE</v>
      </c>
      <c r="B1647" s="57" t="str">
        <f>Def_Equipamentos!$C$13</f>
        <v>DI-FMCPicoAmm</v>
      </c>
      <c r="C1647" s="6">
        <v>2.0</v>
      </c>
      <c r="D1647" s="58" t="str">
        <f t="shared" si="1"/>
        <v>SI-13BCFE:DI-FMCPicoAmm-2</v>
      </c>
      <c r="E1647" s="57" t="str">
        <f>Def_Locais_Racks_Trechos!$A$15</f>
        <v>IA-13RaBPM</v>
      </c>
      <c r="F1647" s="58" t="str">
        <f t="array" ref="F1647">INDEX(Def_Locais_Racks_Trechos!$B$2:$B$1019, MATCH(E1647, Def_Locais_Racks_Trechos!$A$2:$A$1019, 0), 1)</f>
        <v>Sala Racks 13</v>
      </c>
      <c r="G1647" s="59"/>
      <c r="H1647" s="59"/>
      <c r="I1647" s="59"/>
      <c r="J1647" s="59"/>
      <c r="K1647" s="59"/>
      <c r="L1647" s="59"/>
      <c r="M1647" s="59"/>
      <c r="N1647" s="59"/>
      <c r="O1647" s="59"/>
    </row>
    <row r="1648" ht="15.75" customHeight="1">
      <c r="A1648" s="57" t="str">
        <f>Def_SecSub!$A$485</f>
        <v>SI-14BCFE</v>
      </c>
      <c r="B1648" s="57" t="str">
        <f>Def_Equipamentos!$C$13</f>
        <v>DI-FMCPicoAmm</v>
      </c>
      <c r="C1648" s="6">
        <v>1.0</v>
      </c>
      <c r="D1648" s="58" t="str">
        <f t="shared" si="1"/>
        <v>SI-14BCFE:DI-FMCPicoAmm-1</v>
      </c>
      <c r="E1648" s="57" t="str">
        <f>Def_Locais_Racks_Trechos!$A$16</f>
        <v>IA-14RaBPM</v>
      </c>
      <c r="F1648" s="58" t="str">
        <f t="array" ref="F1648">INDEX(Def_Locais_Racks_Trechos!$B$2:$B$1019, MATCH(E1648, Def_Locais_Racks_Trechos!$A$2:$A$1019, 0), 1)</f>
        <v>Sala Racks 14</v>
      </c>
      <c r="G1648" s="59"/>
      <c r="H1648" s="59"/>
      <c r="I1648" s="59"/>
      <c r="J1648" s="59"/>
      <c r="K1648" s="59"/>
      <c r="L1648" s="59"/>
      <c r="M1648" s="59"/>
      <c r="N1648" s="59"/>
      <c r="O1648" s="59"/>
    </row>
    <row r="1649" ht="15.75" customHeight="1">
      <c r="A1649" s="57" t="str">
        <f>Def_SecSub!$A$485</f>
        <v>SI-14BCFE</v>
      </c>
      <c r="B1649" s="57" t="str">
        <f>Def_Equipamentos!$C$13</f>
        <v>DI-FMCPicoAmm</v>
      </c>
      <c r="C1649" s="6">
        <v>2.0</v>
      </c>
      <c r="D1649" s="58" t="str">
        <f t="shared" si="1"/>
        <v>SI-14BCFE:DI-FMCPicoAmm-2</v>
      </c>
      <c r="E1649" s="57" t="str">
        <f>Def_Locais_Racks_Trechos!$A$16</f>
        <v>IA-14RaBPM</v>
      </c>
      <c r="F1649" s="58" t="str">
        <f t="array" ref="F1649">INDEX(Def_Locais_Racks_Trechos!$B$2:$B$1019, MATCH(E1649, Def_Locais_Racks_Trechos!$A$2:$A$1019, 0), 1)</f>
        <v>Sala Racks 14</v>
      </c>
      <c r="G1649" s="59"/>
      <c r="H1649" s="59"/>
      <c r="I1649" s="59"/>
      <c r="J1649" s="59"/>
      <c r="K1649" s="59"/>
      <c r="L1649" s="59"/>
      <c r="M1649" s="59"/>
      <c r="N1649" s="59"/>
      <c r="O1649" s="59"/>
    </row>
    <row r="1650" ht="15.75" customHeight="1">
      <c r="A1650" s="57" t="str">
        <f>Def_SecSub!$A$486</f>
        <v>SI-15BCFE</v>
      </c>
      <c r="B1650" s="57" t="str">
        <f>Def_Equipamentos!$C$13</f>
        <v>DI-FMCPicoAmm</v>
      </c>
      <c r="C1650" s="6">
        <v>1.0</v>
      </c>
      <c r="D1650" s="58" t="str">
        <f t="shared" si="1"/>
        <v>SI-15BCFE:DI-FMCPicoAmm-1</v>
      </c>
      <c r="E1650" s="57" t="str">
        <f>Def_Locais_Racks_Trechos!$A$17</f>
        <v>IA-15RaBPM</v>
      </c>
      <c r="F1650" s="58" t="str">
        <f t="array" ref="F1650">INDEX(Def_Locais_Racks_Trechos!$B$2:$B$1019, MATCH(E1650, Def_Locais_Racks_Trechos!$A$2:$A$1019, 0), 1)</f>
        <v>Sala Racks 15</v>
      </c>
      <c r="G1650" s="59"/>
      <c r="H1650" s="59"/>
      <c r="I1650" s="59"/>
      <c r="J1650" s="59"/>
      <c r="K1650" s="59"/>
      <c r="L1650" s="59"/>
      <c r="M1650" s="59"/>
      <c r="N1650" s="59"/>
      <c r="O1650" s="59"/>
    </row>
    <row r="1651" ht="15.75" customHeight="1">
      <c r="A1651" s="57" t="str">
        <f>Def_SecSub!$A$486</f>
        <v>SI-15BCFE</v>
      </c>
      <c r="B1651" s="57" t="str">
        <f>Def_Equipamentos!$C$13</f>
        <v>DI-FMCPicoAmm</v>
      </c>
      <c r="C1651" s="6">
        <v>2.0</v>
      </c>
      <c r="D1651" s="58" t="str">
        <f t="shared" si="1"/>
        <v>SI-15BCFE:DI-FMCPicoAmm-2</v>
      </c>
      <c r="E1651" s="57" t="str">
        <f>Def_Locais_Racks_Trechos!$A$17</f>
        <v>IA-15RaBPM</v>
      </c>
      <c r="F1651" s="58" t="str">
        <f t="array" ref="F1651">INDEX(Def_Locais_Racks_Trechos!$B$2:$B$1019, MATCH(E1651, Def_Locais_Racks_Trechos!$A$2:$A$1019, 0), 1)</f>
        <v>Sala Racks 15</v>
      </c>
      <c r="G1651" s="59"/>
      <c r="H1651" s="59"/>
      <c r="I1651" s="59"/>
      <c r="J1651" s="59"/>
      <c r="K1651" s="59"/>
      <c r="L1651" s="59"/>
      <c r="M1651" s="59"/>
      <c r="N1651" s="59"/>
      <c r="O1651" s="59"/>
    </row>
    <row r="1652" ht="15.75" customHeight="1">
      <c r="A1652" s="57" t="str">
        <f>Def_SecSub!$A$487</f>
        <v>SI-16BCFE</v>
      </c>
      <c r="B1652" s="57" t="str">
        <f>Def_Equipamentos!$C$13</f>
        <v>DI-FMCPicoAmm</v>
      </c>
      <c r="C1652" s="6">
        <v>1.0</v>
      </c>
      <c r="D1652" s="58" t="str">
        <f t="shared" si="1"/>
        <v>SI-16BCFE:DI-FMCPicoAmm-1</v>
      </c>
      <c r="E1652" s="57" t="str">
        <f>Def_Locais_Racks_Trechos!$A$18</f>
        <v>IA-16RaBPM</v>
      </c>
      <c r="F1652" s="58" t="str">
        <f t="array" ref="F1652">INDEX(Def_Locais_Racks_Trechos!$B$2:$B$1019, MATCH(E1652, Def_Locais_Racks_Trechos!$A$2:$A$1019, 0), 1)</f>
        <v>Sala Racks 16</v>
      </c>
      <c r="G1652" s="59"/>
      <c r="H1652" s="59"/>
      <c r="I1652" s="59"/>
      <c r="J1652" s="59"/>
      <c r="K1652" s="59"/>
      <c r="L1652" s="59"/>
      <c r="M1652" s="59"/>
      <c r="N1652" s="59"/>
      <c r="O1652" s="59"/>
    </row>
    <row r="1653" ht="15.75" customHeight="1">
      <c r="A1653" s="57" t="str">
        <f>Def_SecSub!$A$487</f>
        <v>SI-16BCFE</v>
      </c>
      <c r="B1653" s="57" t="str">
        <f>Def_Equipamentos!$C$13</f>
        <v>DI-FMCPicoAmm</v>
      </c>
      <c r="C1653" s="6">
        <v>2.0</v>
      </c>
      <c r="D1653" s="58" t="str">
        <f t="shared" si="1"/>
        <v>SI-16BCFE:DI-FMCPicoAmm-2</v>
      </c>
      <c r="E1653" s="57" t="str">
        <f>Def_Locais_Racks_Trechos!$A$18</f>
        <v>IA-16RaBPM</v>
      </c>
      <c r="F1653" s="58" t="str">
        <f t="array" ref="F1653">INDEX(Def_Locais_Racks_Trechos!$B$2:$B$1019, MATCH(E1653, Def_Locais_Racks_Trechos!$A$2:$A$1019, 0), 1)</f>
        <v>Sala Racks 16</v>
      </c>
      <c r="G1653" s="59"/>
      <c r="H1653" s="59"/>
      <c r="I1653" s="59"/>
      <c r="J1653" s="59"/>
      <c r="K1653" s="59"/>
      <c r="L1653" s="59"/>
      <c r="M1653" s="59"/>
      <c r="N1653" s="59"/>
      <c r="O1653" s="59"/>
    </row>
    <row r="1654" ht="15.75" customHeight="1">
      <c r="A1654" s="57" t="str">
        <f>Def_SecSub!$A$488</f>
        <v>SI-17BCFE</v>
      </c>
      <c r="B1654" s="57" t="str">
        <f>Def_Equipamentos!$C$13</f>
        <v>DI-FMCPicoAmm</v>
      </c>
      <c r="C1654" s="6">
        <v>1.0</v>
      </c>
      <c r="D1654" s="58" t="str">
        <f t="shared" si="1"/>
        <v>SI-17BCFE:DI-FMCPicoAmm-1</v>
      </c>
      <c r="E1654" s="57" t="str">
        <f>Def_Locais_Racks_Trechos!$A$19</f>
        <v>IA-17RaBPM</v>
      </c>
      <c r="F1654" s="58" t="str">
        <f t="array" ref="F1654">INDEX(Def_Locais_Racks_Trechos!$B$2:$B$1019, MATCH(E1654, Def_Locais_Racks_Trechos!$A$2:$A$1019, 0), 1)</f>
        <v>Sala Racks 17</v>
      </c>
      <c r="G1654" s="59"/>
      <c r="H1654" s="59"/>
      <c r="I1654" s="59"/>
      <c r="J1654" s="59"/>
      <c r="K1654" s="59"/>
      <c r="L1654" s="59"/>
      <c r="M1654" s="59"/>
      <c r="N1654" s="59"/>
      <c r="O1654" s="59"/>
    </row>
    <row r="1655" ht="15.75" customHeight="1">
      <c r="A1655" s="57" t="str">
        <f>Def_SecSub!$A$488</f>
        <v>SI-17BCFE</v>
      </c>
      <c r="B1655" s="57" t="str">
        <f>Def_Equipamentos!$C$13</f>
        <v>DI-FMCPicoAmm</v>
      </c>
      <c r="C1655" s="6">
        <v>2.0</v>
      </c>
      <c r="D1655" s="58" t="str">
        <f t="shared" si="1"/>
        <v>SI-17BCFE:DI-FMCPicoAmm-2</v>
      </c>
      <c r="E1655" s="57" t="str">
        <f>Def_Locais_Racks_Trechos!$A$19</f>
        <v>IA-17RaBPM</v>
      </c>
      <c r="F1655" s="58" t="str">
        <f t="array" ref="F1655">INDEX(Def_Locais_Racks_Trechos!$B$2:$B$1019, MATCH(E1655, Def_Locais_Racks_Trechos!$A$2:$A$1019, 0), 1)</f>
        <v>Sala Racks 17</v>
      </c>
      <c r="G1655" s="59"/>
      <c r="H1655" s="59"/>
      <c r="I1655" s="59"/>
      <c r="J1655" s="59"/>
      <c r="K1655" s="59"/>
      <c r="L1655" s="59"/>
      <c r="M1655" s="59"/>
      <c r="N1655" s="59"/>
      <c r="O1655" s="59"/>
    </row>
    <row r="1656" ht="15.75" customHeight="1">
      <c r="A1656" s="57" t="str">
        <f>Def_SecSub!$A$489</f>
        <v>SI-18BCFE</v>
      </c>
      <c r="B1656" s="57" t="str">
        <f>Def_Equipamentos!$C$13</f>
        <v>DI-FMCPicoAmm</v>
      </c>
      <c r="C1656" s="6">
        <v>1.0</v>
      </c>
      <c r="D1656" s="58" t="str">
        <f t="shared" si="1"/>
        <v>SI-18BCFE:DI-FMCPicoAmm-1</v>
      </c>
      <c r="E1656" s="57" t="str">
        <f>Def_Locais_Racks_Trechos!$A$20</f>
        <v>IA-18RaBPM</v>
      </c>
      <c r="F1656" s="58" t="str">
        <f t="array" ref="F1656">INDEX(Def_Locais_Racks_Trechos!$B$2:$B$1019, MATCH(E1656, Def_Locais_Racks_Trechos!$A$2:$A$1019, 0), 1)</f>
        <v>Sala Racks 18 parte 1</v>
      </c>
      <c r="G1656" s="59"/>
      <c r="H1656" s="59"/>
      <c r="I1656" s="59"/>
      <c r="J1656" s="59"/>
      <c r="K1656" s="59"/>
      <c r="L1656" s="59"/>
      <c r="M1656" s="59"/>
      <c r="N1656" s="59"/>
      <c r="O1656" s="59"/>
    </row>
    <row r="1657" ht="15.75" customHeight="1">
      <c r="A1657" s="57" t="str">
        <f>Def_SecSub!$A$489</f>
        <v>SI-18BCFE</v>
      </c>
      <c r="B1657" s="57" t="str">
        <f>Def_Equipamentos!$C$13</f>
        <v>DI-FMCPicoAmm</v>
      </c>
      <c r="C1657" s="6">
        <v>2.0</v>
      </c>
      <c r="D1657" s="58" t="str">
        <f t="shared" si="1"/>
        <v>SI-18BCFE:DI-FMCPicoAmm-2</v>
      </c>
      <c r="E1657" s="57" t="str">
        <f>Def_Locais_Racks_Trechos!$A$20</f>
        <v>IA-18RaBPM</v>
      </c>
      <c r="F1657" s="58" t="str">
        <f t="array" ref="F1657">INDEX(Def_Locais_Racks_Trechos!$B$2:$B$1019, MATCH(E1657, Def_Locais_Racks_Trechos!$A$2:$A$1019, 0), 1)</f>
        <v>Sala Racks 18 parte 1</v>
      </c>
      <c r="G1657" s="59"/>
      <c r="H1657" s="59"/>
      <c r="I1657" s="59"/>
      <c r="J1657" s="59"/>
      <c r="K1657" s="59"/>
      <c r="L1657" s="59"/>
      <c r="M1657" s="59"/>
      <c r="N1657" s="59"/>
      <c r="O1657" s="59"/>
    </row>
    <row r="1658" ht="15.75" customHeight="1">
      <c r="A1658" s="57" t="str">
        <f>Def_SecSub!$A$490</f>
        <v>SI-19BCFE</v>
      </c>
      <c r="B1658" s="57" t="str">
        <f>Def_Equipamentos!$C$13</f>
        <v>DI-FMCPicoAmm</v>
      </c>
      <c r="C1658" s="6">
        <v>1.0</v>
      </c>
      <c r="D1658" s="58" t="str">
        <f t="shared" si="1"/>
        <v>SI-19BCFE:DI-FMCPicoAmm-1</v>
      </c>
      <c r="E1658" s="57" t="str">
        <f>Def_Locais_Racks_Trechos!$A$21</f>
        <v>IA-19RaBPM</v>
      </c>
      <c r="F1658" s="58" t="str">
        <f t="array" ref="F1658">INDEX(Def_Locais_Racks_Trechos!$B$2:$B$1019, MATCH(E1658, Def_Locais_Racks_Trechos!$A$2:$A$1019, 0), 1)</f>
        <v>Sala Racks 18 parte 2</v>
      </c>
      <c r="G1658" s="59"/>
      <c r="H1658" s="59"/>
      <c r="I1658" s="59"/>
      <c r="J1658" s="59"/>
      <c r="K1658" s="59"/>
      <c r="L1658" s="59"/>
      <c r="M1658" s="59"/>
      <c r="N1658" s="59"/>
      <c r="O1658" s="59"/>
    </row>
    <row r="1659" ht="15.75" customHeight="1">
      <c r="A1659" s="57" t="str">
        <f>Def_SecSub!$A$490</f>
        <v>SI-19BCFE</v>
      </c>
      <c r="B1659" s="57" t="str">
        <f>Def_Equipamentos!$C$13</f>
        <v>DI-FMCPicoAmm</v>
      </c>
      <c r="C1659" s="6">
        <v>2.0</v>
      </c>
      <c r="D1659" s="58" t="str">
        <f t="shared" si="1"/>
        <v>SI-19BCFE:DI-FMCPicoAmm-2</v>
      </c>
      <c r="E1659" s="57" t="str">
        <f>Def_Locais_Racks_Trechos!$A$21</f>
        <v>IA-19RaBPM</v>
      </c>
      <c r="F1659" s="58" t="str">
        <f t="array" ref="F1659">INDEX(Def_Locais_Racks_Trechos!$B$2:$B$1019, MATCH(E1659, Def_Locais_Racks_Trechos!$A$2:$A$1019, 0), 1)</f>
        <v>Sala Racks 18 parte 2</v>
      </c>
      <c r="G1659" s="59"/>
      <c r="H1659" s="59"/>
      <c r="I1659" s="59"/>
      <c r="J1659" s="59"/>
      <c r="K1659" s="59"/>
      <c r="L1659" s="59"/>
      <c r="M1659" s="59"/>
      <c r="N1659" s="59"/>
      <c r="O1659" s="59"/>
    </row>
    <row r="1660" ht="15.75" customHeight="1">
      <c r="A1660" s="57" t="str">
        <f>Def_SecSub!$A$491</f>
        <v>SI-20BCFE</v>
      </c>
      <c r="B1660" s="57" t="str">
        <f>Def_Equipamentos!$C$13</f>
        <v>DI-FMCPicoAmm</v>
      </c>
      <c r="C1660" s="6">
        <v>1.0</v>
      </c>
      <c r="D1660" s="58" t="str">
        <f t="shared" si="1"/>
        <v>SI-20BCFE:DI-FMCPicoAmm-1</v>
      </c>
      <c r="E1660" s="57" t="str">
        <f>Def_Locais_Racks_Trechos!$A$22</f>
        <v>IA-20RaBPM</v>
      </c>
      <c r="F1660" s="58" t="str">
        <f t="array" ref="F1660">INDEX(Def_Locais_Racks_Trechos!$B$2:$B$1019, MATCH(E1660, Def_Locais_Racks_Trechos!$A$2:$A$1019, 0), 1)</f>
        <v>Sala Racks 19&amp;20</v>
      </c>
      <c r="G1660" s="59"/>
      <c r="H1660" s="59"/>
      <c r="I1660" s="59"/>
      <c r="J1660" s="59"/>
      <c r="K1660" s="59"/>
      <c r="L1660" s="59"/>
      <c r="M1660" s="59"/>
      <c r="N1660" s="59"/>
      <c r="O1660" s="59"/>
    </row>
    <row r="1661" ht="15.75" customHeight="1">
      <c r="A1661" s="57" t="str">
        <f>Def_SecSub!$A$491</f>
        <v>SI-20BCFE</v>
      </c>
      <c r="B1661" s="57" t="str">
        <f>Def_Equipamentos!$C$13</f>
        <v>DI-FMCPicoAmm</v>
      </c>
      <c r="C1661" s="6">
        <v>2.0</v>
      </c>
      <c r="D1661" s="58" t="str">
        <f t="shared" si="1"/>
        <v>SI-20BCFE:DI-FMCPicoAmm-2</v>
      </c>
      <c r="E1661" s="57" t="str">
        <f>Def_Locais_Racks_Trechos!$A$22</f>
        <v>IA-20RaBPM</v>
      </c>
      <c r="F1661" s="58" t="str">
        <f t="array" ref="F1661">INDEX(Def_Locais_Racks_Trechos!$B$2:$B$1019, MATCH(E1661, Def_Locais_Racks_Trechos!$A$2:$A$1019, 0), 1)</f>
        <v>Sala Racks 19&amp;20</v>
      </c>
      <c r="G1661" s="59"/>
      <c r="H1661" s="59"/>
      <c r="I1661" s="59"/>
      <c r="J1661" s="59"/>
      <c r="K1661" s="59"/>
      <c r="L1661" s="59"/>
      <c r="M1661" s="59"/>
      <c r="N1661" s="59"/>
      <c r="O1661" s="59"/>
    </row>
    <row r="1662" ht="15.75" customHeight="1">
      <c r="A1662" s="85" t="str">
        <f>Def_SecSub!$A$432</f>
        <v>SI-01SA</v>
      </c>
      <c r="B1662" s="57" t="str">
        <f>Def_Equipamentos!$C$150</f>
        <v>DI-ScrapH</v>
      </c>
      <c r="C1662" s="6"/>
      <c r="D1662" s="58" t="str">
        <f t="shared" si="1"/>
        <v>SI-01SA:DI-ScrapH</v>
      </c>
      <c r="E1662" s="57" t="str">
        <f>Def_Locais_Racks_Trechos!$A$97</f>
        <v>Sistema</v>
      </c>
      <c r="F1662" s="58" t="str">
        <f t="array" ref="F1662">INDEX(Def_Locais_Racks_Trechos!$B$2:$B$1019, MATCH(E1662, Def_Locais_Racks_Trechos!$A$2:$A$1019, 0), 1)</f>
        <v>(Abstrato / Não físico)</v>
      </c>
      <c r="G1662" s="59"/>
      <c r="H1662" s="59"/>
      <c r="I1662" s="59"/>
      <c r="J1662" s="59"/>
      <c r="K1662" s="59"/>
      <c r="L1662" s="59"/>
      <c r="M1662" s="59"/>
      <c r="N1662" s="59"/>
      <c r="O1662" s="59"/>
    </row>
    <row r="1663" ht="15.75" customHeight="1">
      <c r="A1663" s="57" t="str">
        <f>Def_SecSub!$A$432</f>
        <v>SI-01SA</v>
      </c>
      <c r="B1663" s="57" t="str">
        <f>Def_Equipamentos!$C$151</f>
        <v>DI-ScrapV</v>
      </c>
      <c r="C1663" s="6"/>
      <c r="D1663" s="58" t="str">
        <f t="shared" si="1"/>
        <v>SI-01SA:DI-ScrapV</v>
      </c>
      <c r="E1663" s="57" t="str">
        <f>Def_Locais_Racks_Trechos!$A$97</f>
        <v>Sistema</v>
      </c>
      <c r="F1663" s="58" t="str">
        <f t="array" ref="F1663">INDEX(Def_Locais_Racks_Trechos!$B$2:$B$1019, MATCH(E1663, Def_Locais_Racks_Trechos!$A$2:$A$1019, 0), 1)</f>
        <v>(Abstrato / Não físico)</v>
      </c>
      <c r="G1663" s="59"/>
      <c r="H1663" s="59"/>
      <c r="I1663" s="59"/>
      <c r="J1663" s="59"/>
      <c r="K1663" s="59"/>
      <c r="L1663" s="59"/>
      <c r="M1663" s="59"/>
      <c r="N1663" s="59"/>
      <c r="O1663" s="59"/>
    </row>
    <row r="1664" ht="15.75" customHeight="1">
      <c r="A1664" s="57" t="str">
        <f>Def_SecSub!$A$204</f>
        <v>TB-01</v>
      </c>
      <c r="B1664" s="57" t="str">
        <f>Def_Equipamentos!$C$152</f>
        <v>DI-SlitH</v>
      </c>
      <c r="C1664" s="6"/>
      <c r="D1664" s="58" t="str">
        <f t="shared" si="1"/>
        <v>TB-01:DI-SlitH</v>
      </c>
      <c r="E1664" s="57" t="str">
        <f>Def_Locais_Racks_Trechos!$A$97</f>
        <v>Sistema</v>
      </c>
      <c r="F1664" s="58" t="str">
        <f t="array" ref="F1664">INDEX(Def_Locais_Racks_Trechos!$B$2:$B$1019, MATCH(E1664, Def_Locais_Racks_Trechos!$A$2:$A$1019, 0), 1)</f>
        <v>(Abstrato / Não físico)</v>
      </c>
      <c r="G1664" s="59"/>
      <c r="H1664" s="59"/>
      <c r="I1664" s="59"/>
      <c r="J1664" s="59"/>
      <c r="K1664" s="59"/>
      <c r="L1664" s="59"/>
      <c r="M1664" s="59"/>
      <c r="N1664" s="59"/>
      <c r="O1664" s="59"/>
    </row>
    <row r="1665" ht="15.75" customHeight="1">
      <c r="A1665" s="57" t="str">
        <f>Def_SecSub!$A$204</f>
        <v>TB-01</v>
      </c>
      <c r="B1665" s="57" t="str">
        <f>Def_Equipamentos!$C$153</f>
        <v>DI-SlitV</v>
      </c>
      <c r="C1665" s="6"/>
      <c r="D1665" s="58" t="str">
        <f t="shared" si="1"/>
        <v>TB-01:DI-SlitV</v>
      </c>
      <c r="E1665" s="57" t="str">
        <f>Def_Locais_Racks_Trechos!$A$97</f>
        <v>Sistema</v>
      </c>
      <c r="F1665" s="58" t="str">
        <f t="array" ref="F1665">INDEX(Def_Locais_Racks_Trechos!$B$2:$B$1019, MATCH(E1665, Def_Locais_Racks_Trechos!$A$2:$A$1019, 0), 1)</f>
        <v>(Abstrato / Não físico)</v>
      </c>
      <c r="G1665" s="59"/>
      <c r="H1665" s="59"/>
      <c r="I1665" s="59"/>
      <c r="J1665" s="59"/>
      <c r="K1665" s="59"/>
      <c r="L1665" s="59"/>
      <c r="M1665" s="59"/>
      <c r="N1665" s="59"/>
      <c r="O1665" s="59"/>
    </row>
    <row r="1666" ht="15.75" customHeight="1">
      <c r="A1666" s="57" t="str">
        <f>Def_SecSub!$A$204</f>
        <v>TB-01</v>
      </c>
      <c r="B1666" s="57" t="str">
        <f>Def_Equipamentos!$C$149</f>
        <v>DI-Scrn</v>
      </c>
      <c r="C1666" s="49">
        <v>1.0</v>
      </c>
      <c r="D1666" s="58" t="str">
        <f t="shared" si="1"/>
        <v>TB-01:DI-Scrn-1</v>
      </c>
      <c r="E1666" s="57" t="str">
        <f>Def_Locais_Racks_Trechos!$A$97</f>
        <v>Sistema</v>
      </c>
      <c r="F1666" s="58" t="str">
        <f t="array" ref="F1666">INDEX(Def_Locais_Racks_Trechos!$B$2:$B$1019, MATCH(E1666, Def_Locais_Racks_Trechos!$A$2:$A$1019, 0), 1)</f>
        <v>(Abstrato / Não físico)</v>
      </c>
      <c r="G1666" s="59"/>
      <c r="H1666" s="59"/>
      <c r="I1666" s="59"/>
      <c r="J1666" s="59"/>
      <c r="K1666" s="59"/>
      <c r="L1666" s="59"/>
      <c r="M1666" s="59"/>
      <c r="N1666" s="59"/>
      <c r="O1666" s="59"/>
    </row>
    <row r="1667" ht="15.75" customHeight="1">
      <c r="A1667" s="57" t="str">
        <f>Def_SecSub!$A$204</f>
        <v>TB-01</v>
      </c>
      <c r="B1667" s="57" t="str">
        <f>Def_Equipamentos!$C$149</f>
        <v>DI-Scrn</v>
      </c>
      <c r="C1667" s="49">
        <v>2.0</v>
      </c>
      <c r="D1667" s="58" t="str">
        <f t="shared" si="1"/>
        <v>TB-01:DI-Scrn-2</v>
      </c>
      <c r="E1667" s="57" t="str">
        <f>Def_Locais_Racks_Trechos!$A$97</f>
        <v>Sistema</v>
      </c>
      <c r="F1667" s="58" t="str">
        <f t="array" ref="F1667">INDEX(Def_Locais_Racks_Trechos!$B$2:$B$1019, MATCH(E1667, Def_Locais_Racks_Trechos!$A$2:$A$1019, 0), 1)</f>
        <v>(Abstrato / Não físico)</v>
      </c>
      <c r="G1667" s="59"/>
      <c r="H1667" s="59"/>
      <c r="I1667" s="59"/>
      <c r="J1667" s="59"/>
      <c r="K1667" s="59"/>
      <c r="L1667" s="59"/>
      <c r="M1667" s="59"/>
      <c r="N1667" s="59"/>
      <c r="O1667" s="59"/>
    </row>
    <row r="1668" ht="15.75" customHeight="1">
      <c r="A1668" s="57" t="str">
        <f>Def_SecSub!$A$205</f>
        <v>TB-02</v>
      </c>
      <c r="B1668" s="57" t="str">
        <f>Def_Equipamentos!$C$149</f>
        <v>DI-Scrn</v>
      </c>
      <c r="C1668" s="49">
        <v>1.0</v>
      </c>
      <c r="D1668" s="58" t="str">
        <f t="shared" si="1"/>
        <v>TB-02:DI-Scrn-1</v>
      </c>
      <c r="E1668" s="57" t="str">
        <f>Def_Locais_Racks_Trechos!$A$97</f>
        <v>Sistema</v>
      </c>
      <c r="F1668" s="58" t="str">
        <f t="array" ref="F1668">INDEX(Def_Locais_Racks_Trechos!$B$2:$B$1019, MATCH(E1668, Def_Locais_Racks_Trechos!$A$2:$A$1019, 0), 1)</f>
        <v>(Abstrato / Não físico)</v>
      </c>
      <c r="G1668" s="59"/>
      <c r="H1668" s="59"/>
      <c r="I1668" s="59"/>
      <c r="J1668" s="59"/>
      <c r="K1668" s="59"/>
      <c r="L1668" s="59"/>
      <c r="M1668" s="59"/>
      <c r="N1668" s="59"/>
      <c r="O1668" s="59"/>
    </row>
    <row r="1669" ht="15.75" customHeight="1">
      <c r="A1669" s="57" t="str">
        <f>Def_SecSub!$A$205</f>
        <v>TB-02</v>
      </c>
      <c r="B1669" s="57" t="str">
        <f>Def_Equipamentos!$C$149</f>
        <v>DI-Scrn</v>
      </c>
      <c r="C1669" s="49">
        <v>2.0</v>
      </c>
      <c r="D1669" s="58" t="str">
        <f t="shared" si="1"/>
        <v>TB-02:DI-Scrn-2</v>
      </c>
      <c r="E1669" s="57" t="str">
        <f>Def_Locais_Racks_Trechos!$A$97</f>
        <v>Sistema</v>
      </c>
      <c r="F1669" s="58" t="str">
        <f t="array" ref="F1669">INDEX(Def_Locais_Racks_Trechos!$B$2:$B$1019, MATCH(E1669, Def_Locais_Racks_Trechos!$A$2:$A$1019, 0), 1)</f>
        <v>(Abstrato / Não físico)</v>
      </c>
      <c r="G1669" s="59"/>
      <c r="H1669" s="59"/>
      <c r="I1669" s="59"/>
      <c r="J1669" s="59"/>
      <c r="K1669" s="59"/>
      <c r="L1669" s="59"/>
      <c r="M1669" s="59"/>
      <c r="N1669" s="59"/>
      <c r="O1669" s="59"/>
    </row>
    <row r="1670" ht="15.75" customHeight="1">
      <c r="A1670" s="57" t="str">
        <f>Def_SecSub!$A$206</f>
        <v>TB-03</v>
      </c>
      <c r="B1670" s="57" t="str">
        <f>Def_Equipamentos!$C$149</f>
        <v>DI-Scrn</v>
      </c>
      <c r="C1670" s="49"/>
      <c r="D1670" s="58" t="str">
        <f t="shared" si="1"/>
        <v>TB-03:DI-Scrn</v>
      </c>
      <c r="E1670" s="57" t="str">
        <f>Def_Locais_Racks_Trechos!$A$97</f>
        <v>Sistema</v>
      </c>
      <c r="F1670" s="58" t="str">
        <f t="array" ref="F1670">INDEX(Def_Locais_Racks_Trechos!$B$2:$B$1019, MATCH(E1670, Def_Locais_Racks_Trechos!$A$2:$A$1019, 0), 1)</f>
        <v>(Abstrato / Não físico)</v>
      </c>
      <c r="G1670" s="59"/>
      <c r="H1670" s="59"/>
      <c r="I1670" s="59"/>
      <c r="J1670" s="59"/>
      <c r="K1670" s="59"/>
      <c r="L1670" s="59"/>
      <c r="M1670" s="59"/>
      <c r="N1670" s="59"/>
      <c r="O1670" s="59"/>
    </row>
    <row r="1671" ht="15.75" customHeight="1">
      <c r="A1671" s="57" t="str">
        <f>Def_SecSub!$A$207</f>
        <v>TB-04</v>
      </c>
      <c r="B1671" s="57" t="str">
        <f>Def_Equipamentos!$C$149</f>
        <v>DI-Scrn</v>
      </c>
      <c r="C1671" s="49"/>
      <c r="D1671" s="58" t="str">
        <f t="shared" si="1"/>
        <v>TB-04:DI-Scrn</v>
      </c>
      <c r="E1671" s="57" t="str">
        <f>Def_Locais_Racks_Trechos!$A$97</f>
        <v>Sistema</v>
      </c>
      <c r="F1671" s="58" t="str">
        <f t="array" ref="F1671">INDEX(Def_Locais_Racks_Trechos!$B$2:$B$1019, MATCH(E1671, Def_Locais_Racks_Trechos!$A$2:$A$1019, 0), 1)</f>
        <v>(Abstrato / Não físico)</v>
      </c>
      <c r="G1671" s="59"/>
      <c r="H1671" s="59"/>
      <c r="I1671" s="59"/>
      <c r="J1671" s="59"/>
      <c r="K1671" s="59"/>
      <c r="L1671" s="59"/>
      <c r="M1671" s="59"/>
      <c r="N1671" s="59"/>
      <c r="O1671" s="59"/>
    </row>
    <row r="1672" ht="15.75" customHeight="1">
      <c r="A1672" s="57" t="str">
        <f>Def_SecSub!$A$208</f>
        <v>TS-01</v>
      </c>
      <c r="B1672" s="57" t="str">
        <f>Def_Equipamentos!$C$149</f>
        <v>DI-Scrn</v>
      </c>
      <c r="C1672" s="49"/>
      <c r="D1672" s="58" t="str">
        <f t="shared" si="1"/>
        <v>TS-01:DI-Scrn</v>
      </c>
      <c r="E1672" s="57" t="str">
        <f>Def_Locais_Racks_Trechos!$A$97</f>
        <v>Sistema</v>
      </c>
      <c r="F1672" s="58" t="str">
        <f t="array" ref="F1672">INDEX(Def_Locais_Racks_Trechos!$B$2:$B$1019, MATCH(E1672, Def_Locais_Racks_Trechos!$A$2:$A$1019, 0), 1)</f>
        <v>(Abstrato / Não físico)</v>
      </c>
      <c r="G1672" s="59"/>
      <c r="H1672" s="59"/>
      <c r="I1672" s="59"/>
      <c r="J1672" s="59"/>
      <c r="K1672" s="59"/>
      <c r="L1672" s="59"/>
      <c r="M1672" s="59"/>
      <c r="N1672" s="59"/>
      <c r="O1672" s="59"/>
    </row>
    <row r="1673" ht="15.75" customHeight="1">
      <c r="A1673" s="57" t="str">
        <f>Def_SecSub!$A$209</f>
        <v>TS-02</v>
      </c>
      <c r="B1673" s="57" t="str">
        <f>Def_Equipamentos!$C$149</f>
        <v>DI-Scrn</v>
      </c>
      <c r="C1673" s="49"/>
      <c r="D1673" s="58" t="str">
        <f t="shared" si="1"/>
        <v>TS-02:DI-Scrn</v>
      </c>
      <c r="E1673" s="57" t="str">
        <f>Def_Locais_Racks_Trechos!$A$97</f>
        <v>Sistema</v>
      </c>
      <c r="F1673" s="58" t="str">
        <f t="array" ref="F1673">INDEX(Def_Locais_Racks_Trechos!$B$2:$B$1019, MATCH(E1673, Def_Locais_Racks_Trechos!$A$2:$A$1019, 0), 1)</f>
        <v>(Abstrato / Não físico)</v>
      </c>
      <c r="G1673" s="59"/>
      <c r="H1673" s="59"/>
      <c r="I1673" s="59"/>
      <c r="J1673" s="59"/>
      <c r="K1673" s="59"/>
      <c r="L1673" s="59"/>
      <c r="M1673" s="59"/>
      <c r="N1673" s="59"/>
      <c r="O1673" s="59"/>
    </row>
    <row r="1674" ht="15.75" customHeight="1">
      <c r="A1674" s="57" t="str">
        <f>Def_SecSub!$A$210</f>
        <v>TS-03</v>
      </c>
      <c r="B1674" s="57" t="str">
        <f>Def_Equipamentos!$C$149</f>
        <v>DI-Scrn</v>
      </c>
      <c r="C1674" s="49"/>
      <c r="D1674" s="58" t="str">
        <f t="shared" si="1"/>
        <v>TS-03:DI-Scrn</v>
      </c>
      <c r="E1674" s="57" t="str">
        <f>Def_Locais_Racks_Trechos!$A$97</f>
        <v>Sistema</v>
      </c>
      <c r="F1674" s="58" t="str">
        <f t="array" ref="F1674">INDEX(Def_Locais_Racks_Trechos!$B$2:$B$1019, MATCH(E1674, Def_Locais_Racks_Trechos!$A$2:$A$1019, 0), 1)</f>
        <v>(Abstrato / Não físico)</v>
      </c>
      <c r="G1674" s="59"/>
      <c r="H1674" s="59"/>
      <c r="I1674" s="59"/>
      <c r="J1674" s="59"/>
      <c r="K1674" s="59"/>
      <c r="L1674" s="59"/>
      <c r="M1674" s="59"/>
      <c r="N1674" s="59"/>
      <c r="O1674" s="59"/>
    </row>
    <row r="1675" ht="15.75" customHeight="1">
      <c r="A1675" s="57" t="str">
        <f>Def_SecSub!$A$211</f>
        <v>TS-04</v>
      </c>
      <c r="B1675" s="57" t="str">
        <f>Def_Equipamentos!$C$149</f>
        <v>DI-Scrn</v>
      </c>
      <c r="C1675" s="49">
        <v>1.0</v>
      </c>
      <c r="D1675" s="58" t="str">
        <f t="shared" si="1"/>
        <v>TS-04:DI-Scrn-1</v>
      </c>
      <c r="E1675" s="57" t="str">
        <f>Def_Locais_Racks_Trechos!$A$97</f>
        <v>Sistema</v>
      </c>
      <c r="F1675" s="58" t="str">
        <f t="array" ref="F1675">INDEX(Def_Locais_Racks_Trechos!$B$2:$B$1019, MATCH(E1675, Def_Locais_Racks_Trechos!$A$2:$A$1019, 0), 1)</f>
        <v>(Abstrato / Não físico)</v>
      </c>
      <c r="G1675" s="59"/>
      <c r="H1675" s="59"/>
      <c r="I1675" s="59"/>
      <c r="J1675" s="59"/>
      <c r="K1675" s="59"/>
      <c r="L1675" s="59"/>
      <c r="M1675" s="59"/>
      <c r="N1675" s="59"/>
      <c r="O1675" s="59"/>
    </row>
    <row r="1676" ht="15.75" customHeight="1">
      <c r="A1676" s="57" t="str">
        <f>Def_SecSub!$A$211</f>
        <v>TS-04</v>
      </c>
      <c r="B1676" s="57" t="str">
        <f>Def_Equipamentos!$C$149</f>
        <v>DI-Scrn</v>
      </c>
      <c r="C1676" s="49">
        <v>2.0</v>
      </c>
      <c r="D1676" s="58" t="str">
        <f t="shared" si="1"/>
        <v>TS-04:DI-Scrn-2</v>
      </c>
      <c r="E1676" s="57" t="str">
        <f>Def_Locais_Racks_Trechos!$A$97</f>
        <v>Sistema</v>
      </c>
      <c r="F1676" s="58" t="str">
        <f t="array" ref="F1676">INDEX(Def_Locais_Racks_Trechos!$B$2:$B$1019, MATCH(E1676, Def_Locais_Racks_Trechos!$A$2:$A$1019, 0), 1)</f>
        <v>(Abstrato / Não físico)</v>
      </c>
      <c r="G1676" s="59"/>
      <c r="H1676" s="59"/>
      <c r="I1676" s="59"/>
      <c r="J1676" s="59"/>
      <c r="K1676" s="59"/>
      <c r="L1676" s="59"/>
      <c r="M1676" s="59"/>
      <c r="N1676" s="59"/>
      <c r="O1676" s="59"/>
    </row>
    <row r="1677" ht="15.75" customHeight="1">
      <c r="A1677" s="57" t="str">
        <f>Def_SecSub!$A$211</f>
        <v>TS-04</v>
      </c>
      <c r="B1677" s="57" t="str">
        <f>Def_Equipamentos!$C$149</f>
        <v>DI-Scrn</v>
      </c>
      <c r="C1677" s="49">
        <v>3.0</v>
      </c>
      <c r="D1677" s="58" t="str">
        <f t="shared" si="1"/>
        <v>TS-04:DI-Scrn-3</v>
      </c>
      <c r="E1677" s="57" t="str">
        <f>Def_Locais_Racks_Trechos!$A$97</f>
        <v>Sistema</v>
      </c>
      <c r="F1677" s="58" t="str">
        <f t="array" ref="F1677">INDEX(Def_Locais_Racks_Trechos!$B$2:$B$1019, MATCH(E1677, Def_Locais_Racks_Trechos!$A$2:$A$1019, 0), 1)</f>
        <v>(Abstrato / Não físico)</v>
      </c>
      <c r="G1677" s="59"/>
      <c r="H1677" s="59"/>
      <c r="I1677" s="59"/>
      <c r="J1677" s="59"/>
      <c r="K1677" s="59"/>
      <c r="L1677" s="59"/>
      <c r="M1677" s="59"/>
      <c r="N1677" s="59"/>
      <c r="O1677" s="59"/>
    </row>
    <row r="1678" ht="15.75" customHeight="1">
      <c r="A1678" s="57" t="str">
        <f>Def_SecSub!$A$212</f>
        <v>BO-01D</v>
      </c>
      <c r="B1678" s="57" t="str">
        <f>Def_Equipamentos!$C$149</f>
        <v>DI-Scrn</v>
      </c>
      <c r="C1678" s="49">
        <v>1.0</v>
      </c>
      <c r="D1678" s="58" t="str">
        <f t="shared" si="1"/>
        <v>BO-01D:DI-Scrn-1</v>
      </c>
      <c r="E1678" s="57" t="str">
        <f>Def_Locais_Racks_Trechos!$A$97</f>
        <v>Sistema</v>
      </c>
      <c r="F1678" s="58" t="str">
        <f t="array" ref="F1678">INDEX(Def_Locais_Racks_Trechos!$B$2:$B$1019, MATCH(E1678, Def_Locais_Racks_Trechos!$A$2:$A$1019, 0), 1)</f>
        <v>(Abstrato / Não físico)</v>
      </c>
      <c r="G1678" s="59"/>
      <c r="H1678" s="59"/>
      <c r="I1678" s="59"/>
      <c r="J1678" s="59"/>
      <c r="K1678" s="59"/>
      <c r="L1678" s="59"/>
      <c r="M1678" s="59"/>
      <c r="N1678" s="59"/>
      <c r="O1678" s="59"/>
    </row>
    <row r="1679" ht="15.75" customHeight="1">
      <c r="A1679" s="57" t="str">
        <f>Def_SecSub!$A$212</f>
        <v>BO-01D</v>
      </c>
      <c r="B1679" s="57" t="str">
        <f>Def_Equipamentos!$C$149</f>
        <v>DI-Scrn</v>
      </c>
      <c r="C1679" s="49">
        <v>2.0</v>
      </c>
      <c r="D1679" s="58" t="str">
        <f t="shared" si="1"/>
        <v>BO-01D:DI-Scrn-2</v>
      </c>
      <c r="E1679" s="57" t="str">
        <f>Def_Locais_Racks_Trechos!$A$97</f>
        <v>Sistema</v>
      </c>
      <c r="F1679" s="58" t="str">
        <f t="array" ref="F1679">INDEX(Def_Locais_Racks_Trechos!$B$2:$B$1019, MATCH(E1679, Def_Locais_Racks_Trechos!$A$2:$A$1019, 0), 1)</f>
        <v>(Abstrato / Não físico)</v>
      </c>
      <c r="G1679" s="59"/>
      <c r="H1679" s="59"/>
      <c r="I1679" s="59"/>
      <c r="J1679" s="59"/>
      <c r="K1679" s="59"/>
      <c r="L1679" s="59"/>
      <c r="M1679" s="59"/>
      <c r="N1679" s="59"/>
      <c r="O1679" s="59"/>
    </row>
    <row r="1680" ht="15.75" customHeight="1">
      <c r="A1680" s="57" t="str">
        <f>Def_SecSub!$A$263</f>
        <v>BO-02U</v>
      </c>
      <c r="B1680" s="57" t="str">
        <f>Def_Equipamentos!$C$149</f>
        <v>DI-Scrn</v>
      </c>
      <c r="C1680" s="49"/>
      <c r="D1680" s="58" t="str">
        <f t="shared" si="1"/>
        <v>BO-02U:DI-Scrn</v>
      </c>
      <c r="E1680" s="57" t="str">
        <f>Def_Locais_Racks_Trechos!$A$97</f>
        <v>Sistema</v>
      </c>
      <c r="F1680" s="58" t="str">
        <f t="array" ref="F1680">INDEX(Def_Locais_Racks_Trechos!$B$2:$B$1019, MATCH(E1680, Def_Locais_Racks_Trechos!$A$2:$A$1019, 0), 1)</f>
        <v>(Abstrato / Não físico)</v>
      </c>
      <c r="G1680" s="59"/>
      <c r="H1680" s="59"/>
      <c r="I1680" s="59"/>
      <c r="J1680" s="59"/>
      <c r="K1680" s="59"/>
      <c r="L1680" s="59"/>
      <c r="M1680" s="59"/>
      <c r="N1680" s="59"/>
      <c r="O1680" s="59"/>
    </row>
    <row r="1681" ht="15.75" customHeight="1">
      <c r="A1681" s="57" t="str">
        <f>Def_SecSub!$A$94</f>
        <v>LI-Glob</v>
      </c>
      <c r="B1681" s="57" t="str">
        <f>Def_Equipamentos!$C$154</f>
        <v>DI-InjEff</v>
      </c>
      <c r="C1681" s="49"/>
      <c r="D1681" s="58" t="str">
        <f t="shared" si="1"/>
        <v>LI-Glob:DI-InjEff</v>
      </c>
      <c r="E1681" s="57" t="str">
        <f>Def_Locais_Racks_Trechos!$A$97</f>
        <v>Sistema</v>
      </c>
      <c r="F1681" s="58" t="str">
        <f t="array" ref="F1681">INDEX(Def_Locais_Racks_Trechos!$B$2:$B$1019, MATCH(E1681, Def_Locais_Racks_Trechos!$A$2:$A$1019, 0), 1)</f>
        <v>(Abstrato / Não físico)</v>
      </c>
      <c r="G1681" s="59"/>
      <c r="H1681" s="59"/>
      <c r="I1681" s="59"/>
      <c r="J1681" s="59"/>
      <c r="K1681" s="59"/>
      <c r="L1681" s="59"/>
      <c r="M1681" s="59"/>
      <c r="N1681" s="59"/>
      <c r="O1681" s="59"/>
    </row>
    <row r="1682" ht="15.75" customHeight="1">
      <c r="A1682" s="57" t="str">
        <f>Def_SecSub!$A$95</f>
        <v>TS-Glob</v>
      </c>
      <c r="B1682" s="57" t="str">
        <f>Def_Equipamentos!$C$154</f>
        <v>DI-InjEff</v>
      </c>
      <c r="C1682" s="49"/>
      <c r="D1682" s="58" t="str">
        <f t="shared" si="1"/>
        <v>TS-Glob:DI-InjEff</v>
      </c>
      <c r="E1682" s="57" t="str">
        <f>Def_Locais_Racks_Trechos!$A$97</f>
        <v>Sistema</v>
      </c>
      <c r="F1682" s="58" t="str">
        <f t="array" ref="F1682">INDEX(Def_Locais_Racks_Trechos!$B$2:$B$1019, MATCH(E1682, Def_Locais_Racks_Trechos!$A$2:$A$1019, 0), 1)</f>
        <v>(Abstrato / Não físico)</v>
      </c>
      <c r="G1682" s="59"/>
      <c r="H1682" s="59"/>
      <c r="I1682" s="59"/>
      <c r="J1682" s="59"/>
      <c r="K1682" s="59"/>
      <c r="L1682" s="59"/>
      <c r="M1682" s="59"/>
      <c r="N1682" s="59"/>
      <c r="O1682" s="59"/>
    </row>
    <row r="1683" ht="15.75" customHeight="1">
      <c r="A1683" s="57" t="str">
        <f>Def_SecSub!$A$96</f>
        <v>TB-Glob</v>
      </c>
      <c r="B1683" s="57" t="str">
        <f>Def_Equipamentos!$C$154</f>
        <v>DI-InjEff</v>
      </c>
      <c r="C1683" s="49"/>
      <c r="D1683" s="58" t="str">
        <f t="shared" si="1"/>
        <v>TB-Glob:DI-InjEff</v>
      </c>
      <c r="E1683" s="57" t="str">
        <f>Def_Locais_Racks_Trechos!$A$97</f>
        <v>Sistema</v>
      </c>
      <c r="F1683" s="58" t="str">
        <f t="array" ref="F1683">INDEX(Def_Locais_Racks_Trechos!$B$2:$B$1019, MATCH(E1683, Def_Locais_Racks_Trechos!$A$2:$A$1019, 0), 1)</f>
        <v>(Abstrato / Não físico)</v>
      </c>
      <c r="G1683" s="59"/>
      <c r="H1683" s="59"/>
      <c r="I1683" s="59"/>
      <c r="J1683" s="59"/>
      <c r="K1683" s="59"/>
      <c r="L1683" s="59"/>
      <c r="M1683" s="59"/>
      <c r="N1683" s="59"/>
      <c r="O1683" s="59"/>
    </row>
    <row r="1684" ht="15.75" customHeight="1">
      <c r="A1684" s="57" t="str">
        <f>Def_SecSub!$A$205</f>
        <v>TB-02</v>
      </c>
      <c r="B1684" s="57" t="str">
        <f>Def_Equipamentos!$C$142</f>
        <v>DI-ICT</v>
      </c>
      <c r="C1684" s="49"/>
      <c r="D1684" s="58" t="str">
        <f t="shared" si="1"/>
        <v>TB-02:DI-ICT</v>
      </c>
      <c r="E1684" s="57" t="str">
        <f>Def_Locais_Racks_Trechos!$A$97</f>
        <v>Sistema</v>
      </c>
      <c r="F1684" s="58" t="str">
        <f t="array" ref="F1684">INDEX(Def_Locais_Racks_Trechos!$B$2:$B$1019, MATCH(E1684, Def_Locais_Racks_Trechos!$A$2:$A$1019, 0), 1)</f>
        <v>(Abstrato / Não físico)</v>
      </c>
      <c r="G1684" s="59"/>
      <c r="H1684" s="59"/>
      <c r="I1684" s="59"/>
      <c r="J1684" s="59"/>
      <c r="K1684" s="59"/>
      <c r="L1684" s="59"/>
      <c r="M1684" s="59"/>
      <c r="N1684" s="59"/>
      <c r="O1684" s="59"/>
    </row>
    <row r="1685" ht="15.75" customHeight="1">
      <c r="A1685" s="57" t="str">
        <f>Def_SecSub!$A$207</f>
        <v>TB-04</v>
      </c>
      <c r="B1685" s="57" t="str">
        <f>Def_Equipamentos!$C$142</f>
        <v>DI-ICT</v>
      </c>
      <c r="C1685" s="49"/>
      <c r="D1685" s="58" t="str">
        <f t="shared" si="1"/>
        <v>TB-04:DI-ICT</v>
      </c>
      <c r="E1685" s="57" t="str">
        <f>Def_Locais_Racks_Trechos!$A$97</f>
        <v>Sistema</v>
      </c>
      <c r="F1685" s="58" t="str">
        <f t="array" ref="F1685">INDEX(Def_Locais_Racks_Trechos!$B$2:$B$1019, MATCH(E1685, Def_Locais_Racks_Trechos!$A$2:$A$1019, 0), 1)</f>
        <v>(Abstrato / Não físico)</v>
      </c>
      <c r="G1685" s="59"/>
      <c r="H1685" s="59"/>
      <c r="I1685" s="59"/>
      <c r="J1685" s="59"/>
      <c r="K1685" s="59"/>
      <c r="L1685" s="59"/>
      <c r="M1685" s="59"/>
      <c r="N1685" s="59"/>
      <c r="O1685" s="59"/>
    </row>
    <row r="1686" ht="15.75" customHeight="1">
      <c r="A1686" s="57" t="str">
        <f>Def_SecSub!$A$208</f>
        <v>TS-01</v>
      </c>
      <c r="B1686" s="57" t="str">
        <f>Def_Equipamentos!$C$142</f>
        <v>DI-ICT</v>
      </c>
      <c r="C1686" s="49"/>
      <c r="D1686" s="58" t="str">
        <f t="shared" si="1"/>
        <v>TS-01:DI-ICT</v>
      </c>
      <c r="E1686" s="57" t="str">
        <f>Def_Locais_Racks_Trechos!$A$97</f>
        <v>Sistema</v>
      </c>
      <c r="F1686" s="58" t="str">
        <f t="array" ref="F1686">INDEX(Def_Locais_Racks_Trechos!$B$2:$B$1019, MATCH(E1686, Def_Locais_Racks_Trechos!$A$2:$A$1019, 0), 1)</f>
        <v>(Abstrato / Não físico)</v>
      </c>
      <c r="G1686" s="59"/>
      <c r="H1686" s="59"/>
      <c r="I1686" s="59"/>
      <c r="J1686" s="59"/>
      <c r="K1686" s="59"/>
      <c r="L1686" s="59"/>
      <c r="M1686" s="59"/>
      <c r="N1686" s="59"/>
      <c r="O1686" s="59"/>
    </row>
    <row r="1687" ht="15.75" customHeight="1">
      <c r="A1687" s="57" t="str">
        <f>Def_SecSub!$A$211</f>
        <v>TS-04</v>
      </c>
      <c r="B1687" s="57" t="str">
        <f>Def_Equipamentos!$C$142</f>
        <v>DI-ICT</v>
      </c>
      <c r="C1687" s="49"/>
      <c r="D1687" s="58" t="str">
        <f t="shared" si="1"/>
        <v>TS-04:DI-ICT</v>
      </c>
      <c r="E1687" s="57" t="str">
        <f>Def_Locais_Racks_Trechos!$A$97</f>
        <v>Sistema</v>
      </c>
      <c r="F1687" s="58" t="str">
        <f t="array" ref="F1687">INDEX(Def_Locais_Racks_Trechos!$B$2:$B$1019, MATCH(E1687, Def_Locais_Racks_Trechos!$A$2:$A$1019, 0), 1)</f>
        <v>(Abstrato / Não físico)</v>
      </c>
      <c r="G1687" s="59"/>
      <c r="H1687" s="59"/>
      <c r="I1687" s="59"/>
      <c r="J1687" s="59"/>
      <c r="K1687" s="59"/>
      <c r="L1687" s="59"/>
      <c r="M1687" s="59"/>
      <c r="N1687" s="59"/>
      <c r="O1687" s="59"/>
    </row>
    <row r="1688" ht="15.75" customHeight="1">
      <c r="A1688" s="57" t="str">
        <f>Def_SecSub!$A$201</f>
        <v>LI-01</v>
      </c>
      <c r="B1688" s="57" t="str">
        <f>Def_Equipamentos!$C$142</f>
        <v>DI-ICT</v>
      </c>
      <c r="C1688" s="6">
        <v>1.0</v>
      </c>
      <c r="D1688" s="58" t="str">
        <f t="shared" si="1"/>
        <v>LI-01:DI-ICT-1</v>
      </c>
      <c r="E1688" s="57" t="str">
        <f>Def_Locais_Racks_Trechos!$A$97</f>
        <v>Sistema</v>
      </c>
      <c r="F1688" s="58" t="str">
        <f t="array" ref="F1688">INDEX(Def_Locais_Racks_Trechos!$B$2:$B$1019, MATCH(E1688, Def_Locais_Racks_Trechos!$A$2:$A$1019, 0), 1)</f>
        <v>(Abstrato / Não físico)</v>
      </c>
      <c r="G1688" s="59"/>
      <c r="H1688" s="59"/>
      <c r="I1688" s="59"/>
      <c r="J1688" s="59"/>
      <c r="K1688" s="59"/>
      <c r="L1688" s="59"/>
      <c r="M1688" s="59"/>
      <c r="N1688" s="59"/>
      <c r="O1688" s="59"/>
    </row>
    <row r="1689" ht="15.75" customHeight="1">
      <c r="A1689" s="57" t="str">
        <f>Def_SecSub!$A$201</f>
        <v>LI-01</v>
      </c>
      <c r="B1689" s="57" t="str">
        <f>Def_Equipamentos!$C$142</f>
        <v>DI-ICT</v>
      </c>
      <c r="C1689" s="6">
        <v>2.0</v>
      </c>
      <c r="D1689" s="58" t="str">
        <f t="shared" si="1"/>
        <v>LI-01:DI-ICT-2</v>
      </c>
      <c r="E1689" s="57" t="str">
        <f>Def_Locais_Racks_Trechos!$A$97</f>
        <v>Sistema</v>
      </c>
      <c r="F1689" s="58" t="str">
        <f t="array" ref="F1689">INDEX(Def_Locais_Racks_Trechos!$B$2:$B$1019, MATCH(E1689, Def_Locais_Racks_Trechos!$A$2:$A$1019, 0), 1)</f>
        <v>(Abstrato / Não físico)</v>
      </c>
      <c r="G1689" s="59"/>
      <c r="H1689" s="59"/>
      <c r="I1689" s="59"/>
      <c r="J1689" s="59"/>
      <c r="K1689" s="59"/>
      <c r="L1689" s="59"/>
      <c r="M1689" s="59"/>
      <c r="N1689" s="59"/>
      <c r="O1689" s="59"/>
    </row>
    <row r="1690" ht="15.75" customHeight="1">
      <c r="A1690" s="57" t="str">
        <f>Def_SecSub!$A$246</f>
        <v>BO-35D</v>
      </c>
      <c r="B1690" s="57" t="str">
        <f>Def_Equipamentos!$C$141</f>
        <v>DI-DCCT</v>
      </c>
      <c r="C1690" s="49"/>
      <c r="D1690" s="58" t="str">
        <f t="shared" si="1"/>
        <v>BO-35D:DI-DCCT</v>
      </c>
      <c r="E1690" s="57" t="str">
        <f>Def_Locais_Racks_Trechos!$A$97</f>
        <v>Sistema</v>
      </c>
      <c r="F1690" s="58" t="str">
        <f t="array" ref="F1690">INDEX(Def_Locais_Racks_Trechos!$B$2:$B$1019, MATCH(E1690, Def_Locais_Racks_Trechos!$A$2:$A$1019, 0), 1)</f>
        <v>(Abstrato / Não físico)</v>
      </c>
      <c r="G1690" s="59"/>
      <c r="H1690" s="59"/>
      <c r="I1690" s="59"/>
      <c r="J1690" s="59"/>
      <c r="K1690" s="59"/>
      <c r="L1690" s="59"/>
      <c r="M1690" s="59"/>
      <c r="N1690" s="59"/>
      <c r="O1690" s="59"/>
    </row>
    <row r="1691" ht="15.75" customHeight="1">
      <c r="A1691" s="57" t="str">
        <f>Def_SecSub!$A$444</f>
        <v>SI-13SA</v>
      </c>
      <c r="B1691" s="57" t="str">
        <f>Def_Equipamentos!$C$141</f>
        <v>DI-DCCT</v>
      </c>
      <c r="C1691" s="49"/>
      <c r="D1691" s="58" t="str">
        <f t="shared" si="1"/>
        <v>SI-13SA:DI-DCCT</v>
      </c>
      <c r="E1691" s="57" t="str">
        <f>Def_Locais_Racks_Trechos!$A$97</f>
        <v>Sistema</v>
      </c>
      <c r="F1691" s="58" t="str">
        <f t="array" ref="F1691">INDEX(Def_Locais_Racks_Trechos!$B$2:$B$1019, MATCH(E1691, Def_Locais_Racks_Trechos!$A$2:$A$1019, 0), 1)</f>
        <v>(Abstrato / Não físico)</v>
      </c>
      <c r="G1691" s="59"/>
      <c r="H1691" s="59"/>
      <c r="I1691" s="59"/>
      <c r="J1691" s="59"/>
      <c r="K1691" s="59"/>
      <c r="L1691" s="59"/>
      <c r="M1691" s="59"/>
      <c r="N1691" s="59"/>
      <c r="O1691" s="59"/>
    </row>
    <row r="1692" ht="15.75" customHeight="1">
      <c r="A1692" s="57" t="str">
        <f>Def_SecSub!$A$445</f>
        <v>SI-14SB</v>
      </c>
      <c r="B1692" s="57" t="str">
        <f>Def_Equipamentos!$C$141</f>
        <v>DI-DCCT</v>
      </c>
      <c r="C1692" s="49"/>
      <c r="D1692" s="58" t="str">
        <f t="shared" si="1"/>
        <v>SI-14SB:DI-DCCT</v>
      </c>
      <c r="E1692" s="57" t="str">
        <f>Def_Locais_Racks_Trechos!$A$97</f>
        <v>Sistema</v>
      </c>
      <c r="F1692" s="58" t="str">
        <f t="array" ref="F1692">INDEX(Def_Locais_Racks_Trechos!$B$2:$B$1019, MATCH(E1692, Def_Locais_Racks_Trechos!$A$2:$A$1019, 0), 1)</f>
        <v>(Abstrato / Não físico)</v>
      </c>
      <c r="G1692" s="59"/>
      <c r="H1692" s="59"/>
      <c r="I1692" s="59"/>
      <c r="J1692" s="59"/>
      <c r="K1692" s="59"/>
      <c r="L1692" s="59"/>
      <c r="M1692" s="59"/>
      <c r="N1692" s="59"/>
      <c r="O1692" s="59"/>
    </row>
    <row r="1693" ht="15.75" customHeight="1">
      <c r="A1693" s="57" t="str">
        <f>Def_SecSub!$A$92</f>
        <v>SI-Glob</v>
      </c>
      <c r="B1693" s="57" t="str">
        <f>Def_Equipamentos!$C$145</f>
        <v>DI-BbB</v>
      </c>
      <c r="C1693" s="6" t="s">
        <v>712</v>
      </c>
      <c r="D1693" s="58" t="str">
        <f t="shared" si="1"/>
        <v>SI-Glob:DI-BbB-H</v>
      </c>
      <c r="E1693" s="57" t="str">
        <f>Def_Locais_Racks_Trechos!$A$97</f>
        <v>Sistema</v>
      </c>
      <c r="F1693" s="58" t="str">
        <f t="array" ref="F1693">INDEX(Def_Locais_Racks_Trechos!$B$2:$B$1019, MATCH(E1693, Def_Locais_Racks_Trechos!$A$2:$A$1019, 0), 1)</f>
        <v>(Abstrato / Não físico)</v>
      </c>
      <c r="G1693" s="59"/>
      <c r="H1693" s="59"/>
      <c r="I1693" s="59"/>
      <c r="J1693" s="59"/>
      <c r="K1693" s="59"/>
      <c r="L1693" s="59"/>
      <c r="M1693" s="59"/>
      <c r="N1693" s="59"/>
      <c r="O1693" s="59"/>
    </row>
    <row r="1694" ht="15.75" customHeight="1">
      <c r="A1694" s="57" t="str">
        <f>Def_SecSub!$A$92</f>
        <v>SI-Glob</v>
      </c>
      <c r="B1694" s="57" t="str">
        <f>Def_Equipamentos!$C$145</f>
        <v>DI-BbB</v>
      </c>
      <c r="C1694" s="6" t="s">
        <v>713</v>
      </c>
      <c r="D1694" s="58" t="str">
        <f t="shared" si="1"/>
        <v>SI-Glob:DI-BbB-V</v>
      </c>
      <c r="E1694" s="57" t="str">
        <f>Def_Locais_Racks_Trechos!$A$97</f>
        <v>Sistema</v>
      </c>
      <c r="F1694" s="58" t="str">
        <f t="array" ref="F1694">INDEX(Def_Locais_Racks_Trechos!$B$2:$B$1019, MATCH(E1694, Def_Locais_Racks_Trechos!$A$2:$A$1019, 0), 1)</f>
        <v>(Abstrato / Não físico)</v>
      </c>
      <c r="G1694" s="59"/>
      <c r="H1694" s="59"/>
      <c r="I1694" s="59"/>
      <c r="J1694" s="59"/>
      <c r="K1694" s="59"/>
      <c r="L1694" s="59"/>
      <c r="M1694" s="59"/>
      <c r="N1694" s="59"/>
      <c r="O1694" s="59"/>
    </row>
    <row r="1695" ht="15.75" customHeight="1">
      <c r="A1695" s="57" t="str">
        <f>Def_SecSub!$A$92</f>
        <v>SI-Glob</v>
      </c>
      <c r="B1695" s="57" t="str">
        <f>Def_Equipamentos!$C$146</f>
        <v>DI-TuneMeas</v>
      </c>
      <c r="C1695" s="6" t="s">
        <v>712</v>
      </c>
      <c r="D1695" s="58" t="str">
        <f t="shared" si="1"/>
        <v>SI-Glob:DI-TuneMeas-H</v>
      </c>
      <c r="E1695" s="57" t="str">
        <f>Def_Locais_Racks_Trechos!$A$97</f>
        <v>Sistema</v>
      </c>
      <c r="F1695" s="58" t="str">
        <f t="array" ref="F1695">INDEX(Def_Locais_Racks_Trechos!$B$2:$B$1019, MATCH(E1695, Def_Locais_Racks_Trechos!$A$2:$A$1019, 0), 1)</f>
        <v>(Abstrato / Não físico)</v>
      </c>
      <c r="G1695" s="59"/>
      <c r="H1695" s="59"/>
      <c r="I1695" s="59"/>
      <c r="J1695" s="59"/>
      <c r="K1695" s="59"/>
      <c r="L1695" s="59"/>
      <c r="M1695" s="59"/>
      <c r="N1695" s="59"/>
      <c r="O1695" s="59"/>
    </row>
    <row r="1696" ht="15.75" customHeight="1">
      <c r="A1696" s="57" t="str">
        <f>Def_SecSub!$A$92</f>
        <v>SI-Glob</v>
      </c>
      <c r="B1696" s="57" t="str">
        <f>Def_Equipamentos!$C$146</f>
        <v>DI-TuneMeas</v>
      </c>
      <c r="C1696" s="6" t="s">
        <v>713</v>
      </c>
      <c r="D1696" s="58" t="str">
        <f t="shared" si="1"/>
        <v>SI-Glob:DI-TuneMeas-V</v>
      </c>
      <c r="E1696" s="57" t="str">
        <f>Def_Locais_Racks_Trechos!$A$97</f>
        <v>Sistema</v>
      </c>
      <c r="F1696" s="58" t="str">
        <f t="array" ref="F1696">INDEX(Def_Locais_Racks_Trechos!$B$2:$B$1019, MATCH(E1696, Def_Locais_Racks_Trechos!$A$2:$A$1019, 0), 1)</f>
        <v>(Abstrato / Não físico)</v>
      </c>
      <c r="G1696" s="59"/>
      <c r="H1696" s="59"/>
      <c r="I1696" s="59"/>
      <c r="J1696" s="59"/>
      <c r="K1696" s="59"/>
      <c r="L1696" s="59"/>
      <c r="M1696" s="59"/>
      <c r="N1696" s="59"/>
      <c r="O1696" s="59"/>
    </row>
    <row r="1697" ht="15.75" customHeight="1">
      <c r="A1697" s="57" t="str">
        <f>Def_SecSub!$A$93</f>
        <v>BO-Glob</v>
      </c>
      <c r="B1697" s="57" t="str">
        <f>Def_Equipamentos!$C$146</f>
        <v>DI-TuneMeas</v>
      </c>
      <c r="C1697" s="6" t="s">
        <v>712</v>
      </c>
      <c r="D1697" s="58" t="str">
        <f t="shared" si="1"/>
        <v>BO-Glob:DI-TuneMeas-H</v>
      </c>
      <c r="E1697" s="57" t="str">
        <f>Def_Locais_Racks_Trechos!$A$97</f>
        <v>Sistema</v>
      </c>
      <c r="F1697" s="58" t="str">
        <f t="array" ref="F1697">INDEX(Def_Locais_Racks_Trechos!$B$2:$B$1019, MATCH(E1697, Def_Locais_Racks_Trechos!$A$2:$A$1019, 0), 1)</f>
        <v>(Abstrato / Não físico)</v>
      </c>
      <c r="G1697" s="59"/>
      <c r="H1697" s="59"/>
      <c r="I1697" s="59"/>
      <c r="J1697" s="59"/>
      <c r="K1697" s="59"/>
      <c r="L1697" s="59"/>
      <c r="M1697" s="59"/>
      <c r="N1697" s="59"/>
      <c r="O1697" s="59"/>
    </row>
    <row r="1698" ht="15.75" customHeight="1">
      <c r="A1698" s="57" t="str">
        <f>Def_SecSub!$A$93</f>
        <v>BO-Glob</v>
      </c>
      <c r="B1698" s="57" t="str">
        <f>Def_Equipamentos!$C$146</f>
        <v>DI-TuneMeas</v>
      </c>
      <c r="C1698" s="6" t="s">
        <v>713</v>
      </c>
      <c r="D1698" s="58" t="str">
        <f t="shared" si="1"/>
        <v>BO-Glob:DI-TuneMeas-V</v>
      </c>
      <c r="E1698" s="57" t="str">
        <f>Def_Locais_Racks_Trechos!$A$97</f>
        <v>Sistema</v>
      </c>
      <c r="F1698" s="58" t="str">
        <f t="array" ref="F1698">INDEX(Def_Locais_Racks_Trechos!$B$2:$B$1019, MATCH(E1698, Def_Locais_Racks_Trechos!$A$2:$A$1019, 0), 1)</f>
        <v>(Abstrato / Não físico)</v>
      </c>
      <c r="G1698" s="59"/>
      <c r="H1698" s="59"/>
      <c r="I1698" s="59"/>
      <c r="J1698" s="59"/>
      <c r="K1698" s="59"/>
      <c r="L1698" s="59"/>
      <c r="M1698" s="59"/>
      <c r="N1698" s="59"/>
      <c r="O1698" s="59"/>
    </row>
    <row r="1699" ht="15.75" customHeight="1">
      <c r="A1699" s="57" t="str">
        <f>Def_SecSub!$A$92</f>
        <v>SI-Glob</v>
      </c>
      <c r="B1699" s="57" t="str">
        <f>Def_Equipamentos!$C$147</f>
        <v>DI-FOFB</v>
      </c>
      <c r="C1699" s="49"/>
      <c r="D1699" s="58" t="str">
        <f t="shared" si="1"/>
        <v>SI-Glob:DI-FOFB</v>
      </c>
      <c r="E1699" s="57" t="str">
        <f>Def_Locais_Racks_Trechos!$A$97</f>
        <v>Sistema</v>
      </c>
      <c r="F1699" s="58" t="str">
        <f t="array" ref="F1699">INDEX(Def_Locais_Racks_Trechos!$B$2:$B$1019, MATCH(E1699, Def_Locais_Racks_Trechos!$A$2:$A$1019, 0), 1)</f>
        <v>(Abstrato / Não físico)</v>
      </c>
      <c r="G1699" s="59"/>
      <c r="H1699" s="59"/>
      <c r="I1699" s="59"/>
      <c r="J1699" s="59"/>
      <c r="K1699" s="59"/>
      <c r="L1699" s="59"/>
      <c r="M1699" s="59"/>
      <c r="N1699" s="59"/>
      <c r="O1699" s="59"/>
    </row>
    <row r="1700" ht="15.75" customHeight="1">
      <c r="A1700" s="57"/>
      <c r="B1700" s="57"/>
      <c r="C1700" s="6"/>
      <c r="D1700" s="58" t="str">
        <f t="shared" si="1"/>
        <v/>
      </c>
      <c r="E1700" s="57"/>
      <c r="F1700" s="58" t="str">
        <f t="array" ref="F1700">INDEX(Def_Locais_Racks_Trechos!$B$2:$B$1019, MATCH(E1700, Def_Locais_Racks_Trechos!$A$2:$A$1019, 0), 1)</f>
        <v>#N/A</v>
      </c>
      <c r="G1700" s="59"/>
      <c r="H1700" s="59"/>
      <c r="I1700" s="59"/>
      <c r="J1700" s="59"/>
      <c r="K1700" s="59"/>
      <c r="L1700" s="59"/>
      <c r="M1700" s="59"/>
      <c r="N1700" s="59"/>
      <c r="O1700" s="59"/>
    </row>
    <row r="1701" ht="15.75" customHeight="1">
      <c r="A1701" s="57"/>
      <c r="B1701" s="57"/>
      <c r="C1701" s="6"/>
      <c r="D1701" s="58" t="str">
        <f t="shared" si="1"/>
        <v/>
      </c>
      <c r="E1701" s="57"/>
      <c r="F1701" s="58" t="str">
        <f t="array" ref="F1701">INDEX(Def_Locais_Racks_Trechos!$B$2:$B$1019, MATCH(E1701, Def_Locais_Racks_Trechos!$A$2:$A$1019, 0), 1)</f>
        <v>#N/A</v>
      </c>
      <c r="G1701" s="59"/>
      <c r="H1701" s="59"/>
      <c r="I1701" s="59"/>
      <c r="J1701" s="59"/>
      <c r="K1701" s="59"/>
      <c r="L1701" s="59"/>
      <c r="M1701" s="59"/>
      <c r="N1701" s="59"/>
      <c r="O1701" s="59"/>
    </row>
    <row r="1702" ht="15.75" customHeight="1">
      <c r="A1702" s="57"/>
      <c r="B1702" s="57"/>
      <c r="C1702" s="6"/>
      <c r="D1702" s="58" t="str">
        <f t="shared" si="1"/>
        <v/>
      </c>
      <c r="E1702" s="57"/>
      <c r="F1702" s="58" t="str">
        <f t="array" ref="F1702">INDEX(Def_Locais_Racks_Trechos!$B$2:$B$1019, MATCH(E1702, Def_Locais_Racks_Trechos!$A$2:$A$1019, 0), 1)</f>
        <v>#N/A</v>
      </c>
      <c r="G1702" s="59"/>
      <c r="H1702" s="59"/>
      <c r="I1702" s="59"/>
      <c r="J1702" s="59"/>
      <c r="K1702" s="59"/>
      <c r="L1702" s="59"/>
      <c r="M1702" s="59"/>
      <c r="N1702" s="59"/>
      <c r="O1702" s="59"/>
    </row>
    <row r="1703" ht="15.75" customHeight="1">
      <c r="A1703" s="57"/>
      <c r="B1703" s="57"/>
      <c r="C1703" s="6"/>
      <c r="D1703" s="58" t="str">
        <f t="shared" si="1"/>
        <v/>
      </c>
      <c r="E1703" s="57"/>
      <c r="F1703" s="58" t="str">
        <f t="array" ref="F1703">INDEX(Def_Locais_Racks_Trechos!$B$2:$B$1019, MATCH(E1703, Def_Locais_Racks_Trechos!$A$2:$A$1019, 0), 1)</f>
        <v>#N/A</v>
      </c>
      <c r="G1703" s="59"/>
      <c r="H1703" s="59"/>
      <c r="I1703" s="59"/>
      <c r="J1703" s="59"/>
      <c r="K1703" s="59"/>
      <c r="L1703" s="59"/>
      <c r="M1703" s="59"/>
      <c r="N1703" s="59"/>
      <c r="O1703" s="59"/>
    </row>
    <row r="1704" ht="15.75" customHeight="1">
      <c r="A1704" s="57"/>
      <c r="B1704" s="57"/>
      <c r="C1704" s="6"/>
      <c r="D1704" s="58" t="str">
        <f t="shared" si="1"/>
        <v/>
      </c>
      <c r="E1704" s="57"/>
      <c r="F1704" s="58" t="str">
        <f t="array" ref="F1704">INDEX(Def_Locais_Racks_Trechos!$B$2:$B$1019, MATCH(E1704, Def_Locais_Racks_Trechos!$A$2:$A$1019, 0), 1)</f>
        <v>#N/A</v>
      </c>
      <c r="G1704" s="59"/>
      <c r="H1704" s="59"/>
      <c r="I1704" s="59"/>
      <c r="J1704" s="59"/>
      <c r="K1704" s="59"/>
      <c r="L1704" s="59"/>
      <c r="M1704" s="59"/>
      <c r="N1704" s="59"/>
      <c r="O1704" s="59"/>
    </row>
    <row r="1705" ht="15.75" customHeight="1">
      <c r="A1705" s="57"/>
      <c r="B1705" s="57"/>
      <c r="C1705" s="6"/>
      <c r="D1705" s="58" t="str">
        <f t="shared" si="1"/>
        <v/>
      </c>
      <c r="E1705" s="57"/>
      <c r="F1705" s="58" t="str">
        <f t="array" ref="F1705">INDEX(Def_Locais_Racks_Trechos!$B$2:$B$1019, MATCH(E1705, Def_Locais_Racks_Trechos!$A$2:$A$1019, 0), 1)</f>
        <v>#N/A</v>
      </c>
      <c r="G1705" s="59"/>
      <c r="H1705" s="59"/>
      <c r="I1705" s="59"/>
      <c r="J1705" s="59"/>
      <c r="K1705" s="59"/>
      <c r="L1705" s="59"/>
      <c r="M1705" s="59"/>
      <c r="N1705" s="59"/>
      <c r="O1705" s="59"/>
    </row>
    <row r="1706" ht="15.75" customHeight="1">
      <c r="A1706" s="57"/>
      <c r="B1706" s="57"/>
      <c r="C1706" s="6"/>
      <c r="D1706" s="58" t="str">
        <f t="shared" si="1"/>
        <v/>
      </c>
      <c r="E1706" s="57"/>
      <c r="F1706" s="58" t="str">
        <f t="array" ref="F1706">INDEX(Def_Locais_Racks_Trechos!$B$2:$B$1019, MATCH(E1706, Def_Locais_Racks_Trechos!$A$2:$A$1019, 0), 1)</f>
        <v>#N/A</v>
      </c>
      <c r="G1706" s="59"/>
      <c r="H1706" s="59"/>
      <c r="I1706" s="59"/>
      <c r="J1706" s="59"/>
      <c r="K1706" s="59"/>
      <c r="L1706" s="59"/>
      <c r="M1706" s="59"/>
      <c r="N1706" s="59"/>
      <c r="O1706" s="59"/>
    </row>
    <row r="1707" ht="15.75" customHeight="1">
      <c r="A1707" s="57"/>
      <c r="B1707" s="57"/>
      <c r="C1707" s="6"/>
      <c r="D1707" s="58" t="str">
        <f t="shared" si="1"/>
        <v/>
      </c>
      <c r="E1707" s="57"/>
      <c r="F1707" s="58" t="str">
        <f t="array" ref="F1707">INDEX(Def_Locais_Racks_Trechos!$B$2:$B$1019, MATCH(E1707, Def_Locais_Racks_Trechos!$A$2:$A$1019, 0), 1)</f>
        <v>#N/A</v>
      </c>
      <c r="G1707" s="59"/>
      <c r="H1707" s="59"/>
      <c r="I1707" s="59"/>
      <c r="J1707" s="59"/>
      <c r="K1707" s="59"/>
      <c r="L1707" s="59"/>
      <c r="M1707" s="59"/>
      <c r="N1707" s="59"/>
      <c r="O1707" s="59"/>
    </row>
    <row r="1708" ht="15.75" customHeight="1">
      <c r="A1708" s="57"/>
      <c r="B1708" s="57"/>
      <c r="C1708" s="6"/>
      <c r="D1708" s="58" t="str">
        <f t="shared" si="1"/>
        <v/>
      </c>
      <c r="E1708" s="57"/>
      <c r="F1708" s="58" t="str">
        <f t="array" ref="F1708">INDEX(Def_Locais_Racks_Trechos!$B$2:$B$1019, MATCH(E1708, Def_Locais_Racks_Trechos!$A$2:$A$1019, 0), 1)</f>
        <v>#N/A</v>
      </c>
      <c r="G1708" s="59"/>
      <c r="H1708" s="59"/>
      <c r="I1708" s="59"/>
      <c r="J1708" s="59"/>
      <c r="K1708" s="59"/>
      <c r="L1708" s="59"/>
      <c r="M1708" s="59"/>
      <c r="N1708" s="59"/>
      <c r="O1708" s="59"/>
    </row>
    <row r="1709" ht="15.75" customHeight="1">
      <c r="A1709" s="57"/>
      <c r="B1709" s="57"/>
      <c r="C1709" s="6"/>
      <c r="D1709" s="58" t="str">
        <f t="shared" si="1"/>
        <v/>
      </c>
      <c r="E1709" s="57"/>
      <c r="F1709" s="58" t="str">
        <f t="array" ref="F1709">INDEX(Def_Locais_Racks_Trechos!$B$2:$B$1019, MATCH(E1709, Def_Locais_Racks_Trechos!$A$2:$A$1019, 0), 1)</f>
        <v>#N/A</v>
      </c>
      <c r="G1709" s="59"/>
      <c r="H1709" s="59"/>
      <c r="I1709" s="59"/>
      <c r="J1709" s="59"/>
      <c r="K1709" s="59"/>
      <c r="L1709" s="59"/>
      <c r="M1709" s="59"/>
      <c r="N1709" s="59"/>
      <c r="O1709" s="59"/>
    </row>
    <row r="1710" ht="15.75" customHeight="1">
      <c r="A1710" s="57"/>
      <c r="B1710" s="57"/>
      <c r="C1710" s="6"/>
      <c r="D1710" s="58" t="str">
        <f t="shared" si="1"/>
        <v/>
      </c>
      <c r="E1710" s="57"/>
      <c r="F1710" s="58" t="str">
        <f t="array" ref="F1710">INDEX(Def_Locais_Racks_Trechos!$B$2:$B$1019, MATCH(E1710, Def_Locais_Racks_Trechos!$A$2:$A$1019, 0), 1)</f>
        <v>#N/A</v>
      </c>
      <c r="G1710" s="59"/>
      <c r="H1710" s="59"/>
      <c r="I1710" s="59"/>
      <c r="J1710" s="59"/>
      <c r="K1710" s="59"/>
      <c r="L1710" s="59"/>
      <c r="M1710" s="59"/>
      <c r="N1710" s="59"/>
      <c r="O1710" s="59"/>
    </row>
    <row r="1711" ht="15.75" customHeight="1">
      <c r="A1711" s="57"/>
      <c r="B1711" s="57"/>
      <c r="C1711" s="6"/>
      <c r="D1711" s="58" t="str">
        <f t="shared" si="1"/>
        <v/>
      </c>
      <c r="E1711" s="57"/>
      <c r="F1711" s="58" t="str">
        <f t="array" ref="F1711">INDEX(Def_Locais_Racks_Trechos!$B$2:$B$1019, MATCH(E1711, Def_Locais_Racks_Trechos!$A$2:$A$1019, 0), 1)</f>
        <v>#N/A</v>
      </c>
      <c r="G1711" s="59"/>
      <c r="H1711" s="59"/>
      <c r="I1711" s="59"/>
      <c r="J1711" s="59"/>
      <c r="K1711" s="59"/>
      <c r="L1711" s="59"/>
      <c r="M1711" s="59"/>
      <c r="N1711" s="59"/>
      <c r="O1711" s="59"/>
    </row>
    <row r="1712" ht="15.75" customHeight="1">
      <c r="A1712" s="57"/>
      <c r="B1712" s="57"/>
      <c r="C1712" s="6"/>
      <c r="D1712" s="58" t="str">
        <f t="shared" si="1"/>
        <v/>
      </c>
      <c r="E1712" s="57"/>
      <c r="F1712" s="58" t="str">
        <f t="array" ref="F1712">INDEX(Def_Locais_Racks_Trechos!$B$2:$B$1019, MATCH(E1712, Def_Locais_Racks_Trechos!$A$2:$A$1019, 0), 1)</f>
        <v>#N/A</v>
      </c>
      <c r="G1712" s="59"/>
      <c r="H1712" s="59"/>
      <c r="I1712" s="59"/>
      <c r="J1712" s="59"/>
      <c r="K1712" s="59"/>
      <c r="L1712" s="59"/>
      <c r="M1712" s="59"/>
      <c r="N1712" s="59"/>
      <c r="O1712" s="59"/>
    </row>
    <row r="1713" ht="15.75" customHeight="1">
      <c r="A1713" s="57"/>
      <c r="B1713" s="57"/>
      <c r="C1713" s="6"/>
      <c r="D1713" s="58" t="str">
        <f t="shared" si="1"/>
        <v/>
      </c>
      <c r="E1713" s="57"/>
      <c r="F1713" s="58" t="str">
        <f t="array" ref="F1713">INDEX(Def_Locais_Racks_Trechos!$B$2:$B$1019, MATCH(E1713, Def_Locais_Racks_Trechos!$A$2:$A$1019, 0), 1)</f>
        <v>#N/A</v>
      </c>
      <c r="G1713" s="59"/>
      <c r="H1713" s="59"/>
      <c r="I1713" s="59"/>
      <c r="J1713" s="59"/>
      <c r="K1713" s="59"/>
      <c r="L1713" s="59"/>
      <c r="M1713" s="59"/>
      <c r="N1713" s="59"/>
      <c r="O1713" s="59"/>
    </row>
    <row r="1714" ht="15.75" customHeight="1">
      <c r="A1714" s="57"/>
      <c r="B1714" s="57"/>
      <c r="C1714" s="6"/>
      <c r="D1714" s="58" t="str">
        <f t="shared" si="1"/>
        <v/>
      </c>
      <c r="E1714" s="57"/>
      <c r="F1714" s="58" t="str">
        <f t="array" ref="F1714">INDEX(Def_Locais_Racks_Trechos!$B$2:$B$1019, MATCH(E1714, Def_Locais_Racks_Trechos!$A$2:$A$1019, 0), 1)</f>
        <v>#N/A</v>
      </c>
      <c r="G1714" s="59"/>
      <c r="H1714" s="59"/>
      <c r="I1714" s="59"/>
      <c r="J1714" s="59"/>
      <c r="K1714" s="59"/>
      <c r="L1714" s="59"/>
      <c r="M1714" s="59"/>
      <c r="N1714" s="59"/>
      <c r="O1714" s="59"/>
    </row>
    <row r="1715" ht="15.75" customHeight="1">
      <c r="A1715" s="57"/>
      <c r="B1715" s="57"/>
      <c r="C1715" s="6"/>
      <c r="D1715" s="58" t="str">
        <f t="shared" si="1"/>
        <v/>
      </c>
      <c r="E1715" s="57"/>
      <c r="F1715" s="58" t="str">
        <f t="array" ref="F1715">INDEX(Def_Locais_Racks_Trechos!$B$2:$B$1019, MATCH(E1715, Def_Locais_Racks_Trechos!$A$2:$A$1019, 0), 1)</f>
        <v>#N/A</v>
      </c>
      <c r="G1715" s="59"/>
      <c r="H1715" s="59"/>
      <c r="I1715" s="59"/>
      <c r="J1715" s="59"/>
      <c r="K1715" s="59"/>
      <c r="L1715" s="59"/>
      <c r="M1715" s="59"/>
      <c r="N1715" s="59"/>
      <c r="O1715" s="59"/>
    </row>
    <row r="1716" ht="15.75" customHeight="1">
      <c r="A1716" s="57"/>
      <c r="B1716" s="57"/>
      <c r="C1716" s="6"/>
      <c r="D1716" s="58" t="str">
        <f t="shared" si="1"/>
        <v/>
      </c>
      <c r="E1716" s="57"/>
      <c r="F1716" s="58" t="str">
        <f t="array" ref="F1716">INDEX(Def_Locais_Racks_Trechos!$B$2:$B$1019, MATCH(E1716, Def_Locais_Racks_Trechos!$A$2:$A$1019, 0), 1)</f>
        <v>#N/A</v>
      </c>
      <c r="G1716" s="59"/>
      <c r="H1716" s="59"/>
      <c r="I1716" s="59"/>
      <c r="J1716" s="59"/>
      <c r="K1716" s="59"/>
      <c r="L1716" s="59"/>
      <c r="M1716" s="59"/>
      <c r="N1716" s="59"/>
      <c r="O1716" s="59"/>
    </row>
    <row r="1717" ht="15.75" customHeight="1">
      <c r="A1717" s="57"/>
      <c r="B1717" s="57"/>
      <c r="C1717" s="6"/>
      <c r="D1717" s="58" t="str">
        <f t="shared" si="1"/>
        <v/>
      </c>
      <c r="E1717" s="57"/>
      <c r="F1717" s="58" t="str">
        <f t="array" ref="F1717">INDEX(Def_Locais_Racks_Trechos!$B$2:$B$1019, MATCH(E1717, Def_Locais_Racks_Trechos!$A$2:$A$1019, 0), 1)</f>
        <v>#N/A</v>
      </c>
      <c r="G1717" s="59"/>
      <c r="H1717" s="59"/>
      <c r="I1717" s="59"/>
      <c r="J1717" s="59"/>
      <c r="K1717" s="59"/>
      <c r="L1717" s="59"/>
      <c r="M1717" s="59"/>
      <c r="N1717" s="59"/>
      <c r="O1717" s="59"/>
    </row>
    <row r="1718" ht="15.75" customHeight="1">
      <c r="A1718" s="208"/>
      <c r="B1718" s="208"/>
      <c r="C1718" s="209"/>
      <c r="D1718" s="210"/>
      <c r="E1718" s="208"/>
      <c r="F1718" s="210"/>
      <c r="G1718" s="59"/>
      <c r="H1718" s="59"/>
      <c r="I1718" s="59"/>
      <c r="J1718" s="59"/>
      <c r="K1718" s="59"/>
      <c r="L1718" s="59"/>
      <c r="M1718" s="59"/>
      <c r="N1718" s="59"/>
      <c r="O1718" s="59"/>
    </row>
    <row r="1719" ht="15.75" customHeight="1">
      <c r="A1719" s="208"/>
      <c r="B1719" s="208"/>
      <c r="C1719" s="209"/>
      <c r="D1719" s="210"/>
      <c r="E1719" s="208"/>
      <c r="F1719" s="210"/>
      <c r="G1719" s="59"/>
      <c r="H1719" s="59"/>
      <c r="I1719" s="59"/>
      <c r="J1719" s="59"/>
      <c r="K1719" s="59"/>
      <c r="L1719" s="59"/>
      <c r="M1719" s="59"/>
      <c r="N1719" s="59"/>
      <c r="O1719" s="59"/>
    </row>
    <row r="1720" ht="15.75" customHeight="1">
      <c r="A1720" s="208"/>
      <c r="B1720" s="208"/>
      <c r="C1720" s="209"/>
      <c r="D1720" s="210"/>
      <c r="E1720" s="208"/>
      <c r="F1720" s="210"/>
      <c r="G1720" s="59"/>
      <c r="H1720" s="59"/>
      <c r="I1720" s="59"/>
      <c r="J1720" s="59"/>
      <c r="K1720" s="59"/>
      <c r="L1720" s="59"/>
      <c r="M1720" s="59"/>
      <c r="N1720" s="59"/>
      <c r="O1720" s="59"/>
    </row>
    <row r="1721" ht="15.75" customHeight="1">
      <c r="A1721" s="208"/>
      <c r="B1721" s="208"/>
      <c r="C1721" s="209"/>
      <c r="D1721" s="210"/>
      <c r="E1721" s="208"/>
      <c r="F1721" s="210"/>
      <c r="G1721" s="59"/>
      <c r="H1721" s="59"/>
      <c r="I1721" s="59"/>
      <c r="J1721" s="59"/>
      <c r="K1721" s="59"/>
      <c r="L1721" s="59"/>
      <c r="M1721" s="59"/>
      <c r="N1721" s="59"/>
      <c r="O1721" s="59"/>
    </row>
    <row r="1722" ht="15.75" customHeight="1">
      <c r="A1722" s="208"/>
      <c r="B1722" s="208"/>
      <c r="C1722" s="209"/>
      <c r="D1722" s="210"/>
      <c r="E1722" s="208"/>
      <c r="F1722" s="210"/>
      <c r="G1722" s="59"/>
      <c r="H1722" s="59"/>
      <c r="I1722" s="59"/>
      <c r="J1722" s="59"/>
      <c r="K1722" s="59"/>
      <c r="L1722" s="59"/>
      <c r="M1722" s="59"/>
      <c r="N1722" s="59"/>
      <c r="O1722" s="59"/>
    </row>
    <row r="1723" ht="15.75" customHeight="1">
      <c r="A1723" s="208"/>
      <c r="B1723" s="208"/>
      <c r="C1723" s="209"/>
      <c r="D1723" s="210"/>
      <c r="E1723" s="208"/>
      <c r="F1723" s="210"/>
      <c r="G1723" s="59"/>
      <c r="H1723" s="59"/>
      <c r="I1723" s="59"/>
      <c r="J1723" s="59"/>
      <c r="K1723" s="59"/>
      <c r="L1723" s="59"/>
      <c r="M1723" s="59"/>
      <c r="N1723" s="59"/>
      <c r="O1723" s="59"/>
    </row>
    <row r="1724" ht="15.75" customHeight="1">
      <c r="A1724" s="208"/>
      <c r="B1724" s="208"/>
      <c r="C1724" s="209"/>
      <c r="D1724" s="210"/>
      <c r="E1724" s="208"/>
      <c r="F1724" s="210"/>
      <c r="G1724" s="59"/>
      <c r="H1724" s="59"/>
      <c r="I1724" s="59"/>
      <c r="J1724" s="59"/>
      <c r="K1724" s="59"/>
      <c r="L1724" s="59"/>
      <c r="M1724" s="59"/>
      <c r="N1724" s="59"/>
      <c r="O1724" s="59"/>
    </row>
    <row r="1725" ht="15.75" customHeight="1">
      <c r="A1725" s="208"/>
      <c r="B1725" s="208"/>
      <c r="C1725" s="209"/>
      <c r="D1725" s="210"/>
      <c r="E1725" s="208"/>
      <c r="F1725" s="210"/>
      <c r="G1725" s="59"/>
      <c r="H1725" s="59"/>
      <c r="I1725" s="59"/>
      <c r="J1725" s="59"/>
      <c r="K1725" s="59"/>
      <c r="L1725" s="59"/>
      <c r="M1725" s="59"/>
      <c r="N1725" s="59"/>
      <c r="O1725" s="59"/>
    </row>
    <row r="1726" ht="15.75" customHeight="1">
      <c r="A1726" s="208"/>
      <c r="B1726" s="208"/>
      <c r="C1726" s="209"/>
      <c r="D1726" s="210"/>
      <c r="E1726" s="208"/>
      <c r="F1726" s="210"/>
      <c r="G1726" s="59"/>
      <c r="H1726" s="59"/>
      <c r="I1726" s="59"/>
      <c r="J1726" s="59"/>
      <c r="K1726" s="59"/>
      <c r="L1726" s="59"/>
      <c r="M1726" s="59"/>
      <c r="N1726" s="59"/>
      <c r="O1726" s="59"/>
    </row>
    <row r="1727" ht="15.75" customHeight="1">
      <c r="A1727" s="208"/>
      <c r="B1727" s="208"/>
      <c r="C1727" s="209"/>
      <c r="D1727" s="210"/>
      <c r="E1727" s="208"/>
      <c r="F1727" s="210"/>
      <c r="G1727" s="59"/>
      <c r="H1727" s="59"/>
      <c r="I1727" s="59"/>
      <c r="J1727" s="59"/>
      <c r="K1727" s="59"/>
      <c r="L1727" s="59"/>
      <c r="M1727" s="59"/>
      <c r="N1727" s="59"/>
      <c r="O1727" s="59"/>
    </row>
    <row r="1728" ht="15.75" customHeight="1">
      <c r="A1728" s="208"/>
      <c r="B1728" s="208"/>
      <c r="C1728" s="209"/>
      <c r="D1728" s="210"/>
      <c r="E1728" s="208"/>
      <c r="F1728" s="210"/>
      <c r="G1728" s="59"/>
      <c r="H1728" s="59"/>
      <c r="I1728" s="59"/>
      <c r="J1728" s="59"/>
      <c r="K1728" s="59"/>
      <c r="L1728" s="59"/>
      <c r="M1728" s="59"/>
      <c r="N1728" s="59"/>
      <c r="O1728" s="59"/>
    </row>
    <row r="1729" ht="15.75" customHeight="1">
      <c r="A1729" s="208"/>
      <c r="B1729" s="208"/>
      <c r="C1729" s="209"/>
      <c r="D1729" s="210"/>
      <c r="E1729" s="208"/>
      <c r="F1729" s="210"/>
      <c r="G1729" s="59"/>
      <c r="H1729" s="59"/>
      <c r="I1729" s="59"/>
      <c r="J1729" s="59"/>
      <c r="K1729" s="59"/>
      <c r="L1729" s="59"/>
      <c r="M1729" s="59"/>
      <c r="N1729" s="59"/>
      <c r="O1729" s="59"/>
    </row>
    <row r="1730" ht="15.75" customHeight="1">
      <c r="A1730" s="208"/>
      <c r="B1730" s="208"/>
      <c r="C1730" s="209"/>
      <c r="D1730" s="210"/>
      <c r="E1730" s="208"/>
      <c r="F1730" s="210"/>
      <c r="G1730" s="59"/>
      <c r="H1730" s="59"/>
      <c r="I1730" s="59"/>
      <c r="J1730" s="59"/>
      <c r="K1730" s="59"/>
      <c r="L1730" s="59"/>
      <c r="M1730" s="59"/>
      <c r="N1730" s="59"/>
      <c r="O1730" s="59"/>
    </row>
    <row r="1731" ht="15.75" customHeight="1">
      <c r="A1731" s="208"/>
      <c r="B1731" s="208"/>
      <c r="C1731" s="209"/>
      <c r="D1731" s="210"/>
      <c r="E1731" s="208"/>
      <c r="F1731" s="210"/>
      <c r="G1731" s="59"/>
      <c r="H1731" s="59"/>
      <c r="I1731" s="59"/>
      <c r="J1731" s="59"/>
      <c r="K1731" s="59"/>
      <c r="L1731" s="59"/>
      <c r="M1731" s="59"/>
      <c r="N1731" s="59"/>
      <c r="O1731" s="59"/>
    </row>
    <row r="1732" ht="15.75" customHeight="1">
      <c r="A1732" s="208"/>
      <c r="B1732" s="208"/>
      <c r="C1732" s="209"/>
      <c r="D1732" s="210"/>
      <c r="E1732" s="208"/>
      <c r="F1732" s="210"/>
      <c r="G1732" s="59"/>
      <c r="H1732" s="59"/>
      <c r="I1732" s="59"/>
      <c r="J1732" s="59"/>
      <c r="K1732" s="59"/>
      <c r="L1732" s="59"/>
      <c r="M1732" s="59"/>
      <c r="N1732" s="59"/>
      <c r="O1732" s="59"/>
    </row>
    <row r="1733" ht="15.75" customHeight="1">
      <c r="A1733" s="208"/>
      <c r="B1733" s="208"/>
      <c r="C1733" s="209"/>
      <c r="D1733" s="210"/>
      <c r="E1733" s="208"/>
      <c r="F1733" s="210"/>
      <c r="G1733" s="59"/>
      <c r="H1733" s="59"/>
      <c r="I1733" s="59"/>
      <c r="J1733" s="59"/>
      <c r="K1733" s="59"/>
      <c r="L1733" s="59"/>
      <c r="M1733" s="59"/>
      <c r="N1733" s="59"/>
      <c r="O1733" s="59"/>
    </row>
    <row r="1734" ht="15.75" customHeight="1">
      <c r="A1734" s="208"/>
      <c r="B1734" s="208"/>
      <c r="C1734" s="209"/>
      <c r="D1734" s="210"/>
      <c r="E1734" s="208"/>
      <c r="F1734" s="210"/>
      <c r="G1734" s="59"/>
      <c r="H1734" s="59"/>
      <c r="I1734" s="59"/>
      <c r="J1734" s="59"/>
      <c r="K1734" s="59"/>
      <c r="L1734" s="59"/>
      <c r="M1734" s="59"/>
      <c r="N1734" s="59"/>
      <c r="O1734" s="59"/>
    </row>
    <row r="1735" ht="15.75" customHeight="1">
      <c r="A1735" s="208"/>
      <c r="B1735" s="208"/>
      <c r="C1735" s="209"/>
      <c r="D1735" s="210"/>
      <c r="E1735" s="208"/>
      <c r="F1735" s="210"/>
      <c r="G1735" s="59"/>
      <c r="H1735" s="59"/>
      <c r="I1735" s="59"/>
      <c r="J1735" s="59"/>
      <c r="K1735" s="59"/>
      <c r="L1735" s="59"/>
      <c r="M1735" s="59"/>
      <c r="N1735" s="59"/>
      <c r="O1735" s="59"/>
    </row>
    <row r="1736" ht="15.75" customHeight="1">
      <c r="A1736" s="208"/>
      <c r="B1736" s="208"/>
      <c r="C1736" s="209"/>
      <c r="D1736" s="210"/>
      <c r="E1736" s="208"/>
      <c r="F1736" s="210"/>
      <c r="G1736" s="59"/>
      <c r="H1736" s="59"/>
      <c r="I1736" s="59"/>
      <c r="J1736" s="59"/>
      <c r="K1736" s="59"/>
      <c r="L1736" s="59"/>
      <c r="M1736" s="59"/>
      <c r="N1736" s="59"/>
      <c r="O1736" s="59"/>
    </row>
    <row r="1737" ht="15.75" customHeight="1">
      <c r="A1737" s="208"/>
      <c r="B1737" s="208"/>
      <c r="C1737" s="209"/>
      <c r="D1737" s="210"/>
      <c r="E1737" s="208"/>
      <c r="F1737" s="210"/>
      <c r="G1737" s="59"/>
      <c r="H1737" s="59"/>
      <c r="I1737" s="59"/>
      <c r="J1737" s="59"/>
      <c r="K1737" s="59"/>
      <c r="L1737" s="59"/>
      <c r="M1737" s="59"/>
      <c r="N1737" s="59"/>
      <c r="O1737" s="59"/>
    </row>
    <row r="1738" ht="15.75" customHeight="1">
      <c r="A1738" s="208"/>
      <c r="B1738" s="208"/>
      <c r="C1738" s="209"/>
      <c r="D1738" s="210"/>
      <c r="E1738" s="208"/>
      <c r="F1738" s="210"/>
      <c r="G1738" s="59"/>
      <c r="H1738" s="59"/>
      <c r="I1738" s="59"/>
      <c r="J1738" s="59"/>
      <c r="K1738" s="59"/>
      <c r="L1738" s="59"/>
      <c r="M1738" s="59"/>
      <c r="N1738" s="59"/>
      <c r="O1738" s="59"/>
    </row>
    <row r="1739" ht="15.75" customHeight="1">
      <c r="A1739" s="208"/>
      <c r="B1739" s="208"/>
      <c r="C1739" s="209"/>
      <c r="D1739" s="210"/>
      <c r="E1739" s="208"/>
      <c r="F1739" s="210"/>
      <c r="G1739" s="59"/>
      <c r="H1739" s="59"/>
      <c r="I1739" s="59"/>
      <c r="J1739" s="59"/>
      <c r="K1739" s="59"/>
      <c r="L1739" s="59"/>
      <c r="M1739" s="59"/>
      <c r="N1739" s="59"/>
      <c r="O1739" s="59"/>
    </row>
    <row r="1740" ht="15.75" customHeight="1">
      <c r="A1740" s="208"/>
      <c r="B1740" s="208"/>
      <c r="C1740" s="209"/>
      <c r="D1740" s="210"/>
      <c r="E1740" s="208"/>
      <c r="F1740" s="210"/>
      <c r="G1740" s="59"/>
      <c r="H1740" s="59"/>
      <c r="I1740" s="59"/>
      <c r="J1740" s="59"/>
      <c r="K1740" s="59"/>
      <c r="L1740" s="59"/>
      <c r="M1740" s="59"/>
      <c r="N1740" s="59"/>
      <c r="O1740" s="59"/>
    </row>
    <row r="1741" ht="15.75" customHeight="1">
      <c r="A1741" s="208"/>
      <c r="B1741" s="208"/>
      <c r="C1741" s="209"/>
      <c r="D1741" s="210"/>
      <c r="E1741" s="208"/>
      <c r="F1741" s="210"/>
      <c r="G1741" s="59"/>
      <c r="H1741" s="59"/>
      <c r="I1741" s="59"/>
      <c r="J1741" s="59"/>
      <c r="K1741" s="59"/>
      <c r="L1741" s="59"/>
      <c r="M1741" s="59"/>
      <c r="N1741" s="59"/>
      <c r="O1741" s="59"/>
    </row>
    <row r="1742" ht="15.75" customHeight="1">
      <c r="A1742" s="208"/>
      <c r="B1742" s="208"/>
      <c r="C1742" s="209"/>
      <c r="D1742" s="210"/>
      <c r="E1742" s="208"/>
      <c r="F1742" s="210"/>
      <c r="G1742" s="59"/>
      <c r="H1742" s="59"/>
      <c r="I1742" s="59"/>
      <c r="J1742" s="59"/>
      <c r="K1742" s="59"/>
      <c r="L1742" s="59"/>
      <c r="M1742" s="59"/>
      <c r="N1742" s="59"/>
      <c r="O1742" s="59"/>
    </row>
    <row r="1743" ht="15.75" customHeight="1">
      <c r="A1743" s="208"/>
      <c r="B1743" s="208"/>
      <c r="C1743" s="209"/>
      <c r="D1743" s="210"/>
      <c r="E1743" s="208"/>
      <c r="F1743" s="210"/>
      <c r="G1743" s="59"/>
      <c r="H1743" s="59"/>
      <c r="I1743" s="59"/>
      <c r="J1743" s="59"/>
      <c r="K1743" s="59"/>
      <c r="L1743" s="59"/>
      <c r="M1743" s="59"/>
      <c r="N1743" s="59"/>
      <c r="O1743" s="59"/>
    </row>
    <row r="1744" ht="15.75" customHeight="1">
      <c r="A1744" s="208"/>
      <c r="B1744" s="208"/>
      <c r="C1744" s="209"/>
      <c r="D1744" s="210"/>
      <c r="E1744" s="208"/>
      <c r="F1744" s="210"/>
      <c r="G1744" s="59"/>
      <c r="H1744" s="59"/>
      <c r="I1744" s="59"/>
      <c r="J1744" s="59"/>
      <c r="K1744" s="59"/>
      <c r="L1744" s="59"/>
      <c r="M1744" s="59"/>
      <c r="N1744" s="59"/>
      <c r="O1744" s="59"/>
    </row>
    <row r="1745" ht="15.75" customHeight="1">
      <c r="A1745" s="208"/>
      <c r="B1745" s="208"/>
      <c r="C1745" s="209"/>
      <c r="D1745" s="210"/>
      <c r="E1745" s="208"/>
      <c r="F1745" s="210"/>
      <c r="G1745" s="59"/>
      <c r="H1745" s="59"/>
      <c r="I1745" s="59"/>
      <c r="J1745" s="59"/>
      <c r="K1745" s="59"/>
      <c r="L1745" s="59"/>
      <c r="M1745" s="59"/>
      <c r="N1745" s="59"/>
      <c r="O1745" s="59"/>
    </row>
    <row r="1746" ht="15.75" customHeight="1">
      <c r="A1746" s="208"/>
      <c r="B1746" s="208"/>
      <c r="C1746" s="209"/>
      <c r="D1746" s="210"/>
      <c r="E1746" s="208"/>
      <c r="F1746" s="210"/>
      <c r="G1746" s="59"/>
      <c r="H1746" s="59"/>
      <c r="I1746" s="59"/>
      <c r="J1746" s="59"/>
      <c r="K1746" s="59"/>
      <c r="L1746" s="59"/>
      <c r="M1746" s="59"/>
      <c r="N1746" s="59"/>
      <c r="O1746" s="59"/>
    </row>
    <row r="1747" ht="15.75" customHeight="1">
      <c r="A1747" s="208"/>
      <c r="B1747" s="208"/>
      <c r="C1747" s="209"/>
      <c r="D1747" s="210"/>
      <c r="E1747" s="208"/>
      <c r="F1747" s="210"/>
      <c r="G1747" s="59"/>
      <c r="H1747" s="59"/>
      <c r="I1747" s="59"/>
      <c r="J1747" s="59"/>
      <c r="K1747" s="59"/>
      <c r="L1747" s="59"/>
      <c r="M1747" s="59"/>
      <c r="N1747" s="59"/>
      <c r="O1747" s="59"/>
    </row>
    <row r="1748" ht="15.75" customHeight="1">
      <c r="A1748" s="208"/>
      <c r="B1748" s="208"/>
      <c r="C1748" s="209"/>
      <c r="D1748" s="210"/>
      <c r="E1748" s="208"/>
      <c r="F1748" s="210"/>
      <c r="G1748" s="59"/>
      <c r="H1748" s="59"/>
      <c r="I1748" s="59"/>
      <c r="J1748" s="59"/>
      <c r="K1748" s="59"/>
      <c r="L1748" s="59"/>
      <c r="M1748" s="59"/>
      <c r="N1748" s="59"/>
      <c r="O1748" s="59"/>
    </row>
    <row r="1749" ht="15.75" customHeight="1">
      <c r="A1749" s="208"/>
      <c r="B1749" s="208"/>
      <c r="C1749" s="209"/>
      <c r="D1749" s="210"/>
      <c r="E1749" s="208"/>
      <c r="F1749" s="210"/>
      <c r="G1749" s="59"/>
      <c r="H1749" s="59"/>
      <c r="I1749" s="59"/>
      <c r="J1749" s="59"/>
      <c r="K1749" s="59"/>
      <c r="L1749" s="59"/>
      <c r="M1749" s="59"/>
      <c r="N1749" s="59"/>
      <c r="O1749" s="59"/>
    </row>
    <row r="1750" ht="15.75" customHeight="1">
      <c r="A1750" s="208"/>
      <c r="B1750" s="208"/>
      <c r="C1750" s="209"/>
      <c r="D1750" s="210"/>
      <c r="E1750" s="208"/>
      <c r="F1750" s="210"/>
      <c r="G1750" s="59"/>
      <c r="H1750" s="59"/>
      <c r="I1750" s="59"/>
      <c r="J1750" s="59"/>
      <c r="K1750" s="59"/>
      <c r="L1750" s="59"/>
      <c r="M1750" s="59"/>
      <c r="N1750" s="59"/>
      <c r="O1750" s="59"/>
    </row>
    <row r="1751" ht="15.75" customHeight="1">
      <c r="A1751" s="208"/>
      <c r="B1751" s="208"/>
      <c r="C1751" s="209"/>
      <c r="D1751" s="210"/>
      <c r="E1751" s="208"/>
      <c r="F1751" s="210"/>
      <c r="G1751" s="59"/>
      <c r="H1751" s="59"/>
      <c r="I1751" s="59"/>
      <c r="J1751" s="59"/>
      <c r="K1751" s="59"/>
      <c r="L1751" s="59"/>
      <c r="M1751" s="59"/>
      <c r="N1751" s="59"/>
      <c r="O1751" s="59"/>
    </row>
    <row r="1752" ht="15.75" customHeight="1">
      <c r="A1752" s="208"/>
      <c r="B1752" s="208"/>
      <c r="C1752" s="209"/>
      <c r="D1752" s="210"/>
      <c r="E1752" s="208"/>
      <c r="F1752" s="210"/>
      <c r="G1752" s="59"/>
      <c r="H1752" s="59"/>
      <c r="I1752" s="59"/>
      <c r="J1752" s="59"/>
      <c r="K1752" s="59"/>
      <c r="L1752" s="59"/>
      <c r="M1752" s="59"/>
      <c r="N1752" s="59"/>
      <c r="O1752" s="59"/>
    </row>
    <row r="1753" ht="15.75" customHeight="1">
      <c r="A1753" s="208"/>
      <c r="B1753" s="208"/>
      <c r="C1753" s="209"/>
      <c r="D1753" s="210"/>
      <c r="E1753" s="208"/>
      <c r="F1753" s="210"/>
      <c r="G1753" s="59"/>
      <c r="H1753" s="59"/>
      <c r="I1753" s="59"/>
      <c r="J1753" s="59"/>
      <c r="K1753" s="59"/>
      <c r="L1753" s="59"/>
      <c r="M1753" s="59"/>
      <c r="N1753" s="59"/>
      <c r="O1753" s="59"/>
    </row>
    <row r="1754" ht="15.75" customHeight="1">
      <c r="A1754" s="208"/>
      <c r="B1754" s="208"/>
      <c r="C1754" s="209"/>
      <c r="D1754" s="210"/>
      <c r="E1754" s="208"/>
      <c r="F1754" s="210"/>
      <c r="G1754" s="59"/>
      <c r="H1754" s="59"/>
      <c r="I1754" s="59"/>
      <c r="J1754" s="59"/>
      <c r="K1754" s="59"/>
      <c r="L1754" s="59"/>
      <c r="M1754" s="59"/>
      <c r="N1754" s="59"/>
      <c r="O1754" s="59"/>
    </row>
    <row r="1755" ht="15.75" customHeight="1">
      <c r="A1755" s="208"/>
      <c r="B1755" s="208"/>
      <c r="C1755" s="209"/>
      <c r="D1755" s="210"/>
      <c r="E1755" s="208"/>
      <c r="F1755" s="210"/>
      <c r="G1755" s="59"/>
      <c r="H1755" s="59"/>
      <c r="I1755" s="59"/>
      <c r="J1755" s="59"/>
      <c r="K1755" s="59"/>
      <c r="L1755" s="59"/>
      <c r="M1755" s="59"/>
      <c r="N1755" s="59"/>
      <c r="O1755" s="59"/>
    </row>
    <row r="1756" ht="15.75" customHeight="1">
      <c r="A1756" s="208"/>
      <c r="B1756" s="208"/>
      <c r="C1756" s="209"/>
      <c r="D1756" s="210"/>
      <c r="E1756" s="208"/>
      <c r="F1756" s="210"/>
      <c r="G1756" s="59"/>
      <c r="H1756" s="59"/>
      <c r="I1756" s="59"/>
      <c r="J1756" s="59"/>
      <c r="K1756" s="59"/>
      <c r="L1756" s="59"/>
      <c r="M1756" s="59"/>
      <c r="N1756" s="59"/>
      <c r="O1756" s="59"/>
    </row>
    <row r="1757" ht="15.75" customHeight="1">
      <c r="A1757" s="208"/>
      <c r="B1757" s="208"/>
      <c r="C1757" s="209"/>
      <c r="D1757" s="210"/>
      <c r="E1757" s="208"/>
      <c r="F1757" s="210"/>
      <c r="G1757" s="59"/>
      <c r="H1757" s="59"/>
      <c r="I1757" s="59"/>
      <c r="J1757" s="59"/>
      <c r="K1757" s="59"/>
      <c r="L1757" s="59"/>
      <c r="M1757" s="59"/>
      <c r="N1757" s="59"/>
      <c r="O1757" s="59"/>
    </row>
    <row r="1758" ht="15.75" customHeight="1">
      <c r="A1758" s="208"/>
      <c r="B1758" s="208"/>
      <c r="C1758" s="209"/>
      <c r="D1758" s="210"/>
      <c r="E1758" s="208"/>
      <c r="F1758" s="210"/>
      <c r="G1758" s="59"/>
      <c r="H1758" s="59"/>
      <c r="I1758" s="59"/>
      <c r="J1758" s="59"/>
      <c r="K1758" s="59"/>
      <c r="L1758" s="59"/>
      <c r="M1758" s="59"/>
      <c r="N1758" s="59"/>
      <c r="O1758" s="59"/>
    </row>
    <row r="1759" ht="15.75" customHeight="1">
      <c r="A1759" s="208"/>
      <c r="B1759" s="208"/>
      <c r="C1759" s="209"/>
      <c r="D1759" s="210"/>
      <c r="E1759" s="208"/>
      <c r="F1759" s="210"/>
      <c r="G1759" s="59"/>
      <c r="H1759" s="59"/>
      <c r="I1759" s="59"/>
      <c r="J1759" s="59"/>
      <c r="K1759" s="59"/>
      <c r="L1759" s="59"/>
      <c r="M1759" s="59"/>
      <c r="N1759" s="59"/>
      <c r="O1759" s="59"/>
    </row>
    <row r="1760" ht="15.75" customHeight="1">
      <c r="A1760" s="208"/>
      <c r="B1760" s="208"/>
      <c r="C1760" s="209"/>
      <c r="D1760" s="210"/>
      <c r="E1760" s="208"/>
      <c r="F1760" s="210"/>
      <c r="G1760" s="59"/>
      <c r="H1760" s="59"/>
      <c r="I1760" s="59"/>
      <c r="J1760" s="59"/>
      <c r="K1760" s="59"/>
      <c r="L1760" s="59"/>
      <c r="M1760" s="59"/>
      <c r="N1760" s="59"/>
      <c r="O1760" s="59"/>
    </row>
    <row r="1761" ht="15.75" customHeight="1">
      <c r="A1761" s="208"/>
      <c r="B1761" s="208"/>
      <c r="C1761" s="209"/>
      <c r="D1761" s="210"/>
      <c r="E1761" s="208"/>
      <c r="F1761" s="210"/>
      <c r="G1761" s="59"/>
      <c r="H1761" s="59"/>
      <c r="I1761" s="59"/>
      <c r="J1761" s="59"/>
      <c r="K1761" s="59"/>
      <c r="L1761" s="59"/>
      <c r="M1761" s="59"/>
      <c r="N1761" s="59"/>
      <c r="O1761" s="59"/>
    </row>
    <row r="1762" ht="15.75" customHeight="1">
      <c r="A1762" s="208"/>
      <c r="B1762" s="208"/>
      <c r="C1762" s="209"/>
      <c r="D1762" s="210"/>
      <c r="E1762" s="208"/>
      <c r="F1762" s="210"/>
      <c r="G1762" s="59"/>
      <c r="H1762" s="59"/>
      <c r="I1762" s="59"/>
      <c r="J1762" s="59"/>
      <c r="K1762" s="59"/>
      <c r="L1762" s="59"/>
      <c r="M1762" s="59"/>
      <c r="N1762" s="59"/>
      <c r="O1762" s="59"/>
    </row>
    <row r="1763" ht="15.75" customHeight="1">
      <c r="A1763" s="208"/>
      <c r="B1763" s="208"/>
      <c r="C1763" s="209"/>
      <c r="D1763" s="210"/>
      <c r="E1763" s="208"/>
      <c r="F1763" s="210"/>
      <c r="G1763" s="59"/>
      <c r="H1763" s="59"/>
      <c r="I1763" s="59"/>
      <c r="J1763" s="59"/>
      <c r="K1763" s="59"/>
      <c r="L1763" s="59"/>
      <c r="M1763" s="59"/>
      <c r="N1763" s="59"/>
      <c r="O1763" s="59"/>
    </row>
    <row r="1764" ht="15.75" customHeight="1">
      <c r="A1764" s="208"/>
      <c r="B1764" s="208"/>
      <c r="C1764" s="209"/>
      <c r="D1764" s="210"/>
      <c r="E1764" s="208"/>
      <c r="F1764" s="210"/>
      <c r="G1764" s="59"/>
      <c r="H1764" s="59"/>
      <c r="I1764" s="59"/>
      <c r="J1764" s="59"/>
      <c r="K1764" s="59"/>
      <c r="L1764" s="59"/>
      <c r="M1764" s="59"/>
      <c r="N1764" s="59"/>
      <c r="O1764" s="59"/>
    </row>
    <row r="1765" ht="15.75" customHeight="1">
      <c r="A1765" s="208"/>
      <c r="B1765" s="208"/>
      <c r="C1765" s="209"/>
      <c r="D1765" s="210"/>
      <c r="E1765" s="208"/>
      <c r="F1765" s="210"/>
      <c r="G1765" s="59"/>
      <c r="H1765" s="59"/>
      <c r="I1765" s="59"/>
      <c r="J1765" s="59"/>
      <c r="K1765" s="59"/>
      <c r="L1765" s="59"/>
      <c r="M1765" s="59"/>
      <c r="N1765" s="59"/>
      <c r="O1765" s="59"/>
    </row>
    <row r="1766" ht="15.75" customHeight="1">
      <c r="A1766" s="208"/>
      <c r="B1766" s="208"/>
      <c r="C1766" s="209"/>
      <c r="D1766" s="210"/>
      <c r="E1766" s="208"/>
      <c r="F1766" s="210"/>
      <c r="G1766" s="59"/>
      <c r="H1766" s="59"/>
      <c r="I1766" s="59"/>
      <c r="J1766" s="59"/>
      <c r="K1766" s="59"/>
      <c r="L1766" s="59"/>
      <c r="M1766" s="59"/>
      <c r="N1766" s="59"/>
      <c r="O1766" s="59"/>
    </row>
    <row r="1767" ht="15.75" customHeight="1">
      <c r="A1767" s="208"/>
      <c r="B1767" s="208"/>
      <c r="C1767" s="209"/>
      <c r="D1767" s="210"/>
      <c r="E1767" s="208"/>
      <c r="F1767" s="210"/>
      <c r="G1767" s="59"/>
      <c r="H1767" s="59"/>
      <c r="I1767" s="59"/>
      <c r="J1767" s="59"/>
      <c r="K1767" s="59"/>
      <c r="L1767" s="59"/>
      <c r="M1767" s="59"/>
      <c r="N1767" s="59"/>
      <c r="O1767" s="59"/>
    </row>
    <row r="1768" ht="15.75" customHeight="1">
      <c r="A1768" s="208"/>
      <c r="B1768" s="208"/>
      <c r="C1768" s="209"/>
      <c r="D1768" s="210"/>
      <c r="E1768" s="208"/>
      <c r="F1768" s="210"/>
      <c r="G1768" s="59"/>
      <c r="H1768" s="59"/>
      <c r="I1768" s="59"/>
      <c r="J1768" s="59"/>
      <c r="K1768" s="59"/>
      <c r="L1768" s="59"/>
      <c r="M1768" s="59"/>
      <c r="N1768" s="59"/>
      <c r="O1768" s="59"/>
    </row>
    <row r="1769" ht="15.75" customHeight="1">
      <c r="A1769" s="208"/>
      <c r="B1769" s="208"/>
      <c r="C1769" s="209"/>
      <c r="D1769" s="210"/>
      <c r="E1769" s="208"/>
      <c r="F1769" s="210"/>
      <c r="G1769" s="59"/>
      <c r="H1769" s="59"/>
      <c r="I1769" s="59"/>
      <c r="J1769" s="59"/>
      <c r="K1769" s="59"/>
      <c r="L1769" s="59"/>
      <c r="M1769" s="59"/>
      <c r="N1769" s="59"/>
      <c r="O1769" s="59"/>
    </row>
    <row r="1770" ht="15.75" customHeight="1">
      <c r="A1770" s="208"/>
      <c r="B1770" s="208"/>
      <c r="C1770" s="209"/>
      <c r="D1770" s="210"/>
      <c r="E1770" s="208"/>
      <c r="F1770" s="210"/>
      <c r="G1770" s="59"/>
      <c r="H1770" s="59"/>
      <c r="I1770" s="59"/>
      <c r="J1770" s="59"/>
      <c r="K1770" s="59"/>
      <c r="L1770" s="59"/>
      <c r="M1770" s="59"/>
      <c r="N1770" s="59"/>
      <c r="O1770" s="59"/>
    </row>
    <row r="1771" ht="15.75" customHeight="1">
      <c r="A1771" s="208"/>
      <c r="B1771" s="208"/>
      <c r="C1771" s="209"/>
      <c r="D1771" s="210"/>
      <c r="E1771" s="208"/>
      <c r="F1771" s="210"/>
      <c r="G1771" s="59"/>
      <c r="H1771" s="59"/>
      <c r="I1771" s="59"/>
      <c r="J1771" s="59"/>
      <c r="K1771" s="59"/>
      <c r="L1771" s="59"/>
      <c r="M1771" s="59"/>
      <c r="N1771" s="59"/>
      <c r="O1771" s="59"/>
    </row>
    <row r="1772" ht="15.75" customHeight="1">
      <c r="A1772" s="208"/>
      <c r="B1772" s="208"/>
      <c r="C1772" s="209"/>
      <c r="D1772" s="210"/>
      <c r="E1772" s="208"/>
      <c r="F1772" s="210"/>
      <c r="G1772" s="59"/>
      <c r="H1772" s="59"/>
      <c r="I1772" s="59"/>
      <c r="J1772" s="59"/>
      <c r="K1772" s="59"/>
      <c r="L1772" s="59"/>
      <c r="M1772" s="59"/>
      <c r="N1772" s="59"/>
      <c r="O1772" s="59"/>
    </row>
    <row r="1773" ht="15.75" customHeight="1">
      <c r="A1773" s="208"/>
      <c r="B1773" s="208"/>
      <c r="C1773" s="209"/>
      <c r="D1773" s="210"/>
      <c r="E1773" s="208"/>
      <c r="F1773" s="210"/>
      <c r="G1773" s="59"/>
      <c r="H1773" s="59"/>
      <c r="I1773" s="59"/>
      <c r="J1773" s="59"/>
      <c r="K1773" s="59"/>
      <c r="L1773" s="59"/>
      <c r="M1773" s="59"/>
      <c r="N1773" s="59"/>
      <c r="O1773" s="59"/>
    </row>
    <row r="1774" ht="15.75" customHeight="1">
      <c r="A1774" s="208"/>
      <c r="B1774" s="208"/>
      <c r="C1774" s="209"/>
      <c r="D1774" s="210"/>
      <c r="E1774" s="208"/>
      <c r="F1774" s="210"/>
      <c r="G1774" s="59"/>
      <c r="H1774" s="59"/>
      <c r="I1774" s="59"/>
      <c r="J1774" s="59"/>
      <c r="K1774" s="59"/>
      <c r="L1774" s="59"/>
      <c r="M1774" s="59"/>
      <c r="N1774" s="59"/>
      <c r="O1774" s="59"/>
    </row>
    <row r="1775" ht="15.75" customHeight="1">
      <c r="A1775" s="208"/>
      <c r="B1775" s="208"/>
      <c r="C1775" s="209"/>
      <c r="D1775" s="210"/>
      <c r="E1775" s="208"/>
      <c r="F1775" s="210"/>
      <c r="G1775" s="59"/>
      <c r="H1775" s="59"/>
      <c r="I1775" s="59"/>
      <c r="J1775" s="59"/>
      <c r="K1775" s="59"/>
      <c r="L1775" s="59"/>
      <c r="M1775" s="59"/>
      <c r="N1775" s="59"/>
      <c r="O1775" s="59"/>
    </row>
    <row r="1776" ht="15.75" customHeight="1">
      <c r="A1776" s="208"/>
      <c r="B1776" s="208"/>
      <c r="C1776" s="209"/>
      <c r="D1776" s="210"/>
      <c r="E1776" s="208"/>
      <c r="F1776" s="210"/>
      <c r="G1776" s="59"/>
      <c r="H1776" s="59"/>
      <c r="I1776" s="59"/>
      <c r="J1776" s="59"/>
      <c r="K1776" s="59"/>
      <c r="L1776" s="59"/>
      <c r="M1776" s="59"/>
      <c r="N1776" s="59"/>
      <c r="O1776" s="59"/>
    </row>
    <row r="1777" ht="15.75" customHeight="1">
      <c r="A1777" s="208"/>
      <c r="B1777" s="208"/>
      <c r="C1777" s="209"/>
      <c r="D1777" s="210"/>
      <c r="E1777" s="208"/>
      <c r="F1777" s="210"/>
      <c r="G1777" s="59"/>
      <c r="H1777" s="59"/>
      <c r="I1777" s="59"/>
      <c r="J1777" s="59"/>
      <c r="K1777" s="59"/>
      <c r="L1777" s="59"/>
      <c r="M1777" s="59"/>
      <c r="N1777" s="59"/>
      <c r="O1777" s="59"/>
    </row>
    <row r="1778" ht="15.75" customHeight="1">
      <c r="A1778" s="208"/>
      <c r="B1778" s="208"/>
      <c r="C1778" s="209"/>
      <c r="D1778" s="210"/>
      <c r="E1778" s="208"/>
      <c r="F1778" s="210"/>
      <c r="G1778" s="59"/>
      <c r="H1778" s="59"/>
      <c r="I1778" s="59"/>
      <c r="J1778" s="59"/>
      <c r="K1778" s="59"/>
      <c r="L1778" s="59"/>
      <c r="M1778" s="59"/>
      <c r="N1778" s="59"/>
      <c r="O1778" s="59"/>
    </row>
    <row r="1779" ht="15.75" customHeight="1">
      <c r="A1779" s="208"/>
      <c r="B1779" s="208"/>
      <c r="C1779" s="209"/>
      <c r="D1779" s="210"/>
      <c r="E1779" s="208"/>
      <c r="F1779" s="210"/>
      <c r="G1779" s="59"/>
      <c r="H1779" s="59"/>
      <c r="I1779" s="59"/>
      <c r="J1779" s="59"/>
      <c r="K1779" s="59"/>
      <c r="L1779" s="59"/>
      <c r="M1779" s="59"/>
      <c r="N1779" s="59"/>
      <c r="O1779" s="59"/>
    </row>
    <row r="1780" ht="15.75" customHeight="1">
      <c r="A1780" s="208"/>
      <c r="B1780" s="208"/>
      <c r="C1780" s="209"/>
      <c r="D1780" s="210"/>
      <c r="E1780" s="208"/>
      <c r="F1780" s="210"/>
      <c r="G1780" s="59"/>
      <c r="H1780" s="59"/>
      <c r="I1780" s="59"/>
      <c r="J1780" s="59"/>
      <c r="K1780" s="59"/>
      <c r="L1780" s="59"/>
      <c r="M1780" s="59"/>
      <c r="N1780" s="59"/>
      <c r="O1780" s="59"/>
    </row>
    <row r="1781" ht="15.75" customHeight="1">
      <c r="A1781" s="208"/>
      <c r="B1781" s="208"/>
      <c r="C1781" s="209"/>
      <c r="D1781" s="210"/>
      <c r="E1781" s="208"/>
      <c r="F1781" s="210"/>
      <c r="G1781" s="59"/>
      <c r="H1781" s="59"/>
      <c r="I1781" s="59"/>
      <c r="J1781" s="59"/>
      <c r="K1781" s="59"/>
      <c r="L1781" s="59"/>
      <c r="M1781" s="59"/>
      <c r="N1781" s="59"/>
      <c r="O1781" s="59"/>
    </row>
    <row r="1782" ht="15.75" customHeight="1">
      <c r="A1782" s="208"/>
      <c r="B1782" s="208"/>
      <c r="C1782" s="209"/>
      <c r="D1782" s="210"/>
      <c r="E1782" s="208"/>
      <c r="F1782" s="210"/>
      <c r="G1782" s="59"/>
      <c r="H1782" s="59"/>
      <c r="I1782" s="59"/>
      <c r="J1782" s="59"/>
      <c r="K1782" s="59"/>
      <c r="L1782" s="59"/>
      <c r="M1782" s="59"/>
      <c r="N1782" s="59"/>
      <c r="O1782" s="59"/>
    </row>
    <row r="1783" ht="15.75" customHeight="1">
      <c r="A1783" s="208"/>
      <c r="B1783" s="208"/>
      <c r="C1783" s="209"/>
      <c r="D1783" s="210"/>
      <c r="E1783" s="208"/>
      <c r="F1783" s="210"/>
      <c r="G1783" s="59"/>
      <c r="H1783" s="59"/>
      <c r="I1783" s="59"/>
      <c r="J1783" s="59"/>
      <c r="K1783" s="59"/>
      <c r="L1783" s="59"/>
      <c r="M1783" s="59"/>
      <c r="N1783" s="59"/>
      <c r="O1783" s="59"/>
    </row>
    <row r="1784" ht="15.75" customHeight="1">
      <c r="A1784" s="208"/>
      <c r="B1784" s="208"/>
      <c r="C1784" s="209"/>
      <c r="D1784" s="210"/>
      <c r="E1784" s="208"/>
      <c r="F1784" s="210"/>
      <c r="G1784" s="59"/>
      <c r="H1784" s="59"/>
      <c r="I1784" s="59"/>
      <c r="J1784" s="59"/>
      <c r="K1784" s="59"/>
      <c r="L1784" s="59"/>
      <c r="M1784" s="59"/>
      <c r="N1784" s="59"/>
      <c r="O1784" s="59"/>
    </row>
    <row r="1785" ht="15.75" customHeight="1">
      <c r="A1785" s="208"/>
      <c r="B1785" s="208"/>
      <c r="C1785" s="209"/>
      <c r="D1785" s="210"/>
      <c r="E1785" s="208"/>
      <c r="F1785" s="210"/>
      <c r="G1785" s="59"/>
      <c r="H1785" s="59"/>
      <c r="I1785" s="59"/>
      <c r="J1785" s="59"/>
      <c r="K1785" s="59"/>
      <c r="L1785" s="59"/>
      <c r="M1785" s="59"/>
      <c r="N1785" s="59"/>
      <c r="O1785" s="59"/>
    </row>
    <row r="1786" ht="15.75" customHeight="1">
      <c r="A1786" s="208"/>
      <c r="B1786" s="208"/>
      <c r="C1786" s="209"/>
      <c r="D1786" s="210"/>
      <c r="E1786" s="208"/>
      <c r="F1786" s="210"/>
      <c r="G1786" s="59"/>
      <c r="H1786" s="59"/>
      <c r="I1786" s="59"/>
      <c r="J1786" s="59"/>
      <c r="K1786" s="59"/>
      <c r="L1786" s="59"/>
      <c r="M1786" s="59"/>
      <c r="N1786" s="59"/>
      <c r="O1786" s="59"/>
    </row>
    <row r="1787" ht="15.75" customHeight="1">
      <c r="A1787" s="208"/>
      <c r="B1787" s="208"/>
      <c r="C1787" s="209"/>
      <c r="D1787" s="210"/>
      <c r="E1787" s="208"/>
      <c r="F1787" s="210"/>
      <c r="G1787" s="59"/>
      <c r="H1787" s="59"/>
      <c r="I1787" s="59"/>
      <c r="J1787" s="59"/>
      <c r="K1787" s="59"/>
      <c r="L1787" s="59"/>
      <c r="M1787" s="59"/>
      <c r="N1787" s="59"/>
      <c r="O1787" s="59"/>
    </row>
    <row r="1788" ht="15.75" customHeight="1">
      <c r="A1788" s="208"/>
      <c r="B1788" s="208"/>
      <c r="C1788" s="209"/>
      <c r="D1788" s="210"/>
      <c r="E1788" s="208"/>
      <c r="F1788" s="210"/>
      <c r="G1788" s="59"/>
      <c r="H1788" s="59"/>
      <c r="I1788" s="59"/>
      <c r="J1788" s="59"/>
      <c r="K1788" s="59"/>
      <c r="L1788" s="59"/>
      <c r="M1788" s="59"/>
      <c r="N1788" s="59"/>
      <c r="O1788" s="59"/>
    </row>
    <row r="1789" ht="15.75" customHeight="1">
      <c r="A1789" s="208"/>
      <c r="B1789" s="208"/>
      <c r="C1789" s="209"/>
      <c r="D1789" s="210"/>
      <c r="E1789" s="208"/>
      <c r="F1789" s="210"/>
      <c r="G1789" s="59"/>
      <c r="H1789" s="59"/>
      <c r="I1789" s="59"/>
      <c r="J1789" s="59"/>
      <c r="K1789" s="59"/>
      <c r="L1789" s="59"/>
      <c r="M1789" s="59"/>
      <c r="N1789" s="59"/>
      <c r="O1789" s="59"/>
    </row>
    <row r="1790" ht="15.75" customHeight="1">
      <c r="A1790" s="208"/>
      <c r="B1790" s="208"/>
      <c r="C1790" s="209"/>
      <c r="D1790" s="210"/>
      <c r="E1790" s="208"/>
      <c r="F1790" s="210"/>
      <c r="G1790" s="59"/>
      <c r="H1790" s="59"/>
      <c r="I1790" s="59"/>
      <c r="J1790" s="59"/>
      <c r="K1790" s="59"/>
      <c r="L1790" s="59"/>
      <c r="M1790" s="59"/>
      <c r="N1790" s="59"/>
      <c r="O1790" s="59"/>
    </row>
    <row r="1791" ht="15.75" customHeight="1">
      <c r="A1791" s="208"/>
      <c r="B1791" s="208"/>
      <c r="C1791" s="209"/>
      <c r="D1791" s="210"/>
      <c r="E1791" s="208"/>
      <c r="F1791" s="210"/>
      <c r="G1791" s="59"/>
      <c r="H1791" s="59"/>
      <c r="I1791" s="59"/>
      <c r="J1791" s="59"/>
      <c r="K1791" s="59"/>
      <c r="L1791" s="59"/>
      <c r="M1791" s="59"/>
      <c r="N1791" s="59"/>
      <c r="O1791" s="59"/>
    </row>
    <row r="1792" ht="15.75" customHeight="1">
      <c r="A1792" s="208"/>
      <c r="B1792" s="208"/>
      <c r="C1792" s="209"/>
      <c r="D1792" s="210"/>
      <c r="E1792" s="208"/>
      <c r="F1792" s="210"/>
      <c r="G1792" s="59"/>
      <c r="H1792" s="59"/>
      <c r="I1792" s="59"/>
      <c r="J1792" s="59"/>
      <c r="K1792" s="59"/>
      <c r="L1792" s="59"/>
      <c r="M1792" s="59"/>
      <c r="N1792" s="59"/>
      <c r="O1792" s="59"/>
    </row>
    <row r="1793" ht="15.75" customHeight="1">
      <c r="A1793" s="208"/>
      <c r="B1793" s="208"/>
      <c r="C1793" s="209"/>
      <c r="D1793" s="210"/>
      <c r="E1793" s="208"/>
      <c r="F1793" s="210"/>
      <c r="G1793" s="59"/>
      <c r="H1793" s="59"/>
      <c r="I1793" s="59"/>
      <c r="J1793" s="59"/>
      <c r="K1793" s="59"/>
      <c r="L1793" s="59"/>
      <c r="M1793" s="59"/>
      <c r="N1793" s="59"/>
      <c r="O1793" s="59"/>
    </row>
    <row r="1794" ht="15.75" customHeight="1">
      <c r="A1794" s="208"/>
      <c r="B1794" s="208"/>
      <c r="C1794" s="209"/>
      <c r="D1794" s="210"/>
      <c r="E1794" s="208"/>
      <c r="F1794" s="210"/>
      <c r="G1794" s="59"/>
      <c r="H1794" s="59"/>
      <c r="I1794" s="59"/>
      <c r="J1794" s="59"/>
      <c r="K1794" s="59"/>
      <c r="L1794" s="59"/>
      <c r="M1794" s="59"/>
      <c r="N1794" s="59"/>
      <c r="O1794" s="59"/>
    </row>
    <row r="1795" ht="15.75" customHeight="1">
      <c r="A1795" s="208"/>
      <c r="B1795" s="208"/>
      <c r="C1795" s="209"/>
      <c r="D1795" s="210"/>
      <c r="E1795" s="208"/>
      <c r="F1795" s="210"/>
      <c r="G1795" s="59"/>
      <c r="H1795" s="59"/>
      <c r="I1795" s="59"/>
      <c r="J1795" s="59"/>
      <c r="K1795" s="59"/>
      <c r="L1795" s="59"/>
      <c r="M1795" s="59"/>
      <c r="N1795" s="59"/>
      <c r="O1795" s="59"/>
    </row>
    <row r="1796" ht="15.75" customHeight="1">
      <c r="A1796" s="208"/>
      <c r="B1796" s="208"/>
      <c r="C1796" s="209"/>
      <c r="D1796" s="210"/>
      <c r="E1796" s="208"/>
      <c r="F1796" s="210"/>
      <c r="G1796" s="59"/>
      <c r="H1796" s="59"/>
      <c r="I1796" s="59"/>
      <c r="J1796" s="59"/>
      <c r="K1796" s="59"/>
      <c r="L1796" s="59"/>
      <c r="M1796" s="59"/>
      <c r="N1796" s="59"/>
      <c r="O1796" s="59"/>
    </row>
    <row r="1797" ht="15.75" customHeight="1">
      <c r="A1797" s="208"/>
      <c r="B1797" s="208"/>
      <c r="C1797" s="209"/>
      <c r="D1797" s="210"/>
      <c r="E1797" s="208"/>
      <c r="F1797" s="210"/>
      <c r="G1797" s="59"/>
      <c r="H1797" s="59"/>
      <c r="I1797" s="59"/>
      <c r="J1797" s="59"/>
      <c r="K1797" s="59"/>
      <c r="L1797" s="59"/>
      <c r="M1797" s="59"/>
      <c r="N1797" s="59"/>
      <c r="O1797" s="59"/>
    </row>
    <row r="1798" ht="15.75" customHeight="1">
      <c r="A1798" s="208"/>
      <c r="B1798" s="208"/>
      <c r="C1798" s="209"/>
      <c r="D1798" s="210"/>
      <c r="E1798" s="208"/>
      <c r="F1798" s="210"/>
      <c r="G1798" s="59"/>
      <c r="H1798" s="59"/>
      <c r="I1798" s="59"/>
      <c r="J1798" s="59"/>
      <c r="K1798" s="59"/>
      <c r="L1798" s="59"/>
      <c r="M1798" s="59"/>
      <c r="N1798" s="59"/>
      <c r="O1798" s="59"/>
    </row>
    <row r="1799" ht="15.75" customHeight="1">
      <c r="A1799" s="208"/>
      <c r="B1799" s="208"/>
      <c r="C1799" s="209"/>
      <c r="D1799" s="210"/>
      <c r="E1799" s="208"/>
      <c r="F1799" s="210"/>
      <c r="G1799" s="59"/>
      <c r="H1799" s="59"/>
      <c r="I1799" s="59"/>
      <c r="J1799" s="59"/>
      <c r="K1799" s="59"/>
      <c r="L1799" s="59"/>
      <c r="M1799" s="59"/>
      <c r="N1799" s="59"/>
      <c r="O1799" s="59"/>
    </row>
    <row r="1800" ht="15.75" customHeight="1">
      <c r="A1800" s="208"/>
      <c r="B1800" s="208"/>
      <c r="C1800" s="209"/>
      <c r="D1800" s="210"/>
      <c r="E1800" s="208"/>
      <c r="F1800" s="210"/>
      <c r="G1800" s="59"/>
      <c r="H1800" s="59"/>
      <c r="I1800" s="59"/>
      <c r="J1800" s="59"/>
      <c r="K1800" s="59"/>
      <c r="L1800" s="59"/>
      <c r="M1800" s="59"/>
      <c r="N1800" s="59"/>
      <c r="O1800" s="59"/>
    </row>
    <row r="1801" ht="15.75" customHeight="1">
      <c r="A1801" s="208"/>
      <c r="B1801" s="208"/>
      <c r="C1801" s="209"/>
      <c r="D1801" s="210"/>
      <c r="E1801" s="208"/>
      <c r="F1801" s="210"/>
      <c r="G1801" s="59"/>
      <c r="H1801" s="59"/>
      <c r="I1801" s="59"/>
      <c r="J1801" s="59"/>
      <c r="K1801" s="59"/>
      <c r="L1801" s="59"/>
      <c r="M1801" s="59"/>
      <c r="N1801" s="59"/>
      <c r="O1801" s="59"/>
    </row>
    <row r="1802" ht="15.75" customHeight="1">
      <c r="A1802" s="208"/>
      <c r="B1802" s="208"/>
      <c r="C1802" s="209"/>
      <c r="D1802" s="210"/>
      <c r="E1802" s="208"/>
      <c r="F1802" s="210"/>
      <c r="G1802" s="59"/>
      <c r="H1802" s="59"/>
      <c r="I1802" s="59"/>
      <c r="J1802" s="59"/>
      <c r="K1802" s="59"/>
      <c r="L1802" s="59"/>
      <c r="M1802" s="59"/>
      <c r="N1802" s="59"/>
      <c r="O1802" s="59"/>
    </row>
    <row r="1803" ht="15.75" customHeight="1">
      <c r="A1803" s="208"/>
      <c r="B1803" s="208"/>
      <c r="C1803" s="209"/>
      <c r="D1803" s="210"/>
      <c r="E1803" s="208"/>
      <c r="F1803" s="210"/>
      <c r="G1803" s="59"/>
      <c r="H1803" s="59"/>
      <c r="I1803" s="59"/>
      <c r="J1803" s="59"/>
      <c r="K1803" s="59"/>
      <c r="L1803" s="59"/>
      <c r="M1803" s="59"/>
      <c r="N1803" s="59"/>
      <c r="O1803" s="59"/>
    </row>
    <row r="1804" ht="15.75" customHeight="1">
      <c r="A1804" s="208"/>
      <c r="B1804" s="208"/>
      <c r="C1804" s="209"/>
      <c r="D1804" s="210"/>
      <c r="E1804" s="208"/>
      <c r="F1804" s="210"/>
      <c r="G1804" s="59"/>
      <c r="H1804" s="59"/>
      <c r="I1804" s="59"/>
      <c r="J1804" s="59"/>
      <c r="K1804" s="59"/>
      <c r="L1804" s="59"/>
      <c r="M1804" s="59"/>
      <c r="N1804" s="59"/>
      <c r="O1804" s="59"/>
    </row>
    <row r="1805" ht="15.75" customHeight="1">
      <c r="A1805" s="208"/>
      <c r="B1805" s="208"/>
      <c r="C1805" s="209"/>
      <c r="D1805" s="210"/>
      <c r="E1805" s="208"/>
      <c r="F1805" s="210"/>
      <c r="G1805" s="59"/>
      <c r="H1805" s="59"/>
      <c r="I1805" s="59"/>
      <c r="J1805" s="59"/>
      <c r="K1805" s="59"/>
      <c r="L1805" s="59"/>
      <c r="M1805" s="59"/>
      <c r="N1805" s="59"/>
      <c r="O1805" s="59"/>
    </row>
    <row r="1806" ht="15.75" customHeight="1">
      <c r="A1806" s="208"/>
      <c r="B1806" s="208"/>
      <c r="C1806" s="209"/>
      <c r="D1806" s="210"/>
      <c r="E1806" s="208"/>
      <c r="F1806" s="210"/>
      <c r="G1806" s="59"/>
      <c r="H1806" s="59"/>
      <c r="I1806" s="59"/>
      <c r="J1806" s="59"/>
      <c r="K1806" s="59"/>
      <c r="L1806" s="59"/>
      <c r="M1806" s="59"/>
      <c r="N1806" s="59"/>
      <c r="O1806" s="59"/>
    </row>
    <row r="1807" ht="15.75" customHeight="1">
      <c r="A1807" s="208"/>
      <c r="B1807" s="208"/>
      <c r="C1807" s="209"/>
      <c r="D1807" s="210"/>
      <c r="E1807" s="208"/>
      <c r="F1807" s="210"/>
      <c r="G1807" s="59"/>
      <c r="H1807" s="59"/>
      <c r="I1807" s="59"/>
      <c r="J1807" s="59"/>
      <c r="K1807" s="59"/>
      <c r="L1807" s="59"/>
      <c r="M1807" s="59"/>
      <c r="N1807" s="59"/>
      <c r="O1807" s="59"/>
    </row>
    <row r="1808" ht="15.75" customHeight="1">
      <c r="A1808" s="208"/>
      <c r="B1808" s="208"/>
      <c r="C1808" s="209"/>
      <c r="D1808" s="210"/>
      <c r="E1808" s="208"/>
      <c r="F1808" s="210"/>
      <c r="G1808" s="59"/>
      <c r="H1808" s="59"/>
      <c r="I1808" s="59"/>
      <c r="J1808" s="59"/>
      <c r="K1808" s="59"/>
      <c r="L1808" s="59"/>
      <c r="M1808" s="59"/>
      <c r="N1808" s="59"/>
      <c r="O1808" s="59"/>
    </row>
    <row r="1809" ht="15.75" customHeight="1">
      <c r="A1809" s="208"/>
      <c r="B1809" s="208"/>
      <c r="C1809" s="209"/>
      <c r="D1809" s="210"/>
      <c r="E1809" s="208"/>
      <c r="F1809" s="210"/>
      <c r="G1809" s="59"/>
      <c r="H1809" s="59"/>
      <c r="I1809" s="59"/>
      <c r="J1809" s="59"/>
      <c r="K1809" s="59"/>
      <c r="L1809" s="59"/>
      <c r="M1809" s="59"/>
      <c r="N1809" s="59"/>
      <c r="O1809" s="59"/>
    </row>
    <row r="1810" ht="15.75" customHeight="1">
      <c r="A1810" s="208"/>
      <c r="B1810" s="208"/>
      <c r="C1810" s="209"/>
      <c r="D1810" s="210"/>
      <c r="E1810" s="208"/>
      <c r="F1810" s="210"/>
      <c r="G1810" s="59"/>
      <c r="H1810" s="59"/>
      <c r="I1810" s="59"/>
      <c r="J1810" s="59"/>
      <c r="K1810" s="59"/>
      <c r="L1810" s="59"/>
      <c r="M1810" s="59"/>
      <c r="N1810" s="59"/>
      <c r="O1810" s="59"/>
    </row>
    <row r="1811" ht="15.75" customHeight="1">
      <c r="A1811" s="208"/>
      <c r="B1811" s="208"/>
      <c r="C1811" s="209"/>
      <c r="D1811" s="210"/>
      <c r="E1811" s="208"/>
      <c r="F1811" s="210"/>
      <c r="G1811" s="59"/>
      <c r="H1811" s="59"/>
      <c r="I1811" s="59"/>
      <c r="J1811" s="59"/>
      <c r="K1811" s="59"/>
      <c r="L1811" s="59"/>
      <c r="M1811" s="59"/>
      <c r="N1811" s="59"/>
      <c r="O1811" s="59"/>
    </row>
    <row r="1812" ht="15.75" customHeight="1">
      <c r="A1812" s="208"/>
      <c r="B1812" s="208"/>
      <c r="C1812" s="209"/>
      <c r="D1812" s="210"/>
      <c r="E1812" s="208"/>
      <c r="F1812" s="210"/>
      <c r="G1812" s="59"/>
      <c r="H1812" s="59"/>
      <c r="I1812" s="59"/>
      <c r="J1812" s="59"/>
      <c r="K1812" s="59"/>
      <c r="L1812" s="59"/>
      <c r="M1812" s="59"/>
      <c r="N1812" s="59"/>
      <c r="O1812" s="59"/>
    </row>
    <row r="1813" ht="15.75" customHeight="1">
      <c r="A1813" s="208"/>
      <c r="B1813" s="208"/>
      <c r="C1813" s="209"/>
      <c r="D1813" s="210"/>
      <c r="E1813" s="208"/>
      <c r="F1813" s="210"/>
      <c r="G1813" s="59"/>
      <c r="H1813" s="59"/>
      <c r="I1813" s="59"/>
      <c r="J1813" s="59"/>
      <c r="K1813" s="59"/>
      <c r="L1813" s="59"/>
      <c r="M1813" s="59"/>
      <c r="N1813" s="59"/>
      <c r="O1813" s="59"/>
    </row>
    <row r="1814" ht="15.75" customHeight="1">
      <c r="A1814" s="208"/>
      <c r="B1814" s="208"/>
      <c r="C1814" s="209"/>
      <c r="D1814" s="210"/>
      <c r="E1814" s="208"/>
      <c r="F1814" s="210"/>
      <c r="G1814" s="59"/>
      <c r="H1814" s="59"/>
      <c r="I1814" s="59"/>
      <c r="J1814" s="59"/>
      <c r="K1814" s="59"/>
      <c r="L1814" s="59"/>
      <c r="M1814" s="59"/>
      <c r="N1814" s="59"/>
      <c r="O1814" s="59"/>
    </row>
    <row r="1815" ht="15.75" customHeight="1">
      <c r="A1815" s="208"/>
      <c r="B1815" s="208"/>
      <c r="C1815" s="209"/>
      <c r="D1815" s="210"/>
      <c r="E1815" s="208"/>
      <c r="F1815" s="210"/>
      <c r="G1815" s="59"/>
      <c r="H1815" s="59"/>
      <c r="I1815" s="59"/>
      <c r="J1815" s="59"/>
      <c r="K1815" s="59"/>
      <c r="L1815" s="59"/>
      <c r="M1815" s="59"/>
      <c r="N1815" s="59"/>
      <c r="O1815" s="59"/>
    </row>
    <row r="1816" ht="15.75" customHeight="1">
      <c r="A1816" s="208"/>
      <c r="B1816" s="208"/>
      <c r="C1816" s="209"/>
      <c r="D1816" s="210"/>
      <c r="E1816" s="208"/>
      <c r="F1816" s="210"/>
      <c r="G1816" s="59"/>
      <c r="H1816" s="59"/>
      <c r="I1816" s="59"/>
      <c r="J1816" s="59"/>
      <c r="K1816" s="59"/>
      <c r="L1816" s="59"/>
      <c r="M1816" s="59"/>
      <c r="N1816" s="59"/>
      <c r="O1816" s="59"/>
    </row>
    <row r="1817" ht="15.75" customHeight="1">
      <c r="A1817" s="208"/>
      <c r="B1817" s="208"/>
      <c r="C1817" s="209"/>
      <c r="D1817" s="210"/>
      <c r="E1817" s="208"/>
      <c r="F1817" s="210"/>
      <c r="G1817" s="59"/>
      <c r="H1817" s="59"/>
      <c r="I1817" s="59"/>
      <c r="J1817" s="59"/>
      <c r="K1817" s="59"/>
      <c r="L1817" s="59"/>
      <c r="M1817" s="59"/>
      <c r="N1817" s="59"/>
      <c r="O1817" s="59"/>
    </row>
    <row r="1818" ht="15.75" customHeight="1">
      <c r="A1818" s="208"/>
      <c r="B1818" s="208"/>
      <c r="C1818" s="209"/>
      <c r="D1818" s="210"/>
      <c r="E1818" s="208"/>
      <c r="F1818" s="210"/>
      <c r="G1818" s="59"/>
      <c r="H1818" s="59"/>
      <c r="I1818" s="59"/>
      <c r="J1818" s="59"/>
      <c r="K1818" s="59"/>
      <c r="L1818" s="59"/>
      <c r="M1818" s="59"/>
      <c r="N1818" s="59"/>
      <c r="O1818" s="59"/>
    </row>
    <row r="1819" ht="15.75" customHeight="1">
      <c r="A1819" s="208"/>
      <c r="B1819" s="208"/>
      <c r="C1819" s="209"/>
      <c r="D1819" s="210"/>
      <c r="E1819" s="208"/>
      <c r="F1819" s="210"/>
      <c r="G1819" s="59"/>
      <c r="H1819" s="59"/>
      <c r="I1819" s="59"/>
      <c r="J1819" s="59"/>
      <c r="K1819" s="59"/>
      <c r="L1819" s="59"/>
      <c r="M1819" s="59"/>
      <c r="N1819" s="59"/>
      <c r="O1819" s="59"/>
    </row>
    <row r="1820" ht="15.75" customHeight="1">
      <c r="A1820" s="208"/>
      <c r="B1820" s="208"/>
      <c r="C1820" s="209"/>
      <c r="D1820" s="210"/>
      <c r="E1820" s="208"/>
      <c r="F1820" s="210"/>
      <c r="G1820" s="59"/>
      <c r="H1820" s="59"/>
      <c r="I1820" s="59"/>
      <c r="J1820" s="59"/>
      <c r="K1820" s="59"/>
      <c r="L1820" s="59"/>
      <c r="M1820" s="59"/>
      <c r="N1820" s="59"/>
      <c r="O1820" s="59"/>
    </row>
    <row r="1821" ht="15.75" customHeight="1">
      <c r="A1821" s="208"/>
      <c r="B1821" s="208"/>
      <c r="C1821" s="209"/>
      <c r="D1821" s="210"/>
      <c r="E1821" s="208"/>
      <c r="F1821" s="210"/>
      <c r="G1821" s="59"/>
      <c r="H1821" s="59"/>
      <c r="I1821" s="59"/>
      <c r="J1821" s="59"/>
      <c r="K1821" s="59"/>
      <c r="L1821" s="59"/>
      <c r="M1821" s="59"/>
      <c r="N1821" s="59"/>
      <c r="O1821" s="59"/>
    </row>
    <row r="1822" ht="15.75" customHeight="1">
      <c r="A1822" s="208"/>
      <c r="B1822" s="208"/>
      <c r="C1822" s="209"/>
      <c r="D1822" s="210"/>
      <c r="E1822" s="208"/>
      <c r="F1822" s="210"/>
      <c r="G1822" s="59"/>
      <c r="H1822" s="59"/>
      <c r="I1822" s="59"/>
      <c r="J1822" s="59"/>
      <c r="K1822" s="59"/>
      <c r="L1822" s="59"/>
      <c r="M1822" s="59"/>
      <c r="N1822" s="59"/>
      <c r="O1822" s="59"/>
    </row>
    <row r="1823" ht="15.75" customHeight="1">
      <c r="A1823" s="208"/>
      <c r="B1823" s="208"/>
      <c r="C1823" s="209"/>
      <c r="D1823" s="210"/>
      <c r="E1823" s="208"/>
      <c r="F1823" s="210"/>
      <c r="G1823" s="59"/>
      <c r="H1823" s="59"/>
      <c r="I1823" s="59"/>
      <c r="J1823" s="59"/>
      <c r="K1823" s="59"/>
      <c r="L1823" s="59"/>
      <c r="M1823" s="59"/>
      <c r="N1823" s="59"/>
      <c r="O1823" s="59"/>
    </row>
    <row r="1824" ht="15.75" customHeight="1">
      <c r="A1824" s="208"/>
      <c r="B1824" s="208"/>
      <c r="C1824" s="209"/>
      <c r="D1824" s="210"/>
      <c r="E1824" s="208"/>
      <c r="F1824" s="210"/>
      <c r="G1824" s="59"/>
      <c r="H1824" s="59"/>
      <c r="I1824" s="59"/>
      <c r="J1824" s="59"/>
      <c r="K1824" s="59"/>
      <c r="L1824" s="59"/>
      <c r="M1824" s="59"/>
      <c r="N1824" s="59"/>
      <c r="O1824" s="59"/>
    </row>
    <row r="1825" ht="15.75" customHeight="1">
      <c r="A1825" s="208"/>
      <c r="B1825" s="208"/>
      <c r="C1825" s="209"/>
      <c r="D1825" s="210"/>
      <c r="E1825" s="208"/>
      <c r="F1825" s="210"/>
      <c r="G1825" s="59"/>
      <c r="H1825" s="59"/>
      <c r="I1825" s="59"/>
      <c r="J1825" s="59"/>
      <c r="K1825" s="59"/>
      <c r="L1825" s="59"/>
      <c r="M1825" s="59"/>
      <c r="N1825" s="59"/>
      <c r="O1825" s="59"/>
    </row>
    <row r="1826" ht="15.75" customHeight="1">
      <c r="A1826" s="208"/>
      <c r="B1826" s="208"/>
      <c r="C1826" s="209"/>
      <c r="D1826" s="210"/>
      <c r="E1826" s="208"/>
      <c r="F1826" s="210"/>
      <c r="G1826" s="59"/>
      <c r="H1826" s="59"/>
      <c r="I1826" s="59"/>
      <c r="J1826" s="59"/>
      <c r="K1826" s="59"/>
      <c r="L1826" s="59"/>
      <c r="M1826" s="59"/>
      <c r="N1826" s="59"/>
      <c r="O1826" s="59"/>
    </row>
    <row r="1827" ht="15.75" customHeight="1">
      <c r="A1827" s="208"/>
      <c r="B1827" s="208"/>
      <c r="C1827" s="209"/>
      <c r="D1827" s="210"/>
      <c r="E1827" s="208"/>
      <c r="F1827" s="210"/>
      <c r="G1827" s="59"/>
      <c r="H1827" s="59"/>
      <c r="I1827" s="59"/>
      <c r="J1827" s="59"/>
      <c r="K1827" s="59"/>
      <c r="L1827" s="59"/>
      <c r="M1827" s="59"/>
      <c r="N1827" s="59"/>
      <c r="O1827" s="59"/>
    </row>
    <row r="1828" ht="15.75" customHeight="1">
      <c r="A1828" s="208"/>
      <c r="B1828" s="208"/>
      <c r="C1828" s="209"/>
      <c r="D1828" s="210"/>
      <c r="E1828" s="208"/>
      <c r="F1828" s="210"/>
      <c r="G1828" s="59"/>
      <c r="H1828" s="59"/>
      <c r="I1828" s="59"/>
      <c r="J1828" s="59"/>
      <c r="K1828" s="59"/>
      <c r="L1828" s="59"/>
      <c r="M1828" s="59"/>
      <c r="N1828" s="59"/>
      <c r="O1828" s="59"/>
    </row>
    <row r="1829" ht="15.75" customHeight="1">
      <c r="A1829" s="208"/>
      <c r="B1829" s="208"/>
      <c r="C1829" s="209"/>
      <c r="D1829" s="210"/>
      <c r="E1829" s="208"/>
      <c r="F1829" s="210"/>
      <c r="G1829" s="59"/>
      <c r="H1829" s="59"/>
      <c r="I1829" s="59"/>
      <c r="J1829" s="59"/>
      <c r="K1829" s="59"/>
      <c r="L1829" s="59"/>
      <c r="M1829" s="59"/>
      <c r="N1829" s="59"/>
      <c r="O1829" s="59"/>
    </row>
    <row r="1830" ht="15.75" customHeight="1">
      <c r="A1830" s="208"/>
      <c r="B1830" s="208"/>
      <c r="C1830" s="209"/>
      <c r="D1830" s="210"/>
      <c r="E1830" s="208"/>
      <c r="F1830" s="210"/>
      <c r="G1830" s="59"/>
      <c r="H1830" s="59"/>
      <c r="I1830" s="59"/>
      <c r="J1830" s="59"/>
      <c r="K1830" s="59"/>
      <c r="L1830" s="59"/>
      <c r="M1830" s="59"/>
      <c r="N1830" s="59"/>
      <c r="O1830" s="59"/>
    </row>
    <row r="1831" ht="15.75" customHeight="1">
      <c r="A1831" s="208"/>
      <c r="B1831" s="208"/>
      <c r="C1831" s="209"/>
      <c r="D1831" s="210"/>
      <c r="E1831" s="208"/>
      <c r="F1831" s="210"/>
      <c r="G1831" s="59"/>
      <c r="H1831" s="59"/>
      <c r="I1831" s="59"/>
      <c r="J1831" s="59"/>
      <c r="K1831" s="59"/>
      <c r="L1831" s="59"/>
      <c r="M1831" s="59"/>
      <c r="N1831" s="59"/>
      <c r="O1831" s="59"/>
    </row>
    <row r="1832" ht="15.75" customHeight="1">
      <c r="A1832" s="208"/>
      <c r="B1832" s="208"/>
      <c r="C1832" s="209"/>
      <c r="D1832" s="210"/>
      <c r="E1832" s="208"/>
      <c r="F1832" s="210"/>
      <c r="G1832" s="59"/>
      <c r="H1832" s="59"/>
      <c r="I1832" s="59"/>
      <c r="J1832" s="59"/>
      <c r="K1832" s="59"/>
      <c r="L1832" s="59"/>
      <c r="M1832" s="59"/>
      <c r="N1832" s="59"/>
      <c r="O1832" s="59"/>
    </row>
    <row r="1833" ht="15.75" customHeight="1">
      <c r="A1833" s="208"/>
      <c r="B1833" s="208"/>
      <c r="C1833" s="209"/>
      <c r="D1833" s="210"/>
      <c r="E1833" s="208"/>
      <c r="F1833" s="210"/>
      <c r="G1833" s="59"/>
      <c r="H1833" s="59"/>
      <c r="I1833" s="59"/>
      <c r="J1833" s="59"/>
      <c r="K1833" s="59"/>
      <c r="L1833" s="59"/>
      <c r="M1833" s="59"/>
      <c r="N1833" s="59"/>
      <c r="O1833" s="59"/>
    </row>
    <row r="1834" ht="15.75" customHeight="1">
      <c r="A1834" s="208"/>
      <c r="B1834" s="208"/>
      <c r="C1834" s="209"/>
      <c r="D1834" s="210"/>
      <c r="E1834" s="208"/>
      <c r="F1834" s="210"/>
      <c r="G1834" s="59"/>
      <c r="H1834" s="59"/>
      <c r="I1834" s="59"/>
      <c r="J1834" s="59"/>
      <c r="K1834" s="59"/>
      <c r="L1834" s="59"/>
      <c r="M1834" s="59"/>
      <c r="N1834" s="59"/>
      <c r="O1834" s="59"/>
    </row>
    <row r="1835" ht="15.75" customHeight="1">
      <c r="A1835" s="208"/>
      <c r="B1835" s="208"/>
      <c r="C1835" s="209"/>
      <c r="D1835" s="210"/>
      <c r="E1835" s="208"/>
      <c r="F1835" s="210"/>
      <c r="G1835" s="59"/>
      <c r="H1835" s="59"/>
      <c r="I1835" s="59"/>
      <c r="J1835" s="59"/>
      <c r="K1835" s="59"/>
      <c r="L1835" s="59"/>
      <c r="M1835" s="59"/>
      <c r="N1835" s="59"/>
      <c r="O1835" s="59"/>
    </row>
    <row r="1836" ht="15.75" customHeight="1">
      <c r="A1836" s="208"/>
      <c r="B1836" s="208"/>
      <c r="C1836" s="209"/>
      <c r="D1836" s="210"/>
      <c r="E1836" s="208"/>
      <c r="F1836" s="210"/>
      <c r="G1836" s="59"/>
      <c r="H1836" s="59"/>
      <c r="I1836" s="59"/>
      <c r="J1836" s="59"/>
      <c r="K1836" s="59"/>
      <c r="L1836" s="59"/>
      <c r="M1836" s="59"/>
      <c r="N1836" s="59"/>
      <c r="O1836" s="59"/>
    </row>
    <row r="1837" ht="15.75" customHeight="1">
      <c r="A1837" s="208"/>
      <c r="B1837" s="208"/>
      <c r="C1837" s="209"/>
      <c r="D1837" s="210"/>
      <c r="E1837" s="208"/>
      <c r="F1837" s="210"/>
      <c r="G1837" s="59"/>
      <c r="H1837" s="59"/>
      <c r="I1837" s="59"/>
      <c r="J1837" s="59"/>
      <c r="K1837" s="59"/>
      <c r="L1837" s="59"/>
      <c r="M1837" s="59"/>
      <c r="N1837" s="59"/>
      <c r="O1837" s="59"/>
    </row>
    <row r="1838" ht="15.75" customHeight="1">
      <c r="A1838" s="208"/>
      <c r="B1838" s="208"/>
      <c r="C1838" s="209"/>
      <c r="D1838" s="210"/>
      <c r="E1838" s="208"/>
      <c r="F1838" s="210"/>
      <c r="G1838" s="59"/>
      <c r="H1838" s="59"/>
      <c r="I1838" s="59"/>
      <c r="J1838" s="59"/>
      <c r="K1838" s="59"/>
      <c r="L1838" s="59"/>
      <c r="M1838" s="59"/>
      <c r="N1838" s="59"/>
      <c r="O1838" s="59"/>
    </row>
    <row r="1839" ht="15.75" customHeight="1">
      <c r="A1839" s="208"/>
      <c r="B1839" s="208"/>
      <c r="C1839" s="209"/>
      <c r="D1839" s="210"/>
      <c r="E1839" s="208"/>
      <c r="F1839" s="210"/>
      <c r="G1839" s="59"/>
      <c r="H1839" s="59"/>
      <c r="I1839" s="59"/>
      <c r="J1839" s="59"/>
      <c r="K1839" s="59"/>
      <c r="L1839" s="59"/>
      <c r="M1839" s="59"/>
      <c r="N1839" s="59"/>
      <c r="O1839" s="59"/>
    </row>
    <row r="1840" ht="15.75" customHeight="1">
      <c r="A1840" s="208"/>
      <c r="B1840" s="208"/>
      <c r="C1840" s="209"/>
      <c r="D1840" s="210"/>
      <c r="E1840" s="208"/>
      <c r="F1840" s="210"/>
      <c r="G1840" s="59"/>
      <c r="H1840" s="59"/>
      <c r="I1840" s="59"/>
      <c r="J1840" s="59"/>
      <c r="K1840" s="59"/>
      <c r="L1840" s="59"/>
      <c r="M1840" s="59"/>
      <c r="N1840" s="59"/>
      <c r="O1840" s="59"/>
    </row>
    <row r="1841" ht="15.75" customHeight="1">
      <c r="A1841" s="208"/>
      <c r="B1841" s="208"/>
      <c r="C1841" s="209"/>
      <c r="D1841" s="210"/>
      <c r="E1841" s="208"/>
      <c r="F1841" s="210"/>
      <c r="G1841" s="59"/>
      <c r="H1841" s="59"/>
      <c r="I1841" s="59"/>
      <c r="J1841" s="59"/>
      <c r="K1841" s="59"/>
      <c r="L1841" s="59"/>
      <c r="M1841" s="59"/>
      <c r="N1841" s="59"/>
      <c r="O1841" s="59"/>
    </row>
    <row r="1842" ht="15.75" customHeight="1">
      <c r="A1842" s="208"/>
      <c r="B1842" s="208"/>
      <c r="C1842" s="209"/>
      <c r="D1842" s="210"/>
      <c r="E1842" s="208"/>
      <c r="F1842" s="210"/>
      <c r="G1842" s="59"/>
      <c r="H1842" s="59"/>
      <c r="I1842" s="59"/>
      <c r="J1842" s="59"/>
      <c r="K1842" s="59"/>
      <c r="L1842" s="59"/>
      <c r="M1842" s="59"/>
      <c r="N1842" s="59"/>
      <c r="O1842" s="59"/>
    </row>
    <row r="1843" ht="15.75" customHeight="1">
      <c r="A1843" s="208"/>
      <c r="B1843" s="208"/>
      <c r="C1843" s="209"/>
      <c r="D1843" s="210"/>
      <c r="E1843" s="208"/>
      <c r="F1843" s="210"/>
      <c r="G1843" s="59"/>
      <c r="H1843" s="59"/>
      <c r="I1843" s="59"/>
      <c r="J1843" s="59"/>
      <c r="K1843" s="59"/>
      <c r="L1843" s="59"/>
      <c r="M1843" s="59"/>
      <c r="N1843" s="59"/>
      <c r="O1843" s="59"/>
    </row>
    <row r="1844" ht="15.75" customHeight="1">
      <c r="A1844" s="208"/>
      <c r="B1844" s="208"/>
      <c r="C1844" s="209"/>
      <c r="D1844" s="210"/>
      <c r="E1844" s="208"/>
      <c r="F1844" s="210"/>
      <c r="G1844" s="59"/>
      <c r="H1844" s="59"/>
      <c r="I1844" s="59"/>
      <c r="J1844" s="59"/>
      <c r="K1844" s="59"/>
      <c r="L1844" s="59"/>
      <c r="M1844" s="59"/>
      <c r="N1844" s="59"/>
      <c r="O1844" s="59"/>
    </row>
    <row r="1845" ht="15.75" customHeight="1">
      <c r="A1845" s="208"/>
      <c r="B1845" s="208"/>
      <c r="C1845" s="209"/>
      <c r="D1845" s="210"/>
      <c r="E1845" s="208"/>
      <c r="F1845" s="210"/>
      <c r="G1845" s="59"/>
      <c r="H1845" s="59"/>
      <c r="I1845" s="59"/>
      <c r="J1845" s="59"/>
      <c r="K1845" s="59"/>
      <c r="L1845" s="59"/>
      <c r="M1845" s="59"/>
      <c r="N1845" s="59"/>
      <c r="O1845" s="59"/>
    </row>
    <row r="1846" ht="15.75" customHeight="1">
      <c r="A1846" s="208"/>
      <c r="B1846" s="208"/>
      <c r="C1846" s="209"/>
      <c r="D1846" s="210"/>
      <c r="E1846" s="208"/>
      <c r="F1846" s="210"/>
      <c r="G1846" s="59"/>
      <c r="H1846" s="59"/>
      <c r="I1846" s="59"/>
      <c r="J1846" s="59"/>
      <c r="K1846" s="59"/>
      <c r="L1846" s="59"/>
      <c r="M1846" s="59"/>
      <c r="N1846" s="59"/>
      <c r="O1846" s="59"/>
    </row>
    <row r="1847" ht="15.75" customHeight="1">
      <c r="A1847" s="208"/>
      <c r="B1847" s="208"/>
      <c r="C1847" s="209"/>
      <c r="D1847" s="210"/>
      <c r="E1847" s="208"/>
      <c r="F1847" s="210"/>
      <c r="G1847" s="59"/>
      <c r="H1847" s="59"/>
      <c r="I1847" s="59"/>
      <c r="J1847" s="59"/>
      <c r="K1847" s="59"/>
      <c r="L1847" s="59"/>
      <c r="M1847" s="59"/>
      <c r="N1847" s="59"/>
      <c r="O1847" s="59"/>
    </row>
    <row r="1848" ht="15.75" customHeight="1">
      <c r="A1848" s="208"/>
      <c r="B1848" s="208"/>
      <c r="C1848" s="209"/>
      <c r="D1848" s="210"/>
      <c r="E1848" s="208"/>
      <c r="F1848" s="210"/>
      <c r="G1848" s="59"/>
      <c r="H1848" s="59"/>
      <c r="I1848" s="59"/>
      <c r="J1848" s="59"/>
      <c r="K1848" s="59"/>
      <c r="L1848" s="59"/>
      <c r="M1848" s="59"/>
      <c r="N1848" s="59"/>
      <c r="O1848" s="59"/>
    </row>
    <row r="1849" ht="15.75" customHeight="1">
      <c r="A1849" s="208"/>
      <c r="B1849" s="208"/>
      <c r="C1849" s="209"/>
      <c r="D1849" s="210"/>
      <c r="E1849" s="208"/>
      <c r="F1849" s="210"/>
      <c r="G1849" s="59"/>
      <c r="H1849" s="59"/>
      <c r="I1849" s="59"/>
      <c r="J1849" s="59"/>
      <c r="K1849" s="59"/>
      <c r="L1849" s="59"/>
      <c r="M1849" s="59"/>
      <c r="N1849" s="59"/>
      <c r="O1849" s="59"/>
    </row>
    <row r="1850" ht="15.75" customHeight="1">
      <c r="A1850" s="208"/>
      <c r="B1850" s="208"/>
      <c r="C1850" s="209"/>
      <c r="D1850" s="210"/>
      <c r="E1850" s="208"/>
      <c r="F1850" s="210"/>
      <c r="G1850" s="59"/>
      <c r="H1850" s="59"/>
      <c r="I1850" s="59"/>
      <c r="J1850" s="59"/>
      <c r="K1850" s="59"/>
      <c r="L1850" s="59"/>
      <c r="M1850" s="59"/>
      <c r="N1850" s="59"/>
      <c r="O1850" s="59"/>
    </row>
    <row r="1851" ht="15.75" customHeight="1">
      <c r="A1851" s="208"/>
      <c r="B1851" s="208"/>
      <c r="C1851" s="209"/>
      <c r="D1851" s="210"/>
      <c r="E1851" s="208"/>
      <c r="F1851" s="210"/>
      <c r="G1851" s="59"/>
      <c r="H1851" s="59"/>
      <c r="I1851" s="59"/>
      <c r="J1851" s="59"/>
      <c r="K1851" s="59"/>
      <c r="L1851" s="59"/>
      <c r="M1851" s="59"/>
      <c r="N1851" s="59"/>
      <c r="O1851" s="59"/>
    </row>
    <row r="1852" ht="15.75" customHeight="1">
      <c r="A1852" s="208"/>
      <c r="B1852" s="208"/>
      <c r="C1852" s="209"/>
      <c r="D1852" s="210"/>
      <c r="E1852" s="208"/>
      <c r="F1852" s="210"/>
      <c r="G1852" s="59"/>
      <c r="H1852" s="59"/>
      <c r="I1852" s="59"/>
      <c r="J1852" s="59"/>
      <c r="K1852" s="59"/>
      <c r="L1852" s="59"/>
      <c r="M1852" s="59"/>
      <c r="N1852" s="59"/>
      <c r="O1852" s="59"/>
    </row>
    <row r="1853" ht="15.75" customHeight="1">
      <c r="A1853" s="208"/>
      <c r="B1853" s="208"/>
      <c r="C1853" s="209"/>
      <c r="D1853" s="210"/>
      <c r="E1853" s="208"/>
      <c r="F1853" s="210"/>
      <c r="G1853" s="59"/>
      <c r="H1853" s="59"/>
      <c r="I1853" s="59"/>
      <c r="J1853" s="59"/>
      <c r="K1853" s="59"/>
      <c r="L1853" s="59"/>
      <c r="M1853" s="59"/>
      <c r="N1853" s="59"/>
      <c r="O1853" s="59"/>
    </row>
    <row r="1854" ht="15.75" customHeight="1">
      <c r="A1854" s="208"/>
      <c r="B1854" s="208"/>
      <c r="C1854" s="209"/>
      <c r="D1854" s="210"/>
      <c r="E1854" s="208"/>
      <c r="F1854" s="210"/>
      <c r="G1854" s="59"/>
      <c r="H1854" s="59"/>
      <c r="I1854" s="59"/>
      <c r="J1854" s="59"/>
      <c r="K1854" s="59"/>
      <c r="L1854" s="59"/>
      <c r="M1854" s="59"/>
      <c r="N1854" s="59"/>
      <c r="O1854" s="59"/>
    </row>
    <row r="1855" ht="15.75" customHeight="1">
      <c r="A1855" s="208"/>
      <c r="B1855" s="208"/>
      <c r="C1855" s="209"/>
      <c r="D1855" s="210"/>
      <c r="E1855" s="208"/>
      <c r="F1855" s="210"/>
      <c r="G1855" s="59"/>
      <c r="H1855" s="59"/>
      <c r="I1855" s="59"/>
      <c r="J1855" s="59"/>
      <c r="K1855" s="59"/>
      <c r="L1855" s="59"/>
      <c r="M1855" s="59"/>
      <c r="N1855" s="59"/>
      <c r="O1855" s="59"/>
    </row>
    <row r="1856" ht="15.75" customHeight="1">
      <c r="A1856" s="208"/>
      <c r="B1856" s="208"/>
      <c r="C1856" s="209"/>
      <c r="D1856" s="210"/>
      <c r="E1856" s="208"/>
      <c r="F1856" s="210"/>
      <c r="G1856" s="59"/>
      <c r="H1856" s="59"/>
      <c r="I1856" s="59"/>
      <c r="J1856" s="59"/>
      <c r="K1856" s="59"/>
      <c r="L1856" s="59"/>
      <c r="M1856" s="59"/>
      <c r="N1856" s="59"/>
      <c r="O1856" s="59"/>
    </row>
    <row r="1857" ht="15.75" customHeight="1">
      <c r="A1857" s="208"/>
      <c r="B1857" s="208"/>
      <c r="C1857" s="209"/>
      <c r="D1857" s="210"/>
      <c r="E1857" s="208"/>
      <c r="F1857" s="210"/>
      <c r="G1857" s="59"/>
      <c r="H1857" s="59"/>
      <c r="I1857" s="59"/>
      <c r="J1857" s="59"/>
      <c r="K1857" s="59"/>
      <c r="L1857" s="59"/>
      <c r="M1857" s="59"/>
      <c r="N1857" s="59"/>
      <c r="O1857" s="59"/>
    </row>
    <row r="1858" ht="15.75" customHeight="1">
      <c r="A1858" s="208"/>
      <c r="B1858" s="208"/>
      <c r="C1858" s="209"/>
      <c r="D1858" s="210"/>
      <c r="E1858" s="208"/>
      <c r="F1858" s="210"/>
      <c r="G1858" s="59"/>
      <c r="H1858" s="59"/>
      <c r="I1858" s="59"/>
      <c r="J1858" s="59"/>
      <c r="K1858" s="59"/>
      <c r="L1858" s="59"/>
      <c r="M1858" s="59"/>
      <c r="N1858" s="59"/>
      <c r="O1858" s="59"/>
    </row>
    <row r="1859" ht="15.75" customHeight="1">
      <c r="A1859" s="208"/>
      <c r="B1859" s="208"/>
      <c r="C1859" s="209"/>
      <c r="D1859" s="210"/>
      <c r="E1859" s="208"/>
      <c r="F1859" s="210"/>
      <c r="G1859" s="59"/>
      <c r="H1859" s="59"/>
      <c r="I1859" s="59"/>
      <c r="J1859" s="59"/>
      <c r="K1859" s="59"/>
      <c r="L1859" s="59"/>
      <c r="M1859" s="59"/>
      <c r="N1859" s="59"/>
      <c r="O1859" s="59"/>
    </row>
    <row r="1860" ht="15.75" customHeight="1">
      <c r="A1860" s="208"/>
      <c r="B1860" s="208"/>
      <c r="C1860" s="209"/>
      <c r="D1860" s="210"/>
      <c r="E1860" s="208"/>
      <c r="F1860" s="210"/>
      <c r="G1860" s="59"/>
      <c r="H1860" s="59"/>
      <c r="I1860" s="59"/>
      <c r="J1860" s="59"/>
      <c r="K1860" s="59"/>
      <c r="L1860" s="59"/>
      <c r="M1860" s="59"/>
      <c r="N1860" s="59"/>
      <c r="O1860" s="59"/>
    </row>
    <row r="1861" ht="15.75" customHeight="1">
      <c r="A1861" s="208"/>
      <c r="B1861" s="208"/>
      <c r="C1861" s="209"/>
      <c r="D1861" s="210"/>
      <c r="E1861" s="208"/>
      <c r="F1861" s="210"/>
      <c r="G1861" s="59"/>
      <c r="H1861" s="59"/>
      <c r="I1861" s="59"/>
      <c r="J1861" s="59"/>
      <c r="K1861" s="59"/>
      <c r="L1861" s="59"/>
      <c r="M1861" s="59"/>
      <c r="N1861" s="59"/>
      <c r="O1861" s="59"/>
    </row>
    <row r="1862" ht="15.75" customHeight="1">
      <c r="A1862" s="208"/>
      <c r="B1862" s="208"/>
      <c r="C1862" s="209"/>
      <c r="D1862" s="210"/>
      <c r="E1862" s="208"/>
      <c r="F1862" s="210"/>
      <c r="G1862" s="59"/>
      <c r="H1862" s="59"/>
      <c r="I1862" s="59"/>
      <c r="J1862" s="59"/>
      <c r="K1862" s="59"/>
      <c r="L1862" s="59"/>
      <c r="M1862" s="59"/>
      <c r="N1862" s="59"/>
      <c r="O1862" s="59"/>
    </row>
    <row r="1863" ht="15.75" customHeight="1">
      <c r="A1863" s="208"/>
      <c r="B1863" s="208"/>
      <c r="C1863" s="209"/>
      <c r="D1863" s="210"/>
      <c r="E1863" s="208"/>
      <c r="F1863" s="210"/>
      <c r="G1863" s="59"/>
      <c r="H1863" s="59"/>
      <c r="I1863" s="59"/>
      <c r="J1863" s="59"/>
      <c r="K1863" s="59"/>
      <c r="L1863" s="59"/>
      <c r="M1863" s="59"/>
      <c r="N1863" s="59"/>
      <c r="O1863" s="59"/>
    </row>
    <row r="1864" ht="15.75" customHeight="1">
      <c r="A1864" s="208"/>
      <c r="B1864" s="208"/>
      <c r="C1864" s="209"/>
      <c r="D1864" s="210"/>
      <c r="E1864" s="208"/>
      <c r="F1864" s="210"/>
      <c r="G1864" s="59"/>
      <c r="H1864" s="59"/>
      <c r="I1864" s="59"/>
      <c r="J1864" s="59"/>
      <c r="K1864" s="59"/>
      <c r="L1864" s="59"/>
      <c r="M1864" s="59"/>
      <c r="N1864" s="59"/>
      <c r="O1864" s="59"/>
    </row>
    <row r="1865" ht="15.75" customHeight="1">
      <c r="A1865" s="208"/>
      <c r="B1865" s="208"/>
      <c r="C1865" s="209"/>
      <c r="D1865" s="210"/>
      <c r="E1865" s="208"/>
      <c r="F1865" s="210"/>
      <c r="G1865" s="59"/>
      <c r="H1865" s="59"/>
      <c r="I1865" s="59"/>
      <c r="J1865" s="59"/>
      <c r="K1865" s="59"/>
      <c r="L1865" s="59"/>
      <c r="M1865" s="59"/>
      <c r="N1865" s="59"/>
      <c r="O1865" s="59"/>
    </row>
    <row r="1866" ht="15.75" customHeight="1">
      <c r="A1866" s="208"/>
      <c r="B1866" s="208"/>
      <c r="C1866" s="209"/>
      <c r="D1866" s="210"/>
      <c r="E1866" s="208"/>
      <c r="F1866" s="210"/>
      <c r="G1866" s="59"/>
      <c r="H1866" s="59"/>
      <c r="I1866" s="59"/>
      <c r="J1866" s="59"/>
      <c r="K1866" s="59"/>
      <c r="L1866" s="59"/>
      <c r="M1866" s="59"/>
      <c r="N1866" s="59"/>
      <c r="O1866" s="59"/>
    </row>
    <row r="1867" ht="15.75" customHeight="1">
      <c r="A1867" s="208"/>
      <c r="B1867" s="208"/>
      <c r="C1867" s="209"/>
      <c r="D1867" s="210"/>
      <c r="E1867" s="208"/>
      <c r="F1867" s="210"/>
      <c r="G1867" s="59"/>
      <c r="H1867" s="59"/>
      <c r="I1867" s="59"/>
      <c r="J1867" s="59"/>
      <c r="K1867" s="59"/>
      <c r="L1867" s="59"/>
      <c r="M1867" s="59"/>
      <c r="N1867" s="59"/>
      <c r="O1867" s="59"/>
    </row>
    <row r="1868" ht="15.75" customHeight="1">
      <c r="A1868" s="208"/>
      <c r="B1868" s="208"/>
      <c r="C1868" s="209"/>
      <c r="D1868" s="210"/>
      <c r="E1868" s="208"/>
      <c r="F1868" s="210"/>
      <c r="G1868" s="59"/>
      <c r="H1868" s="59"/>
      <c r="I1868" s="59"/>
      <c r="J1868" s="59"/>
      <c r="K1868" s="59"/>
      <c r="L1868" s="59"/>
      <c r="M1868" s="59"/>
      <c r="N1868" s="59"/>
      <c r="O1868" s="59"/>
    </row>
    <row r="1869" ht="15.75" customHeight="1">
      <c r="A1869" s="208"/>
      <c r="B1869" s="208"/>
      <c r="C1869" s="209"/>
      <c r="D1869" s="210"/>
      <c r="E1869" s="208"/>
      <c r="F1869" s="210"/>
      <c r="G1869" s="59"/>
      <c r="H1869" s="59"/>
      <c r="I1869" s="59"/>
      <c r="J1869" s="59"/>
      <c r="K1869" s="59"/>
      <c r="L1869" s="59"/>
      <c r="M1869" s="59"/>
      <c r="N1869" s="59"/>
      <c r="O1869" s="59"/>
    </row>
    <row r="1870" ht="15.75" customHeight="1">
      <c r="A1870" s="208"/>
      <c r="B1870" s="208"/>
      <c r="C1870" s="209"/>
      <c r="D1870" s="210"/>
      <c r="E1870" s="208"/>
      <c r="F1870" s="210"/>
      <c r="G1870" s="59"/>
      <c r="H1870" s="59"/>
      <c r="I1870" s="59"/>
      <c r="J1870" s="59"/>
      <c r="K1870" s="59"/>
      <c r="L1870" s="59"/>
      <c r="M1870" s="59"/>
      <c r="N1870" s="59"/>
      <c r="O1870" s="59"/>
    </row>
    <row r="1871" ht="15.75" customHeight="1">
      <c r="A1871" s="208"/>
      <c r="B1871" s="208"/>
      <c r="C1871" s="209"/>
      <c r="D1871" s="210"/>
      <c r="E1871" s="208"/>
      <c r="F1871" s="210"/>
      <c r="G1871" s="59"/>
      <c r="H1871" s="59"/>
      <c r="I1871" s="59"/>
      <c r="J1871" s="59"/>
      <c r="K1871" s="59"/>
      <c r="L1871" s="59"/>
      <c r="M1871" s="59"/>
      <c r="N1871" s="59"/>
      <c r="O1871" s="59"/>
    </row>
    <row r="1872" ht="15.75" customHeight="1">
      <c r="A1872" s="208"/>
      <c r="B1872" s="208"/>
      <c r="C1872" s="209"/>
      <c r="D1872" s="210"/>
      <c r="E1872" s="208"/>
      <c r="F1872" s="210"/>
      <c r="G1872" s="59"/>
      <c r="H1872" s="59"/>
      <c r="I1872" s="59"/>
      <c r="J1872" s="59"/>
      <c r="K1872" s="59"/>
      <c r="L1872" s="59"/>
      <c r="M1872" s="59"/>
      <c r="N1872" s="59"/>
      <c r="O1872" s="59"/>
    </row>
    <row r="1873" ht="15.75" customHeight="1">
      <c r="A1873" s="208"/>
      <c r="B1873" s="208"/>
      <c r="C1873" s="209"/>
      <c r="D1873" s="210"/>
      <c r="E1873" s="208"/>
      <c r="F1873" s="210"/>
      <c r="G1873" s="59"/>
      <c r="H1873" s="59"/>
      <c r="I1873" s="59"/>
      <c r="J1873" s="59"/>
      <c r="K1873" s="59"/>
      <c r="L1873" s="59"/>
      <c r="M1873" s="59"/>
      <c r="N1873" s="59"/>
      <c r="O1873" s="59"/>
    </row>
    <row r="1874" ht="15.75" customHeight="1">
      <c r="A1874" s="208"/>
      <c r="B1874" s="208"/>
      <c r="C1874" s="209"/>
      <c r="D1874" s="210"/>
      <c r="E1874" s="208"/>
      <c r="F1874" s="210"/>
      <c r="G1874" s="59"/>
      <c r="H1874" s="59"/>
      <c r="I1874" s="59"/>
      <c r="J1874" s="59"/>
      <c r="K1874" s="59"/>
      <c r="L1874" s="59"/>
      <c r="M1874" s="59"/>
      <c r="N1874" s="59"/>
      <c r="O1874" s="59"/>
    </row>
    <row r="1875" ht="15.75" customHeight="1">
      <c r="A1875" s="208"/>
      <c r="B1875" s="208"/>
      <c r="C1875" s="209"/>
      <c r="D1875" s="210"/>
      <c r="E1875" s="208"/>
      <c r="F1875" s="210"/>
      <c r="G1875" s="59"/>
      <c r="H1875" s="59"/>
      <c r="I1875" s="59"/>
      <c r="J1875" s="59"/>
      <c r="K1875" s="59"/>
      <c r="L1875" s="59"/>
      <c r="M1875" s="59"/>
      <c r="N1875" s="59"/>
      <c r="O1875" s="59"/>
    </row>
    <row r="1876" ht="15.75" customHeight="1">
      <c r="A1876" s="208"/>
      <c r="B1876" s="208"/>
      <c r="C1876" s="209"/>
      <c r="D1876" s="210"/>
      <c r="E1876" s="208"/>
      <c r="F1876" s="210"/>
      <c r="G1876" s="59"/>
      <c r="H1876" s="59"/>
      <c r="I1876" s="59"/>
      <c r="J1876" s="59"/>
      <c r="K1876" s="59"/>
      <c r="L1876" s="59"/>
      <c r="M1876" s="59"/>
      <c r="N1876" s="59"/>
      <c r="O1876" s="59"/>
    </row>
    <row r="1877" ht="15.75" customHeight="1">
      <c r="A1877" s="208"/>
      <c r="B1877" s="208"/>
      <c r="C1877" s="209"/>
      <c r="D1877" s="210"/>
      <c r="E1877" s="208"/>
      <c r="F1877" s="210"/>
      <c r="G1877" s="59"/>
      <c r="H1877" s="59"/>
      <c r="I1877" s="59"/>
      <c r="J1877" s="59"/>
      <c r="K1877" s="59"/>
      <c r="L1877" s="59"/>
      <c r="M1877" s="59"/>
      <c r="N1877" s="59"/>
      <c r="O1877" s="59"/>
    </row>
    <row r="1878" ht="15.75" customHeight="1">
      <c r="A1878" s="208"/>
      <c r="B1878" s="208"/>
      <c r="C1878" s="209"/>
      <c r="D1878" s="210"/>
      <c r="E1878" s="208"/>
      <c r="F1878" s="210"/>
      <c r="G1878" s="59"/>
      <c r="H1878" s="59"/>
      <c r="I1878" s="59"/>
      <c r="J1878" s="59"/>
      <c r="K1878" s="59"/>
      <c r="L1878" s="59"/>
      <c r="M1878" s="59"/>
      <c r="N1878" s="59"/>
      <c r="O1878" s="59"/>
    </row>
    <row r="1879" ht="15.75" customHeight="1">
      <c r="A1879" s="208"/>
      <c r="B1879" s="208"/>
      <c r="C1879" s="209"/>
      <c r="D1879" s="210"/>
      <c r="E1879" s="208"/>
      <c r="F1879" s="210"/>
      <c r="G1879" s="59"/>
      <c r="H1879" s="59"/>
      <c r="I1879" s="59"/>
      <c r="J1879" s="59"/>
      <c r="K1879" s="59"/>
      <c r="L1879" s="59"/>
      <c r="M1879" s="59"/>
      <c r="N1879" s="59"/>
      <c r="O1879" s="59"/>
    </row>
    <row r="1880" ht="15.75" customHeight="1">
      <c r="A1880" s="208"/>
      <c r="B1880" s="208"/>
      <c r="C1880" s="209"/>
      <c r="D1880" s="210"/>
      <c r="E1880" s="208"/>
      <c r="F1880" s="210"/>
      <c r="G1880" s="59"/>
      <c r="H1880" s="59"/>
      <c r="I1880" s="59"/>
      <c r="J1880" s="59"/>
      <c r="K1880" s="59"/>
      <c r="L1880" s="59"/>
      <c r="M1880" s="59"/>
      <c r="N1880" s="59"/>
      <c r="O1880" s="59"/>
    </row>
    <row r="1881" ht="15.75" customHeight="1">
      <c r="A1881" s="208"/>
      <c r="B1881" s="208"/>
      <c r="C1881" s="209"/>
      <c r="D1881" s="210"/>
      <c r="E1881" s="208"/>
      <c r="F1881" s="210"/>
      <c r="G1881" s="59"/>
      <c r="H1881" s="59"/>
      <c r="I1881" s="59"/>
      <c r="J1881" s="59"/>
      <c r="K1881" s="59"/>
      <c r="L1881" s="59"/>
      <c r="M1881" s="59"/>
      <c r="N1881" s="59"/>
      <c r="O1881" s="59"/>
    </row>
    <row r="1882" ht="15.75" customHeight="1">
      <c r="A1882" s="208"/>
      <c r="B1882" s="208"/>
      <c r="C1882" s="209"/>
      <c r="D1882" s="210"/>
      <c r="E1882" s="208"/>
      <c r="F1882" s="210"/>
      <c r="G1882" s="59"/>
      <c r="H1882" s="59"/>
      <c r="I1882" s="59"/>
      <c r="J1882" s="59"/>
      <c r="K1882" s="59"/>
      <c r="L1882" s="59"/>
      <c r="M1882" s="59"/>
      <c r="N1882" s="59"/>
      <c r="O1882" s="59"/>
    </row>
    <row r="1883" ht="15.75" customHeight="1">
      <c r="A1883" s="208"/>
      <c r="B1883" s="208"/>
      <c r="C1883" s="209"/>
      <c r="D1883" s="210"/>
      <c r="E1883" s="208"/>
      <c r="F1883" s="210"/>
      <c r="G1883" s="59"/>
      <c r="H1883" s="59"/>
      <c r="I1883" s="59"/>
      <c r="J1883" s="59"/>
      <c r="K1883" s="59"/>
      <c r="L1883" s="59"/>
      <c r="M1883" s="59"/>
      <c r="N1883" s="59"/>
      <c r="O1883" s="59"/>
    </row>
    <row r="1884" ht="15.75" customHeight="1">
      <c r="A1884" s="208"/>
      <c r="B1884" s="208"/>
      <c r="C1884" s="209"/>
      <c r="D1884" s="210"/>
      <c r="E1884" s="208"/>
      <c r="F1884" s="210"/>
      <c r="G1884" s="59"/>
      <c r="H1884" s="59"/>
      <c r="I1884" s="59"/>
      <c r="J1884" s="59"/>
      <c r="K1884" s="59"/>
      <c r="L1884" s="59"/>
      <c r="M1884" s="59"/>
      <c r="N1884" s="59"/>
      <c r="O1884" s="59"/>
    </row>
    <row r="1885" ht="15.75" customHeight="1">
      <c r="A1885" s="208"/>
      <c r="B1885" s="208"/>
      <c r="C1885" s="209"/>
      <c r="D1885" s="210"/>
      <c r="E1885" s="208"/>
      <c r="F1885" s="210"/>
      <c r="G1885" s="59"/>
      <c r="H1885" s="59"/>
      <c r="I1885" s="59"/>
      <c r="J1885" s="59"/>
      <c r="K1885" s="59"/>
      <c r="L1885" s="59"/>
      <c r="M1885" s="59"/>
      <c r="N1885" s="59"/>
      <c r="O1885" s="59"/>
    </row>
    <row r="1886" ht="15.75" customHeight="1">
      <c r="A1886" s="208"/>
      <c r="B1886" s="208"/>
      <c r="C1886" s="209"/>
      <c r="D1886" s="210"/>
      <c r="E1886" s="208"/>
      <c r="F1886" s="210"/>
      <c r="G1886" s="59"/>
      <c r="H1886" s="59"/>
      <c r="I1886" s="59"/>
      <c r="J1886" s="59"/>
      <c r="K1886" s="59"/>
      <c r="L1886" s="59"/>
      <c r="M1886" s="59"/>
      <c r="N1886" s="59"/>
      <c r="O1886" s="59"/>
    </row>
    <row r="1887" ht="15.75" customHeight="1">
      <c r="A1887" s="208"/>
      <c r="B1887" s="208"/>
      <c r="C1887" s="209"/>
      <c r="D1887" s="210"/>
      <c r="E1887" s="208"/>
      <c r="F1887" s="210"/>
      <c r="G1887" s="59"/>
      <c r="H1887" s="59"/>
      <c r="I1887" s="59"/>
      <c r="J1887" s="59"/>
      <c r="K1887" s="59"/>
      <c r="L1887" s="59"/>
      <c r="M1887" s="59"/>
      <c r="N1887" s="59"/>
      <c r="O1887" s="59"/>
    </row>
    <row r="1888" ht="15.75" customHeight="1">
      <c r="A1888" s="208"/>
      <c r="B1888" s="208"/>
      <c r="C1888" s="209"/>
      <c r="D1888" s="210"/>
      <c r="E1888" s="208"/>
      <c r="F1888" s="210"/>
      <c r="G1888" s="59"/>
      <c r="H1888" s="59"/>
      <c r="I1888" s="59"/>
      <c r="J1888" s="59"/>
      <c r="K1888" s="59"/>
      <c r="L1888" s="59"/>
      <c r="M1888" s="59"/>
      <c r="N1888" s="59"/>
      <c r="O1888" s="59"/>
    </row>
    <row r="1889" ht="15.75" customHeight="1">
      <c r="A1889" s="208"/>
      <c r="B1889" s="208"/>
      <c r="C1889" s="209"/>
      <c r="D1889" s="210"/>
      <c r="E1889" s="208"/>
      <c r="F1889" s="210"/>
      <c r="G1889" s="59"/>
      <c r="H1889" s="59"/>
      <c r="I1889" s="59"/>
      <c r="J1889" s="59"/>
      <c r="K1889" s="59"/>
      <c r="L1889" s="59"/>
      <c r="M1889" s="59"/>
      <c r="N1889" s="59"/>
      <c r="O1889" s="59"/>
    </row>
    <row r="1890" ht="15.75" customHeight="1">
      <c r="A1890" s="208"/>
      <c r="B1890" s="208"/>
      <c r="C1890" s="209"/>
      <c r="D1890" s="210"/>
      <c r="E1890" s="208"/>
      <c r="F1890" s="210"/>
      <c r="G1890" s="59"/>
      <c r="H1890" s="59"/>
      <c r="I1890" s="59"/>
      <c r="J1890" s="59"/>
      <c r="K1890" s="59"/>
      <c r="L1890" s="59"/>
      <c r="M1890" s="59"/>
      <c r="N1890" s="59"/>
      <c r="O1890" s="59"/>
    </row>
    <row r="1891" ht="15.75" customHeight="1">
      <c r="A1891" s="208"/>
      <c r="B1891" s="208"/>
      <c r="C1891" s="209"/>
      <c r="D1891" s="210"/>
      <c r="E1891" s="208"/>
      <c r="F1891" s="210"/>
      <c r="G1891" s="59"/>
      <c r="H1891" s="59"/>
      <c r="I1891" s="59"/>
      <c r="J1891" s="59"/>
      <c r="K1891" s="59"/>
      <c r="L1891" s="59"/>
      <c r="M1891" s="59"/>
      <c r="N1891" s="59"/>
      <c r="O1891" s="59"/>
    </row>
    <row r="1892" ht="15.75" customHeight="1">
      <c r="A1892" s="208"/>
      <c r="B1892" s="208"/>
      <c r="C1892" s="209"/>
      <c r="D1892" s="210"/>
      <c r="E1892" s="208"/>
      <c r="F1892" s="210"/>
      <c r="G1892" s="59"/>
      <c r="H1892" s="59"/>
      <c r="I1892" s="59"/>
      <c r="J1892" s="59"/>
      <c r="K1892" s="59"/>
      <c r="L1892" s="59"/>
      <c r="M1892" s="59"/>
      <c r="N1892" s="59"/>
      <c r="O1892" s="59"/>
    </row>
    <row r="1893" ht="15.75" customHeight="1">
      <c r="A1893" s="208"/>
      <c r="B1893" s="208"/>
      <c r="C1893" s="209"/>
      <c r="D1893" s="210"/>
      <c r="E1893" s="208"/>
      <c r="F1893" s="210"/>
      <c r="G1893" s="59"/>
      <c r="H1893" s="59"/>
      <c r="I1893" s="59"/>
      <c r="J1893" s="59"/>
      <c r="K1893" s="59"/>
      <c r="L1893" s="59"/>
      <c r="M1893" s="59"/>
      <c r="N1893" s="59"/>
      <c r="O1893" s="59"/>
    </row>
    <row r="1894" ht="15.75" customHeight="1">
      <c r="A1894" s="208"/>
      <c r="B1894" s="208"/>
      <c r="C1894" s="209"/>
      <c r="D1894" s="210"/>
      <c r="E1894" s="208"/>
      <c r="F1894" s="210"/>
      <c r="G1894" s="59"/>
      <c r="H1894" s="59"/>
      <c r="I1894" s="59"/>
      <c r="J1894" s="59"/>
      <c r="K1894" s="59"/>
      <c r="L1894" s="59"/>
      <c r="M1894" s="59"/>
      <c r="N1894" s="59"/>
      <c r="O1894" s="59"/>
    </row>
    <row r="1895" ht="15.75" customHeight="1">
      <c r="A1895" s="208"/>
      <c r="B1895" s="208"/>
      <c r="C1895" s="209"/>
      <c r="D1895" s="210"/>
      <c r="E1895" s="208"/>
      <c r="F1895" s="210"/>
      <c r="G1895" s="59"/>
      <c r="H1895" s="59"/>
      <c r="I1895" s="59"/>
      <c r="J1895" s="59"/>
      <c r="K1895" s="59"/>
      <c r="L1895" s="59"/>
      <c r="M1895" s="59"/>
      <c r="N1895" s="59"/>
      <c r="O1895" s="59"/>
    </row>
    <row r="1896" ht="15.75" customHeight="1">
      <c r="A1896" s="208"/>
      <c r="B1896" s="208"/>
      <c r="C1896" s="209"/>
      <c r="D1896" s="210"/>
      <c r="E1896" s="208"/>
      <c r="F1896" s="210"/>
      <c r="G1896" s="59"/>
      <c r="H1896" s="59"/>
      <c r="I1896" s="59"/>
      <c r="J1896" s="59"/>
      <c r="K1896" s="59"/>
      <c r="L1896" s="59"/>
      <c r="M1896" s="59"/>
      <c r="N1896" s="59"/>
      <c r="O1896" s="59"/>
    </row>
    <row r="1897" ht="15.75" customHeight="1">
      <c r="A1897" s="208"/>
      <c r="B1897" s="208"/>
      <c r="C1897" s="209"/>
      <c r="D1897" s="210"/>
      <c r="E1897" s="208"/>
      <c r="F1897" s="210"/>
      <c r="G1897" s="59"/>
      <c r="H1897" s="59"/>
      <c r="I1897" s="59"/>
      <c r="J1897" s="59"/>
      <c r="K1897" s="59"/>
      <c r="L1897" s="59"/>
      <c r="M1897" s="59"/>
      <c r="N1897" s="59"/>
      <c r="O1897" s="59"/>
    </row>
    <row r="1898" ht="15.75" customHeight="1">
      <c r="A1898" s="208"/>
      <c r="B1898" s="208"/>
      <c r="C1898" s="209"/>
      <c r="D1898" s="210"/>
      <c r="E1898" s="208"/>
      <c r="F1898" s="210"/>
      <c r="G1898" s="59"/>
      <c r="H1898" s="59"/>
      <c r="I1898" s="59"/>
      <c r="J1898" s="59"/>
      <c r="K1898" s="59"/>
      <c r="L1898" s="59"/>
      <c r="M1898" s="59"/>
      <c r="N1898" s="59"/>
      <c r="O1898" s="59"/>
    </row>
    <row r="1899" ht="15.75" customHeight="1">
      <c r="A1899" s="208"/>
      <c r="B1899" s="208"/>
      <c r="C1899" s="209"/>
      <c r="D1899" s="210"/>
      <c r="E1899" s="208"/>
      <c r="F1899" s="210"/>
      <c r="G1899" s="59"/>
      <c r="H1899" s="59"/>
      <c r="I1899" s="59"/>
      <c r="J1899" s="59"/>
      <c r="K1899" s="59"/>
      <c r="L1899" s="59"/>
      <c r="M1899" s="59"/>
      <c r="N1899" s="59"/>
      <c r="O1899" s="59"/>
    </row>
    <row r="1900" ht="15.75" customHeight="1">
      <c r="A1900" s="208"/>
      <c r="B1900" s="208"/>
      <c r="C1900" s="209"/>
      <c r="D1900" s="210"/>
      <c r="E1900" s="208"/>
      <c r="F1900" s="210"/>
      <c r="G1900" s="59"/>
      <c r="H1900" s="59"/>
      <c r="I1900" s="59"/>
      <c r="J1900" s="59"/>
      <c r="K1900" s="59"/>
      <c r="L1900" s="59"/>
      <c r="M1900" s="59"/>
      <c r="N1900" s="59"/>
      <c r="O1900" s="59"/>
    </row>
    <row r="1901" ht="15.75" customHeight="1">
      <c r="A1901" s="208"/>
      <c r="B1901" s="208"/>
      <c r="C1901" s="209"/>
      <c r="D1901" s="210"/>
      <c r="E1901" s="208"/>
      <c r="F1901" s="210"/>
      <c r="G1901" s="59"/>
      <c r="H1901" s="59"/>
      <c r="I1901" s="59"/>
      <c r="J1901" s="59"/>
      <c r="K1901" s="59"/>
      <c r="L1901" s="59"/>
      <c r="M1901" s="59"/>
      <c r="N1901" s="59"/>
      <c r="O1901" s="59"/>
    </row>
    <row r="1902" ht="15.75" customHeight="1">
      <c r="A1902" s="208"/>
      <c r="B1902" s="208"/>
      <c r="C1902" s="209"/>
      <c r="D1902" s="210"/>
      <c r="E1902" s="208"/>
      <c r="F1902" s="210"/>
      <c r="G1902" s="59"/>
      <c r="H1902" s="59"/>
      <c r="I1902" s="59"/>
      <c r="J1902" s="59"/>
      <c r="K1902" s="59"/>
      <c r="L1902" s="59"/>
      <c r="M1902" s="59"/>
      <c r="N1902" s="59"/>
      <c r="O1902" s="59"/>
    </row>
    <row r="1903" ht="15.75" customHeight="1">
      <c r="A1903" s="208"/>
      <c r="B1903" s="208"/>
      <c r="C1903" s="209"/>
      <c r="D1903" s="210"/>
      <c r="E1903" s="208"/>
      <c r="F1903" s="210"/>
      <c r="G1903" s="59"/>
      <c r="H1903" s="59"/>
      <c r="I1903" s="59"/>
      <c r="J1903" s="59"/>
      <c r="K1903" s="59"/>
      <c r="L1903" s="59"/>
      <c r="M1903" s="59"/>
      <c r="N1903" s="59"/>
      <c r="O1903" s="59"/>
    </row>
    <row r="1904" ht="15.75" customHeight="1">
      <c r="A1904" s="208"/>
      <c r="B1904" s="208"/>
      <c r="C1904" s="209"/>
      <c r="D1904" s="210"/>
      <c r="E1904" s="208"/>
      <c r="F1904" s="210"/>
      <c r="G1904" s="59"/>
      <c r="H1904" s="59"/>
      <c r="I1904" s="59"/>
      <c r="J1904" s="59"/>
      <c r="K1904" s="59"/>
      <c r="L1904" s="59"/>
      <c r="M1904" s="59"/>
      <c r="N1904" s="59"/>
      <c r="O1904" s="59"/>
    </row>
    <row r="1905" ht="15.75" customHeight="1">
      <c r="A1905" s="208"/>
      <c r="B1905" s="208"/>
      <c r="C1905" s="209"/>
      <c r="D1905" s="210"/>
      <c r="E1905" s="208"/>
      <c r="F1905" s="210"/>
      <c r="G1905" s="59"/>
      <c r="H1905" s="59"/>
      <c r="I1905" s="59"/>
      <c r="J1905" s="59"/>
      <c r="K1905" s="59"/>
      <c r="L1905" s="59"/>
      <c r="M1905" s="59"/>
      <c r="N1905" s="59"/>
      <c r="O1905" s="59"/>
    </row>
    <row r="1906" ht="15.75" customHeight="1">
      <c r="A1906" s="208"/>
      <c r="B1906" s="208"/>
      <c r="C1906" s="209"/>
      <c r="D1906" s="210"/>
      <c r="E1906" s="208"/>
      <c r="F1906" s="210"/>
      <c r="G1906" s="59"/>
      <c r="H1906" s="59"/>
      <c r="I1906" s="59"/>
      <c r="J1906" s="59"/>
      <c r="K1906" s="59"/>
      <c r="L1906" s="59"/>
      <c r="M1906" s="59"/>
      <c r="N1906" s="59"/>
      <c r="O1906" s="59"/>
    </row>
    <row r="1907" ht="15.75" customHeight="1">
      <c r="A1907" s="208"/>
      <c r="B1907" s="208"/>
      <c r="C1907" s="209"/>
      <c r="D1907" s="210"/>
      <c r="E1907" s="208"/>
      <c r="F1907" s="210"/>
      <c r="G1907" s="59"/>
      <c r="H1907" s="59"/>
      <c r="I1907" s="59"/>
      <c r="J1907" s="59"/>
      <c r="K1907" s="59"/>
      <c r="L1907" s="59"/>
      <c r="M1907" s="59"/>
      <c r="N1907" s="59"/>
      <c r="O1907" s="59"/>
    </row>
    <row r="1908" ht="15.75" customHeight="1">
      <c r="A1908" s="208"/>
      <c r="B1908" s="208"/>
      <c r="C1908" s="209"/>
      <c r="D1908" s="210"/>
      <c r="E1908" s="208"/>
      <c r="F1908" s="210"/>
      <c r="G1908" s="59"/>
      <c r="H1908" s="59"/>
      <c r="I1908" s="59"/>
      <c r="J1908" s="59"/>
      <c r="K1908" s="59"/>
      <c r="L1908" s="59"/>
      <c r="M1908" s="59"/>
      <c r="N1908" s="59"/>
      <c r="O1908" s="59"/>
    </row>
    <row r="1909" ht="15.75" customHeight="1">
      <c r="A1909" s="208"/>
      <c r="B1909" s="208"/>
      <c r="C1909" s="209"/>
      <c r="D1909" s="210"/>
      <c r="E1909" s="208"/>
      <c r="F1909" s="210"/>
      <c r="G1909" s="59"/>
      <c r="H1909" s="59"/>
      <c r="I1909" s="59"/>
      <c r="J1909" s="59"/>
      <c r="K1909" s="59"/>
      <c r="L1909" s="59"/>
      <c r="M1909" s="59"/>
      <c r="N1909" s="59"/>
      <c r="O1909" s="59"/>
    </row>
    <row r="1910" ht="15.75" customHeight="1">
      <c r="A1910" s="208"/>
      <c r="B1910" s="208"/>
      <c r="C1910" s="209"/>
      <c r="D1910" s="210"/>
      <c r="E1910" s="208"/>
      <c r="F1910" s="210"/>
      <c r="G1910" s="59"/>
      <c r="H1910" s="59"/>
      <c r="I1910" s="59"/>
      <c r="J1910" s="59"/>
      <c r="K1910" s="59"/>
      <c r="L1910" s="59"/>
      <c r="M1910" s="59"/>
      <c r="N1910" s="59"/>
      <c r="O1910" s="59"/>
    </row>
    <row r="1911" ht="15.75" customHeight="1">
      <c r="A1911" s="208"/>
      <c r="B1911" s="208"/>
      <c r="C1911" s="209"/>
      <c r="D1911" s="210"/>
      <c r="E1911" s="208"/>
      <c r="F1911" s="210"/>
      <c r="G1911" s="59"/>
      <c r="H1911" s="59"/>
      <c r="I1911" s="59"/>
      <c r="J1911" s="59"/>
      <c r="K1911" s="59"/>
      <c r="L1911" s="59"/>
      <c r="M1911" s="59"/>
      <c r="N1911" s="59"/>
      <c r="O1911" s="59"/>
    </row>
    <row r="1912" ht="15.75" customHeight="1">
      <c r="A1912" s="208"/>
      <c r="B1912" s="208"/>
      <c r="C1912" s="209"/>
      <c r="D1912" s="210"/>
      <c r="E1912" s="208"/>
      <c r="F1912" s="210"/>
      <c r="G1912" s="59"/>
      <c r="H1912" s="59"/>
      <c r="I1912" s="59"/>
      <c r="J1912" s="59"/>
      <c r="K1912" s="59"/>
      <c r="L1912" s="59"/>
      <c r="M1912" s="59"/>
      <c r="N1912" s="59"/>
      <c r="O1912" s="59"/>
    </row>
    <row r="1913" ht="15.75" customHeight="1">
      <c r="A1913" s="208"/>
      <c r="B1913" s="208"/>
      <c r="C1913" s="209"/>
      <c r="D1913" s="210"/>
      <c r="E1913" s="208"/>
      <c r="F1913" s="210"/>
      <c r="G1913" s="59"/>
      <c r="H1913" s="59"/>
      <c r="I1913" s="59"/>
      <c r="J1913" s="59"/>
      <c r="K1913" s="59"/>
      <c r="L1913" s="59"/>
      <c r="M1913" s="59"/>
      <c r="N1913" s="59"/>
      <c r="O1913" s="59"/>
    </row>
    <row r="1914" ht="15.75" customHeight="1">
      <c r="A1914" s="208"/>
      <c r="B1914" s="208"/>
      <c r="C1914" s="209"/>
      <c r="D1914" s="210"/>
      <c r="E1914" s="208"/>
      <c r="F1914" s="210"/>
      <c r="G1914" s="59"/>
      <c r="H1914" s="59"/>
      <c r="I1914" s="59"/>
      <c r="J1914" s="59"/>
      <c r="K1914" s="59"/>
      <c r="L1914" s="59"/>
      <c r="M1914" s="59"/>
      <c r="N1914" s="59"/>
      <c r="O1914" s="59"/>
    </row>
    <row r="1915" ht="15.75" customHeight="1">
      <c r="A1915" s="208"/>
      <c r="B1915" s="208"/>
      <c r="C1915" s="209"/>
      <c r="D1915" s="210"/>
      <c r="E1915" s="208"/>
      <c r="F1915" s="210"/>
      <c r="G1915" s="59"/>
      <c r="H1915" s="59"/>
      <c r="I1915" s="59"/>
      <c r="J1915" s="59"/>
      <c r="K1915" s="59"/>
      <c r="L1915" s="59"/>
      <c r="M1915" s="59"/>
      <c r="N1915" s="59"/>
      <c r="O1915" s="59"/>
    </row>
    <row r="1916" ht="15.75" customHeight="1">
      <c r="A1916" s="208"/>
      <c r="B1916" s="208"/>
      <c r="C1916" s="209"/>
      <c r="D1916" s="210"/>
      <c r="E1916" s="208"/>
      <c r="F1916" s="210"/>
      <c r="G1916" s="59"/>
      <c r="H1916" s="59"/>
      <c r="I1916" s="59"/>
      <c r="J1916" s="59"/>
      <c r="K1916" s="59"/>
      <c r="L1916" s="59"/>
      <c r="M1916" s="59"/>
      <c r="N1916" s="59"/>
      <c r="O1916" s="59"/>
    </row>
    <row r="1917" ht="15.75" customHeight="1">
      <c r="A1917" s="208"/>
      <c r="B1917" s="208"/>
      <c r="C1917" s="209"/>
      <c r="D1917" s="210"/>
      <c r="E1917" s="208"/>
      <c r="F1917" s="210"/>
      <c r="G1917" s="59"/>
      <c r="H1917" s="59"/>
      <c r="I1917" s="59"/>
      <c r="J1917" s="59"/>
      <c r="K1917" s="59"/>
      <c r="L1917" s="59"/>
      <c r="M1917" s="59"/>
      <c r="N1917" s="59"/>
      <c r="O1917" s="59"/>
    </row>
    <row r="1918" ht="15.75" customHeight="1">
      <c r="A1918" s="208"/>
      <c r="B1918" s="208"/>
      <c r="C1918" s="209"/>
      <c r="D1918" s="210"/>
      <c r="E1918" s="208"/>
      <c r="F1918" s="210"/>
      <c r="G1918" s="59"/>
      <c r="H1918" s="59"/>
      <c r="I1918" s="59"/>
      <c r="J1918" s="59"/>
      <c r="K1918" s="59"/>
      <c r="L1918" s="59"/>
      <c r="M1918" s="59"/>
      <c r="N1918" s="59"/>
      <c r="O1918" s="59"/>
    </row>
    <row r="1919" ht="15.75" customHeight="1">
      <c r="A1919" s="208"/>
      <c r="B1919" s="208"/>
      <c r="C1919" s="209"/>
      <c r="D1919" s="210"/>
      <c r="E1919" s="208"/>
      <c r="F1919" s="210"/>
      <c r="G1919" s="59"/>
      <c r="H1919" s="59"/>
      <c r="I1919" s="59"/>
      <c r="J1919" s="59"/>
      <c r="K1919" s="59"/>
      <c r="L1919" s="59"/>
      <c r="M1919" s="59"/>
      <c r="N1919" s="59"/>
      <c r="O1919" s="59"/>
    </row>
    <row r="1920" ht="15.75" customHeight="1">
      <c r="A1920" s="208"/>
      <c r="B1920" s="208"/>
      <c r="C1920" s="209"/>
      <c r="D1920" s="210"/>
      <c r="E1920" s="208"/>
      <c r="F1920" s="210"/>
      <c r="G1920" s="59"/>
      <c r="H1920" s="59"/>
      <c r="I1920" s="59"/>
      <c r="J1920" s="59"/>
      <c r="K1920" s="59"/>
      <c r="L1920" s="59"/>
      <c r="M1920" s="59"/>
      <c r="N1920" s="59"/>
      <c r="O1920" s="59"/>
    </row>
    <row r="1921" ht="15.75" customHeight="1">
      <c r="A1921" s="208"/>
      <c r="B1921" s="208"/>
      <c r="C1921" s="209"/>
      <c r="D1921" s="210"/>
      <c r="E1921" s="208"/>
      <c r="F1921" s="210"/>
      <c r="G1921" s="59"/>
      <c r="H1921" s="59"/>
      <c r="I1921" s="59"/>
      <c r="J1921" s="59"/>
      <c r="K1921" s="59"/>
      <c r="L1921" s="59"/>
      <c r="M1921" s="59"/>
      <c r="N1921" s="59"/>
      <c r="O1921" s="59"/>
    </row>
    <row r="1922" ht="15.75" customHeight="1">
      <c r="A1922" s="208"/>
      <c r="B1922" s="208"/>
      <c r="C1922" s="209"/>
      <c r="D1922" s="210"/>
      <c r="E1922" s="208"/>
      <c r="F1922" s="210"/>
      <c r="G1922" s="59"/>
      <c r="H1922" s="59"/>
      <c r="I1922" s="59"/>
      <c r="J1922" s="59"/>
      <c r="K1922" s="59"/>
      <c r="L1922" s="59"/>
      <c r="M1922" s="59"/>
      <c r="N1922" s="59"/>
      <c r="O1922" s="59"/>
    </row>
    <row r="1923" ht="15.75" customHeight="1">
      <c r="A1923" s="208"/>
      <c r="B1923" s="208"/>
      <c r="C1923" s="209"/>
      <c r="D1923" s="210"/>
      <c r="E1923" s="208"/>
      <c r="F1923" s="210"/>
      <c r="G1923" s="59"/>
      <c r="H1923" s="59"/>
      <c r="I1923" s="59"/>
      <c r="J1923" s="59"/>
      <c r="K1923" s="59"/>
      <c r="L1923" s="59"/>
      <c r="M1923" s="59"/>
      <c r="N1923" s="59"/>
      <c r="O1923" s="59"/>
    </row>
    <row r="1924" ht="15.75" customHeight="1">
      <c r="A1924" s="208"/>
      <c r="B1924" s="208"/>
      <c r="C1924" s="209"/>
      <c r="D1924" s="210"/>
      <c r="E1924" s="208"/>
      <c r="F1924" s="210"/>
      <c r="G1924" s="59"/>
      <c r="H1924" s="59"/>
      <c r="I1924" s="59"/>
      <c r="J1924" s="59"/>
      <c r="K1924" s="59"/>
      <c r="L1924" s="59"/>
      <c r="M1924" s="59"/>
      <c r="N1924" s="59"/>
      <c r="O1924" s="59"/>
    </row>
    <row r="1925" ht="15.75" customHeight="1">
      <c r="A1925" s="208"/>
      <c r="B1925" s="208"/>
      <c r="C1925" s="209"/>
      <c r="D1925" s="210"/>
      <c r="E1925" s="208"/>
      <c r="F1925" s="210"/>
      <c r="G1925" s="59"/>
      <c r="H1925" s="59"/>
      <c r="I1925" s="59"/>
      <c r="J1925" s="59"/>
      <c r="K1925" s="59"/>
      <c r="L1925" s="59"/>
      <c r="M1925" s="59"/>
      <c r="N1925" s="59"/>
      <c r="O1925" s="59"/>
    </row>
    <row r="1926" ht="15.75" customHeight="1">
      <c r="A1926" s="208"/>
      <c r="B1926" s="208"/>
      <c r="C1926" s="209"/>
      <c r="D1926" s="210"/>
      <c r="E1926" s="208"/>
      <c r="F1926" s="210"/>
      <c r="G1926" s="59"/>
      <c r="H1926" s="59"/>
      <c r="I1926" s="59"/>
      <c r="J1926" s="59"/>
      <c r="K1926" s="59"/>
      <c r="L1926" s="59"/>
      <c r="M1926" s="59"/>
      <c r="N1926" s="59"/>
      <c r="O1926" s="59"/>
    </row>
    <row r="1927" ht="15.75" customHeight="1">
      <c r="A1927" s="208"/>
      <c r="B1927" s="208"/>
      <c r="C1927" s="209"/>
      <c r="D1927" s="210"/>
      <c r="E1927" s="208"/>
      <c r="F1927" s="210"/>
      <c r="G1927" s="59"/>
      <c r="H1927" s="59"/>
      <c r="I1927" s="59"/>
      <c r="J1927" s="59"/>
      <c r="K1927" s="59"/>
      <c r="L1927" s="59"/>
      <c r="M1927" s="59"/>
      <c r="N1927" s="59"/>
      <c r="O1927" s="59"/>
    </row>
    <row r="1928" ht="15.75" customHeight="1">
      <c r="A1928" s="208"/>
      <c r="B1928" s="208"/>
      <c r="C1928" s="209"/>
      <c r="D1928" s="210"/>
      <c r="E1928" s="208"/>
      <c r="F1928" s="210"/>
      <c r="G1928" s="59"/>
      <c r="H1928" s="59"/>
      <c r="I1928" s="59"/>
      <c r="J1928" s="59"/>
      <c r="K1928" s="59"/>
      <c r="L1928" s="59"/>
      <c r="M1928" s="59"/>
      <c r="N1928" s="59"/>
      <c r="O1928" s="59"/>
    </row>
    <row r="1929" ht="15.75" customHeight="1">
      <c r="A1929" s="208"/>
      <c r="B1929" s="208"/>
      <c r="C1929" s="209"/>
      <c r="D1929" s="210"/>
      <c r="E1929" s="208"/>
      <c r="F1929" s="210"/>
      <c r="G1929" s="59"/>
      <c r="H1929" s="59"/>
      <c r="I1929" s="59"/>
      <c r="J1929" s="59"/>
      <c r="K1929" s="59"/>
      <c r="L1929" s="59"/>
      <c r="M1929" s="59"/>
      <c r="N1929" s="59"/>
      <c r="O1929" s="59"/>
    </row>
    <row r="1930" ht="15.75" customHeight="1">
      <c r="A1930" s="208"/>
      <c r="B1930" s="208"/>
      <c r="C1930" s="209"/>
      <c r="D1930" s="210"/>
      <c r="E1930" s="208"/>
      <c r="F1930" s="210"/>
      <c r="G1930" s="59"/>
      <c r="H1930" s="59"/>
      <c r="I1930" s="59"/>
      <c r="J1930" s="59"/>
      <c r="K1930" s="59"/>
      <c r="L1930" s="59"/>
      <c r="M1930" s="59"/>
      <c r="N1930" s="59"/>
      <c r="O1930" s="59"/>
    </row>
    <row r="1931" ht="15.75" customHeight="1">
      <c r="A1931" s="208"/>
      <c r="B1931" s="208"/>
      <c r="C1931" s="209"/>
      <c r="D1931" s="210"/>
      <c r="E1931" s="208"/>
      <c r="F1931" s="210"/>
      <c r="G1931" s="59"/>
      <c r="H1931" s="59"/>
      <c r="I1931" s="59"/>
      <c r="J1931" s="59"/>
      <c r="K1931" s="59"/>
      <c r="L1931" s="59"/>
      <c r="M1931" s="59"/>
      <c r="N1931" s="59"/>
      <c r="O1931" s="59"/>
    </row>
    <row r="1932" ht="15.75" customHeight="1">
      <c r="A1932" s="208"/>
      <c r="B1932" s="208"/>
      <c r="C1932" s="209"/>
      <c r="D1932" s="210"/>
      <c r="E1932" s="208"/>
      <c r="F1932" s="210"/>
      <c r="G1932" s="59"/>
      <c r="H1932" s="59"/>
      <c r="I1932" s="59"/>
      <c r="J1932" s="59"/>
      <c r="K1932" s="59"/>
      <c r="L1932" s="59"/>
      <c r="M1932" s="59"/>
      <c r="N1932" s="59"/>
      <c r="O1932" s="59"/>
    </row>
    <row r="1933" ht="15.75" customHeight="1">
      <c r="A1933" s="208"/>
      <c r="B1933" s="208"/>
      <c r="C1933" s="209"/>
      <c r="D1933" s="210"/>
      <c r="E1933" s="208"/>
      <c r="F1933" s="210"/>
      <c r="G1933" s="59"/>
      <c r="H1933" s="59"/>
      <c r="I1933" s="59"/>
      <c r="J1933" s="59"/>
      <c r="K1933" s="59"/>
      <c r="L1933" s="59"/>
      <c r="M1933" s="59"/>
      <c r="N1933" s="59"/>
      <c r="O1933" s="59"/>
    </row>
    <row r="1934" ht="15.75" customHeight="1">
      <c r="A1934" s="208"/>
      <c r="B1934" s="208"/>
      <c r="C1934" s="209"/>
      <c r="D1934" s="210"/>
      <c r="E1934" s="208"/>
      <c r="F1934" s="210"/>
      <c r="G1934" s="59"/>
      <c r="H1934" s="59"/>
      <c r="I1934" s="59"/>
      <c r="J1934" s="59"/>
      <c r="K1934" s="59"/>
      <c r="L1934" s="59"/>
      <c r="M1934" s="59"/>
      <c r="N1934" s="59"/>
      <c r="O1934" s="59"/>
    </row>
    <row r="1935" ht="15.75" customHeight="1">
      <c r="A1935" s="208"/>
      <c r="B1935" s="208"/>
      <c r="C1935" s="209"/>
      <c r="D1935" s="210"/>
      <c r="E1935" s="208"/>
      <c r="F1935" s="210"/>
      <c r="G1935" s="59"/>
      <c r="H1935" s="59"/>
      <c r="I1935" s="59"/>
      <c r="J1935" s="59"/>
      <c r="K1935" s="59"/>
      <c r="L1935" s="59"/>
      <c r="M1935" s="59"/>
      <c r="N1935" s="59"/>
      <c r="O1935" s="59"/>
    </row>
    <row r="1936" ht="15.75" customHeight="1">
      <c r="A1936" s="208"/>
      <c r="B1936" s="208"/>
      <c r="C1936" s="209"/>
      <c r="D1936" s="210"/>
      <c r="E1936" s="208"/>
      <c r="F1936" s="210"/>
      <c r="G1936" s="59"/>
      <c r="H1936" s="59"/>
      <c r="I1936" s="59"/>
      <c r="J1936" s="59"/>
      <c r="K1936" s="59"/>
      <c r="L1936" s="59"/>
      <c r="M1936" s="59"/>
      <c r="N1936" s="59"/>
      <c r="O1936" s="59"/>
    </row>
    <row r="1937" ht="15.75" customHeight="1">
      <c r="A1937" s="208"/>
      <c r="B1937" s="208"/>
      <c r="C1937" s="209"/>
      <c r="D1937" s="210"/>
      <c r="E1937" s="208"/>
      <c r="F1937" s="210"/>
      <c r="G1937" s="59"/>
      <c r="H1937" s="59"/>
      <c r="I1937" s="59"/>
      <c r="J1937" s="59"/>
      <c r="K1937" s="59"/>
      <c r="L1937" s="59"/>
      <c r="M1937" s="59"/>
      <c r="N1937" s="59"/>
      <c r="O1937" s="59"/>
    </row>
    <row r="1938" ht="15.75" customHeight="1">
      <c r="A1938" s="208"/>
      <c r="B1938" s="208"/>
      <c r="C1938" s="209"/>
      <c r="D1938" s="210"/>
      <c r="E1938" s="208"/>
      <c r="F1938" s="210"/>
      <c r="G1938" s="59"/>
      <c r="H1938" s="59"/>
      <c r="I1938" s="59"/>
      <c r="J1938" s="59"/>
      <c r="K1938" s="59"/>
      <c r="L1938" s="59"/>
      <c r="M1938" s="59"/>
      <c r="N1938" s="59"/>
      <c r="O1938" s="59"/>
    </row>
    <row r="1939" ht="15.75" customHeight="1">
      <c r="A1939" s="208"/>
      <c r="B1939" s="208"/>
      <c r="C1939" s="209"/>
      <c r="D1939" s="210"/>
      <c r="E1939" s="208"/>
      <c r="F1939" s="210"/>
      <c r="G1939" s="59"/>
      <c r="H1939" s="59"/>
      <c r="I1939" s="59"/>
      <c r="J1939" s="59"/>
      <c r="K1939" s="59"/>
      <c r="L1939" s="59"/>
      <c r="M1939" s="59"/>
      <c r="N1939" s="59"/>
      <c r="O1939" s="59"/>
    </row>
    <row r="1940" ht="15.75" customHeight="1">
      <c r="A1940" s="208"/>
      <c r="B1940" s="208"/>
      <c r="C1940" s="209"/>
      <c r="D1940" s="210"/>
      <c r="E1940" s="208"/>
      <c r="F1940" s="210"/>
      <c r="G1940" s="59"/>
      <c r="H1940" s="59"/>
      <c r="I1940" s="59"/>
      <c r="J1940" s="59"/>
      <c r="K1940" s="59"/>
      <c r="L1940" s="59"/>
      <c r="M1940" s="59"/>
      <c r="N1940" s="59"/>
      <c r="O1940" s="59"/>
    </row>
    <row r="1941" ht="15.75" customHeight="1">
      <c r="A1941" s="208"/>
      <c r="B1941" s="208"/>
      <c r="C1941" s="209"/>
      <c r="D1941" s="210"/>
      <c r="E1941" s="208"/>
      <c r="F1941" s="210"/>
      <c r="G1941" s="59"/>
      <c r="H1941" s="59"/>
      <c r="I1941" s="59"/>
      <c r="J1941" s="59"/>
      <c r="K1941" s="59"/>
      <c r="L1941" s="59"/>
      <c r="M1941" s="59"/>
      <c r="N1941" s="59"/>
      <c r="O1941" s="59"/>
    </row>
    <row r="1942" ht="15.75" customHeight="1">
      <c r="A1942" s="208"/>
      <c r="B1942" s="208"/>
      <c r="C1942" s="209"/>
      <c r="D1942" s="210"/>
      <c r="E1942" s="208"/>
      <c r="F1942" s="210"/>
      <c r="G1942" s="59"/>
      <c r="H1942" s="59"/>
      <c r="I1942" s="59"/>
      <c r="J1942" s="59"/>
      <c r="K1942" s="59"/>
      <c r="L1942" s="59"/>
      <c r="M1942" s="59"/>
      <c r="N1942" s="59"/>
      <c r="O1942" s="59"/>
    </row>
    <row r="1943" ht="15.75" customHeight="1">
      <c r="A1943" s="208"/>
      <c r="B1943" s="208"/>
      <c r="C1943" s="209"/>
      <c r="D1943" s="210"/>
      <c r="E1943" s="208"/>
      <c r="F1943" s="210"/>
      <c r="G1943" s="59"/>
      <c r="H1943" s="59"/>
      <c r="I1943" s="59"/>
      <c r="J1943" s="59"/>
      <c r="K1943" s="59"/>
      <c r="L1943" s="59"/>
      <c r="M1943" s="59"/>
      <c r="N1943" s="59"/>
      <c r="O1943" s="59"/>
    </row>
    <row r="1944" ht="15.75" customHeight="1">
      <c r="A1944" s="208"/>
      <c r="B1944" s="208"/>
      <c r="C1944" s="209"/>
      <c r="D1944" s="210"/>
      <c r="E1944" s="208"/>
      <c r="F1944" s="210"/>
      <c r="G1944" s="59"/>
      <c r="H1944" s="59"/>
      <c r="I1944" s="59"/>
      <c r="J1944" s="59"/>
      <c r="K1944" s="59"/>
      <c r="L1944" s="59"/>
      <c r="M1944" s="59"/>
      <c r="N1944" s="59"/>
      <c r="O1944" s="59"/>
    </row>
    <row r="1945" ht="15.75" customHeight="1">
      <c r="A1945" s="208"/>
      <c r="B1945" s="208"/>
      <c r="C1945" s="209"/>
      <c r="D1945" s="210"/>
      <c r="E1945" s="208"/>
      <c r="F1945" s="210"/>
      <c r="G1945" s="59"/>
      <c r="H1945" s="59"/>
      <c r="I1945" s="59"/>
      <c r="J1945" s="59"/>
      <c r="K1945" s="59"/>
      <c r="L1945" s="59"/>
      <c r="M1945" s="59"/>
      <c r="N1945" s="59"/>
      <c r="O1945" s="59"/>
    </row>
    <row r="1946" ht="15.75" customHeight="1">
      <c r="A1946" s="208"/>
      <c r="B1946" s="208"/>
      <c r="C1946" s="209"/>
      <c r="D1946" s="210"/>
      <c r="E1946" s="208"/>
      <c r="F1946" s="210"/>
      <c r="G1946" s="59"/>
      <c r="H1946" s="59"/>
      <c r="I1946" s="59"/>
      <c r="J1946" s="59"/>
      <c r="K1946" s="59"/>
      <c r="L1946" s="59"/>
      <c r="M1946" s="59"/>
      <c r="N1946" s="59"/>
      <c r="O1946" s="59"/>
    </row>
    <row r="1947" ht="15.75" customHeight="1">
      <c r="A1947" s="208"/>
      <c r="B1947" s="208"/>
      <c r="C1947" s="209"/>
      <c r="D1947" s="210"/>
      <c r="E1947" s="208"/>
      <c r="F1947" s="210"/>
      <c r="G1947" s="59"/>
      <c r="H1947" s="59"/>
      <c r="I1947" s="59"/>
      <c r="J1947" s="59"/>
      <c r="K1947" s="59"/>
      <c r="L1947" s="59"/>
      <c r="M1947" s="59"/>
      <c r="N1947" s="59"/>
      <c r="O1947" s="59"/>
    </row>
    <row r="1948" ht="15.75" customHeight="1">
      <c r="A1948" s="208"/>
      <c r="B1948" s="208"/>
      <c r="C1948" s="209"/>
      <c r="D1948" s="210"/>
      <c r="E1948" s="208"/>
      <c r="F1948" s="210"/>
      <c r="G1948" s="59"/>
      <c r="H1948" s="59"/>
      <c r="I1948" s="59"/>
      <c r="J1948" s="59"/>
      <c r="K1948" s="59"/>
      <c r="L1948" s="59"/>
      <c r="M1948" s="59"/>
      <c r="N1948" s="59"/>
      <c r="O1948" s="59"/>
    </row>
    <row r="1949" ht="15.75" customHeight="1">
      <c r="A1949" s="208"/>
      <c r="B1949" s="208"/>
      <c r="C1949" s="209"/>
      <c r="D1949" s="210"/>
      <c r="E1949" s="208"/>
      <c r="F1949" s="210"/>
      <c r="G1949" s="59"/>
      <c r="H1949" s="59"/>
      <c r="I1949" s="59"/>
      <c r="J1949" s="59"/>
      <c r="K1949" s="59"/>
      <c r="L1949" s="59"/>
      <c r="M1949" s="59"/>
      <c r="N1949" s="59"/>
      <c r="O1949" s="59"/>
    </row>
    <row r="1950" ht="15.75" customHeight="1">
      <c r="A1950" s="208"/>
      <c r="B1950" s="208"/>
      <c r="C1950" s="209"/>
      <c r="D1950" s="210"/>
      <c r="E1950" s="208"/>
      <c r="F1950" s="210"/>
      <c r="G1950" s="59"/>
      <c r="H1950" s="59"/>
      <c r="I1950" s="59"/>
      <c r="J1950" s="59"/>
      <c r="K1950" s="59"/>
      <c r="L1950" s="59"/>
      <c r="M1950" s="59"/>
      <c r="N1950" s="59"/>
      <c r="O1950" s="59"/>
    </row>
    <row r="1951" ht="15.75" customHeight="1">
      <c r="A1951" s="208"/>
      <c r="B1951" s="208"/>
      <c r="C1951" s="209"/>
      <c r="D1951" s="210"/>
      <c r="E1951" s="208"/>
      <c r="F1951" s="210"/>
      <c r="G1951" s="59"/>
      <c r="H1951" s="59"/>
      <c r="I1951" s="59"/>
      <c r="J1951" s="59"/>
      <c r="K1951" s="59"/>
      <c r="L1951" s="59"/>
      <c r="M1951" s="59"/>
      <c r="N1951" s="59"/>
      <c r="O1951" s="59"/>
    </row>
    <row r="1952" ht="15.75" customHeight="1">
      <c r="A1952" s="208"/>
      <c r="B1952" s="208"/>
      <c r="C1952" s="209"/>
      <c r="D1952" s="210"/>
      <c r="E1952" s="208"/>
      <c r="F1952" s="210"/>
      <c r="G1952" s="59"/>
      <c r="H1952" s="59"/>
      <c r="I1952" s="59"/>
      <c r="J1952" s="59"/>
      <c r="K1952" s="59"/>
      <c r="L1952" s="59"/>
      <c r="M1952" s="59"/>
      <c r="N1952" s="59"/>
      <c r="O1952" s="59"/>
    </row>
    <row r="1953" ht="15.75" customHeight="1">
      <c r="A1953" s="208"/>
      <c r="B1953" s="208"/>
      <c r="C1953" s="209"/>
      <c r="D1953" s="210"/>
      <c r="E1953" s="208"/>
      <c r="F1953" s="210"/>
      <c r="G1953" s="59"/>
      <c r="H1953" s="59"/>
      <c r="I1953" s="59"/>
      <c r="J1953" s="59"/>
      <c r="K1953" s="59"/>
      <c r="L1953" s="59"/>
      <c r="M1953" s="59"/>
      <c r="N1953" s="59"/>
      <c r="O1953" s="59"/>
    </row>
    <row r="1954" ht="15.75" customHeight="1">
      <c r="A1954" s="208"/>
      <c r="B1954" s="208"/>
      <c r="C1954" s="209"/>
      <c r="D1954" s="210"/>
      <c r="E1954" s="208"/>
      <c r="F1954" s="210"/>
      <c r="G1954" s="59"/>
      <c r="H1954" s="59"/>
      <c r="I1954" s="59"/>
      <c r="J1954" s="59"/>
      <c r="K1954" s="59"/>
      <c r="L1954" s="59"/>
      <c r="M1954" s="59"/>
      <c r="N1954" s="59"/>
      <c r="O1954" s="59"/>
    </row>
    <row r="1955" ht="15.75" customHeight="1">
      <c r="A1955" s="208"/>
      <c r="B1955" s="208"/>
      <c r="C1955" s="209"/>
      <c r="D1955" s="210"/>
      <c r="E1955" s="208"/>
      <c r="F1955" s="210"/>
      <c r="G1955" s="59"/>
      <c r="H1955" s="59"/>
      <c r="I1955" s="59"/>
      <c r="J1955" s="59"/>
      <c r="K1955" s="59"/>
      <c r="L1955" s="59"/>
      <c r="M1955" s="59"/>
      <c r="N1955" s="59"/>
      <c r="O1955" s="59"/>
    </row>
    <row r="1956" ht="15.75" customHeight="1">
      <c r="A1956" s="208"/>
      <c r="B1956" s="208"/>
      <c r="C1956" s="209"/>
      <c r="D1956" s="210"/>
      <c r="E1956" s="208"/>
      <c r="F1956" s="210"/>
      <c r="G1956" s="59"/>
      <c r="H1956" s="59"/>
      <c r="I1956" s="59"/>
      <c r="J1956" s="59"/>
      <c r="K1956" s="59"/>
      <c r="L1956" s="59"/>
      <c r="M1956" s="59"/>
      <c r="N1956" s="59"/>
      <c r="O1956" s="59"/>
    </row>
    <row r="1957" ht="15.75" customHeight="1">
      <c r="A1957" s="208"/>
      <c r="B1957" s="208"/>
      <c r="C1957" s="209"/>
      <c r="D1957" s="210"/>
      <c r="E1957" s="208"/>
      <c r="F1957" s="210"/>
      <c r="G1957" s="59"/>
      <c r="H1957" s="59"/>
      <c r="I1957" s="59"/>
      <c r="J1957" s="59"/>
      <c r="K1957" s="59"/>
      <c r="L1957" s="59"/>
      <c r="M1957" s="59"/>
      <c r="N1957" s="59"/>
      <c r="O1957" s="59"/>
    </row>
    <row r="1958" ht="15.75" customHeight="1">
      <c r="A1958" s="208"/>
      <c r="B1958" s="208"/>
      <c r="C1958" s="209"/>
      <c r="D1958" s="210"/>
      <c r="E1958" s="208"/>
      <c r="F1958" s="210"/>
      <c r="G1958" s="59"/>
      <c r="H1958" s="59"/>
      <c r="I1958" s="59"/>
      <c r="J1958" s="59"/>
      <c r="K1958" s="59"/>
      <c r="L1958" s="59"/>
      <c r="M1958" s="59"/>
      <c r="N1958" s="59"/>
      <c r="O1958" s="59"/>
    </row>
    <row r="1959" ht="15.75" customHeight="1">
      <c r="A1959" s="208"/>
      <c r="B1959" s="208"/>
      <c r="C1959" s="209"/>
      <c r="D1959" s="210"/>
      <c r="E1959" s="208"/>
      <c r="F1959" s="210"/>
      <c r="G1959" s="59"/>
      <c r="H1959" s="59"/>
      <c r="I1959" s="59"/>
      <c r="J1959" s="59"/>
      <c r="K1959" s="59"/>
      <c r="L1959" s="59"/>
      <c r="M1959" s="59"/>
      <c r="N1959" s="59"/>
      <c r="O1959" s="59"/>
    </row>
    <row r="1960" ht="15.75" customHeight="1">
      <c r="A1960" s="208"/>
      <c r="B1960" s="208"/>
      <c r="C1960" s="209"/>
      <c r="D1960" s="210"/>
      <c r="E1960" s="208"/>
      <c r="F1960" s="210"/>
      <c r="G1960" s="59"/>
      <c r="H1960" s="59"/>
      <c r="I1960" s="59"/>
      <c r="J1960" s="59"/>
      <c r="K1960" s="59"/>
      <c r="L1960" s="59"/>
      <c r="M1960" s="59"/>
      <c r="N1960" s="59"/>
      <c r="O1960" s="59"/>
    </row>
    <row r="1961" ht="15.75" customHeight="1">
      <c r="A1961" s="208"/>
      <c r="B1961" s="208"/>
      <c r="C1961" s="209"/>
      <c r="D1961" s="210"/>
      <c r="E1961" s="208"/>
      <c r="F1961" s="210"/>
      <c r="G1961" s="59"/>
      <c r="H1961" s="59"/>
      <c r="I1961" s="59"/>
      <c r="J1961" s="59"/>
      <c r="K1961" s="59"/>
      <c r="L1961" s="59"/>
      <c r="M1961" s="59"/>
      <c r="N1961" s="59"/>
      <c r="O1961" s="59"/>
    </row>
    <row r="1962" ht="15.75" customHeight="1">
      <c r="A1962" s="208"/>
      <c r="B1962" s="208"/>
      <c r="C1962" s="209"/>
      <c r="D1962" s="210"/>
      <c r="E1962" s="208"/>
      <c r="F1962" s="210"/>
      <c r="G1962" s="59"/>
      <c r="H1962" s="59"/>
      <c r="I1962" s="59"/>
      <c r="J1962" s="59"/>
      <c r="K1962" s="59"/>
      <c r="L1962" s="59"/>
      <c r="M1962" s="59"/>
      <c r="N1962" s="59"/>
      <c r="O1962" s="59"/>
    </row>
    <row r="1963" ht="15.75" customHeight="1">
      <c r="A1963" s="208"/>
      <c r="B1963" s="208"/>
      <c r="C1963" s="209"/>
      <c r="D1963" s="210"/>
      <c r="E1963" s="208"/>
      <c r="F1963" s="210"/>
      <c r="G1963" s="59"/>
      <c r="H1963" s="59"/>
      <c r="I1963" s="59"/>
      <c r="J1963" s="59"/>
      <c r="K1963" s="59"/>
      <c r="L1963" s="59"/>
      <c r="M1963" s="59"/>
      <c r="N1963" s="59"/>
      <c r="O1963" s="59"/>
    </row>
    <row r="1964" ht="15.75" customHeight="1">
      <c r="A1964" s="208"/>
      <c r="B1964" s="208"/>
      <c r="C1964" s="209"/>
      <c r="D1964" s="210"/>
      <c r="E1964" s="208"/>
      <c r="F1964" s="210"/>
      <c r="G1964" s="59"/>
      <c r="H1964" s="59"/>
      <c r="I1964" s="59"/>
      <c r="J1964" s="59"/>
      <c r="K1964" s="59"/>
      <c r="L1964" s="59"/>
      <c r="M1964" s="59"/>
      <c r="N1964" s="59"/>
      <c r="O1964" s="59"/>
    </row>
    <row r="1965" ht="15.75" customHeight="1">
      <c r="A1965" s="208"/>
      <c r="B1965" s="208"/>
      <c r="C1965" s="209"/>
      <c r="D1965" s="210"/>
      <c r="E1965" s="208"/>
      <c r="F1965" s="210"/>
      <c r="G1965" s="59"/>
      <c r="H1965" s="59"/>
      <c r="I1965" s="59"/>
      <c r="J1965" s="59"/>
      <c r="K1965" s="59"/>
      <c r="L1965" s="59"/>
      <c r="M1965" s="59"/>
      <c r="N1965" s="59"/>
      <c r="O1965" s="59"/>
    </row>
    <row r="1966" ht="15.75" customHeight="1">
      <c r="A1966" s="208"/>
      <c r="B1966" s="208"/>
      <c r="C1966" s="209"/>
      <c r="D1966" s="210"/>
      <c r="E1966" s="208"/>
      <c r="F1966" s="210"/>
      <c r="G1966" s="59"/>
      <c r="H1966" s="59"/>
      <c r="I1966" s="59"/>
      <c r="J1966" s="59"/>
      <c r="K1966" s="59"/>
      <c r="L1966" s="59"/>
      <c r="M1966" s="59"/>
      <c r="N1966" s="59"/>
      <c r="O1966" s="59"/>
    </row>
    <row r="1967" ht="15.75" customHeight="1">
      <c r="A1967" s="208"/>
      <c r="B1967" s="208"/>
      <c r="C1967" s="209"/>
      <c r="D1967" s="210"/>
      <c r="E1967" s="208"/>
      <c r="F1967" s="210"/>
      <c r="G1967" s="59"/>
      <c r="H1967" s="59"/>
      <c r="I1967" s="59"/>
      <c r="J1967" s="59"/>
      <c r="K1967" s="59"/>
      <c r="L1967" s="59"/>
      <c r="M1967" s="59"/>
      <c r="N1967" s="59"/>
      <c r="O1967" s="59"/>
    </row>
    <row r="1968" ht="15.75" customHeight="1">
      <c r="A1968" s="208"/>
      <c r="B1968" s="208"/>
      <c r="C1968" s="209"/>
      <c r="D1968" s="210"/>
      <c r="E1968" s="208"/>
      <c r="F1968" s="210"/>
      <c r="G1968" s="59"/>
      <c r="H1968" s="59"/>
      <c r="I1968" s="59"/>
      <c r="J1968" s="59"/>
      <c r="K1968" s="59"/>
      <c r="L1968" s="59"/>
      <c r="M1968" s="59"/>
      <c r="N1968" s="59"/>
      <c r="O1968" s="59"/>
    </row>
    <row r="1969" ht="15.75" customHeight="1">
      <c r="A1969" s="208"/>
      <c r="B1969" s="208"/>
      <c r="C1969" s="209"/>
      <c r="D1969" s="210"/>
      <c r="E1969" s="208"/>
      <c r="F1969" s="210"/>
      <c r="G1969" s="59"/>
      <c r="H1969" s="59"/>
      <c r="I1969" s="59"/>
      <c r="J1969" s="59"/>
      <c r="K1969" s="59"/>
      <c r="L1969" s="59"/>
      <c r="M1969" s="59"/>
      <c r="N1969" s="59"/>
      <c r="O1969" s="59"/>
    </row>
    <row r="1970" ht="15.75" customHeight="1">
      <c r="A1970" s="208"/>
      <c r="B1970" s="208"/>
      <c r="C1970" s="209"/>
      <c r="D1970" s="210"/>
      <c r="E1970" s="208"/>
      <c r="F1970" s="210"/>
      <c r="G1970" s="59"/>
      <c r="H1970" s="59"/>
      <c r="I1970" s="59"/>
      <c r="J1970" s="59"/>
      <c r="K1970" s="59"/>
      <c r="L1970" s="59"/>
      <c r="M1970" s="59"/>
      <c r="N1970" s="59"/>
      <c r="O1970" s="59"/>
    </row>
    <row r="1971" ht="15.75" customHeight="1">
      <c r="A1971" s="208"/>
      <c r="B1971" s="208"/>
      <c r="C1971" s="209"/>
      <c r="D1971" s="210"/>
      <c r="E1971" s="208"/>
      <c r="F1971" s="210"/>
      <c r="G1971" s="59"/>
      <c r="H1971" s="59"/>
      <c r="I1971" s="59"/>
      <c r="J1971" s="59"/>
      <c r="K1971" s="59"/>
      <c r="L1971" s="59"/>
      <c r="M1971" s="59"/>
      <c r="N1971" s="59"/>
      <c r="O1971" s="59"/>
    </row>
    <row r="1972" ht="15.75" customHeight="1">
      <c r="A1972" s="208"/>
      <c r="B1972" s="208"/>
      <c r="C1972" s="209"/>
      <c r="D1972" s="210"/>
      <c r="E1972" s="208"/>
      <c r="F1972" s="210"/>
      <c r="G1972" s="59"/>
      <c r="H1972" s="59"/>
      <c r="I1972" s="59"/>
      <c r="J1972" s="59"/>
      <c r="K1972" s="59"/>
      <c r="L1972" s="59"/>
      <c r="M1972" s="59"/>
      <c r="N1972" s="59"/>
      <c r="O1972" s="59"/>
    </row>
    <row r="1973" ht="15.75" customHeight="1">
      <c r="A1973" s="208"/>
      <c r="B1973" s="208"/>
      <c r="C1973" s="209"/>
      <c r="D1973" s="210"/>
      <c r="E1973" s="208"/>
      <c r="F1973" s="210"/>
      <c r="G1973" s="59"/>
      <c r="H1973" s="59"/>
      <c r="I1973" s="59"/>
      <c r="J1973" s="59"/>
      <c r="K1973" s="59"/>
      <c r="L1973" s="59"/>
      <c r="M1973" s="59"/>
      <c r="N1973" s="59"/>
      <c r="O1973" s="59"/>
    </row>
    <row r="1974" ht="15.75" customHeight="1">
      <c r="A1974" s="208"/>
      <c r="B1974" s="208"/>
      <c r="C1974" s="209"/>
      <c r="D1974" s="210"/>
      <c r="E1974" s="208"/>
      <c r="F1974" s="210"/>
      <c r="G1974" s="59"/>
      <c r="H1974" s="59"/>
      <c r="I1974" s="59"/>
      <c r="J1974" s="59"/>
      <c r="K1974" s="59"/>
      <c r="L1974" s="59"/>
      <c r="M1974" s="59"/>
      <c r="N1974" s="59"/>
      <c r="O1974" s="59"/>
    </row>
    <row r="1975" ht="15.75" customHeight="1">
      <c r="A1975" s="208"/>
      <c r="B1975" s="208"/>
      <c r="C1975" s="209"/>
      <c r="D1975" s="210"/>
      <c r="E1975" s="208"/>
      <c r="F1975" s="210"/>
      <c r="G1975" s="59"/>
      <c r="H1975" s="59"/>
      <c r="I1975" s="59"/>
      <c r="J1975" s="59"/>
      <c r="K1975" s="59"/>
      <c r="L1975" s="59"/>
      <c r="M1975" s="59"/>
      <c r="N1975" s="59"/>
      <c r="O1975" s="59"/>
    </row>
    <row r="1976" ht="15.75" customHeight="1">
      <c r="A1976" s="208"/>
      <c r="B1976" s="208"/>
      <c r="C1976" s="209"/>
      <c r="D1976" s="210"/>
      <c r="E1976" s="208"/>
      <c r="F1976" s="210"/>
      <c r="G1976" s="59"/>
      <c r="H1976" s="59"/>
      <c r="I1976" s="59"/>
      <c r="J1976" s="59"/>
      <c r="K1976" s="59"/>
      <c r="L1976" s="59"/>
      <c r="M1976" s="59"/>
      <c r="N1976" s="59"/>
      <c r="O1976" s="59"/>
    </row>
    <row r="1977" ht="15.75" customHeight="1">
      <c r="A1977" s="208"/>
      <c r="B1977" s="208"/>
      <c r="C1977" s="209"/>
      <c r="D1977" s="210"/>
      <c r="E1977" s="208"/>
      <c r="F1977" s="210"/>
      <c r="G1977" s="59"/>
      <c r="H1977" s="59"/>
      <c r="I1977" s="59"/>
      <c r="J1977" s="59"/>
      <c r="K1977" s="59"/>
      <c r="L1977" s="59"/>
      <c r="M1977" s="59"/>
      <c r="N1977" s="59"/>
      <c r="O1977" s="59"/>
    </row>
    <row r="1978" ht="15.75" customHeight="1">
      <c r="A1978" s="208"/>
      <c r="B1978" s="208"/>
      <c r="C1978" s="209"/>
      <c r="D1978" s="210"/>
      <c r="E1978" s="208"/>
      <c r="F1978" s="210"/>
      <c r="G1978" s="59"/>
      <c r="H1978" s="59"/>
      <c r="I1978" s="59"/>
      <c r="J1978" s="59"/>
      <c r="K1978" s="59"/>
      <c r="L1978" s="59"/>
      <c r="M1978" s="59"/>
      <c r="N1978" s="59"/>
      <c r="O1978" s="59"/>
    </row>
    <row r="1979" ht="15.75" customHeight="1">
      <c r="A1979" s="208"/>
      <c r="B1979" s="208"/>
      <c r="C1979" s="209"/>
      <c r="D1979" s="210"/>
      <c r="E1979" s="208"/>
      <c r="F1979" s="210"/>
      <c r="G1979" s="59"/>
      <c r="H1979" s="59"/>
      <c r="I1979" s="59"/>
      <c r="J1979" s="59"/>
      <c r="K1979" s="59"/>
      <c r="L1979" s="59"/>
      <c r="M1979" s="59"/>
      <c r="N1979" s="59"/>
      <c r="O1979" s="59"/>
    </row>
    <row r="1980" ht="15.75" customHeight="1">
      <c r="A1980" s="208"/>
      <c r="B1980" s="208"/>
      <c r="C1980" s="209"/>
      <c r="D1980" s="210"/>
      <c r="E1980" s="208"/>
      <c r="F1980" s="210"/>
      <c r="G1980" s="59"/>
      <c r="H1980" s="59"/>
      <c r="I1980" s="59"/>
      <c r="J1980" s="59"/>
      <c r="K1980" s="59"/>
      <c r="L1980" s="59"/>
      <c r="M1980" s="59"/>
      <c r="N1980" s="59"/>
      <c r="O1980" s="59"/>
    </row>
    <row r="1981" ht="15.75" customHeight="1">
      <c r="A1981" s="208"/>
      <c r="B1981" s="208"/>
      <c r="C1981" s="209"/>
      <c r="D1981" s="210"/>
      <c r="E1981" s="208"/>
      <c r="F1981" s="210"/>
      <c r="G1981" s="59"/>
      <c r="H1981" s="59"/>
      <c r="I1981" s="59"/>
      <c r="J1981" s="59"/>
      <c r="K1981" s="59"/>
      <c r="L1981" s="59"/>
      <c r="M1981" s="59"/>
      <c r="N1981" s="59"/>
      <c r="O1981" s="59"/>
    </row>
    <row r="1982" ht="15.75" customHeight="1">
      <c r="A1982" s="208"/>
      <c r="B1982" s="208"/>
      <c r="C1982" s="209"/>
      <c r="D1982" s="210"/>
      <c r="E1982" s="208"/>
      <c r="F1982" s="210"/>
      <c r="G1982" s="59"/>
      <c r="H1982" s="59"/>
      <c r="I1982" s="59"/>
      <c r="J1982" s="59"/>
      <c r="K1982" s="59"/>
      <c r="L1982" s="59"/>
      <c r="M1982" s="59"/>
      <c r="N1982" s="59"/>
      <c r="O1982" s="59"/>
    </row>
    <row r="1983" ht="15.75" customHeight="1">
      <c r="A1983" s="208"/>
      <c r="B1983" s="208"/>
      <c r="C1983" s="209"/>
      <c r="D1983" s="210"/>
      <c r="E1983" s="208"/>
      <c r="F1983" s="210"/>
      <c r="G1983" s="59"/>
      <c r="H1983" s="59"/>
      <c r="I1983" s="59"/>
      <c r="J1983" s="59"/>
      <c r="K1983" s="59"/>
      <c r="L1983" s="59"/>
      <c r="M1983" s="59"/>
      <c r="N1983" s="59"/>
      <c r="O1983" s="59"/>
    </row>
    <row r="1984" ht="15.75" customHeight="1">
      <c r="A1984" s="208"/>
      <c r="B1984" s="208"/>
      <c r="C1984" s="209"/>
      <c r="D1984" s="210"/>
      <c r="E1984" s="208"/>
      <c r="F1984" s="210"/>
      <c r="G1984" s="59"/>
      <c r="H1984" s="59"/>
      <c r="I1984" s="59"/>
      <c r="J1984" s="59"/>
      <c r="K1984" s="59"/>
      <c r="L1984" s="59"/>
      <c r="M1984" s="59"/>
      <c r="N1984" s="59"/>
      <c r="O1984" s="59"/>
    </row>
    <row r="1985" ht="15.75" customHeight="1">
      <c r="A1985" s="208"/>
      <c r="B1985" s="208"/>
      <c r="C1985" s="209"/>
      <c r="D1985" s="210"/>
      <c r="E1985" s="208"/>
      <c r="F1985" s="210"/>
      <c r="G1985" s="59"/>
      <c r="H1985" s="59"/>
      <c r="I1985" s="59"/>
      <c r="J1985" s="59"/>
      <c r="K1985" s="59"/>
      <c r="L1985" s="59"/>
      <c r="M1985" s="59"/>
      <c r="N1985" s="59"/>
      <c r="O1985" s="59"/>
    </row>
    <row r="1986" ht="15.75" customHeight="1">
      <c r="A1986" s="208"/>
      <c r="B1986" s="208"/>
      <c r="C1986" s="209"/>
      <c r="D1986" s="210"/>
      <c r="E1986" s="208"/>
      <c r="F1986" s="210"/>
      <c r="G1986" s="59"/>
      <c r="H1986" s="59"/>
      <c r="I1986" s="59"/>
      <c r="J1986" s="59"/>
      <c r="K1986" s="59"/>
      <c r="L1986" s="59"/>
      <c r="M1986" s="59"/>
      <c r="N1986" s="59"/>
      <c r="O1986" s="59"/>
    </row>
    <row r="1987" ht="15.75" customHeight="1">
      <c r="A1987" s="208"/>
      <c r="B1987" s="208"/>
      <c r="C1987" s="209"/>
      <c r="D1987" s="210"/>
      <c r="E1987" s="208"/>
      <c r="F1987" s="210"/>
      <c r="G1987" s="59"/>
      <c r="H1987" s="59"/>
      <c r="I1987" s="59"/>
      <c r="J1987" s="59"/>
      <c r="K1987" s="59"/>
      <c r="L1987" s="59"/>
      <c r="M1987" s="59"/>
      <c r="N1987" s="59"/>
      <c r="O1987" s="59"/>
    </row>
    <row r="1988" ht="15.75" customHeight="1">
      <c r="A1988" s="208"/>
      <c r="B1988" s="208"/>
      <c r="C1988" s="209"/>
      <c r="D1988" s="210"/>
      <c r="E1988" s="208"/>
      <c r="F1988" s="210"/>
      <c r="G1988" s="59"/>
      <c r="H1988" s="59"/>
      <c r="I1988" s="59"/>
      <c r="J1988" s="59"/>
      <c r="K1988" s="59"/>
      <c r="L1988" s="59"/>
      <c r="M1988" s="59"/>
      <c r="N1988" s="59"/>
      <c r="O1988" s="59"/>
    </row>
    <row r="1989" ht="15.75" customHeight="1">
      <c r="A1989" s="208"/>
      <c r="B1989" s="208"/>
      <c r="C1989" s="209"/>
      <c r="D1989" s="210"/>
      <c r="E1989" s="208"/>
      <c r="F1989" s="210"/>
      <c r="G1989" s="59"/>
      <c r="H1989" s="59"/>
      <c r="I1989" s="59"/>
      <c r="J1989" s="59"/>
      <c r="K1989" s="59"/>
      <c r="L1989" s="59"/>
      <c r="M1989" s="59"/>
      <c r="N1989" s="59"/>
      <c r="O1989" s="59"/>
    </row>
    <row r="1990" ht="15.75" customHeight="1">
      <c r="A1990" s="208"/>
      <c r="B1990" s="208"/>
      <c r="C1990" s="209"/>
      <c r="D1990" s="210"/>
      <c r="E1990" s="208"/>
      <c r="F1990" s="210"/>
      <c r="G1990" s="59"/>
      <c r="H1990" s="59"/>
      <c r="I1990" s="59"/>
      <c r="J1990" s="59"/>
      <c r="K1990" s="59"/>
      <c r="L1990" s="59"/>
      <c r="M1990" s="59"/>
      <c r="N1990" s="59"/>
      <c r="O1990" s="59"/>
    </row>
    <row r="1991" ht="15.75" customHeight="1">
      <c r="A1991" s="208"/>
      <c r="B1991" s="208"/>
      <c r="C1991" s="209"/>
      <c r="D1991" s="210"/>
      <c r="E1991" s="208"/>
      <c r="F1991" s="210"/>
      <c r="G1991" s="59"/>
      <c r="H1991" s="59"/>
      <c r="I1991" s="59"/>
      <c r="J1991" s="59"/>
      <c r="K1991" s="59"/>
      <c r="L1991" s="59"/>
      <c r="M1991" s="59"/>
      <c r="N1991" s="59"/>
      <c r="O1991" s="59"/>
    </row>
    <row r="1992" ht="15.75" customHeight="1">
      <c r="A1992" s="208"/>
      <c r="B1992" s="208"/>
      <c r="C1992" s="209"/>
      <c r="D1992" s="210"/>
      <c r="E1992" s="208"/>
      <c r="F1992" s="210"/>
      <c r="G1992" s="59"/>
      <c r="H1992" s="59"/>
      <c r="I1992" s="59"/>
      <c r="J1992" s="59"/>
      <c r="K1992" s="59"/>
      <c r="L1992" s="59"/>
      <c r="M1992" s="59"/>
      <c r="N1992" s="59"/>
      <c r="O1992" s="59"/>
    </row>
    <row r="1993" ht="15.75" customHeight="1">
      <c r="A1993" s="208"/>
      <c r="B1993" s="208"/>
      <c r="C1993" s="209"/>
      <c r="D1993" s="210"/>
      <c r="E1993" s="208"/>
      <c r="F1993" s="210"/>
      <c r="G1993" s="59"/>
      <c r="H1993" s="59"/>
      <c r="I1993" s="59"/>
      <c r="J1993" s="59"/>
      <c r="K1993" s="59"/>
      <c r="L1993" s="59"/>
      <c r="M1993" s="59"/>
      <c r="N1993" s="59"/>
      <c r="O1993" s="59"/>
    </row>
    <row r="1994" ht="15.75" customHeight="1">
      <c r="A1994" s="208"/>
      <c r="B1994" s="208"/>
      <c r="C1994" s="209"/>
      <c r="D1994" s="210"/>
      <c r="E1994" s="208"/>
      <c r="F1994" s="210"/>
      <c r="G1994" s="59"/>
      <c r="H1994" s="59"/>
      <c r="I1994" s="59"/>
      <c r="J1994" s="59"/>
      <c r="K1994" s="59"/>
      <c r="L1994" s="59"/>
      <c r="M1994" s="59"/>
      <c r="N1994" s="59"/>
      <c r="O1994" s="59"/>
    </row>
    <row r="1995" ht="15.75" customHeight="1">
      <c r="A1995" s="208"/>
      <c r="B1995" s="208"/>
      <c r="C1995" s="209"/>
      <c r="D1995" s="210"/>
      <c r="E1995" s="208"/>
      <c r="F1995" s="210"/>
      <c r="G1995" s="59"/>
      <c r="H1995" s="59"/>
      <c r="I1995" s="59"/>
      <c r="J1995" s="59"/>
      <c r="K1995" s="59"/>
      <c r="L1995" s="59"/>
      <c r="M1995" s="59"/>
      <c r="N1995" s="59"/>
      <c r="O1995" s="59"/>
    </row>
    <row r="1996" ht="15.75" customHeight="1">
      <c r="A1996" s="208"/>
      <c r="B1996" s="208"/>
      <c r="C1996" s="209"/>
      <c r="D1996" s="210"/>
      <c r="E1996" s="208"/>
      <c r="F1996" s="210"/>
      <c r="G1996" s="59"/>
      <c r="H1996" s="59"/>
      <c r="I1996" s="59"/>
      <c r="J1996" s="59"/>
      <c r="K1996" s="59"/>
      <c r="L1996" s="59"/>
      <c r="M1996" s="59"/>
      <c r="N1996" s="59"/>
      <c r="O1996" s="59"/>
    </row>
    <row r="1997" ht="15.75" customHeight="1">
      <c r="A1997" s="208"/>
      <c r="B1997" s="208"/>
      <c r="C1997" s="209"/>
      <c r="D1997" s="210"/>
      <c r="E1997" s="208"/>
      <c r="F1997" s="210"/>
      <c r="G1997" s="59"/>
      <c r="H1997" s="59"/>
      <c r="I1997" s="59"/>
      <c r="J1997" s="59"/>
      <c r="K1997" s="59"/>
      <c r="L1997" s="59"/>
      <c r="M1997" s="59"/>
      <c r="N1997" s="59"/>
      <c r="O1997" s="59"/>
    </row>
    <row r="1998" ht="15.75" customHeight="1">
      <c r="A1998" s="208"/>
      <c r="B1998" s="208"/>
      <c r="C1998" s="209"/>
      <c r="D1998" s="210"/>
      <c r="E1998" s="208"/>
      <c r="F1998" s="210"/>
      <c r="G1998" s="59"/>
      <c r="H1998" s="59"/>
      <c r="I1998" s="59"/>
      <c r="J1998" s="59"/>
      <c r="K1998" s="59"/>
      <c r="L1998" s="59"/>
      <c r="M1998" s="59"/>
      <c r="N1998" s="59"/>
      <c r="O1998" s="59"/>
    </row>
    <row r="1999" ht="15.75" customHeight="1">
      <c r="A1999" s="208"/>
      <c r="B1999" s="208"/>
      <c r="C1999" s="209"/>
      <c r="D1999" s="210"/>
      <c r="E1999" s="208"/>
      <c r="F1999" s="210"/>
      <c r="G1999" s="59"/>
      <c r="H1999" s="59"/>
      <c r="I1999" s="59"/>
      <c r="J1999" s="59"/>
      <c r="K1999" s="59"/>
      <c r="L1999" s="59"/>
      <c r="M1999" s="59"/>
      <c r="N1999" s="59"/>
      <c r="O1999" s="59"/>
    </row>
    <row r="2000" ht="15.75" customHeight="1">
      <c r="A2000" s="208"/>
      <c r="B2000" s="208"/>
      <c r="C2000" s="209"/>
      <c r="D2000" s="210"/>
      <c r="E2000" s="208"/>
      <c r="F2000" s="210"/>
      <c r="G2000" s="59"/>
      <c r="H2000" s="59"/>
      <c r="I2000" s="59"/>
      <c r="J2000" s="59"/>
      <c r="K2000" s="59"/>
      <c r="L2000" s="59"/>
      <c r="M2000" s="59"/>
      <c r="N2000" s="59"/>
      <c r="O2000" s="59"/>
    </row>
    <row r="2001" ht="15.75" customHeight="1">
      <c r="A2001" s="208"/>
      <c r="B2001" s="208"/>
      <c r="C2001" s="209"/>
      <c r="D2001" s="210"/>
      <c r="E2001" s="208"/>
      <c r="F2001" s="210"/>
      <c r="G2001" s="59"/>
      <c r="H2001" s="59"/>
      <c r="I2001" s="59"/>
      <c r="J2001" s="59"/>
      <c r="K2001" s="59"/>
      <c r="L2001" s="59"/>
      <c r="M2001" s="59"/>
      <c r="N2001" s="59"/>
      <c r="O2001" s="59"/>
    </row>
    <row r="2002" ht="15.75" customHeight="1">
      <c r="A2002" s="208"/>
      <c r="B2002" s="208"/>
      <c r="C2002" s="209"/>
      <c r="D2002" s="210"/>
      <c r="E2002" s="208"/>
      <c r="F2002" s="210"/>
      <c r="G2002" s="59"/>
      <c r="H2002" s="59"/>
      <c r="I2002" s="59"/>
      <c r="J2002" s="59"/>
      <c r="K2002" s="59"/>
      <c r="L2002" s="59"/>
      <c r="M2002" s="59"/>
      <c r="N2002" s="59"/>
      <c r="O2002" s="59"/>
    </row>
    <row r="2003" ht="15.75" customHeight="1">
      <c r="A2003" s="208"/>
      <c r="B2003" s="208"/>
      <c r="C2003" s="209"/>
      <c r="D2003" s="210"/>
      <c r="E2003" s="208"/>
      <c r="F2003" s="210"/>
      <c r="G2003" s="59"/>
      <c r="H2003" s="59"/>
      <c r="I2003" s="59"/>
      <c r="J2003" s="59"/>
      <c r="K2003" s="59"/>
      <c r="L2003" s="59"/>
      <c r="M2003" s="59"/>
      <c r="N2003" s="59"/>
      <c r="O2003" s="59"/>
    </row>
    <row r="2004" ht="15.75" customHeight="1">
      <c r="A2004" s="208"/>
      <c r="B2004" s="208"/>
      <c r="C2004" s="209"/>
      <c r="D2004" s="210"/>
      <c r="E2004" s="208"/>
      <c r="F2004" s="210"/>
      <c r="G2004" s="59"/>
      <c r="H2004" s="59"/>
      <c r="I2004" s="59"/>
      <c r="J2004" s="59"/>
      <c r="K2004" s="59"/>
      <c r="L2004" s="59"/>
      <c r="M2004" s="59"/>
      <c r="N2004" s="59"/>
      <c r="O2004" s="59"/>
    </row>
    <row r="2005" ht="15.75" customHeight="1">
      <c r="A2005" s="208"/>
      <c r="B2005" s="208"/>
      <c r="C2005" s="209"/>
      <c r="D2005" s="210"/>
      <c r="E2005" s="208"/>
      <c r="F2005" s="210"/>
      <c r="G2005" s="59"/>
      <c r="H2005" s="59"/>
      <c r="I2005" s="59"/>
      <c r="J2005" s="59"/>
      <c r="K2005" s="59"/>
      <c r="L2005" s="59"/>
      <c r="M2005" s="59"/>
      <c r="N2005" s="59"/>
      <c r="O2005" s="59"/>
    </row>
    <row r="2006" ht="15.75" customHeight="1">
      <c r="A2006" s="208"/>
      <c r="B2006" s="208"/>
      <c r="C2006" s="209"/>
      <c r="D2006" s="210"/>
      <c r="E2006" s="208"/>
      <c r="F2006" s="210"/>
      <c r="G2006" s="59"/>
      <c r="H2006" s="59"/>
      <c r="I2006" s="59"/>
      <c r="J2006" s="59"/>
      <c r="K2006" s="59"/>
      <c r="L2006" s="59"/>
      <c r="M2006" s="59"/>
      <c r="N2006" s="59"/>
      <c r="O2006" s="59"/>
    </row>
    <row r="2007" ht="15.75" customHeight="1">
      <c r="A2007" s="208"/>
      <c r="B2007" s="208"/>
      <c r="C2007" s="209"/>
      <c r="D2007" s="210"/>
      <c r="E2007" s="208"/>
      <c r="F2007" s="210"/>
      <c r="G2007" s="59"/>
      <c r="H2007" s="59"/>
      <c r="I2007" s="59"/>
      <c r="J2007" s="59"/>
      <c r="K2007" s="59"/>
      <c r="L2007" s="59"/>
      <c r="M2007" s="59"/>
      <c r="N2007" s="59"/>
      <c r="O2007" s="59"/>
    </row>
    <row r="2008" ht="15.75" customHeight="1">
      <c r="A2008" s="208"/>
      <c r="B2008" s="208"/>
      <c r="C2008" s="209"/>
      <c r="D2008" s="210"/>
      <c r="E2008" s="208"/>
      <c r="F2008" s="210"/>
      <c r="G2008" s="59"/>
      <c r="H2008" s="59"/>
      <c r="I2008" s="59"/>
      <c r="J2008" s="59"/>
      <c r="K2008" s="59"/>
      <c r="L2008" s="59"/>
      <c r="M2008" s="59"/>
      <c r="N2008" s="59"/>
      <c r="O2008" s="59"/>
    </row>
    <row r="2009" ht="15.75" customHeight="1">
      <c r="A2009" s="208"/>
      <c r="B2009" s="208"/>
      <c r="C2009" s="209"/>
      <c r="D2009" s="210"/>
      <c r="E2009" s="208"/>
      <c r="F2009" s="210"/>
      <c r="G2009" s="59"/>
      <c r="H2009" s="59"/>
      <c r="I2009" s="59"/>
      <c r="J2009" s="59"/>
      <c r="K2009" s="59"/>
      <c r="L2009" s="59"/>
      <c r="M2009" s="59"/>
      <c r="N2009" s="59"/>
      <c r="O2009" s="59"/>
    </row>
    <row r="2010" ht="15.75" customHeight="1">
      <c r="A2010" s="208"/>
      <c r="B2010" s="208"/>
      <c r="C2010" s="209"/>
      <c r="D2010" s="210"/>
      <c r="E2010" s="208"/>
      <c r="F2010" s="210"/>
      <c r="G2010" s="59"/>
      <c r="H2010" s="59"/>
      <c r="I2010" s="59"/>
      <c r="J2010" s="59"/>
      <c r="K2010" s="59"/>
      <c r="L2010" s="59"/>
      <c r="M2010" s="59"/>
      <c r="N2010" s="59"/>
      <c r="O2010" s="59"/>
    </row>
    <row r="2011" ht="15.75" customHeight="1">
      <c r="A2011" s="208"/>
      <c r="B2011" s="208"/>
      <c r="C2011" s="209"/>
      <c r="D2011" s="210"/>
      <c r="E2011" s="208"/>
      <c r="F2011" s="210"/>
      <c r="G2011" s="59"/>
      <c r="H2011" s="59"/>
      <c r="I2011" s="59"/>
      <c r="J2011" s="59"/>
      <c r="K2011" s="59"/>
      <c r="L2011" s="59"/>
      <c r="M2011" s="59"/>
      <c r="N2011" s="59"/>
      <c r="O2011" s="59"/>
    </row>
    <row r="2012" ht="15.75" customHeight="1">
      <c r="A2012" s="208"/>
      <c r="B2012" s="208"/>
      <c r="C2012" s="209"/>
      <c r="D2012" s="210"/>
      <c r="E2012" s="208"/>
      <c r="F2012" s="210"/>
      <c r="G2012" s="59"/>
      <c r="H2012" s="59"/>
      <c r="I2012" s="59"/>
      <c r="J2012" s="59"/>
      <c r="K2012" s="59"/>
      <c r="L2012" s="59"/>
      <c r="M2012" s="59"/>
      <c r="N2012" s="59"/>
      <c r="O2012" s="59"/>
    </row>
    <row r="2013" ht="15.75" customHeight="1">
      <c r="A2013" s="208"/>
      <c r="B2013" s="208"/>
      <c r="C2013" s="209"/>
      <c r="D2013" s="210"/>
      <c r="E2013" s="208"/>
      <c r="F2013" s="210"/>
      <c r="G2013" s="59"/>
      <c r="H2013" s="59"/>
      <c r="I2013" s="59"/>
      <c r="J2013" s="59"/>
      <c r="K2013" s="59"/>
      <c r="L2013" s="59"/>
      <c r="M2013" s="59"/>
      <c r="N2013" s="59"/>
      <c r="O2013" s="59"/>
    </row>
    <row r="2014" ht="15.75" customHeight="1">
      <c r="A2014" s="208"/>
      <c r="B2014" s="208"/>
      <c r="C2014" s="209"/>
      <c r="D2014" s="210"/>
      <c r="E2014" s="208"/>
      <c r="F2014" s="210"/>
      <c r="G2014" s="59"/>
      <c r="H2014" s="59"/>
      <c r="I2014" s="59"/>
      <c r="J2014" s="59"/>
      <c r="K2014" s="59"/>
      <c r="L2014" s="59"/>
      <c r="M2014" s="59"/>
      <c r="N2014" s="59"/>
      <c r="O2014" s="59"/>
    </row>
    <row r="2015" ht="15.75" customHeight="1">
      <c r="A2015" s="208"/>
      <c r="B2015" s="208"/>
      <c r="C2015" s="209"/>
      <c r="D2015" s="210"/>
      <c r="E2015" s="208"/>
      <c r="F2015" s="210"/>
      <c r="G2015" s="59"/>
      <c r="H2015" s="59"/>
      <c r="I2015" s="59"/>
      <c r="J2015" s="59"/>
      <c r="K2015" s="59"/>
      <c r="L2015" s="59"/>
      <c r="M2015" s="59"/>
      <c r="N2015" s="59"/>
      <c r="O2015" s="59"/>
    </row>
    <row r="2016" ht="15.75" customHeight="1">
      <c r="A2016" s="208"/>
      <c r="B2016" s="208"/>
      <c r="C2016" s="209"/>
      <c r="D2016" s="210"/>
      <c r="E2016" s="208"/>
      <c r="F2016" s="210"/>
      <c r="G2016" s="59"/>
      <c r="H2016" s="59"/>
      <c r="I2016" s="59"/>
      <c r="J2016" s="59"/>
      <c r="K2016" s="59"/>
      <c r="L2016" s="59"/>
      <c r="M2016" s="59"/>
      <c r="N2016" s="59"/>
      <c r="O2016" s="59"/>
    </row>
    <row r="2017" ht="15.75" customHeight="1">
      <c r="A2017" s="208"/>
      <c r="B2017" s="208"/>
      <c r="C2017" s="209"/>
      <c r="D2017" s="210"/>
      <c r="E2017" s="208"/>
      <c r="F2017" s="210"/>
      <c r="G2017" s="59"/>
      <c r="H2017" s="59"/>
      <c r="I2017" s="59"/>
      <c r="J2017" s="59"/>
      <c r="K2017" s="59"/>
      <c r="L2017" s="59"/>
      <c r="M2017" s="59"/>
      <c r="N2017" s="59"/>
      <c r="O2017" s="59"/>
    </row>
    <row r="2018" ht="15.75" customHeight="1">
      <c r="A2018" s="208"/>
      <c r="B2018" s="208"/>
      <c r="C2018" s="209"/>
      <c r="D2018" s="210"/>
      <c r="E2018" s="208"/>
      <c r="F2018" s="210"/>
      <c r="G2018" s="59"/>
      <c r="H2018" s="59"/>
      <c r="I2018" s="59"/>
      <c r="J2018" s="59"/>
      <c r="K2018" s="59"/>
      <c r="L2018" s="59"/>
      <c r="M2018" s="59"/>
      <c r="N2018" s="59"/>
      <c r="O2018" s="59"/>
    </row>
    <row r="2019" ht="15.75" customHeight="1">
      <c r="A2019" s="208"/>
      <c r="B2019" s="208"/>
      <c r="C2019" s="209"/>
      <c r="D2019" s="210"/>
      <c r="E2019" s="208"/>
      <c r="F2019" s="210"/>
      <c r="G2019" s="59"/>
      <c r="H2019" s="59"/>
      <c r="I2019" s="59"/>
      <c r="J2019" s="59"/>
      <c r="K2019" s="59"/>
      <c r="L2019" s="59"/>
      <c r="M2019" s="59"/>
      <c r="N2019" s="59"/>
      <c r="O2019" s="59"/>
    </row>
    <row r="2020" ht="15.75" customHeight="1">
      <c r="A2020" s="208"/>
      <c r="B2020" s="208"/>
      <c r="C2020" s="209"/>
      <c r="D2020" s="210"/>
      <c r="E2020" s="208"/>
      <c r="F2020" s="210"/>
      <c r="G2020" s="59"/>
      <c r="H2020" s="59"/>
      <c r="I2020" s="59"/>
      <c r="J2020" s="59"/>
      <c r="K2020" s="59"/>
      <c r="L2020" s="59"/>
      <c r="M2020" s="59"/>
      <c r="N2020" s="59"/>
      <c r="O2020" s="59"/>
    </row>
    <row r="2021" ht="15.75" customHeight="1">
      <c r="A2021" s="208"/>
      <c r="B2021" s="208"/>
      <c r="C2021" s="209"/>
      <c r="D2021" s="210"/>
      <c r="E2021" s="208"/>
      <c r="F2021" s="210"/>
      <c r="G2021" s="59"/>
      <c r="H2021" s="59"/>
      <c r="I2021" s="59"/>
      <c r="J2021" s="59"/>
      <c r="K2021" s="59"/>
      <c r="L2021" s="59"/>
      <c r="M2021" s="59"/>
      <c r="N2021" s="59"/>
      <c r="O2021" s="59"/>
    </row>
    <row r="2022" ht="15.75" customHeight="1">
      <c r="A2022" s="208"/>
      <c r="B2022" s="208"/>
      <c r="C2022" s="209"/>
      <c r="D2022" s="210"/>
      <c r="E2022" s="208"/>
      <c r="F2022" s="210"/>
      <c r="G2022" s="59"/>
      <c r="H2022" s="59"/>
      <c r="I2022" s="59"/>
      <c r="J2022" s="59"/>
      <c r="K2022" s="59"/>
      <c r="L2022" s="59"/>
      <c r="M2022" s="59"/>
      <c r="N2022" s="59"/>
      <c r="O2022" s="59"/>
    </row>
    <row r="2023" ht="15.75" customHeight="1">
      <c r="A2023" s="208"/>
      <c r="B2023" s="208"/>
      <c r="C2023" s="209"/>
      <c r="D2023" s="210"/>
      <c r="E2023" s="208"/>
      <c r="F2023" s="210"/>
      <c r="G2023" s="59"/>
      <c r="H2023" s="59"/>
      <c r="I2023" s="59"/>
      <c r="J2023" s="59"/>
      <c r="K2023" s="59"/>
      <c r="L2023" s="59"/>
      <c r="M2023" s="59"/>
      <c r="N2023" s="59"/>
      <c r="O2023" s="59"/>
    </row>
    <row r="2024" ht="15.75" customHeight="1">
      <c r="A2024" s="208"/>
      <c r="B2024" s="208"/>
      <c r="C2024" s="209"/>
      <c r="D2024" s="210"/>
      <c r="E2024" s="208"/>
      <c r="F2024" s="210"/>
      <c r="G2024" s="59"/>
      <c r="H2024" s="59"/>
      <c r="I2024" s="59"/>
      <c r="J2024" s="59"/>
      <c r="K2024" s="59"/>
      <c r="L2024" s="59"/>
      <c r="M2024" s="59"/>
      <c r="N2024" s="59"/>
      <c r="O2024" s="59"/>
    </row>
    <row r="2025" ht="15.75" customHeight="1">
      <c r="A2025" s="208"/>
      <c r="B2025" s="208"/>
      <c r="C2025" s="209"/>
      <c r="D2025" s="210"/>
      <c r="E2025" s="208"/>
      <c r="F2025" s="210"/>
      <c r="G2025" s="59"/>
      <c r="H2025" s="59"/>
      <c r="I2025" s="59"/>
      <c r="J2025" s="59"/>
      <c r="K2025" s="59"/>
      <c r="L2025" s="59"/>
      <c r="M2025" s="59"/>
      <c r="N2025" s="59"/>
      <c r="O2025" s="59"/>
    </row>
    <row r="2026" ht="15.75" customHeight="1">
      <c r="A2026" s="208"/>
      <c r="B2026" s="208"/>
      <c r="C2026" s="209"/>
      <c r="D2026" s="210"/>
      <c r="E2026" s="208"/>
      <c r="F2026" s="210"/>
      <c r="G2026" s="59"/>
      <c r="H2026" s="59"/>
      <c r="I2026" s="59"/>
      <c r="J2026" s="59"/>
      <c r="K2026" s="59"/>
      <c r="L2026" s="59"/>
      <c r="M2026" s="59"/>
      <c r="N2026" s="59"/>
      <c r="O2026" s="59"/>
    </row>
    <row r="2027" ht="15.75" customHeight="1">
      <c r="A2027" s="208"/>
      <c r="B2027" s="208"/>
      <c r="C2027" s="209"/>
      <c r="D2027" s="210"/>
      <c r="E2027" s="208"/>
      <c r="F2027" s="210"/>
      <c r="G2027" s="59"/>
      <c r="H2027" s="59"/>
      <c r="I2027" s="59"/>
      <c r="J2027" s="59"/>
      <c r="K2027" s="59"/>
      <c r="L2027" s="59"/>
      <c r="M2027" s="59"/>
      <c r="N2027" s="59"/>
      <c r="O2027" s="59"/>
    </row>
    <row r="2028" ht="15.75" customHeight="1">
      <c r="A2028" s="208"/>
      <c r="B2028" s="208"/>
      <c r="C2028" s="209"/>
      <c r="D2028" s="210"/>
      <c r="E2028" s="208"/>
      <c r="F2028" s="210"/>
      <c r="G2028" s="59"/>
      <c r="H2028" s="59"/>
      <c r="I2028" s="59"/>
      <c r="J2028" s="59"/>
      <c r="K2028" s="59"/>
      <c r="L2028" s="59"/>
      <c r="M2028" s="59"/>
      <c r="N2028" s="59"/>
      <c r="O2028" s="59"/>
    </row>
    <row r="2029" ht="15.75" customHeight="1">
      <c r="A2029" s="208"/>
      <c r="B2029" s="208"/>
      <c r="C2029" s="209"/>
      <c r="D2029" s="210"/>
      <c r="E2029" s="208"/>
      <c r="F2029" s="210"/>
      <c r="G2029" s="59"/>
      <c r="H2029" s="59"/>
      <c r="I2029" s="59"/>
      <c r="J2029" s="59"/>
      <c r="K2029" s="59"/>
      <c r="L2029" s="59"/>
      <c r="M2029" s="59"/>
      <c r="N2029" s="59"/>
      <c r="O2029" s="59"/>
    </row>
    <row r="2030" ht="15.75" customHeight="1">
      <c r="A2030" s="208"/>
      <c r="B2030" s="208"/>
      <c r="C2030" s="209"/>
      <c r="D2030" s="210"/>
      <c r="E2030" s="208"/>
      <c r="F2030" s="210"/>
      <c r="G2030" s="59"/>
      <c r="H2030" s="59"/>
      <c r="I2030" s="59"/>
      <c r="J2030" s="59"/>
      <c r="K2030" s="59"/>
      <c r="L2030" s="59"/>
      <c r="M2030" s="59"/>
      <c r="N2030" s="59"/>
      <c r="O2030" s="59"/>
    </row>
    <row r="2031" ht="15.75" customHeight="1">
      <c r="A2031" s="208"/>
      <c r="B2031" s="208"/>
      <c r="C2031" s="209"/>
      <c r="D2031" s="210"/>
      <c r="E2031" s="208"/>
      <c r="F2031" s="210"/>
      <c r="G2031" s="59"/>
      <c r="H2031" s="59"/>
      <c r="I2031" s="59"/>
      <c r="J2031" s="59"/>
      <c r="K2031" s="59"/>
      <c r="L2031" s="59"/>
      <c r="M2031" s="59"/>
      <c r="N2031" s="59"/>
      <c r="O2031" s="59"/>
    </row>
    <row r="2032" ht="15.75" customHeight="1">
      <c r="A2032" s="208"/>
      <c r="B2032" s="208"/>
      <c r="C2032" s="209"/>
      <c r="D2032" s="210"/>
      <c r="E2032" s="208"/>
      <c r="F2032" s="210"/>
      <c r="G2032" s="59"/>
      <c r="H2032" s="59"/>
      <c r="I2032" s="59"/>
      <c r="J2032" s="59"/>
      <c r="K2032" s="59"/>
      <c r="L2032" s="59"/>
      <c r="M2032" s="59"/>
      <c r="N2032" s="59"/>
      <c r="O2032" s="59"/>
    </row>
    <row r="2033" ht="15.75" customHeight="1">
      <c r="A2033" s="208"/>
      <c r="B2033" s="208"/>
      <c r="C2033" s="209"/>
      <c r="D2033" s="210"/>
      <c r="E2033" s="208"/>
      <c r="F2033" s="210"/>
      <c r="G2033" s="59"/>
      <c r="H2033" s="59"/>
      <c r="I2033" s="59"/>
      <c r="J2033" s="59"/>
      <c r="K2033" s="59"/>
      <c r="L2033" s="59"/>
      <c r="M2033" s="59"/>
      <c r="N2033" s="59"/>
      <c r="O2033" s="59"/>
    </row>
    <row r="2034" ht="15.75" customHeight="1">
      <c r="A2034" s="208"/>
      <c r="B2034" s="208"/>
      <c r="C2034" s="209"/>
      <c r="D2034" s="210"/>
      <c r="E2034" s="208"/>
      <c r="F2034" s="210"/>
      <c r="G2034" s="59"/>
      <c r="H2034" s="59"/>
      <c r="I2034" s="59"/>
      <c r="J2034" s="59"/>
      <c r="K2034" s="59"/>
      <c r="L2034" s="59"/>
      <c r="M2034" s="59"/>
      <c r="N2034" s="59"/>
      <c r="O2034" s="59"/>
    </row>
    <row r="2035" ht="15.75" customHeight="1">
      <c r="A2035" s="208"/>
      <c r="B2035" s="208"/>
      <c r="C2035" s="209"/>
      <c r="D2035" s="210"/>
      <c r="E2035" s="208"/>
      <c r="F2035" s="210"/>
      <c r="G2035" s="59"/>
      <c r="H2035" s="59"/>
      <c r="I2035" s="59"/>
      <c r="J2035" s="59"/>
      <c r="K2035" s="59"/>
      <c r="L2035" s="59"/>
      <c r="M2035" s="59"/>
      <c r="N2035" s="59"/>
      <c r="O2035" s="59"/>
    </row>
    <row r="2036" ht="15.75" customHeight="1">
      <c r="A2036" s="208"/>
      <c r="B2036" s="208"/>
      <c r="C2036" s="209"/>
      <c r="D2036" s="210"/>
      <c r="E2036" s="208"/>
      <c r="F2036" s="210"/>
      <c r="G2036" s="59"/>
      <c r="H2036" s="59"/>
      <c r="I2036" s="59"/>
      <c r="J2036" s="59"/>
      <c r="K2036" s="59"/>
      <c r="L2036" s="59"/>
      <c r="M2036" s="59"/>
      <c r="N2036" s="59"/>
      <c r="O2036" s="59"/>
    </row>
    <row r="2037" ht="15.75" customHeight="1">
      <c r="A2037" s="208"/>
      <c r="B2037" s="208"/>
      <c r="C2037" s="209"/>
      <c r="D2037" s="210"/>
      <c r="E2037" s="208"/>
      <c r="F2037" s="210"/>
      <c r="G2037" s="59"/>
      <c r="H2037" s="59"/>
      <c r="I2037" s="59"/>
      <c r="J2037" s="59"/>
      <c r="K2037" s="59"/>
      <c r="L2037" s="59"/>
      <c r="M2037" s="59"/>
      <c r="N2037" s="59"/>
      <c r="O2037" s="59"/>
    </row>
    <row r="2038" ht="15.75" customHeight="1">
      <c r="A2038" s="208"/>
      <c r="B2038" s="208"/>
      <c r="C2038" s="209"/>
      <c r="D2038" s="210"/>
      <c r="E2038" s="208"/>
      <c r="F2038" s="210"/>
      <c r="G2038" s="59"/>
      <c r="H2038" s="59"/>
      <c r="I2038" s="59"/>
      <c r="J2038" s="59"/>
      <c r="K2038" s="59"/>
      <c r="L2038" s="59"/>
      <c r="M2038" s="59"/>
      <c r="N2038" s="59"/>
      <c r="O2038" s="59"/>
    </row>
    <row r="2039" ht="15.75" customHeight="1">
      <c r="A2039" s="208"/>
      <c r="B2039" s="208"/>
      <c r="C2039" s="209"/>
      <c r="D2039" s="210"/>
      <c r="E2039" s="208"/>
      <c r="F2039" s="210"/>
      <c r="G2039" s="59"/>
      <c r="H2039" s="59"/>
      <c r="I2039" s="59"/>
      <c r="J2039" s="59"/>
      <c r="K2039" s="59"/>
      <c r="L2039" s="59"/>
      <c r="M2039" s="59"/>
      <c r="N2039" s="59"/>
      <c r="O2039" s="59"/>
    </row>
    <row r="2040" ht="15.75" customHeight="1">
      <c r="A2040" s="208"/>
      <c r="B2040" s="208"/>
      <c r="C2040" s="209"/>
      <c r="D2040" s="210"/>
      <c r="E2040" s="208"/>
      <c r="F2040" s="210"/>
      <c r="G2040" s="59"/>
      <c r="H2040" s="59"/>
      <c r="I2040" s="59"/>
      <c r="J2040" s="59"/>
      <c r="K2040" s="59"/>
      <c r="L2040" s="59"/>
      <c r="M2040" s="59"/>
      <c r="N2040" s="59"/>
      <c r="O2040" s="59"/>
    </row>
    <row r="2041" ht="15.75" customHeight="1">
      <c r="A2041" s="208"/>
      <c r="B2041" s="208"/>
      <c r="C2041" s="209"/>
      <c r="D2041" s="210"/>
      <c r="E2041" s="208"/>
      <c r="F2041" s="210"/>
      <c r="G2041" s="59"/>
      <c r="H2041" s="59"/>
      <c r="I2041" s="59"/>
      <c r="J2041" s="59"/>
      <c r="K2041" s="59"/>
      <c r="L2041" s="59"/>
      <c r="M2041" s="59"/>
      <c r="N2041" s="59"/>
      <c r="O2041" s="59"/>
    </row>
    <row r="2042" ht="15.75" customHeight="1">
      <c r="A2042" s="208"/>
      <c r="B2042" s="208"/>
      <c r="C2042" s="209"/>
      <c r="D2042" s="210"/>
      <c r="E2042" s="208"/>
      <c r="F2042" s="210"/>
      <c r="G2042" s="59"/>
      <c r="H2042" s="59"/>
      <c r="I2042" s="59"/>
      <c r="J2042" s="59"/>
      <c r="K2042" s="59"/>
      <c r="L2042" s="59"/>
      <c r="M2042" s="59"/>
      <c r="N2042" s="59"/>
      <c r="O2042" s="59"/>
    </row>
    <row r="2043" ht="15.75" customHeight="1">
      <c r="A2043" s="208"/>
      <c r="B2043" s="208"/>
      <c r="C2043" s="209"/>
      <c r="D2043" s="210"/>
      <c r="E2043" s="208"/>
      <c r="F2043" s="210"/>
      <c r="G2043" s="59"/>
      <c r="H2043" s="59"/>
      <c r="I2043" s="59"/>
      <c r="J2043" s="59"/>
      <c r="K2043" s="59"/>
      <c r="L2043" s="59"/>
      <c r="M2043" s="59"/>
      <c r="N2043" s="59"/>
      <c r="O2043" s="59"/>
    </row>
    <row r="2044" ht="15.75" customHeight="1">
      <c r="A2044" s="208"/>
      <c r="B2044" s="208"/>
      <c r="C2044" s="209"/>
      <c r="D2044" s="210"/>
      <c r="E2044" s="208"/>
      <c r="F2044" s="210"/>
      <c r="G2044" s="59"/>
      <c r="H2044" s="59"/>
      <c r="I2044" s="59"/>
      <c r="J2044" s="59"/>
      <c r="K2044" s="59"/>
      <c r="L2044" s="59"/>
      <c r="M2044" s="59"/>
      <c r="N2044" s="59"/>
      <c r="O2044" s="59"/>
    </row>
    <row r="2045" ht="15.75" customHeight="1">
      <c r="A2045" s="208"/>
      <c r="B2045" s="208"/>
      <c r="C2045" s="209"/>
      <c r="D2045" s="210"/>
      <c r="E2045" s="208"/>
      <c r="F2045" s="210"/>
      <c r="G2045" s="59"/>
      <c r="H2045" s="59"/>
      <c r="I2045" s="59"/>
      <c r="J2045" s="59"/>
      <c r="K2045" s="59"/>
      <c r="L2045" s="59"/>
      <c r="M2045" s="59"/>
      <c r="N2045" s="59"/>
      <c r="O2045" s="59"/>
    </row>
    <row r="2046" ht="15.75" customHeight="1">
      <c r="A2046" s="208"/>
      <c r="B2046" s="208"/>
      <c r="C2046" s="209"/>
      <c r="D2046" s="210"/>
      <c r="E2046" s="208"/>
      <c r="F2046" s="210"/>
      <c r="G2046" s="59"/>
      <c r="H2046" s="59"/>
      <c r="I2046" s="59"/>
      <c r="J2046" s="59"/>
      <c r="K2046" s="59"/>
      <c r="L2046" s="59"/>
      <c r="M2046" s="59"/>
      <c r="N2046" s="59"/>
      <c r="O2046" s="59"/>
    </row>
    <row r="2047" ht="15.75" customHeight="1">
      <c r="A2047" s="208"/>
      <c r="B2047" s="208"/>
      <c r="C2047" s="209"/>
      <c r="D2047" s="210"/>
      <c r="E2047" s="208"/>
      <c r="F2047" s="210"/>
      <c r="G2047" s="59"/>
      <c r="H2047" s="59"/>
      <c r="I2047" s="59"/>
      <c r="J2047" s="59"/>
      <c r="K2047" s="59"/>
      <c r="L2047" s="59"/>
      <c r="M2047" s="59"/>
      <c r="N2047" s="59"/>
      <c r="O2047" s="59"/>
    </row>
    <row r="2048" ht="15.75" customHeight="1">
      <c r="A2048" s="208"/>
      <c r="B2048" s="208"/>
      <c r="C2048" s="209"/>
      <c r="D2048" s="210"/>
      <c r="E2048" s="208"/>
      <c r="F2048" s="210"/>
      <c r="G2048" s="59"/>
      <c r="H2048" s="59"/>
      <c r="I2048" s="59"/>
      <c r="J2048" s="59"/>
      <c r="K2048" s="59"/>
      <c r="L2048" s="59"/>
      <c r="M2048" s="59"/>
      <c r="N2048" s="59"/>
      <c r="O2048" s="59"/>
    </row>
    <row r="2049" ht="15.75" customHeight="1">
      <c r="A2049" s="208"/>
      <c r="B2049" s="208"/>
      <c r="C2049" s="209"/>
      <c r="D2049" s="210"/>
      <c r="E2049" s="208"/>
      <c r="F2049" s="210"/>
      <c r="G2049" s="59"/>
      <c r="H2049" s="59"/>
      <c r="I2049" s="59"/>
      <c r="J2049" s="59"/>
      <c r="K2049" s="59"/>
      <c r="L2049" s="59"/>
      <c r="M2049" s="59"/>
      <c r="N2049" s="59"/>
      <c r="O2049" s="59"/>
    </row>
    <row r="2050" ht="15.75" customHeight="1">
      <c r="A2050" s="208"/>
      <c r="B2050" s="208"/>
      <c r="C2050" s="209"/>
      <c r="D2050" s="210"/>
      <c r="E2050" s="208"/>
      <c r="F2050" s="210"/>
      <c r="G2050" s="59"/>
      <c r="H2050" s="59"/>
      <c r="I2050" s="59"/>
      <c r="J2050" s="59"/>
      <c r="K2050" s="59"/>
      <c r="L2050" s="59"/>
      <c r="M2050" s="59"/>
      <c r="N2050" s="59"/>
      <c r="O2050" s="59"/>
    </row>
    <row r="2051" ht="15.75" customHeight="1">
      <c r="A2051" s="208"/>
      <c r="B2051" s="208"/>
      <c r="C2051" s="209"/>
      <c r="D2051" s="210"/>
      <c r="E2051" s="208"/>
      <c r="F2051" s="210"/>
      <c r="G2051" s="59"/>
      <c r="H2051" s="59"/>
      <c r="I2051" s="59"/>
      <c r="J2051" s="59"/>
      <c r="K2051" s="59"/>
      <c r="L2051" s="59"/>
      <c r="M2051" s="59"/>
      <c r="N2051" s="59"/>
      <c r="O2051" s="59"/>
    </row>
    <row r="2052" ht="15.75" customHeight="1">
      <c r="A2052" s="208"/>
      <c r="B2052" s="208"/>
      <c r="C2052" s="209"/>
      <c r="D2052" s="210"/>
      <c r="E2052" s="208"/>
      <c r="F2052" s="210"/>
      <c r="G2052" s="59"/>
      <c r="H2052" s="59"/>
      <c r="I2052" s="59"/>
      <c r="J2052" s="59"/>
      <c r="K2052" s="59"/>
      <c r="L2052" s="59"/>
      <c r="M2052" s="59"/>
      <c r="N2052" s="59"/>
      <c r="O2052" s="59"/>
    </row>
    <row r="2053" ht="15.75" customHeight="1">
      <c r="A2053" s="208"/>
      <c r="B2053" s="208"/>
      <c r="C2053" s="209"/>
      <c r="D2053" s="210"/>
      <c r="E2053" s="208"/>
      <c r="F2053" s="210"/>
      <c r="G2053" s="59"/>
      <c r="H2053" s="59"/>
      <c r="I2053" s="59"/>
      <c r="J2053" s="59"/>
      <c r="K2053" s="59"/>
      <c r="L2053" s="59"/>
      <c r="M2053" s="59"/>
      <c r="N2053" s="59"/>
      <c r="O2053" s="59"/>
    </row>
    <row r="2054" ht="15.75" customHeight="1">
      <c r="A2054" s="208"/>
      <c r="B2054" s="208"/>
      <c r="C2054" s="209"/>
      <c r="D2054" s="210"/>
      <c r="E2054" s="208"/>
      <c r="F2054" s="210"/>
      <c r="G2054" s="59"/>
      <c r="H2054" s="59"/>
      <c r="I2054" s="59"/>
      <c r="J2054" s="59"/>
      <c r="K2054" s="59"/>
      <c r="L2054" s="59"/>
      <c r="M2054" s="59"/>
      <c r="N2054" s="59"/>
      <c r="O2054" s="59"/>
    </row>
    <row r="2055" ht="15.75" customHeight="1">
      <c r="A2055" s="208"/>
      <c r="B2055" s="208"/>
      <c r="C2055" s="209"/>
      <c r="D2055" s="210"/>
      <c r="E2055" s="208"/>
      <c r="F2055" s="210"/>
      <c r="G2055" s="59"/>
      <c r="H2055" s="59"/>
      <c r="I2055" s="59"/>
      <c r="J2055" s="59"/>
      <c r="K2055" s="59"/>
      <c r="L2055" s="59"/>
      <c r="M2055" s="59"/>
      <c r="N2055" s="59"/>
      <c r="O2055" s="59"/>
    </row>
    <row r="2056" ht="15.75" customHeight="1">
      <c r="A2056" s="208"/>
      <c r="B2056" s="208"/>
      <c r="C2056" s="209"/>
      <c r="D2056" s="210"/>
      <c r="E2056" s="208"/>
      <c r="F2056" s="210"/>
      <c r="G2056" s="59"/>
      <c r="H2056" s="59"/>
      <c r="I2056" s="59"/>
      <c r="J2056" s="59"/>
      <c r="K2056" s="59"/>
      <c r="L2056" s="59"/>
      <c r="M2056" s="59"/>
      <c r="N2056" s="59"/>
      <c r="O2056" s="59"/>
    </row>
    <row r="2057" ht="15.75" customHeight="1">
      <c r="A2057" s="208"/>
      <c r="B2057" s="208"/>
      <c r="C2057" s="209"/>
      <c r="D2057" s="210"/>
      <c r="E2057" s="208"/>
      <c r="F2057" s="210"/>
      <c r="G2057" s="59"/>
      <c r="H2057" s="59"/>
      <c r="I2057" s="59"/>
      <c r="J2057" s="59"/>
      <c r="K2057" s="59"/>
      <c r="L2057" s="59"/>
      <c r="M2057" s="59"/>
      <c r="N2057" s="59"/>
      <c r="O2057" s="59"/>
    </row>
    <row r="2058" ht="15.75" customHeight="1">
      <c r="A2058" s="208"/>
      <c r="B2058" s="208"/>
      <c r="C2058" s="209"/>
      <c r="D2058" s="210"/>
      <c r="E2058" s="208"/>
      <c r="F2058" s="210"/>
      <c r="G2058" s="59"/>
      <c r="H2058" s="59"/>
      <c r="I2058" s="59"/>
      <c r="J2058" s="59"/>
      <c r="K2058" s="59"/>
      <c r="L2058" s="59"/>
      <c r="M2058" s="59"/>
      <c r="N2058" s="59"/>
      <c r="O2058" s="59"/>
    </row>
    <row r="2059" ht="15.75" customHeight="1">
      <c r="A2059" s="208"/>
      <c r="B2059" s="208"/>
      <c r="C2059" s="209"/>
      <c r="D2059" s="210"/>
      <c r="E2059" s="208"/>
      <c r="F2059" s="210"/>
      <c r="G2059" s="59"/>
      <c r="H2059" s="59"/>
      <c r="I2059" s="59"/>
      <c r="J2059" s="59"/>
      <c r="K2059" s="59"/>
      <c r="L2059" s="59"/>
      <c r="M2059" s="59"/>
      <c r="N2059" s="59"/>
      <c r="O2059" s="59"/>
    </row>
    <row r="2060" ht="15.75" customHeight="1">
      <c r="A2060" s="208"/>
      <c r="B2060" s="208"/>
      <c r="C2060" s="209"/>
      <c r="D2060" s="210"/>
      <c r="E2060" s="208"/>
      <c r="F2060" s="210"/>
      <c r="G2060" s="59"/>
      <c r="H2060" s="59"/>
      <c r="I2060" s="59"/>
      <c r="J2060" s="59"/>
      <c r="K2060" s="59"/>
      <c r="L2060" s="59"/>
      <c r="M2060" s="59"/>
      <c r="N2060" s="59"/>
      <c r="O2060" s="59"/>
    </row>
    <row r="2061" ht="15.75" customHeight="1">
      <c r="A2061" s="208"/>
      <c r="B2061" s="208"/>
      <c r="C2061" s="209"/>
      <c r="D2061" s="210"/>
      <c r="E2061" s="208"/>
      <c r="F2061" s="210"/>
      <c r="G2061" s="59"/>
      <c r="H2061" s="59"/>
      <c r="I2061" s="59"/>
      <c r="J2061" s="59"/>
      <c r="K2061" s="59"/>
      <c r="L2061" s="59"/>
      <c r="M2061" s="59"/>
      <c r="N2061" s="59"/>
      <c r="O2061" s="59"/>
    </row>
    <row r="2062" ht="15.75" customHeight="1">
      <c r="A2062" s="208"/>
      <c r="B2062" s="208"/>
      <c r="C2062" s="209"/>
      <c r="D2062" s="210"/>
      <c r="E2062" s="208"/>
      <c r="F2062" s="210"/>
      <c r="G2062" s="59"/>
      <c r="H2062" s="59"/>
      <c r="I2062" s="59"/>
      <c r="J2062" s="59"/>
      <c r="K2062" s="59"/>
      <c r="L2062" s="59"/>
      <c r="M2062" s="59"/>
      <c r="N2062" s="59"/>
      <c r="O2062" s="59"/>
    </row>
    <row r="2063" ht="15.75" customHeight="1">
      <c r="A2063" s="208"/>
      <c r="B2063" s="208"/>
      <c r="C2063" s="209"/>
      <c r="D2063" s="210"/>
      <c r="E2063" s="208"/>
      <c r="F2063" s="210"/>
      <c r="G2063" s="59"/>
      <c r="H2063" s="59"/>
      <c r="I2063" s="59"/>
      <c r="J2063" s="59"/>
      <c r="K2063" s="59"/>
      <c r="L2063" s="59"/>
      <c r="M2063" s="59"/>
      <c r="N2063" s="59"/>
      <c r="O2063" s="59"/>
    </row>
    <row r="2064" ht="15.75" customHeight="1">
      <c r="A2064" s="208"/>
      <c r="B2064" s="208"/>
      <c r="C2064" s="209"/>
      <c r="D2064" s="210"/>
      <c r="E2064" s="208"/>
      <c r="F2064" s="210"/>
      <c r="G2064" s="59"/>
      <c r="H2064" s="59"/>
      <c r="I2064" s="59"/>
      <c r="J2064" s="59"/>
      <c r="K2064" s="59"/>
      <c r="L2064" s="59"/>
      <c r="M2064" s="59"/>
      <c r="N2064" s="59"/>
      <c r="O2064" s="59"/>
    </row>
    <row r="2065" ht="15.75" customHeight="1">
      <c r="A2065" s="208"/>
      <c r="B2065" s="208"/>
      <c r="C2065" s="209"/>
      <c r="D2065" s="210"/>
      <c r="E2065" s="208"/>
      <c r="F2065" s="210"/>
      <c r="G2065" s="59"/>
      <c r="H2065" s="59"/>
      <c r="I2065" s="59"/>
      <c r="J2065" s="59"/>
      <c r="K2065" s="59"/>
      <c r="L2065" s="59"/>
      <c r="M2065" s="59"/>
      <c r="N2065" s="59"/>
      <c r="O2065" s="59"/>
    </row>
    <row r="2066" ht="15.75" customHeight="1">
      <c r="A2066" s="208"/>
      <c r="B2066" s="208"/>
      <c r="C2066" s="209"/>
      <c r="D2066" s="210"/>
      <c r="E2066" s="208"/>
      <c r="F2066" s="210"/>
      <c r="G2066" s="59"/>
      <c r="H2066" s="59"/>
      <c r="I2066" s="59"/>
      <c r="J2066" s="59"/>
      <c r="K2066" s="59"/>
      <c r="L2066" s="59"/>
      <c r="M2066" s="59"/>
      <c r="N2066" s="59"/>
      <c r="O2066" s="59"/>
    </row>
    <row r="2067" ht="15.75" customHeight="1">
      <c r="A2067" s="208"/>
      <c r="B2067" s="208"/>
      <c r="C2067" s="209"/>
      <c r="D2067" s="210"/>
      <c r="E2067" s="208"/>
      <c r="F2067" s="210"/>
      <c r="G2067" s="59"/>
      <c r="H2067" s="59"/>
      <c r="I2067" s="59"/>
      <c r="J2067" s="59"/>
      <c r="K2067" s="59"/>
      <c r="L2067" s="59"/>
      <c r="M2067" s="59"/>
      <c r="N2067" s="59"/>
      <c r="O2067" s="59"/>
    </row>
    <row r="2068" ht="15.75" customHeight="1">
      <c r="A2068" s="208"/>
      <c r="B2068" s="208"/>
      <c r="C2068" s="209"/>
      <c r="D2068" s="210"/>
      <c r="E2068" s="208"/>
      <c r="F2068" s="210"/>
      <c r="G2068" s="59"/>
      <c r="H2068" s="59"/>
      <c r="I2068" s="59"/>
      <c r="J2068" s="59"/>
      <c r="K2068" s="59"/>
      <c r="L2068" s="59"/>
      <c r="M2068" s="59"/>
      <c r="N2068" s="59"/>
      <c r="O2068" s="59"/>
    </row>
    <row r="2069" ht="15.75" customHeight="1">
      <c r="A2069" s="208"/>
      <c r="B2069" s="208"/>
      <c r="C2069" s="209"/>
      <c r="D2069" s="210"/>
      <c r="E2069" s="208"/>
      <c r="F2069" s="210"/>
      <c r="G2069" s="59"/>
      <c r="H2069" s="59"/>
      <c r="I2069" s="59"/>
      <c r="J2069" s="59"/>
      <c r="K2069" s="59"/>
      <c r="L2069" s="59"/>
      <c r="M2069" s="59"/>
      <c r="N2069" s="59"/>
      <c r="O2069" s="59"/>
    </row>
    <row r="2070" ht="15.75" customHeight="1">
      <c r="A2070" s="208"/>
      <c r="B2070" s="208"/>
      <c r="C2070" s="209"/>
      <c r="D2070" s="210"/>
      <c r="E2070" s="208"/>
      <c r="F2070" s="210"/>
      <c r="G2070" s="59"/>
      <c r="H2070" s="59"/>
      <c r="I2070" s="59"/>
      <c r="J2070" s="59"/>
      <c r="K2070" s="59"/>
      <c r="L2070" s="59"/>
      <c r="M2070" s="59"/>
      <c r="N2070" s="59"/>
      <c r="O2070" s="59"/>
    </row>
    <row r="2071" ht="15.75" customHeight="1">
      <c r="A2071" s="208"/>
      <c r="B2071" s="208"/>
      <c r="C2071" s="209"/>
      <c r="D2071" s="210"/>
      <c r="E2071" s="208"/>
      <c r="F2071" s="210"/>
      <c r="G2071" s="59"/>
      <c r="H2071" s="59"/>
      <c r="I2071" s="59"/>
      <c r="J2071" s="59"/>
      <c r="K2071" s="59"/>
      <c r="L2071" s="59"/>
      <c r="M2071" s="59"/>
      <c r="N2071" s="59"/>
      <c r="O2071" s="59"/>
    </row>
    <row r="2072" ht="15.75" customHeight="1">
      <c r="A2072" s="208"/>
      <c r="B2072" s="208"/>
      <c r="C2072" s="209"/>
      <c r="D2072" s="210"/>
      <c r="E2072" s="208"/>
      <c r="F2072" s="210"/>
      <c r="G2072" s="59"/>
      <c r="H2072" s="59"/>
      <c r="I2072" s="59"/>
      <c r="J2072" s="59"/>
      <c r="K2072" s="59"/>
      <c r="L2072" s="59"/>
      <c r="M2072" s="59"/>
      <c r="N2072" s="59"/>
      <c r="O2072" s="59"/>
    </row>
    <row r="2073" ht="15.75" customHeight="1">
      <c r="A2073" s="208"/>
      <c r="B2073" s="208"/>
      <c r="C2073" s="209"/>
      <c r="D2073" s="210"/>
      <c r="E2073" s="208"/>
      <c r="F2073" s="210"/>
      <c r="G2073" s="59"/>
      <c r="H2073" s="59"/>
      <c r="I2073" s="59"/>
      <c r="J2073" s="59"/>
      <c r="K2073" s="59"/>
      <c r="L2073" s="59"/>
      <c r="M2073" s="59"/>
      <c r="N2073" s="59"/>
      <c r="O2073" s="59"/>
    </row>
    <row r="2074" ht="15.75" customHeight="1">
      <c r="A2074" s="208"/>
      <c r="B2074" s="208"/>
      <c r="C2074" s="209"/>
      <c r="D2074" s="210"/>
      <c r="E2074" s="208"/>
      <c r="F2074" s="210"/>
      <c r="G2074" s="59"/>
      <c r="H2074" s="59"/>
      <c r="I2074" s="59"/>
      <c r="J2074" s="59"/>
      <c r="K2074" s="59"/>
      <c r="L2074" s="59"/>
      <c r="M2074" s="59"/>
      <c r="N2074" s="59"/>
      <c r="O2074" s="59"/>
    </row>
    <row r="2075" ht="15.75" customHeight="1">
      <c r="A2075" s="208"/>
      <c r="B2075" s="208"/>
      <c r="C2075" s="209"/>
      <c r="D2075" s="210"/>
      <c r="E2075" s="208"/>
      <c r="F2075" s="210"/>
      <c r="G2075" s="59"/>
      <c r="H2075" s="59"/>
      <c r="I2075" s="59"/>
      <c r="J2075" s="59"/>
      <c r="K2075" s="59"/>
      <c r="L2075" s="59"/>
      <c r="M2075" s="59"/>
      <c r="N2075" s="59"/>
      <c r="O2075" s="59"/>
    </row>
    <row r="2076" ht="15.75" customHeight="1">
      <c r="A2076" s="208"/>
      <c r="B2076" s="208"/>
      <c r="C2076" s="209"/>
      <c r="D2076" s="210"/>
      <c r="E2076" s="208"/>
      <c r="F2076" s="210"/>
      <c r="G2076" s="59"/>
      <c r="H2076" s="59"/>
      <c r="I2076" s="59"/>
      <c r="J2076" s="59"/>
      <c r="K2076" s="59"/>
      <c r="L2076" s="59"/>
      <c r="M2076" s="59"/>
      <c r="N2076" s="59"/>
      <c r="O2076" s="59"/>
    </row>
    <row r="2077" ht="15.75" customHeight="1">
      <c r="A2077" s="208"/>
      <c r="B2077" s="208"/>
      <c r="C2077" s="209"/>
      <c r="D2077" s="210"/>
      <c r="E2077" s="208"/>
      <c r="F2077" s="210"/>
      <c r="G2077" s="59"/>
      <c r="H2077" s="59"/>
      <c r="I2077" s="59"/>
      <c r="J2077" s="59"/>
      <c r="K2077" s="59"/>
      <c r="L2077" s="59"/>
      <c r="M2077" s="59"/>
      <c r="N2077" s="59"/>
      <c r="O2077" s="59"/>
    </row>
    <row r="2078" ht="15.75" customHeight="1">
      <c r="A2078" s="208"/>
      <c r="B2078" s="208"/>
      <c r="C2078" s="209"/>
      <c r="D2078" s="210"/>
      <c r="E2078" s="208"/>
      <c r="F2078" s="210"/>
      <c r="G2078" s="59"/>
      <c r="H2078" s="59"/>
      <c r="I2078" s="59"/>
      <c r="J2078" s="59"/>
      <c r="K2078" s="59"/>
      <c r="L2078" s="59"/>
      <c r="M2078" s="59"/>
      <c r="N2078" s="59"/>
      <c r="O2078" s="59"/>
    </row>
    <row r="2079" ht="15.75" customHeight="1">
      <c r="A2079" s="208"/>
      <c r="B2079" s="208"/>
      <c r="C2079" s="209"/>
      <c r="D2079" s="210"/>
      <c r="E2079" s="208"/>
      <c r="F2079" s="210"/>
      <c r="G2079" s="59"/>
      <c r="H2079" s="59"/>
      <c r="I2079" s="59"/>
      <c r="J2079" s="59"/>
      <c r="K2079" s="59"/>
      <c r="L2079" s="59"/>
      <c r="M2079" s="59"/>
      <c r="N2079" s="59"/>
      <c r="O2079" s="59"/>
    </row>
    <row r="2080" ht="15.75" customHeight="1">
      <c r="A2080" s="208"/>
      <c r="B2080" s="208"/>
      <c r="C2080" s="209"/>
      <c r="D2080" s="210"/>
      <c r="E2080" s="208"/>
      <c r="F2080" s="210"/>
      <c r="G2080" s="59"/>
      <c r="H2080" s="59"/>
      <c r="I2080" s="59"/>
      <c r="J2080" s="59"/>
      <c r="K2080" s="59"/>
      <c r="L2080" s="59"/>
      <c r="M2080" s="59"/>
      <c r="N2080" s="59"/>
      <c r="O2080" s="59"/>
    </row>
    <row r="2081" ht="15.75" customHeight="1">
      <c r="A2081" s="208"/>
      <c r="B2081" s="208"/>
      <c r="C2081" s="209"/>
      <c r="D2081" s="210"/>
      <c r="E2081" s="208"/>
      <c r="F2081" s="210"/>
      <c r="G2081" s="59"/>
      <c r="H2081" s="59"/>
      <c r="I2081" s="59"/>
      <c r="J2081" s="59"/>
      <c r="K2081" s="59"/>
      <c r="L2081" s="59"/>
      <c r="M2081" s="59"/>
      <c r="N2081" s="59"/>
      <c r="O2081" s="59"/>
    </row>
    <row r="2082" ht="15.75" customHeight="1">
      <c r="A2082" s="208"/>
      <c r="B2082" s="208"/>
      <c r="C2082" s="209"/>
      <c r="D2082" s="210"/>
      <c r="E2082" s="208"/>
      <c r="F2082" s="210"/>
      <c r="G2082" s="59"/>
      <c r="H2082" s="59"/>
      <c r="I2082" s="59"/>
      <c r="J2082" s="59"/>
      <c r="K2082" s="59"/>
      <c r="L2082" s="59"/>
      <c r="M2082" s="59"/>
      <c r="N2082" s="59"/>
      <c r="O2082" s="59"/>
    </row>
    <row r="2083" ht="15.75" customHeight="1">
      <c r="A2083" s="208"/>
      <c r="B2083" s="208"/>
      <c r="C2083" s="209"/>
      <c r="D2083" s="210"/>
      <c r="E2083" s="208"/>
      <c r="F2083" s="210"/>
      <c r="G2083" s="59"/>
      <c r="H2083" s="59"/>
      <c r="I2083" s="59"/>
      <c r="J2083" s="59"/>
      <c r="K2083" s="59"/>
      <c r="L2083" s="59"/>
      <c r="M2083" s="59"/>
      <c r="N2083" s="59"/>
      <c r="O2083" s="59"/>
    </row>
    <row r="2084" ht="15.75" customHeight="1">
      <c r="A2084" s="208"/>
      <c r="B2084" s="208"/>
      <c r="C2084" s="209"/>
      <c r="D2084" s="210"/>
      <c r="E2084" s="208"/>
      <c r="F2084" s="210"/>
      <c r="G2084" s="59"/>
      <c r="H2084" s="59"/>
      <c r="I2084" s="59"/>
      <c r="J2084" s="59"/>
      <c r="K2084" s="59"/>
      <c r="L2084" s="59"/>
      <c r="M2084" s="59"/>
      <c r="N2084" s="59"/>
      <c r="O2084" s="59"/>
    </row>
    <row r="2085" ht="15.75" customHeight="1">
      <c r="A2085" s="208"/>
      <c r="B2085" s="208"/>
      <c r="C2085" s="209"/>
      <c r="D2085" s="210"/>
      <c r="E2085" s="208"/>
      <c r="F2085" s="210"/>
      <c r="G2085" s="59"/>
      <c r="H2085" s="59"/>
      <c r="I2085" s="59"/>
      <c r="J2085" s="59"/>
      <c r="K2085" s="59"/>
      <c r="L2085" s="59"/>
      <c r="M2085" s="59"/>
      <c r="N2085" s="59"/>
      <c r="O2085" s="59"/>
    </row>
    <row r="2086" ht="15.75" customHeight="1">
      <c r="A2086" s="208"/>
      <c r="B2086" s="208"/>
      <c r="C2086" s="209"/>
      <c r="D2086" s="210"/>
      <c r="E2086" s="208"/>
      <c r="F2086" s="210"/>
      <c r="G2086" s="59"/>
      <c r="H2086" s="59"/>
      <c r="I2086" s="59"/>
      <c r="J2086" s="59"/>
      <c r="K2086" s="59"/>
      <c r="L2086" s="59"/>
      <c r="M2086" s="59"/>
      <c r="N2086" s="59"/>
      <c r="O2086" s="59"/>
    </row>
    <row r="2087" ht="15.75" customHeight="1">
      <c r="A2087" s="208"/>
      <c r="B2087" s="208"/>
      <c r="C2087" s="209"/>
      <c r="D2087" s="210"/>
      <c r="E2087" s="208"/>
      <c r="F2087" s="210"/>
      <c r="G2087" s="59"/>
      <c r="H2087" s="59"/>
      <c r="I2087" s="59"/>
      <c r="J2087" s="59"/>
      <c r="K2087" s="59"/>
      <c r="L2087" s="59"/>
      <c r="M2087" s="59"/>
      <c r="N2087" s="59"/>
      <c r="O2087" s="59"/>
    </row>
    <row r="2088" ht="15.75" customHeight="1">
      <c r="A2088" s="208"/>
      <c r="B2088" s="208"/>
      <c r="C2088" s="209"/>
      <c r="D2088" s="210"/>
      <c r="E2088" s="208"/>
      <c r="F2088" s="210"/>
      <c r="G2088" s="59"/>
      <c r="H2088" s="59"/>
      <c r="I2088" s="59"/>
      <c r="J2088" s="59"/>
      <c r="K2088" s="59"/>
      <c r="L2088" s="59"/>
      <c r="M2088" s="59"/>
      <c r="N2088" s="59"/>
      <c r="O2088" s="59"/>
    </row>
    <row r="2089" ht="15.75" customHeight="1">
      <c r="A2089" s="208"/>
      <c r="B2089" s="208"/>
      <c r="C2089" s="209"/>
      <c r="D2089" s="210"/>
      <c r="E2089" s="208"/>
      <c r="F2089" s="210"/>
      <c r="G2089" s="59"/>
      <c r="H2089" s="59"/>
      <c r="I2089" s="59"/>
      <c r="J2089" s="59"/>
      <c r="K2089" s="59"/>
      <c r="L2089" s="59"/>
      <c r="M2089" s="59"/>
      <c r="N2089" s="59"/>
      <c r="O2089" s="59"/>
    </row>
    <row r="2090" ht="15.75" customHeight="1">
      <c r="A2090" s="208"/>
      <c r="B2090" s="208"/>
      <c r="C2090" s="209"/>
      <c r="D2090" s="210"/>
      <c r="E2090" s="208"/>
      <c r="F2090" s="210"/>
      <c r="G2090" s="59"/>
      <c r="H2090" s="59"/>
      <c r="I2090" s="59"/>
      <c r="J2090" s="59"/>
      <c r="K2090" s="59"/>
      <c r="L2090" s="59"/>
      <c r="M2090" s="59"/>
      <c r="N2090" s="59"/>
      <c r="O2090" s="59"/>
    </row>
    <row r="2091" ht="15.75" customHeight="1">
      <c r="A2091" s="208"/>
      <c r="B2091" s="208"/>
      <c r="C2091" s="209"/>
      <c r="D2091" s="210"/>
      <c r="E2091" s="208"/>
      <c r="F2091" s="210"/>
      <c r="G2091" s="59"/>
      <c r="H2091" s="59"/>
      <c r="I2091" s="59"/>
      <c r="J2091" s="59"/>
      <c r="K2091" s="59"/>
      <c r="L2091" s="59"/>
      <c r="M2091" s="59"/>
      <c r="N2091" s="59"/>
      <c r="O2091" s="59"/>
    </row>
    <row r="2092" ht="15.75" customHeight="1">
      <c r="A2092" s="208"/>
      <c r="B2092" s="208"/>
      <c r="C2092" s="209"/>
      <c r="D2092" s="210"/>
      <c r="E2092" s="208"/>
      <c r="F2092" s="210"/>
      <c r="G2092" s="59"/>
      <c r="H2092" s="59"/>
      <c r="I2092" s="59"/>
      <c r="J2092" s="59"/>
      <c r="K2092" s="59"/>
      <c r="L2092" s="59"/>
      <c r="M2092" s="59"/>
      <c r="N2092" s="59"/>
      <c r="O2092" s="59"/>
    </row>
    <row r="2093" ht="15.75" customHeight="1">
      <c r="A2093" s="208"/>
      <c r="B2093" s="208"/>
      <c r="C2093" s="209"/>
      <c r="D2093" s="210"/>
      <c r="E2093" s="208"/>
      <c r="F2093" s="210"/>
      <c r="G2093" s="59"/>
      <c r="H2093" s="59"/>
      <c r="I2093" s="59"/>
      <c r="J2093" s="59"/>
      <c r="K2093" s="59"/>
      <c r="L2093" s="59"/>
      <c r="M2093" s="59"/>
      <c r="N2093" s="59"/>
      <c r="O2093" s="59"/>
    </row>
    <row r="2094" ht="15.75" customHeight="1">
      <c r="A2094" s="208"/>
      <c r="B2094" s="208"/>
      <c r="C2094" s="209"/>
      <c r="D2094" s="210"/>
      <c r="E2094" s="208"/>
      <c r="F2094" s="210"/>
      <c r="G2094" s="59"/>
      <c r="H2094" s="59"/>
      <c r="I2094" s="59"/>
      <c r="J2094" s="59"/>
      <c r="K2094" s="59"/>
      <c r="L2094" s="59"/>
      <c r="M2094" s="59"/>
      <c r="N2094" s="59"/>
      <c r="O2094" s="59"/>
    </row>
    <row r="2095" ht="15.75" customHeight="1">
      <c r="A2095" s="208"/>
      <c r="B2095" s="208"/>
      <c r="C2095" s="209"/>
      <c r="D2095" s="210"/>
      <c r="E2095" s="208"/>
      <c r="F2095" s="210"/>
      <c r="G2095" s="59"/>
      <c r="H2095" s="59"/>
      <c r="I2095" s="59"/>
      <c r="J2095" s="59"/>
      <c r="K2095" s="59"/>
      <c r="L2095" s="59"/>
      <c r="M2095" s="59"/>
      <c r="N2095" s="59"/>
      <c r="O2095" s="59"/>
    </row>
    <row r="2096" ht="15.75" customHeight="1">
      <c r="A2096" s="208"/>
      <c r="B2096" s="208"/>
      <c r="C2096" s="209"/>
      <c r="D2096" s="210"/>
      <c r="E2096" s="208"/>
      <c r="F2096" s="210"/>
      <c r="G2096" s="59"/>
      <c r="H2096" s="59"/>
      <c r="I2096" s="59"/>
      <c r="J2096" s="59"/>
      <c r="K2096" s="59"/>
      <c r="L2096" s="59"/>
      <c r="M2096" s="59"/>
      <c r="N2096" s="59"/>
      <c r="O2096" s="59"/>
    </row>
    <row r="2097" ht="15.75" customHeight="1">
      <c r="A2097" s="208"/>
      <c r="B2097" s="208"/>
      <c r="C2097" s="209"/>
      <c r="D2097" s="210"/>
      <c r="E2097" s="208"/>
      <c r="F2097" s="210"/>
      <c r="G2097" s="59"/>
      <c r="H2097" s="59"/>
      <c r="I2097" s="59"/>
      <c r="J2097" s="59"/>
      <c r="K2097" s="59"/>
      <c r="L2097" s="59"/>
      <c r="M2097" s="59"/>
      <c r="N2097" s="59"/>
      <c r="O2097" s="59"/>
    </row>
    <row r="2098" ht="15.75" customHeight="1">
      <c r="A2098" s="208"/>
      <c r="B2098" s="208"/>
      <c r="C2098" s="209"/>
      <c r="D2098" s="210"/>
      <c r="E2098" s="208"/>
      <c r="F2098" s="210"/>
      <c r="G2098" s="59"/>
      <c r="H2098" s="59"/>
      <c r="I2098" s="59"/>
      <c r="J2098" s="59"/>
      <c r="K2098" s="59"/>
      <c r="L2098" s="59"/>
      <c r="M2098" s="59"/>
      <c r="N2098" s="59"/>
      <c r="O2098" s="59"/>
    </row>
    <row r="2099" ht="15.75" customHeight="1">
      <c r="A2099" s="208"/>
      <c r="B2099" s="208"/>
      <c r="C2099" s="209"/>
      <c r="D2099" s="210"/>
      <c r="E2099" s="208"/>
      <c r="F2099" s="210"/>
      <c r="G2099" s="59"/>
      <c r="H2099" s="59"/>
      <c r="I2099" s="59"/>
      <c r="J2099" s="59"/>
      <c r="K2099" s="59"/>
      <c r="L2099" s="59"/>
      <c r="M2099" s="59"/>
      <c r="N2099" s="59"/>
      <c r="O2099" s="59"/>
    </row>
    <row r="2100" ht="15.75" customHeight="1">
      <c r="A2100" s="208"/>
      <c r="B2100" s="208"/>
      <c r="C2100" s="209"/>
      <c r="D2100" s="210"/>
      <c r="E2100" s="208"/>
      <c r="F2100" s="210"/>
      <c r="G2100" s="59"/>
      <c r="H2100" s="59"/>
      <c r="I2100" s="59"/>
      <c r="J2100" s="59"/>
      <c r="K2100" s="59"/>
      <c r="L2100" s="59"/>
      <c r="M2100" s="59"/>
      <c r="N2100" s="59"/>
      <c r="O2100" s="59"/>
    </row>
    <row r="2101" ht="15.75" customHeight="1">
      <c r="A2101" s="208"/>
      <c r="B2101" s="208"/>
      <c r="C2101" s="209"/>
      <c r="D2101" s="210"/>
      <c r="E2101" s="208"/>
      <c r="F2101" s="210"/>
      <c r="G2101" s="59"/>
      <c r="H2101" s="59"/>
      <c r="I2101" s="59"/>
      <c r="J2101" s="59"/>
      <c r="K2101" s="59"/>
      <c r="L2101" s="59"/>
      <c r="M2101" s="59"/>
      <c r="N2101" s="59"/>
      <c r="O2101" s="59"/>
    </row>
    <row r="2102" ht="15.75" customHeight="1">
      <c r="A2102" s="208"/>
      <c r="B2102" s="208"/>
      <c r="C2102" s="209"/>
      <c r="D2102" s="210"/>
      <c r="E2102" s="208"/>
      <c r="F2102" s="210"/>
      <c r="G2102" s="59"/>
      <c r="H2102" s="59"/>
      <c r="I2102" s="59"/>
      <c r="J2102" s="59"/>
      <c r="K2102" s="59"/>
      <c r="L2102" s="59"/>
      <c r="M2102" s="59"/>
      <c r="N2102" s="59"/>
      <c r="O2102" s="59"/>
    </row>
    <row r="2103" ht="15.75" customHeight="1">
      <c r="A2103" s="208"/>
      <c r="B2103" s="208"/>
      <c r="C2103" s="209"/>
      <c r="D2103" s="210"/>
      <c r="E2103" s="208"/>
      <c r="F2103" s="210"/>
      <c r="G2103" s="59"/>
      <c r="H2103" s="59"/>
      <c r="I2103" s="59"/>
      <c r="J2103" s="59"/>
      <c r="K2103" s="59"/>
      <c r="L2103" s="59"/>
      <c r="M2103" s="59"/>
      <c r="N2103" s="59"/>
      <c r="O2103" s="59"/>
    </row>
    <row r="2104" ht="15.75" customHeight="1">
      <c r="A2104" s="208"/>
      <c r="B2104" s="208"/>
      <c r="C2104" s="209"/>
      <c r="D2104" s="210"/>
      <c r="E2104" s="208"/>
      <c r="F2104" s="210"/>
      <c r="G2104" s="59"/>
      <c r="H2104" s="59"/>
      <c r="I2104" s="59"/>
      <c r="J2104" s="59"/>
      <c r="K2104" s="59"/>
      <c r="L2104" s="59"/>
      <c r="M2104" s="59"/>
      <c r="N2104" s="59"/>
      <c r="O2104" s="59"/>
    </row>
    <row r="2105" ht="15.75" customHeight="1">
      <c r="A2105" s="208"/>
      <c r="B2105" s="208"/>
      <c r="C2105" s="209"/>
      <c r="D2105" s="210"/>
      <c r="E2105" s="208"/>
      <c r="F2105" s="210"/>
      <c r="G2105" s="59"/>
      <c r="H2105" s="59"/>
      <c r="I2105" s="59"/>
      <c r="J2105" s="59"/>
      <c r="K2105" s="59"/>
      <c r="L2105" s="59"/>
      <c r="M2105" s="59"/>
      <c r="N2105" s="59"/>
      <c r="O2105" s="59"/>
    </row>
    <row r="2106" ht="15.75" customHeight="1">
      <c r="A2106" s="208"/>
      <c r="B2106" s="208"/>
      <c r="C2106" s="209"/>
      <c r="D2106" s="210"/>
      <c r="E2106" s="208"/>
      <c r="F2106" s="210"/>
      <c r="G2106" s="59"/>
      <c r="H2106" s="59"/>
      <c r="I2106" s="59"/>
      <c r="J2106" s="59"/>
      <c r="K2106" s="59"/>
      <c r="L2106" s="59"/>
      <c r="M2106" s="59"/>
      <c r="N2106" s="59"/>
      <c r="O2106" s="59"/>
    </row>
    <row r="2107" ht="15.75" customHeight="1">
      <c r="A2107" s="208"/>
      <c r="B2107" s="208"/>
      <c r="C2107" s="209"/>
      <c r="D2107" s="210"/>
      <c r="E2107" s="208"/>
      <c r="F2107" s="210"/>
      <c r="G2107" s="59"/>
      <c r="H2107" s="59"/>
      <c r="I2107" s="59"/>
      <c r="J2107" s="59"/>
      <c r="K2107" s="59"/>
      <c r="L2107" s="59"/>
      <c r="M2107" s="59"/>
      <c r="N2107" s="59"/>
      <c r="O2107" s="59"/>
    </row>
    <row r="2108" ht="15.75" customHeight="1">
      <c r="A2108" s="208"/>
      <c r="B2108" s="208"/>
      <c r="C2108" s="209"/>
      <c r="D2108" s="210"/>
      <c r="E2108" s="208"/>
      <c r="F2108" s="210"/>
      <c r="G2108" s="59"/>
      <c r="H2108" s="59"/>
      <c r="I2108" s="59"/>
      <c r="J2108" s="59"/>
      <c r="K2108" s="59"/>
      <c r="L2108" s="59"/>
      <c r="M2108" s="59"/>
      <c r="N2108" s="59"/>
      <c r="O2108" s="59"/>
    </row>
    <row r="2109" ht="15.75" customHeight="1">
      <c r="A2109" s="208"/>
      <c r="B2109" s="208"/>
      <c r="C2109" s="209"/>
      <c r="D2109" s="210"/>
      <c r="E2109" s="208"/>
      <c r="F2109" s="210"/>
      <c r="G2109" s="59"/>
      <c r="H2109" s="59"/>
      <c r="I2109" s="59"/>
      <c r="J2109" s="59"/>
      <c r="K2109" s="59"/>
      <c r="L2109" s="59"/>
      <c r="M2109" s="59"/>
      <c r="N2109" s="59"/>
      <c r="O2109" s="59"/>
    </row>
    <row r="2110" ht="15.75" customHeight="1">
      <c r="A2110" s="208"/>
      <c r="B2110" s="208"/>
      <c r="C2110" s="209"/>
      <c r="D2110" s="210"/>
      <c r="E2110" s="208"/>
      <c r="F2110" s="210"/>
      <c r="G2110" s="59"/>
      <c r="H2110" s="59"/>
      <c r="I2110" s="59"/>
      <c r="J2110" s="59"/>
      <c r="K2110" s="59"/>
      <c r="L2110" s="59"/>
      <c r="M2110" s="59"/>
      <c r="N2110" s="59"/>
      <c r="O2110" s="59"/>
    </row>
    <row r="2111" ht="15.75" customHeight="1">
      <c r="A2111" s="208"/>
      <c r="B2111" s="208"/>
      <c r="C2111" s="209"/>
      <c r="D2111" s="210"/>
      <c r="E2111" s="208"/>
      <c r="F2111" s="210"/>
      <c r="G2111" s="59"/>
      <c r="H2111" s="59"/>
      <c r="I2111" s="59"/>
      <c r="J2111" s="59"/>
      <c r="K2111" s="59"/>
      <c r="L2111" s="59"/>
      <c r="M2111" s="59"/>
      <c r="N2111" s="59"/>
      <c r="O2111" s="59"/>
    </row>
    <row r="2112" ht="15.75" customHeight="1">
      <c r="A2112" s="208"/>
      <c r="B2112" s="208"/>
      <c r="C2112" s="209"/>
      <c r="D2112" s="210"/>
      <c r="E2112" s="208"/>
      <c r="F2112" s="210"/>
      <c r="G2112" s="59"/>
      <c r="H2112" s="59"/>
      <c r="I2112" s="59"/>
      <c r="J2112" s="59"/>
      <c r="K2112" s="59"/>
      <c r="L2112" s="59"/>
      <c r="M2112" s="59"/>
      <c r="N2112" s="59"/>
      <c r="O2112" s="59"/>
    </row>
    <row r="2113" ht="15.75" customHeight="1">
      <c r="A2113" s="208"/>
      <c r="B2113" s="208"/>
      <c r="C2113" s="209"/>
      <c r="D2113" s="210"/>
      <c r="E2113" s="208"/>
      <c r="F2113" s="210"/>
      <c r="G2113" s="59"/>
      <c r="H2113" s="59"/>
      <c r="I2113" s="59"/>
      <c r="J2113" s="59"/>
      <c r="K2113" s="59"/>
      <c r="L2113" s="59"/>
      <c r="M2113" s="59"/>
      <c r="N2113" s="59"/>
      <c r="O2113" s="59"/>
    </row>
    <row r="2114" ht="15.75" customHeight="1">
      <c r="A2114" s="208"/>
      <c r="B2114" s="208"/>
      <c r="C2114" s="209"/>
      <c r="D2114" s="210"/>
      <c r="E2114" s="208"/>
      <c r="F2114" s="210"/>
      <c r="G2114" s="59"/>
      <c r="H2114" s="59"/>
      <c r="I2114" s="59"/>
      <c r="J2114" s="59"/>
      <c r="K2114" s="59"/>
      <c r="L2114" s="59"/>
      <c r="M2114" s="59"/>
      <c r="N2114" s="59"/>
      <c r="O2114" s="59"/>
    </row>
    <row r="2115" ht="15.75" customHeight="1">
      <c r="A2115" s="208"/>
      <c r="B2115" s="208"/>
      <c r="C2115" s="209"/>
      <c r="D2115" s="210"/>
      <c r="E2115" s="208"/>
      <c r="F2115" s="210"/>
      <c r="G2115" s="59"/>
      <c r="H2115" s="59"/>
      <c r="I2115" s="59"/>
      <c r="J2115" s="59"/>
      <c r="K2115" s="59"/>
      <c r="L2115" s="59"/>
      <c r="M2115" s="59"/>
      <c r="N2115" s="59"/>
      <c r="O2115" s="59"/>
    </row>
    <row r="2116" ht="15.75" customHeight="1">
      <c r="A2116" s="208"/>
      <c r="B2116" s="208"/>
      <c r="C2116" s="209"/>
      <c r="D2116" s="210"/>
      <c r="E2116" s="208"/>
      <c r="F2116" s="210"/>
      <c r="G2116" s="59"/>
      <c r="H2116" s="59"/>
      <c r="I2116" s="59"/>
      <c r="J2116" s="59"/>
      <c r="K2116" s="59"/>
      <c r="L2116" s="59"/>
      <c r="M2116" s="59"/>
      <c r="N2116" s="59"/>
      <c r="O2116" s="59"/>
    </row>
    <row r="2117" ht="15.75" customHeight="1">
      <c r="A2117" s="208"/>
      <c r="B2117" s="208"/>
      <c r="C2117" s="209"/>
      <c r="D2117" s="210"/>
      <c r="E2117" s="208"/>
      <c r="F2117" s="210"/>
      <c r="G2117" s="59"/>
      <c r="H2117" s="59"/>
      <c r="I2117" s="59"/>
      <c r="J2117" s="59"/>
      <c r="K2117" s="59"/>
      <c r="L2117" s="59"/>
      <c r="M2117" s="59"/>
      <c r="N2117" s="59"/>
      <c r="O2117" s="59"/>
    </row>
    <row r="2118" ht="15.75" customHeight="1">
      <c r="A2118" s="208"/>
      <c r="B2118" s="208"/>
      <c r="C2118" s="209"/>
      <c r="D2118" s="210"/>
      <c r="E2118" s="208"/>
      <c r="F2118" s="210"/>
      <c r="G2118" s="59"/>
      <c r="H2118" s="59"/>
      <c r="I2118" s="59"/>
      <c r="J2118" s="59"/>
      <c r="K2118" s="59"/>
      <c r="L2118" s="59"/>
      <c r="M2118" s="59"/>
      <c r="N2118" s="59"/>
      <c r="O2118" s="59"/>
    </row>
    <row r="2119" ht="15.75" customHeight="1">
      <c r="A2119" s="208"/>
      <c r="B2119" s="208"/>
      <c r="C2119" s="209"/>
      <c r="D2119" s="210"/>
      <c r="E2119" s="208"/>
      <c r="F2119" s="210"/>
      <c r="G2119" s="59"/>
      <c r="H2119" s="59"/>
      <c r="I2119" s="59"/>
      <c r="J2119" s="59"/>
      <c r="K2119" s="59"/>
      <c r="L2119" s="59"/>
      <c r="M2119" s="59"/>
      <c r="N2119" s="59"/>
      <c r="O2119" s="59"/>
    </row>
    <row r="2120" ht="15.75" customHeight="1">
      <c r="A2120" s="208"/>
      <c r="B2120" s="208"/>
      <c r="C2120" s="209"/>
      <c r="D2120" s="210"/>
      <c r="E2120" s="208"/>
      <c r="F2120" s="210"/>
      <c r="G2120" s="59"/>
      <c r="H2120" s="59"/>
      <c r="I2120" s="59"/>
      <c r="J2120" s="59"/>
      <c r="K2120" s="59"/>
      <c r="L2120" s="59"/>
      <c r="M2120" s="59"/>
      <c r="N2120" s="59"/>
      <c r="O2120" s="59"/>
    </row>
    <row r="2121" ht="15.75" customHeight="1">
      <c r="A2121" s="208"/>
      <c r="B2121" s="208"/>
      <c r="C2121" s="209"/>
      <c r="D2121" s="210"/>
      <c r="E2121" s="208"/>
      <c r="F2121" s="210"/>
      <c r="G2121" s="59"/>
      <c r="H2121" s="59"/>
      <c r="I2121" s="59"/>
      <c r="J2121" s="59"/>
      <c r="K2121" s="59"/>
      <c r="L2121" s="59"/>
      <c r="M2121" s="59"/>
      <c r="N2121" s="59"/>
      <c r="O2121" s="59"/>
    </row>
    <row r="2122" ht="15.75" customHeight="1">
      <c r="A2122" s="208"/>
      <c r="B2122" s="208"/>
      <c r="C2122" s="209"/>
      <c r="D2122" s="210"/>
      <c r="E2122" s="208"/>
      <c r="F2122" s="210"/>
      <c r="G2122" s="59"/>
      <c r="H2122" s="59"/>
      <c r="I2122" s="59"/>
      <c r="J2122" s="59"/>
      <c r="K2122" s="59"/>
      <c r="L2122" s="59"/>
      <c r="M2122" s="59"/>
      <c r="N2122" s="59"/>
      <c r="O2122" s="59"/>
    </row>
    <row r="2123" ht="15.75" customHeight="1">
      <c r="A2123" s="208"/>
      <c r="B2123" s="208"/>
      <c r="C2123" s="209"/>
      <c r="D2123" s="210"/>
      <c r="E2123" s="208"/>
      <c r="F2123" s="210"/>
      <c r="G2123" s="59"/>
      <c r="H2123" s="59"/>
      <c r="I2123" s="59"/>
      <c r="J2123" s="59"/>
      <c r="K2123" s="59"/>
      <c r="L2123" s="59"/>
      <c r="M2123" s="59"/>
      <c r="N2123" s="59"/>
      <c r="O2123" s="59"/>
    </row>
    <row r="2124" ht="15.75" customHeight="1">
      <c r="A2124" s="208"/>
      <c r="B2124" s="208"/>
      <c r="C2124" s="209"/>
      <c r="D2124" s="210"/>
      <c r="E2124" s="208"/>
      <c r="F2124" s="210"/>
      <c r="G2124" s="59"/>
      <c r="H2124" s="59"/>
      <c r="I2124" s="59"/>
      <c r="J2124" s="59"/>
      <c r="K2124" s="59"/>
      <c r="L2124" s="59"/>
      <c r="M2124" s="59"/>
      <c r="N2124" s="59"/>
      <c r="O2124" s="59"/>
    </row>
    <row r="2125" ht="15.75" customHeight="1">
      <c r="A2125" s="208"/>
      <c r="B2125" s="208"/>
      <c r="C2125" s="209"/>
      <c r="D2125" s="210"/>
      <c r="E2125" s="208"/>
      <c r="F2125" s="210"/>
      <c r="G2125" s="59"/>
      <c r="H2125" s="59"/>
      <c r="I2125" s="59"/>
      <c r="J2125" s="59"/>
      <c r="K2125" s="59"/>
      <c r="L2125" s="59"/>
      <c r="M2125" s="59"/>
      <c r="N2125" s="59"/>
      <c r="O2125" s="59"/>
    </row>
    <row r="2126" ht="15.75" customHeight="1">
      <c r="A2126" s="208"/>
      <c r="B2126" s="208"/>
      <c r="C2126" s="209"/>
      <c r="D2126" s="210"/>
      <c r="E2126" s="208"/>
      <c r="F2126" s="210"/>
      <c r="G2126" s="59"/>
      <c r="H2126" s="59"/>
      <c r="I2126" s="59"/>
      <c r="J2126" s="59"/>
      <c r="K2126" s="59"/>
      <c r="L2126" s="59"/>
      <c r="M2126" s="59"/>
      <c r="N2126" s="59"/>
      <c r="O2126" s="59"/>
    </row>
    <row r="2127" ht="15.75" customHeight="1">
      <c r="A2127" s="208"/>
      <c r="B2127" s="208"/>
      <c r="C2127" s="209"/>
      <c r="D2127" s="210"/>
      <c r="E2127" s="208"/>
      <c r="F2127" s="210"/>
      <c r="G2127" s="59"/>
      <c r="H2127" s="59"/>
      <c r="I2127" s="59"/>
      <c r="J2127" s="59"/>
      <c r="K2127" s="59"/>
      <c r="L2127" s="59"/>
      <c r="M2127" s="59"/>
      <c r="N2127" s="59"/>
      <c r="O2127" s="59"/>
    </row>
    <row r="2128" ht="15.75" customHeight="1">
      <c r="A2128" s="208"/>
      <c r="B2128" s="208"/>
      <c r="C2128" s="209"/>
      <c r="D2128" s="210"/>
      <c r="E2128" s="208"/>
      <c r="F2128" s="210"/>
      <c r="G2128" s="59"/>
      <c r="H2128" s="59"/>
      <c r="I2128" s="59"/>
      <c r="J2128" s="59"/>
      <c r="K2128" s="59"/>
      <c r="L2128" s="59"/>
      <c r="M2128" s="59"/>
      <c r="N2128" s="59"/>
      <c r="O2128" s="59"/>
    </row>
    <row r="2129" ht="15.75" customHeight="1">
      <c r="A2129" s="208"/>
      <c r="B2129" s="208"/>
      <c r="C2129" s="209"/>
      <c r="D2129" s="210"/>
      <c r="E2129" s="208"/>
      <c r="F2129" s="210"/>
      <c r="G2129" s="59"/>
      <c r="H2129" s="59"/>
      <c r="I2129" s="59"/>
      <c r="J2129" s="59"/>
      <c r="K2129" s="59"/>
      <c r="L2129" s="59"/>
      <c r="M2129" s="59"/>
      <c r="N2129" s="59"/>
      <c r="O2129" s="59"/>
    </row>
    <row r="2130" ht="15.75" customHeight="1">
      <c r="A2130" s="208"/>
      <c r="B2130" s="208"/>
      <c r="C2130" s="209"/>
      <c r="D2130" s="210"/>
      <c r="E2130" s="208"/>
      <c r="F2130" s="210"/>
      <c r="G2130" s="59"/>
      <c r="H2130" s="59"/>
      <c r="I2130" s="59"/>
      <c r="J2130" s="59"/>
      <c r="K2130" s="59"/>
      <c r="L2130" s="59"/>
      <c r="M2130" s="59"/>
      <c r="N2130" s="59"/>
      <c r="O2130" s="59"/>
    </row>
    <row r="2131" ht="15.75" customHeight="1">
      <c r="A2131" s="208"/>
      <c r="B2131" s="208"/>
      <c r="C2131" s="209"/>
      <c r="D2131" s="210"/>
      <c r="E2131" s="208"/>
      <c r="F2131" s="210"/>
      <c r="G2131" s="59"/>
      <c r="H2131" s="59"/>
      <c r="I2131" s="59"/>
      <c r="J2131" s="59"/>
      <c r="K2131" s="59"/>
      <c r="L2131" s="59"/>
      <c r="M2131" s="59"/>
      <c r="N2131" s="59"/>
      <c r="O2131" s="59"/>
    </row>
    <row r="2132" ht="15.75" customHeight="1">
      <c r="A2132" s="208"/>
      <c r="B2132" s="208"/>
      <c r="C2132" s="209"/>
      <c r="D2132" s="210"/>
      <c r="E2132" s="208"/>
      <c r="F2132" s="210"/>
      <c r="G2132" s="59"/>
      <c r="H2132" s="59"/>
      <c r="I2132" s="59"/>
      <c r="J2132" s="59"/>
      <c r="K2132" s="59"/>
      <c r="L2132" s="59"/>
      <c r="M2132" s="59"/>
      <c r="N2132" s="59"/>
      <c r="O2132" s="59"/>
    </row>
    <row r="2133" ht="15.75" customHeight="1">
      <c r="A2133" s="208"/>
      <c r="B2133" s="208"/>
      <c r="C2133" s="209"/>
      <c r="D2133" s="210"/>
      <c r="E2133" s="208"/>
      <c r="F2133" s="210"/>
      <c r="G2133" s="59"/>
      <c r="H2133" s="59"/>
      <c r="I2133" s="59"/>
      <c r="J2133" s="59"/>
      <c r="K2133" s="59"/>
      <c r="L2133" s="59"/>
      <c r="M2133" s="59"/>
      <c r="N2133" s="59"/>
      <c r="O2133" s="59"/>
    </row>
    <row r="2134" ht="15.75" customHeight="1">
      <c r="A2134" s="208"/>
      <c r="B2134" s="208"/>
      <c r="C2134" s="209"/>
      <c r="D2134" s="210"/>
      <c r="E2134" s="208"/>
      <c r="F2134" s="210"/>
      <c r="G2134" s="59"/>
      <c r="H2134" s="59"/>
      <c r="I2134" s="59"/>
      <c r="J2134" s="59"/>
      <c r="K2134" s="59"/>
      <c r="L2134" s="59"/>
      <c r="M2134" s="59"/>
      <c r="N2134" s="59"/>
      <c r="O2134" s="59"/>
    </row>
    <row r="2135" ht="15.75" customHeight="1">
      <c r="A2135" s="208"/>
      <c r="B2135" s="208"/>
      <c r="C2135" s="209"/>
      <c r="D2135" s="210"/>
      <c r="E2135" s="208"/>
      <c r="F2135" s="210"/>
      <c r="G2135" s="59"/>
      <c r="H2135" s="59"/>
      <c r="I2135" s="59"/>
      <c r="J2135" s="59"/>
      <c r="K2135" s="59"/>
      <c r="L2135" s="59"/>
      <c r="M2135" s="59"/>
      <c r="N2135" s="59"/>
      <c r="O2135" s="59"/>
    </row>
    <row r="2136" ht="15.75" customHeight="1">
      <c r="A2136" s="208"/>
      <c r="B2136" s="208"/>
      <c r="C2136" s="209"/>
      <c r="D2136" s="210"/>
      <c r="E2136" s="208"/>
      <c r="F2136" s="210"/>
      <c r="G2136" s="59"/>
      <c r="H2136" s="59"/>
      <c r="I2136" s="59"/>
      <c r="J2136" s="59"/>
      <c r="K2136" s="59"/>
      <c r="L2136" s="59"/>
      <c r="M2136" s="59"/>
      <c r="N2136" s="59"/>
      <c r="O2136" s="59"/>
    </row>
    <row r="2137" ht="15.75" customHeight="1">
      <c r="A2137" s="208"/>
      <c r="B2137" s="208"/>
      <c r="C2137" s="209"/>
      <c r="D2137" s="210"/>
      <c r="E2137" s="208"/>
      <c r="F2137" s="210"/>
      <c r="G2137" s="59"/>
      <c r="H2137" s="59"/>
      <c r="I2137" s="59"/>
      <c r="J2137" s="59"/>
      <c r="K2137" s="59"/>
      <c r="L2137" s="59"/>
      <c r="M2137" s="59"/>
      <c r="N2137" s="59"/>
      <c r="O2137" s="59"/>
    </row>
    <row r="2138" ht="15.75" customHeight="1">
      <c r="A2138" s="208"/>
      <c r="B2138" s="208"/>
      <c r="C2138" s="209"/>
      <c r="D2138" s="210"/>
      <c r="E2138" s="208"/>
      <c r="F2138" s="210"/>
      <c r="G2138" s="59"/>
      <c r="H2138" s="59"/>
      <c r="I2138" s="59"/>
      <c r="J2138" s="59"/>
      <c r="K2138" s="59"/>
      <c r="L2138" s="59"/>
      <c r="M2138" s="59"/>
      <c r="N2138" s="59"/>
      <c r="O2138" s="59"/>
    </row>
    <row r="2139" ht="15.75" customHeight="1">
      <c r="A2139" s="208"/>
      <c r="B2139" s="208"/>
      <c r="C2139" s="209"/>
      <c r="D2139" s="210"/>
      <c r="E2139" s="208"/>
      <c r="F2139" s="210"/>
      <c r="G2139" s="59"/>
      <c r="H2139" s="59"/>
      <c r="I2139" s="59"/>
      <c r="J2139" s="59"/>
      <c r="K2139" s="59"/>
      <c r="L2139" s="59"/>
      <c r="M2139" s="59"/>
      <c r="N2139" s="59"/>
      <c r="O2139" s="59"/>
    </row>
    <row r="2140" ht="15.75" customHeight="1">
      <c r="A2140" s="208"/>
      <c r="B2140" s="208"/>
      <c r="C2140" s="209"/>
      <c r="D2140" s="210"/>
      <c r="E2140" s="208"/>
      <c r="F2140" s="210"/>
      <c r="G2140" s="59"/>
      <c r="H2140" s="59"/>
      <c r="I2140" s="59"/>
      <c r="J2140" s="59"/>
      <c r="K2140" s="59"/>
      <c r="L2140" s="59"/>
      <c r="M2140" s="59"/>
      <c r="N2140" s="59"/>
      <c r="O2140" s="59"/>
    </row>
    <row r="2141" ht="15.75" customHeight="1">
      <c r="A2141" s="208"/>
      <c r="B2141" s="208"/>
      <c r="C2141" s="209"/>
      <c r="D2141" s="210"/>
      <c r="E2141" s="208"/>
      <c r="F2141" s="210"/>
      <c r="G2141" s="59"/>
      <c r="H2141" s="59"/>
      <c r="I2141" s="59"/>
      <c r="J2141" s="59"/>
      <c r="K2141" s="59"/>
      <c r="L2141" s="59"/>
      <c r="M2141" s="59"/>
      <c r="N2141" s="59"/>
      <c r="O2141" s="59"/>
    </row>
    <row r="2142" ht="15.75" customHeight="1">
      <c r="A2142" s="208"/>
      <c r="B2142" s="208"/>
      <c r="C2142" s="209"/>
      <c r="D2142" s="210"/>
      <c r="E2142" s="208"/>
      <c r="F2142" s="210"/>
      <c r="G2142" s="59"/>
      <c r="H2142" s="59"/>
      <c r="I2142" s="59"/>
      <c r="J2142" s="59"/>
      <c r="K2142" s="59"/>
      <c r="L2142" s="59"/>
      <c r="M2142" s="59"/>
      <c r="N2142" s="59"/>
      <c r="O2142" s="59"/>
    </row>
    <row r="2143" ht="15.75" customHeight="1">
      <c r="A2143" s="208"/>
      <c r="B2143" s="208"/>
      <c r="C2143" s="209"/>
      <c r="D2143" s="210"/>
      <c r="E2143" s="208"/>
      <c r="F2143" s="210"/>
      <c r="G2143" s="59"/>
      <c r="H2143" s="59"/>
      <c r="I2143" s="59"/>
      <c r="J2143" s="59"/>
      <c r="K2143" s="59"/>
      <c r="L2143" s="59"/>
      <c r="M2143" s="59"/>
      <c r="N2143" s="59"/>
      <c r="O2143" s="59"/>
    </row>
    <row r="2144" ht="15.75" customHeight="1">
      <c r="A2144" s="208"/>
      <c r="B2144" s="208"/>
      <c r="C2144" s="209"/>
      <c r="D2144" s="210"/>
      <c r="E2144" s="208"/>
      <c r="F2144" s="210"/>
      <c r="G2144" s="59"/>
      <c r="H2144" s="59"/>
      <c r="I2144" s="59"/>
      <c r="J2144" s="59"/>
      <c r="K2144" s="59"/>
      <c r="L2144" s="59"/>
      <c r="M2144" s="59"/>
      <c r="N2144" s="59"/>
      <c r="O2144" s="59"/>
    </row>
    <row r="2145" ht="15.75" customHeight="1">
      <c r="A2145" s="208"/>
      <c r="B2145" s="208"/>
      <c r="C2145" s="209"/>
      <c r="D2145" s="210"/>
      <c r="E2145" s="208"/>
      <c r="F2145" s="210"/>
      <c r="G2145" s="59"/>
      <c r="H2145" s="59"/>
      <c r="I2145" s="59"/>
      <c r="J2145" s="59"/>
      <c r="K2145" s="59"/>
      <c r="L2145" s="59"/>
      <c r="M2145" s="59"/>
      <c r="N2145" s="59"/>
      <c r="O2145" s="59"/>
    </row>
    <row r="2146" ht="15.75" customHeight="1">
      <c r="A2146" s="208"/>
      <c r="B2146" s="208"/>
      <c r="C2146" s="209"/>
      <c r="D2146" s="210"/>
      <c r="E2146" s="208"/>
      <c r="F2146" s="210"/>
      <c r="G2146" s="59"/>
      <c r="H2146" s="59"/>
      <c r="I2146" s="59"/>
      <c r="J2146" s="59"/>
      <c r="K2146" s="59"/>
      <c r="L2146" s="59"/>
      <c r="M2146" s="59"/>
      <c r="N2146" s="59"/>
      <c r="O2146" s="59"/>
    </row>
    <row r="2147" ht="15.75" customHeight="1">
      <c r="A2147" s="208"/>
      <c r="B2147" s="208"/>
      <c r="C2147" s="209"/>
      <c r="D2147" s="210"/>
      <c r="E2147" s="208"/>
      <c r="F2147" s="210"/>
      <c r="G2147" s="59"/>
      <c r="H2147" s="59"/>
      <c r="I2147" s="59"/>
      <c r="J2147" s="59"/>
      <c r="K2147" s="59"/>
      <c r="L2147" s="59"/>
      <c r="M2147" s="59"/>
      <c r="N2147" s="59"/>
      <c r="O2147" s="59"/>
    </row>
    <row r="2148" ht="15.75" customHeight="1">
      <c r="A2148" s="208"/>
      <c r="B2148" s="208"/>
      <c r="C2148" s="209"/>
      <c r="D2148" s="210"/>
      <c r="E2148" s="208"/>
      <c r="F2148" s="210"/>
      <c r="G2148" s="59"/>
      <c r="H2148" s="59"/>
      <c r="I2148" s="59"/>
      <c r="J2148" s="59"/>
      <c r="K2148" s="59"/>
      <c r="L2148" s="59"/>
      <c r="M2148" s="59"/>
      <c r="N2148" s="59"/>
      <c r="O2148" s="59"/>
    </row>
    <row r="2149" ht="15.75" customHeight="1">
      <c r="A2149" s="208"/>
      <c r="B2149" s="208"/>
      <c r="C2149" s="209"/>
      <c r="D2149" s="210"/>
      <c r="E2149" s="208"/>
      <c r="F2149" s="210"/>
      <c r="G2149" s="59"/>
      <c r="H2149" s="59"/>
      <c r="I2149" s="59"/>
      <c r="J2149" s="59"/>
      <c r="K2149" s="59"/>
      <c r="L2149" s="59"/>
      <c r="M2149" s="59"/>
      <c r="N2149" s="59"/>
      <c r="O2149" s="59"/>
    </row>
    <row r="2150" ht="15.75" customHeight="1">
      <c r="A2150" s="208"/>
      <c r="B2150" s="208"/>
      <c r="C2150" s="209"/>
      <c r="D2150" s="210"/>
      <c r="E2150" s="208"/>
      <c r="F2150" s="210"/>
      <c r="G2150" s="59"/>
      <c r="H2150" s="59"/>
      <c r="I2150" s="59"/>
      <c r="J2150" s="59"/>
      <c r="K2150" s="59"/>
      <c r="L2150" s="59"/>
      <c r="M2150" s="59"/>
      <c r="N2150" s="59"/>
      <c r="O2150" s="59"/>
    </row>
    <row r="2151" ht="15.75" customHeight="1">
      <c r="A2151" s="208"/>
      <c r="B2151" s="208"/>
      <c r="C2151" s="209"/>
      <c r="D2151" s="210"/>
      <c r="E2151" s="208"/>
      <c r="F2151" s="210"/>
      <c r="G2151" s="59"/>
      <c r="H2151" s="59"/>
      <c r="I2151" s="59"/>
      <c r="J2151" s="59"/>
      <c r="K2151" s="59"/>
      <c r="L2151" s="59"/>
      <c r="M2151" s="59"/>
      <c r="N2151" s="59"/>
      <c r="O2151" s="59"/>
    </row>
    <row r="2152" ht="15.75" customHeight="1">
      <c r="A2152" s="208"/>
      <c r="B2152" s="208"/>
      <c r="C2152" s="209"/>
      <c r="D2152" s="210"/>
      <c r="E2152" s="208"/>
      <c r="F2152" s="210"/>
      <c r="G2152" s="59"/>
      <c r="H2152" s="59"/>
      <c r="I2152" s="59"/>
      <c r="J2152" s="59"/>
      <c r="K2152" s="59"/>
      <c r="L2152" s="59"/>
      <c r="M2152" s="59"/>
      <c r="N2152" s="59"/>
      <c r="O2152" s="59"/>
    </row>
    <row r="2153" ht="15.75" customHeight="1">
      <c r="A2153" s="208"/>
      <c r="B2153" s="208"/>
      <c r="C2153" s="209"/>
      <c r="D2153" s="210"/>
      <c r="E2153" s="208"/>
      <c r="F2153" s="210"/>
      <c r="G2153" s="59"/>
      <c r="H2153" s="59"/>
      <c r="I2153" s="59"/>
      <c r="J2153" s="59"/>
      <c r="K2153" s="59"/>
      <c r="L2153" s="59"/>
      <c r="M2153" s="59"/>
      <c r="N2153" s="59"/>
      <c r="O2153" s="59"/>
    </row>
    <row r="2154" ht="15.75" customHeight="1">
      <c r="A2154" s="208"/>
      <c r="B2154" s="208"/>
      <c r="C2154" s="209"/>
      <c r="D2154" s="210"/>
      <c r="E2154" s="208"/>
      <c r="F2154" s="210"/>
      <c r="G2154" s="59"/>
      <c r="H2154" s="59"/>
      <c r="I2154" s="59"/>
      <c r="J2154" s="59"/>
      <c r="K2154" s="59"/>
      <c r="L2154" s="59"/>
      <c r="M2154" s="59"/>
      <c r="N2154" s="59"/>
      <c r="O2154" s="59"/>
    </row>
    <row r="2155" ht="15.75" customHeight="1">
      <c r="A2155" s="208"/>
      <c r="B2155" s="208"/>
      <c r="C2155" s="209"/>
      <c r="D2155" s="210"/>
      <c r="E2155" s="208"/>
      <c r="F2155" s="210"/>
      <c r="G2155" s="59"/>
      <c r="H2155" s="59"/>
      <c r="I2155" s="59"/>
      <c r="J2155" s="59"/>
      <c r="K2155" s="59"/>
      <c r="L2155" s="59"/>
      <c r="M2155" s="59"/>
      <c r="N2155" s="59"/>
      <c r="O2155" s="59"/>
    </row>
    <row r="2156" ht="15.75" customHeight="1">
      <c r="A2156" s="208"/>
      <c r="B2156" s="208"/>
      <c r="C2156" s="209"/>
      <c r="D2156" s="210"/>
      <c r="E2156" s="208"/>
      <c r="F2156" s="210"/>
      <c r="G2156" s="59"/>
      <c r="H2156" s="59"/>
      <c r="I2156" s="59"/>
      <c r="J2156" s="59"/>
      <c r="K2156" s="59"/>
      <c r="L2156" s="59"/>
      <c r="M2156" s="59"/>
      <c r="N2156" s="59"/>
      <c r="O2156" s="59"/>
    </row>
    <row r="2157" ht="15.75" customHeight="1">
      <c r="A2157" s="208"/>
      <c r="B2157" s="208"/>
      <c r="C2157" s="209"/>
      <c r="D2157" s="210"/>
      <c r="E2157" s="208"/>
      <c r="F2157" s="210"/>
      <c r="G2157" s="59"/>
      <c r="H2157" s="59"/>
      <c r="I2157" s="59"/>
      <c r="J2157" s="59"/>
      <c r="K2157" s="59"/>
      <c r="L2157" s="59"/>
      <c r="M2157" s="59"/>
      <c r="N2157" s="59"/>
      <c r="O2157" s="59"/>
    </row>
    <row r="2158" ht="15.75" customHeight="1">
      <c r="A2158" s="208"/>
      <c r="B2158" s="208"/>
      <c r="C2158" s="209"/>
      <c r="D2158" s="210"/>
      <c r="E2158" s="208"/>
      <c r="F2158" s="210"/>
      <c r="G2158" s="59"/>
      <c r="H2158" s="59"/>
      <c r="I2158" s="59"/>
      <c r="J2158" s="59"/>
      <c r="K2158" s="59"/>
      <c r="L2158" s="59"/>
      <c r="M2158" s="59"/>
      <c r="N2158" s="59"/>
      <c r="O2158" s="59"/>
    </row>
    <row r="2159" ht="15.75" customHeight="1">
      <c r="A2159" s="208"/>
      <c r="B2159" s="208"/>
      <c r="C2159" s="209"/>
      <c r="D2159" s="210"/>
      <c r="E2159" s="208"/>
      <c r="F2159" s="210"/>
      <c r="G2159" s="59"/>
      <c r="H2159" s="59"/>
      <c r="I2159" s="59"/>
      <c r="J2159" s="59"/>
      <c r="K2159" s="59"/>
      <c r="L2159" s="59"/>
      <c r="M2159" s="59"/>
      <c r="N2159" s="59"/>
      <c r="O2159" s="59"/>
    </row>
    <row r="2160" ht="15.75" customHeight="1">
      <c r="A2160" s="208"/>
      <c r="B2160" s="208"/>
      <c r="C2160" s="209"/>
      <c r="D2160" s="210"/>
      <c r="E2160" s="208"/>
      <c r="F2160" s="210"/>
      <c r="G2160" s="59"/>
      <c r="H2160" s="59"/>
      <c r="I2160" s="59"/>
      <c r="J2160" s="59"/>
      <c r="K2160" s="59"/>
      <c r="L2160" s="59"/>
      <c r="M2160" s="59"/>
      <c r="N2160" s="59"/>
      <c r="O2160" s="59"/>
    </row>
    <row r="2161" ht="15.75" customHeight="1">
      <c r="A2161" s="208"/>
      <c r="B2161" s="208"/>
      <c r="C2161" s="209"/>
      <c r="D2161" s="210"/>
      <c r="E2161" s="208"/>
      <c r="F2161" s="210"/>
      <c r="G2161" s="59"/>
      <c r="H2161" s="59"/>
      <c r="I2161" s="59"/>
      <c r="J2161" s="59"/>
      <c r="K2161" s="59"/>
      <c r="L2161" s="59"/>
      <c r="M2161" s="59"/>
      <c r="N2161" s="59"/>
      <c r="O2161" s="59"/>
    </row>
    <row r="2162" ht="15.75" customHeight="1">
      <c r="A2162" s="208"/>
      <c r="B2162" s="208"/>
      <c r="C2162" s="209"/>
      <c r="D2162" s="210"/>
      <c r="E2162" s="208"/>
      <c r="F2162" s="210"/>
      <c r="G2162" s="59"/>
      <c r="H2162" s="59"/>
      <c r="I2162" s="59"/>
      <c r="J2162" s="59"/>
      <c r="K2162" s="59"/>
      <c r="L2162" s="59"/>
      <c r="M2162" s="59"/>
      <c r="N2162" s="59"/>
      <c r="O2162" s="59"/>
    </row>
    <row r="2163" ht="15.75" customHeight="1">
      <c r="A2163" s="208"/>
      <c r="B2163" s="208"/>
      <c r="C2163" s="209"/>
      <c r="D2163" s="210"/>
      <c r="E2163" s="208"/>
      <c r="F2163" s="210"/>
      <c r="G2163" s="59"/>
      <c r="H2163" s="59"/>
      <c r="I2163" s="59"/>
      <c r="J2163" s="59"/>
      <c r="K2163" s="59"/>
      <c r="L2163" s="59"/>
      <c r="M2163" s="59"/>
      <c r="N2163" s="59"/>
      <c r="O2163" s="59"/>
    </row>
    <row r="2164" ht="15.75" customHeight="1">
      <c r="A2164" s="208"/>
      <c r="B2164" s="208"/>
      <c r="C2164" s="209"/>
      <c r="D2164" s="210"/>
      <c r="E2164" s="208"/>
      <c r="F2164" s="210"/>
      <c r="G2164" s="59"/>
      <c r="H2164" s="59"/>
      <c r="I2164" s="59"/>
      <c r="J2164" s="59"/>
      <c r="K2164" s="59"/>
      <c r="L2164" s="59"/>
      <c r="M2164" s="59"/>
      <c r="N2164" s="59"/>
      <c r="O2164" s="59"/>
    </row>
    <row r="2165" ht="15.75" customHeight="1">
      <c r="A2165" s="208"/>
      <c r="B2165" s="208"/>
      <c r="C2165" s="209"/>
      <c r="D2165" s="210"/>
      <c r="E2165" s="208"/>
      <c r="F2165" s="210"/>
      <c r="G2165" s="59"/>
      <c r="H2165" s="59"/>
      <c r="I2165" s="59"/>
      <c r="J2165" s="59"/>
      <c r="K2165" s="59"/>
      <c r="L2165" s="59"/>
      <c r="M2165" s="59"/>
      <c r="N2165" s="59"/>
      <c r="O2165" s="59"/>
    </row>
    <row r="2166" ht="15.75" customHeight="1">
      <c r="A2166" s="208"/>
      <c r="B2166" s="208"/>
      <c r="C2166" s="209"/>
      <c r="D2166" s="210"/>
      <c r="E2166" s="208"/>
      <c r="F2166" s="210"/>
      <c r="G2166" s="59"/>
      <c r="H2166" s="59"/>
      <c r="I2166" s="59"/>
      <c r="J2166" s="59"/>
      <c r="K2166" s="59"/>
      <c r="L2166" s="59"/>
      <c r="M2166" s="59"/>
      <c r="N2166" s="59"/>
      <c r="O2166" s="59"/>
    </row>
    <row r="2167" ht="15.75" customHeight="1">
      <c r="A2167" s="208"/>
      <c r="B2167" s="208"/>
      <c r="C2167" s="209"/>
      <c r="D2167" s="210"/>
      <c r="E2167" s="208"/>
      <c r="F2167" s="210"/>
      <c r="G2167" s="59"/>
      <c r="H2167" s="59"/>
      <c r="I2167" s="59"/>
      <c r="J2167" s="59"/>
      <c r="K2167" s="59"/>
      <c r="L2167" s="59"/>
      <c r="M2167" s="59"/>
      <c r="N2167" s="59"/>
      <c r="O2167" s="59"/>
    </row>
    <row r="2168" ht="15.75" customHeight="1">
      <c r="A2168" s="208"/>
      <c r="B2168" s="208"/>
      <c r="C2168" s="209"/>
      <c r="D2168" s="210"/>
      <c r="E2168" s="208"/>
      <c r="F2168" s="210"/>
      <c r="G2168" s="59"/>
      <c r="H2168" s="59"/>
      <c r="I2168" s="59"/>
      <c r="J2168" s="59"/>
      <c r="K2168" s="59"/>
      <c r="L2168" s="59"/>
      <c r="M2168" s="59"/>
      <c r="N2168" s="59"/>
      <c r="O2168" s="59"/>
    </row>
    <row r="2169" ht="15.75" customHeight="1">
      <c r="A2169" s="208"/>
      <c r="B2169" s="208"/>
      <c r="C2169" s="209"/>
      <c r="D2169" s="210"/>
      <c r="E2169" s="208"/>
      <c r="F2169" s="210"/>
      <c r="G2169" s="59"/>
      <c r="H2169" s="59"/>
      <c r="I2169" s="59"/>
      <c r="J2169" s="59"/>
      <c r="K2169" s="59"/>
      <c r="L2169" s="59"/>
      <c r="M2169" s="59"/>
      <c r="N2169" s="59"/>
      <c r="O2169" s="59"/>
    </row>
    <row r="2170" ht="15.75" customHeight="1">
      <c r="A2170" s="208"/>
      <c r="B2170" s="208"/>
      <c r="C2170" s="209"/>
      <c r="D2170" s="210"/>
      <c r="E2170" s="208"/>
      <c r="F2170" s="210"/>
      <c r="G2170" s="59"/>
      <c r="H2170" s="59"/>
      <c r="I2170" s="59"/>
      <c r="J2170" s="59"/>
      <c r="K2170" s="59"/>
      <c r="L2170" s="59"/>
      <c r="M2170" s="59"/>
      <c r="N2170" s="59"/>
      <c r="O2170" s="59"/>
    </row>
    <row r="2171" ht="15.75" customHeight="1">
      <c r="A2171" s="208"/>
      <c r="B2171" s="208"/>
      <c r="C2171" s="209"/>
      <c r="D2171" s="210"/>
      <c r="E2171" s="208"/>
      <c r="F2171" s="210"/>
      <c r="G2171" s="59"/>
      <c r="H2171" s="59"/>
      <c r="I2171" s="59"/>
      <c r="J2171" s="59"/>
      <c r="K2171" s="59"/>
      <c r="L2171" s="59"/>
      <c r="M2171" s="59"/>
      <c r="N2171" s="59"/>
      <c r="O2171" s="59"/>
    </row>
    <row r="2172" ht="15.75" customHeight="1">
      <c r="A2172" s="208"/>
      <c r="B2172" s="208"/>
      <c r="C2172" s="209"/>
      <c r="D2172" s="210"/>
      <c r="E2172" s="208"/>
      <c r="F2172" s="210"/>
      <c r="G2172" s="59"/>
      <c r="H2172" s="59"/>
      <c r="I2172" s="59"/>
      <c r="J2172" s="59"/>
      <c r="K2172" s="59"/>
      <c r="L2172" s="59"/>
      <c r="M2172" s="59"/>
      <c r="N2172" s="59"/>
      <c r="O2172" s="59"/>
    </row>
    <row r="2173" ht="15.75" customHeight="1">
      <c r="A2173" s="208"/>
      <c r="B2173" s="208"/>
      <c r="C2173" s="209"/>
      <c r="D2173" s="210"/>
      <c r="E2173" s="208"/>
      <c r="F2173" s="210"/>
      <c r="G2173" s="59"/>
      <c r="H2173" s="59"/>
      <c r="I2173" s="59"/>
      <c r="J2173" s="59"/>
      <c r="K2173" s="59"/>
      <c r="L2173" s="59"/>
      <c r="M2173" s="59"/>
      <c r="N2173" s="59"/>
      <c r="O2173" s="59"/>
    </row>
    <row r="2174" ht="15.75" customHeight="1">
      <c r="A2174" s="208"/>
      <c r="B2174" s="208"/>
      <c r="C2174" s="209"/>
      <c r="D2174" s="210"/>
      <c r="E2174" s="208"/>
      <c r="F2174" s="210"/>
      <c r="G2174" s="59"/>
      <c r="H2174" s="59"/>
      <c r="I2174" s="59"/>
      <c r="J2174" s="59"/>
      <c r="K2174" s="59"/>
      <c r="L2174" s="59"/>
      <c r="M2174" s="59"/>
      <c r="N2174" s="59"/>
      <c r="O2174" s="59"/>
    </row>
    <row r="2175" ht="15.75" customHeight="1">
      <c r="A2175" s="208"/>
      <c r="B2175" s="208"/>
      <c r="C2175" s="209"/>
      <c r="D2175" s="210"/>
      <c r="E2175" s="208"/>
      <c r="F2175" s="210"/>
      <c r="G2175" s="59"/>
      <c r="H2175" s="59"/>
      <c r="I2175" s="59"/>
      <c r="J2175" s="59"/>
      <c r="K2175" s="59"/>
      <c r="L2175" s="59"/>
      <c r="M2175" s="59"/>
      <c r="N2175" s="59"/>
      <c r="O2175" s="59"/>
    </row>
    <row r="2176" ht="15.75" customHeight="1">
      <c r="A2176" s="208"/>
      <c r="B2176" s="208"/>
      <c r="C2176" s="209"/>
      <c r="D2176" s="210"/>
      <c r="E2176" s="208"/>
      <c r="F2176" s="210"/>
      <c r="G2176" s="59"/>
      <c r="H2176" s="59"/>
      <c r="I2176" s="59"/>
      <c r="J2176" s="59"/>
      <c r="K2176" s="59"/>
      <c r="L2176" s="59"/>
      <c r="M2176" s="59"/>
      <c r="N2176" s="59"/>
      <c r="O2176" s="59"/>
    </row>
    <row r="2177" ht="15.75" customHeight="1">
      <c r="A2177" s="208"/>
      <c r="B2177" s="208"/>
      <c r="C2177" s="209"/>
      <c r="D2177" s="210"/>
      <c r="E2177" s="208"/>
      <c r="F2177" s="210"/>
      <c r="G2177" s="59"/>
      <c r="H2177" s="59"/>
      <c r="I2177" s="59"/>
      <c r="J2177" s="59"/>
      <c r="K2177" s="59"/>
      <c r="L2177" s="59"/>
      <c r="M2177" s="59"/>
      <c r="N2177" s="59"/>
      <c r="O2177" s="59"/>
    </row>
    <row r="2178" ht="15.75" customHeight="1">
      <c r="A2178" s="208"/>
      <c r="B2178" s="208"/>
      <c r="C2178" s="209"/>
      <c r="D2178" s="210"/>
      <c r="E2178" s="208"/>
      <c r="F2178" s="210"/>
      <c r="G2178" s="59"/>
      <c r="H2178" s="59"/>
      <c r="I2178" s="59"/>
      <c r="J2178" s="59"/>
      <c r="K2178" s="59"/>
      <c r="L2178" s="59"/>
      <c r="M2178" s="59"/>
      <c r="N2178" s="59"/>
      <c r="O2178" s="59"/>
    </row>
    <row r="2179" ht="15.75" customHeight="1">
      <c r="A2179" s="208"/>
      <c r="B2179" s="208"/>
      <c r="C2179" s="209"/>
      <c r="D2179" s="210"/>
      <c r="E2179" s="208"/>
      <c r="F2179" s="210"/>
      <c r="G2179" s="59"/>
      <c r="H2179" s="59"/>
      <c r="I2179" s="59"/>
      <c r="J2179" s="59"/>
      <c r="K2179" s="59"/>
      <c r="L2179" s="59"/>
      <c r="M2179" s="59"/>
      <c r="N2179" s="59"/>
      <c r="O2179" s="59"/>
    </row>
    <row r="2180" ht="15.75" customHeight="1">
      <c r="A2180" s="208"/>
      <c r="B2180" s="208"/>
      <c r="C2180" s="209"/>
      <c r="D2180" s="210"/>
      <c r="E2180" s="208"/>
      <c r="F2180" s="210"/>
      <c r="G2180" s="59"/>
      <c r="H2180" s="59"/>
      <c r="I2180" s="59"/>
      <c r="J2180" s="59"/>
      <c r="K2180" s="59"/>
      <c r="L2180" s="59"/>
      <c r="M2180" s="59"/>
      <c r="N2180" s="59"/>
      <c r="O2180" s="59"/>
    </row>
    <row r="2181" ht="15.75" customHeight="1">
      <c r="A2181" s="208"/>
      <c r="B2181" s="208"/>
      <c r="C2181" s="209"/>
      <c r="D2181" s="210"/>
      <c r="E2181" s="208"/>
      <c r="F2181" s="210"/>
      <c r="G2181" s="59"/>
      <c r="H2181" s="59"/>
      <c r="I2181" s="59"/>
      <c r="J2181" s="59"/>
      <c r="K2181" s="59"/>
      <c r="L2181" s="59"/>
      <c r="M2181" s="59"/>
      <c r="N2181" s="59"/>
      <c r="O2181" s="59"/>
    </row>
    <row r="2182" ht="15.75" customHeight="1">
      <c r="A2182" s="208"/>
      <c r="B2182" s="208"/>
      <c r="C2182" s="209"/>
      <c r="D2182" s="210"/>
      <c r="E2182" s="208"/>
      <c r="F2182" s="210"/>
      <c r="G2182" s="59"/>
      <c r="H2182" s="59"/>
      <c r="I2182" s="59"/>
      <c r="J2182" s="59"/>
      <c r="K2182" s="59"/>
      <c r="L2182" s="59"/>
      <c r="M2182" s="59"/>
      <c r="N2182" s="59"/>
      <c r="O2182" s="59"/>
    </row>
    <row r="2183" ht="15.75" customHeight="1">
      <c r="A2183" s="208"/>
      <c r="B2183" s="208"/>
      <c r="C2183" s="209"/>
      <c r="D2183" s="210"/>
      <c r="E2183" s="208"/>
      <c r="F2183" s="210"/>
      <c r="G2183" s="59"/>
      <c r="H2183" s="59"/>
      <c r="I2183" s="59"/>
      <c r="J2183" s="59"/>
      <c r="K2183" s="59"/>
      <c r="L2183" s="59"/>
      <c r="M2183" s="59"/>
      <c r="N2183" s="59"/>
      <c r="O2183" s="59"/>
    </row>
    <row r="2184" ht="15.75" customHeight="1">
      <c r="A2184" s="208"/>
      <c r="B2184" s="208"/>
      <c r="C2184" s="209"/>
      <c r="D2184" s="210"/>
      <c r="E2184" s="208"/>
      <c r="F2184" s="210"/>
      <c r="G2184" s="59"/>
      <c r="H2184" s="59"/>
      <c r="I2184" s="59"/>
      <c r="J2184" s="59"/>
      <c r="K2184" s="59"/>
      <c r="L2184" s="59"/>
      <c r="M2184" s="59"/>
      <c r="N2184" s="59"/>
      <c r="O2184" s="59"/>
    </row>
    <row r="2185" ht="15.75" customHeight="1">
      <c r="A2185" s="208"/>
      <c r="B2185" s="208"/>
      <c r="C2185" s="209"/>
      <c r="D2185" s="210"/>
      <c r="E2185" s="208"/>
      <c r="F2185" s="210"/>
      <c r="G2185" s="59"/>
      <c r="H2185" s="59"/>
      <c r="I2185" s="59"/>
      <c r="J2185" s="59"/>
      <c r="K2185" s="59"/>
      <c r="L2185" s="59"/>
      <c r="M2185" s="59"/>
      <c r="N2185" s="59"/>
      <c r="O2185" s="59"/>
    </row>
    <row r="2186" ht="15.75" customHeight="1">
      <c r="A2186" s="208"/>
      <c r="B2186" s="208"/>
      <c r="C2186" s="209"/>
      <c r="D2186" s="210"/>
      <c r="E2186" s="208"/>
      <c r="F2186" s="210"/>
      <c r="G2186" s="59"/>
      <c r="H2186" s="59"/>
      <c r="I2186" s="59"/>
      <c r="J2186" s="59"/>
      <c r="K2186" s="59"/>
      <c r="L2186" s="59"/>
      <c r="M2186" s="59"/>
      <c r="N2186" s="59"/>
      <c r="O2186" s="59"/>
    </row>
    <row r="2187" ht="15.75" customHeight="1">
      <c r="A2187" s="208"/>
      <c r="B2187" s="208"/>
      <c r="C2187" s="209"/>
      <c r="D2187" s="210"/>
      <c r="E2187" s="208"/>
      <c r="F2187" s="210"/>
      <c r="G2187" s="59"/>
      <c r="H2187" s="59"/>
      <c r="I2187" s="59"/>
      <c r="J2187" s="59"/>
      <c r="K2187" s="59"/>
      <c r="L2187" s="59"/>
      <c r="M2187" s="59"/>
      <c r="N2187" s="59"/>
      <c r="O2187" s="59"/>
    </row>
    <row r="2188" ht="15.75" customHeight="1">
      <c r="A2188" s="208"/>
      <c r="B2188" s="208"/>
      <c r="C2188" s="209"/>
      <c r="D2188" s="210"/>
      <c r="E2188" s="208"/>
      <c r="F2188" s="210"/>
      <c r="G2188" s="59"/>
      <c r="H2188" s="59"/>
      <c r="I2188" s="59"/>
      <c r="J2188" s="59"/>
      <c r="K2188" s="59"/>
      <c r="L2188" s="59"/>
      <c r="M2188" s="59"/>
      <c r="N2188" s="59"/>
      <c r="O2188" s="59"/>
    </row>
    <row r="2189" ht="15.75" customHeight="1">
      <c r="A2189" s="208"/>
      <c r="B2189" s="208"/>
      <c r="C2189" s="209"/>
      <c r="D2189" s="210"/>
      <c r="E2189" s="208"/>
      <c r="F2189" s="210"/>
      <c r="G2189" s="59"/>
      <c r="H2189" s="59"/>
      <c r="I2189" s="59"/>
      <c r="J2189" s="59"/>
      <c r="K2189" s="59"/>
      <c r="L2189" s="59"/>
      <c r="M2189" s="59"/>
      <c r="N2189" s="59"/>
      <c r="O2189" s="59"/>
    </row>
    <row r="2190" ht="15.75" customHeight="1">
      <c r="A2190" s="208"/>
      <c r="B2190" s="208"/>
      <c r="C2190" s="209"/>
      <c r="D2190" s="210"/>
      <c r="E2190" s="208"/>
      <c r="F2190" s="210"/>
      <c r="G2190" s="59"/>
      <c r="H2190" s="59"/>
      <c r="I2190" s="59"/>
      <c r="J2190" s="59"/>
      <c r="K2190" s="59"/>
      <c r="L2190" s="59"/>
      <c r="M2190" s="59"/>
      <c r="N2190" s="59"/>
      <c r="O2190" s="59"/>
    </row>
    <row r="2191" ht="15.75" customHeight="1">
      <c r="A2191" s="208"/>
      <c r="B2191" s="208"/>
      <c r="C2191" s="209"/>
      <c r="D2191" s="210"/>
      <c r="E2191" s="208"/>
      <c r="F2191" s="210"/>
      <c r="G2191" s="59"/>
      <c r="H2191" s="59"/>
      <c r="I2191" s="59"/>
      <c r="J2191" s="59"/>
      <c r="K2191" s="59"/>
      <c r="L2191" s="59"/>
      <c r="M2191" s="59"/>
      <c r="N2191" s="59"/>
      <c r="O2191" s="59"/>
    </row>
    <row r="2192" ht="15.75" customHeight="1">
      <c r="A2192" s="208"/>
      <c r="B2192" s="208"/>
      <c r="C2192" s="209"/>
      <c r="D2192" s="210"/>
      <c r="E2192" s="208"/>
      <c r="F2192" s="210"/>
      <c r="G2192" s="59"/>
      <c r="H2192" s="59"/>
      <c r="I2192" s="59"/>
      <c r="J2192" s="59"/>
      <c r="K2192" s="59"/>
      <c r="L2192" s="59"/>
      <c r="M2192" s="59"/>
      <c r="N2192" s="59"/>
      <c r="O2192" s="59"/>
    </row>
    <row r="2193" ht="15.75" customHeight="1">
      <c r="A2193" s="208"/>
      <c r="B2193" s="208"/>
      <c r="C2193" s="209"/>
      <c r="D2193" s="210"/>
      <c r="E2193" s="208"/>
      <c r="F2193" s="210"/>
      <c r="G2193" s="59"/>
      <c r="H2193" s="59"/>
      <c r="I2193" s="59"/>
      <c r="J2193" s="59"/>
      <c r="K2193" s="59"/>
      <c r="L2193" s="59"/>
      <c r="M2193" s="59"/>
      <c r="N2193" s="59"/>
      <c r="O2193" s="59"/>
    </row>
    <row r="2194" ht="15.75" customHeight="1">
      <c r="A2194" s="208"/>
      <c r="B2194" s="208"/>
      <c r="C2194" s="209"/>
      <c r="D2194" s="210"/>
      <c r="E2194" s="208"/>
      <c r="F2194" s="210"/>
      <c r="G2194" s="59"/>
      <c r="H2194" s="59"/>
      <c r="I2194" s="59"/>
      <c r="J2194" s="59"/>
      <c r="K2194" s="59"/>
      <c r="L2194" s="59"/>
      <c r="M2194" s="59"/>
      <c r="N2194" s="59"/>
      <c r="O2194" s="59"/>
    </row>
    <row r="2195" ht="15.75" customHeight="1">
      <c r="A2195" s="208"/>
      <c r="B2195" s="208"/>
      <c r="C2195" s="209"/>
      <c r="D2195" s="210"/>
      <c r="E2195" s="208"/>
      <c r="F2195" s="210"/>
      <c r="G2195" s="59"/>
      <c r="H2195" s="59"/>
      <c r="I2195" s="59"/>
      <c r="J2195" s="59"/>
      <c r="K2195" s="59"/>
      <c r="L2195" s="59"/>
      <c r="M2195" s="59"/>
      <c r="N2195" s="59"/>
      <c r="O2195" s="59"/>
    </row>
    <row r="2196" ht="15.75" customHeight="1">
      <c r="A2196" s="208"/>
      <c r="B2196" s="208"/>
      <c r="C2196" s="209"/>
      <c r="D2196" s="210"/>
      <c r="E2196" s="208"/>
      <c r="F2196" s="210"/>
      <c r="G2196" s="59"/>
      <c r="H2196" s="59"/>
      <c r="I2196" s="59"/>
      <c r="J2196" s="59"/>
      <c r="K2196" s="59"/>
      <c r="L2196" s="59"/>
      <c r="M2196" s="59"/>
      <c r="N2196" s="59"/>
      <c r="O2196" s="59"/>
    </row>
    <row r="2197" ht="15.75" customHeight="1">
      <c r="A2197" s="208"/>
      <c r="B2197" s="208"/>
      <c r="C2197" s="209"/>
      <c r="D2197" s="210"/>
      <c r="E2197" s="208"/>
      <c r="F2197" s="210"/>
      <c r="G2197" s="59"/>
      <c r="H2197" s="59"/>
      <c r="I2197" s="59"/>
      <c r="J2197" s="59"/>
      <c r="K2197" s="59"/>
      <c r="L2197" s="59"/>
      <c r="M2197" s="59"/>
      <c r="N2197" s="59"/>
      <c r="O2197" s="59"/>
    </row>
    <row r="2198" ht="15.75" customHeight="1">
      <c r="A2198" s="208"/>
      <c r="B2198" s="208"/>
      <c r="C2198" s="209"/>
      <c r="D2198" s="210"/>
      <c r="E2198" s="208"/>
      <c r="F2198" s="210"/>
      <c r="G2198" s="59"/>
      <c r="H2198" s="59"/>
      <c r="I2198" s="59"/>
      <c r="J2198" s="59"/>
      <c r="K2198" s="59"/>
      <c r="L2198" s="59"/>
      <c r="M2198" s="59"/>
      <c r="N2198" s="59"/>
      <c r="O2198" s="59"/>
    </row>
    <row r="2199" ht="15.75" customHeight="1">
      <c r="A2199" s="208"/>
      <c r="B2199" s="208"/>
      <c r="C2199" s="209"/>
      <c r="D2199" s="210"/>
      <c r="E2199" s="208"/>
      <c r="F2199" s="210"/>
      <c r="G2199" s="59"/>
      <c r="H2199" s="59"/>
      <c r="I2199" s="59"/>
      <c r="J2199" s="59"/>
      <c r="K2199" s="59"/>
      <c r="L2199" s="59"/>
      <c r="M2199" s="59"/>
      <c r="N2199" s="59"/>
      <c r="O2199" s="59"/>
    </row>
    <row r="2200" ht="15.75" customHeight="1">
      <c r="A2200" s="208"/>
      <c r="B2200" s="208"/>
      <c r="C2200" s="209"/>
      <c r="D2200" s="210"/>
      <c r="E2200" s="208"/>
      <c r="F2200" s="210"/>
      <c r="G2200" s="59"/>
      <c r="H2200" s="59"/>
      <c r="I2200" s="59"/>
      <c r="J2200" s="59"/>
      <c r="K2200" s="59"/>
      <c r="L2200" s="59"/>
      <c r="M2200" s="59"/>
      <c r="N2200" s="59"/>
      <c r="O2200" s="59"/>
    </row>
    <row r="2201" ht="15.75" customHeight="1">
      <c r="A2201" s="208"/>
      <c r="B2201" s="208"/>
      <c r="C2201" s="209"/>
      <c r="D2201" s="210"/>
      <c r="E2201" s="208"/>
      <c r="F2201" s="210"/>
      <c r="G2201" s="59"/>
      <c r="H2201" s="59"/>
      <c r="I2201" s="59"/>
      <c r="J2201" s="59"/>
      <c r="K2201" s="59"/>
      <c r="L2201" s="59"/>
      <c r="M2201" s="59"/>
      <c r="N2201" s="59"/>
      <c r="O2201" s="59"/>
    </row>
    <row r="2202" ht="15.75" customHeight="1">
      <c r="A2202" s="208"/>
      <c r="B2202" s="208"/>
      <c r="C2202" s="209"/>
      <c r="D2202" s="210"/>
      <c r="E2202" s="208"/>
      <c r="F2202" s="210"/>
      <c r="G2202" s="59"/>
      <c r="H2202" s="59"/>
      <c r="I2202" s="59"/>
      <c r="J2202" s="59"/>
      <c r="K2202" s="59"/>
      <c r="L2202" s="59"/>
      <c r="M2202" s="59"/>
      <c r="N2202" s="59"/>
      <c r="O2202" s="59"/>
    </row>
    <row r="2203" ht="15.75" customHeight="1">
      <c r="A2203" s="208"/>
      <c r="B2203" s="208"/>
      <c r="C2203" s="209"/>
      <c r="D2203" s="210"/>
      <c r="E2203" s="208"/>
      <c r="F2203" s="210"/>
      <c r="G2203" s="59"/>
      <c r="H2203" s="59"/>
      <c r="I2203" s="59"/>
      <c r="J2203" s="59"/>
      <c r="K2203" s="59"/>
      <c r="L2203" s="59"/>
      <c r="M2203" s="59"/>
      <c r="N2203" s="59"/>
      <c r="O2203" s="59"/>
    </row>
    <row r="2204" ht="15.75" customHeight="1">
      <c r="A2204" s="208"/>
      <c r="B2204" s="208"/>
      <c r="C2204" s="209"/>
      <c r="D2204" s="210"/>
      <c r="E2204" s="208"/>
      <c r="F2204" s="210"/>
      <c r="G2204" s="59"/>
      <c r="H2204" s="59"/>
      <c r="I2204" s="59"/>
      <c r="J2204" s="59"/>
      <c r="K2204" s="59"/>
      <c r="L2204" s="59"/>
      <c r="M2204" s="59"/>
      <c r="N2204" s="59"/>
      <c r="O2204" s="59"/>
    </row>
    <row r="2205" ht="15.75" customHeight="1">
      <c r="A2205" s="208"/>
      <c r="B2205" s="208"/>
      <c r="C2205" s="209"/>
      <c r="D2205" s="210"/>
      <c r="E2205" s="208"/>
      <c r="F2205" s="210"/>
      <c r="G2205" s="59"/>
      <c r="H2205" s="59"/>
      <c r="I2205" s="59"/>
      <c r="J2205" s="59"/>
      <c r="K2205" s="59"/>
      <c r="L2205" s="59"/>
      <c r="M2205" s="59"/>
      <c r="N2205" s="59"/>
      <c r="O2205" s="59"/>
    </row>
    <row r="2206" ht="15.75" customHeight="1">
      <c r="A2206" s="208"/>
      <c r="B2206" s="208"/>
      <c r="C2206" s="209"/>
      <c r="D2206" s="210"/>
      <c r="E2206" s="208"/>
      <c r="F2206" s="210"/>
      <c r="G2206" s="59"/>
      <c r="H2206" s="59"/>
      <c r="I2206" s="59"/>
      <c r="J2206" s="59"/>
      <c r="K2206" s="59"/>
      <c r="L2206" s="59"/>
      <c r="M2206" s="59"/>
      <c r="N2206" s="59"/>
      <c r="O2206" s="59"/>
    </row>
    <row r="2207" ht="15.75" customHeight="1">
      <c r="A2207" s="208"/>
      <c r="B2207" s="208"/>
      <c r="C2207" s="209"/>
      <c r="D2207" s="210"/>
      <c r="E2207" s="208"/>
      <c r="F2207" s="210"/>
      <c r="G2207" s="59"/>
      <c r="H2207" s="59"/>
      <c r="I2207" s="59"/>
      <c r="J2207" s="59"/>
      <c r="K2207" s="59"/>
      <c r="L2207" s="59"/>
      <c r="M2207" s="59"/>
      <c r="N2207" s="59"/>
      <c r="O2207" s="59"/>
    </row>
    <row r="2208" ht="15.75" customHeight="1">
      <c r="A2208" s="208"/>
      <c r="B2208" s="208"/>
      <c r="C2208" s="209"/>
      <c r="D2208" s="210"/>
      <c r="E2208" s="208"/>
      <c r="F2208" s="210"/>
      <c r="G2208" s="59"/>
      <c r="H2208" s="59"/>
      <c r="I2208" s="59"/>
      <c r="J2208" s="59"/>
      <c r="K2208" s="59"/>
      <c r="L2208" s="59"/>
      <c r="M2208" s="59"/>
      <c r="N2208" s="59"/>
      <c r="O2208" s="59"/>
    </row>
    <row r="2209" ht="15.75" customHeight="1">
      <c r="A2209" s="208"/>
      <c r="B2209" s="208"/>
      <c r="C2209" s="209"/>
      <c r="D2209" s="210"/>
      <c r="E2209" s="208"/>
      <c r="F2209" s="210"/>
      <c r="G2209" s="59"/>
      <c r="H2209" s="59"/>
      <c r="I2209" s="59"/>
      <c r="J2209" s="59"/>
      <c r="K2209" s="59"/>
      <c r="L2209" s="59"/>
      <c r="M2209" s="59"/>
      <c r="N2209" s="59"/>
      <c r="O2209" s="59"/>
    </row>
    <row r="2210" ht="15.75" customHeight="1">
      <c r="A2210" s="208"/>
      <c r="B2210" s="208"/>
      <c r="C2210" s="209"/>
      <c r="D2210" s="210"/>
      <c r="E2210" s="208"/>
      <c r="F2210" s="210"/>
      <c r="G2210" s="59"/>
      <c r="H2210" s="59"/>
      <c r="I2210" s="59"/>
      <c r="J2210" s="59"/>
      <c r="K2210" s="59"/>
      <c r="L2210" s="59"/>
      <c r="M2210" s="59"/>
      <c r="N2210" s="59"/>
      <c r="O2210" s="59"/>
    </row>
    <row r="2211" ht="15.75" customHeight="1">
      <c r="A2211" s="208"/>
      <c r="B2211" s="208"/>
      <c r="C2211" s="209"/>
      <c r="D2211" s="210"/>
      <c r="E2211" s="208"/>
      <c r="F2211" s="210"/>
      <c r="G2211" s="59"/>
      <c r="H2211" s="59"/>
      <c r="I2211" s="59"/>
      <c r="J2211" s="59"/>
      <c r="K2211" s="59"/>
      <c r="L2211" s="59"/>
      <c r="M2211" s="59"/>
      <c r="N2211" s="59"/>
      <c r="O2211" s="59"/>
    </row>
    <row r="2212" ht="15.75" customHeight="1">
      <c r="A2212" s="208"/>
      <c r="B2212" s="208"/>
      <c r="C2212" s="209"/>
      <c r="D2212" s="210"/>
      <c r="E2212" s="208"/>
      <c r="F2212" s="210"/>
      <c r="G2212" s="59"/>
      <c r="H2212" s="59"/>
      <c r="I2212" s="59"/>
      <c r="J2212" s="59"/>
      <c r="K2212" s="59"/>
      <c r="L2212" s="59"/>
      <c r="M2212" s="59"/>
      <c r="N2212" s="59"/>
      <c r="O2212" s="59"/>
    </row>
    <row r="2213" ht="15.75" customHeight="1">
      <c r="A2213" s="208"/>
      <c r="B2213" s="208"/>
      <c r="C2213" s="209"/>
      <c r="D2213" s="210"/>
      <c r="E2213" s="208"/>
      <c r="F2213" s="210"/>
      <c r="G2213" s="59"/>
      <c r="H2213" s="59"/>
      <c r="I2213" s="59"/>
      <c r="J2213" s="59"/>
      <c r="K2213" s="59"/>
      <c r="L2213" s="59"/>
      <c r="M2213" s="59"/>
      <c r="N2213" s="59"/>
      <c r="O2213" s="59"/>
    </row>
    <row r="2214" ht="15.75" customHeight="1">
      <c r="A2214" s="208"/>
      <c r="B2214" s="208"/>
      <c r="C2214" s="209"/>
      <c r="D2214" s="210"/>
      <c r="E2214" s="208"/>
      <c r="F2214" s="210"/>
      <c r="G2214" s="59"/>
      <c r="H2214" s="59"/>
      <c r="I2214" s="59"/>
      <c r="J2214" s="59"/>
      <c r="K2214" s="59"/>
      <c r="L2214" s="59"/>
      <c r="M2214" s="59"/>
      <c r="N2214" s="59"/>
      <c r="O2214" s="59"/>
    </row>
    <row r="2215" ht="15.75" customHeight="1">
      <c r="A2215" s="208"/>
      <c r="B2215" s="208"/>
      <c r="C2215" s="209"/>
      <c r="D2215" s="210"/>
      <c r="E2215" s="208"/>
      <c r="F2215" s="210"/>
      <c r="G2215" s="59"/>
      <c r="H2215" s="59"/>
      <c r="I2215" s="59"/>
      <c r="J2215" s="59"/>
      <c r="K2215" s="59"/>
      <c r="L2215" s="59"/>
      <c r="M2215" s="59"/>
      <c r="N2215" s="59"/>
      <c r="O2215" s="59"/>
    </row>
    <row r="2216" ht="15.75" customHeight="1">
      <c r="A2216" s="208"/>
      <c r="B2216" s="208"/>
      <c r="C2216" s="209"/>
      <c r="D2216" s="210"/>
      <c r="E2216" s="208"/>
      <c r="F2216" s="210"/>
      <c r="G2216" s="59"/>
      <c r="H2216" s="59"/>
      <c r="I2216" s="59"/>
      <c r="J2216" s="59"/>
      <c r="K2216" s="59"/>
      <c r="L2216" s="59"/>
      <c r="M2216" s="59"/>
      <c r="N2216" s="59"/>
      <c r="O2216" s="59"/>
    </row>
    <row r="2217" ht="15.75" customHeight="1">
      <c r="A2217" s="208"/>
      <c r="B2217" s="208"/>
      <c r="C2217" s="209"/>
      <c r="D2217" s="210"/>
      <c r="E2217" s="208"/>
      <c r="F2217" s="210"/>
      <c r="G2217" s="59"/>
      <c r="H2217" s="59"/>
      <c r="I2217" s="59"/>
      <c r="J2217" s="59"/>
      <c r="K2217" s="59"/>
      <c r="L2217" s="59"/>
      <c r="M2217" s="59"/>
      <c r="N2217" s="59"/>
      <c r="O2217" s="59"/>
    </row>
    <row r="2218" ht="15.75" customHeight="1">
      <c r="A2218" s="208"/>
      <c r="B2218" s="208"/>
      <c r="C2218" s="209"/>
      <c r="D2218" s="210"/>
      <c r="E2218" s="208"/>
      <c r="F2218" s="210"/>
      <c r="G2218" s="59"/>
      <c r="H2218" s="59"/>
      <c r="I2218" s="59"/>
      <c r="J2218" s="59"/>
      <c r="K2218" s="59"/>
      <c r="L2218" s="59"/>
      <c r="M2218" s="59"/>
      <c r="N2218" s="59"/>
      <c r="O2218" s="59"/>
    </row>
    <row r="2219" ht="15.75" customHeight="1">
      <c r="A2219" s="208"/>
      <c r="B2219" s="208"/>
      <c r="C2219" s="209"/>
      <c r="D2219" s="210"/>
      <c r="E2219" s="208"/>
      <c r="F2219" s="210"/>
      <c r="G2219" s="59"/>
      <c r="H2219" s="59"/>
      <c r="I2219" s="59"/>
      <c r="J2219" s="59"/>
      <c r="K2219" s="59"/>
      <c r="L2219" s="59"/>
      <c r="M2219" s="59"/>
      <c r="N2219" s="59"/>
      <c r="O2219" s="59"/>
    </row>
    <row r="2220" ht="15.75" customHeight="1">
      <c r="A2220" s="208"/>
      <c r="B2220" s="208"/>
      <c r="C2220" s="209"/>
      <c r="D2220" s="210"/>
      <c r="E2220" s="208"/>
      <c r="F2220" s="210"/>
      <c r="G2220" s="59"/>
      <c r="H2220" s="59"/>
      <c r="I2220" s="59"/>
      <c r="J2220" s="59"/>
      <c r="K2220" s="59"/>
      <c r="L2220" s="59"/>
      <c r="M2220" s="59"/>
      <c r="N2220" s="59"/>
      <c r="O2220" s="59"/>
    </row>
    <row r="2221" ht="15.75" customHeight="1">
      <c r="A2221" s="208"/>
      <c r="B2221" s="208"/>
      <c r="C2221" s="209"/>
      <c r="D2221" s="210"/>
      <c r="E2221" s="208"/>
      <c r="F2221" s="210"/>
      <c r="G2221" s="59"/>
      <c r="H2221" s="59"/>
      <c r="I2221" s="59"/>
      <c r="J2221" s="59"/>
      <c r="K2221" s="59"/>
      <c r="L2221" s="59"/>
      <c r="M2221" s="59"/>
      <c r="N2221" s="59"/>
      <c r="O2221" s="59"/>
    </row>
    <row r="2222" ht="15.75" customHeight="1">
      <c r="A2222" s="208"/>
      <c r="B2222" s="208"/>
      <c r="C2222" s="209"/>
      <c r="D2222" s="210"/>
      <c r="E2222" s="208"/>
      <c r="F2222" s="210"/>
      <c r="G2222" s="59"/>
      <c r="H2222" s="59"/>
      <c r="I2222" s="59"/>
      <c r="J2222" s="59"/>
      <c r="K2222" s="59"/>
      <c r="L2222" s="59"/>
      <c r="M2222" s="59"/>
      <c r="N2222" s="59"/>
      <c r="O2222" s="59"/>
    </row>
    <row r="2223" ht="15.75" customHeight="1">
      <c r="A2223" s="208"/>
      <c r="B2223" s="208"/>
      <c r="C2223" s="209"/>
      <c r="D2223" s="210"/>
      <c r="E2223" s="208"/>
      <c r="F2223" s="210"/>
      <c r="G2223" s="59"/>
      <c r="H2223" s="59"/>
      <c r="I2223" s="59"/>
      <c r="J2223" s="59"/>
      <c r="K2223" s="59"/>
      <c r="L2223" s="59"/>
      <c r="M2223" s="59"/>
      <c r="N2223" s="59"/>
      <c r="O2223" s="59"/>
    </row>
    <row r="2224" ht="15.75" customHeight="1">
      <c r="A2224" s="208"/>
      <c r="B2224" s="208"/>
      <c r="C2224" s="209"/>
      <c r="D2224" s="210"/>
      <c r="E2224" s="208"/>
      <c r="F2224" s="210"/>
      <c r="G2224" s="59"/>
      <c r="H2224" s="59"/>
      <c r="I2224" s="59"/>
      <c r="J2224" s="59"/>
      <c r="K2224" s="59"/>
      <c r="L2224" s="59"/>
      <c r="M2224" s="59"/>
      <c r="N2224" s="59"/>
      <c r="O2224" s="59"/>
    </row>
    <row r="2225" ht="15.75" customHeight="1">
      <c r="A2225" s="208"/>
      <c r="B2225" s="208"/>
      <c r="C2225" s="209"/>
      <c r="D2225" s="210"/>
      <c r="E2225" s="208"/>
      <c r="F2225" s="210"/>
      <c r="G2225" s="59"/>
      <c r="H2225" s="59"/>
      <c r="I2225" s="59"/>
      <c r="J2225" s="59"/>
      <c r="K2225" s="59"/>
      <c r="L2225" s="59"/>
      <c r="M2225" s="59"/>
      <c r="N2225" s="59"/>
      <c r="O2225" s="59"/>
    </row>
    <row r="2226" ht="15.75" customHeight="1">
      <c r="A2226" s="208"/>
      <c r="B2226" s="208"/>
      <c r="C2226" s="209"/>
      <c r="D2226" s="210"/>
      <c r="E2226" s="208"/>
      <c r="F2226" s="210"/>
      <c r="G2226" s="59"/>
      <c r="H2226" s="59"/>
      <c r="I2226" s="59"/>
      <c r="J2226" s="59"/>
      <c r="K2226" s="59"/>
      <c r="L2226" s="59"/>
      <c r="M2226" s="59"/>
      <c r="N2226" s="59"/>
      <c r="O2226" s="59"/>
    </row>
    <row r="2227" ht="15.75" customHeight="1">
      <c r="A2227" s="208"/>
      <c r="B2227" s="208"/>
      <c r="C2227" s="209"/>
      <c r="D2227" s="210"/>
      <c r="E2227" s="208"/>
      <c r="F2227" s="210"/>
      <c r="G2227" s="59"/>
      <c r="H2227" s="59"/>
      <c r="I2227" s="59"/>
      <c r="J2227" s="59"/>
      <c r="K2227" s="59"/>
      <c r="L2227" s="59"/>
      <c r="M2227" s="59"/>
      <c r="N2227" s="59"/>
      <c r="O2227" s="59"/>
    </row>
    <row r="2228" ht="15.75" customHeight="1">
      <c r="A2228" s="208"/>
      <c r="B2228" s="208"/>
      <c r="C2228" s="209"/>
      <c r="D2228" s="210"/>
      <c r="E2228" s="208"/>
      <c r="F2228" s="210"/>
      <c r="G2228" s="59"/>
      <c r="H2228" s="59"/>
      <c r="I2228" s="59"/>
      <c r="J2228" s="59"/>
      <c r="K2228" s="59"/>
      <c r="L2228" s="59"/>
      <c r="M2228" s="59"/>
      <c r="N2228" s="59"/>
      <c r="O2228" s="59"/>
    </row>
    <row r="2229" ht="15.75" customHeight="1">
      <c r="A2229" s="208"/>
      <c r="B2229" s="208"/>
      <c r="C2229" s="209"/>
      <c r="D2229" s="210"/>
      <c r="E2229" s="208"/>
      <c r="F2229" s="210"/>
      <c r="G2229" s="59"/>
      <c r="H2229" s="59"/>
      <c r="I2229" s="59"/>
      <c r="J2229" s="59"/>
      <c r="K2229" s="59"/>
      <c r="L2229" s="59"/>
      <c r="M2229" s="59"/>
      <c r="N2229" s="59"/>
      <c r="O2229" s="59"/>
    </row>
    <row r="2230" ht="15.75" customHeight="1">
      <c r="A2230" s="208"/>
      <c r="B2230" s="208"/>
      <c r="C2230" s="209"/>
      <c r="D2230" s="210"/>
      <c r="E2230" s="208"/>
      <c r="F2230" s="210"/>
      <c r="G2230" s="59"/>
      <c r="H2230" s="59"/>
      <c r="I2230" s="59"/>
      <c r="J2230" s="59"/>
      <c r="K2230" s="59"/>
      <c r="L2230" s="59"/>
      <c r="M2230" s="59"/>
      <c r="N2230" s="59"/>
      <c r="O2230" s="59"/>
    </row>
    <row r="2231" ht="15.75" customHeight="1">
      <c r="A2231" s="208"/>
      <c r="B2231" s="208"/>
      <c r="C2231" s="209"/>
      <c r="D2231" s="210"/>
      <c r="E2231" s="208"/>
      <c r="F2231" s="210"/>
      <c r="G2231" s="59"/>
      <c r="H2231" s="59"/>
      <c r="I2231" s="59"/>
      <c r="J2231" s="59"/>
      <c r="K2231" s="59"/>
      <c r="L2231" s="59"/>
      <c r="M2231" s="59"/>
      <c r="N2231" s="59"/>
      <c r="O2231" s="59"/>
    </row>
    <row r="2232" ht="15.75" customHeight="1">
      <c r="A2232" s="208"/>
      <c r="B2232" s="208"/>
      <c r="C2232" s="209"/>
      <c r="D2232" s="210"/>
      <c r="E2232" s="208"/>
      <c r="F2232" s="210"/>
      <c r="G2232" s="59"/>
      <c r="H2232" s="59"/>
      <c r="I2232" s="59"/>
      <c r="J2232" s="59"/>
      <c r="K2232" s="59"/>
      <c r="L2232" s="59"/>
      <c r="M2232" s="59"/>
      <c r="N2232" s="59"/>
      <c r="O2232" s="59"/>
    </row>
    <row r="2233" ht="15.75" customHeight="1">
      <c r="A2233" s="208"/>
      <c r="B2233" s="208"/>
      <c r="C2233" s="209"/>
      <c r="D2233" s="210"/>
      <c r="E2233" s="208"/>
      <c r="F2233" s="210"/>
      <c r="G2233" s="59"/>
      <c r="H2233" s="59"/>
      <c r="I2233" s="59"/>
      <c r="J2233" s="59"/>
      <c r="K2233" s="59"/>
      <c r="L2233" s="59"/>
      <c r="M2233" s="59"/>
      <c r="N2233" s="59"/>
      <c r="O2233" s="59"/>
    </row>
    <row r="2234" ht="15.75" customHeight="1">
      <c r="A2234" s="208"/>
      <c r="B2234" s="208"/>
      <c r="C2234" s="209"/>
      <c r="D2234" s="210"/>
      <c r="E2234" s="208"/>
      <c r="F2234" s="210"/>
      <c r="G2234" s="59"/>
      <c r="H2234" s="59"/>
      <c r="I2234" s="59"/>
      <c r="J2234" s="59"/>
      <c r="K2234" s="59"/>
      <c r="L2234" s="59"/>
      <c r="M2234" s="59"/>
      <c r="N2234" s="59"/>
      <c r="O2234" s="59"/>
    </row>
    <row r="2235" ht="15.75" customHeight="1">
      <c r="A2235" s="208"/>
      <c r="B2235" s="208"/>
      <c r="C2235" s="209"/>
      <c r="D2235" s="210"/>
      <c r="E2235" s="208"/>
      <c r="F2235" s="210"/>
      <c r="G2235" s="59"/>
      <c r="H2235" s="59"/>
      <c r="I2235" s="59"/>
      <c r="J2235" s="59"/>
      <c r="K2235" s="59"/>
      <c r="L2235" s="59"/>
      <c r="M2235" s="59"/>
      <c r="N2235" s="59"/>
      <c r="O2235" s="59"/>
    </row>
    <row r="2236" ht="15.75" customHeight="1">
      <c r="A2236" s="208"/>
      <c r="B2236" s="208"/>
      <c r="C2236" s="209"/>
      <c r="D2236" s="210"/>
      <c r="E2236" s="208"/>
      <c r="F2236" s="210"/>
      <c r="G2236" s="59"/>
      <c r="H2236" s="59"/>
      <c r="I2236" s="59"/>
      <c r="J2236" s="59"/>
      <c r="K2236" s="59"/>
      <c r="L2236" s="59"/>
      <c r="M2236" s="59"/>
      <c r="N2236" s="59"/>
      <c r="O2236" s="59"/>
    </row>
    <row r="2237" ht="15.75" customHeight="1">
      <c r="A2237" s="208"/>
      <c r="B2237" s="208"/>
      <c r="C2237" s="209"/>
      <c r="D2237" s="210"/>
      <c r="E2237" s="208"/>
      <c r="F2237" s="210"/>
      <c r="G2237" s="59"/>
      <c r="H2237" s="59"/>
      <c r="I2237" s="59"/>
      <c r="J2237" s="59"/>
      <c r="K2237" s="59"/>
      <c r="L2237" s="59"/>
      <c r="M2237" s="59"/>
      <c r="N2237" s="59"/>
      <c r="O2237" s="59"/>
    </row>
    <row r="2238" ht="15.75" customHeight="1">
      <c r="A2238" s="208"/>
      <c r="B2238" s="208"/>
      <c r="C2238" s="209"/>
      <c r="D2238" s="210"/>
      <c r="E2238" s="208"/>
      <c r="F2238" s="210"/>
      <c r="G2238" s="59"/>
      <c r="H2238" s="59"/>
      <c r="I2238" s="59"/>
      <c r="J2238" s="59"/>
      <c r="K2238" s="59"/>
      <c r="L2238" s="59"/>
      <c r="M2238" s="59"/>
      <c r="N2238" s="59"/>
      <c r="O2238" s="59"/>
    </row>
    <row r="2239" ht="15.75" customHeight="1">
      <c r="A2239" s="208"/>
      <c r="B2239" s="208"/>
      <c r="C2239" s="209"/>
      <c r="D2239" s="210"/>
      <c r="E2239" s="208"/>
      <c r="F2239" s="210"/>
      <c r="G2239" s="59"/>
      <c r="H2239" s="59"/>
      <c r="I2239" s="59"/>
      <c r="J2239" s="59"/>
      <c r="K2239" s="59"/>
      <c r="L2239" s="59"/>
      <c r="M2239" s="59"/>
      <c r="N2239" s="59"/>
      <c r="O2239" s="59"/>
    </row>
    <row r="2240" ht="15.75" customHeight="1">
      <c r="A2240" s="208"/>
      <c r="B2240" s="208"/>
      <c r="C2240" s="209"/>
      <c r="D2240" s="210"/>
      <c r="E2240" s="208"/>
      <c r="F2240" s="210"/>
      <c r="G2240" s="59"/>
      <c r="H2240" s="59"/>
      <c r="I2240" s="59"/>
      <c r="J2240" s="59"/>
      <c r="K2240" s="59"/>
      <c r="L2240" s="59"/>
      <c r="M2240" s="59"/>
      <c r="N2240" s="59"/>
      <c r="O2240" s="59"/>
    </row>
    <row r="2241" ht="15.75" customHeight="1">
      <c r="A2241" s="208"/>
      <c r="B2241" s="208"/>
      <c r="C2241" s="209"/>
      <c r="D2241" s="210"/>
      <c r="E2241" s="208"/>
      <c r="F2241" s="210"/>
      <c r="G2241" s="59"/>
      <c r="H2241" s="59"/>
      <c r="I2241" s="59"/>
      <c r="J2241" s="59"/>
      <c r="K2241" s="59"/>
      <c r="L2241" s="59"/>
      <c r="M2241" s="59"/>
      <c r="N2241" s="59"/>
      <c r="O2241" s="59"/>
    </row>
    <row r="2242" ht="15.75" customHeight="1">
      <c r="A2242" s="208"/>
      <c r="B2242" s="208"/>
      <c r="C2242" s="209"/>
      <c r="D2242" s="210"/>
      <c r="E2242" s="208"/>
      <c r="F2242" s="210"/>
      <c r="G2242" s="59"/>
      <c r="H2242" s="59"/>
      <c r="I2242" s="59"/>
      <c r="J2242" s="59"/>
      <c r="K2242" s="59"/>
      <c r="L2242" s="59"/>
      <c r="M2242" s="59"/>
      <c r="N2242" s="59"/>
      <c r="O2242" s="59"/>
    </row>
    <row r="2243" ht="15.75" customHeight="1">
      <c r="A2243" s="208"/>
      <c r="B2243" s="208"/>
      <c r="C2243" s="209"/>
      <c r="D2243" s="210"/>
      <c r="E2243" s="208"/>
      <c r="F2243" s="210"/>
      <c r="G2243" s="59"/>
      <c r="H2243" s="59"/>
      <c r="I2243" s="59"/>
      <c r="J2243" s="59"/>
      <c r="K2243" s="59"/>
      <c r="L2243" s="59"/>
      <c r="M2243" s="59"/>
      <c r="N2243" s="59"/>
      <c r="O2243" s="59"/>
    </row>
    <row r="2244" ht="15.75" customHeight="1">
      <c r="A2244" s="208"/>
      <c r="B2244" s="208"/>
      <c r="C2244" s="209"/>
      <c r="D2244" s="210"/>
      <c r="E2244" s="208"/>
      <c r="F2244" s="210"/>
      <c r="G2244" s="59"/>
      <c r="H2244" s="59"/>
      <c r="I2244" s="59"/>
      <c r="J2244" s="59"/>
      <c r="K2244" s="59"/>
      <c r="L2244" s="59"/>
      <c r="M2244" s="59"/>
      <c r="N2244" s="59"/>
      <c r="O2244" s="59"/>
    </row>
    <row r="2245" ht="15.75" customHeight="1">
      <c r="A2245" s="208"/>
      <c r="B2245" s="208"/>
      <c r="C2245" s="209"/>
      <c r="D2245" s="210"/>
      <c r="E2245" s="208"/>
      <c r="F2245" s="210"/>
      <c r="G2245" s="59"/>
      <c r="H2245" s="59"/>
      <c r="I2245" s="59"/>
      <c r="J2245" s="59"/>
      <c r="K2245" s="59"/>
      <c r="L2245" s="59"/>
      <c r="M2245" s="59"/>
      <c r="N2245" s="59"/>
      <c r="O2245" s="59"/>
    </row>
    <row r="2246" ht="15.75" customHeight="1">
      <c r="A2246" s="208"/>
      <c r="B2246" s="208"/>
      <c r="C2246" s="209"/>
      <c r="D2246" s="210"/>
      <c r="E2246" s="208"/>
      <c r="F2246" s="210"/>
      <c r="G2246" s="59"/>
      <c r="H2246" s="59"/>
      <c r="I2246" s="59"/>
      <c r="J2246" s="59"/>
      <c r="K2246" s="59"/>
      <c r="L2246" s="59"/>
      <c r="M2246" s="59"/>
      <c r="N2246" s="59"/>
      <c r="O2246" s="59"/>
    </row>
    <row r="2247" ht="15.75" customHeight="1">
      <c r="A2247" s="208"/>
      <c r="B2247" s="208"/>
      <c r="C2247" s="209"/>
      <c r="D2247" s="210"/>
      <c r="E2247" s="208"/>
      <c r="F2247" s="210"/>
      <c r="G2247" s="59"/>
      <c r="H2247" s="59"/>
      <c r="I2247" s="59"/>
      <c r="J2247" s="59"/>
      <c r="K2247" s="59"/>
      <c r="L2247" s="59"/>
      <c r="M2247" s="59"/>
      <c r="N2247" s="59"/>
      <c r="O2247" s="59"/>
    </row>
    <row r="2248" ht="15.75" customHeight="1">
      <c r="A2248" s="208"/>
      <c r="B2248" s="208"/>
      <c r="C2248" s="209"/>
      <c r="D2248" s="210"/>
      <c r="E2248" s="208"/>
      <c r="F2248" s="210"/>
      <c r="G2248" s="59"/>
      <c r="H2248" s="59"/>
      <c r="I2248" s="59"/>
      <c r="J2248" s="59"/>
      <c r="K2248" s="59"/>
      <c r="L2248" s="59"/>
      <c r="M2248" s="59"/>
      <c r="N2248" s="59"/>
      <c r="O2248" s="59"/>
    </row>
    <row r="2249" ht="15.75" customHeight="1">
      <c r="A2249" s="208"/>
      <c r="B2249" s="208"/>
      <c r="C2249" s="209"/>
      <c r="D2249" s="210"/>
      <c r="E2249" s="208"/>
      <c r="F2249" s="210"/>
      <c r="G2249" s="59"/>
      <c r="H2249" s="59"/>
      <c r="I2249" s="59"/>
      <c r="J2249" s="59"/>
      <c r="K2249" s="59"/>
      <c r="L2249" s="59"/>
      <c r="M2249" s="59"/>
      <c r="N2249" s="59"/>
      <c r="O2249" s="59"/>
    </row>
    <row r="2250" ht="15.75" customHeight="1">
      <c r="A2250" s="208"/>
      <c r="B2250" s="208"/>
      <c r="C2250" s="209"/>
      <c r="D2250" s="210"/>
      <c r="E2250" s="208"/>
      <c r="F2250" s="210"/>
      <c r="G2250" s="59"/>
      <c r="H2250" s="59"/>
      <c r="I2250" s="59"/>
      <c r="J2250" s="59"/>
      <c r="K2250" s="59"/>
      <c r="L2250" s="59"/>
      <c r="M2250" s="59"/>
      <c r="N2250" s="59"/>
      <c r="O2250" s="59"/>
    </row>
    <row r="2251" ht="15.75" customHeight="1">
      <c r="A2251" s="208"/>
      <c r="B2251" s="208"/>
      <c r="C2251" s="209"/>
      <c r="D2251" s="210"/>
      <c r="E2251" s="208"/>
      <c r="F2251" s="210"/>
      <c r="G2251" s="59"/>
      <c r="H2251" s="59"/>
      <c r="I2251" s="59"/>
      <c r="J2251" s="59"/>
      <c r="K2251" s="59"/>
      <c r="L2251" s="59"/>
      <c r="M2251" s="59"/>
      <c r="N2251" s="59"/>
      <c r="O2251" s="59"/>
    </row>
    <row r="2252" ht="15.75" customHeight="1">
      <c r="A2252" s="208"/>
      <c r="B2252" s="208"/>
      <c r="C2252" s="209"/>
      <c r="D2252" s="210"/>
      <c r="E2252" s="208"/>
      <c r="F2252" s="210"/>
      <c r="G2252" s="59"/>
      <c r="H2252" s="59"/>
      <c r="I2252" s="59"/>
      <c r="J2252" s="59"/>
      <c r="K2252" s="59"/>
      <c r="L2252" s="59"/>
      <c r="M2252" s="59"/>
      <c r="N2252" s="59"/>
      <c r="O2252" s="59"/>
    </row>
    <row r="2253" ht="15.75" customHeight="1">
      <c r="A2253" s="208"/>
      <c r="B2253" s="208"/>
      <c r="C2253" s="209"/>
      <c r="D2253" s="210"/>
      <c r="E2253" s="208"/>
      <c r="F2253" s="210"/>
      <c r="G2253" s="59"/>
      <c r="H2253" s="59"/>
      <c r="I2253" s="59"/>
      <c r="J2253" s="59"/>
      <c r="K2253" s="59"/>
      <c r="L2253" s="59"/>
      <c r="M2253" s="59"/>
      <c r="N2253" s="59"/>
      <c r="O2253" s="59"/>
    </row>
    <row r="2254" ht="15.75" customHeight="1">
      <c r="A2254" s="208"/>
      <c r="B2254" s="208"/>
      <c r="C2254" s="209"/>
      <c r="D2254" s="210"/>
      <c r="E2254" s="208"/>
      <c r="F2254" s="210"/>
      <c r="G2254" s="59"/>
      <c r="H2254" s="59"/>
      <c r="I2254" s="59"/>
      <c r="J2254" s="59"/>
      <c r="K2254" s="59"/>
      <c r="L2254" s="59"/>
      <c r="M2254" s="59"/>
      <c r="N2254" s="59"/>
      <c r="O2254" s="59"/>
    </row>
    <row r="2255" ht="15.75" customHeight="1">
      <c r="A2255" s="208"/>
      <c r="B2255" s="208"/>
      <c r="C2255" s="209"/>
      <c r="D2255" s="210"/>
      <c r="E2255" s="208"/>
      <c r="F2255" s="210"/>
      <c r="G2255" s="59"/>
      <c r="H2255" s="59"/>
      <c r="I2255" s="59"/>
      <c r="J2255" s="59"/>
      <c r="K2255" s="59"/>
      <c r="L2255" s="59"/>
      <c r="M2255" s="59"/>
      <c r="N2255" s="59"/>
      <c r="O2255" s="59"/>
    </row>
    <row r="2256" ht="15.75" customHeight="1">
      <c r="A2256" s="208"/>
      <c r="B2256" s="208"/>
      <c r="C2256" s="209"/>
      <c r="D2256" s="210"/>
      <c r="E2256" s="208"/>
      <c r="F2256" s="210"/>
      <c r="G2256" s="59"/>
      <c r="H2256" s="59"/>
      <c r="I2256" s="59"/>
      <c r="J2256" s="59"/>
      <c r="K2256" s="59"/>
      <c r="L2256" s="59"/>
      <c r="M2256" s="59"/>
      <c r="N2256" s="59"/>
      <c r="O2256" s="59"/>
    </row>
    <row r="2257" ht="15.75" customHeight="1">
      <c r="A2257" s="208"/>
      <c r="B2257" s="208"/>
      <c r="C2257" s="209"/>
      <c r="D2257" s="210"/>
      <c r="E2257" s="208"/>
      <c r="F2257" s="210"/>
      <c r="G2257" s="59"/>
      <c r="H2257" s="59"/>
      <c r="I2257" s="59"/>
      <c r="J2257" s="59"/>
      <c r="K2257" s="59"/>
      <c r="L2257" s="59"/>
      <c r="M2257" s="59"/>
      <c r="N2257" s="59"/>
      <c r="O2257" s="59"/>
    </row>
    <row r="2258" ht="15.75" customHeight="1">
      <c r="A2258" s="208"/>
      <c r="B2258" s="208"/>
      <c r="C2258" s="209"/>
      <c r="D2258" s="210"/>
      <c r="E2258" s="208"/>
      <c r="F2258" s="210"/>
      <c r="G2258" s="59"/>
      <c r="H2258" s="59"/>
      <c r="I2258" s="59"/>
      <c r="J2258" s="59"/>
      <c r="K2258" s="59"/>
      <c r="L2258" s="59"/>
      <c r="M2258" s="59"/>
      <c r="N2258" s="59"/>
      <c r="O2258" s="59"/>
    </row>
    <row r="2259" ht="15.75" customHeight="1">
      <c r="A2259" s="208"/>
      <c r="B2259" s="208"/>
      <c r="C2259" s="209"/>
      <c r="D2259" s="210"/>
      <c r="E2259" s="208"/>
      <c r="F2259" s="210"/>
      <c r="G2259" s="59"/>
      <c r="H2259" s="59"/>
      <c r="I2259" s="59"/>
      <c r="J2259" s="59"/>
      <c r="K2259" s="59"/>
      <c r="L2259" s="59"/>
      <c r="M2259" s="59"/>
      <c r="N2259" s="59"/>
      <c r="O2259" s="59"/>
    </row>
    <row r="2260" ht="15.75" customHeight="1">
      <c r="A2260" s="208"/>
      <c r="B2260" s="208"/>
      <c r="C2260" s="209"/>
      <c r="D2260" s="210"/>
      <c r="E2260" s="208"/>
      <c r="F2260" s="210"/>
      <c r="G2260" s="59"/>
      <c r="H2260" s="59"/>
      <c r="I2260" s="59"/>
      <c r="J2260" s="59"/>
      <c r="K2260" s="59"/>
      <c r="L2260" s="59"/>
      <c r="M2260" s="59"/>
      <c r="N2260" s="59"/>
      <c r="O2260" s="59"/>
    </row>
    <row r="2261" ht="15.75" customHeight="1">
      <c r="A2261" s="208"/>
      <c r="B2261" s="208"/>
      <c r="C2261" s="209"/>
      <c r="D2261" s="210"/>
      <c r="E2261" s="208"/>
      <c r="F2261" s="210"/>
      <c r="G2261" s="59"/>
      <c r="H2261" s="59"/>
      <c r="I2261" s="59"/>
      <c r="J2261" s="59"/>
      <c r="K2261" s="59"/>
      <c r="L2261" s="59"/>
      <c r="M2261" s="59"/>
      <c r="N2261" s="59"/>
      <c r="O2261" s="59"/>
    </row>
    <row r="2262" ht="15.75" customHeight="1">
      <c r="A2262" s="208"/>
      <c r="B2262" s="208"/>
      <c r="C2262" s="209"/>
      <c r="D2262" s="210"/>
      <c r="E2262" s="208"/>
      <c r="F2262" s="210"/>
      <c r="G2262" s="59"/>
      <c r="H2262" s="59"/>
      <c r="I2262" s="59"/>
      <c r="J2262" s="59"/>
      <c r="K2262" s="59"/>
      <c r="L2262" s="59"/>
      <c r="M2262" s="59"/>
      <c r="N2262" s="59"/>
      <c r="O2262" s="59"/>
    </row>
    <row r="2263" ht="15.75" customHeight="1">
      <c r="A2263" s="208"/>
      <c r="B2263" s="208"/>
      <c r="C2263" s="209"/>
      <c r="D2263" s="210"/>
      <c r="E2263" s="208"/>
      <c r="F2263" s="210"/>
      <c r="G2263" s="59"/>
      <c r="H2263" s="59"/>
      <c r="I2263" s="59"/>
      <c r="J2263" s="59"/>
      <c r="K2263" s="59"/>
      <c r="L2263" s="59"/>
      <c r="M2263" s="59"/>
      <c r="N2263" s="59"/>
      <c r="O2263" s="59"/>
    </row>
    <row r="2264" ht="15.75" customHeight="1">
      <c r="A2264" s="208"/>
      <c r="B2264" s="208"/>
      <c r="C2264" s="209"/>
      <c r="D2264" s="210"/>
      <c r="E2264" s="208"/>
      <c r="F2264" s="210"/>
      <c r="G2264" s="59"/>
      <c r="H2264" s="59"/>
      <c r="I2264" s="59"/>
      <c r="J2264" s="59"/>
      <c r="K2264" s="59"/>
      <c r="L2264" s="59"/>
      <c r="M2264" s="59"/>
      <c r="N2264" s="59"/>
      <c r="O2264" s="59"/>
    </row>
    <row r="2265" ht="15.75" customHeight="1">
      <c r="A2265" s="208"/>
      <c r="B2265" s="208"/>
      <c r="C2265" s="209"/>
      <c r="D2265" s="210"/>
      <c r="E2265" s="208"/>
      <c r="F2265" s="210"/>
      <c r="G2265" s="59"/>
      <c r="H2265" s="59"/>
      <c r="I2265" s="59"/>
      <c r="J2265" s="59"/>
      <c r="K2265" s="59"/>
      <c r="L2265" s="59"/>
      <c r="M2265" s="59"/>
      <c r="N2265" s="59"/>
      <c r="O2265" s="59"/>
    </row>
    <row r="2266" ht="15.75" customHeight="1">
      <c r="A2266" s="208"/>
      <c r="B2266" s="208"/>
      <c r="C2266" s="209"/>
      <c r="D2266" s="210"/>
      <c r="E2266" s="208"/>
      <c r="F2266" s="210"/>
      <c r="G2266" s="59"/>
      <c r="H2266" s="59"/>
      <c r="I2266" s="59"/>
      <c r="J2266" s="59"/>
      <c r="K2266" s="59"/>
      <c r="L2266" s="59"/>
      <c r="M2266" s="59"/>
      <c r="N2266" s="59"/>
      <c r="O2266" s="59"/>
    </row>
    <row r="2267" ht="15.75" customHeight="1">
      <c r="A2267" s="208"/>
      <c r="B2267" s="208"/>
      <c r="C2267" s="209"/>
      <c r="D2267" s="210"/>
      <c r="E2267" s="208"/>
      <c r="F2267" s="210"/>
      <c r="G2267" s="59"/>
      <c r="H2267" s="59"/>
      <c r="I2267" s="59"/>
      <c r="J2267" s="59"/>
      <c r="K2267" s="59"/>
      <c r="L2267" s="59"/>
      <c r="M2267" s="59"/>
      <c r="N2267" s="59"/>
      <c r="O2267" s="59"/>
    </row>
    <row r="2268" ht="15.75" customHeight="1">
      <c r="A2268" s="208"/>
      <c r="B2268" s="208"/>
      <c r="C2268" s="209"/>
      <c r="D2268" s="210"/>
      <c r="E2268" s="208"/>
      <c r="F2268" s="210"/>
      <c r="G2268" s="59"/>
      <c r="H2268" s="59"/>
      <c r="I2268" s="59"/>
      <c r="J2268" s="59"/>
      <c r="K2268" s="59"/>
      <c r="L2268" s="59"/>
      <c r="M2268" s="59"/>
      <c r="N2268" s="59"/>
      <c r="O2268" s="59"/>
    </row>
    <row r="2269" ht="15.75" customHeight="1">
      <c r="A2269" s="208"/>
      <c r="B2269" s="208"/>
      <c r="C2269" s="209"/>
      <c r="D2269" s="210"/>
      <c r="E2269" s="208"/>
      <c r="F2269" s="210"/>
      <c r="G2269" s="59"/>
      <c r="H2269" s="59"/>
      <c r="I2269" s="59"/>
      <c r="J2269" s="59"/>
      <c r="K2269" s="59"/>
      <c r="L2269" s="59"/>
      <c r="M2269" s="59"/>
      <c r="N2269" s="59"/>
      <c r="O2269" s="59"/>
    </row>
    <row r="2270" ht="15.75" customHeight="1">
      <c r="A2270" s="208"/>
      <c r="B2270" s="208"/>
      <c r="C2270" s="209"/>
      <c r="D2270" s="210"/>
      <c r="E2270" s="208"/>
      <c r="F2270" s="210"/>
      <c r="G2270" s="59"/>
      <c r="H2270" s="59"/>
      <c r="I2270" s="59"/>
      <c r="J2270" s="59"/>
      <c r="K2270" s="59"/>
      <c r="L2270" s="59"/>
      <c r="M2270" s="59"/>
      <c r="N2270" s="59"/>
      <c r="O2270" s="59"/>
    </row>
    <row r="2271" ht="15.75" customHeight="1">
      <c r="A2271" s="208"/>
      <c r="B2271" s="208"/>
      <c r="C2271" s="209"/>
      <c r="D2271" s="210"/>
      <c r="E2271" s="208"/>
      <c r="F2271" s="210"/>
      <c r="G2271" s="59"/>
      <c r="H2271" s="59"/>
      <c r="I2271" s="59"/>
      <c r="J2271" s="59"/>
      <c r="K2271" s="59"/>
      <c r="L2271" s="59"/>
      <c r="M2271" s="59"/>
      <c r="N2271" s="59"/>
      <c r="O2271" s="59"/>
    </row>
    <row r="2272" ht="15.75" customHeight="1">
      <c r="A2272" s="208"/>
      <c r="B2272" s="208"/>
      <c r="C2272" s="209"/>
      <c r="D2272" s="210"/>
      <c r="E2272" s="208"/>
      <c r="F2272" s="210"/>
      <c r="G2272" s="59"/>
      <c r="H2272" s="59"/>
      <c r="I2272" s="59"/>
      <c r="J2272" s="59"/>
      <c r="K2272" s="59"/>
      <c r="L2272" s="59"/>
      <c r="M2272" s="59"/>
      <c r="N2272" s="59"/>
      <c r="O2272" s="59"/>
    </row>
    <row r="2273" ht="15.75" customHeight="1">
      <c r="A2273" s="208"/>
      <c r="B2273" s="208"/>
      <c r="C2273" s="209"/>
      <c r="D2273" s="210"/>
      <c r="E2273" s="208"/>
      <c r="F2273" s="210"/>
      <c r="G2273" s="59"/>
      <c r="H2273" s="59"/>
      <c r="I2273" s="59"/>
      <c r="J2273" s="59"/>
      <c r="K2273" s="59"/>
      <c r="L2273" s="59"/>
      <c r="M2273" s="59"/>
      <c r="N2273" s="59"/>
      <c r="O2273" s="59"/>
    </row>
    <row r="2274" ht="15.75" customHeight="1">
      <c r="A2274" s="208"/>
      <c r="B2274" s="208"/>
      <c r="C2274" s="209"/>
      <c r="D2274" s="210"/>
      <c r="E2274" s="208"/>
      <c r="F2274" s="210"/>
      <c r="G2274" s="59"/>
      <c r="H2274" s="59"/>
      <c r="I2274" s="59"/>
      <c r="J2274" s="59"/>
      <c r="K2274" s="59"/>
      <c r="L2274" s="59"/>
      <c r="M2274" s="59"/>
      <c r="N2274" s="59"/>
      <c r="O2274" s="59"/>
    </row>
    <row r="2275" ht="15.75" customHeight="1">
      <c r="A2275" s="208"/>
      <c r="B2275" s="208"/>
      <c r="C2275" s="209"/>
      <c r="D2275" s="210"/>
      <c r="E2275" s="208"/>
      <c r="F2275" s="210"/>
      <c r="G2275" s="59"/>
      <c r="H2275" s="59"/>
      <c r="I2275" s="59"/>
      <c r="J2275" s="59"/>
      <c r="K2275" s="59"/>
      <c r="L2275" s="59"/>
      <c r="M2275" s="59"/>
      <c r="N2275" s="59"/>
      <c r="O2275" s="59"/>
    </row>
    <row r="2276" ht="15.75" customHeight="1">
      <c r="A2276" s="208"/>
      <c r="B2276" s="208"/>
      <c r="C2276" s="209"/>
      <c r="D2276" s="210"/>
      <c r="E2276" s="208"/>
      <c r="F2276" s="210"/>
      <c r="G2276" s="59"/>
      <c r="H2276" s="59"/>
      <c r="I2276" s="59"/>
      <c r="J2276" s="59"/>
      <c r="K2276" s="59"/>
      <c r="L2276" s="59"/>
      <c r="M2276" s="59"/>
      <c r="N2276" s="59"/>
      <c r="O2276" s="59"/>
    </row>
    <row r="2277" ht="15.75" customHeight="1">
      <c r="A2277" s="208"/>
      <c r="B2277" s="208"/>
      <c r="C2277" s="209"/>
      <c r="D2277" s="210"/>
      <c r="E2277" s="208"/>
      <c r="F2277" s="210"/>
      <c r="G2277" s="59"/>
      <c r="H2277" s="59"/>
      <c r="I2277" s="59"/>
      <c r="J2277" s="59"/>
      <c r="K2277" s="59"/>
      <c r="L2277" s="59"/>
      <c r="M2277" s="59"/>
      <c r="N2277" s="59"/>
      <c r="O2277" s="59"/>
    </row>
    <row r="2278" ht="15.75" customHeight="1">
      <c r="A2278" s="208"/>
      <c r="B2278" s="208"/>
      <c r="C2278" s="209"/>
      <c r="D2278" s="210"/>
      <c r="E2278" s="208"/>
      <c r="F2278" s="210"/>
      <c r="G2278" s="59"/>
      <c r="H2278" s="59"/>
      <c r="I2278" s="59"/>
      <c r="J2278" s="59"/>
      <c r="K2278" s="59"/>
      <c r="L2278" s="59"/>
      <c r="M2278" s="59"/>
      <c r="N2278" s="59"/>
      <c r="O2278" s="59"/>
    </row>
    <row r="2279" ht="15.75" customHeight="1">
      <c r="A2279" s="208"/>
      <c r="B2279" s="208"/>
      <c r="C2279" s="209"/>
      <c r="D2279" s="210"/>
      <c r="E2279" s="208"/>
      <c r="F2279" s="210"/>
      <c r="G2279" s="59"/>
      <c r="H2279" s="59"/>
      <c r="I2279" s="59"/>
      <c r="J2279" s="59"/>
      <c r="K2279" s="59"/>
      <c r="L2279" s="59"/>
      <c r="M2279" s="59"/>
      <c r="N2279" s="59"/>
      <c r="O2279" s="59"/>
    </row>
    <row r="2280" ht="15.75" customHeight="1">
      <c r="A2280" s="208"/>
      <c r="B2280" s="208"/>
      <c r="C2280" s="209"/>
      <c r="D2280" s="210"/>
      <c r="E2280" s="208"/>
      <c r="F2280" s="210"/>
      <c r="G2280" s="59"/>
      <c r="H2280" s="59"/>
      <c r="I2280" s="59"/>
      <c r="J2280" s="59"/>
      <c r="K2280" s="59"/>
      <c r="L2280" s="59"/>
      <c r="M2280" s="59"/>
      <c r="N2280" s="59"/>
      <c r="O2280" s="59"/>
    </row>
    <row r="2281" ht="15.75" customHeight="1">
      <c r="A2281" s="208"/>
      <c r="B2281" s="208"/>
      <c r="C2281" s="209"/>
      <c r="D2281" s="210"/>
      <c r="E2281" s="208"/>
      <c r="F2281" s="210"/>
      <c r="G2281" s="59"/>
      <c r="H2281" s="59"/>
      <c r="I2281" s="59"/>
      <c r="J2281" s="59"/>
      <c r="K2281" s="59"/>
      <c r="L2281" s="59"/>
      <c r="M2281" s="59"/>
      <c r="N2281" s="59"/>
      <c r="O2281" s="59"/>
    </row>
    <row r="2282" ht="15.75" customHeight="1">
      <c r="A2282" s="208"/>
      <c r="B2282" s="208"/>
      <c r="C2282" s="209"/>
      <c r="D2282" s="210"/>
      <c r="E2282" s="208"/>
      <c r="F2282" s="210"/>
      <c r="G2282" s="59"/>
      <c r="H2282" s="59"/>
      <c r="I2282" s="59"/>
      <c r="J2282" s="59"/>
      <c r="K2282" s="59"/>
      <c r="L2282" s="59"/>
      <c r="M2282" s="59"/>
      <c r="N2282" s="59"/>
      <c r="O2282" s="59"/>
    </row>
    <row r="2283" ht="15.75" customHeight="1">
      <c r="A2283" s="208"/>
      <c r="B2283" s="208"/>
      <c r="C2283" s="209"/>
      <c r="D2283" s="210"/>
      <c r="E2283" s="208"/>
      <c r="F2283" s="210"/>
      <c r="G2283" s="59"/>
      <c r="H2283" s="59"/>
      <c r="I2283" s="59"/>
      <c r="J2283" s="59"/>
      <c r="K2283" s="59"/>
      <c r="L2283" s="59"/>
      <c r="M2283" s="59"/>
      <c r="N2283" s="59"/>
      <c r="O2283" s="59"/>
    </row>
    <row r="2284" ht="15.75" customHeight="1">
      <c r="A2284" s="208"/>
      <c r="B2284" s="208"/>
      <c r="C2284" s="209"/>
      <c r="D2284" s="210"/>
      <c r="E2284" s="208"/>
      <c r="F2284" s="210"/>
      <c r="G2284" s="59"/>
      <c r="H2284" s="59"/>
      <c r="I2284" s="59"/>
      <c r="J2284" s="59"/>
      <c r="K2284" s="59"/>
      <c r="L2284" s="59"/>
      <c r="M2284" s="59"/>
      <c r="N2284" s="59"/>
      <c r="O2284" s="59"/>
    </row>
    <row r="2285" ht="15.75" customHeight="1">
      <c r="A2285" s="208"/>
      <c r="B2285" s="208"/>
      <c r="C2285" s="209"/>
      <c r="D2285" s="210"/>
      <c r="E2285" s="208"/>
      <c r="F2285" s="210"/>
      <c r="G2285" s="59"/>
      <c r="H2285" s="59"/>
      <c r="I2285" s="59"/>
      <c r="J2285" s="59"/>
      <c r="K2285" s="59"/>
      <c r="L2285" s="59"/>
      <c r="M2285" s="59"/>
      <c r="N2285" s="59"/>
      <c r="O2285" s="59"/>
    </row>
    <row r="2286" ht="15.75" customHeight="1">
      <c r="A2286" s="208"/>
      <c r="B2286" s="208"/>
      <c r="C2286" s="209"/>
      <c r="D2286" s="210"/>
      <c r="E2286" s="208"/>
      <c r="F2286" s="210"/>
      <c r="G2286" s="59"/>
      <c r="H2286" s="59"/>
      <c r="I2286" s="59"/>
      <c r="J2286" s="59"/>
      <c r="K2286" s="59"/>
      <c r="L2286" s="59"/>
      <c r="M2286" s="59"/>
      <c r="N2286" s="59"/>
      <c r="O2286" s="59"/>
    </row>
    <row r="2287" ht="15.75" customHeight="1">
      <c r="A2287" s="208"/>
      <c r="B2287" s="208"/>
      <c r="C2287" s="209"/>
      <c r="D2287" s="210"/>
      <c r="E2287" s="208"/>
      <c r="F2287" s="210"/>
      <c r="G2287" s="59"/>
      <c r="H2287" s="59"/>
      <c r="I2287" s="59"/>
      <c r="J2287" s="59"/>
      <c r="K2287" s="59"/>
      <c r="L2287" s="59"/>
      <c r="M2287" s="59"/>
      <c r="N2287" s="59"/>
      <c r="O2287" s="59"/>
    </row>
    <row r="2288" ht="15.75" customHeight="1">
      <c r="A2288" s="208"/>
      <c r="B2288" s="208"/>
      <c r="C2288" s="209"/>
      <c r="D2288" s="210"/>
      <c r="E2288" s="208"/>
      <c r="F2288" s="210"/>
      <c r="G2288" s="59"/>
      <c r="H2288" s="59"/>
      <c r="I2288" s="59"/>
      <c r="J2288" s="59"/>
      <c r="K2288" s="59"/>
      <c r="L2288" s="59"/>
      <c r="M2288" s="59"/>
      <c r="N2288" s="59"/>
      <c r="O2288" s="59"/>
    </row>
    <row r="2289" ht="15.75" customHeight="1">
      <c r="A2289" s="208"/>
      <c r="B2289" s="208"/>
      <c r="C2289" s="209"/>
      <c r="D2289" s="210"/>
      <c r="E2289" s="208"/>
      <c r="F2289" s="210"/>
      <c r="G2289" s="59"/>
      <c r="H2289" s="59"/>
      <c r="I2289" s="59"/>
      <c r="J2289" s="59"/>
      <c r="K2289" s="59"/>
      <c r="L2289" s="59"/>
      <c r="M2289" s="59"/>
      <c r="N2289" s="59"/>
      <c r="O2289" s="59"/>
    </row>
    <row r="2290" ht="15.75" customHeight="1">
      <c r="A2290" s="208"/>
      <c r="B2290" s="208"/>
      <c r="C2290" s="209"/>
      <c r="D2290" s="210"/>
      <c r="E2290" s="208"/>
      <c r="F2290" s="210"/>
      <c r="G2290" s="59"/>
      <c r="H2290" s="59"/>
      <c r="I2290" s="59"/>
      <c r="J2290" s="59"/>
      <c r="K2290" s="59"/>
      <c r="L2290" s="59"/>
      <c r="M2290" s="59"/>
      <c r="N2290" s="59"/>
      <c r="O2290" s="59"/>
    </row>
    <row r="2291" ht="15.75" customHeight="1">
      <c r="A2291" s="208"/>
      <c r="B2291" s="208"/>
      <c r="C2291" s="209"/>
      <c r="D2291" s="210"/>
      <c r="E2291" s="208"/>
      <c r="F2291" s="210"/>
      <c r="G2291" s="59"/>
      <c r="H2291" s="59"/>
      <c r="I2291" s="59"/>
      <c r="J2291" s="59"/>
      <c r="K2291" s="59"/>
      <c r="L2291" s="59"/>
      <c r="M2291" s="59"/>
      <c r="N2291" s="59"/>
      <c r="O2291" s="59"/>
    </row>
    <row r="2292" ht="15.75" customHeight="1">
      <c r="A2292" s="208"/>
      <c r="B2292" s="208"/>
      <c r="C2292" s="209"/>
      <c r="D2292" s="210"/>
      <c r="E2292" s="208"/>
      <c r="F2292" s="210"/>
      <c r="G2292" s="59"/>
      <c r="H2292" s="59"/>
      <c r="I2292" s="59"/>
      <c r="J2292" s="59"/>
      <c r="K2292" s="59"/>
      <c r="L2292" s="59"/>
      <c r="M2292" s="59"/>
      <c r="N2292" s="59"/>
      <c r="O2292" s="59"/>
    </row>
    <row r="2293" ht="15.75" customHeight="1">
      <c r="A2293" s="208"/>
      <c r="B2293" s="208"/>
      <c r="C2293" s="209"/>
      <c r="D2293" s="210"/>
      <c r="E2293" s="208"/>
      <c r="F2293" s="210"/>
      <c r="G2293" s="59"/>
      <c r="H2293" s="59"/>
      <c r="I2293" s="59"/>
      <c r="J2293" s="59"/>
      <c r="K2293" s="59"/>
      <c r="L2293" s="59"/>
      <c r="M2293" s="59"/>
      <c r="N2293" s="59"/>
      <c r="O2293" s="59"/>
    </row>
    <row r="2294" ht="15.75" customHeight="1">
      <c r="A2294" s="208"/>
      <c r="B2294" s="208"/>
      <c r="C2294" s="209"/>
      <c r="D2294" s="210"/>
      <c r="E2294" s="208"/>
      <c r="F2294" s="210"/>
      <c r="G2294" s="59"/>
      <c r="H2294" s="59"/>
      <c r="I2294" s="59"/>
      <c r="J2294" s="59"/>
      <c r="K2294" s="59"/>
      <c r="L2294" s="59"/>
      <c r="M2294" s="59"/>
      <c r="N2294" s="59"/>
      <c r="O2294" s="59"/>
    </row>
    <row r="2295" ht="15.75" customHeight="1">
      <c r="A2295" s="208"/>
      <c r="B2295" s="208"/>
      <c r="C2295" s="209"/>
      <c r="D2295" s="210"/>
      <c r="E2295" s="208"/>
      <c r="F2295" s="210"/>
      <c r="G2295" s="59"/>
      <c r="H2295" s="59"/>
      <c r="I2295" s="59"/>
      <c r="J2295" s="59"/>
      <c r="K2295" s="59"/>
      <c r="L2295" s="59"/>
      <c r="M2295" s="59"/>
      <c r="N2295" s="59"/>
      <c r="O2295" s="59"/>
    </row>
    <row r="2296" ht="15.75" customHeight="1">
      <c r="A2296" s="208"/>
      <c r="B2296" s="208"/>
      <c r="C2296" s="209"/>
      <c r="D2296" s="210"/>
      <c r="E2296" s="208"/>
      <c r="F2296" s="210"/>
      <c r="G2296" s="59"/>
      <c r="H2296" s="59"/>
      <c r="I2296" s="59"/>
      <c r="J2296" s="59"/>
      <c r="K2296" s="59"/>
      <c r="L2296" s="59"/>
      <c r="M2296" s="59"/>
      <c r="N2296" s="59"/>
      <c r="O2296" s="59"/>
    </row>
    <row r="2297" ht="15.75" customHeight="1">
      <c r="A2297" s="208"/>
      <c r="B2297" s="208"/>
      <c r="C2297" s="209"/>
      <c r="D2297" s="210"/>
      <c r="E2297" s="208"/>
      <c r="F2297" s="210"/>
      <c r="G2297" s="59"/>
      <c r="H2297" s="59"/>
      <c r="I2297" s="59"/>
      <c r="J2297" s="59"/>
      <c r="K2297" s="59"/>
      <c r="L2297" s="59"/>
      <c r="M2297" s="59"/>
      <c r="N2297" s="59"/>
      <c r="O2297" s="59"/>
    </row>
    <row r="2298" ht="15.75" customHeight="1">
      <c r="A2298" s="208"/>
      <c r="B2298" s="208"/>
      <c r="C2298" s="209"/>
      <c r="D2298" s="210"/>
      <c r="E2298" s="208"/>
      <c r="F2298" s="210"/>
      <c r="G2298" s="59"/>
      <c r="H2298" s="59"/>
      <c r="I2298" s="59"/>
      <c r="J2298" s="59"/>
      <c r="K2298" s="59"/>
      <c r="L2298" s="59"/>
      <c r="M2298" s="59"/>
      <c r="N2298" s="59"/>
      <c r="O2298" s="59"/>
    </row>
    <row r="2299" ht="15.75" customHeight="1">
      <c r="A2299" s="208"/>
      <c r="B2299" s="208"/>
      <c r="C2299" s="209"/>
      <c r="D2299" s="210"/>
      <c r="E2299" s="208"/>
      <c r="F2299" s="210"/>
      <c r="G2299" s="59"/>
      <c r="H2299" s="59"/>
      <c r="I2299" s="59"/>
      <c r="J2299" s="59"/>
      <c r="K2299" s="59"/>
      <c r="L2299" s="59"/>
      <c r="M2299" s="59"/>
      <c r="N2299" s="59"/>
      <c r="O2299" s="59"/>
    </row>
    <row r="2300" ht="15.75" customHeight="1">
      <c r="A2300" s="208"/>
      <c r="B2300" s="208"/>
      <c r="C2300" s="209"/>
      <c r="D2300" s="210"/>
      <c r="E2300" s="208"/>
      <c r="F2300" s="210"/>
      <c r="G2300" s="59"/>
      <c r="H2300" s="59"/>
      <c r="I2300" s="59"/>
      <c r="J2300" s="59"/>
      <c r="K2300" s="59"/>
      <c r="L2300" s="59"/>
      <c r="M2300" s="59"/>
      <c r="N2300" s="59"/>
      <c r="O2300" s="59"/>
    </row>
    <row r="2301" ht="15.75" customHeight="1">
      <c r="A2301" s="208"/>
      <c r="B2301" s="208"/>
      <c r="C2301" s="209"/>
      <c r="D2301" s="210"/>
      <c r="E2301" s="208"/>
      <c r="F2301" s="210"/>
      <c r="G2301" s="59"/>
      <c r="H2301" s="59"/>
      <c r="I2301" s="59"/>
      <c r="J2301" s="59"/>
      <c r="K2301" s="59"/>
      <c r="L2301" s="59"/>
      <c r="M2301" s="59"/>
      <c r="N2301" s="59"/>
      <c r="O2301" s="59"/>
    </row>
    <row r="2302" ht="15.75" customHeight="1">
      <c r="A2302" s="208"/>
      <c r="B2302" s="208"/>
      <c r="C2302" s="209"/>
      <c r="D2302" s="210"/>
      <c r="E2302" s="208"/>
      <c r="F2302" s="210"/>
      <c r="G2302" s="59"/>
      <c r="H2302" s="59"/>
      <c r="I2302" s="59"/>
      <c r="J2302" s="59"/>
      <c r="K2302" s="59"/>
      <c r="L2302" s="59"/>
      <c r="M2302" s="59"/>
      <c r="N2302" s="59"/>
      <c r="O2302" s="59"/>
    </row>
    <row r="2303" ht="15.75" customHeight="1">
      <c r="A2303" s="208"/>
      <c r="B2303" s="208"/>
      <c r="C2303" s="209"/>
      <c r="D2303" s="210"/>
      <c r="E2303" s="208"/>
      <c r="F2303" s="210"/>
      <c r="G2303" s="59"/>
      <c r="H2303" s="59"/>
      <c r="I2303" s="59"/>
      <c r="J2303" s="59"/>
      <c r="K2303" s="59"/>
      <c r="L2303" s="59"/>
      <c r="M2303" s="59"/>
      <c r="N2303" s="59"/>
      <c r="O2303" s="59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71"/>
    <col customWidth="1" min="2" max="2" width="30.71"/>
    <col customWidth="1" min="3" max="3" width="38.57"/>
    <col customWidth="1" min="5" max="6" width="9.14"/>
    <col customWidth="1" min="7" max="26" width="8.71"/>
  </cols>
  <sheetData>
    <row r="1" ht="12.75" customHeight="1">
      <c r="A1" s="2" t="s">
        <v>100</v>
      </c>
      <c r="B1" s="2" t="s">
        <v>101</v>
      </c>
      <c r="C1" s="2" t="s">
        <v>102</v>
      </c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12.75" customHeight="1">
      <c r="A2" s="49" t="s">
        <v>25</v>
      </c>
      <c r="B2" s="49" t="s">
        <v>25</v>
      </c>
      <c r="C2" s="49" t="s">
        <v>25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ht="12.75" customHeight="1">
      <c r="A3" s="6" t="s">
        <v>103</v>
      </c>
      <c r="B3" s="49" t="s">
        <v>104</v>
      </c>
      <c r="C3" s="49" t="s">
        <v>105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12.75" customHeight="1">
      <c r="A4" s="49" t="s">
        <v>106</v>
      </c>
      <c r="B4" s="49" t="s">
        <v>107</v>
      </c>
      <c r="C4" s="49" t="s">
        <v>108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ht="12.75" customHeight="1">
      <c r="A5" s="6" t="s">
        <v>109</v>
      </c>
      <c r="B5" s="49" t="s">
        <v>110</v>
      </c>
      <c r="C5" s="49" t="s">
        <v>111</v>
      </c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ht="12.75" customHeight="1">
      <c r="A6" s="6" t="s">
        <v>112</v>
      </c>
      <c r="B6" s="49" t="s">
        <v>113</v>
      </c>
      <c r="C6" s="49" t="s">
        <v>114</v>
      </c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ht="12.75" customHeight="1">
      <c r="A7" s="49" t="s">
        <v>115</v>
      </c>
      <c r="B7" s="6" t="s">
        <v>116</v>
      </c>
      <c r="C7" s="49" t="s">
        <v>117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ht="12.75" customHeight="1">
      <c r="A8" s="6" t="s">
        <v>118</v>
      </c>
      <c r="B8" s="6" t="s">
        <v>119</v>
      </c>
      <c r="C8" s="49" t="s">
        <v>120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ht="12.75" customHeight="1">
      <c r="A9" s="49" t="s">
        <v>121</v>
      </c>
      <c r="B9" s="6" t="s">
        <v>122</v>
      </c>
      <c r="C9" s="6" t="s">
        <v>123</v>
      </c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ht="12.75" customHeight="1">
      <c r="A10" s="49" t="s">
        <v>124</v>
      </c>
      <c r="B10" s="6" t="s">
        <v>125</v>
      </c>
      <c r="C10" s="49" t="s">
        <v>126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ht="12.75" customHeight="1">
      <c r="A11" s="49" t="s">
        <v>127</v>
      </c>
      <c r="B11" s="6" t="s">
        <v>128</v>
      </c>
      <c r="C11" s="49" t="s">
        <v>129</v>
      </c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ht="12.75" customHeight="1">
      <c r="A12" s="49" t="s">
        <v>130</v>
      </c>
      <c r="B12" s="6" t="s">
        <v>131</v>
      </c>
      <c r="C12" s="6" t="s">
        <v>132</v>
      </c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ht="12.75" customHeight="1">
      <c r="A13" s="49" t="s">
        <v>133</v>
      </c>
      <c r="B13" s="49" t="s">
        <v>134</v>
      </c>
      <c r="C13" s="49" t="s">
        <v>135</v>
      </c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ht="12.75" customHeight="1">
      <c r="A14" s="67" t="s">
        <v>136</v>
      </c>
      <c r="B14" s="49" t="s">
        <v>137</v>
      </c>
      <c r="C14" s="51" t="s">
        <v>138</v>
      </c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ht="12.75" customHeight="1">
      <c r="A15" s="49" t="s">
        <v>139</v>
      </c>
      <c r="B15" s="49" t="s">
        <v>140</v>
      </c>
      <c r="C15" s="52" t="s">
        <v>141</v>
      </c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ht="12.75" customHeight="1">
      <c r="A16" s="49" t="s">
        <v>142</v>
      </c>
      <c r="B16" s="49" t="s">
        <v>144</v>
      </c>
      <c r="C16" s="51" t="s">
        <v>145</v>
      </c>
      <c r="E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ht="12.75" customHeight="1">
      <c r="A17" s="49" t="s">
        <v>146</v>
      </c>
      <c r="B17" s="49" t="s">
        <v>147</v>
      </c>
      <c r="C17" s="4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ht="12.75" customHeight="1">
      <c r="A18" s="49" t="s">
        <v>148</v>
      </c>
      <c r="B18" s="49" t="s">
        <v>149</v>
      </c>
      <c r="C18" s="4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ht="12.75" customHeight="1">
      <c r="A19" s="49" t="s">
        <v>150</v>
      </c>
      <c r="B19" s="49" t="s">
        <v>151</v>
      </c>
      <c r="C19" s="49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ht="12.75" customHeight="1">
      <c r="A20" s="49" t="s">
        <v>152</v>
      </c>
      <c r="B20" s="49" t="s">
        <v>153</v>
      </c>
      <c r="C20" s="49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ht="12.75" customHeight="1">
      <c r="A21" s="49" t="s">
        <v>154</v>
      </c>
      <c r="B21" s="49" t="s">
        <v>155</v>
      </c>
      <c r="C21" s="49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ht="12.75" customHeight="1">
      <c r="A22" s="6" t="s">
        <v>156</v>
      </c>
      <c r="B22" s="49" t="s">
        <v>157</v>
      </c>
      <c r="C22" s="4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ht="12.75" customHeight="1">
      <c r="A23" s="6" t="s">
        <v>158</v>
      </c>
      <c r="B23" s="49" t="s">
        <v>159</v>
      </c>
      <c r="C23" s="4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ht="12.75" customHeight="1">
      <c r="A24" s="6" t="s">
        <v>160</v>
      </c>
      <c r="B24" s="51" t="s">
        <v>161</v>
      </c>
      <c r="C24" s="4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ht="12.75" customHeight="1">
      <c r="A25" s="49"/>
      <c r="B25" s="6" t="s">
        <v>162</v>
      </c>
      <c r="C25" s="4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ht="12.75" customHeight="1">
      <c r="A26" s="49"/>
      <c r="B26" s="6" t="s">
        <v>163</v>
      </c>
      <c r="C26" s="4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49"/>
      <c r="B27" s="6" t="s">
        <v>164</v>
      </c>
      <c r="C27" s="4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ht="12.75" customHeight="1">
      <c r="A28" s="49"/>
      <c r="B28" s="49"/>
      <c r="C28" s="4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ht="12.75" customHeight="1">
      <c r="A29" s="49"/>
      <c r="B29" s="49"/>
      <c r="C29" s="4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ht="12.75" customHeight="1">
      <c r="A30" s="49"/>
      <c r="B30" s="6"/>
      <c r="C30" s="4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ht="12.75" customHeight="1">
      <c r="A31" s="23"/>
      <c r="B31" s="23"/>
      <c r="C31" s="23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ht="12.75" customHeight="1">
      <c r="A32" s="23"/>
      <c r="B32" s="23"/>
      <c r="C32" s="23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2.75" customHeight="1">
      <c r="A33" s="23"/>
      <c r="B33" s="23"/>
      <c r="C33" s="23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2.75" customHeight="1">
      <c r="A34" s="23"/>
      <c r="B34" s="23"/>
      <c r="C34" s="23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2.75" customHeight="1">
      <c r="A35" s="23"/>
      <c r="B35" s="23"/>
      <c r="C35" s="23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2.75" customHeight="1">
      <c r="A36" s="23"/>
      <c r="B36" s="23"/>
      <c r="C36" s="23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2.75" customHeight="1">
      <c r="A37" s="23"/>
      <c r="B37" s="23"/>
      <c r="C37" s="23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2.75" customHeight="1">
      <c r="A38" s="23"/>
      <c r="B38" s="23"/>
      <c r="C38" s="23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2.75" customHeight="1">
      <c r="A39" s="23"/>
      <c r="B39" s="23"/>
      <c r="C39" s="23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2.75" customHeight="1">
      <c r="A40" s="23"/>
      <c r="B40" s="23"/>
      <c r="C40" s="23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2.75" customHeight="1">
      <c r="A41" s="23"/>
      <c r="B41" s="23"/>
      <c r="C41" s="23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2.75" customHeight="1">
      <c r="A42" s="23"/>
      <c r="B42" s="23"/>
      <c r="C42" s="23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2.75" customHeight="1">
      <c r="A43" s="23"/>
      <c r="B43" s="23"/>
      <c r="C43" s="23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2.75" customHeight="1">
      <c r="A44" s="23"/>
      <c r="B44" s="23"/>
      <c r="C44" s="23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2.75" customHeight="1">
      <c r="A45" s="23"/>
      <c r="B45" s="23"/>
      <c r="C45" s="23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2.75" customHeight="1">
      <c r="A46" s="23"/>
      <c r="B46" s="23"/>
      <c r="C46" s="23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2.75" customHeight="1">
      <c r="A47" s="23"/>
      <c r="B47" s="23"/>
      <c r="C47" s="23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2.75" customHeight="1">
      <c r="A48" s="23"/>
      <c r="B48" s="23"/>
      <c r="C48" s="23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2.75" customHeight="1">
      <c r="A49" s="23"/>
      <c r="B49" s="23"/>
      <c r="C49" s="23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2.75" customHeight="1">
      <c r="A50" s="23"/>
      <c r="B50" s="23"/>
      <c r="C50" s="23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2.75" customHeight="1">
      <c r="A51" s="23"/>
      <c r="B51" s="23"/>
      <c r="C51" s="23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2.75" customHeight="1">
      <c r="A52" s="23"/>
      <c r="B52" s="23"/>
      <c r="C52" s="23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2.75" customHeight="1">
      <c r="A53" s="23"/>
      <c r="B53" s="23"/>
      <c r="C53" s="23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2.75" customHeight="1">
      <c r="A54" s="23"/>
      <c r="B54" s="23"/>
      <c r="C54" s="23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2.75" customHeight="1">
      <c r="A55" s="23"/>
      <c r="B55" s="23"/>
      <c r="C55" s="23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2.75" customHeight="1">
      <c r="A56" s="23"/>
      <c r="B56" s="23"/>
      <c r="C56" s="23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2.75" customHeight="1">
      <c r="A57" s="23"/>
      <c r="B57" s="23"/>
      <c r="C57" s="23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2.75" customHeight="1">
      <c r="A58" s="23"/>
      <c r="B58" s="23"/>
      <c r="C58" s="23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2.75" customHeight="1">
      <c r="A59" s="23"/>
      <c r="B59" s="23"/>
      <c r="C59" s="23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2.75" customHeight="1">
      <c r="A60" s="23"/>
      <c r="B60" s="23"/>
      <c r="C60" s="23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2.75" customHeight="1">
      <c r="A61" s="23"/>
      <c r="B61" s="23"/>
      <c r="C61" s="23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2.75" customHeight="1">
      <c r="A62" s="23"/>
      <c r="B62" s="23"/>
      <c r="C62" s="23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2.75" customHeight="1">
      <c r="A63" s="23"/>
      <c r="B63" s="23"/>
      <c r="C63" s="23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2.75" customHeight="1">
      <c r="A64" s="23"/>
      <c r="B64" s="23"/>
      <c r="C64" s="23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2.75" customHeight="1">
      <c r="A65" s="23"/>
      <c r="B65" s="23"/>
      <c r="C65" s="23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2.75" customHeight="1">
      <c r="A66" s="23"/>
      <c r="B66" s="23"/>
      <c r="C66" s="23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2.75" customHeight="1">
      <c r="A67" s="23"/>
      <c r="B67" s="23"/>
      <c r="C67" s="23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2.75" customHeight="1">
      <c r="A68" s="23"/>
      <c r="B68" s="23"/>
      <c r="C68" s="23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2.75" customHeight="1">
      <c r="A69" s="23"/>
      <c r="B69" s="23"/>
      <c r="C69" s="23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2.75" customHeight="1">
      <c r="A70" s="23"/>
      <c r="B70" s="23"/>
      <c r="C70" s="23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2.75" customHeight="1">
      <c r="A71" s="23"/>
      <c r="B71" s="23"/>
      <c r="C71" s="23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2.75" customHeight="1">
      <c r="A72" s="23"/>
      <c r="B72" s="23"/>
      <c r="C72" s="23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2.75" customHeight="1">
      <c r="A73" s="23"/>
      <c r="B73" s="23"/>
      <c r="C73" s="23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2.75" customHeight="1">
      <c r="A74" s="23"/>
      <c r="B74" s="23"/>
      <c r="C74" s="23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2.75" customHeight="1">
      <c r="A75" s="23"/>
      <c r="B75" s="23"/>
      <c r="C75" s="23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2.75" customHeight="1">
      <c r="A76" s="23"/>
      <c r="B76" s="23"/>
      <c r="C76" s="23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2.75" customHeight="1">
      <c r="A77" s="23"/>
      <c r="B77" s="23"/>
      <c r="C77" s="23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2.75" customHeight="1">
      <c r="A78" s="23"/>
      <c r="B78" s="23"/>
      <c r="C78" s="23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2.75" customHeight="1">
      <c r="A79" s="23"/>
      <c r="B79" s="23"/>
      <c r="C79" s="23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2.75" customHeight="1">
      <c r="A80" s="23"/>
      <c r="B80" s="23"/>
      <c r="C80" s="23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2.75" customHeight="1">
      <c r="A81" s="23"/>
      <c r="B81" s="23"/>
      <c r="C81" s="23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2.75" customHeight="1">
      <c r="A82" s="23"/>
      <c r="B82" s="23"/>
      <c r="C82" s="23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2.75" customHeight="1">
      <c r="A83" s="23"/>
      <c r="B83" s="23"/>
      <c r="C83" s="23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2.75" customHeight="1">
      <c r="A84" s="23"/>
      <c r="B84" s="23"/>
      <c r="C84" s="23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2.75" customHeight="1">
      <c r="A85" s="23"/>
      <c r="B85" s="23"/>
      <c r="C85" s="23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2.75" customHeight="1">
      <c r="A86" s="23"/>
      <c r="B86" s="23"/>
      <c r="C86" s="23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2.75" customHeight="1">
      <c r="A87" s="23"/>
      <c r="B87" s="23"/>
      <c r="C87" s="23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2.75" customHeight="1">
      <c r="A88" s="23"/>
      <c r="B88" s="23"/>
      <c r="C88" s="23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2.75" customHeight="1">
      <c r="A89" s="23"/>
      <c r="B89" s="23"/>
      <c r="C89" s="23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2.75" customHeight="1">
      <c r="A90" s="23"/>
      <c r="B90" s="23"/>
      <c r="C90" s="23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2.75" customHeight="1">
      <c r="A91" s="23"/>
      <c r="B91" s="23"/>
      <c r="C91" s="23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2.75" customHeight="1">
      <c r="A92" s="23"/>
      <c r="B92" s="23"/>
      <c r="C92" s="23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2.75" customHeight="1">
      <c r="A93" s="23"/>
      <c r="B93" s="23"/>
      <c r="C93" s="23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2.75" customHeight="1">
      <c r="A94" s="23"/>
      <c r="B94" s="23"/>
      <c r="C94" s="23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2.75" customHeight="1">
      <c r="A95" s="23"/>
      <c r="B95" s="23"/>
      <c r="C95" s="23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2.75" customHeight="1">
      <c r="A96" s="23"/>
      <c r="B96" s="23"/>
      <c r="C96" s="23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2.75" customHeight="1">
      <c r="A97" s="23"/>
      <c r="B97" s="23"/>
      <c r="C97" s="23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2.75" customHeight="1">
      <c r="A98" s="23"/>
      <c r="B98" s="23"/>
      <c r="C98" s="23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2.75" customHeight="1">
      <c r="A99" s="23"/>
      <c r="B99" s="23"/>
      <c r="C99" s="23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2.75" customHeight="1">
      <c r="A100" s="23"/>
      <c r="B100" s="23"/>
      <c r="C100" s="23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2.75" customHeight="1">
      <c r="A101" s="23"/>
      <c r="B101" s="23"/>
      <c r="C101" s="23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2.75" customHeight="1">
      <c r="A102" s="23"/>
      <c r="B102" s="23"/>
      <c r="C102" s="23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2.75" customHeight="1">
      <c r="A103" s="23"/>
      <c r="B103" s="23"/>
      <c r="C103" s="23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2.75" customHeight="1">
      <c r="A104" s="23"/>
      <c r="B104" s="23"/>
      <c r="C104" s="23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2.75" customHeight="1">
      <c r="A105" s="23"/>
      <c r="B105" s="23"/>
      <c r="C105" s="23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2.75" customHeight="1">
      <c r="A106" s="23"/>
      <c r="B106" s="23"/>
      <c r="C106" s="23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2.75" customHeight="1">
      <c r="A107" s="23"/>
      <c r="B107" s="23"/>
      <c r="C107" s="23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2.75" customHeight="1">
      <c r="A108" s="23"/>
      <c r="B108" s="23"/>
      <c r="C108" s="23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2.75" customHeight="1">
      <c r="A109" s="23"/>
      <c r="B109" s="23"/>
      <c r="C109" s="23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2.75" customHeight="1">
      <c r="A110" s="23"/>
      <c r="B110" s="23"/>
      <c r="C110" s="23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2.75" customHeight="1">
      <c r="A111" s="23"/>
      <c r="B111" s="23"/>
      <c r="C111" s="23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2.75" customHeight="1">
      <c r="A112" s="23"/>
      <c r="B112" s="23"/>
      <c r="C112" s="23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2.75" customHeight="1">
      <c r="A113" s="23"/>
      <c r="B113" s="23"/>
      <c r="C113" s="23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2.75" customHeight="1">
      <c r="A114" s="23"/>
      <c r="B114" s="23"/>
      <c r="C114" s="23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2.75" customHeight="1">
      <c r="A115" s="23"/>
      <c r="B115" s="23"/>
      <c r="C115" s="23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2.75" customHeight="1">
      <c r="A116" s="23"/>
      <c r="B116" s="23"/>
      <c r="C116" s="23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2.75" customHeight="1">
      <c r="A117" s="23"/>
      <c r="B117" s="23"/>
      <c r="C117" s="23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2.75" customHeight="1">
      <c r="A118" s="23"/>
      <c r="B118" s="23"/>
      <c r="C118" s="23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2.75" customHeight="1">
      <c r="A119" s="23"/>
      <c r="B119" s="23"/>
      <c r="C119" s="23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2.75" customHeight="1">
      <c r="A120" s="23"/>
      <c r="B120" s="23"/>
      <c r="C120" s="23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2.75" customHeight="1">
      <c r="A121" s="23"/>
      <c r="B121" s="23"/>
      <c r="C121" s="23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2.75" customHeight="1">
      <c r="A122" s="23"/>
      <c r="B122" s="23"/>
      <c r="C122" s="23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2.75" customHeight="1">
      <c r="A123" s="23"/>
      <c r="B123" s="23"/>
      <c r="C123" s="23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2.75" customHeight="1">
      <c r="A124" s="23"/>
      <c r="B124" s="23"/>
      <c r="C124" s="23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2.75" customHeight="1">
      <c r="A125" s="23"/>
      <c r="B125" s="23"/>
      <c r="C125" s="23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2.75" customHeight="1">
      <c r="A126" s="23"/>
      <c r="B126" s="23"/>
      <c r="C126" s="23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2.75" customHeight="1">
      <c r="A127" s="23"/>
      <c r="B127" s="23"/>
      <c r="C127" s="23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2.75" customHeight="1">
      <c r="A128" s="23"/>
      <c r="B128" s="23"/>
      <c r="C128" s="23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2.75" customHeight="1">
      <c r="A129" s="23"/>
      <c r="B129" s="23"/>
      <c r="C129" s="23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2.75" customHeight="1">
      <c r="A130" s="23"/>
      <c r="B130" s="23"/>
      <c r="C130" s="23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2.75" customHeight="1">
      <c r="A131" s="23"/>
      <c r="B131" s="23"/>
      <c r="C131" s="23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2.75" customHeight="1">
      <c r="A132" s="23"/>
      <c r="B132" s="23"/>
      <c r="C132" s="23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2.75" customHeight="1">
      <c r="A133" s="23"/>
      <c r="B133" s="23"/>
      <c r="C133" s="23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2.75" customHeight="1">
      <c r="A134" s="23"/>
      <c r="B134" s="23"/>
      <c r="C134" s="23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2.75" customHeight="1">
      <c r="A135" s="23"/>
      <c r="B135" s="23"/>
      <c r="C135" s="23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2.75" customHeight="1">
      <c r="A136" s="23"/>
      <c r="B136" s="23"/>
      <c r="C136" s="23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2.75" customHeight="1">
      <c r="A137" s="23"/>
      <c r="B137" s="23"/>
      <c r="C137" s="23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2.75" customHeight="1">
      <c r="A138" s="23"/>
      <c r="B138" s="23"/>
      <c r="C138" s="23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2.75" customHeight="1">
      <c r="A139" s="23"/>
      <c r="B139" s="23"/>
      <c r="C139" s="23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2.75" customHeight="1">
      <c r="A140" s="23"/>
      <c r="B140" s="23"/>
      <c r="C140" s="23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2.75" customHeight="1">
      <c r="A141" s="23"/>
      <c r="B141" s="23"/>
      <c r="C141" s="23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2.75" customHeight="1">
      <c r="A142" s="23"/>
      <c r="B142" s="23"/>
      <c r="C142" s="23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2.75" customHeight="1">
      <c r="A143" s="23"/>
      <c r="B143" s="23"/>
      <c r="C143" s="23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2.75" customHeight="1">
      <c r="A144" s="23"/>
      <c r="B144" s="23"/>
      <c r="C144" s="23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2.75" customHeight="1">
      <c r="A145" s="23"/>
      <c r="B145" s="23"/>
      <c r="C145" s="23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2.75" customHeight="1">
      <c r="A146" s="23"/>
      <c r="B146" s="23"/>
      <c r="C146" s="23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2.75" customHeight="1">
      <c r="A147" s="23"/>
      <c r="B147" s="23"/>
      <c r="C147" s="23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2.75" customHeight="1">
      <c r="A148" s="23"/>
      <c r="B148" s="23"/>
      <c r="C148" s="23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2.75" customHeight="1">
      <c r="A149" s="23"/>
      <c r="B149" s="23"/>
      <c r="C149" s="23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2.75" customHeight="1">
      <c r="A150" s="23"/>
      <c r="B150" s="23"/>
      <c r="C150" s="23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2.75" customHeight="1">
      <c r="A151" s="23"/>
      <c r="B151" s="23"/>
      <c r="C151" s="23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2.75" customHeight="1">
      <c r="A152" s="23"/>
      <c r="B152" s="23"/>
      <c r="C152" s="23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2.75" customHeight="1">
      <c r="A153" s="23"/>
      <c r="B153" s="23"/>
      <c r="C153" s="23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2.75" customHeight="1">
      <c r="A154" s="23"/>
      <c r="B154" s="23"/>
      <c r="C154" s="23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2.75" customHeight="1">
      <c r="A155" s="23"/>
      <c r="B155" s="23"/>
      <c r="C155" s="23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2.75" customHeight="1">
      <c r="A156" s="23"/>
      <c r="B156" s="23"/>
      <c r="C156" s="23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2.75" customHeight="1">
      <c r="A157" s="23"/>
      <c r="B157" s="23"/>
      <c r="C157" s="23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2.75" customHeight="1">
      <c r="A158" s="23"/>
      <c r="B158" s="23"/>
      <c r="C158" s="23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2.75" customHeight="1">
      <c r="A159" s="23"/>
      <c r="B159" s="23"/>
      <c r="C159" s="23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2.75" customHeight="1">
      <c r="A160" s="23"/>
      <c r="B160" s="23"/>
      <c r="C160" s="23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2.75" customHeight="1">
      <c r="A161" s="23"/>
      <c r="B161" s="23"/>
      <c r="C161" s="23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2.75" customHeight="1">
      <c r="A162" s="23"/>
      <c r="B162" s="23"/>
      <c r="C162" s="23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2.75" customHeight="1">
      <c r="A163" s="23"/>
      <c r="B163" s="23"/>
      <c r="C163" s="23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2.75" customHeight="1">
      <c r="A164" s="23"/>
      <c r="B164" s="23"/>
      <c r="C164" s="23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2.75" customHeight="1">
      <c r="A165" s="23"/>
      <c r="B165" s="23"/>
      <c r="C165" s="23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2.75" customHeight="1">
      <c r="A166" s="23"/>
      <c r="B166" s="23"/>
      <c r="C166" s="23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2.75" customHeight="1">
      <c r="A167" s="23"/>
      <c r="B167" s="23"/>
      <c r="C167" s="23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2.75" customHeight="1">
      <c r="A168" s="23"/>
      <c r="B168" s="23"/>
      <c r="C168" s="23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2.75" customHeight="1">
      <c r="A169" s="23"/>
      <c r="B169" s="23"/>
      <c r="C169" s="23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2.75" customHeight="1">
      <c r="A170" s="23"/>
      <c r="B170" s="23"/>
      <c r="C170" s="23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2.75" customHeight="1">
      <c r="A171" s="23"/>
      <c r="B171" s="23"/>
      <c r="C171" s="23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2.75" customHeight="1">
      <c r="A172" s="23"/>
      <c r="B172" s="23"/>
      <c r="C172" s="23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2.75" customHeight="1">
      <c r="A173" s="23"/>
      <c r="B173" s="23"/>
      <c r="C173" s="23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2.75" customHeight="1">
      <c r="A174" s="23"/>
      <c r="B174" s="23"/>
      <c r="C174" s="23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2.75" customHeight="1">
      <c r="A175" s="23"/>
      <c r="B175" s="23"/>
      <c r="C175" s="23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2.75" customHeight="1">
      <c r="A176" s="23"/>
      <c r="B176" s="23"/>
      <c r="C176" s="23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2.75" customHeight="1">
      <c r="A177" s="23"/>
      <c r="B177" s="23"/>
      <c r="C177" s="23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2.75" customHeight="1">
      <c r="A178" s="23"/>
      <c r="B178" s="23"/>
      <c r="C178" s="23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2.75" customHeight="1">
      <c r="A179" s="23"/>
      <c r="B179" s="23"/>
      <c r="C179" s="23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2.75" customHeight="1">
      <c r="A180" s="23"/>
      <c r="B180" s="23"/>
      <c r="C180" s="23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2.75" customHeight="1">
      <c r="A181" s="23"/>
      <c r="B181" s="23"/>
      <c r="C181" s="23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2.75" customHeight="1">
      <c r="A182" s="23"/>
      <c r="B182" s="23"/>
      <c r="C182" s="23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2.75" customHeight="1">
      <c r="A183" s="23"/>
      <c r="B183" s="23"/>
      <c r="C183" s="23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2.75" customHeight="1">
      <c r="A184" s="23"/>
      <c r="B184" s="23"/>
      <c r="C184" s="23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2.75" customHeight="1">
      <c r="A185" s="23"/>
      <c r="B185" s="23"/>
      <c r="C185" s="23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2.75" customHeight="1">
      <c r="A186" s="23"/>
      <c r="B186" s="23"/>
      <c r="C186" s="23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2.75" customHeight="1">
      <c r="A187" s="23"/>
      <c r="B187" s="23"/>
      <c r="C187" s="23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2.75" customHeight="1">
      <c r="A188" s="23"/>
      <c r="B188" s="23"/>
      <c r="C188" s="23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2.75" customHeight="1">
      <c r="A189" s="23"/>
      <c r="B189" s="23"/>
      <c r="C189" s="23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2.75" customHeight="1">
      <c r="A190" s="23"/>
      <c r="B190" s="23"/>
      <c r="C190" s="23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2.75" customHeight="1">
      <c r="A191" s="23"/>
      <c r="B191" s="23"/>
      <c r="C191" s="23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2.75" customHeight="1">
      <c r="A192" s="23"/>
      <c r="B192" s="23"/>
      <c r="C192" s="23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2.75" customHeight="1">
      <c r="A193" s="23"/>
      <c r="B193" s="23"/>
      <c r="C193" s="23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2.75" customHeight="1">
      <c r="A194" s="23"/>
      <c r="B194" s="23"/>
      <c r="C194" s="23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2.75" customHeight="1">
      <c r="A195" s="23"/>
      <c r="B195" s="23"/>
      <c r="C195" s="23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2.75" customHeight="1">
      <c r="A196" s="23"/>
      <c r="B196" s="23"/>
      <c r="C196" s="23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2.75" customHeight="1">
      <c r="A197" s="23"/>
      <c r="B197" s="23"/>
      <c r="C197" s="23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2.75" customHeight="1">
      <c r="A198" s="23"/>
      <c r="B198" s="23"/>
      <c r="C198" s="23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2.75" customHeight="1">
      <c r="A199" s="23"/>
      <c r="B199" s="23"/>
      <c r="C199" s="23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2.75" customHeight="1">
      <c r="A200" s="23"/>
      <c r="B200" s="23"/>
      <c r="C200" s="23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2.75" customHeight="1">
      <c r="A201" s="23"/>
      <c r="B201" s="23"/>
      <c r="C201" s="23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2.75" customHeight="1">
      <c r="A202" s="23"/>
      <c r="B202" s="23"/>
      <c r="C202" s="23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2.75" customHeight="1">
      <c r="A203" s="23"/>
      <c r="B203" s="23"/>
      <c r="C203" s="23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2.75" customHeight="1">
      <c r="A204" s="23"/>
      <c r="B204" s="23"/>
      <c r="C204" s="23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2.75" customHeight="1">
      <c r="A205" s="23"/>
      <c r="B205" s="23"/>
      <c r="C205" s="23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2.75" customHeight="1">
      <c r="A206" s="23"/>
      <c r="B206" s="23"/>
      <c r="C206" s="23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2.75" customHeight="1">
      <c r="A207" s="23"/>
      <c r="B207" s="23"/>
      <c r="C207" s="23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2.75" customHeight="1">
      <c r="A208" s="23"/>
      <c r="B208" s="23"/>
      <c r="C208" s="23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2.75" customHeight="1">
      <c r="A209" s="23"/>
      <c r="B209" s="23"/>
      <c r="C209" s="23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2.75" customHeight="1">
      <c r="A210" s="23"/>
      <c r="B210" s="23"/>
      <c r="C210" s="23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2.75" customHeight="1">
      <c r="A211" s="23"/>
      <c r="B211" s="23"/>
      <c r="C211" s="23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2.75" customHeight="1">
      <c r="A212" s="23"/>
      <c r="B212" s="23"/>
      <c r="C212" s="23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2.75" customHeight="1">
      <c r="A213" s="23"/>
      <c r="B213" s="23"/>
      <c r="C213" s="23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2.75" customHeight="1">
      <c r="A214" s="23"/>
      <c r="B214" s="23"/>
      <c r="C214" s="23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2.75" customHeight="1">
      <c r="A215" s="23"/>
      <c r="B215" s="23"/>
      <c r="C215" s="23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2.75" customHeight="1">
      <c r="A216" s="23"/>
      <c r="B216" s="23"/>
      <c r="C216" s="23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2.75" customHeight="1">
      <c r="A217" s="23"/>
      <c r="B217" s="23"/>
      <c r="C217" s="23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2.75" customHeight="1">
      <c r="A218" s="23"/>
      <c r="B218" s="23"/>
      <c r="C218" s="23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2.75" customHeight="1">
      <c r="A219" s="23"/>
      <c r="B219" s="23"/>
      <c r="C219" s="23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2.75" customHeight="1">
      <c r="A220" s="23"/>
      <c r="B220" s="23"/>
      <c r="C220" s="23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2.75" customHeight="1">
      <c r="A221" s="23"/>
      <c r="B221" s="23"/>
      <c r="C221" s="23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2.75" customHeight="1">
      <c r="A222" s="23"/>
      <c r="B222" s="23"/>
      <c r="C222" s="23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2.75" customHeight="1">
      <c r="A223" s="23"/>
      <c r="B223" s="23"/>
      <c r="C223" s="23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2.75" customHeight="1">
      <c r="A224" s="23"/>
      <c r="B224" s="23"/>
      <c r="C224" s="23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2.75" customHeight="1">
      <c r="A225" s="23"/>
      <c r="B225" s="23"/>
      <c r="C225" s="23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2.75" customHeight="1">
      <c r="A226" s="23"/>
      <c r="B226" s="23"/>
      <c r="C226" s="23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2.75" customHeight="1">
      <c r="A227" s="23"/>
      <c r="B227" s="23"/>
      <c r="C227" s="23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2.75" customHeight="1">
      <c r="A228" s="23"/>
      <c r="B228" s="23"/>
      <c r="C228" s="23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2.75" customHeight="1">
      <c r="A229" s="23"/>
      <c r="B229" s="23"/>
      <c r="C229" s="23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2.75" customHeight="1">
      <c r="A230" s="23"/>
      <c r="B230" s="23"/>
      <c r="C230" s="23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2.75" customHeight="1">
      <c r="A231" s="23"/>
      <c r="B231" s="23"/>
      <c r="C231" s="23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2.75" customHeight="1">
      <c r="A232" s="23"/>
      <c r="B232" s="23"/>
      <c r="C232" s="23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2.75" customHeight="1">
      <c r="A233" s="23"/>
      <c r="B233" s="23"/>
      <c r="C233" s="23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2.75" customHeight="1">
      <c r="A234" s="23"/>
      <c r="B234" s="23"/>
      <c r="C234" s="23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2.75" customHeight="1">
      <c r="A235" s="23"/>
      <c r="B235" s="23"/>
      <c r="C235" s="23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2.75" customHeight="1">
      <c r="A236" s="23"/>
      <c r="B236" s="23"/>
      <c r="C236" s="23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2.75" customHeight="1">
      <c r="A237" s="23"/>
      <c r="B237" s="23"/>
      <c r="C237" s="23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2.75" customHeight="1">
      <c r="A238" s="23"/>
      <c r="B238" s="23"/>
      <c r="C238" s="23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2.75" customHeight="1">
      <c r="A239" s="23"/>
      <c r="B239" s="23"/>
      <c r="C239" s="23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2.75" customHeight="1">
      <c r="A240" s="23"/>
      <c r="B240" s="23"/>
      <c r="C240" s="23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2.75" customHeight="1">
      <c r="A241" s="23"/>
      <c r="B241" s="23"/>
      <c r="C241" s="23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2.75" customHeight="1">
      <c r="A242" s="23"/>
      <c r="B242" s="23"/>
      <c r="C242" s="23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2.75" customHeight="1">
      <c r="A243" s="23"/>
      <c r="B243" s="23"/>
      <c r="C243" s="23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2.75" customHeight="1">
      <c r="A244" s="23"/>
      <c r="B244" s="23"/>
      <c r="C244" s="23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2.75" customHeight="1">
      <c r="A245" s="23"/>
      <c r="B245" s="23"/>
      <c r="C245" s="23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2.75" customHeight="1">
      <c r="A246" s="23"/>
      <c r="B246" s="23"/>
      <c r="C246" s="23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2.75" customHeight="1">
      <c r="A247" s="23"/>
      <c r="B247" s="23"/>
      <c r="C247" s="23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2.75" customHeight="1">
      <c r="A248" s="23"/>
      <c r="B248" s="23"/>
      <c r="C248" s="23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2.75" customHeight="1">
      <c r="A249" s="23"/>
      <c r="B249" s="23"/>
      <c r="C249" s="23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2.75" customHeight="1">
      <c r="A250" s="23"/>
      <c r="B250" s="23"/>
      <c r="C250" s="23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2.75" customHeight="1">
      <c r="A251" s="23"/>
      <c r="B251" s="23"/>
      <c r="C251" s="23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2.75" customHeight="1">
      <c r="A252" s="23"/>
      <c r="B252" s="23"/>
      <c r="C252" s="23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2.75" customHeight="1">
      <c r="A253" s="23"/>
      <c r="B253" s="23"/>
      <c r="C253" s="23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2.75" customHeight="1">
      <c r="A254" s="23"/>
      <c r="B254" s="23"/>
      <c r="C254" s="23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2.75" customHeight="1">
      <c r="A255" s="23"/>
      <c r="B255" s="23"/>
      <c r="C255" s="23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2.75" customHeight="1">
      <c r="A256" s="23"/>
      <c r="B256" s="23"/>
      <c r="C256" s="23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2.75" customHeight="1">
      <c r="A257" s="23"/>
      <c r="B257" s="23"/>
      <c r="C257" s="23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2.75" customHeight="1">
      <c r="A258" s="23"/>
      <c r="B258" s="23"/>
      <c r="C258" s="23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2.75" customHeight="1">
      <c r="A259" s="23"/>
      <c r="B259" s="23"/>
      <c r="C259" s="23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2.75" customHeight="1">
      <c r="A260" s="23"/>
      <c r="B260" s="23"/>
      <c r="C260" s="23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2.75" customHeight="1">
      <c r="A261" s="23"/>
      <c r="B261" s="23"/>
      <c r="C261" s="23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2.75" customHeight="1">
      <c r="A262" s="23"/>
      <c r="B262" s="23"/>
      <c r="C262" s="23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2.75" customHeight="1">
      <c r="A263" s="23"/>
      <c r="B263" s="23"/>
      <c r="C263" s="23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2.75" customHeight="1">
      <c r="A264" s="23"/>
      <c r="B264" s="23"/>
      <c r="C264" s="23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2.75" customHeight="1">
      <c r="A265" s="23"/>
      <c r="B265" s="23"/>
      <c r="C265" s="23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2.75" customHeight="1">
      <c r="A266" s="23"/>
      <c r="B266" s="23"/>
      <c r="C266" s="23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2.75" customHeight="1">
      <c r="A267" s="23"/>
      <c r="B267" s="23"/>
      <c r="C267" s="23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2.75" customHeight="1">
      <c r="A268" s="23"/>
      <c r="B268" s="23"/>
      <c r="C268" s="23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2.75" customHeight="1">
      <c r="A269" s="23"/>
      <c r="B269" s="23"/>
      <c r="C269" s="23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2.75" customHeight="1">
      <c r="A270" s="23"/>
      <c r="B270" s="23"/>
      <c r="C270" s="23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2.75" customHeight="1">
      <c r="A271" s="23"/>
      <c r="B271" s="23"/>
      <c r="C271" s="23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2.75" customHeight="1">
      <c r="A272" s="23"/>
      <c r="B272" s="23"/>
      <c r="C272" s="23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2.75" customHeight="1">
      <c r="A273" s="23"/>
      <c r="B273" s="23"/>
      <c r="C273" s="23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2.75" customHeight="1">
      <c r="A274" s="23"/>
      <c r="B274" s="23"/>
      <c r="C274" s="23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2.75" customHeight="1">
      <c r="A275" s="23"/>
      <c r="B275" s="23"/>
      <c r="C275" s="23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2.75" customHeight="1">
      <c r="A276" s="23"/>
      <c r="B276" s="23"/>
      <c r="C276" s="23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2.75" customHeight="1">
      <c r="A277" s="23"/>
      <c r="B277" s="23"/>
      <c r="C277" s="23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2.75" customHeight="1">
      <c r="A278" s="23"/>
      <c r="B278" s="23"/>
      <c r="C278" s="23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2.75" customHeight="1">
      <c r="A279" s="23"/>
      <c r="B279" s="23"/>
      <c r="C279" s="23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2.75" customHeight="1">
      <c r="A280" s="23"/>
      <c r="B280" s="23"/>
      <c r="C280" s="23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2.75" customHeight="1">
      <c r="A281" s="23"/>
      <c r="B281" s="23"/>
      <c r="C281" s="23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2.75" customHeight="1">
      <c r="A282" s="23"/>
      <c r="B282" s="23"/>
      <c r="C282" s="23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2.75" customHeight="1">
      <c r="A283" s="23"/>
      <c r="B283" s="23"/>
      <c r="C283" s="23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2.75" customHeight="1">
      <c r="A284" s="23"/>
      <c r="B284" s="23"/>
      <c r="C284" s="23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2.75" customHeight="1">
      <c r="A285" s="23"/>
      <c r="B285" s="23"/>
      <c r="C285" s="23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2.75" customHeight="1">
      <c r="A286" s="23"/>
      <c r="B286" s="23"/>
      <c r="C286" s="23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2.75" customHeight="1">
      <c r="A287" s="23"/>
      <c r="B287" s="23"/>
      <c r="C287" s="23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2.75" customHeight="1">
      <c r="A288" s="23"/>
      <c r="B288" s="23"/>
      <c r="C288" s="23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2.75" customHeight="1">
      <c r="A289" s="23"/>
      <c r="B289" s="23"/>
      <c r="C289" s="23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2.75" customHeight="1">
      <c r="A290" s="23"/>
      <c r="B290" s="23"/>
      <c r="C290" s="23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2.75" customHeight="1">
      <c r="A291" s="23"/>
      <c r="B291" s="23"/>
      <c r="C291" s="23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2.75" customHeight="1">
      <c r="A292" s="23"/>
      <c r="B292" s="23"/>
      <c r="C292" s="23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2.75" customHeight="1">
      <c r="A293" s="23"/>
      <c r="B293" s="23"/>
      <c r="C293" s="23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2.75" customHeight="1">
      <c r="A294" s="23"/>
      <c r="B294" s="23"/>
      <c r="C294" s="23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2.75" customHeight="1">
      <c r="A295" s="23"/>
      <c r="B295" s="23"/>
      <c r="C295" s="23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2.75" customHeight="1">
      <c r="A296" s="23"/>
      <c r="B296" s="23"/>
      <c r="C296" s="23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2.75" customHeight="1">
      <c r="A297" s="23"/>
      <c r="B297" s="23"/>
      <c r="C297" s="23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2.75" customHeight="1">
      <c r="A298" s="23"/>
      <c r="B298" s="23"/>
      <c r="C298" s="23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2.75" customHeight="1">
      <c r="A299" s="23"/>
      <c r="B299" s="23"/>
      <c r="C299" s="23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2.75" customHeight="1">
      <c r="A300" s="23"/>
      <c r="B300" s="23"/>
      <c r="C300" s="23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2.75" customHeight="1">
      <c r="A301" s="23"/>
      <c r="B301" s="23"/>
      <c r="C301" s="23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2.75" customHeight="1">
      <c r="A302" s="23"/>
      <c r="B302" s="23"/>
      <c r="C302" s="23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2.75" customHeight="1">
      <c r="A303" s="23"/>
      <c r="B303" s="23"/>
      <c r="C303" s="23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2.75" customHeight="1">
      <c r="A304" s="23"/>
      <c r="B304" s="23"/>
      <c r="C304" s="23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2.75" customHeight="1">
      <c r="A305" s="23"/>
      <c r="B305" s="23"/>
      <c r="C305" s="23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2.75" customHeight="1">
      <c r="A306" s="23"/>
      <c r="B306" s="23"/>
      <c r="C306" s="23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2.75" customHeight="1">
      <c r="A307" s="23"/>
      <c r="B307" s="23"/>
      <c r="C307" s="23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2.75" customHeight="1">
      <c r="A308" s="23"/>
      <c r="B308" s="23"/>
      <c r="C308" s="23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2.75" customHeight="1">
      <c r="A309" s="23"/>
      <c r="B309" s="23"/>
      <c r="C309" s="23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2.75" customHeight="1">
      <c r="A310" s="23"/>
      <c r="B310" s="23"/>
      <c r="C310" s="23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2.75" customHeight="1">
      <c r="A311" s="23"/>
      <c r="B311" s="23"/>
      <c r="C311" s="23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2.75" customHeight="1">
      <c r="A312" s="23"/>
      <c r="B312" s="23"/>
      <c r="C312" s="23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2.75" customHeight="1">
      <c r="A313" s="23"/>
      <c r="B313" s="23"/>
      <c r="C313" s="23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2.75" customHeight="1">
      <c r="A314" s="23"/>
      <c r="B314" s="23"/>
      <c r="C314" s="23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2.75" customHeight="1">
      <c r="A315" s="23"/>
      <c r="B315" s="23"/>
      <c r="C315" s="23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2.75" customHeight="1">
      <c r="A316" s="23"/>
      <c r="B316" s="23"/>
      <c r="C316" s="23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2.75" customHeight="1">
      <c r="A317" s="23"/>
      <c r="B317" s="23"/>
      <c r="C317" s="23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2.75" customHeight="1">
      <c r="A318" s="23"/>
      <c r="B318" s="23"/>
      <c r="C318" s="23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2.75" customHeight="1">
      <c r="A319" s="23"/>
      <c r="B319" s="23"/>
      <c r="C319" s="23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2.75" customHeight="1">
      <c r="A320" s="23"/>
      <c r="B320" s="23"/>
      <c r="C320" s="23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2.75" customHeight="1">
      <c r="A321" s="23"/>
      <c r="B321" s="23"/>
      <c r="C321" s="23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2.75" customHeight="1">
      <c r="A322" s="23"/>
      <c r="B322" s="23"/>
      <c r="C322" s="23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2.75" customHeight="1">
      <c r="A323" s="23"/>
      <c r="B323" s="23"/>
      <c r="C323" s="23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2.75" customHeight="1">
      <c r="A324" s="23"/>
      <c r="B324" s="23"/>
      <c r="C324" s="23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2.75" customHeight="1">
      <c r="A325" s="23"/>
      <c r="B325" s="23"/>
      <c r="C325" s="23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2.75" customHeight="1">
      <c r="A326" s="23"/>
      <c r="B326" s="23"/>
      <c r="C326" s="23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2.75" customHeight="1">
      <c r="A327" s="23"/>
      <c r="B327" s="23"/>
      <c r="C327" s="23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2.75" customHeight="1">
      <c r="A328" s="23"/>
      <c r="B328" s="23"/>
      <c r="C328" s="23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2.75" customHeight="1">
      <c r="A329" s="23"/>
      <c r="B329" s="23"/>
      <c r="C329" s="23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2.75" customHeight="1">
      <c r="A330" s="23"/>
      <c r="B330" s="23"/>
      <c r="C330" s="23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2.75" customHeight="1">
      <c r="A331" s="23"/>
      <c r="B331" s="23"/>
      <c r="C331" s="23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2.75" customHeight="1">
      <c r="A332" s="23"/>
      <c r="B332" s="23"/>
      <c r="C332" s="23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2.75" customHeight="1">
      <c r="A333" s="23"/>
      <c r="B333" s="23"/>
      <c r="C333" s="23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2.75" customHeight="1">
      <c r="A334" s="23"/>
      <c r="B334" s="23"/>
      <c r="C334" s="23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2.75" customHeight="1">
      <c r="A335" s="23"/>
      <c r="B335" s="23"/>
      <c r="C335" s="23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2.75" customHeight="1">
      <c r="A336" s="23"/>
      <c r="B336" s="23"/>
      <c r="C336" s="23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2.75" customHeight="1">
      <c r="A337" s="23"/>
      <c r="B337" s="23"/>
      <c r="C337" s="23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2.75" customHeight="1">
      <c r="A338" s="23"/>
      <c r="B338" s="23"/>
      <c r="C338" s="23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2.75" customHeight="1">
      <c r="A339" s="23"/>
      <c r="B339" s="23"/>
      <c r="C339" s="23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2.75" customHeight="1">
      <c r="A340" s="23"/>
      <c r="B340" s="23"/>
      <c r="C340" s="23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2.75" customHeight="1">
      <c r="A341" s="23"/>
      <c r="B341" s="23"/>
      <c r="C341" s="23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2.75" customHeight="1">
      <c r="A342" s="23"/>
      <c r="B342" s="23"/>
      <c r="C342" s="23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2.75" customHeight="1">
      <c r="A343" s="23"/>
      <c r="B343" s="23"/>
      <c r="C343" s="23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2.75" customHeight="1">
      <c r="A344" s="23"/>
      <c r="B344" s="23"/>
      <c r="C344" s="23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2.75" customHeight="1">
      <c r="A345" s="23"/>
      <c r="B345" s="23"/>
      <c r="C345" s="23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2.75" customHeight="1">
      <c r="A346" s="23"/>
      <c r="B346" s="23"/>
      <c r="C346" s="23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2.75" customHeight="1">
      <c r="A347" s="23"/>
      <c r="B347" s="23"/>
      <c r="C347" s="23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2.75" customHeight="1">
      <c r="A348" s="23"/>
      <c r="B348" s="23"/>
      <c r="C348" s="23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2.75" customHeight="1">
      <c r="A349" s="23"/>
      <c r="B349" s="23"/>
      <c r="C349" s="23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2.75" customHeight="1">
      <c r="A350" s="23"/>
      <c r="B350" s="23"/>
      <c r="C350" s="23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2.75" customHeight="1">
      <c r="A351" s="23"/>
      <c r="B351" s="23"/>
      <c r="C351" s="23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2.75" customHeight="1">
      <c r="A352" s="23"/>
      <c r="B352" s="23"/>
      <c r="C352" s="23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2.75" customHeight="1">
      <c r="A353" s="23"/>
      <c r="B353" s="23"/>
      <c r="C353" s="23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2.75" customHeight="1">
      <c r="A354" s="23"/>
      <c r="B354" s="23"/>
      <c r="C354" s="23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2.75" customHeight="1">
      <c r="A355" s="23"/>
      <c r="B355" s="23"/>
      <c r="C355" s="23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2.75" customHeight="1">
      <c r="A356" s="23"/>
      <c r="B356" s="23"/>
      <c r="C356" s="23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2.75" customHeight="1">
      <c r="A357" s="23"/>
      <c r="B357" s="23"/>
      <c r="C357" s="23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2.75" customHeight="1">
      <c r="A358" s="23"/>
      <c r="B358" s="23"/>
      <c r="C358" s="23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2.75" customHeight="1">
      <c r="A359" s="23"/>
      <c r="B359" s="23"/>
      <c r="C359" s="23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2.75" customHeight="1">
      <c r="A360" s="23"/>
      <c r="B360" s="23"/>
      <c r="C360" s="23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2.75" customHeight="1">
      <c r="A361" s="23"/>
      <c r="B361" s="23"/>
      <c r="C361" s="23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2.75" customHeight="1">
      <c r="A362" s="23"/>
      <c r="B362" s="23"/>
      <c r="C362" s="23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2.75" customHeight="1">
      <c r="A363" s="23"/>
      <c r="B363" s="23"/>
      <c r="C363" s="23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2.75" customHeight="1">
      <c r="A364" s="23"/>
      <c r="B364" s="23"/>
      <c r="C364" s="23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2.75" customHeight="1">
      <c r="A365" s="23"/>
      <c r="B365" s="23"/>
      <c r="C365" s="23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2.75" customHeight="1">
      <c r="A366" s="23"/>
      <c r="B366" s="23"/>
      <c r="C366" s="23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2.75" customHeight="1">
      <c r="A367" s="23"/>
      <c r="B367" s="23"/>
      <c r="C367" s="23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2.75" customHeight="1">
      <c r="A368" s="23"/>
      <c r="B368" s="23"/>
      <c r="C368" s="23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2.75" customHeight="1">
      <c r="A369" s="23"/>
      <c r="B369" s="23"/>
      <c r="C369" s="23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2.75" customHeight="1">
      <c r="A370" s="23"/>
      <c r="B370" s="23"/>
      <c r="C370" s="23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2.75" customHeight="1">
      <c r="A371" s="23"/>
      <c r="B371" s="23"/>
      <c r="C371" s="23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2.75" customHeight="1">
      <c r="A372" s="23"/>
      <c r="B372" s="23"/>
      <c r="C372" s="23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2.75" customHeight="1">
      <c r="A373" s="23"/>
      <c r="B373" s="23"/>
      <c r="C373" s="23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2.75" customHeight="1">
      <c r="A374" s="23"/>
      <c r="B374" s="23"/>
      <c r="C374" s="23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2.75" customHeight="1">
      <c r="A375" s="23"/>
      <c r="B375" s="23"/>
      <c r="C375" s="23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2.75" customHeight="1">
      <c r="A376" s="23"/>
      <c r="B376" s="23"/>
      <c r="C376" s="23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2.75" customHeight="1">
      <c r="A377" s="23"/>
      <c r="B377" s="23"/>
      <c r="C377" s="23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2.75" customHeight="1">
      <c r="A378" s="23"/>
      <c r="B378" s="23"/>
      <c r="C378" s="23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2.75" customHeight="1">
      <c r="A379" s="23"/>
      <c r="B379" s="23"/>
      <c r="C379" s="23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2.75" customHeight="1">
      <c r="A380" s="23"/>
      <c r="B380" s="23"/>
      <c r="C380" s="23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2.75" customHeight="1">
      <c r="A381" s="23"/>
      <c r="B381" s="23"/>
      <c r="C381" s="23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2.75" customHeight="1">
      <c r="A382" s="23"/>
      <c r="B382" s="23"/>
      <c r="C382" s="23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2.75" customHeight="1">
      <c r="A383" s="23"/>
      <c r="B383" s="23"/>
      <c r="C383" s="23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2.75" customHeight="1">
      <c r="A384" s="23"/>
      <c r="B384" s="23"/>
      <c r="C384" s="23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2.75" customHeight="1">
      <c r="A385" s="23"/>
      <c r="B385" s="23"/>
      <c r="C385" s="23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2.75" customHeight="1">
      <c r="A386" s="23"/>
      <c r="B386" s="23"/>
      <c r="C386" s="23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2.75" customHeight="1">
      <c r="A387" s="23"/>
      <c r="B387" s="23"/>
      <c r="C387" s="23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2.75" customHeight="1">
      <c r="A388" s="23"/>
      <c r="B388" s="23"/>
      <c r="C388" s="23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2.75" customHeight="1">
      <c r="A389" s="23"/>
      <c r="B389" s="23"/>
      <c r="C389" s="23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2.75" customHeight="1">
      <c r="A390" s="23"/>
      <c r="B390" s="23"/>
      <c r="C390" s="23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2.75" customHeight="1">
      <c r="A391" s="23"/>
      <c r="B391" s="23"/>
      <c r="C391" s="23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2.75" customHeight="1">
      <c r="A392" s="23"/>
      <c r="B392" s="23"/>
      <c r="C392" s="23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2.75" customHeight="1">
      <c r="A393" s="23"/>
      <c r="B393" s="23"/>
      <c r="C393" s="23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2.75" customHeight="1">
      <c r="A394" s="23"/>
      <c r="B394" s="23"/>
      <c r="C394" s="23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2.75" customHeight="1">
      <c r="A395" s="23"/>
      <c r="B395" s="23"/>
      <c r="C395" s="23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2.75" customHeight="1">
      <c r="A396" s="23"/>
      <c r="B396" s="23"/>
      <c r="C396" s="23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2.75" customHeight="1">
      <c r="A397" s="23"/>
      <c r="B397" s="23"/>
      <c r="C397" s="23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2.75" customHeight="1">
      <c r="A398" s="23"/>
      <c r="B398" s="23"/>
      <c r="C398" s="23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2.75" customHeight="1">
      <c r="A399" s="23"/>
      <c r="B399" s="23"/>
      <c r="C399" s="23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2.75" customHeight="1">
      <c r="A400" s="23"/>
      <c r="B400" s="23"/>
      <c r="C400" s="23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2.75" customHeight="1">
      <c r="A401" s="23"/>
      <c r="B401" s="23"/>
      <c r="C401" s="23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2.75" customHeight="1">
      <c r="A402" s="23"/>
      <c r="B402" s="23"/>
      <c r="C402" s="23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2.75" customHeight="1">
      <c r="A403" s="23"/>
      <c r="B403" s="23"/>
      <c r="C403" s="23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2.75" customHeight="1">
      <c r="A404" s="23"/>
      <c r="B404" s="23"/>
      <c r="C404" s="23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2.75" customHeight="1">
      <c r="A405" s="23"/>
      <c r="B405" s="23"/>
      <c r="C405" s="23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2.75" customHeight="1">
      <c r="A406" s="23"/>
      <c r="B406" s="23"/>
      <c r="C406" s="23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2.75" customHeight="1">
      <c r="A407" s="23"/>
      <c r="B407" s="23"/>
      <c r="C407" s="23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2.75" customHeight="1">
      <c r="A408" s="23"/>
      <c r="B408" s="23"/>
      <c r="C408" s="23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2.75" customHeight="1">
      <c r="A409" s="23"/>
      <c r="B409" s="23"/>
      <c r="C409" s="23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2.75" customHeight="1">
      <c r="A410" s="23"/>
      <c r="B410" s="23"/>
      <c r="C410" s="23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2.75" customHeight="1">
      <c r="A411" s="23"/>
      <c r="B411" s="23"/>
      <c r="C411" s="23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2.75" customHeight="1">
      <c r="A412" s="23"/>
      <c r="B412" s="23"/>
      <c r="C412" s="23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2.75" customHeight="1">
      <c r="A413" s="23"/>
      <c r="B413" s="23"/>
      <c r="C413" s="23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2.75" customHeight="1">
      <c r="A414" s="23"/>
      <c r="B414" s="23"/>
      <c r="C414" s="23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2.75" customHeight="1">
      <c r="A415" s="23"/>
      <c r="B415" s="23"/>
      <c r="C415" s="23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2.75" customHeight="1">
      <c r="A416" s="23"/>
      <c r="B416" s="23"/>
      <c r="C416" s="23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2.75" customHeight="1">
      <c r="A417" s="23"/>
      <c r="B417" s="23"/>
      <c r="C417" s="23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2.75" customHeight="1">
      <c r="A418" s="23"/>
      <c r="B418" s="23"/>
      <c r="C418" s="23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2.75" customHeight="1">
      <c r="A419" s="23"/>
      <c r="B419" s="23"/>
      <c r="C419" s="23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2.75" customHeight="1">
      <c r="A420" s="23"/>
      <c r="B420" s="23"/>
      <c r="C420" s="23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2.75" customHeight="1">
      <c r="A421" s="23"/>
      <c r="B421" s="23"/>
      <c r="C421" s="23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2.75" customHeight="1">
      <c r="A422" s="23"/>
      <c r="B422" s="23"/>
      <c r="C422" s="23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2.75" customHeight="1">
      <c r="A423" s="23"/>
      <c r="B423" s="23"/>
      <c r="C423" s="23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2.75" customHeight="1">
      <c r="A424" s="23"/>
      <c r="B424" s="23"/>
      <c r="C424" s="23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2.75" customHeight="1">
      <c r="A425" s="23"/>
      <c r="B425" s="23"/>
      <c r="C425" s="23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2.75" customHeight="1">
      <c r="A426" s="23"/>
      <c r="B426" s="23"/>
      <c r="C426" s="23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2.75" customHeight="1">
      <c r="A427" s="23"/>
      <c r="B427" s="23"/>
      <c r="C427" s="23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2.75" customHeight="1">
      <c r="A428" s="23"/>
      <c r="B428" s="23"/>
      <c r="C428" s="23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2.75" customHeight="1">
      <c r="A429" s="23"/>
      <c r="B429" s="23"/>
      <c r="C429" s="23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2.75" customHeight="1">
      <c r="A430" s="23"/>
      <c r="B430" s="23"/>
      <c r="C430" s="23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2.75" customHeight="1">
      <c r="A431" s="23"/>
      <c r="B431" s="23"/>
      <c r="C431" s="23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2.75" customHeight="1">
      <c r="A432" s="23"/>
      <c r="B432" s="23"/>
      <c r="C432" s="23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2.75" customHeight="1">
      <c r="A433" s="23"/>
      <c r="B433" s="23"/>
      <c r="C433" s="23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2.75" customHeight="1">
      <c r="A434" s="23"/>
      <c r="B434" s="23"/>
      <c r="C434" s="23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2.75" customHeight="1">
      <c r="A435" s="23"/>
      <c r="B435" s="23"/>
      <c r="C435" s="23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2.75" customHeight="1">
      <c r="A436" s="23"/>
      <c r="B436" s="23"/>
      <c r="C436" s="23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2.75" customHeight="1">
      <c r="A437" s="23"/>
      <c r="B437" s="23"/>
      <c r="C437" s="23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2.75" customHeight="1">
      <c r="A438" s="23"/>
      <c r="B438" s="23"/>
      <c r="C438" s="23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2.75" customHeight="1">
      <c r="A439" s="23"/>
      <c r="B439" s="23"/>
      <c r="C439" s="23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2.75" customHeight="1">
      <c r="A440" s="23"/>
      <c r="B440" s="23"/>
      <c r="C440" s="23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2.75" customHeight="1">
      <c r="A441" s="23"/>
      <c r="B441" s="23"/>
      <c r="C441" s="23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2.75" customHeight="1">
      <c r="A442" s="23"/>
      <c r="B442" s="23"/>
      <c r="C442" s="23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2.75" customHeight="1">
      <c r="A443" s="23"/>
      <c r="B443" s="23"/>
      <c r="C443" s="23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2.75" customHeight="1">
      <c r="A444" s="23"/>
      <c r="B444" s="23"/>
      <c r="C444" s="23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2.75" customHeight="1">
      <c r="A445" s="23"/>
      <c r="B445" s="23"/>
      <c r="C445" s="23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2.75" customHeight="1">
      <c r="A446" s="23"/>
      <c r="B446" s="23"/>
      <c r="C446" s="23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2.75" customHeight="1">
      <c r="A447" s="23"/>
      <c r="B447" s="23"/>
      <c r="C447" s="23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2.75" customHeight="1">
      <c r="A448" s="23"/>
      <c r="B448" s="23"/>
      <c r="C448" s="23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2.75" customHeight="1">
      <c r="A449" s="23"/>
      <c r="B449" s="23"/>
      <c r="C449" s="23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2.75" customHeight="1">
      <c r="A450" s="23"/>
      <c r="B450" s="23"/>
      <c r="C450" s="23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2.75" customHeight="1">
      <c r="A451" s="23"/>
      <c r="B451" s="23"/>
      <c r="C451" s="23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2.75" customHeight="1">
      <c r="A452" s="23"/>
      <c r="B452" s="23"/>
      <c r="C452" s="23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2.75" customHeight="1">
      <c r="A453" s="23"/>
      <c r="B453" s="23"/>
      <c r="C453" s="23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2.75" customHeight="1">
      <c r="A454" s="23"/>
      <c r="B454" s="23"/>
      <c r="C454" s="23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2.75" customHeight="1">
      <c r="A455" s="23"/>
      <c r="B455" s="23"/>
      <c r="C455" s="23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2.75" customHeight="1">
      <c r="A456" s="23"/>
      <c r="B456" s="23"/>
      <c r="C456" s="23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2.75" customHeight="1">
      <c r="A457" s="23"/>
      <c r="B457" s="23"/>
      <c r="C457" s="23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2.75" customHeight="1">
      <c r="A458" s="23"/>
      <c r="B458" s="23"/>
      <c r="C458" s="23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2.75" customHeight="1">
      <c r="A459" s="23"/>
      <c r="B459" s="23"/>
      <c r="C459" s="23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2.75" customHeight="1">
      <c r="A460" s="23"/>
      <c r="B460" s="23"/>
      <c r="C460" s="23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2.75" customHeight="1">
      <c r="A461" s="23"/>
      <c r="B461" s="23"/>
      <c r="C461" s="23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2.75" customHeight="1">
      <c r="A462" s="23"/>
      <c r="B462" s="23"/>
      <c r="C462" s="23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2.75" customHeight="1">
      <c r="A463" s="23"/>
      <c r="B463" s="23"/>
      <c r="C463" s="23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2.75" customHeight="1">
      <c r="A464" s="23"/>
      <c r="B464" s="23"/>
      <c r="C464" s="23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2.75" customHeight="1">
      <c r="A465" s="23"/>
      <c r="B465" s="23"/>
      <c r="C465" s="23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2.75" customHeight="1">
      <c r="A466" s="23"/>
      <c r="B466" s="23"/>
      <c r="C466" s="23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2.75" customHeight="1">
      <c r="A467" s="23"/>
      <c r="B467" s="23"/>
      <c r="C467" s="23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2.75" customHeight="1">
      <c r="A468" s="23"/>
      <c r="B468" s="23"/>
      <c r="C468" s="23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2.75" customHeight="1">
      <c r="A469" s="23"/>
      <c r="B469" s="23"/>
      <c r="C469" s="23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2.75" customHeight="1">
      <c r="A470" s="23"/>
      <c r="B470" s="23"/>
      <c r="C470" s="23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2.75" customHeight="1">
      <c r="A471" s="23"/>
      <c r="B471" s="23"/>
      <c r="C471" s="23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2.75" customHeight="1">
      <c r="A472" s="23"/>
      <c r="B472" s="23"/>
      <c r="C472" s="23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2.75" customHeight="1">
      <c r="A473" s="23"/>
      <c r="B473" s="23"/>
      <c r="C473" s="23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2.75" customHeight="1">
      <c r="A474" s="23"/>
      <c r="B474" s="23"/>
      <c r="C474" s="23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2.75" customHeight="1">
      <c r="A475" s="23"/>
      <c r="B475" s="23"/>
      <c r="C475" s="23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2.75" customHeight="1">
      <c r="A476" s="23"/>
      <c r="B476" s="23"/>
      <c r="C476" s="23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2.75" customHeight="1">
      <c r="A477" s="23"/>
      <c r="B477" s="23"/>
      <c r="C477" s="23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2.75" customHeight="1">
      <c r="A478" s="23"/>
      <c r="B478" s="23"/>
      <c r="C478" s="23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2.75" customHeight="1">
      <c r="A479" s="23"/>
      <c r="B479" s="23"/>
      <c r="C479" s="23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2.75" customHeight="1">
      <c r="A480" s="23"/>
      <c r="B480" s="23"/>
      <c r="C480" s="23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2.75" customHeight="1">
      <c r="A481" s="23"/>
      <c r="B481" s="23"/>
      <c r="C481" s="23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2.75" customHeight="1">
      <c r="A482" s="23"/>
      <c r="B482" s="23"/>
      <c r="C482" s="23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2.75" customHeight="1">
      <c r="A483" s="23"/>
      <c r="B483" s="23"/>
      <c r="C483" s="23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2.75" customHeight="1">
      <c r="A484" s="23"/>
      <c r="B484" s="23"/>
      <c r="C484" s="23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2.75" customHeight="1">
      <c r="A485" s="23"/>
      <c r="B485" s="23"/>
      <c r="C485" s="23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2.75" customHeight="1">
      <c r="A486" s="23"/>
      <c r="B486" s="23"/>
      <c r="C486" s="23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2.75" customHeight="1">
      <c r="A487" s="23"/>
      <c r="B487" s="23"/>
      <c r="C487" s="23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2.75" customHeight="1">
      <c r="A488" s="23"/>
      <c r="B488" s="23"/>
      <c r="C488" s="23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2.75" customHeight="1">
      <c r="A489" s="23"/>
      <c r="B489" s="23"/>
      <c r="C489" s="23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2.75" customHeight="1">
      <c r="A490" s="23"/>
      <c r="B490" s="23"/>
      <c r="C490" s="23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2.75" customHeight="1">
      <c r="A491" s="23"/>
      <c r="B491" s="23"/>
      <c r="C491" s="23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2.75" customHeight="1">
      <c r="A492" s="23"/>
      <c r="B492" s="23"/>
      <c r="C492" s="23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2.75" customHeight="1">
      <c r="A493" s="23"/>
      <c r="B493" s="23"/>
      <c r="C493" s="23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2.75" customHeight="1">
      <c r="A494" s="23"/>
      <c r="B494" s="23"/>
      <c r="C494" s="23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2.75" customHeight="1">
      <c r="A495" s="23"/>
      <c r="B495" s="23"/>
      <c r="C495" s="23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2.75" customHeight="1">
      <c r="A496" s="23"/>
      <c r="B496" s="23"/>
      <c r="C496" s="23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2.75" customHeight="1">
      <c r="A497" s="23"/>
      <c r="B497" s="23"/>
      <c r="C497" s="23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2.75" customHeight="1">
      <c r="A498" s="23"/>
      <c r="B498" s="23"/>
      <c r="C498" s="23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2.75" customHeight="1">
      <c r="A499" s="23"/>
      <c r="B499" s="23"/>
      <c r="C499" s="23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2.75" customHeight="1">
      <c r="A500" s="23"/>
      <c r="B500" s="23"/>
      <c r="C500" s="23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2.75" customHeight="1">
      <c r="A501" s="23"/>
      <c r="B501" s="23"/>
      <c r="C501" s="23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2.75" customHeight="1">
      <c r="A502" s="23"/>
      <c r="B502" s="23"/>
      <c r="C502" s="23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2.75" customHeight="1">
      <c r="A503" s="23"/>
      <c r="B503" s="23"/>
      <c r="C503" s="23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2.75" customHeight="1">
      <c r="A504" s="23"/>
      <c r="B504" s="23"/>
      <c r="C504" s="23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2.75" customHeight="1">
      <c r="A505" s="23"/>
      <c r="B505" s="23"/>
      <c r="C505" s="23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2.75" customHeight="1">
      <c r="A506" s="23"/>
      <c r="B506" s="23"/>
      <c r="C506" s="23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2.75" customHeight="1">
      <c r="A507" s="23"/>
      <c r="B507" s="23"/>
      <c r="C507" s="23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2.75" customHeight="1">
      <c r="A508" s="23"/>
      <c r="B508" s="23"/>
      <c r="C508" s="23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2.75" customHeight="1">
      <c r="A509" s="23"/>
      <c r="B509" s="23"/>
      <c r="C509" s="23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2.75" customHeight="1">
      <c r="A510" s="23"/>
      <c r="B510" s="23"/>
      <c r="C510" s="23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2.75" customHeight="1">
      <c r="A511" s="23"/>
      <c r="B511" s="23"/>
      <c r="C511" s="23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2.75" customHeight="1">
      <c r="A512" s="23"/>
      <c r="B512" s="23"/>
      <c r="C512" s="23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2.75" customHeight="1">
      <c r="A513" s="23"/>
      <c r="B513" s="23"/>
      <c r="C513" s="23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2.75" customHeight="1">
      <c r="A514" s="23"/>
      <c r="B514" s="23"/>
      <c r="C514" s="23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2.75" customHeight="1">
      <c r="A515" s="23"/>
      <c r="B515" s="23"/>
      <c r="C515" s="23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2.75" customHeight="1">
      <c r="A516" s="23"/>
      <c r="B516" s="23"/>
      <c r="C516" s="23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2.75" customHeight="1">
      <c r="A517" s="23"/>
      <c r="B517" s="23"/>
      <c r="C517" s="23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2.75" customHeight="1">
      <c r="A518" s="23"/>
      <c r="B518" s="23"/>
      <c r="C518" s="23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2.75" customHeight="1">
      <c r="A519" s="23"/>
      <c r="B519" s="23"/>
      <c r="C519" s="23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2.75" customHeight="1">
      <c r="A520" s="23"/>
      <c r="B520" s="23"/>
      <c r="C520" s="23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2.75" customHeight="1">
      <c r="A521" s="23"/>
      <c r="B521" s="23"/>
      <c r="C521" s="23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2.75" customHeight="1">
      <c r="A522" s="23"/>
      <c r="B522" s="23"/>
      <c r="C522" s="23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2.75" customHeight="1">
      <c r="A523" s="23"/>
      <c r="B523" s="23"/>
      <c r="C523" s="23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2.75" customHeight="1">
      <c r="A524" s="23"/>
      <c r="B524" s="23"/>
      <c r="C524" s="23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2.75" customHeight="1">
      <c r="A525" s="23"/>
      <c r="B525" s="23"/>
      <c r="C525" s="23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2.75" customHeight="1">
      <c r="A526" s="23"/>
      <c r="B526" s="23"/>
      <c r="C526" s="23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2.75" customHeight="1">
      <c r="A527" s="23"/>
      <c r="B527" s="23"/>
      <c r="C527" s="23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2.75" customHeight="1">
      <c r="A528" s="23"/>
      <c r="B528" s="23"/>
      <c r="C528" s="23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2.75" customHeight="1">
      <c r="A529" s="23"/>
      <c r="B529" s="23"/>
      <c r="C529" s="23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2.75" customHeight="1">
      <c r="A530" s="23"/>
      <c r="B530" s="23"/>
      <c r="C530" s="23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2.75" customHeight="1">
      <c r="A531" s="23"/>
      <c r="B531" s="23"/>
      <c r="C531" s="23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2.75" customHeight="1">
      <c r="A532" s="23"/>
      <c r="B532" s="23"/>
      <c r="C532" s="23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2.75" customHeight="1">
      <c r="A533" s="23"/>
      <c r="B533" s="23"/>
      <c r="C533" s="23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2.75" customHeight="1">
      <c r="A534" s="23"/>
      <c r="B534" s="23"/>
      <c r="C534" s="23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2.75" customHeight="1">
      <c r="A535" s="23"/>
      <c r="B535" s="23"/>
      <c r="C535" s="23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2.75" customHeight="1">
      <c r="A536" s="23"/>
      <c r="B536" s="23"/>
      <c r="C536" s="23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2.75" customHeight="1">
      <c r="A537" s="23"/>
      <c r="B537" s="23"/>
      <c r="C537" s="23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2.75" customHeight="1">
      <c r="A538" s="23"/>
      <c r="B538" s="23"/>
      <c r="C538" s="23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2.75" customHeight="1">
      <c r="A539" s="23"/>
      <c r="B539" s="23"/>
      <c r="C539" s="23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2.75" customHeight="1">
      <c r="A540" s="23"/>
      <c r="B540" s="23"/>
      <c r="C540" s="23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2.75" customHeight="1">
      <c r="A541" s="23"/>
      <c r="B541" s="23"/>
      <c r="C541" s="23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2.75" customHeight="1">
      <c r="A542" s="23"/>
      <c r="B542" s="23"/>
      <c r="C542" s="23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2.75" customHeight="1">
      <c r="A543" s="23"/>
      <c r="B543" s="23"/>
      <c r="C543" s="23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2.75" customHeight="1">
      <c r="A544" s="23"/>
      <c r="B544" s="23"/>
      <c r="C544" s="23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2.75" customHeight="1">
      <c r="A545" s="23"/>
      <c r="B545" s="23"/>
      <c r="C545" s="23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2.75" customHeight="1">
      <c r="A546" s="23"/>
      <c r="B546" s="23"/>
      <c r="C546" s="23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2.75" customHeight="1">
      <c r="A547" s="23"/>
      <c r="B547" s="23"/>
      <c r="C547" s="23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2.75" customHeight="1">
      <c r="A548" s="23"/>
      <c r="B548" s="23"/>
      <c r="C548" s="23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2.75" customHeight="1">
      <c r="A549" s="23"/>
      <c r="B549" s="23"/>
      <c r="C549" s="23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2.75" customHeight="1">
      <c r="A550" s="23"/>
      <c r="B550" s="23"/>
      <c r="C550" s="23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2.75" customHeight="1">
      <c r="A551" s="23"/>
      <c r="B551" s="23"/>
      <c r="C551" s="23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2.75" customHeight="1">
      <c r="A552" s="23"/>
      <c r="B552" s="23"/>
      <c r="C552" s="23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2.75" customHeight="1">
      <c r="A553" s="23"/>
      <c r="B553" s="23"/>
      <c r="C553" s="23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2.75" customHeight="1">
      <c r="A554" s="23"/>
      <c r="B554" s="23"/>
      <c r="C554" s="23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2.75" customHeight="1">
      <c r="A555" s="23"/>
      <c r="B555" s="23"/>
      <c r="C555" s="23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2.75" customHeight="1">
      <c r="A556" s="23"/>
      <c r="B556" s="23"/>
      <c r="C556" s="23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2.75" customHeight="1">
      <c r="A557" s="23"/>
      <c r="B557" s="23"/>
      <c r="C557" s="23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2.75" customHeight="1">
      <c r="A558" s="23"/>
      <c r="B558" s="23"/>
      <c r="C558" s="23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2.75" customHeight="1">
      <c r="A559" s="23"/>
      <c r="B559" s="23"/>
      <c r="C559" s="23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2.75" customHeight="1">
      <c r="A560" s="23"/>
      <c r="B560" s="23"/>
      <c r="C560" s="23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2.75" customHeight="1">
      <c r="A561" s="23"/>
      <c r="B561" s="23"/>
      <c r="C561" s="23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2.75" customHeight="1">
      <c r="A562" s="23"/>
      <c r="B562" s="23"/>
      <c r="C562" s="23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2.75" customHeight="1">
      <c r="A563" s="23"/>
      <c r="B563" s="23"/>
      <c r="C563" s="23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2.75" customHeight="1">
      <c r="A564" s="23"/>
      <c r="B564" s="23"/>
      <c r="C564" s="23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2.75" customHeight="1">
      <c r="A565" s="23"/>
      <c r="B565" s="23"/>
      <c r="C565" s="23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2.75" customHeight="1">
      <c r="A566" s="23"/>
      <c r="B566" s="23"/>
      <c r="C566" s="23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2.75" customHeight="1">
      <c r="A567" s="23"/>
      <c r="B567" s="23"/>
      <c r="C567" s="23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2.75" customHeight="1">
      <c r="A568" s="23"/>
      <c r="B568" s="23"/>
      <c r="C568" s="23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2.75" customHeight="1">
      <c r="A569" s="23"/>
      <c r="B569" s="23"/>
      <c r="C569" s="23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2.75" customHeight="1">
      <c r="A570" s="23"/>
      <c r="B570" s="23"/>
      <c r="C570" s="23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2.75" customHeight="1">
      <c r="A571" s="23"/>
      <c r="B571" s="23"/>
      <c r="C571" s="23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2.75" customHeight="1">
      <c r="A572" s="23"/>
      <c r="B572" s="23"/>
      <c r="C572" s="23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2.75" customHeight="1">
      <c r="A573" s="23"/>
      <c r="B573" s="23"/>
      <c r="C573" s="23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2.75" customHeight="1">
      <c r="A574" s="23"/>
      <c r="B574" s="23"/>
      <c r="C574" s="23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2.75" customHeight="1">
      <c r="A575" s="23"/>
      <c r="B575" s="23"/>
      <c r="C575" s="23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2.75" customHeight="1">
      <c r="A576" s="23"/>
      <c r="B576" s="23"/>
      <c r="C576" s="23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2.75" customHeight="1">
      <c r="A577" s="23"/>
      <c r="B577" s="23"/>
      <c r="C577" s="23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2.75" customHeight="1">
      <c r="A578" s="23"/>
      <c r="B578" s="23"/>
      <c r="C578" s="23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2.75" customHeight="1">
      <c r="A579" s="23"/>
      <c r="B579" s="23"/>
      <c r="C579" s="23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2.75" customHeight="1">
      <c r="A580" s="23"/>
      <c r="B580" s="23"/>
      <c r="C580" s="23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2.75" customHeight="1">
      <c r="A581" s="23"/>
      <c r="B581" s="23"/>
      <c r="C581" s="23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2.75" customHeight="1">
      <c r="A582" s="23"/>
      <c r="B582" s="23"/>
      <c r="C582" s="23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2.75" customHeight="1">
      <c r="A583" s="23"/>
      <c r="B583" s="23"/>
      <c r="C583" s="23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2.75" customHeight="1">
      <c r="A584" s="23"/>
      <c r="B584" s="23"/>
      <c r="C584" s="23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2.75" customHeight="1">
      <c r="A585" s="23"/>
      <c r="B585" s="23"/>
      <c r="C585" s="23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2.75" customHeight="1">
      <c r="A586" s="23"/>
      <c r="B586" s="23"/>
      <c r="C586" s="23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2.75" customHeight="1">
      <c r="A587" s="23"/>
      <c r="B587" s="23"/>
      <c r="C587" s="23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2.75" customHeight="1">
      <c r="A588" s="23"/>
      <c r="B588" s="23"/>
      <c r="C588" s="23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2.75" customHeight="1">
      <c r="A589" s="23"/>
      <c r="B589" s="23"/>
      <c r="C589" s="23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2.75" customHeight="1">
      <c r="A590" s="23"/>
      <c r="B590" s="23"/>
      <c r="C590" s="23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2.75" customHeight="1">
      <c r="A591" s="23"/>
      <c r="B591" s="23"/>
      <c r="C591" s="23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2.75" customHeight="1">
      <c r="A592" s="23"/>
      <c r="B592" s="23"/>
      <c r="C592" s="23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2.75" customHeight="1">
      <c r="A593" s="23"/>
      <c r="B593" s="23"/>
      <c r="C593" s="23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2.75" customHeight="1">
      <c r="A594" s="23"/>
      <c r="B594" s="23"/>
      <c r="C594" s="23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2.75" customHeight="1">
      <c r="A595" s="23"/>
      <c r="B595" s="23"/>
      <c r="C595" s="23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2.75" customHeight="1">
      <c r="A596" s="23"/>
      <c r="B596" s="23"/>
      <c r="C596" s="23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2.75" customHeight="1">
      <c r="A597" s="23"/>
      <c r="B597" s="23"/>
      <c r="C597" s="23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2.75" customHeight="1">
      <c r="A598" s="23"/>
      <c r="B598" s="23"/>
      <c r="C598" s="23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2.75" customHeight="1">
      <c r="A599" s="23"/>
      <c r="B599" s="23"/>
      <c r="C599" s="23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2.75" customHeight="1">
      <c r="A600" s="23"/>
      <c r="B600" s="23"/>
      <c r="C600" s="23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2.75" customHeight="1">
      <c r="A601" s="23"/>
      <c r="B601" s="23"/>
      <c r="C601" s="23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2.75" customHeight="1">
      <c r="A602" s="23"/>
      <c r="B602" s="23"/>
      <c r="C602" s="23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2.75" customHeight="1">
      <c r="A603" s="23"/>
      <c r="B603" s="23"/>
      <c r="C603" s="23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2.75" customHeight="1">
      <c r="A604" s="23"/>
      <c r="B604" s="23"/>
      <c r="C604" s="23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2.75" customHeight="1">
      <c r="A605" s="23"/>
      <c r="B605" s="23"/>
      <c r="C605" s="23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2.75" customHeight="1">
      <c r="A606" s="23"/>
      <c r="B606" s="23"/>
      <c r="C606" s="23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2.75" customHeight="1">
      <c r="A607" s="23"/>
      <c r="B607" s="23"/>
      <c r="C607" s="23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2.75" customHeight="1">
      <c r="A608" s="23"/>
      <c r="B608" s="23"/>
      <c r="C608" s="23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2.75" customHeight="1">
      <c r="A609" s="23"/>
      <c r="B609" s="23"/>
      <c r="C609" s="23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2.75" customHeight="1">
      <c r="A610" s="23"/>
      <c r="B610" s="23"/>
      <c r="C610" s="23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2.75" customHeight="1">
      <c r="A611" s="23"/>
      <c r="B611" s="23"/>
      <c r="C611" s="23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2.75" customHeight="1">
      <c r="A612" s="23"/>
      <c r="B612" s="23"/>
      <c r="C612" s="23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2.75" customHeight="1">
      <c r="A613" s="23"/>
      <c r="B613" s="23"/>
      <c r="C613" s="23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2.75" customHeight="1">
      <c r="A614" s="23"/>
      <c r="B614" s="23"/>
      <c r="C614" s="23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2.75" customHeight="1">
      <c r="A615" s="23"/>
      <c r="B615" s="23"/>
      <c r="C615" s="23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2.75" customHeight="1">
      <c r="A616" s="23"/>
      <c r="B616" s="23"/>
      <c r="C616" s="23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2.75" customHeight="1">
      <c r="A617" s="23"/>
      <c r="B617" s="23"/>
      <c r="C617" s="23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2.75" customHeight="1">
      <c r="A618" s="23"/>
      <c r="B618" s="23"/>
      <c r="C618" s="23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2.75" customHeight="1">
      <c r="A619" s="23"/>
      <c r="B619" s="23"/>
      <c r="C619" s="23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2.75" customHeight="1">
      <c r="A620" s="23"/>
      <c r="B620" s="23"/>
      <c r="C620" s="23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2.75" customHeight="1">
      <c r="A621" s="23"/>
      <c r="B621" s="23"/>
      <c r="C621" s="23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2.75" customHeight="1">
      <c r="A622" s="23"/>
      <c r="B622" s="23"/>
      <c r="C622" s="23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2.75" customHeight="1">
      <c r="A623" s="23"/>
      <c r="B623" s="23"/>
      <c r="C623" s="23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2.75" customHeight="1">
      <c r="A624" s="23"/>
      <c r="B624" s="23"/>
      <c r="C624" s="23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2.75" customHeight="1">
      <c r="A625" s="23"/>
      <c r="B625" s="23"/>
      <c r="C625" s="23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2.75" customHeight="1">
      <c r="A626" s="23"/>
      <c r="B626" s="23"/>
      <c r="C626" s="23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2.75" customHeight="1">
      <c r="A627" s="23"/>
      <c r="B627" s="23"/>
      <c r="C627" s="23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2.75" customHeight="1">
      <c r="A628" s="23"/>
      <c r="B628" s="23"/>
      <c r="C628" s="23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2.75" customHeight="1">
      <c r="A629" s="23"/>
      <c r="B629" s="23"/>
      <c r="C629" s="23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2.75" customHeight="1">
      <c r="A630" s="23"/>
      <c r="B630" s="23"/>
      <c r="C630" s="23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2.75" customHeight="1">
      <c r="A631" s="23"/>
      <c r="B631" s="23"/>
      <c r="C631" s="23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2.75" customHeight="1">
      <c r="A632" s="23"/>
      <c r="B632" s="23"/>
      <c r="C632" s="23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2.75" customHeight="1">
      <c r="A633" s="23"/>
      <c r="B633" s="23"/>
      <c r="C633" s="23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2.75" customHeight="1">
      <c r="A634" s="23"/>
      <c r="B634" s="23"/>
      <c r="C634" s="23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2.75" customHeight="1">
      <c r="A635" s="23"/>
      <c r="B635" s="23"/>
      <c r="C635" s="23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2.75" customHeight="1">
      <c r="A636" s="23"/>
      <c r="B636" s="23"/>
      <c r="C636" s="23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2.75" customHeight="1">
      <c r="A637" s="23"/>
      <c r="B637" s="23"/>
      <c r="C637" s="23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2.75" customHeight="1">
      <c r="A638" s="23"/>
      <c r="B638" s="23"/>
      <c r="C638" s="23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2.75" customHeight="1">
      <c r="A639" s="23"/>
      <c r="B639" s="23"/>
      <c r="C639" s="23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2.75" customHeight="1">
      <c r="A640" s="23"/>
      <c r="B640" s="23"/>
      <c r="C640" s="23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2.75" customHeight="1">
      <c r="A641" s="23"/>
      <c r="B641" s="23"/>
      <c r="C641" s="23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2.75" customHeight="1">
      <c r="A642" s="23"/>
      <c r="B642" s="23"/>
      <c r="C642" s="23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2.75" customHeight="1">
      <c r="A643" s="23"/>
      <c r="B643" s="23"/>
      <c r="C643" s="23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2.75" customHeight="1">
      <c r="A644" s="23"/>
      <c r="B644" s="23"/>
      <c r="C644" s="23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2.75" customHeight="1">
      <c r="A645" s="23"/>
      <c r="B645" s="23"/>
      <c r="C645" s="23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2.75" customHeight="1">
      <c r="A646" s="23"/>
      <c r="B646" s="23"/>
      <c r="C646" s="23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2.75" customHeight="1">
      <c r="A647" s="23"/>
      <c r="B647" s="23"/>
      <c r="C647" s="23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2.75" customHeight="1">
      <c r="A648" s="23"/>
      <c r="B648" s="23"/>
      <c r="C648" s="23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2.75" customHeight="1">
      <c r="A649" s="23"/>
      <c r="B649" s="23"/>
      <c r="C649" s="23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2.75" customHeight="1">
      <c r="A650" s="23"/>
      <c r="B650" s="23"/>
      <c r="C650" s="23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2.75" customHeight="1">
      <c r="A651" s="23"/>
      <c r="B651" s="23"/>
      <c r="C651" s="23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2.75" customHeight="1">
      <c r="A652" s="23"/>
      <c r="B652" s="23"/>
      <c r="C652" s="23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2.75" customHeight="1">
      <c r="A653" s="23"/>
      <c r="B653" s="23"/>
      <c r="C653" s="23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2.75" customHeight="1">
      <c r="A654" s="23"/>
      <c r="B654" s="23"/>
      <c r="C654" s="23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2.75" customHeight="1">
      <c r="A655" s="23"/>
      <c r="B655" s="23"/>
      <c r="C655" s="23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2.75" customHeight="1">
      <c r="A656" s="23"/>
      <c r="B656" s="23"/>
      <c r="C656" s="23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2.75" customHeight="1">
      <c r="A657" s="23"/>
      <c r="B657" s="23"/>
      <c r="C657" s="23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2.75" customHeight="1">
      <c r="A658" s="23"/>
      <c r="B658" s="23"/>
      <c r="C658" s="23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2.75" customHeight="1">
      <c r="A659" s="23"/>
      <c r="B659" s="23"/>
      <c r="C659" s="23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2.75" customHeight="1">
      <c r="A660" s="23"/>
      <c r="B660" s="23"/>
      <c r="C660" s="23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2.75" customHeight="1">
      <c r="A661" s="23"/>
      <c r="B661" s="23"/>
      <c r="C661" s="23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2.75" customHeight="1">
      <c r="A662" s="23"/>
      <c r="B662" s="23"/>
      <c r="C662" s="23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2.75" customHeight="1">
      <c r="A663" s="23"/>
      <c r="B663" s="23"/>
      <c r="C663" s="23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2.75" customHeight="1">
      <c r="A664" s="23"/>
      <c r="B664" s="23"/>
      <c r="C664" s="23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2.75" customHeight="1">
      <c r="A665" s="23"/>
      <c r="B665" s="23"/>
      <c r="C665" s="23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2.75" customHeight="1">
      <c r="A666" s="23"/>
      <c r="B666" s="23"/>
      <c r="C666" s="23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2.75" customHeight="1">
      <c r="A667" s="23"/>
      <c r="B667" s="23"/>
      <c r="C667" s="23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2.75" customHeight="1">
      <c r="A668" s="23"/>
      <c r="B668" s="23"/>
      <c r="C668" s="23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2.75" customHeight="1">
      <c r="A669" s="23"/>
      <c r="B669" s="23"/>
      <c r="C669" s="23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2.75" customHeight="1">
      <c r="A670" s="23"/>
      <c r="B670" s="23"/>
      <c r="C670" s="23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2.75" customHeight="1">
      <c r="A671" s="23"/>
      <c r="B671" s="23"/>
      <c r="C671" s="23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2.75" customHeight="1">
      <c r="A672" s="23"/>
      <c r="B672" s="23"/>
      <c r="C672" s="23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2.75" customHeight="1">
      <c r="A673" s="23"/>
      <c r="B673" s="23"/>
      <c r="C673" s="23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2.75" customHeight="1">
      <c r="A674" s="23"/>
      <c r="B674" s="23"/>
      <c r="C674" s="23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2.75" customHeight="1">
      <c r="A675" s="23"/>
      <c r="B675" s="23"/>
      <c r="C675" s="23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2.75" customHeight="1">
      <c r="A676" s="23"/>
      <c r="B676" s="23"/>
      <c r="C676" s="23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2.75" customHeight="1">
      <c r="A677" s="23"/>
      <c r="B677" s="23"/>
      <c r="C677" s="23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2.75" customHeight="1">
      <c r="A678" s="23"/>
      <c r="B678" s="23"/>
      <c r="C678" s="23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2.75" customHeight="1">
      <c r="A679" s="23"/>
      <c r="B679" s="23"/>
      <c r="C679" s="23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2.75" customHeight="1">
      <c r="A680" s="23"/>
      <c r="B680" s="23"/>
      <c r="C680" s="23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2.75" customHeight="1">
      <c r="A681" s="23"/>
      <c r="B681" s="23"/>
      <c r="C681" s="23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2.75" customHeight="1">
      <c r="A682" s="23"/>
      <c r="B682" s="23"/>
      <c r="C682" s="23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2.75" customHeight="1">
      <c r="A683" s="23"/>
      <c r="B683" s="23"/>
      <c r="C683" s="23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2.75" customHeight="1">
      <c r="A684" s="23"/>
      <c r="B684" s="23"/>
      <c r="C684" s="23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2.75" customHeight="1">
      <c r="A685" s="23"/>
      <c r="B685" s="23"/>
      <c r="C685" s="23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2.75" customHeight="1">
      <c r="A686" s="23"/>
      <c r="B686" s="23"/>
      <c r="C686" s="23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2.75" customHeight="1">
      <c r="A687" s="23"/>
      <c r="B687" s="23"/>
      <c r="C687" s="23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2.75" customHeight="1">
      <c r="A688" s="23"/>
      <c r="B688" s="23"/>
      <c r="C688" s="23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2.75" customHeight="1">
      <c r="A689" s="23"/>
      <c r="B689" s="23"/>
      <c r="C689" s="23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2.75" customHeight="1">
      <c r="A690" s="23"/>
      <c r="B690" s="23"/>
      <c r="C690" s="23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2.75" customHeight="1">
      <c r="A691" s="23"/>
      <c r="B691" s="23"/>
      <c r="C691" s="23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2.75" customHeight="1">
      <c r="A692" s="23"/>
      <c r="B692" s="23"/>
      <c r="C692" s="23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2.75" customHeight="1">
      <c r="A693" s="23"/>
      <c r="B693" s="23"/>
      <c r="C693" s="23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2.75" customHeight="1">
      <c r="A694" s="23"/>
      <c r="B694" s="23"/>
      <c r="C694" s="23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2.75" customHeight="1">
      <c r="A695" s="23"/>
      <c r="B695" s="23"/>
      <c r="C695" s="23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2.75" customHeight="1">
      <c r="A696" s="23"/>
      <c r="B696" s="23"/>
      <c r="C696" s="23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2.75" customHeight="1">
      <c r="A697" s="23"/>
      <c r="B697" s="23"/>
      <c r="C697" s="23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2.75" customHeight="1">
      <c r="A698" s="23"/>
      <c r="B698" s="23"/>
      <c r="C698" s="23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2.75" customHeight="1">
      <c r="A699" s="23"/>
      <c r="B699" s="23"/>
      <c r="C699" s="23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2.75" customHeight="1">
      <c r="A700" s="23"/>
      <c r="B700" s="23"/>
      <c r="C700" s="23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2.75" customHeight="1">
      <c r="A701" s="23"/>
      <c r="B701" s="23"/>
      <c r="C701" s="23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2.75" customHeight="1">
      <c r="A702" s="23"/>
      <c r="B702" s="23"/>
      <c r="C702" s="23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2.75" customHeight="1">
      <c r="A703" s="23"/>
      <c r="B703" s="23"/>
      <c r="C703" s="23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2.75" customHeight="1">
      <c r="A704" s="23"/>
      <c r="B704" s="23"/>
      <c r="C704" s="23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2.75" customHeight="1">
      <c r="A705" s="23"/>
      <c r="B705" s="23"/>
      <c r="C705" s="23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2.75" customHeight="1">
      <c r="A706" s="23"/>
      <c r="B706" s="23"/>
      <c r="C706" s="23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2.75" customHeight="1">
      <c r="A707" s="23"/>
      <c r="B707" s="23"/>
      <c r="C707" s="23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2.75" customHeight="1">
      <c r="A708" s="23"/>
      <c r="B708" s="23"/>
      <c r="C708" s="23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2.75" customHeight="1">
      <c r="A709" s="23"/>
      <c r="B709" s="23"/>
      <c r="C709" s="23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2.75" customHeight="1">
      <c r="A710" s="23"/>
      <c r="B710" s="23"/>
      <c r="C710" s="23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2.75" customHeight="1">
      <c r="A711" s="23"/>
      <c r="B711" s="23"/>
      <c r="C711" s="23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2.75" customHeight="1">
      <c r="A712" s="23"/>
      <c r="B712" s="23"/>
      <c r="C712" s="23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2.75" customHeight="1">
      <c r="A713" s="23"/>
      <c r="B713" s="23"/>
      <c r="C713" s="23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2.75" customHeight="1">
      <c r="A714" s="23"/>
      <c r="B714" s="23"/>
      <c r="C714" s="23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2.75" customHeight="1">
      <c r="A715" s="23"/>
      <c r="B715" s="23"/>
      <c r="C715" s="23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2.75" customHeight="1">
      <c r="A716" s="23"/>
      <c r="B716" s="23"/>
      <c r="C716" s="23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2.75" customHeight="1">
      <c r="A717" s="23"/>
      <c r="B717" s="23"/>
      <c r="C717" s="23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2.75" customHeight="1">
      <c r="A718" s="23"/>
      <c r="B718" s="23"/>
      <c r="C718" s="23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2.75" customHeight="1">
      <c r="A719" s="23"/>
      <c r="B719" s="23"/>
      <c r="C719" s="23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2.75" customHeight="1">
      <c r="A720" s="23"/>
      <c r="B720" s="23"/>
      <c r="C720" s="23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2.75" customHeight="1">
      <c r="A721" s="23"/>
      <c r="B721" s="23"/>
      <c r="C721" s="23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2.75" customHeight="1">
      <c r="A722" s="23"/>
      <c r="B722" s="23"/>
      <c r="C722" s="23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2.75" customHeight="1">
      <c r="A723" s="23"/>
      <c r="B723" s="23"/>
      <c r="C723" s="23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2.75" customHeight="1">
      <c r="A724" s="23"/>
      <c r="B724" s="23"/>
      <c r="C724" s="23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2.75" customHeight="1">
      <c r="A725" s="23"/>
      <c r="B725" s="23"/>
      <c r="C725" s="23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2.75" customHeight="1">
      <c r="A726" s="23"/>
      <c r="B726" s="23"/>
      <c r="C726" s="23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2.75" customHeight="1">
      <c r="A727" s="23"/>
      <c r="B727" s="23"/>
      <c r="C727" s="23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2.75" customHeight="1">
      <c r="A728" s="23"/>
      <c r="B728" s="23"/>
      <c r="C728" s="23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2.75" customHeight="1">
      <c r="A729" s="23"/>
      <c r="B729" s="23"/>
      <c r="C729" s="23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2.75" customHeight="1">
      <c r="A730" s="23"/>
      <c r="B730" s="23"/>
      <c r="C730" s="23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2.75" customHeight="1">
      <c r="A731" s="23"/>
      <c r="B731" s="23"/>
      <c r="C731" s="23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2.75" customHeight="1">
      <c r="A732" s="23"/>
      <c r="B732" s="23"/>
      <c r="C732" s="23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2.75" customHeight="1">
      <c r="A733" s="23"/>
      <c r="B733" s="23"/>
      <c r="C733" s="23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2.75" customHeight="1">
      <c r="A734" s="23"/>
      <c r="B734" s="23"/>
      <c r="C734" s="23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2.75" customHeight="1">
      <c r="A735" s="23"/>
      <c r="B735" s="23"/>
      <c r="C735" s="23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2.75" customHeight="1">
      <c r="A736" s="23"/>
      <c r="B736" s="23"/>
      <c r="C736" s="23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2.75" customHeight="1">
      <c r="A737" s="23"/>
      <c r="B737" s="23"/>
      <c r="C737" s="23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2.75" customHeight="1">
      <c r="A738" s="23"/>
      <c r="B738" s="23"/>
      <c r="C738" s="23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2.75" customHeight="1">
      <c r="A739" s="23"/>
      <c r="B739" s="23"/>
      <c r="C739" s="23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2.75" customHeight="1">
      <c r="A740" s="23"/>
      <c r="B740" s="23"/>
      <c r="C740" s="23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2.75" customHeight="1">
      <c r="A741" s="23"/>
      <c r="B741" s="23"/>
      <c r="C741" s="23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2.75" customHeight="1">
      <c r="A742" s="23"/>
      <c r="B742" s="23"/>
      <c r="C742" s="23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2.75" customHeight="1">
      <c r="A743" s="23"/>
      <c r="B743" s="23"/>
      <c r="C743" s="23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2.75" customHeight="1">
      <c r="A744" s="23"/>
      <c r="B744" s="23"/>
      <c r="C744" s="23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2.75" customHeight="1">
      <c r="A745" s="23"/>
      <c r="B745" s="23"/>
      <c r="C745" s="23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2.75" customHeight="1">
      <c r="A746" s="23"/>
      <c r="B746" s="23"/>
      <c r="C746" s="23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2.75" customHeight="1">
      <c r="A747" s="23"/>
      <c r="B747" s="23"/>
      <c r="C747" s="23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2.75" customHeight="1">
      <c r="A748" s="23"/>
      <c r="B748" s="23"/>
      <c r="C748" s="23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2.75" customHeight="1">
      <c r="A749" s="23"/>
      <c r="B749" s="23"/>
      <c r="C749" s="23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2.75" customHeight="1">
      <c r="A750" s="23"/>
      <c r="B750" s="23"/>
      <c r="C750" s="23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2.75" customHeight="1">
      <c r="A751" s="23"/>
      <c r="B751" s="23"/>
      <c r="C751" s="23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2.75" customHeight="1">
      <c r="A752" s="23"/>
      <c r="B752" s="23"/>
      <c r="C752" s="23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2.75" customHeight="1">
      <c r="A753" s="23"/>
      <c r="B753" s="23"/>
      <c r="C753" s="23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2.75" customHeight="1">
      <c r="A754" s="23"/>
      <c r="B754" s="23"/>
      <c r="C754" s="23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2.75" customHeight="1">
      <c r="A755" s="23"/>
      <c r="B755" s="23"/>
      <c r="C755" s="23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2.75" customHeight="1">
      <c r="A756" s="23"/>
      <c r="B756" s="23"/>
      <c r="C756" s="23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2.75" customHeight="1">
      <c r="A757" s="23"/>
      <c r="B757" s="23"/>
      <c r="C757" s="23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2.75" customHeight="1">
      <c r="A758" s="23"/>
      <c r="B758" s="23"/>
      <c r="C758" s="23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2.75" customHeight="1">
      <c r="A759" s="23"/>
      <c r="B759" s="23"/>
      <c r="C759" s="23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2.75" customHeight="1">
      <c r="A760" s="23"/>
      <c r="B760" s="23"/>
      <c r="C760" s="23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2.75" customHeight="1">
      <c r="A761" s="23"/>
      <c r="B761" s="23"/>
      <c r="C761" s="23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2.75" customHeight="1">
      <c r="A762" s="23"/>
      <c r="B762" s="23"/>
      <c r="C762" s="23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2.75" customHeight="1">
      <c r="A763" s="23"/>
      <c r="B763" s="23"/>
      <c r="C763" s="23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2.75" customHeight="1">
      <c r="A764" s="23"/>
      <c r="B764" s="23"/>
      <c r="C764" s="23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2.75" customHeight="1">
      <c r="A765" s="23"/>
      <c r="B765" s="23"/>
      <c r="C765" s="23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2.75" customHeight="1">
      <c r="A766" s="23"/>
      <c r="B766" s="23"/>
      <c r="C766" s="23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2.75" customHeight="1">
      <c r="A767" s="23"/>
      <c r="B767" s="23"/>
      <c r="C767" s="23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2.75" customHeight="1">
      <c r="A768" s="23"/>
      <c r="B768" s="23"/>
      <c r="C768" s="23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2.75" customHeight="1">
      <c r="A769" s="23"/>
      <c r="B769" s="23"/>
      <c r="C769" s="23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2.75" customHeight="1">
      <c r="A770" s="23"/>
      <c r="B770" s="23"/>
      <c r="C770" s="23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2.75" customHeight="1">
      <c r="A771" s="23"/>
      <c r="B771" s="23"/>
      <c r="C771" s="23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2.75" customHeight="1">
      <c r="A772" s="23"/>
      <c r="B772" s="23"/>
      <c r="C772" s="23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2.75" customHeight="1">
      <c r="A773" s="23"/>
      <c r="B773" s="23"/>
      <c r="C773" s="23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2.75" customHeight="1">
      <c r="A774" s="23"/>
      <c r="B774" s="23"/>
      <c r="C774" s="23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2.75" customHeight="1">
      <c r="A775" s="23"/>
      <c r="B775" s="23"/>
      <c r="C775" s="23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2.75" customHeight="1">
      <c r="A776" s="23"/>
      <c r="B776" s="23"/>
      <c r="C776" s="23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2.75" customHeight="1">
      <c r="A777" s="23"/>
      <c r="B777" s="23"/>
      <c r="C777" s="23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2.75" customHeight="1">
      <c r="A778" s="23"/>
      <c r="B778" s="23"/>
      <c r="C778" s="23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2.75" customHeight="1">
      <c r="A779" s="23"/>
      <c r="B779" s="23"/>
      <c r="C779" s="23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2.75" customHeight="1">
      <c r="A780" s="23"/>
      <c r="B780" s="23"/>
      <c r="C780" s="23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2.75" customHeight="1">
      <c r="A781" s="23"/>
      <c r="B781" s="23"/>
      <c r="C781" s="23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2.75" customHeight="1">
      <c r="A782" s="23"/>
      <c r="B782" s="23"/>
      <c r="C782" s="23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2.75" customHeight="1">
      <c r="A783" s="23"/>
      <c r="B783" s="23"/>
      <c r="C783" s="23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2.75" customHeight="1">
      <c r="A784" s="23"/>
      <c r="B784" s="23"/>
      <c r="C784" s="23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2.75" customHeight="1">
      <c r="A785" s="23"/>
      <c r="B785" s="23"/>
      <c r="C785" s="23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2.75" customHeight="1">
      <c r="A786" s="23"/>
      <c r="B786" s="23"/>
      <c r="C786" s="23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2.75" customHeight="1">
      <c r="A787" s="23"/>
      <c r="B787" s="23"/>
      <c r="C787" s="23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2.75" customHeight="1">
      <c r="A788" s="23"/>
      <c r="B788" s="23"/>
      <c r="C788" s="23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2.75" customHeight="1">
      <c r="A789" s="23"/>
      <c r="B789" s="23"/>
      <c r="C789" s="23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2.75" customHeight="1">
      <c r="A790" s="23"/>
      <c r="B790" s="23"/>
      <c r="C790" s="23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2.75" customHeight="1">
      <c r="A791" s="23"/>
      <c r="B791" s="23"/>
      <c r="C791" s="23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2.75" customHeight="1">
      <c r="A792" s="23"/>
      <c r="B792" s="23"/>
      <c r="C792" s="23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2.75" customHeight="1">
      <c r="A793" s="23"/>
      <c r="B793" s="23"/>
      <c r="C793" s="23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2.75" customHeight="1">
      <c r="A794" s="23"/>
      <c r="B794" s="23"/>
      <c r="C794" s="23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2.75" customHeight="1">
      <c r="A795" s="23"/>
      <c r="B795" s="23"/>
      <c r="C795" s="23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2.75" customHeight="1">
      <c r="A796" s="23"/>
      <c r="B796" s="23"/>
      <c r="C796" s="23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2.75" customHeight="1">
      <c r="A797" s="23"/>
      <c r="B797" s="23"/>
      <c r="C797" s="23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2.75" customHeight="1">
      <c r="A798" s="23"/>
      <c r="B798" s="23"/>
      <c r="C798" s="23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2.75" customHeight="1">
      <c r="A799" s="23"/>
      <c r="B799" s="23"/>
      <c r="C799" s="23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2.75" customHeight="1">
      <c r="A800" s="23"/>
      <c r="B800" s="23"/>
      <c r="C800" s="23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2.75" customHeight="1">
      <c r="A801" s="23"/>
      <c r="B801" s="23"/>
      <c r="C801" s="23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2.75" customHeight="1">
      <c r="A802" s="23"/>
      <c r="B802" s="23"/>
      <c r="C802" s="23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2.75" customHeight="1">
      <c r="A803" s="23"/>
      <c r="B803" s="23"/>
      <c r="C803" s="23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2.75" customHeight="1">
      <c r="A804" s="23"/>
      <c r="B804" s="23"/>
      <c r="C804" s="23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2.75" customHeight="1">
      <c r="A805" s="23"/>
      <c r="B805" s="23"/>
      <c r="C805" s="23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2.75" customHeight="1">
      <c r="A806" s="23"/>
      <c r="B806" s="23"/>
      <c r="C806" s="23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2.75" customHeight="1">
      <c r="A807" s="23"/>
      <c r="B807" s="23"/>
      <c r="C807" s="23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2.75" customHeight="1">
      <c r="A808" s="23"/>
      <c r="B808" s="23"/>
      <c r="C808" s="23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2.75" customHeight="1">
      <c r="A809" s="23"/>
      <c r="B809" s="23"/>
      <c r="C809" s="23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2.75" customHeight="1">
      <c r="A810" s="23"/>
      <c r="B810" s="23"/>
      <c r="C810" s="23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2.75" customHeight="1">
      <c r="A811" s="23"/>
      <c r="B811" s="23"/>
      <c r="C811" s="23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2.75" customHeight="1">
      <c r="A812" s="23"/>
      <c r="B812" s="23"/>
      <c r="C812" s="23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2.75" customHeight="1">
      <c r="A813" s="23"/>
      <c r="B813" s="23"/>
      <c r="C813" s="23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2.75" customHeight="1">
      <c r="A814" s="23"/>
      <c r="B814" s="23"/>
      <c r="C814" s="23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2.75" customHeight="1">
      <c r="A815" s="23"/>
      <c r="B815" s="23"/>
      <c r="C815" s="23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2.75" customHeight="1">
      <c r="A816" s="23"/>
      <c r="B816" s="23"/>
      <c r="C816" s="23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2.75" customHeight="1">
      <c r="A817" s="23"/>
      <c r="B817" s="23"/>
      <c r="C817" s="23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2.75" customHeight="1">
      <c r="A818" s="23"/>
      <c r="B818" s="23"/>
      <c r="C818" s="23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2.75" customHeight="1">
      <c r="A819" s="23"/>
      <c r="B819" s="23"/>
      <c r="C819" s="23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2.75" customHeight="1">
      <c r="A820" s="23"/>
      <c r="B820" s="23"/>
      <c r="C820" s="23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2.75" customHeight="1">
      <c r="A821" s="23"/>
      <c r="B821" s="23"/>
      <c r="C821" s="23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2.75" customHeight="1">
      <c r="A822" s="23"/>
      <c r="B822" s="23"/>
      <c r="C822" s="23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2.75" customHeight="1">
      <c r="A823" s="23"/>
      <c r="B823" s="23"/>
      <c r="C823" s="23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2.75" customHeight="1">
      <c r="A824" s="23"/>
      <c r="B824" s="23"/>
      <c r="C824" s="23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2.75" customHeight="1">
      <c r="A825" s="23"/>
      <c r="B825" s="23"/>
      <c r="C825" s="23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2.75" customHeight="1">
      <c r="A826" s="23"/>
      <c r="B826" s="23"/>
      <c r="C826" s="23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2.75" customHeight="1">
      <c r="A827" s="23"/>
      <c r="B827" s="23"/>
      <c r="C827" s="23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2.75" customHeight="1">
      <c r="A828" s="23"/>
      <c r="B828" s="23"/>
      <c r="C828" s="23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2.75" customHeight="1">
      <c r="A829" s="23"/>
      <c r="B829" s="23"/>
      <c r="C829" s="23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2.75" customHeight="1">
      <c r="A830" s="23"/>
      <c r="B830" s="23"/>
      <c r="C830" s="23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2.75" customHeight="1">
      <c r="A831" s="23"/>
      <c r="B831" s="23"/>
      <c r="C831" s="23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2.75" customHeight="1">
      <c r="A832" s="23"/>
      <c r="B832" s="23"/>
      <c r="C832" s="23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2.75" customHeight="1">
      <c r="A833" s="23"/>
      <c r="B833" s="23"/>
      <c r="C833" s="23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2.75" customHeight="1">
      <c r="A834" s="23"/>
      <c r="B834" s="23"/>
      <c r="C834" s="23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2.75" customHeight="1">
      <c r="A835" s="23"/>
      <c r="B835" s="23"/>
      <c r="C835" s="23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2.75" customHeight="1">
      <c r="A836" s="23"/>
      <c r="B836" s="23"/>
      <c r="C836" s="23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2.75" customHeight="1">
      <c r="A837" s="23"/>
      <c r="B837" s="23"/>
      <c r="C837" s="23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2.75" customHeight="1">
      <c r="A838" s="23"/>
      <c r="B838" s="23"/>
      <c r="C838" s="23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2.75" customHeight="1">
      <c r="A839" s="23"/>
      <c r="B839" s="23"/>
      <c r="C839" s="23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2.75" customHeight="1">
      <c r="A840" s="23"/>
      <c r="B840" s="23"/>
      <c r="C840" s="23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2.75" customHeight="1">
      <c r="A841" s="23"/>
      <c r="B841" s="23"/>
      <c r="C841" s="23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2.75" customHeight="1">
      <c r="A842" s="23"/>
      <c r="B842" s="23"/>
      <c r="C842" s="23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2.75" customHeight="1">
      <c r="A843" s="23"/>
      <c r="B843" s="23"/>
      <c r="C843" s="23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2.75" customHeight="1">
      <c r="A844" s="23"/>
      <c r="B844" s="23"/>
      <c r="C844" s="23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2.75" customHeight="1">
      <c r="A845" s="23"/>
      <c r="B845" s="23"/>
      <c r="C845" s="23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2.75" customHeight="1">
      <c r="A846" s="23"/>
      <c r="B846" s="23"/>
      <c r="C846" s="23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2.75" customHeight="1">
      <c r="A847" s="23"/>
      <c r="B847" s="23"/>
      <c r="C847" s="23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2.75" customHeight="1">
      <c r="A848" s="23"/>
      <c r="B848" s="23"/>
      <c r="C848" s="23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2.75" customHeight="1">
      <c r="A849" s="23"/>
      <c r="B849" s="23"/>
      <c r="C849" s="23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2.75" customHeight="1">
      <c r="A850" s="23"/>
      <c r="B850" s="23"/>
      <c r="C850" s="23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2.75" customHeight="1">
      <c r="A851" s="23"/>
      <c r="B851" s="23"/>
      <c r="C851" s="23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2.75" customHeight="1">
      <c r="A852" s="23"/>
      <c r="B852" s="23"/>
      <c r="C852" s="23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2.75" customHeight="1">
      <c r="A853" s="23"/>
      <c r="B853" s="23"/>
      <c r="C853" s="23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2.75" customHeight="1">
      <c r="A854" s="23"/>
      <c r="B854" s="23"/>
      <c r="C854" s="23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2.75" customHeight="1">
      <c r="A855" s="23"/>
      <c r="B855" s="23"/>
      <c r="C855" s="23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2.75" customHeight="1">
      <c r="A856" s="23"/>
      <c r="B856" s="23"/>
      <c r="C856" s="23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2.75" customHeight="1">
      <c r="A857" s="23"/>
      <c r="B857" s="23"/>
      <c r="C857" s="23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2.75" customHeight="1">
      <c r="A858" s="23"/>
      <c r="B858" s="23"/>
      <c r="C858" s="23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2.75" customHeight="1">
      <c r="A859" s="23"/>
      <c r="B859" s="23"/>
      <c r="C859" s="23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2.75" customHeight="1">
      <c r="A860" s="23"/>
      <c r="B860" s="23"/>
      <c r="C860" s="23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2.75" customHeight="1">
      <c r="A861" s="23"/>
      <c r="B861" s="23"/>
      <c r="C861" s="23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2.75" customHeight="1">
      <c r="A862" s="23"/>
      <c r="B862" s="23"/>
      <c r="C862" s="23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2.75" customHeight="1">
      <c r="A863" s="23"/>
      <c r="B863" s="23"/>
      <c r="C863" s="23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2.75" customHeight="1">
      <c r="A864" s="23"/>
      <c r="B864" s="23"/>
      <c r="C864" s="23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2.75" customHeight="1">
      <c r="A865" s="23"/>
      <c r="B865" s="23"/>
      <c r="C865" s="23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2.75" customHeight="1">
      <c r="A866" s="23"/>
      <c r="B866" s="23"/>
      <c r="C866" s="23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2.75" customHeight="1">
      <c r="A867" s="23"/>
      <c r="B867" s="23"/>
      <c r="C867" s="23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2.75" customHeight="1">
      <c r="A868" s="23"/>
      <c r="B868" s="23"/>
      <c r="C868" s="23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2.75" customHeight="1">
      <c r="A869" s="23"/>
      <c r="B869" s="23"/>
      <c r="C869" s="23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2.75" customHeight="1">
      <c r="A870" s="23"/>
      <c r="B870" s="23"/>
      <c r="C870" s="23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2.75" customHeight="1">
      <c r="A871" s="23"/>
      <c r="B871" s="23"/>
      <c r="C871" s="23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2.75" customHeight="1">
      <c r="A872" s="23"/>
      <c r="B872" s="23"/>
      <c r="C872" s="23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2.75" customHeight="1">
      <c r="A873" s="23"/>
      <c r="B873" s="23"/>
      <c r="C873" s="23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2.75" customHeight="1">
      <c r="A874" s="23"/>
      <c r="B874" s="23"/>
      <c r="C874" s="23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2.75" customHeight="1">
      <c r="A875" s="23"/>
      <c r="B875" s="23"/>
      <c r="C875" s="23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2.75" customHeight="1">
      <c r="A876" s="23"/>
      <c r="B876" s="23"/>
      <c r="C876" s="23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2.75" customHeight="1">
      <c r="A877" s="23"/>
      <c r="B877" s="23"/>
      <c r="C877" s="23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2.75" customHeight="1">
      <c r="A878" s="23"/>
      <c r="B878" s="23"/>
      <c r="C878" s="23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2.75" customHeight="1">
      <c r="A879" s="23"/>
      <c r="B879" s="23"/>
      <c r="C879" s="23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2.75" customHeight="1">
      <c r="A880" s="23"/>
      <c r="B880" s="23"/>
      <c r="C880" s="23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2.75" customHeight="1">
      <c r="A881" s="23"/>
      <c r="B881" s="23"/>
      <c r="C881" s="23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2.75" customHeight="1">
      <c r="A882" s="23"/>
      <c r="B882" s="23"/>
      <c r="C882" s="23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2.75" customHeight="1">
      <c r="A883" s="23"/>
      <c r="B883" s="23"/>
      <c r="C883" s="23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2.75" customHeight="1">
      <c r="A884" s="23"/>
      <c r="B884" s="23"/>
      <c r="C884" s="23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2.75" customHeight="1">
      <c r="A885" s="23"/>
      <c r="B885" s="23"/>
      <c r="C885" s="23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2.75" customHeight="1">
      <c r="A886" s="23"/>
      <c r="B886" s="23"/>
      <c r="C886" s="23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2.75" customHeight="1">
      <c r="A887" s="23"/>
      <c r="B887" s="23"/>
      <c r="C887" s="23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2.75" customHeight="1">
      <c r="A888" s="23"/>
      <c r="B888" s="23"/>
      <c r="C888" s="23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2.75" customHeight="1">
      <c r="A889" s="23"/>
      <c r="B889" s="23"/>
      <c r="C889" s="23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2.75" customHeight="1">
      <c r="A890" s="23"/>
      <c r="B890" s="23"/>
      <c r="C890" s="23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2.75" customHeight="1">
      <c r="A891" s="23"/>
      <c r="B891" s="23"/>
      <c r="C891" s="23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2.75" customHeight="1">
      <c r="A892" s="23"/>
      <c r="B892" s="23"/>
      <c r="C892" s="23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2.75" customHeight="1">
      <c r="A893" s="23"/>
      <c r="B893" s="23"/>
      <c r="C893" s="23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2.75" customHeight="1">
      <c r="A894" s="23"/>
      <c r="B894" s="23"/>
      <c r="C894" s="23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2.75" customHeight="1">
      <c r="A895" s="23"/>
      <c r="B895" s="23"/>
      <c r="C895" s="23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2.75" customHeight="1">
      <c r="A896" s="23"/>
      <c r="B896" s="23"/>
      <c r="C896" s="23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2.75" customHeight="1">
      <c r="A897" s="23"/>
      <c r="B897" s="23"/>
      <c r="C897" s="23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2.75" customHeight="1">
      <c r="A898" s="23"/>
      <c r="B898" s="23"/>
      <c r="C898" s="23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2.75" customHeight="1">
      <c r="A899" s="23"/>
      <c r="B899" s="23"/>
      <c r="C899" s="23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2.75" customHeight="1">
      <c r="A900" s="23"/>
      <c r="B900" s="23"/>
      <c r="C900" s="23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2.75" customHeight="1">
      <c r="A901" s="23"/>
      <c r="B901" s="23"/>
      <c r="C901" s="23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2.75" customHeight="1">
      <c r="A902" s="23"/>
      <c r="B902" s="23"/>
      <c r="C902" s="23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2.75" customHeight="1">
      <c r="A903" s="23"/>
      <c r="B903" s="23"/>
      <c r="C903" s="23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2.75" customHeight="1">
      <c r="A904" s="23"/>
      <c r="B904" s="23"/>
      <c r="C904" s="23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2.75" customHeight="1">
      <c r="A905" s="23"/>
      <c r="B905" s="23"/>
      <c r="C905" s="23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2.75" customHeight="1">
      <c r="A906" s="23"/>
      <c r="B906" s="23"/>
      <c r="C906" s="23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2.75" customHeight="1">
      <c r="A907" s="23"/>
      <c r="B907" s="23"/>
      <c r="C907" s="23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2.75" customHeight="1">
      <c r="A908" s="23"/>
      <c r="B908" s="23"/>
      <c r="C908" s="23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2.75" customHeight="1">
      <c r="A909" s="23"/>
      <c r="B909" s="23"/>
      <c r="C909" s="23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2.75" customHeight="1">
      <c r="A910" s="23"/>
      <c r="B910" s="23"/>
      <c r="C910" s="23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2.75" customHeight="1">
      <c r="A911" s="23"/>
      <c r="B911" s="23"/>
      <c r="C911" s="23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2.75" customHeight="1">
      <c r="A912" s="23"/>
      <c r="B912" s="23"/>
      <c r="C912" s="23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2.75" customHeight="1">
      <c r="A913" s="23"/>
      <c r="B913" s="23"/>
      <c r="C913" s="23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2.75" customHeight="1">
      <c r="A914" s="23"/>
      <c r="B914" s="23"/>
      <c r="C914" s="23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2.75" customHeight="1">
      <c r="A915" s="23"/>
      <c r="B915" s="23"/>
      <c r="C915" s="23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2.75" customHeight="1">
      <c r="A916" s="23"/>
      <c r="B916" s="23"/>
      <c r="C916" s="23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2.75" customHeight="1">
      <c r="A917" s="23"/>
      <c r="B917" s="23"/>
      <c r="C917" s="23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2.75" customHeight="1">
      <c r="A918" s="23"/>
      <c r="B918" s="23"/>
      <c r="C918" s="23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2.75" customHeight="1">
      <c r="A919" s="23"/>
      <c r="B919" s="23"/>
      <c r="C919" s="23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2.75" customHeight="1">
      <c r="A920" s="23"/>
      <c r="B920" s="23"/>
      <c r="C920" s="23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2.75" customHeight="1">
      <c r="A921" s="23"/>
      <c r="B921" s="23"/>
      <c r="C921" s="23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2.75" customHeight="1">
      <c r="A922" s="23"/>
      <c r="B922" s="23"/>
      <c r="C922" s="23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2.75" customHeight="1">
      <c r="A923" s="23"/>
      <c r="B923" s="23"/>
      <c r="C923" s="23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2.75" customHeight="1">
      <c r="A924" s="23"/>
      <c r="B924" s="23"/>
      <c r="C924" s="23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2.75" customHeight="1">
      <c r="A925" s="23"/>
      <c r="B925" s="23"/>
      <c r="C925" s="23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2.75" customHeight="1">
      <c r="A926" s="23"/>
      <c r="B926" s="23"/>
      <c r="C926" s="23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2.75" customHeight="1">
      <c r="A927" s="23"/>
      <c r="B927" s="23"/>
      <c r="C927" s="23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2.75" customHeight="1">
      <c r="A928" s="23"/>
      <c r="B928" s="23"/>
      <c r="C928" s="23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2.75" customHeight="1">
      <c r="A929" s="23"/>
      <c r="B929" s="23"/>
      <c r="C929" s="23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2.75" customHeight="1">
      <c r="A930" s="23"/>
      <c r="B930" s="23"/>
      <c r="C930" s="23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2.75" customHeight="1">
      <c r="A931" s="23"/>
      <c r="B931" s="23"/>
      <c r="C931" s="23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2.75" customHeight="1">
      <c r="A932" s="23"/>
      <c r="B932" s="23"/>
      <c r="C932" s="23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2.75" customHeight="1">
      <c r="A933" s="23"/>
      <c r="B933" s="23"/>
      <c r="C933" s="23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2.75" customHeight="1">
      <c r="A934" s="23"/>
      <c r="B934" s="23"/>
      <c r="C934" s="23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2.75" customHeight="1">
      <c r="A935" s="23"/>
      <c r="B935" s="23"/>
      <c r="C935" s="23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2.75" customHeight="1">
      <c r="A936" s="23"/>
      <c r="B936" s="23"/>
      <c r="C936" s="23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2.75" customHeight="1">
      <c r="A937" s="23"/>
      <c r="B937" s="23"/>
      <c r="C937" s="23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2.75" customHeight="1">
      <c r="A938" s="23"/>
      <c r="B938" s="23"/>
      <c r="C938" s="23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2.75" customHeight="1">
      <c r="A939" s="23"/>
      <c r="B939" s="23"/>
      <c r="C939" s="23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2.75" customHeight="1">
      <c r="A940" s="23"/>
      <c r="B940" s="23"/>
      <c r="C940" s="23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2.75" customHeight="1">
      <c r="A941" s="23"/>
      <c r="B941" s="23"/>
      <c r="C941" s="23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2.75" customHeight="1">
      <c r="A942" s="23"/>
      <c r="B942" s="23"/>
      <c r="C942" s="23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2.75" customHeight="1">
      <c r="A943" s="23"/>
      <c r="B943" s="23"/>
      <c r="C943" s="23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2.75" customHeight="1">
      <c r="A944" s="23"/>
      <c r="B944" s="23"/>
      <c r="C944" s="23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2.75" customHeight="1">
      <c r="A945" s="23"/>
      <c r="B945" s="23"/>
      <c r="C945" s="23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2.75" customHeight="1">
      <c r="A946" s="23"/>
      <c r="B946" s="23"/>
      <c r="C946" s="23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2.75" customHeight="1">
      <c r="A947" s="23"/>
      <c r="B947" s="23"/>
      <c r="C947" s="23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2.75" customHeight="1">
      <c r="A948" s="23"/>
      <c r="B948" s="23"/>
      <c r="C948" s="23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2.75" customHeight="1">
      <c r="A949" s="23"/>
      <c r="B949" s="23"/>
      <c r="C949" s="23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2.75" customHeight="1">
      <c r="A950" s="23"/>
      <c r="B950" s="23"/>
      <c r="C950" s="23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2.75" customHeight="1">
      <c r="A951" s="23"/>
      <c r="B951" s="23"/>
      <c r="C951" s="23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2.75" customHeight="1">
      <c r="A952" s="23"/>
      <c r="B952" s="23"/>
      <c r="C952" s="23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2.75" customHeight="1">
      <c r="A953" s="23"/>
      <c r="B953" s="23"/>
      <c r="C953" s="23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2.75" customHeight="1">
      <c r="A954" s="23"/>
      <c r="B954" s="23"/>
      <c r="C954" s="23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2.75" customHeight="1">
      <c r="A955" s="23"/>
      <c r="B955" s="23"/>
      <c r="C955" s="23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2.75" customHeight="1">
      <c r="A956" s="23"/>
      <c r="B956" s="23"/>
      <c r="C956" s="23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2.75" customHeight="1">
      <c r="A957" s="23"/>
      <c r="B957" s="23"/>
      <c r="C957" s="23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2.75" customHeight="1">
      <c r="A958" s="23"/>
      <c r="B958" s="23"/>
      <c r="C958" s="23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2.75" customHeight="1">
      <c r="A959" s="23"/>
      <c r="B959" s="23"/>
      <c r="C959" s="23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2.75" customHeight="1">
      <c r="A960" s="23"/>
      <c r="B960" s="23"/>
      <c r="C960" s="23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2.75" customHeight="1">
      <c r="A961" s="23"/>
      <c r="B961" s="23"/>
      <c r="C961" s="23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2.75" customHeight="1">
      <c r="A962" s="23"/>
      <c r="B962" s="23"/>
      <c r="C962" s="23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2.75" customHeight="1">
      <c r="A963" s="23"/>
      <c r="B963" s="23"/>
      <c r="C963" s="23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2.75" customHeight="1">
      <c r="A964" s="23"/>
      <c r="B964" s="23"/>
      <c r="C964" s="23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2.75" customHeight="1">
      <c r="A965" s="23"/>
      <c r="B965" s="23"/>
      <c r="C965" s="23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2.75" customHeight="1">
      <c r="A966" s="23"/>
      <c r="B966" s="23"/>
      <c r="C966" s="23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2.75" customHeight="1">
      <c r="A967" s="23"/>
      <c r="B967" s="23"/>
      <c r="C967" s="23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2.75" customHeight="1">
      <c r="A968" s="23"/>
      <c r="B968" s="23"/>
      <c r="C968" s="23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2.75" customHeight="1">
      <c r="A969" s="23"/>
      <c r="B969" s="23"/>
      <c r="C969" s="23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2.75" customHeight="1">
      <c r="A970" s="23"/>
      <c r="B970" s="23"/>
      <c r="C970" s="23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2.75" customHeight="1">
      <c r="A971" s="23"/>
      <c r="B971" s="23"/>
      <c r="C971" s="23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2.75" customHeight="1">
      <c r="A972" s="23"/>
      <c r="B972" s="23"/>
      <c r="C972" s="23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2.75" customHeight="1">
      <c r="A973" s="23"/>
      <c r="B973" s="23"/>
      <c r="C973" s="23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2.75" customHeight="1">
      <c r="A974" s="23"/>
      <c r="B974" s="23"/>
      <c r="C974" s="23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2.75" customHeight="1">
      <c r="A975" s="23"/>
      <c r="B975" s="23"/>
      <c r="C975" s="23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2.75" customHeight="1">
      <c r="A976" s="23"/>
      <c r="B976" s="23"/>
      <c r="C976" s="23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2.75" customHeight="1">
      <c r="A977" s="23"/>
      <c r="B977" s="23"/>
      <c r="C977" s="23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2.75" customHeight="1">
      <c r="A978" s="23"/>
      <c r="B978" s="23"/>
      <c r="C978" s="23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2.75" customHeight="1">
      <c r="A979" s="23"/>
      <c r="B979" s="23"/>
      <c r="C979" s="23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2.75" customHeight="1">
      <c r="A980" s="23"/>
      <c r="B980" s="23"/>
      <c r="C980" s="23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2.75" customHeight="1">
      <c r="A981" s="23"/>
      <c r="B981" s="23"/>
      <c r="C981" s="23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2.75" customHeight="1">
      <c r="A982" s="23"/>
      <c r="B982" s="23"/>
      <c r="C982" s="23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2.75" customHeight="1">
      <c r="A983" s="23"/>
      <c r="B983" s="23"/>
      <c r="C983" s="23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2.75" customHeight="1">
      <c r="A984" s="23"/>
      <c r="B984" s="23"/>
      <c r="C984" s="23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2.75" customHeight="1">
      <c r="A985" s="23"/>
      <c r="B985" s="23"/>
      <c r="C985" s="23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2.75" customHeight="1">
      <c r="A986" s="23"/>
      <c r="B986" s="23"/>
      <c r="C986" s="23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2.75" customHeight="1">
      <c r="A987" s="23"/>
      <c r="B987" s="23"/>
      <c r="C987" s="23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2.75" customHeight="1">
      <c r="A988" s="23"/>
      <c r="B988" s="23"/>
      <c r="C988" s="23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2.75" customHeight="1">
      <c r="A989" s="23"/>
      <c r="B989" s="23"/>
      <c r="C989" s="23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2.75" customHeight="1">
      <c r="A990" s="23"/>
      <c r="B990" s="23"/>
      <c r="C990" s="23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2.75" customHeight="1">
      <c r="A991" s="23"/>
      <c r="B991" s="23"/>
      <c r="C991" s="23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2.75" customHeight="1">
      <c r="A992" s="23"/>
      <c r="B992" s="23"/>
      <c r="C992" s="23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2.75" customHeight="1">
      <c r="A993" s="23"/>
      <c r="B993" s="23"/>
      <c r="C993" s="23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2.75" customHeight="1">
      <c r="A994" s="23"/>
      <c r="B994" s="23"/>
      <c r="C994" s="23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2.75" customHeight="1">
      <c r="A995" s="23"/>
      <c r="B995" s="23"/>
      <c r="C995" s="23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2.75" customHeight="1">
      <c r="A996" s="23"/>
      <c r="B996" s="23"/>
      <c r="C996" s="23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2.75" customHeight="1">
      <c r="A997" s="23"/>
      <c r="B997" s="23"/>
      <c r="C997" s="23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2.75" customHeight="1">
      <c r="A998" s="23"/>
      <c r="B998" s="23"/>
      <c r="C998" s="23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2.75" customHeight="1">
      <c r="A999" s="23"/>
      <c r="B999" s="23"/>
      <c r="C999" s="23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2.75" customHeight="1">
      <c r="A1000" s="23"/>
      <c r="B1000" s="23"/>
      <c r="C1000" s="23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rintOptions/>
  <pageMargins bottom="0.787401575" footer="0.0" header="0.0" left="0.511811024" right="0.511811024" top="0.787401575"/>
  <pageSetup paperSize="9" orientation="portrait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4.86"/>
    <col customWidth="1" min="2" max="2" width="28.57"/>
    <col customWidth="1" min="3" max="3" width="10.57"/>
    <col customWidth="1" min="4" max="4" width="30.86"/>
    <col customWidth="1" min="5" max="6" width="9.14"/>
    <col customWidth="1" min="7" max="26" width="8.71"/>
  </cols>
  <sheetData>
    <row r="1" ht="12.75" customHeight="1">
      <c r="A1" s="2" t="s">
        <v>200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12.75" customHeight="1">
      <c r="A2" s="49" t="s">
        <v>25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ht="12.75" customHeight="1">
      <c r="A3" s="49" t="s">
        <v>201</v>
      </c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12.75" customHeight="1">
      <c r="A4" s="49" t="s">
        <v>202</v>
      </c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ht="12.75" customHeight="1">
      <c r="A5" s="49" t="s">
        <v>203</v>
      </c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ht="12.75" customHeight="1">
      <c r="A6" s="49" t="s">
        <v>204</v>
      </c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ht="12.75" customHeight="1">
      <c r="A7" s="49" t="s">
        <v>205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ht="12.75" customHeight="1">
      <c r="A8" s="49" t="s">
        <v>206</v>
      </c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ht="12.75" customHeight="1">
      <c r="A9" s="49" t="s">
        <v>207</v>
      </c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ht="12.75" customHeight="1">
      <c r="A10" s="49" t="s">
        <v>208</v>
      </c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ht="12.75" customHeight="1">
      <c r="A11" s="49" t="s">
        <v>209</v>
      </c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ht="12.75" customHeight="1">
      <c r="A12" s="49" t="s">
        <v>210</v>
      </c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ht="12.75" customHeight="1">
      <c r="A13" s="49" t="s">
        <v>211</v>
      </c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ht="12.75" customHeight="1">
      <c r="A14" s="49" t="s">
        <v>212</v>
      </c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ht="12.75" customHeight="1">
      <c r="A15" s="49" t="s">
        <v>213</v>
      </c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ht="12.75" customHeight="1">
      <c r="A16" s="49" t="s">
        <v>214</v>
      </c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ht="12.75" customHeight="1">
      <c r="A17" s="49" t="s">
        <v>215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ht="12.75" customHeight="1">
      <c r="A18" s="49" t="s">
        <v>216</v>
      </c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ht="12.75" customHeight="1">
      <c r="A19" s="49" t="s">
        <v>217</v>
      </c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ht="12.75" customHeight="1">
      <c r="A20" s="49" t="s">
        <v>218</v>
      </c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ht="12.75" customHeight="1">
      <c r="A21" s="49" t="s">
        <v>219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ht="12.75" customHeight="1">
      <c r="A22" s="49" t="s">
        <v>220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ht="12.75" customHeight="1">
      <c r="A23" s="49" t="s">
        <v>221</v>
      </c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ht="12.75" customHeight="1">
      <c r="A24" s="49" t="s">
        <v>222</v>
      </c>
      <c r="B24" s="77" t="s">
        <v>223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ht="12.75" customHeight="1">
      <c r="A25" s="49" t="s">
        <v>224</v>
      </c>
      <c r="B25" s="77" t="s">
        <v>225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ht="12.75" customHeight="1">
      <c r="A26" s="49" t="s">
        <v>226</v>
      </c>
      <c r="B26" s="77" t="s">
        <v>227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ht="12.75" customHeight="1">
      <c r="A27" s="49" t="s">
        <v>228</v>
      </c>
      <c r="B27" s="77" t="s">
        <v>229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ht="12.75" customHeight="1">
      <c r="A28" s="49" t="s">
        <v>230</v>
      </c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ht="12.75" customHeight="1">
      <c r="A29" s="16" t="s">
        <v>231</v>
      </c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ht="12.75" customHeight="1">
      <c r="A30" s="16" t="s">
        <v>232</v>
      </c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ht="12.75" customHeight="1">
      <c r="A31" s="16" t="s">
        <v>233</v>
      </c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ht="12.75" customHeight="1">
      <c r="A32" s="16" t="s">
        <v>234</v>
      </c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2.75" customHeight="1">
      <c r="A33" s="16" t="s">
        <v>235</v>
      </c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2.75" customHeight="1">
      <c r="A34" s="16" t="s">
        <v>236</v>
      </c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2.75" customHeight="1">
      <c r="A35" s="16" t="s">
        <v>237</v>
      </c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2.75" customHeight="1">
      <c r="A36" s="16" t="s">
        <v>238</v>
      </c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2.75" customHeight="1">
      <c r="A37" s="16" t="s">
        <v>239</v>
      </c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2.75" customHeight="1">
      <c r="A38" s="16" t="s">
        <v>240</v>
      </c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2.75" customHeight="1">
      <c r="A39" s="49" t="s">
        <v>241</v>
      </c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2.75" customHeight="1">
      <c r="A40" s="49" t="s">
        <v>242</v>
      </c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2.75" customHeight="1">
      <c r="A41" s="49" t="s">
        <v>243</v>
      </c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2.75" customHeight="1">
      <c r="A42" s="49" t="s">
        <v>244</v>
      </c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2.75" customHeight="1">
      <c r="A43" s="49" t="s">
        <v>245</v>
      </c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2.75" customHeight="1">
      <c r="A44" s="49" t="s">
        <v>246</v>
      </c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2.75" customHeight="1">
      <c r="A45" s="49" t="s">
        <v>247</v>
      </c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2.75" customHeight="1">
      <c r="A46" s="49" t="s">
        <v>248</v>
      </c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2.75" customHeight="1">
      <c r="A47" s="49" t="s">
        <v>249</v>
      </c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2.75" customHeight="1">
      <c r="A48" s="49" t="s">
        <v>250</v>
      </c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2.75" customHeight="1">
      <c r="A49" s="49" t="s">
        <v>251</v>
      </c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2.75" customHeight="1">
      <c r="A50" s="49" t="s">
        <v>252</v>
      </c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2.75" customHeight="1">
      <c r="A51" s="49" t="s">
        <v>253</v>
      </c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2.75" customHeight="1">
      <c r="A52" s="49" t="s">
        <v>254</v>
      </c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2.75" customHeight="1">
      <c r="A53" s="49" t="s">
        <v>255</v>
      </c>
      <c r="B53" s="77" t="s">
        <v>256</v>
      </c>
      <c r="C53" s="49" t="s">
        <v>255</v>
      </c>
      <c r="D53" s="78" t="s">
        <v>257</v>
      </c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2.75" customHeight="1">
      <c r="A54" s="49" t="s">
        <v>258</v>
      </c>
      <c r="B54" s="77" t="s">
        <v>256</v>
      </c>
      <c r="C54" s="49" t="s">
        <v>258</v>
      </c>
      <c r="D54" s="78" t="s">
        <v>257</v>
      </c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2.75" customHeight="1">
      <c r="A55" s="49" t="s">
        <v>259</v>
      </c>
      <c r="B55" s="77" t="s">
        <v>256</v>
      </c>
      <c r="C55" s="49" t="s">
        <v>259</v>
      </c>
      <c r="D55" s="78" t="s">
        <v>257</v>
      </c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2.75" customHeight="1">
      <c r="A56" s="49" t="s">
        <v>260</v>
      </c>
      <c r="B56" s="77" t="s">
        <v>261</v>
      </c>
      <c r="C56" s="49" t="s">
        <v>260</v>
      </c>
      <c r="D56" s="78" t="s">
        <v>257</v>
      </c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2.75" customHeight="1">
      <c r="A57" s="49" t="s">
        <v>262</v>
      </c>
      <c r="B57" s="77" t="s">
        <v>261</v>
      </c>
      <c r="C57" s="49" t="s">
        <v>262</v>
      </c>
      <c r="D57" s="78" t="s">
        <v>257</v>
      </c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2.75" customHeight="1">
      <c r="A58" s="49" t="s">
        <v>263</v>
      </c>
      <c r="B58" s="77" t="s">
        <v>264</v>
      </c>
      <c r="C58" s="49" t="s">
        <v>263</v>
      </c>
      <c r="D58" s="78" t="s">
        <v>257</v>
      </c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2.75" customHeight="1">
      <c r="A59" s="49" t="s">
        <v>265</v>
      </c>
      <c r="B59" s="77" t="s">
        <v>266</v>
      </c>
      <c r="C59" s="49" t="s">
        <v>265</v>
      </c>
      <c r="D59" s="78" t="s">
        <v>257</v>
      </c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2.75" customHeight="1">
      <c r="A60" s="49" t="s">
        <v>267</v>
      </c>
      <c r="B60" s="77" t="s">
        <v>268</v>
      </c>
      <c r="C60" s="49" t="s">
        <v>267</v>
      </c>
      <c r="D60" s="78" t="s">
        <v>257</v>
      </c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2.75" customHeight="1">
      <c r="A61" s="49" t="s">
        <v>269</v>
      </c>
      <c r="B61" s="77" t="s">
        <v>270</v>
      </c>
      <c r="C61" s="49" t="s">
        <v>269</v>
      </c>
      <c r="D61" s="78" t="s">
        <v>257</v>
      </c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2.75" customHeight="1">
      <c r="A62" s="49" t="s">
        <v>271</v>
      </c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2.75" customHeight="1">
      <c r="A63" s="49" t="s">
        <v>272</v>
      </c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2.75" customHeight="1">
      <c r="A64" s="49" t="s">
        <v>273</v>
      </c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2.75" customHeight="1">
      <c r="A65" s="49" t="s">
        <v>274</v>
      </c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2.75" customHeight="1">
      <c r="A66" s="49" t="s">
        <v>275</v>
      </c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2.75" customHeight="1">
      <c r="A67" s="49" t="s">
        <v>276</v>
      </c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2.75" customHeight="1">
      <c r="A68" s="49" t="s">
        <v>277</v>
      </c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2.75" customHeight="1">
      <c r="A69" s="6" t="s">
        <v>278</v>
      </c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2.75" customHeight="1">
      <c r="A70" s="49" t="s">
        <v>279</v>
      </c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2.75" customHeight="1">
      <c r="A71" s="49" t="s">
        <v>280</v>
      </c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2.75" customHeight="1">
      <c r="A72" s="49" t="s">
        <v>281</v>
      </c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2.75" customHeight="1">
      <c r="A73" s="49" t="s">
        <v>282</v>
      </c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2.75" customHeight="1">
      <c r="A74" s="49" t="s">
        <v>283</v>
      </c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2.75" customHeight="1">
      <c r="A75" s="49" t="s">
        <v>284</v>
      </c>
      <c r="B75" s="36"/>
      <c r="C75" s="36"/>
      <c r="E75" s="36"/>
      <c r="F75" s="36"/>
      <c r="G75" s="36"/>
      <c r="H75" s="36"/>
      <c r="I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2.75" customHeight="1">
      <c r="A76" s="49" t="s">
        <v>285</v>
      </c>
      <c r="B76" s="77"/>
      <c r="C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2.75" customHeight="1">
      <c r="A77" s="49" t="s">
        <v>286</v>
      </c>
      <c r="B77" s="77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2.75" customHeight="1">
      <c r="A78" s="49" t="s">
        <v>287</v>
      </c>
      <c r="B78" s="77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2.75" customHeight="1">
      <c r="A79" s="49" t="s">
        <v>288</v>
      </c>
      <c r="B79" s="77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2.75" customHeight="1">
      <c r="A80" s="49" t="s">
        <v>289</v>
      </c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2.75" customHeight="1">
      <c r="A81" s="49" t="s">
        <v>290</v>
      </c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2.75" customHeight="1">
      <c r="A82" s="49" t="s">
        <v>291</v>
      </c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2.75" customHeight="1">
      <c r="A83" s="49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2.75" customHeight="1">
      <c r="A84" s="49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2.75" customHeight="1">
      <c r="A85" s="49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2.75" customHeight="1">
      <c r="A86" s="49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2.75" customHeight="1">
      <c r="A87" s="49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2.75" customHeight="1">
      <c r="A88" s="49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2.75" customHeight="1">
      <c r="A89" s="49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2.75" customHeight="1">
      <c r="A90" s="49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2.75" customHeight="1">
      <c r="A91" s="49" t="s">
        <v>292</v>
      </c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2.75" customHeight="1">
      <c r="A92" s="49" t="s">
        <v>293</v>
      </c>
      <c r="B92" s="36"/>
      <c r="C92" s="36"/>
      <c r="D92" s="77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2.75" customHeight="1">
      <c r="A93" s="49" t="s">
        <v>294</v>
      </c>
      <c r="B93" s="36"/>
      <c r="C93" s="36"/>
      <c r="D93" s="77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2.75" customHeight="1">
      <c r="A94" s="49" t="s">
        <v>295</v>
      </c>
      <c r="B94" s="36"/>
      <c r="C94" s="36"/>
      <c r="D94" s="77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2.75" customHeight="1">
      <c r="A95" s="49" t="s">
        <v>296</v>
      </c>
      <c r="B95" s="36"/>
      <c r="C95" s="36"/>
      <c r="D95" s="77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2.75" customHeight="1">
      <c r="A96" s="49" t="s">
        <v>297</v>
      </c>
      <c r="B96" s="36"/>
      <c r="D96" s="77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2.75" customHeight="1">
      <c r="A97" s="49"/>
      <c r="B97" s="36"/>
      <c r="D97" s="77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2.75" customHeight="1">
      <c r="A98" s="6"/>
      <c r="B98" s="36"/>
      <c r="D98" s="77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2.75" customHeight="1">
      <c r="A99" s="6"/>
      <c r="B99" s="36"/>
      <c r="D99" s="77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2.75" customHeight="1">
      <c r="A100" s="6"/>
      <c r="B100" s="36"/>
      <c r="D100" s="77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2.75" customHeight="1">
      <c r="A101" s="49"/>
      <c r="B101" s="36"/>
      <c r="D101" s="77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2.75" customHeight="1">
      <c r="A102" s="6"/>
      <c r="B102" s="36"/>
      <c r="D102" s="77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2.75" customHeight="1">
      <c r="A103" s="49"/>
      <c r="B103" s="36"/>
      <c r="D103" s="77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2.75" customHeight="1">
      <c r="A104" s="6" t="s">
        <v>298</v>
      </c>
      <c r="B104" s="36"/>
      <c r="D104" s="77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2.75" customHeight="1">
      <c r="A105" s="6" t="s">
        <v>299</v>
      </c>
      <c r="B105" s="36"/>
      <c r="D105" s="77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2.75" customHeight="1">
      <c r="A106" s="6" t="s">
        <v>300</v>
      </c>
      <c r="B106" s="36"/>
      <c r="D106" s="77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2.75" customHeight="1">
      <c r="A107" s="6"/>
      <c r="B107" s="36"/>
      <c r="D107" s="77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2.75" customHeight="1">
      <c r="A108" s="6"/>
      <c r="B108" s="36"/>
      <c r="D108" s="77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2.75" customHeight="1">
      <c r="A109" s="6"/>
      <c r="B109" s="36"/>
      <c r="D109" s="77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2.75" customHeight="1">
      <c r="A110" s="6"/>
      <c r="B110" s="36"/>
      <c r="D110" s="77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2.75" customHeight="1">
      <c r="A111" s="6"/>
      <c r="B111" s="36"/>
      <c r="D111" s="77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2.75" customHeight="1">
      <c r="A112" s="6"/>
      <c r="B112" s="36"/>
      <c r="D112" s="77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2.75" customHeight="1">
      <c r="A113" s="6"/>
      <c r="B113" s="36"/>
      <c r="D113" s="77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2.75" customHeight="1">
      <c r="A114" s="6"/>
      <c r="B114" s="36"/>
      <c r="D114" s="77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2.75" customHeight="1">
      <c r="A115" s="6"/>
      <c r="B115" s="36"/>
      <c r="D115" s="77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2.75" customHeight="1">
      <c r="A116" s="6"/>
      <c r="B116" s="36"/>
      <c r="D116" s="77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2.75" customHeight="1">
      <c r="A117" s="6"/>
      <c r="B117" s="36"/>
      <c r="D117" s="77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2.75" customHeight="1">
      <c r="A118" s="6"/>
      <c r="B118" s="36"/>
      <c r="D118" s="77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2.75" customHeight="1">
      <c r="A119" s="6"/>
      <c r="B119" s="36"/>
      <c r="D119" s="77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2.75" customHeight="1">
      <c r="A120" s="6"/>
      <c r="B120" s="36"/>
      <c r="D120" s="77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2.75" customHeight="1">
      <c r="A121" s="6"/>
      <c r="B121" s="36"/>
      <c r="D121" s="77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2.75" customHeight="1">
      <c r="A122" s="6"/>
      <c r="B122" s="36"/>
      <c r="D122" s="77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2.75" customHeight="1">
      <c r="A123" s="6"/>
      <c r="B123" s="36"/>
      <c r="D123" s="77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2.75" customHeight="1">
      <c r="A124" s="6"/>
      <c r="B124" s="36"/>
      <c r="D124" s="77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2.75" customHeight="1">
      <c r="A125" s="6"/>
      <c r="B125" s="36"/>
      <c r="D125" s="77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2.75" customHeight="1">
      <c r="A126" s="6"/>
      <c r="B126" s="36"/>
      <c r="C126" s="36"/>
      <c r="D126" s="77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2.75" customHeight="1">
      <c r="A127" s="6"/>
      <c r="B127" s="36"/>
      <c r="C127" s="36"/>
      <c r="D127" s="77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2.75" customHeight="1">
      <c r="A128" s="6"/>
      <c r="B128" s="36"/>
      <c r="C128" s="36"/>
      <c r="D128" s="77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2.75" customHeight="1">
      <c r="A129" s="6"/>
      <c r="B129" s="36"/>
      <c r="C129" s="36"/>
      <c r="D129" s="77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2.75" customHeight="1">
      <c r="A130" s="6"/>
      <c r="B130" s="36"/>
      <c r="C130" s="36"/>
      <c r="D130" s="77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2.75" customHeight="1">
      <c r="A131" s="6"/>
      <c r="B131" s="36"/>
      <c r="C131" s="36"/>
      <c r="D131" s="77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2.75" customHeight="1">
      <c r="A132" s="6"/>
      <c r="B132" s="36"/>
      <c r="C132" s="36"/>
      <c r="D132" s="77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2.75" customHeight="1">
      <c r="A133" s="6"/>
      <c r="B133" s="36"/>
      <c r="C133" s="36"/>
      <c r="D133" s="77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2.75" customHeight="1">
      <c r="A134" s="6"/>
      <c r="B134" s="36"/>
      <c r="C134" s="36"/>
      <c r="D134" s="77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2.75" customHeight="1">
      <c r="A135" s="6"/>
      <c r="B135" s="36"/>
      <c r="C135" s="36"/>
      <c r="D135" s="77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2.75" customHeight="1">
      <c r="A136" s="6"/>
      <c r="B136" s="36"/>
      <c r="C136" s="36"/>
      <c r="D136" s="77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2.75" customHeight="1">
      <c r="A137" s="6"/>
      <c r="B137" s="36"/>
      <c r="C137" s="36"/>
      <c r="D137" s="77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2.75" customHeight="1">
      <c r="A138" s="6"/>
      <c r="B138" s="36"/>
      <c r="C138" s="36"/>
      <c r="D138" s="77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2.75" customHeight="1">
      <c r="A139" s="6"/>
      <c r="B139" s="36"/>
      <c r="C139" s="36"/>
      <c r="D139" s="77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2.75" customHeight="1">
      <c r="A140" s="6"/>
      <c r="B140" s="36"/>
      <c r="C140" s="36"/>
      <c r="D140" s="77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2.75" customHeight="1">
      <c r="A141" s="6"/>
      <c r="B141" s="36"/>
      <c r="C141" s="36"/>
      <c r="D141" s="77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2.75" customHeight="1">
      <c r="A142" s="6"/>
      <c r="B142" s="36"/>
      <c r="C142" s="36"/>
      <c r="D142" s="77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2.75" customHeight="1">
      <c r="A143" s="49"/>
      <c r="B143" s="36"/>
      <c r="C143" s="36"/>
      <c r="D143" s="77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2.75" customHeight="1">
      <c r="A144" s="49"/>
      <c r="B144" s="36"/>
      <c r="C144" s="36"/>
      <c r="D144" s="77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2.75" customHeight="1">
      <c r="A145" s="49"/>
      <c r="B145" s="36"/>
      <c r="C145" s="36"/>
      <c r="D145" s="77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2.75" customHeight="1">
      <c r="A146" s="49"/>
      <c r="C146" s="36"/>
      <c r="D146" s="77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2.75" customHeight="1">
      <c r="A147" s="49"/>
      <c r="C147" s="36"/>
      <c r="D147" s="77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2.75" customHeight="1">
      <c r="A148" s="49"/>
      <c r="C148" s="36"/>
      <c r="D148" s="77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2.75" customHeight="1">
      <c r="A149" s="49"/>
      <c r="C149" s="36"/>
      <c r="D149" s="77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2.75" customHeight="1">
      <c r="A150" s="49"/>
      <c r="C150" s="36"/>
      <c r="D150" s="77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2.75" customHeight="1">
      <c r="A151" s="49"/>
      <c r="C151" s="36"/>
      <c r="D151" s="77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2.75" customHeight="1">
      <c r="A152" s="49"/>
      <c r="C152" s="36"/>
      <c r="D152" s="77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2.75" customHeight="1">
      <c r="A153" s="49"/>
      <c r="C153" s="36"/>
      <c r="D153" s="77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2.75" customHeight="1">
      <c r="A154" s="49"/>
      <c r="C154" s="36"/>
      <c r="D154" s="77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2.75" customHeight="1">
      <c r="A155" s="49"/>
      <c r="C155" s="36"/>
      <c r="D155" s="77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2.75" customHeight="1">
      <c r="A156" s="49"/>
      <c r="C156" s="36"/>
      <c r="D156" s="77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2.75" customHeight="1">
      <c r="A157" s="49"/>
      <c r="C157" s="36"/>
      <c r="D157" s="77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2.75" customHeight="1">
      <c r="A158" s="49"/>
      <c r="C158" s="36"/>
      <c r="D158" s="77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2.75" customHeight="1">
      <c r="A159" s="49"/>
      <c r="C159" s="36"/>
      <c r="D159" s="77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2.75" customHeight="1">
      <c r="A160" s="49"/>
      <c r="C160" s="36"/>
      <c r="D160" s="77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2.75" customHeight="1">
      <c r="A161" s="49"/>
      <c r="C161" s="36"/>
      <c r="D161" s="77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2.75" customHeight="1">
      <c r="A162" s="49"/>
      <c r="C162" s="36"/>
      <c r="D162" s="77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2.75" customHeight="1">
      <c r="A163" s="49"/>
      <c r="C163" s="36"/>
      <c r="D163" s="77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2.75" customHeight="1">
      <c r="A164" s="49"/>
      <c r="C164" s="36"/>
      <c r="D164" s="77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2.75" customHeight="1">
      <c r="A165" s="49"/>
      <c r="C165" s="36"/>
      <c r="D165" s="77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2.75" customHeight="1">
      <c r="A166" s="49"/>
      <c r="C166" s="36"/>
      <c r="D166" s="77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2.75" customHeight="1">
      <c r="A167" s="49"/>
      <c r="C167" s="36"/>
      <c r="D167" s="77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2.75" customHeight="1">
      <c r="A168" s="49"/>
      <c r="C168" s="36"/>
      <c r="D168" s="77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2.75" customHeight="1">
      <c r="A169" s="49"/>
      <c r="C169" s="36"/>
      <c r="D169" s="77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2.75" customHeight="1">
      <c r="A170" s="49"/>
      <c r="C170" s="36"/>
      <c r="D170" s="77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2.75" customHeight="1">
      <c r="A171" s="49"/>
      <c r="C171" s="36"/>
      <c r="D171" s="77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2.75" customHeight="1">
      <c r="A172" s="49"/>
      <c r="C172" s="36"/>
      <c r="D172" s="77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2.75" customHeight="1">
      <c r="A173" s="49"/>
      <c r="C173" s="36"/>
      <c r="D173" s="77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2.75" customHeight="1">
      <c r="A174" s="49"/>
      <c r="C174" s="36"/>
      <c r="D174" s="77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2.75" customHeight="1">
      <c r="A175" s="49"/>
      <c r="C175" s="36"/>
      <c r="D175" s="77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2.75" customHeight="1">
      <c r="A176" s="49"/>
      <c r="C176" s="36"/>
      <c r="D176" s="77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2.75" customHeight="1">
      <c r="A177" s="49"/>
      <c r="C177" s="36"/>
      <c r="D177" s="77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2.75" customHeight="1">
      <c r="A178" s="49"/>
      <c r="C178" s="36"/>
      <c r="D178" s="77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2.75" customHeight="1">
      <c r="A179" s="49"/>
      <c r="C179" s="36"/>
      <c r="D179" s="77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2.75" customHeight="1">
      <c r="A180" s="49"/>
      <c r="C180" s="36"/>
      <c r="D180" s="77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2.75" customHeight="1">
      <c r="A181" s="49"/>
      <c r="C181" s="36"/>
      <c r="D181" s="77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2.75" customHeight="1">
      <c r="A182" s="49"/>
      <c r="C182" s="36"/>
      <c r="D182" s="77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2.75" customHeight="1">
      <c r="A183" s="49"/>
      <c r="C183" s="36"/>
      <c r="D183" s="77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2.75" customHeight="1">
      <c r="A184" s="49"/>
      <c r="C184" s="36"/>
      <c r="D184" s="77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2.75" customHeight="1">
      <c r="A185" s="49"/>
      <c r="C185" s="36"/>
      <c r="D185" s="77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2.75" customHeight="1">
      <c r="A186" s="49"/>
      <c r="C186" s="36"/>
      <c r="D186" s="77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2.75" customHeight="1">
      <c r="A187" s="49"/>
      <c r="C187" s="36"/>
      <c r="D187" s="77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2.75" customHeight="1">
      <c r="A188" s="49"/>
      <c r="C188" s="36"/>
      <c r="D188" s="77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2.75" customHeight="1">
      <c r="A189" s="49"/>
      <c r="C189" s="36"/>
      <c r="D189" s="77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2.75" customHeight="1">
      <c r="A190" s="49"/>
      <c r="C190" s="36"/>
      <c r="D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2.75" customHeight="1">
      <c r="A191" s="49"/>
      <c r="C191" s="36"/>
      <c r="D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2.75" customHeight="1">
      <c r="A192" s="49"/>
      <c r="D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2.75" customHeight="1">
      <c r="A193" s="49"/>
      <c r="D193" s="36"/>
      <c r="F193" s="36"/>
      <c r="G193" s="36"/>
      <c r="H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2.75" customHeight="1">
      <c r="A194" s="49"/>
      <c r="D194" s="36"/>
      <c r="F194" s="36"/>
      <c r="G194" s="36"/>
      <c r="H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2.75" customHeight="1">
      <c r="A195" s="49"/>
      <c r="D195" s="36"/>
      <c r="F195" s="36"/>
      <c r="G195" s="36"/>
      <c r="H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2.75" customHeight="1">
      <c r="A196" s="49"/>
      <c r="D196" s="36"/>
      <c r="F196" s="36"/>
      <c r="G196" s="36"/>
      <c r="H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2.75" customHeight="1">
      <c r="A197" s="49"/>
      <c r="D197" s="36"/>
      <c r="F197" s="36"/>
      <c r="G197" s="36"/>
      <c r="H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2.75" customHeight="1">
      <c r="A198" s="49"/>
      <c r="D198" s="36"/>
      <c r="F198" s="36"/>
      <c r="G198" s="36"/>
      <c r="H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2.75" customHeight="1">
      <c r="A199" s="49"/>
      <c r="D199" s="36"/>
      <c r="F199" s="36"/>
      <c r="G199" s="36"/>
      <c r="H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2.75" customHeight="1">
      <c r="A200" s="49"/>
      <c r="D200" s="36"/>
      <c r="F200" s="36"/>
      <c r="G200" s="36"/>
      <c r="H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2.75" customHeight="1">
      <c r="A201" s="49" t="s">
        <v>301</v>
      </c>
      <c r="D201" s="36"/>
      <c r="F201" s="36"/>
      <c r="G201" s="36"/>
      <c r="H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2.75" customHeight="1">
      <c r="A202" s="49" t="s">
        <v>302</v>
      </c>
      <c r="D202" s="36"/>
      <c r="F202" s="36"/>
      <c r="G202" s="36"/>
      <c r="H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2.75" customHeight="1">
      <c r="A203" s="49" t="s">
        <v>303</v>
      </c>
      <c r="D203" s="36"/>
      <c r="F203" s="36"/>
      <c r="G203" s="36"/>
      <c r="H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2.75" customHeight="1">
      <c r="A204" s="49" t="s">
        <v>304</v>
      </c>
      <c r="D204" s="36"/>
      <c r="F204" s="36"/>
      <c r="G204" s="36"/>
      <c r="H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2.75" customHeight="1">
      <c r="A205" s="49" t="s">
        <v>305</v>
      </c>
      <c r="D205" s="36"/>
      <c r="F205" s="36"/>
      <c r="G205" s="36"/>
      <c r="H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2.75" customHeight="1">
      <c r="A206" s="49" t="s">
        <v>306</v>
      </c>
      <c r="D206" s="36"/>
      <c r="F206" s="36"/>
      <c r="G206" s="36"/>
      <c r="H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2.75" customHeight="1">
      <c r="A207" s="49" t="s">
        <v>307</v>
      </c>
      <c r="D207" s="36"/>
      <c r="F207" s="36"/>
      <c r="G207" s="36"/>
      <c r="H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2.75" customHeight="1">
      <c r="A208" s="49" t="s">
        <v>308</v>
      </c>
      <c r="D208" s="36"/>
      <c r="F208" s="36"/>
      <c r="G208" s="36"/>
      <c r="H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2.75" customHeight="1">
      <c r="A209" s="49" t="s">
        <v>309</v>
      </c>
      <c r="D209" s="36"/>
      <c r="F209" s="36"/>
      <c r="G209" s="36"/>
      <c r="H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2.75" customHeight="1">
      <c r="A210" s="49" t="s">
        <v>310</v>
      </c>
      <c r="D210" s="36"/>
      <c r="F210" s="36"/>
      <c r="G210" s="36"/>
      <c r="H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2.75" customHeight="1">
      <c r="A211" s="49" t="s">
        <v>311</v>
      </c>
      <c r="D211" s="36"/>
      <c r="F211" s="36"/>
      <c r="G211" s="36"/>
      <c r="H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2.75" customHeight="1">
      <c r="A212" s="49" t="s">
        <v>312</v>
      </c>
      <c r="D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2.75" customHeight="1">
      <c r="A213" s="49" t="s">
        <v>313</v>
      </c>
      <c r="D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2.75" customHeight="1">
      <c r="A214" s="49" t="s">
        <v>314</v>
      </c>
      <c r="D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2.75" customHeight="1">
      <c r="A215" s="49" t="s">
        <v>315</v>
      </c>
      <c r="D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2.75" customHeight="1">
      <c r="A216" s="49" t="s">
        <v>316</v>
      </c>
      <c r="D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2.75" customHeight="1">
      <c r="A217" s="49" t="s">
        <v>317</v>
      </c>
      <c r="D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2.75" customHeight="1">
      <c r="A218" s="49" t="s">
        <v>318</v>
      </c>
      <c r="D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2.75" customHeight="1">
      <c r="A219" s="49" t="s">
        <v>319</v>
      </c>
      <c r="D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2.75" customHeight="1">
      <c r="A220" s="49" t="s">
        <v>320</v>
      </c>
      <c r="D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2.75" customHeight="1">
      <c r="A221" s="49" t="s">
        <v>321</v>
      </c>
      <c r="D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2.75" customHeight="1">
      <c r="A222" s="49" t="s">
        <v>322</v>
      </c>
      <c r="D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2.75" customHeight="1">
      <c r="A223" s="49" t="s">
        <v>323</v>
      </c>
      <c r="D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2.75" customHeight="1">
      <c r="A224" s="49" t="s">
        <v>324</v>
      </c>
      <c r="D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2.75" customHeight="1">
      <c r="A225" s="49" t="s">
        <v>325</v>
      </c>
      <c r="D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2.75" customHeight="1">
      <c r="A226" s="49" t="s">
        <v>326</v>
      </c>
      <c r="D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2.75" customHeight="1">
      <c r="A227" s="49" t="s">
        <v>327</v>
      </c>
      <c r="D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2.75" customHeight="1">
      <c r="A228" s="49" t="s">
        <v>328</v>
      </c>
      <c r="D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2.75" customHeight="1">
      <c r="A229" s="49" t="s">
        <v>329</v>
      </c>
      <c r="D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2.75" customHeight="1">
      <c r="A230" s="49" t="s">
        <v>330</v>
      </c>
      <c r="D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2.75" customHeight="1">
      <c r="A231" s="49" t="s">
        <v>331</v>
      </c>
      <c r="D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2.75" customHeight="1">
      <c r="A232" s="49" t="s">
        <v>332</v>
      </c>
      <c r="D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2.75" customHeight="1">
      <c r="A233" s="49" t="s">
        <v>333</v>
      </c>
      <c r="D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2.75" customHeight="1">
      <c r="A234" s="49" t="s">
        <v>334</v>
      </c>
      <c r="D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2.75" customHeight="1">
      <c r="A235" s="49" t="s">
        <v>335</v>
      </c>
      <c r="D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2.75" customHeight="1">
      <c r="A236" s="49" t="s">
        <v>336</v>
      </c>
      <c r="D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2.75" customHeight="1">
      <c r="A237" s="49" t="s">
        <v>337</v>
      </c>
      <c r="D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2.75" customHeight="1">
      <c r="A238" s="49" t="s">
        <v>338</v>
      </c>
      <c r="D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2.75" customHeight="1">
      <c r="A239" s="49" t="s">
        <v>339</v>
      </c>
      <c r="D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2.75" customHeight="1">
      <c r="A240" s="49" t="s">
        <v>340</v>
      </c>
      <c r="D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2.75" customHeight="1">
      <c r="A241" s="49" t="s">
        <v>341</v>
      </c>
      <c r="D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2.75" customHeight="1">
      <c r="A242" s="49" t="s">
        <v>342</v>
      </c>
      <c r="D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2.75" customHeight="1">
      <c r="A243" s="49" t="s">
        <v>343</v>
      </c>
      <c r="D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2.75" customHeight="1">
      <c r="A244" s="49" t="s">
        <v>344</v>
      </c>
      <c r="D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2.75" customHeight="1">
      <c r="A245" s="49" t="s">
        <v>345</v>
      </c>
      <c r="D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2.75" customHeight="1">
      <c r="A246" s="49" t="s">
        <v>346</v>
      </c>
      <c r="D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2.75" customHeight="1">
      <c r="A247" s="49" t="s">
        <v>347</v>
      </c>
      <c r="D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2.75" customHeight="1">
      <c r="A248" s="49" t="s">
        <v>348</v>
      </c>
      <c r="D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2.75" customHeight="1">
      <c r="A249" s="49" t="s">
        <v>349</v>
      </c>
      <c r="D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2.75" customHeight="1">
      <c r="A250" s="49" t="s">
        <v>350</v>
      </c>
      <c r="D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2.75" customHeight="1">
      <c r="A251" s="49" t="s">
        <v>351</v>
      </c>
      <c r="D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2.75" customHeight="1">
      <c r="A252" s="49" t="s">
        <v>352</v>
      </c>
      <c r="D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2.75" customHeight="1">
      <c r="A253" s="49" t="s">
        <v>353</v>
      </c>
      <c r="D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2.75" customHeight="1">
      <c r="A254" s="49" t="s">
        <v>354</v>
      </c>
      <c r="D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2.75" customHeight="1">
      <c r="A255" s="49" t="s">
        <v>355</v>
      </c>
      <c r="D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2.75" customHeight="1">
      <c r="A256" s="49" t="s">
        <v>356</v>
      </c>
      <c r="D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2.75" customHeight="1">
      <c r="A257" s="49" t="s">
        <v>357</v>
      </c>
      <c r="D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2.75" customHeight="1">
      <c r="A258" s="49" t="s">
        <v>358</v>
      </c>
      <c r="D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2.75" customHeight="1">
      <c r="A259" s="49" t="s">
        <v>359</v>
      </c>
      <c r="D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2.75" customHeight="1">
      <c r="A260" s="49" t="s">
        <v>360</v>
      </c>
      <c r="D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2.75" customHeight="1">
      <c r="A261" s="49" t="s">
        <v>361</v>
      </c>
      <c r="D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2.75" customHeight="1">
      <c r="A262" s="49" t="s">
        <v>362</v>
      </c>
      <c r="D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2.75" customHeight="1">
      <c r="A263" s="49" t="s">
        <v>363</v>
      </c>
      <c r="D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2.75" customHeight="1">
      <c r="A264" s="49" t="s">
        <v>364</v>
      </c>
      <c r="D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2.75" customHeight="1">
      <c r="A265" s="49" t="s">
        <v>365</v>
      </c>
      <c r="D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2.75" customHeight="1">
      <c r="A266" s="49" t="s">
        <v>366</v>
      </c>
      <c r="D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2.75" customHeight="1">
      <c r="A267" s="49" t="s">
        <v>367</v>
      </c>
      <c r="D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2.75" customHeight="1">
      <c r="A268" s="49" t="s">
        <v>368</v>
      </c>
      <c r="D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2.75" customHeight="1">
      <c r="A269" s="49" t="s">
        <v>369</v>
      </c>
      <c r="D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2.75" customHeight="1">
      <c r="A270" s="49" t="s">
        <v>370</v>
      </c>
      <c r="D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2.75" customHeight="1">
      <c r="A271" s="49" t="s">
        <v>371</v>
      </c>
      <c r="D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2.75" customHeight="1">
      <c r="A272" s="49" t="s">
        <v>372</v>
      </c>
      <c r="D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2.75" customHeight="1">
      <c r="A273" s="49" t="s">
        <v>373</v>
      </c>
      <c r="D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2.75" customHeight="1">
      <c r="A274" s="49" t="s">
        <v>374</v>
      </c>
      <c r="D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2.75" customHeight="1">
      <c r="A275" s="49" t="s">
        <v>375</v>
      </c>
      <c r="D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2.75" customHeight="1">
      <c r="A276" s="49" t="s">
        <v>376</v>
      </c>
      <c r="D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2.75" customHeight="1">
      <c r="A277" s="49" t="s">
        <v>377</v>
      </c>
      <c r="D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2.75" customHeight="1">
      <c r="A278" s="49" t="s">
        <v>378</v>
      </c>
      <c r="D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2.75" customHeight="1">
      <c r="A279" s="49" t="s">
        <v>379</v>
      </c>
      <c r="D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2.75" customHeight="1">
      <c r="A280" s="49" t="s">
        <v>380</v>
      </c>
      <c r="D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2.75" customHeight="1">
      <c r="A281" s="49" t="s">
        <v>381</v>
      </c>
      <c r="D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2.75" customHeight="1">
      <c r="A282" s="49" t="s">
        <v>382</v>
      </c>
      <c r="D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2.75" customHeight="1">
      <c r="A283" s="49" t="s">
        <v>383</v>
      </c>
      <c r="D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2.75" customHeight="1">
      <c r="A284" s="49" t="s">
        <v>384</v>
      </c>
      <c r="D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2.75" customHeight="1">
      <c r="A285" s="49" t="s">
        <v>385</v>
      </c>
      <c r="B285" s="36"/>
      <c r="D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2.75" customHeight="1">
      <c r="A286" s="49" t="s">
        <v>386</v>
      </c>
      <c r="D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2.75" customHeight="1">
      <c r="A287" s="49" t="s">
        <v>387</v>
      </c>
      <c r="B287" s="36"/>
      <c r="D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2.75" customHeight="1">
      <c r="A288" s="49" t="s">
        <v>388</v>
      </c>
      <c r="D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2.75" customHeight="1">
      <c r="A289" s="49" t="s">
        <v>389</v>
      </c>
      <c r="D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2.75" customHeight="1">
      <c r="A290" s="49" t="s">
        <v>390</v>
      </c>
      <c r="D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2.75" customHeight="1">
      <c r="A291" s="49" t="s">
        <v>391</v>
      </c>
      <c r="B291" s="36"/>
      <c r="D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2.75" customHeight="1">
      <c r="A292" s="49" t="s">
        <v>392</v>
      </c>
      <c r="D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2.75" customHeight="1">
      <c r="A293" s="49" t="s">
        <v>393</v>
      </c>
      <c r="D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2.75" customHeight="1">
      <c r="A294" s="49" t="s">
        <v>394</v>
      </c>
      <c r="D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2.75" customHeight="1">
      <c r="A295" s="49" t="s">
        <v>395</v>
      </c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2.75" customHeight="1">
      <c r="A296" s="49" t="s">
        <v>396</v>
      </c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2.75" customHeight="1">
      <c r="A297" s="49" t="s">
        <v>397</v>
      </c>
      <c r="B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2.75" customHeight="1">
      <c r="A298" s="49" t="s">
        <v>398</v>
      </c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2.75" customHeight="1">
      <c r="A299" s="49" t="s">
        <v>399</v>
      </c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2.75" customHeight="1">
      <c r="A300" s="49" t="s">
        <v>400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2.75" customHeight="1">
      <c r="A301" s="49" t="s">
        <v>401</v>
      </c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2.75" customHeight="1">
      <c r="A302" s="49" t="s">
        <v>402</v>
      </c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2.75" customHeight="1">
      <c r="A303" s="49" t="s">
        <v>403</v>
      </c>
      <c r="B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2.75" customHeight="1">
      <c r="A304" s="49" t="s">
        <v>404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2.75" customHeight="1">
      <c r="A305" s="49" t="s">
        <v>407</v>
      </c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2.75" customHeight="1">
      <c r="A306" s="49" t="s">
        <v>408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2.75" customHeight="1">
      <c r="A307" s="49" t="s">
        <v>409</v>
      </c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2.75" customHeight="1">
      <c r="A308" s="49" t="s">
        <v>410</v>
      </c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2.75" customHeight="1">
      <c r="A309" s="49" t="s">
        <v>411</v>
      </c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2.75" customHeight="1">
      <c r="A310" s="49" t="s">
        <v>412</v>
      </c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2.75" customHeight="1">
      <c r="A311" s="49" t="s">
        <v>413</v>
      </c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2.75" customHeight="1">
      <c r="A312" s="49" t="s">
        <v>414</v>
      </c>
      <c r="B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2.75" customHeight="1">
      <c r="A313" s="49" t="s">
        <v>415</v>
      </c>
      <c r="B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2.75" customHeight="1">
      <c r="A314" s="49" t="s">
        <v>416</v>
      </c>
      <c r="B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2.75" customHeight="1">
      <c r="A315" s="49" t="s">
        <v>417</v>
      </c>
      <c r="B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2.75" customHeight="1">
      <c r="A316" s="49" t="s">
        <v>418</v>
      </c>
      <c r="B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2.75" customHeight="1">
      <c r="A317" s="49" t="s">
        <v>419</v>
      </c>
      <c r="B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2.75" customHeight="1">
      <c r="A318" s="49" t="s">
        <v>420</v>
      </c>
      <c r="B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2.75" customHeight="1">
      <c r="A319" s="49" t="s">
        <v>421</v>
      </c>
      <c r="B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2.75" customHeight="1">
      <c r="A320" s="49" t="s">
        <v>422</v>
      </c>
      <c r="B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2.75" customHeight="1">
      <c r="A321" s="49" t="s">
        <v>423</v>
      </c>
      <c r="B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2.75" customHeight="1">
      <c r="A322" s="49" t="s">
        <v>424</v>
      </c>
      <c r="B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2.75" customHeight="1">
      <c r="A323" s="49" t="s">
        <v>425</v>
      </c>
      <c r="B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2.75" customHeight="1">
      <c r="A324" s="49" t="s">
        <v>426</v>
      </c>
      <c r="B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2.75" customHeight="1">
      <c r="A325" s="49" t="s">
        <v>427</v>
      </c>
      <c r="B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2.75" customHeight="1">
      <c r="A326" s="49" t="s">
        <v>428</v>
      </c>
      <c r="B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2.75" customHeight="1">
      <c r="A327" s="49" t="s">
        <v>429</v>
      </c>
      <c r="B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2.75" customHeight="1">
      <c r="A328" s="49" t="s">
        <v>430</v>
      </c>
      <c r="B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2.75" customHeight="1">
      <c r="A329" s="49" t="s">
        <v>431</v>
      </c>
      <c r="B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2.75" customHeight="1">
      <c r="A330" s="49" t="s">
        <v>432</v>
      </c>
      <c r="B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2.75" customHeight="1">
      <c r="A331" s="49" t="s">
        <v>433</v>
      </c>
      <c r="B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2.75" customHeight="1">
      <c r="A332" s="49" t="s">
        <v>434</v>
      </c>
      <c r="B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2.75" customHeight="1">
      <c r="A333" s="49" t="s">
        <v>435</v>
      </c>
      <c r="B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2.75" customHeight="1">
      <c r="A334" s="49" t="s">
        <v>436</v>
      </c>
      <c r="B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2.75" customHeight="1">
      <c r="A335" s="49" t="s">
        <v>437</v>
      </c>
      <c r="B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2.75" customHeight="1">
      <c r="A336" s="49" t="s">
        <v>438</v>
      </c>
      <c r="B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2.75" customHeight="1">
      <c r="A337" s="49" t="s">
        <v>439</v>
      </c>
      <c r="B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2.75" customHeight="1">
      <c r="A338" s="49" t="s">
        <v>440</v>
      </c>
      <c r="B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2.75" customHeight="1">
      <c r="A339" s="49" t="s">
        <v>441</v>
      </c>
      <c r="B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2.75" customHeight="1">
      <c r="A340" s="49" t="s">
        <v>442</v>
      </c>
      <c r="B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2.75" customHeight="1">
      <c r="A341" s="49" t="s">
        <v>443</v>
      </c>
      <c r="B341" s="36"/>
      <c r="D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2.75" customHeight="1">
      <c r="A342" s="49" t="s">
        <v>444</v>
      </c>
      <c r="B342" s="36"/>
      <c r="D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2.75" customHeight="1">
      <c r="A343" s="49" t="s">
        <v>445</v>
      </c>
      <c r="B343" s="36"/>
      <c r="D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2.75" customHeight="1">
      <c r="A344" s="49" t="s">
        <v>446</v>
      </c>
      <c r="B344" s="36"/>
      <c r="D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2.75" customHeight="1">
      <c r="A345" s="49" t="s">
        <v>447</v>
      </c>
      <c r="B345" s="36"/>
      <c r="D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2.75" customHeight="1">
      <c r="A346" s="49" t="s">
        <v>448</v>
      </c>
      <c r="B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2.75" customHeight="1">
      <c r="A347" s="49" t="s">
        <v>449</v>
      </c>
      <c r="B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2.75" customHeight="1">
      <c r="A348" s="49" t="s">
        <v>450</v>
      </c>
      <c r="B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2.75" customHeight="1">
      <c r="A349" s="49" t="s">
        <v>451</v>
      </c>
      <c r="B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2.75" customHeight="1">
      <c r="A350" s="49" t="s">
        <v>452</v>
      </c>
      <c r="B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2.75" customHeight="1">
      <c r="A351" s="49" t="s">
        <v>453</v>
      </c>
      <c r="B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2.75" customHeight="1">
      <c r="A352" s="49" t="s">
        <v>454</v>
      </c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2.75" customHeight="1">
      <c r="A353" s="49" t="s">
        <v>455</v>
      </c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2.75" customHeight="1">
      <c r="A354" s="49" t="s">
        <v>456</v>
      </c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2.75" customHeight="1">
      <c r="A355" s="49" t="s">
        <v>457</v>
      </c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2.75" customHeight="1">
      <c r="A356" s="49" t="s">
        <v>458</v>
      </c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2.75" customHeight="1">
      <c r="A357" s="49" t="s">
        <v>459</v>
      </c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2.75" customHeight="1">
      <c r="A358" s="49" t="s">
        <v>460</v>
      </c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2.75" customHeight="1">
      <c r="A359" s="49" t="s">
        <v>461</v>
      </c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2.75" customHeight="1">
      <c r="A360" s="49" t="s">
        <v>462</v>
      </c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2.75" customHeight="1">
      <c r="A361" s="49" t="s">
        <v>463</v>
      </c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2.75" customHeight="1">
      <c r="A362" s="49" t="s">
        <v>464</v>
      </c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2.75" customHeight="1">
      <c r="A363" s="49" t="s">
        <v>465</v>
      </c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2.75" customHeight="1">
      <c r="A364" s="49" t="s">
        <v>466</v>
      </c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2.75" customHeight="1">
      <c r="A365" s="49" t="s">
        <v>467</v>
      </c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2.75" customHeight="1">
      <c r="A366" s="49" t="s">
        <v>468</v>
      </c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2.75" customHeight="1">
      <c r="A367" s="49" t="s">
        <v>469</v>
      </c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2.75" customHeight="1">
      <c r="A368" s="49" t="s">
        <v>470</v>
      </c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2.75" customHeight="1">
      <c r="A369" s="49" t="s">
        <v>471</v>
      </c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2.75" customHeight="1">
      <c r="A370" s="49" t="s">
        <v>472</v>
      </c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2.75" customHeight="1">
      <c r="A371" s="49" t="s">
        <v>473</v>
      </c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2.75" customHeight="1">
      <c r="A372" s="49" t="s">
        <v>474</v>
      </c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2.75" customHeight="1">
      <c r="A373" s="49" t="s">
        <v>475</v>
      </c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2.75" customHeight="1">
      <c r="A374" s="49" t="s">
        <v>476</v>
      </c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2.75" customHeight="1">
      <c r="A375" s="49" t="s">
        <v>477</v>
      </c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2.75" customHeight="1">
      <c r="A376" s="49" t="s">
        <v>478</v>
      </c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2.75" customHeight="1">
      <c r="A377" s="49" t="s">
        <v>479</v>
      </c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2.75" customHeight="1">
      <c r="A378" s="49" t="s">
        <v>480</v>
      </c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2.75" customHeight="1">
      <c r="A379" s="49" t="s">
        <v>481</v>
      </c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2.75" customHeight="1">
      <c r="A380" s="49" t="s">
        <v>482</v>
      </c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2.75" customHeight="1">
      <c r="A381" s="49" t="s">
        <v>483</v>
      </c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2.75" customHeight="1">
      <c r="A382" s="49" t="s">
        <v>484</v>
      </c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2.75" customHeight="1">
      <c r="A383" s="49" t="s">
        <v>485</v>
      </c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2.75" customHeight="1">
      <c r="A384" s="49" t="s">
        <v>486</v>
      </c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2.75" customHeight="1">
      <c r="A385" s="49" t="s">
        <v>487</v>
      </c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2.75" customHeight="1">
      <c r="A386" s="49" t="s">
        <v>488</v>
      </c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2.75" customHeight="1">
      <c r="A387" s="49" t="s">
        <v>489</v>
      </c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2.75" customHeight="1">
      <c r="A388" s="49" t="s">
        <v>490</v>
      </c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2.75" customHeight="1">
      <c r="A389" s="49" t="s">
        <v>491</v>
      </c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2.75" customHeight="1">
      <c r="A390" s="49" t="s">
        <v>492</v>
      </c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2.75" customHeight="1">
      <c r="A391" s="49" t="s">
        <v>493</v>
      </c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2.75" customHeight="1">
      <c r="A392" s="49" t="s">
        <v>494</v>
      </c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2.75" customHeight="1">
      <c r="A393" s="49" t="s">
        <v>495</v>
      </c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2.75" customHeight="1">
      <c r="A394" s="49" t="s">
        <v>496</v>
      </c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2.75" customHeight="1">
      <c r="A395" s="49" t="s">
        <v>497</v>
      </c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2.75" customHeight="1">
      <c r="A396" s="49" t="s">
        <v>498</v>
      </c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2.75" customHeight="1">
      <c r="A397" s="49" t="s">
        <v>499</v>
      </c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2.75" customHeight="1">
      <c r="A398" s="49" t="s">
        <v>500</v>
      </c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2.75" customHeight="1">
      <c r="A399" s="49" t="s">
        <v>501</v>
      </c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2.75" customHeight="1">
      <c r="A400" s="49" t="s">
        <v>502</v>
      </c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2.75" customHeight="1">
      <c r="A401" s="49" t="s">
        <v>503</v>
      </c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2.75" customHeight="1">
      <c r="A402" s="49" t="s">
        <v>504</v>
      </c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2.75" customHeight="1">
      <c r="A403" s="49" t="s">
        <v>505</v>
      </c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2.75" customHeight="1">
      <c r="A404" s="49" t="s">
        <v>506</v>
      </c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2.75" customHeight="1">
      <c r="A405" s="49" t="s">
        <v>507</v>
      </c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2.75" customHeight="1">
      <c r="A406" s="49" t="s">
        <v>508</v>
      </c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2.75" customHeight="1">
      <c r="A407" s="49" t="s">
        <v>509</v>
      </c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2.75" customHeight="1">
      <c r="A408" s="49" t="s">
        <v>510</v>
      </c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2.75" customHeight="1">
      <c r="A409" s="49" t="s">
        <v>511</v>
      </c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2.75" customHeight="1">
      <c r="A410" s="49" t="s">
        <v>512</v>
      </c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2.75" customHeight="1">
      <c r="A411" s="49" t="s">
        <v>513</v>
      </c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2.75" customHeight="1">
      <c r="A412" s="49" t="s">
        <v>514</v>
      </c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2.75" customHeight="1">
      <c r="A413" s="49" t="s">
        <v>515</v>
      </c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2.75" customHeight="1">
      <c r="A414" s="49" t="s">
        <v>516</v>
      </c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2.75" customHeight="1">
      <c r="A415" s="49" t="s">
        <v>517</v>
      </c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2.75" customHeight="1">
      <c r="A416" s="49" t="s">
        <v>518</v>
      </c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2.75" customHeight="1">
      <c r="A417" s="49" t="s">
        <v>519</v>
      </c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2.75" customHeight="1">
      <c r="A418" s="49" t="s">
        <v>520</v>
      </c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2.75" customHeight="1">
      <c r="A419" s="49" t="s">
        <v>521</v>
      </c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2.75" customHeight="1">
      <c r="A420" s="49" t="s">
        <v>522</v>
      </c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2.75" customHeight="1">
      <c r="A421" s="49" t="s">
        <v>523</v>
      </c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2.75" customHeight="1">
      <c r="A422" s="49" t="s">
        <v>524</v>
      </c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2.75" customHeight="1">
      <c r="A423" s="49" t="s">
        <v>525</v>
      </c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2.75" customHeight="1">
      <c r="A424" s="49" t="s">
        <v>526</v>
      </c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2.75" customHeight="1">
      <c r="A425" s="49" t="s">
        <v>527</v>
      </c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2.75" customHeight="1">
      <c r="A426" s="49" t="s">
        <v>528</v>
      </c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2.75" customHeight="1">
      <c r="A427" s="49" t="s">
        <v>529</v>
      </c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2.75" customHeight="1">
      <c r="A428" s="49" t="s">
        <v>530</v>
      </c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2.75" customHeight="1">
      <c r="A429" s="49" t="s">
        <v>531</v>
      </c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2.75" customHeight="1">
      <c r="A430" s="49" t="s">
        <v>532</v>
      </c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2.75" customHeight="1">
      <c r="A431" s="49" t="s">
        <v>533</v>
      </c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2.75" customHeight="1">
      <c r="A432" s="49" t="s">
        <v>534</v>
      </c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2.75" customHeight="1">
      <c r="A433" s="49" t="s">
        <v>535</v>
      </c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2.75" customHeight="1">
      <c r="A434" s="49" t="s">
        <v>536</v>
      </c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2.75" customHeight="1">
      <c r="A435" s="49" t="s">
        <v>537</v>
      </c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2.75" customHeight="1">
      <c r="A436" s="49" t="s">
        <v>538</v>
      </c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2.75" customHeight="1">
      <c r="A437" s="49" t="s">
        <v>539</v>
      </c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2.75" customHeight="1">
      <c r="A438" s="49" t="s">
        <v>540</v>
      </c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2.75" customHeight="1">
      <c r="A439" s="49" t="s">
        <v>541</v>
      </c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2.75" customHeight="1">
      <c r="A440" s="49" t="s">
        <v>542</v>
      </c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2.75" customHeight="1">
      <c r="A441" s="49" t="s">
        <v>543</v>
      </c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2.75" customHeight="1">
      <c r="A442" s="49" t="s">
        <v>544</v>
      </c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2.75" customHeight="1">
      <c r="A443" s="49" t="s">
        <v>545</v>
      </c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2.75" customHeight="1">
      <c r="A444" s="49" t="s">
        <v>546</v>
      </c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2.75" customHeight="1">
      <c r="A445" s="49" t="s">
        <v>547</v>
      </c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2.75" customHeight="1">
      <c r="A446" s="49" t="s">
        <v>548</v>
      </c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2.75" customHeight="1">
      <c r="A447" s="49" t="s">
        <v>549</v>
      </c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2.75" customHeight="1">
      <c r="A448" s="49" t="s">
        <v>550</v>
      </c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2.75" customHeight="1">
      <c r="A449" s="49" t="s">
        <v>551</v>
      </c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2.75" customHeight="1">
      <c r="A450" s="49" t="s">
        <v>552</v>
      </c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2.75" customHeight="1">
      <c r="A451" s="49" t="s">
        <v>553</v>
      </c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2.75" customHeight="1">
      <c r="A452" s="49" t="s">
        <v>554</v>
      </c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2.75" customHeight="1">
      <c r="A453" s="49" t="s">
        <v>555</v>
      </c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2.75" customHeight="1">
      <c r="A454" s="49" t="s">
        <v>556</v>
      </c>
      <c r="C454" s="36"/>
      <c r="D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2.75" customHeight="1">
      <c r="A455" s="49" t="s">
        <v>557</v>
      </c>
      <c r="C455" s="36"/>
      <c r="D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2.75" customHeight="1">
      <c r="A456" s="49" t="s">
        <v>558</v>
      </c>
      <c r="C456" s="36"/>
      <c r="D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2.75" customHeight="1">
      <c r="A457" s="49" t="s">
        <v>559</v>
      </c>
      <c r="C457" s="36"/>
      <c r="D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2.75" customHeight="1">
      <c r="A458" s="49" t="s">
        <v>560</v>
      </c>
      <c r="C458" s="36"/>
      <c r="D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2.75" customHeight="1">
      <c r="A459" s="49" t="s">
        <v>561</v>
      </c>
      <c r="C459" s="36"/>
      <c r="D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2.75" customHeight="1">
      <c r="A460" s="49" t="s">
        <v>562</v>
      </c>
      <c r="C460" s="36"/>
      <c r="D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2.75" customHeight="1">
      <c r="A461" s="49" t="s">
        <v>563</v>
      </c>
      <c r="C461" s="36"/>
      <c r="D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2.75" customHeight="1">
      <c r="A462" s="49" t="s">
        <v>564</v>
      </c>
      <c r="C462" s="36"/>
      <c r="D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2.75" customHeight="1">
      <c r="A463" s="49" t="s">
        <v>565</v>
      </c>
      <c r="C463" s="36"/>
      <c r="D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2.75" customHeight="1">
      <c r="A464" s="49" t="s">
        <v>566</v>
      </c>
      <c r="C464" s="36"/>
      <c r="D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2.75" customHeight="1">
      <c r="A465" s="49" t="s">
        <v>567</v>
      </c>
      <c r="C465" s="36"/>
      <c r="D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2.75" customHeight="1">
      <c r="A466" s="49" t="s">
        <v>568</v>
      </c>
      <c r="C466" s="36"/>
      <c r="D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2.75" customHeight="1">
      <c r="A467" s="49" t="s">
        <v>569</v>
      </c>
      <c r="C467" s="36"/>
      <c r="D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2.75" customHeight="1">
      <c r="A468" s="49" t="s">
        <v>570</v>
      </c>
      <c r="C468" s="36"/>
      <c r="D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2.75" customHeight="1">
      <c r="A469" s="49" t="s">
        <v>571</v>
      </c>
      <c r="C469" s="36"/>
      <c r="D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2.75" customHeight="1">
      <c r="A470" s="49" t="s">
        <v>572</v>
      </c>
      <c r="C470" s="36"/>
      <c r="D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2.75" customHeight="1">
      <c r="A471" s="49" t="s">
        <v>573</v>
      </c>
      <c r="C471" s="36"/>
      <c r="D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2.75" customHeight="1">
      <c r="A472" s="49" t="s">
        <v>574</v>
      </c>
      <c r="C472" s="36"/>
      <c r="D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2.75" customHeight="1">
      <c r="A473" s="49" t="s">
        <v>575</v>
      </c>
      <c r="C473" s="36"/>
      <c r="D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2.75" customHeight="1">
      <c r="A474" s="49" t="s">
        <v>576</v>
      </c>
      <c r="C474" s="36"/>
      <c r="D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2.75" customHeight="1">
      <c r="A475" s="49" t="s">
        <v>577</v>
      </c>
      <c r="C475" s="36"/>
      <c r="D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2.75" customHeight="1">
      <c r="A476" s="49" t="s">
        <v>578</v>
      </c>
      <c r="C476" s="36"/>
      <c r="D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2.75" customHeight="1">
      <c r="A477" s="49" t="s">
        <v>579</v>
      </c>
      <c r="C477" s="36"/>
      <c r="D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2.75" customHeight="1">
      <c r="A478" s="49" t="s">
        <v>580</v>
      </c>
      <c r="C478" s="36"/>
      <c r="D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2.75" customHeight="1">
      <c r="A479" s="49" t="s">
        <v>581</v>
      </c>
      <c r="C479" s="36"/>
      <c r="D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2.75" customHeight="1">
      <c r="A480" s="49" t="s">
        <v>582</v>
      </c>
      <c r="C480" s="36"/>
      <c r="D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2.75" customHeight="1">
      <c r="A481" s="49" t="s">
        <v>583</v>
      </c>
      <c r="C481" s="36"/>
      <c r="D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2.75" customHeight="1">
      <c r="A482" s="49" t="s">
        <v>584</v>
      </c>
      <c r="C482" s="36"/>
      <c r="D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2.75" customHeight="1">
      <c r="A483" s="49" t="s">
        <v>585</v>
      </c>
      <c r="C483" s="36"/>
      <c r="D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2.75" customHeight="1">
      <c r="A484" s="49" t="s">
        <v>586</v>
      </c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2.75" customHeight="1">
      <c r="A485" s="49" t="s">
        <v>587</v>
      </c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2.75" customHeight="1">
      <c r="A486" s="49" t="s">
        <v>588</v>
      </c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2.75" customHeight="1">
      <c r="A487" s="49" t="s">
        <v>589</v>
      </c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2.75" customHeight="1">
      <c r="A488" s="49" t="s">
        <v>590</v>
      </c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2.75" customHeight="1">
      <c r="A489" s="49" t="s">
        <v>591</v>
      </c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2.75" customHeight="1">
      <c r="A490" s="49" t="s">
        <v>592</v>
      </c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2.75" customHeight="1">
      <c r="A491" s="49" t="s">
        <v>593</v>
      </c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2.75" customHeight="1">
      <c r="A492" s="49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2.75" customHeight="1">
      <c r="A493" s="49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2.75" customHeight="1">
      <c r="A494" s="49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2.75" customHeight="1">
      <c r="A495" s="49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2.75" customHeight="1">
      <c r="A496" s="49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2.75" customHeight="1">
      <c r="A497" s="49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2.75" customHeight="1">
      <c r="A498" s="49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2.75" customHeight="1">
      <c r="A499" s="49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2.75" customHeight="1">
      <c r="A500" s="49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2.75" customHeight="1">
      <c r="A501" s="49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2.75" customHeight="1">
      <c r="A502" s="49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2.75" customHeight="1">
      <c r="A503" s="49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2.75" customHeight="1">
      <c r="A504" s="49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2.75" customHeight="1">
      <c r="A505" s="49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2.75" customHeight="1">
      <c r="A506" s="49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2.75" customHeight="1">
      <c r="A507" s="49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2.75" customHeight="1">
      <c r="A508" s="49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2.75" customHeight="1">
      <c r="A509" s="49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2.75" customHeight="1">
      <c r="A510" s="49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2.75" customHeight="1">
      <c r="A511" s="49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2.75" customHeight="1">
      <c r="A512" s="49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2.75" customHeight="1">
      <c r="A513" s="49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2.75" customHeight="1">
      <c r="A514" s="49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2.75" customHeight="1">
      <c r="A515" s="49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2.75" customHeight="1">
      <c r="A516" s="49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2.75" customHeight="1">
      <c r="A517" s="49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2.75" customHeight="1">
      <c r="A518" s="49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2.75" customHeight="1">
      <c r="A519" s="49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2.75" customHeight="1">
      <c r="A520" s="49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2.75" customHeight="1">
      <c r="A521" s="49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2.75" customHeight="1">
      <c r="A522" s="49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2.75" customHeight="1">
      <c r="A523" s="49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2.75" customHeight="1">
      <c r="A524" s="49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2.75" customHeight="1">
      <c r="A525" s="49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2.75" customHeight="1">
      <c r="A526" s="49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2.75" customHeight="1">
      <c r="A527" s="49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2.75" customHeight="1">
      <c r="A528" s="49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2.75" customHeight="1">
      <c r="A529" s="49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2.75" customHeight="1">
      <c r="A530" s="49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2.75" customHeight="1">
      <c r="A531" s="49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2.75" customHeight="1">
      <c r="A532" s="49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2.75" customHeight="1">
      <c r="A533" s="49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2.75" customHeight="1">
      <c r="A534" s="49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2.75" customHeight="1">
      <c r="A535" s="49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2.75" customHeight="1">
      <c r="A536" s="49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2.75" customHeight="1">
      <c r="A537" s="49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2.75" customHeight="1">
      <c r="A538" s="49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2.75" customHeight="1">
      <c r="A539" s="49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2.75" customHeight="1">
      <c r="A540" s="49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2.75" customHeight="1">
      <c r="A541" s="49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2.75" customHeight="1">
      <c r="A542" s="49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2.75" customHeight="1">
      <c r="A543" s="49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2.75" customHeight="1">
      <c r="A544" s="49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2.75" customHeight="1">
      <c r="A545" s="49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2.75" customHeight="1">
      <c r="A546" s="49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2.75" customHeight="1">
      <c r="A547" s="49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2.75" customHeight="1">
      <c r="A548" s="49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2.75" customHeight="1">
      <c r="A549" s="49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2.75" customHeight="1">
      <c r="A550" s="49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2.75" customHeight="1">
      <c r="A551" s="49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2.75" customHeight="1">
      <c r="A552" s="49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2.75" customHeight="1">
      <c r="A553" s="49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2.75" customHeight="1">
      <c r="A554" s="49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2.75" customHeight="1">
      <c r="A555" s="49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2.75" customHeight="1">
      <c r="A556" s="49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2.75" customHeight="1">
      <c r="A557" s="49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2.75" customHeight="1">
      <c r="A558" s="49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2.75" customHeight="1">
      <c r="A559" s="49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2.75" customHeight="1">
      <c r="A560" s="49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2.75" customHeight="1">
      <c r="A561" s="49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2.75" customHeight="1">
      <c r="A562" s="49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2.75" customHeight="1">
      <c r="A563" s="49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2.75" customHeight="1">
      <c r="A564" s="49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2.75" customHeight="1">
      <c r="A565" s="49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2.75" customHeight="1">
      <c r="A566" s="49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2.75" customHeight="1">
      <c r="A567" s="49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2.75" customHeight="1">
      <c r="A568" s="49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2.75" customHeight="1">
      <c r="A569" s="49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2.75" customHeight="1">
      <c r="A570" s="49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2.75" customHeight="1">
      <c r="A571" s="49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2.75" customHeight="1">
      <c r="A572" s="49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2.75" customHeight="1">
      <c r="A573" s="49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2.75" customHeight="1">
      <c r="A574" s="49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2.75" customHeight="1">
      <c r="A575" s="49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2.75" customHeight="1">
      <c r="A576" s="49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2.75" customHeight="1">
      <c r="A577" s="49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2.75" customHeight="1">
      <c r="A578" s="49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2.75" customHeight="1">
      <c r="A579" s="49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2.75" customHeight="1">
      <c r="A580" s="49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2.75" customHeight="1">
      <c r="A581" s="49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2.75" customHeight="1">
      <c r="A582" s="49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2.75" customHeight="1">
      <c r="A583" s="49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2.75" customHeight="1">
      <c r="A584" s="49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2.75" customHeight="1">
      <c r="A585" s="49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2.75" customHeight="1">
      <c r="A586" s="49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2.75" customHeight="1">
      <c r="A587" s="49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2.75" customHeight="1">
      <c r="A588" s="49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2.75" customHeight="1">
      <c r="A589" s="49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2.75" customHeight="1">
      <c r="A590" s="49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2.75" customHeight="1">
      <c r="A591" s="82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2.75" customHeight="1">
      <c r="A592" s="82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2.75" customHeight="1">
      <c r="A593" s="82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2.75" customHeight="1">
      <c r="A594" s="82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2.75" customHeight="1">
      <c r="A595" s="82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2.75" customHeight="1">
      <c r="A596" s="82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2.75" customHeight="1">
      <c r="A597" s="82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2.75" customHeight="1">
      <c r="A598" s="82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2.75" customHeight="1">
      <c r="A599" s="82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2.75" customHeight="1">
      <c r="A600" s="82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2.75" customHeight="1">
      <c r="A601" s="82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2.75" customHeight="1">
      <c r="A602" s="82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2.75" customHeight="1">
      <c r="A603" s="82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2.75" customHeight="1">
      <c r="A604" s="82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2.75" customHeight="1">
      <c r="A605" s="82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2.75" customHeight="1">
      <c r="A606" s="82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2.75" customHeight="1">
      <c r="A607" s="82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2.75" customHeight="1">
      <c r="A608" s="82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2.75" customHeight="1">
      <c r="A609" s="82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2.75" customHeight="1">
      <c r="A610" s="82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2.75" customHeight="1">
      <c r="A611" s="82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2.75" customHeight="1">
      <c r="A612" s="82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2.75" customHeight="1">
      <c r="A613" s="82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2.75" customHeight="1">
      <c r="A614" s="82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2.75" customHeight="1">
      <c r="A615" s="82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2.75" customHeight="1">
      <c r="A616" s="82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2.75" customHeight="1">
      <c r="A617" s="82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2.75" customHeight="1">
      <c r="A618" s="82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2.75" customHeight="1">
      <c r="A619" s="82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2.75" customHeight="1">
      <c r="A620" s="82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2.75" customHeight="1">
      <c r="A621" s="82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2.75" customHeight="1">
      <c r="A622" s="82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2.75" customHeight="1">
      <c r="A623" s="82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2.75" customHeight="1">
      <c r="A624" s="82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2.75" customHeight="1">
      <c r="A625" s="82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2.75" customHeight="1">
      <c r="A626" s="82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2.75" customHeight="1">
      <c r="A627" s="82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2.75" customHeight="1">
      <c r="A628" s="82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2.75" customHeight="1">
      <c r="A629" s="82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2.75" customHeight="1">
      <c r="A630" s="82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2.75" customHeight="1">
      <c r="A631" s="82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2.75" customHeight="1">
      <c r="A632" s="82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2.75" customHeight="1">
      <c r="A633" s="82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2.75" customHeight="1">
      <c r="A634" s="82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2.75" customHeight="1">
      <c r="A635" s="82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2.75" customHeight="1">
      <c r="A636" s="82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2.75" customHeight="1">
      <c r="A637" s="82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2.75" customHeight="1">
      <c r="A638" s="82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2.75" customHeight="1">
      <c r="A639" s="82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2.75" customHeight="1">
      <c r="A640" s="82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2.75" customHeight="1">
      <c r="A641" s="82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2.75" customHeight="1">
      <c r="A642" s="82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2.75" customHeight="1">
      <c r="A643" s="82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2.75" customHeight="1">
      <c r="A644" s="82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2.75" customHeight="1">
      <c r="A645" s="82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2.75" customHeight="1">
      <c r="A646" s="82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2.75" customHeight="1">
      <c r="A647" s="82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2.75" customHeight="1">
      <c r="A648" s="82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2.75" customHeight="1">
      <c r="A649" s="82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2.75" customHeight="1">
      <c r="A650" s="82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2.75" customHeight="1">
      <c r="A651" s="82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2.75" customHeight="1">
      <c r="A652" s="82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2.75" customHeight="1">
      <c r="A653" s="82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2.75" customHeight="1">
      <c r="A654" s="82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2.75" customHeight="1">
      <c r="A655" s="82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2.75" customHeight="1">
      <c r="A656" s="82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2.75" customHeight="1">
      <c r="A657" s="82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2.75" customHeight="1">
      <c r="A658" s="82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2.75" customHeight="1">
      <c r="A659" s="82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2.75" customHeight="1">
      <c r="A660" s="82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2.75" customHeight="1">
      <c r="A661" s="82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2.75" customHeight="1">
      <c r="A662" s="82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2.75" customHeight="1">
      <c r="A663" s="82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2.75" customHeight="1">
      <c r="A664" s="82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2.75" customHeight="1">
      <c r="A665" s="82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2.75" customHeight="1">
      <c r="A666" s="82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2.75" customHeight="1">
      <c r="A667" s="82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2.75" customHeight="1">
      <c r="A668" s="82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2.75" customHeight="1">
      <c r="A669" s="82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2.75" customHeight="1">
      <c r="A670" s="82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2.75" customHeight="1">
      <c r="A671" s="82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2.75" customHeight="1">
      <c r="A672" s="82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2.75" customHeight="1">
      <c r="A673" s="82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2.75" customHeight="1">
      <c r="A674" s="82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2.75" customHeight="1">
      <c r="A675" s="82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2.75" customHeight="1">
      <c r="A676" s="82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2.75" customHeight="1">
      <c r="A677" s="82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2.75" customHeight="1">
      <c r="A678" s="82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2.75" customHeight="1">
      <c r="A679" s="82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2.75" customHeight="1">
      <c r="A680" s="82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2.75" customHeight="1">
      <c r="A681" s="82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2.75" customHeight="1">
      <c r="A682" s="82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2.75" customHeight="1">
      <c r="A683" s="82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2.75" customHeight="1">
      <c r="A684" s="82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2.75" customHeight="1">
      <c r="A685" s="82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2.75" customHeight="1">
      <c r="A686" s="82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2.75" customHeight="1">
      <c r="A687" s="82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2.75" customHeight="1">
      <c r="A688" s="82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2.75" customHeight="1">
      <c r="A689" s="82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2.75" customHeight="1">
      <c r="A690" s="82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2.75" customHeight="1">
      <c r="A691" s="82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2.75" customHeight="1">
      <c r="A692" s="82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2.75" customHeight="1">
      <c r="A693" s="82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2.75" customHeight="1">
      <c r="A694" s="82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2.75" customHeight="1">
      <c r="A695" s="82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2.75" customHeight="1">
      <c r="A696" s="82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2.75" customHeight="1">
      <c r="A697" s="82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2.75" customHeight="1">
      <c r="A698" s="82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2.75" customHeight="1">
      <c r="A699" s="82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2.75" customHeight="1">
      <c r="A700" s="82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2.75" customHeight="1">
      <c r="A701" s="82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2.75" customHeight="1">
      <c r="A702" s="82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2.75" customHeight="1">
      <c r="A703" s="82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2.75" customHeight="1">
      <c r="A704" s="82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2.75" customHeight="1">
      <c r="A705" s="82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2.75" customHeight="1">
      <c r="A706" s="82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2.75" customHeight="1">
      <c r="A707" s="82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2.75" customHeight="1">
      <c r="A708" s="82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2.75" customHeight="1">
      <c r="A709" s="82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2.75" customHeight="1">
      <c r="A710" s="82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2.75" customHeight="1">
      <c r="A711" s="82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2.75" customHeight="1">
      <c r="A712" s="82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2.75" customHeight="1">
      <c r="A713" s="82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2.75" customHeight="1">
      <c r="A714" s="82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2.75" customHeight="1">
      <c r="A715" s="82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2.75" customHeight="1">
      <c r="A716" s="82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2.75" customHeight="1">
      <c r="A717" s="82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2.75" customHeight="1">
      <c r="A718" s="82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2.75" customHeight="1">
      <c r="A719" s="82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2.75" customHeight="1">
      <c r="A720" s="82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2.75" customHeight="1">
      <c r="A721" s="82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2.75" customHeight="1">
      <c r="A722" s="82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2.75" customHeight="1">
      <c r="A723" s="82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2.75" customHeight="1">
      <c r="A724" s="82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2.75" customHeight="1">
      <c r="A725" s="82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2.75" customHeight="1">
      <c r="A726" s="82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2.75" customHeight="1">
      <c r="A727" s="82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2.75" customHeight="1">
      <c r="A728" s="82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2.75" customHeight="1">
      <c r="A729" s="82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2.75" customHeight="1">
      <c r="A730" s="82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2.75" customHeight="1">
      <c r="A731" s="82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2.75" customHeight="1">
      <c r="A732" s="82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2.75" customHeight="1">
      <c r="A733" s="82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2.75" customHeight="1">
      <c r="A734" s="82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2.75" customHeight="1">
      <c r="A735" s="82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2.75" customHeight="1">
      <c r="A736" s="82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2.75" customHeight="1">
      <c r="A737" s="82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2.75" customHeight="1">
      <c r="A738" s="82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2.75" customHeight="1">
      <c r="A739" s="82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2.75" customHeight="1">
      <c r="A740" s="82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2.75" customHeight="1">
      <c r="A741" s="82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2.75" customHeight="1">
      <c r="A742" s="82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2.75" customHeight="1">
      <c r="A743" s="82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2.75" customHeight="1">
      <c r="A744" s="82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2.75" customHeight="1">
      <c r="A745" s="82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2.75" customHeight="1">
      <c r="A746" s="82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2.75" customHeight="1">
      <c r="A747" s="82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2.75" customHeight="1">
      <c r="A748" s="82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2.75" customHeight="1">
      <c r="A749" s="82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2.75" customHeight="1">
      <c r="A750" s="82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2.75" customHeight="1">
      <c r="A751" s="82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2.75" customHeight="1">
      <c r="A752" s="82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2.75" customHeight="1">
      <c r="A753" s="82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2.75" customHeight="1">
      <c r="A754" s="82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2.75" customHeight="1">
      <c r="A755" s="82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2.75" customHeight="1">
      <c r="A756" s="82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2.75" customHeight="1">
      <c r="A757" s="82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2.75" customHeight="1">
      <c r="A758" s="82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2.75" customHeight="1">
      <c r="A759" s="82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2.75" customHeight="1">
      <c r="A760" s="82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2.75" customHeight="1">
      <c r="A761" s="82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2.75" customHeight="1">
      <c r="A762" s="82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2.75" customHeight="1">
      <c r="A763" s="82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2.75" customHeight="1">
      <c r="A764" s="82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2.75" customHeight="1">
      <c r="A765" s="82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2.75" customHeight="1">
      <c r="A766" s="82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2.75" customHeight="1">
      <c r="A767" s="82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2.75" customHeight="1">
      <c r="A768" s="82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2.75" customHeight="1">
      <c r="A769" s="82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2.75" customHeight="1">
      <c r="A770" s="82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2.75" customHeight="1">
      <c r="A771" s="82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2.75" customHeight="1">
      <c r="A772" s="82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2.75" customHeight="1">
      <c r="A773" s="82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2.75" customHeight="1">
      <c r="A774" s="82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2.75" customHeight="1">
      <c r="A775" s="82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2.75" customHeight="1">
      <c r="A776" s="82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2.75" customHeight="1">
      <c r="A777" s="82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2.75" customHeight="1">
      <c r="A778" s="82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2.75" customHeight="1">
      <c r="A779" s="82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2.75" customHeight="1">
      <c r="A780" s="82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2.75" customHeight="1">
      <c r="A781" s="82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2.75" customHeight="1">
      <c r="A782" s="82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2.75" customHeight="1">
      <c r="A783" s="82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2.75" customHeight="1">
      <c r="A784" s="82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2.75" customHeight="1">
      <c r="A785" s="82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2.75" customHeight="1">
      <c r="A786" s="82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2.75" customHeight="1">
      <c r="A787" s="82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2.75" customHeight="1">
      <c r="A788" s="82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2.75" customHeight="1">
      <c r="A789" s="82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2.75" customHeight="1">
      <c r="A790" s="82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2.75" customHeight="1">
      <c r="A791" s="82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2.75" customHeight="1">
      <c r="A792" s="82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2.75" customHeight="1">
      <c r="A793" s="82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2.75" customHeight="1">
      <c r="A794" s="82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2.75" customHeight="1">
      <c r="A795" s="82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2.75" customHeight="1">
      <c r="A796" s="82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2.75" customHeight="1">
      <c r="A797" s="82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2.75" customHeight="1">
      <c r="A798" s="82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2.75" customHeight="1">
      <c r="A799" s="82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2.75" customHeight="1">
      <c r="A800" s="82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2.75" customHeight="1">
      <c r="A801" s="82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2.75" customHeight="1">
      <c r="A802" s="82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2.75" customHeight="1">
      <c r="A803" s="82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2.75" customHeight="1">
      <c r="A804" s="82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2.75" customHeight="1">
      <c r="A805" s="82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2.75" customHeight="1">
      <c r="A806" s="82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2.75" customHeight="1">
      <c r="A807" s="82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2.75" customHeight="1">
      <c r="A808" s="82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2.75" customHeight="1">
      <c r="A809" s="82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2.75" customHeight="1">
      <c r="A810" s="82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2.75" customHeight="1">
      <c r="A811" s="82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2.75" customHeight="1">
      <c r="A812" s="82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2.75" customHeight="1">
      <c r="A813" s="82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2.75" customHeight="1">
      <c r="A814" s="82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2.75" customHeight="1">
      <c r="A815" s="82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2.75" customHeight="1">
      <c r="A816" s="82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2.75" customHeight="1">
      <c r="A817" s="82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2.75" customHeight="1">
      <c r="A818" s="82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2.75" customHeight="1">
      <c r="A819" s="82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2.75" customHeight="1">
      <c r="A820" s="82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2.75" customHeight="1">
      <c r="A821" s="82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2.75" customHeight="1">
      <c r="A822" s="82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2.75" customHeight="1">
      <c r="A823" s="82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2.75" customHeight="1">
      <c r="A824" s="82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2.75" customHeight="1">
      <c r="A825" s="82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2.75" customHeight="1">
      <c r="A826" s="82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2.75" customHeight="1">
      <c r="A827" s="82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2.75" customHeight="1">
      <c r="A828" s="82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2.75" customHeight="1">
      <c r="A829" s="82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2.75" customHeight="1">
      <c r="A830" s="82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2.75" customHeight="1">
      <c r="A831" s="82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2.75" customHeight="1">
      <c r="A832" s="82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2.75" customHeight="1">
      <c r="A833" s="82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2.75" customHeight="1">
      <c r="A834" s="82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2.75" customHeight="1">
      <c r="A835" s="82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2.75" customHeight="1">
      <c r="A836" s="82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2.75" customHeight="1">
      <c r="A837" s="82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2.75" customHeight="1">
      <c r="A838" s="82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2.75" customHeight="1">
      <c r="A839" s="82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2.75" customHeight="1">
      <c r="A840" s="82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2.75" customHeight="1">
      <c r="A841" s="82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2.75" customHeight="1">
      <c r="A842" s="82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2.75" customHeight="1">
      <c r="A843" s="82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2.75" customHeight="1">
      <c r="A844" s="82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2.75" customHeight="1">
      <c r="A845" s="82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2.75" customHeight="1">
      <c r="A846" s="82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2.75" customHeight="1">
      <c r="A847" s="82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2.75" customHeight="1">
      <c r="A848" s="82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2.75" customHeight="1">
      <c r="A849" s="82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2.75" customHeight="1">
      <c r="A850" s="82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2.75" customHeight="1">
      <c r="A851" s="82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2.75" customHeight="1">
      <c r="A852" s="82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2.75" customHeight="1">
      <c r="A853" s="82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2.75" customHeight="1">
      <c r="A854" s="82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2.75" customHeight="1">
      <c r="A855" s="82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2.75" customHeight="1">
      <c r="A856" s="82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2.75" customHeight="1">
      <c r="A857" s="82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2.75" customHeight="1">
      <c r="A858" s="82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2.75" customHeight="1">
      <c r="A859" s="82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2.75" customHeight="1">
      <c r="A860" s="82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2.75" customHeight="1">
      <c r="A861" s="82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2.75" customHeight="1">
      <c r="A862" s="82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2.75" customHeight="1">
      <c r="A863" s="82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2.75" customHeight="1">
      <c r="A864" s="82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2.75" customHeight="1">
      <c r="A865" s="82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2.75" customHeight="1">
      <c r="A866" s="82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2.75" customHeight="1">
      <c r="A867" s="82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2.75" customHeight="1">
      <c r="A868" s="82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2.75" customHeight="1">
      <c r="A869" s="82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2.75" customHeight="1">
      <c r="A870" s="82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2.75" customHeight="1">
      <c r="A871" s="82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2.75" customHeight="1">
      <c r="A872" s="82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2.75" customHeight="1">
      <c r="A873" s="82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2.75" customHeight="1">
      <c r="A874" s="82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2.75" customHeight="1">
      <c r="A875" s="82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2.75" customHeight="1">
      <c r="A876" s="82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2.75" customHeight="1">
      <c r="A877" s="82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2.75" customHeight="1">
      <c r="A878" s="82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2.75" customHeight="1">
      <c r="A879" s="82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2.75" customHeight="1">
      <c r="A880" s="82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2.75" customHeight="1">
      <c r="A881" s="82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2.75" customHeight="1">
      <c r="A882" s="82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2.75" customHeight="1">
      <c r="A883" s="82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2.75" customHeight="1">
      <c r="A884" s="82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2.75" customHeight="1">
      <c r="A885" s="82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2.75" customHeight="1">
      <c r="A886" s="82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2.75" customHeight="1">
      <c r="A887" s="82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2.75" customHeight="1">
      <c r="A888" s="82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2.75" customHeight="1">
      <c r="A889" s="82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2.75" customHeight="1">
      <c r="A890" s="82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2.75" customHeight="1">
      <c r="A891" s="82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2.75" customHeight="1">
      <c r="A892" s="82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2.75" customHeight="1">
      <c r="A893" s="82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2.75" customHeight="1">
      <c r="A894" s="82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2.75" customHeight="1">
      <c r="A895" s="82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2.75" customHeight="1">
      <c r="A896" s="82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2.75" customHeight="1">
      <c r="A897" s="82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2.75" customHeight="1">
      <c r="A898" s="82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2.75" customHeight="1">
      <c r="A899" s="82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2.75" customHeight="1">
      <c r="A900" s="82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2.75" customHeight="1">
      <c r="A901" s="82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2.75" customHeight="1">
      <c r="A902" s="82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2.75" customHeight="1">
      <c r="A903" s="82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2.75" customHeight="1">
      <c r="A904" s="82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2.75" customHeight="1">
      <c r="A905" s="82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2.75" customHeight="1">
      <c r="A906" s="82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2.75" customHeight="1">
      <c r="A907" s="82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2.75" customHeight="1">
      <c r="A908" s="82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2.75" customHeight="1">
      <c r="A909" s="82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2.75" customHeight="1">
      <c r="A910" s="82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2.75" customHeight="1">
      <c r="A911" s="82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2.75" customHeight="1">
      <c r="A912" s="82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2.75" customHeight="1">
      <c r="A913" s="82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2.75" customHeight="1">
      <c r="A914" s="82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2.75" customHeight="1">
      <c r="A915" s="82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2.75" customHeight="1">
      <c r="A916" s="82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2.75" customHeight="1">
      <c r="A917" s="82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2.75" customHeight="1">
      <c r="A918" s="82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2.75" customHeight="1">
      <c r="A919" s="82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2.75" customHeight="1">
      <c r="A920" s="82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2.75" customHeight="1">
      <c r="A921" s="82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2.75" customHeight="1">
      <c r="A922" s="82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2.75" customHeight="1">
      <c r="A923" s="82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2.75" customHeight="1">
      <c r="A924" s="82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2.75" customHeight="1">
      <c r="A925" s="82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2.75" customHeight="1">
      <c r="A926" s="82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2.75" customHeight="1">
      <c r="A927" s="82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2.75" customHeight="1">
      <c r="A928" s="82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2.75" customHeight="1">
      <c r="A929" s="82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2.75" customHeight="1">
      <c r="A930" s="82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2.75" customHeight="1">
      <c r="A931" s="82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2.75" customHeight="1">
      <c r="A932" s="82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2.75" customHeight="1">
      <c r="A933" s="82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2.75" customHeight="1">
      <c r="A934" s="82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2.75" customHeight="1">
      <c r="A935" s="82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2.75" customHeight="1">
      <c r="A936" s="82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2.75" customHeight="1">
      <c r="A937" s="82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2.75" customHeight="1">
      <c r="A938" s="82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2.75" customHeight="1">
      <c r="A939" s="82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2.75" customHeight="1">
      <c r="A940" s="82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2.75" customHeight="1">
      <c r="A941" s="82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2.75" customHeight="1">
      <c r="A942" s="82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2.75" customHeight="1">
      <c r="A943" s="82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2.75" customHeight="1">
      <c r="A944" s="82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2.75" customHeight="1">
      <c r="A945" s="82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2.75" customHeight="1">
      <c r="A946" s="82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2.75" customHeight="1">
      <c r="A947" s="82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2.75" customHeight="1">
      <c r="A948" s="82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2.75" customHeight="1">
      <c r="A949" s="82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2.75" customHeight="1">
      <c r="A950" s="82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2.75" customHeight="1">
      <c r="A951" s="82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2.75" customHeight="1">
      <c r="A952" s="82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2.75" customHeight="1">
      <c r="A953" s="82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2.75" customHeight="1">
      <c r="A954" s="82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2.75" customHeight="1">
      <c r="A955" s="82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2.75" customHeight="1">
      <c r="A956" s="82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2.75" customHeight="1">
      <c r="A957" s="82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2.75" customHeight="1">
      <c r="A958" s="82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2.75" customHeight="1">
      <c r="A959" s="82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2.75" customHeight="1">
      <c r="A960" s="82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2.75" customHeight="1">
      <c r="A961" s="82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2.75" customHeight="1">
      <c r="A962" s="82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2.75" customHeight="1">
      <c r="A963" s="82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2.75" customHeight="1">
      <c r="A964" s="82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2.75" customHeight="1">
      <c r="A965" s="82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2.75" customHeight="1">
      <c r="A966" s="82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2.75" customHeight="1">
      <c r="A967" s="82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2.75" customHeight="1">
      <c r="A968" s="82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2.75" customHeight="1">
      <c r="A969" s="82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2.75" customHeight="1">
      <c r="A970" s="82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2.75" customHeight="1">
      <c r="A971" s="82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2.75" customHeight="1">
      <c r="A972" s="82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2.75" customHeight="1">
      <c r="A973" s="82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2.75" customHeight="1">
      <c r="A974" s="82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2.75" customHeight="1">
      <c r="A975" s="82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2.75" customHeight="1">
      <c r="A976" s="82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2.75" customHeight="1">
      <c r="A977" s="82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2.75" customHeight="1">
      <c r="A978" s="82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2.75" customHeight="1">
      <c r="A979" s="82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2.75" customHeight="1">
      <c r="A980" s="82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2.75" customHeight="1">
      <c r="A981" s="82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2.75" customHeight="1">
      <c r="A982" s="82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2.75" customHeight="1">
      <c r="A983" s="82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2.75" customHeight="1">
      <c r="A984" s="82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2.75" customHeight="1">
      <c r="A985" s="82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2.75" customHeight="1">
      <c r="A986" s="82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2.75" customHeight="1">
      <c r="A987" s="82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2.75" customHeight="1">
      <c r="A988" s="82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2.75" customHeight="1">
      <c r="A989" s="82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2.75" customHeight="1">
      <c r="A990" s="82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2.75" customHeight="1">
      <c r="A991" s="82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2.75" customHeight="1">
      <c r="A992" s="82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2.75" customHeight="1">
      <c r="A993" s="82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2.75" customHeight="1">
      <c r="A994" s="82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2.75" customHeight="1">
      <c r="A995" s="82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2.75" customHeight="1">
      <c r="A996" s="82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2.75" customHeight="1">
      <c r="A997" s="82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2.75" customHeight="1">
      <c r="A998" s="82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2.75" customHeight="1">
      <c r="A999" s="82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2.75" customHeight="1">
      <c r="A1000" s="82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  <row r="1001" ht="12.75" customHeight="1">
      <c r="A1001" s="82"/>
      <c r="B1001" s="36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</row>
    <row r="1002" ht="12.75" customHeight="1">
      <c r="A1002" s="82"/>
      <c r="B1002" s="36"/>
      <c r="C1002" s="36"/>
      <c r="D1002" s="36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</row>
    <row r="1003" ht="12.75" customHeight="1">
      <c r="A1003" s="82"/>
      <c r="B1003" s="36"/>
      <c r="C1003" s="36"/>
      <c r="D1003" s="36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</row>
    <row r="1004" ht="12.75" customHeight="1">
      <c r="A1004" s="82"/>
      <c r="B1004" s="36"/>
      <c r="C1004" s="36"/>
      <c r="D1004" s="36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</row>
    <row r="1005" ht="12.75" customHeight="1">
      <c r="A1005" s="82"/>
      <c r="B1005" s="36"/>
      <c r="C1005" s="36"/>
      <c r="D1005" s="36"/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</row>
    <row r="1006" ht="12.75" customHeight="1">
      <c r="A1006" s="82"/>
      <c r="B1006" s="36"/>
      <c r="C1006" s="36"/>
      <c r="D1006" s="36"/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</row>
    <row r="1007" ht="12.75" customHeight="1">
      <c r="A1007" s="82"/>
      <c r="B1007" s="36"/>
      <c r="C1007" s="36"/>
      <c r="D1007" s="36"/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  <c r="Z1007" s="36"/>
    </row>
    <row r="1008" ht="12.75" customHeight="1">
      <c r="A1008" s="82"/>
      <c r="B1008" s="36"/>
      <c r="C1008" s="36"/>
      <c r="D1008" s="36"/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  <c r="X1008" s="36"/>
      <c r="Y1008" s="36"/>
      <c r="Z1008" s="36"/>
    </row>
    <row r="1009" ht="12.75" customHeight="1">
      <c r="A1009" s="82"/>
      <c r="B1009" s="36"/>
      <c r="C1009" s="36"/>
      <c r="D1009" s="36"/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  <c r="X1009" s="36"/>
      <c r="Y1009" s="36"/>
      <c r="Z1009" s="36"/>
    </row>
    <row r="1010" ht="12.75" customHeight="1">
      <c r="A1010" s="82"/>
      <c r="B1010" s="36"/>
      <c r="C1010" s="36"/>
      <c r="D1010" s="36"/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  <c r="X1010" s="36"/>
      <c r="Y1010" s="36"/>
      <c r="Z1010" s="36"/>
    </row>
    <row r="1011" ht="12.75" customHeight="1">
      <c r="A1011" s="82"/>
      <c r="B1011" s="36"/>
      <c r="C1011" s="36"/>
      <c r="D1011" s="36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  <c r="X1011" s="36"/>
      <c r="Y1011" s="36"/>
      <c r="Z1011" s="36"/>
    </row>
    <row r="1012" ht="12.75" customHeight="1">
      <c r="A1012" s="82"/>
      <c r="B1012" s="36"/>
      <c r="C1012" s="36"/>
      <c r="D1012" s="36"/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</row>
    <row r="1013" ht="12.75" customHeight="1">
      <c r="A1013" s="82"/>
      <c r="B1013" s="36"/>
      <c r="C1013" s="36"/>
      <c r="D1013" s="36"/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  <c r="X1013" s="36"/>
      <c r="Y1013" s="36"/>
      <c r="Z1013" s="36"/>
    </row>
    <row r="1014" ht="12.75" customHeight="1">
      <c r="A1014" s="82"/>
      <c r="B1014" s="36"/>
      <c r="C1014" s="36"/>
      <c r="D1014" s="36"/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  <c r="X1014" s="36"/>
      <c r="Y1014" s="36"/>
      <c r="Z1014" s="36"/>
    </row>
    <row r="1015" ht="12.75" customHeight="1">
      <c r="A1015" s="82"/>
      <c r="B1015" s="36"/>
      <c r="C1015" s="36"/>
      <c r="D1015" s="36"/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  <c r="X1015" s="36"/>
      <c r="Y1015" s="36"/>
      <c r="Z1015" s="36"/>
    </row>
    <row r="1016" ht="12.75" customHeight="1">
      <c r="A1016" s="82"/>
      <c r="B1016" s="36"/>
      <c r="C1016" s="36"/>
      <c r="D1016" s="36"/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  <c r="X1016" s="36"/>
      <c r="Y1016" s="36"/>
      <c r="Z1016" s="36"/>
    </row>
    <row r="1017" ht="12.75" customHeight="1">
      <c r="A1017" s="82"/>
      <c r="B1017" s="36"/>
      <c r="C1017" s="36"/>
      <c r="D1017" s="36"/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  <c r="X1017" s="36"/>
      <c r="Y1017" s="36"/>
      <c r="Z1017" s="36"/>
    </row>
    <row r="1018" ht="12.75" customHeight="1">
      <c r="A1018" s="82"/>
      <c r="B1018" s="36"/>
      <c r="C1018" s="36"/>
      <c r="D1018" s="36"/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</row>
    <row r="1019" ht="12.75" customHeight="1">
      <c r="A1019" s="82"/>
      <c r="B1019" s="36"/>
      <c r="C1019" s="36"/>
      <c r="D1019" s="36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  <c r="Z1019" s="36"/>
    </row>
    <row r="1020" ht="12.75" customHeight="1">
      <c r="A1020" s="82"/>
      <c r="B1020" s="36"/>
      <c r="C1020" s="36"/>
      <c r="D1020" s="36"/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  <c r="Z1020" s="36"/>
    </row>
    <row r="1021" ht="12.75" customHeight="1">
      <c r="A1021" s="82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</row>
    <row r="1022" ht="12.75" customHeight="1">
      <c r="A1022" s="82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</row>
    <row r="1023" ht="12.75" customHeight="1">
      <c r="A1023" s="82"/>
      <c r="B1023" s="36"/>
      <c r="C1023" s="36"/>
      <c r="D1023" s="36"/>
      <c r="E1023" s="36"/>
      <c r="F1023" s="36"/>
      <c r="G1023" s="36"/>
      <c r="H1023" s="36"/>
      <c r="I1023" s="36"/>
      <c r="J1023" s="36"/>
      <c r="K1023" s="36"/>
      <c r="L1023" s="36"/>
      <c r="M1023" s="36"/>
      <c r="N1023" s="36"/>
      <c r="O1023" s="36"/>
      <c r="P1023" s="36"/>
      <c r="Q1023" s="36"/>
      <c r="R1023" s="36"/>
      <c r="S1023" s="36"/>
      <c r="T1023" s="36"/>
      <c r="U1023" s="36"/>
      <c r="V1023" s="36"/>
      <c r="W1023" s="36"/>
      <c r="X1023" s="36"/>
      <c r="Y1023" s="36"/>
      <c r="Z1023" s="36"/>
    </row>
    <row r="1024" ht="12.75" customHeight="1">
      <c r="A1024" s="82"/>
      <c r="B1024" s="36"/>
      <c r="C1024" s="36"/>
      <c r="D1024" s="36"/>
      <c r="E1024" s="36"/>
      <c r="F1024" s="36"/>
      <c r="G1024" s="36"/>
      <c r="H1024" s="36"/>
      <c r="I1024" s="36"/>
      <c r="J1024" s="36"/>
      <c r="K1024" s="36"/>
      <c r="L1024" s="36"/>
      <c r="M1024" s="36"/>
      <c r="N1024" s="36"/>
      <c r="O1024" s="36"/>
      <c r="P1024" s="36"/>
      <c r="Q1024" s="36"/>
      <c r="R1024" s="36"/>
      <c r="S1024" s="36"/>
      <c r="T1024" s="36"/>
      <c r="U1024" s="36"/>
      <c r="V1024" s="36"/>
      <c r="W1024" s="36"/>
      <c r="X1024" s="36"/>
      <c r="Y1024" s="36"/>
      <c r="Z1024" s="36"/>
    </row>
    <row r="1025" ht="12.75" customHeight="1">
      <c r="A1025" s="82"/>
      <c r="B1025" s="36"/>
      <c r="C1025" s="36"/>
      <c r="D1025" s="36"/>
      <c r="E1025" s="36"/>
      <c r="F1025" s="36"/>
      <c r="G1025" s="36"/>
      <c r="H1025" s="36"/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  <c r="T1025" s="36"/>
      <c r="U1025" s="36"/>
      <c r="V1025" s="36"/>
      <c r="W1025" s="36"/>
      <c r="X1025" s="36"/>
      <c r="Y1025" s="36"/>
      <c r="Z1025" s="36"/>
    </row>
    <row r="1026" ht="12.75" customHeight="1">
      <c r="A1026" s="82"/>
      <c r="B1026" s="36"/>
      <c r="C1026" s="36"/>
      <c r="D1026" s="36"/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  <c r="U1026" s="36"/>
      <c r="V1026" s="36"/>
      <c r="W1026" s="36"/>
      <c r="X1026" s="36"/>
      <c r="Y1026" s="36"/>
      <c r="Z1026" s="36"/>
    </row>
    <row r="1027" ht="12.75" customHeight="1">
      <c r="A1027" s="82"/>
      <c r="B1027" s="36"/>
      <c r="C1027" s="36"/>
      <c r="D1027" s="36"/>
      <c r="E1027" s="36"/>
      <c r="F1027" s="36"/>
      <c r="G1027" s="36"/>
      <c r="H1027" s="36"/>
      <c r="I1027" s="36"/>
      <c r="J1027" s="36"/>
      <c r="K1027" s="36"/>
      <c r="L1027" s="36"/>
      <c r="M1027" s="36"/>
      <c r="N1027" s="36"/>
      <c r="O1027" s="36"/>
      <c r="P1027" s="36"/>
      <c r="Q1027" s="36"/>
      <c r="R1027" s="36"/>
      <c r="S1027" s="36"/>
      <c r="T1027" s="36"/>
      <c r="U1027" s="36"/>
      <c r="V1027" s="36"/>
      <c r="W1027" s="36"/>
      <c r="X1027" s="36"/>
      <c r="Y1027" s="36"/>
      <c r="Z1027" s="36"/>
    </row>
    <row r="1028" ht="12.75" customHeight="1">
      <c r="A1028" s="82"/>
      <c r="B1028" s="36"/>
      <c r="C1028" s="36"/>
      <c r="D1028" s="36"/>
      <c r="E1028" s="36"/>
      <c r="F1028" s="36"/>
      <c r="G1028" s="36"/>
      <c r="H1028" s="36"/>
      <c r="I1028" s="36"/>
      <c r="J1028" s="36"/>
      <c r="K1028" s="36"/>
      <c r="L1028" s="36"/>
      <c r="M1028" s="36"/>
      <c r="N1028" s="36"/>
      <c r="O1028" s="36"/>
      <c r="P1028" s="36"/>
      <c r="Q1028" s="36"/>
      <c r="R1028" s="36"/>
      <c r="S1028" s="36"/>
      <c r="T1028" s="36"/>
      <c r="U1028" s="36"/>
      <c r="V1028" s="36"/>
      <c r="W1028" s="36"/>
      <c r="X1028" s="36"/>
      <c r="Y1028" s="36"/>
      <c r="Z1028" s="36"/>
    </row>
    <row r="1029" ht="12.75" customHeight="1">
      <c r="A1029" s="82"/>
      <c r="B1029" s="36"/>
      <c r="C1029" s="36"/>
      <c r="D1029" s="36"/>
      <c r="E1029" s="36"/>
      <c r="F1029" s="36"/>
      <c r="G1029" s="36"/>
      <c r="H1029" s="36"/>
      <c r="I1029" s="36"/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  <c r="T1029" s="36"/>
      <c r="U1029" s="36"/>
      <c r="V1029" s="36"/>
      <c r="W1029" s="36"/>
      <c r="X1029" s="36"/>
      <c r="Y1029" s="36"/>
      <c r="Z1029" s="36"/>
    </row>
    <row r="1030" ht="12.75" customHeight="1">
      <c r="A1030" s="82"/>
      <c r="B1030" s="36"/>
      <c r="C1030" s="36"/>
      <c r="D1030" s="36"/>
      <c r="E1030" s="36"/>
      <c r="F1030" s="36"/>
      <c r="G1030" s="36"/>
      <c r="H1030" s="36"/>
      <c r="I1030" s="36"/>
      <c r="J1030" s="36"/>
      <c r="K1030" s="36"/>
      <c r="L1030" s="36"/>
      <c r="M1030" s="36"/>
      <c r="N1030" s="36"/>
      <c r="O1030" s="36"/>
      <c r="P1030" s="36"/>
      <c r="Q1030" s="36"/>
      <c r="R1030" s="36"/>
      <c r="S1030" s="36"/>
      <c r="T1030" s="36"/>
      <c r="U1030" s="36"/>
      <c r="V1030" s="36"/>
      <c r="W1030" s="36"/>
      <c r="X1030" s="36"/>
      <c r="Y1030" s="36"/>
      <c r="Z1030" s="36"/>
    </row>
    <row r="1031" ht="12.75" customHeight="1">
      <c r="A1031" s="82"/>
      <c r="B1031" s="36"/>
      <c r="C1031" s="36"/>
      <c r="D1031" s="36"/>
      <c r="E1031" s="36"/>
      <c r="F1031" s="36"/>
      <c r="G1031" s="36"/>
      <c r="H1031" s="36"/>
      <c r="I1031" s="36"/>
      <c r="J1031" s="36"/>
      <c r="K1031" s="36"/>
      <c r="L1031" s="36"/>
      <c r="M1031" s="36"/>
      <c r="N1031" s="36"/>
      <c r="O1031" s="36"/>
      <c r="P1031" s="36"/>
      <c r="Q1031" s="36"/>
      <c r="R1031" s="36"/>
      <c r="S1031" s="36"/>
      <c r="T1031" s="36"/>
      <c r="U1031" s="36"/>
      <c r="V1031" s="36"/>
      <c r="W1031" s="36"/>
      <c r="X1031" s="36"/>
      <c r="Y1031" s="36"/>
      <c r="Z1031" s="36"/>
    </row>
    <row r="1032" ht="12.75" customHeight="1">
      <c r="A1032" s="82"/>
      <c r="B1032" s="36"/>
      <c r="C1032" s="36"/>
      <c r="D1032" s="36"/>
      <c r="E1032" s="36"/>
      <c r="F1032" s="36"/>
      <c r="G1032" s="36"/>
      <c r="H1032" s="36"/>
      <c r="I1032" s="36"/>
      <c r="J1032" s="36"/>
      <c r="K1032" s="36"/>
      <c r="L1032" s="36"/>
      <c r="M1032" s="36"/>
      <c r="N1032" s="36"/>
      <c r="O1032" s="36"/>
      <c r="P1032" s="36"/>
      <c r="Q1032" s="36"/>
      <c r="R1032" s="36"/>
      <c r="S1032" s="36"/>
      <c r="T1032" s="36"/>
      <c r="U1032" s="36"/>
      <c r="V1032" s="36"/>
      <c r="W1032" s="36"/>
      <c r="X1032" s="36"/>
      <c r="Y1032" s="36"/>
      <c r="Z1032" s="36"/>
    </row>
    <row r="1033" ht="12.75" customHeight="1">
      <c r="A1033" s="82"/>
      <c r="B1033" s="36"/>
      <c r="C1033" s="36"/>
      <c r="D1033" s="36"/>
      <c r="E1033" s="36"/>
      <c r="F1033" s="36"/>
      <c r="G1033" s="36"/>
      <c r="H1033" s="36"/>
      <c r="I1033" s="36"/>
      <c r="J1033" s="36"/>
      <c r="K1033" s="36"/>
      <c r="L1033" s="36"/>
      <c r="M1033" s="36"/>
      <c r="N1033" s="36"/>
      <c r="O1033" s="36"/>
      <c r="P1033" s="36"/>
      <c r="Q1033" s="36"/>
      <c r="R1033" s="36"/>
      <c r="S1033" s="36"/>
      <c r="T1033" s="36"/>
      <c r="U1033" s="36"/>
      <c r="V1033" s="36"/>
      <c r="W1033" s="36"/>
      <c r="X1033" s="36"/>
      <c r="Y1033" s="36"/>
      <c r="Z1033" s="36"/>
    </row>
    <row r="1034" ht="12.75" customHeight="1">
      <c r="A1034" s="82"/>
      <c r="B1034" s="36"/>
      <c r="C1034" s="36"/>
      <c r="D1034" s="36"/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</row>
    <row r="1035" ht="12.75" customHeight="1">
      <c r="A1035" s="82"/>
      <c r="B1035" s="36"/>
      <c r="C1035" s="36"/>
      <c r="D1035" s="36"/>
      <c r="E1035" s="36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</row>
    <row r="1036" ht="12.75" customHeight="1">
      <c r="A1036" s="82"/>
      <c r="B1036" s="36"/>
      <c r="C1036" s="36"/>
      <c r="D1036" s="36"/>
      <c r="E1036" s="36"/>
      <c r="F1036" s="36"/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</row>
    <row r="1037" ht="12.75" customHeight="1">
      <c r="A1037" s="82"/>
      <c r="B1037" s="36"/>
      <c r="C1037" s="36"/>
      <c r="D1037" s="36"/>
      <c r="E1037" s="36"/>
      <c r="F1037" s="36"/>
      <c r="G1037" s="36"/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</row>
    <row r="1038" ht="12.75" customHeight="1">
      <c r="A1038" s="82"/>
      <c r="B1038" s="36"/>
      <c r="C1038" s="36"/>
      <c r="D1038" s="36"/>
      <c r="E1038" s="36"/>
      <c r="F1038" s="36"/>
      <c r="G1038" s="36"/>
      <c r="H1038" s="36"/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T1038" s="36"/>
      <c r="U1038" s="36"/>
      <c r="V1038" s="36"/>
      <c r="W1038" s="36"/>
      <c r="X1038" s="36"/>
      <c r="Y1038" s="36"/>
      <c r="Z1038" s="36"/>
    </row>
    <row r="1039" ht="12.75" customHeight="1">
      <c r="A1039" s="82"/>
      <c r="B1039" s="36"/>
      <c r="C1039" s="36"/>
      <c r="D1039" s="36"/>
      <c r="E1039" s="36"/>
      <c r="F1039" s="36"/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  <c r="V1039" s="36"/>
      <c r="W1039" s="36"/>
      <c r="X1039" s="36"/>
      <c r="Y1039" s="36"/>
      <c r="Z1039" s="36"/>
    </row>
    <row r="1040" ht="12.75" customHeight="1">
      <c r="A1040" s="82"/>
      <c r="B1040" s="36"/>
      <c r="C1040" s="36"/>
      <c r="D1040" s="36"/>
      <c r="E1040" s="36"/>
      <c r="F1040" s="36"/>
      <c r="G1040" s="36"/>
      <c r="H1040" s="36"/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  <c r="U1040" s="36"/>
      <c r="V1040" s="36"/>
      <c r="W1040" s="36"/>
      <c r="X1040" s="36"/>
      <c r="Y1040" s="36"/>
      <c r="Z1040" s="36"/>
    </row>
    <row r="1041" ht="12.75" customHeight="1">
      <c r="A1041" s="82"/>
      <c r="B1041" s="36"/>
      <c r="C1041" s="36"/>
      <c r="D1041" s="36"/>
      <c r="E1041" s="36"/>
      <c r="F1041" s="36"/>
      <c r="G1041" s="36"/>
      <c r="H1041" s="36"/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  <c r="U1041" s="36"/>
      <c r="V1041" s="36"/>
      <c r="W1041" s="36"/>
      <c r="X1041" s="36"/>
      <c r="Y1041" s="36"/>
      <c r="Z1041" s="36"/>
    </row>
    <row r="1042" ht="12.75" customHeight="1">
      <c r="A1042" s="82"/>
      <c r="B1042" s="36"/>
      <c r="C1042" s="36"/>
      <c r="D1042" s="36"/>
      <c r="E1042" s="36"/>
      <c r="F1042" s="36"/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</row>
    <row r="1043" ht="12.75" customHeight="1">
      <c r="A1043" s="82"/>
      <c r="B1043" s="36"/>
      <c r="C1043" s="36"/>
      <c r="D1043" s="36"/>
      <c r="E1043" s="36"/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</row>
    <row r="1044" ht="12.75" customHeight="1">
      <c r="A1044" s="82"/>
      <c r="B1044" s="36"/>
      <c r="C1044" s="36"/>
      <c r="D1044" s="36"/>
      <c r="E1044" s="36"/>
      <c r="F1044" s="36"/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  <c r="U1044" s="36"/>
      <c r="V1044" s="36"/>
      <c r="W1044" s="36"/>
      <c r="X1044" s="36"/>
      <c r="Y1044" s="36"/>
      <c r="Z1044" s="36"/>
    </row>
    <row r="1045" ht="12.75" customHeight="1">
      <c r="A1045" s="82"/>
      <c r="B1045" s="36"/>
      <c r="C1045" s="36"/>
      <c r="D1045" s="36"/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  <c r="Y1045" s="36"/>
      <c r="Z1045" s="36"/>
    </row>
    <row r="1046" ht="12.75" customHeight="1">
      <c r="A1046" s="82"/>
      <c r="B1046" s="36"/>
      <c r="C1046" s="36"/>
      <c r="D1046" s="36"/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  <c r="Y1046" s="36"/>
      <c r="Z1046" s="36"/>
    </row>
    <row r="1047" ht="12.75" customHeight="1">
      <c r="A1047" s="82"/>
      <c r="B1047" s="36"/>
      <c r="C1047" s="36"/>
      <c r="D1047" s="36"/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  <c r="Y1047" s="36"/>
      <c r="Z1047" s="36"/>
    </row>
    <row r="1048" ht="12.75" customHeight="1">
      <c r="A1048" s="82"/>
      <c r="B1048" s="36"/>
      <c r="C1048" s="36"/>
      <c r="D1048" s="36"/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</row>
    <row r="1049" ht="12.75" customHeight="1">
      <c r="A1049" s="82"/>
      <c r="B1049" s="36"/>
      <c r="C1049" s="36"/>
      <c r="D1049" s="36"/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  <c r="Y1049" s="36"/>
      <c r="Z1049" s="36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71"/>
    <col customWidth="1" min="2" max="6" width="9.14"/>
    <col customWidth="1" min="7" max="26" width="8.71"/>
  </cols>
  <sheetData>
    <row r="1">
      <c r="A1" s="9" t="s">
        <v>608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49" t="s">
        <v>25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49" t="s">
        <v>609</v>
      </c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49" t="s">
        <v>610</v>
      </c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49" t="s">
        <v>611</v>
      </c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49" t="s">
        <v>612</v>
      </c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49" t="s">
        <v>613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49" t="s">
        <v>614</v>
      </c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49" t="s">
        <v>616</v>
      </c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49" t="s">
        <v>617</v>
      </c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49" t="s">
        <v>618</v>
      </c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49" t="s">
        <v>619</v>
      </c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49" t="s">
        <v>620</v>
      </c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49" t="s">
        <v>621</v>
      </c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49" t="s">
        <v>622</v>
      </c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49" t="s">
        <v>623</v>
      </c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49" t="s">
        <v>624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49" t="s">
        <v>625</v>
      </c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49" t="s">
        <v>626</v>
      </c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49" t="s">
        <v>627</v>
      </c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ht="15.75" customHeight="1">
      <c r="A21" s="49" t="s">
        <v>628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ht="15.75" customHeight="1">
      <c r="A22" s="49" t="s">
        <v>629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ht="15.75" customHeight="1">
      <c r="A23" s="49" t="s">
        <v>630</v>
      </c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ht="15.75" customHeight="1">
      <c r="A24" s="49" t="s">
        <v>631</v>
      </c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ht="15.75" customHeight="1">
      <c r="A25" s="49" t="s">
        <v>632</v>
      </c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ht="15.75" customHeight="1">
      <c r="A26" s="49" t="s">
        <v>633</v>
      </c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ht="15.75" customHeight="1">
      <c r="A27" s="49" t="s">
        <v>24</v>
      </c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ht="15.75" customHeight="1">
      <c r="A28" s="49" t="s">
        <v>634</v>
      </c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ht="15.75" customHeight="1">
      <c r="A29" s="49" t="s">
        <v>635</v>
      </c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ht="15.75" customHeight="1">
      <c r="A30" s="49" t="s">
        <v>636</v>
      </c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ht="15.75" customHeight="1">
      <c r="A31" s="49" t="s">
        <v>637</v>
      </c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ht="15.75" customHeight="1">
      <c r="A32" s="49" t="s">
        <v>638</v>
      </c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5.75" customHeight="1">
      <c r="A33" s="6" t="s">
        <v>639</v>
      </c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5.75" customHeight="1">
      <c r="A34" s="49" t="s">
        <v>640</v>
      </c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5.75" customHeight="1">
      <c r="A35" s="49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5.75" customHeight="1">
      <c r="A36" s="49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5.75" customHeight="1">
      <c r="A37" s="49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5.75" customHeight="1">
      <c r="A38" s="49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5.75" customHeight="1">
      <c r="A39" s="49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5.75" customHeight="1">
      <c r="A40" s="49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5.75" customHeight="1">
      <c r="A41" s="49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5.75" customHeight="1">
      <c r="A42" s="49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5.75" customHeight="1">
      <c r="A43" s="49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5.75" customHeight="1">
      <c r="A44" s="49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5.75" customHeight="1">
      <c r="A45" s="49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5.75" customHeight="1">
      <c r="A46" s="49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5.75" customHeight="1">
      <c r="A47" s="49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5.75" customHeight="1">
      <c r="A48" s="49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5.75" customHeight="1">
      <c r="A49" s="49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5.75" customHeight="1">
      <c r="A50" s="49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5.75" customHeight="1">
      <c r="A51" s="49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5.75" customHeight="1">
      <c r="A52" s="49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5.75" customHeight="1">
      <c r="A53" s="49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5.75" customHeight="1">
      <c r="A54" s="49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5.75" customHeight="1">
      <c r="A55" s="49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5.75" customHeight="1">
      <c r="A56" s="49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5.75" customHeight="1">
      <c r="A57" s="49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5.75" customHeight="1">
      <c r="A58" s="49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5.75" customHeight="1">
      <c r="A59" s="49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5.75" customHeight="1">
      <c r="A60" s="49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5.75" customHeight="1">
      <c r="A61" s="49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5.75" customHeight="1">
      <c r="A62" s="49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5.75" customHeight="1">
      <c r="A63" s="49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5.75" customHeight="1">
      <c r="A64" s="49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5.75" customHeight="1">
      <c r="A65" s="49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5.75" customHeight="1">
      <c r="A66" s="49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5.75" customHeight="1">
      <c r="A67" s="49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5.75" customHeight="1">
      <c r="A68" s="49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5.75" customHeight="1">
      <c r="A69" s="49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5.75" customHeight="1">
      <c r="A70" s="49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5.75" customHeight="1">
      <c r="A71" s="49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5.75" customHeight="1">
      <c r="A72" s="49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5.75" customHeight="1">
      <c r="A73" s="49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5.75" customHeight="1">
      <c r="A74" s="49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5.75" customHeight="1">
      <c r="A75" s="49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5.75" customHeight="1">
      <c r="A76" s="49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5.75" customHeight="1">
      <c r="A77" s="49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5.75" customHeight="1">
      <c r="A78" s="49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5.75" customHeight="1">
      <c r="A79" s="49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A80" s="49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A81" s="49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A82" s="49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A83" s="49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A84" s="49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A85" s="49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A86" s="49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A87" s="49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A88" s="49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A89" s="49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A90" s="49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A91" s="49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A92" s="49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A93" s="49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A94" s="49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A95" s="49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A96" s="49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A97" s="49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A98" s="49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A99" s="49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A100" s="49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A101" s="49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A102" s="49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A103" s="49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A104" s="49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A105" s="49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A106" s="49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A107" s="49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A108" s="49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A109" s="49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A110" s="49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A111" s="49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A112" s="49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A113" s="49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A114" s="49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A115" s="49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A116" s="49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A117" s="49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A118" s="49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A119" s="49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A120" s="49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A121" s="49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A122" s="49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A123" s="49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A124" s="49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A125" s="49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49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49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49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49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49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49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49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49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49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49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49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49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49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49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49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49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49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49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49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49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49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49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49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49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49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49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49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49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49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49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49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49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49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49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49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49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49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49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49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49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49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49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49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49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49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49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49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49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49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49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49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49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49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49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49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49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49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49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49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49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49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49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49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49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49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49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49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49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49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49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49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49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49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49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49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49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49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49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49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49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49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49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49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49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49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49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49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49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49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49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49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49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49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49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49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49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49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49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49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49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49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49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49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49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49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49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49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49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49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49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49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49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49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49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49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49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49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49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49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49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49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49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49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49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49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49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49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49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49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49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49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49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49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49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49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49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49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49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49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49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49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49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49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49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49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49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49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49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49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49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49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49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49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49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49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49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49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49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49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49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49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49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49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49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49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49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49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49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49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49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49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49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49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49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49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49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49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49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49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49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49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49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49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49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49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49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49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49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49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49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49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49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49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49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49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49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49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49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49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49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49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49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49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49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49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49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49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49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49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49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49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49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49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49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49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49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49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49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49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49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49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5.75" customHeight="1">
      <c r="A347" s="49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5.75" customHeight="1">
      <c r="A348" s="49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5.75" customHeight="1">
      <c r="A349" s="49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5.75" customHeight="1">
      <c r="A350" s="49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5.75" customHeight="1">
      <c r="A351" s="49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5.75" customHeight="1">
      <c r="A352" s="49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5.75" customHeight="1">
      <c r="A353" s="49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5.75" customHeight="1">
      <c r="A354" s="49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5.75" customHeight="1">
      <c r="A355" s="49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5.75" customHeight="1">
      <c r="A356" s="49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5.75" customHeight="1">
      <c r="A357" s="49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5.75" customHeight="1">
      <c r="A358" s="49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5.75" customHeight="1">
      <c r="A359" s="49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5.75" customHeight="1">
      <c r="A360" s="49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5.75" customHeight="1">
      <c r="A361" s="49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5.75" customHeight="1">
      <c r="A362" s="49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5.75" customHeight="1">
      <c r="A363" s="49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5.75" customHeight="1">
      <c r="A364" s="49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5.75" customHeight="1">
      <c r="A365" s="49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5.75" customHeight="1">
      <c r="A366" s="49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5.75" customHeight="1">
      <c r="A367" s="49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5.75" customHeight="1">
      <c r="A368" s="49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5.75" customHeight="1">
      <c r="A369" s="49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5.75" customHeight="1">
      <c r="A370" s="49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5.75" customHeight="1">
      <c r="A371" s="49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5.75" customHeight="1">
      <c r="A372" s="49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5.75" customHeight="1">
      <c r="A373" s="49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5.75" customHeight="1">
      <c r="A374" s="49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5.75" customHeight="1">
      <c r="A375" s="49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5.75" customHeight="1">
      <c r="A376" s="49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5.75" customHeight="1">
      <c r="A377" s="49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5.75" customHeight="1">
      <c r="A378" s="49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5.75" customHeight="1">
      <c r="A379" s="49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5.75" customHeight="1">
      <c r="A380" s="49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5.75" customHeight="1">
      <c r="A381" s="49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5.75" customHeight="1">
      <c r="A382" s="49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5.75" customHeight="1">
      <c r="A383" s="49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5.75" customHeight="1">
      <c r="A384" s="49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5.75" customHeight="1">
      <c r="A385" s="49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5.75" customHeight="1">
      <c r="A386" s="49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5.75" customHeight="1">
      <c r="A387" s="49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5.75" customHeight="1">
      <c r="A388" s="49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5.75" customHeight="1">
      <c r="A389" s="49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5.75" customHeight="1">
      <c r="A390" s="49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5.75" customHeight="1">
      <c r="A391" s="49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5.75" customHeight="1">
      <c r="A392" s="49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5.75" customHeight="1">
      <c r="A393" s="49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5.75" customHeight="1">
      <c r="A394" s="49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5.75" customHeight="1">
      <c r="A395" s="49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5.75" customHeight="1">
      <c r="A396" s="49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5.75" customHeight="1">
      <c r="A397" s="49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5.75" customHeight="1">
      <c r="A398" s="49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5.75" customHeight="1">
      <c r="A399" s="49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5.75" customHeight="1">
      <c r="A400" s="49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5.75" customHeight="1">
      <c r="A401" s="49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5.75" customHeight="1">
      <c r="A402" s="49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5.75" customHeight="1">
      <c r="A403" s="49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5.75" customHeight="1">
      <c r="A404" s="49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5.75" customHeight="1">
      <c r="A405" s="49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5.75" customHeight="1">
      <c r="A406" s="49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5.75" customHeight="1">
      <c r="A407" s="49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5.75" customHeight="1">
      <c r="A408" s="49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5.75" customHeight="1">
      <c r="A409" s="49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5.75" customHeight="1">
      <c r="A410" s="49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5.75" customHeight="1">
      <c r="A411" s="49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5.75" customHeight="1">
      <c r="A412" s="49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5.75" customHeight="1">
      <c r="A413" s="49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5.75" customHeight="1">
      <c r="A414" s="49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5.75" customHeight="1">
      <c r="A415" s="49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5.75" customHeight="1">
      <c r="A416" s="49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5.75" customHeight="1">
      <c r="A417" s="49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5.75" customHeight="1">
      <c r="A418" s="49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5.75" customHeight="1">
      <c r="A419" s="49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5.75" customHeight="1">
      <c r="A420" s="49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5.75" customHeight="1">
      <c r="A421" s="49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5.75" customHeight="1">
      <c r="A422" s="49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5.75" customHeight="1">
      <c r="A423" s="49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5.75" customHeight="1">
      <c r="A424" s="49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5.75" customHeight="1">
      <c r="A425" s="49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5.75" customHeight="1">
      <c r="A426" s="49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5.75" customHeight="1">
      <c r="A427" s="49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5.75" customHeight="1">
      <c r="A428" s="49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5.75" customHeight="1">
      <c r="A429" s="49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5.75" customHeight="1">
      <c r="A430" s="49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5.75" customHeight="1">
      <c r="A431" s="49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5.75" customHeight="1">
      <c r="A432" s="49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5.75" customHeight="1">
      <c r="A433" s="49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5.75" customHeight="1">
      <c r="A434" s="49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5.75" customHeight="1">
      <c r="A435" s="49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5.75" customHeight="1">
      <c r="A436" s="49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5.75" customHeight="1">
      <c r="A437" s="49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5.75" customHeight="1">
      <c r="A438" s="49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5.75" customHeight="1">
      <c r="A439" s="49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5.75" customHeight="1">
      <c r="A440" s="49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5.75" customHeight="1">
      <c r="A441" s="49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5.75" customHeight="1">
      <c r="A442" s="49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5.75" customHeight="1">
      <c r="A443" s="49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5.75" customHeight="1">
      <c r="A444" s="49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5.75" customHeight="1">
      <c r="A445" s="49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5.75" customHeight="1">
      <c r="A446" s="49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5.75" customHeight="1">
      <c r="A447" s="49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5.75" customHeight="1">
      <c r="A448" s="49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5.75" customHeight="1">
      <c r="A449" s="49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5.75" customHeight="1">
      <c r="A450" s="49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5.75" customHeight="1">
      <c r="A451" s="49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5.75" customHeight="1">
      <c r="A452" s="49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5.75" customHeight="1">
      <c r="A453" s="49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5.75" customHeight="1">
      <c r="A454" s="49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5.75" customHeight="1">
      <c r="A455" s="49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5.75" customHeight="1">
      <c r="A456" s="49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5.75" customHeight="1">
      <c r="A457" s="49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5.75" customHeight="1">
      <c r="A458" s="49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5.75" customHeight="1">
      <c r="A459" s="49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5.75" customHeight="1">
      <c r="A460" s="49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5.75" customHeight="1">
      <c r="A461" s="49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5.75" customHeight="1">
      <c r="A462" s="49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5.75" customHeight="1">
      <c r="A463" s="49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5.75" customHeight="1">
      <c r="A464" s="49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5.75" customHeight="1">
      <c r="A465" s="49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5.75" customHeight="1">
      <c r="A466" s="49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5.75" customHeight="1">
      <c r="A467" s="49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5.75" customHeight="1">
      <c r="A468" s="49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5.75" customHeight="1">
      <c r="A469" s="49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5.75" customHeight="1">
      <c r="A470" s="49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5.75" customHeight="1">
      <c r="A471" s="49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5.75" customHeight="1">
      <c r="A472" s="49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5.75" customHeight="1">
      <c r="A473" s="49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5.75" customHeight="1">
      <c r="A474" s="49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5.75" customHeight="1">
      <c r="A475" s="49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5.75" customHeight="1">
      <c r="A476" s="49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5.75" customHeight="1">
      <c r="A477" s="49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5.75" customHeight="1">
      <c r="A478" s="49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5.75" customHeight="1">
      <c r="A479" s="49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5.75" customHeight="1">
      <c r="A480" s="49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5.75" customHeight="1">
      <c r="A481" s="49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5.75" customHeight="1">
      <c r="A482" s="49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5.75" customHeight="1">
      <c r="A483" s="49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5.75" customHeight="1">
      <c r="A484" s="49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5.75" customHeight="1">
      <c r="A485" s="49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5.75" customHeight="1">
      <c r="A486" s="49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5.75" customHeight="1">
      <c r="A487" s="49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5.75" customHeight="1">
      <c r="A488" s="49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5.75" customHeight="1">
      <c r="A489" s="49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5.75" customHeight="1">
      <c r="A490" s="49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5.75" customHeight="1">
      <c r="A491" s="49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5.75" customHeight="1">
      <c r="A492" s="49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5.75" customHeight="1">
      <c r="A493" s="49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5.75" customHeight="1">
      <c r="A494" s="49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5.75" customHeight="1">
      <c r="A495" s="49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5.75" customHeight="1">
      <c r="A496" s="49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5.75" customHeight="1">
      <c r="A497" s="49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5.75" customHeight="1">
      <c r="A498" s="49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5.75" customHeight="1">
      <c r="A499" s="49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5.75" customHeight="1">
      <c r="A500" s="49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5.75" customHeight="1">
      <c r="A501" s="49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5.75" customHeight="1">
      <c r="A502" s="49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5.75" customHeight="1">
      <c r="A503" s="49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5.75" customHeight="1">
      <c r="A504" s="49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5.75" customHeight="1">
      <c r="A505" s="49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5.75" customHeight="1">
      <c r="A506" s="49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5.75" customHeight="1">
      <c r="A507" s="49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5.75" customHeight="1">
      <c r="A508" s="49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5.75" customHeight="1">
      <c r="A509" s="49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5.75" customHeight="1">
      <c r="A510" s="49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5.75" customHeight="1">
      <c r="A511" s="49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5.75" customHeight="1">
      <c r="A512" s="49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5.75" customHeight="1">
      <c r="A513" s="49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5.75" customHeight="1">
      <c r="A514" s="49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5.75" customHeight="1">
      <c r="A515" s="49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5.75" customHeight="1">
      <c r="A516" s="49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5.75" customHeight="1">
      <c r="A517" s="49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5.75" customHeight="1">
      <c r="A518" s="49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5.75" customHeight="1">
      <c r="A519" s="49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5.75" customHeight="1">
      <c r="A520" s="49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5.75" customHeight="1">
      <c r="A521" s="49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5.75" customHeight="1">
      <c r="A522" s="49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5.75" customHeight="1">
      <c r="A523" s="49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5.75" customHeight="1">
      <c r="A524" s="49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5.75" customHeight="1">
      <c r="A525" s="49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5.75" customHeight="1">
      <c r="A526" s="49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5.75" customHeight="1">
      <c r="A527" s="49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5.75" customHeight="1">
      <c r="A528" s="49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5.75" customHeight="1">
      <c r="A529" s="49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5.75" customHeight="1">
      <c r="A530" s="49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5.75" customHeight="1">
      <c r="A531" s="49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5.75" customHeight="1">
      <c r="A532" s="49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5.75" customHeight="1">
      <c r="A533" s="49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5.75" customHeight="1">
      <c r="A534" s="49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5.75" customHeight="1">
      <c r="A535" s="49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5.75" customHeight="1">
      <c r="A536" s="49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5.75" customHeight="1">
      <c r="A537" s="49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5.75" customHeight="1">
      <c r="A538" s="49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5.75" customHeight="1">
      <c r="A539" s="49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5.75" customHeight="1">
      <c r="A540" s="49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5.75" customHeight="1">
      <c r="A541" s="49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5.75" customHeight="1">
      <c r="A542" s="49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5.75" customHeight="1">
      <c r="A543" s="49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5.75" customHeight="1">
      <c r="A544" s="49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5.75" customHeight="1">
      <c r="A545" s="49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5.75" customHeight="1">
      <c r="A546" s="49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5.75" customHeight="1">
      <c r="A547" s="49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5.75" customHeight="1">
      <c r="A548" s="49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5.75" customHeight="1">
      <c r="A549" s="49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5.75" customHeight="1">
      <c r="A550" s="49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5.75" customHeight="1">
      <c r="A551" s="49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5.75" customHeight="1">
      <c r="A552" s="49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5.75" customHeight="1">
      <c r="A553" s="49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5.75" customHeight="1">
      <c r="A554" s="49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5.75" customHeight="1">
      <c r="A555" s="49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5.75" customHeight="1">
      <c r="A556" s="49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5.75" customHeight="1">
      <c r="A557" s="49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5.75" customHeight="1">
      <c r="A558" s="49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5.75" customHeight="1">
      <c r="A559" s="49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5.75" customHeight="1">
      <c r="A560" s="49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5.75" customHeight="1">
      <c r="A561" s="49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5.75" customHeight="1">
      <c r="A562" s="49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5.75" customHeight="1">
      <c r="A563" s="49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5.75" customHeight="1">
      <c r="A564" s="49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5.75" customHeight="1">
      <c r="A565" s="49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5.75" customHeight="1">
      <c r="A566" s="49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5.75" customHeight="1">
      <c r="A567" s="49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5.75" customHeight="1">
      <c r="A568" s="49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5.75" customHeight="1">
      <c r="A569" s="49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5.75" customHeight="1">
      <c r="A570" s="49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5.75" customHeight="1">
      <c r="A571" s="49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5.75" customHeight="1">
      <c r="A572" s="49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5.75" customHeight="1">
      <c r="A573" s="49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5.75" customHeight="1">
      <c r="A574" s="49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5.75" customHeight="1">
      <c r="A575" s="49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5.75" customHeight="1">
      <c r="A576" s="49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5.75" customHeight="1">
      <c r="A577" s="49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5.75" customHeight="1">
      <c r="A578" s="49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5.75" customHeight="1">
      <c r="A579" s="49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5.75" customHeight="1">
      <c r="A580" s="49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5.75" customHeight="1">
      <c r="A581" s="49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5.75" customHeight="1">
      <c r="A582" s="49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5.75" customHeight="1">
      <c r="A583" s="49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5.75" customHeight="1">
      <c r="A584" s="49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5.75" customHeight="1">
      <c r="A585" s="49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5.75" customHeight="1">
      <c r="A586" s="49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5.75" customHeight="1">
      <c r="A587" s="49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5.75" customHeight="1">
      <c r="A588" s="49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5.75" customHeight="1">
      <c r="A589" s="49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5.75" customHeight="1">
      <c r="A590" s="49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5.75" customHeight="1">
      <c r="A591" s="49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5.75" customHeight="1">
      <c r="A592" s="49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5.75" customHeight="1">
      <c r="A593" s="49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5.75" customHeight="1">
      <c r="A594" s="49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5.75" customHeight="1">
      <c r="A595" s="49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5.75" customHeight="1">
      <c r="A596" s="49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5.75" customHeight="1">
      <c r="A597" s="49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5.75" customHeight="1">
      <c r="A598" s="49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5.75" customHeight="1">
      <c r="A599" s="49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5.75" customHeight="1">
      <c r="A600" s="49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5.75" customHeight="1">
      <c r="A601" s="49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5.75" customHeight="1">
      <c r="A602" s="49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5.75" customHeight="1">
      <c r="A603" s="49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5.75" customHeight="1">
      <c r="A604" s="49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5.75" customHeight="1">
      <c r="A605" s="49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5.75" customHeight="1">
      <c r="A606" s="49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5.75" customHeight="1">
      <c r="A607" s="49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5.75" customHeight="1">
      <c r="A608" s="49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5.75" customHeight="1">
      <c r="A609" s="49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5.75" customHeight="1">
      <c r="A610" s="49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5.75" customHeight="1">
      <c r="A611" s="49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5.75" customHeight="1">
      <c r="A612" s="49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5.75" customHeight="1">
      <c r="A613" s="49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5.75" customHeight="1">
      <c r="A614" s="49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5.75" customHeight="1">
      <c r="A615" s="49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5.75" customHeight="1">
      <c r="A616" s="49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5.75" customHeight="1">
      <c r="A617" s="49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5.75" customHeight="1">
      <c r="A618" s="49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5.75" customHeight="1">
      <c r="A619" s="49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5.75" customHeight="1">
      <c r="A620" s="49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5.75" customHeight="1">
      <c r="A621" s="49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5.75" customHeight="1">
      <c r="A622" s="49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5.75" customHeight="1">
      <c r="A623" s="49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5.75" customHeight="1">
      <c r="A624" s="49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5.75" customHeight="1">
      <c r="A625" s="49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5.75" customHeight="1">
      <c r="A626" s="49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5.75" customHeight="1">
      <c r="A627" s="49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5.75" customHeight="1">
      <c r="A628" s="49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5.75" customHeight="1">
      <c r="A629" s="49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5.75" customHeight="1">
      <c r="A630" s="49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5.75" customHeight="1">
      <c r="A631" s="49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5.75" customHeight="1">
      <c r="A632" s="49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5.75" customHeight="1">
      <c r="A633" s="49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5.75" customHeight="1">
      <c r="A634" s="49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5.75" customHeight="1">
      <c r="A635" s="49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5.75" customHeight="1">
      <c r="A636" s="49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5.75" customHeight="1">
      <c r="A637" s="49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5.75" customHeight="1">
      <c r="A638" s="49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5.75" customHeight="1">
      <c r="A639" s="49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5.75" customHeight="1">
      <c r="A640" s="49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5.75" customHeight="1">
      <c r="A641" s="49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5.75" customHeight="1">
      <c r="A642" s="49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5.75" customHeight="1">
      <c r="A643" s="49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5.75" customHeight="1">
      <c r="A644" s="49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5.75" customHeight="1">
      <c r="A645" s="49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5.75" customHeight="1">
      <c r="A646" s="49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5.75" customHeight="1">
      <c r="A647" s="49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5.75" customHeight="1">
      <c r="A648" s="49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5.75" customHeight="1">
      <c r="A649" s="49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5.75" customHeight="1">
      <c r="A650" s="49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5.75" customHeight="1">
      <c r="A651" s="49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5.75" customHeight="1">
      <c r="A652" s="49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5.75" customHeight="1">
      <c r="A653" s="49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5.75" customHeight="1">
      <c r="A654" s="49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5.75" customHeight="1">
      <c r="A655" s="49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5.75" customHeight="1">
      <c r="A656" s="49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5.75" customHeight="1">
      <c r="A657" s="49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5.75" customHeight="1">
      <c r="A658" s="49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5.75" customHeight="1">
      <c r="A659" s="49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5.75" customHeight="1">
      <c r="A660" s="49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5.75" customHeight="1">
      <c r="A661" s="49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5.75" customHeight="1">
      <c r="A662" s="49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5.75" customHeight="1">
      <c r="A663" s="49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5.75" customHeight="1">
      <c r="A664" s="49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5.75" customHeight="1">
      <c r="A665" s="49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5.75" customHeight="1">
      <c r="A666" s="49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5.75" customHeight="1">
      <c r="A667" s="49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5.75" customHeight="1">
      <c r="A668" s="49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5.75" customHeight="1">
      <c r="A669" s="49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5.75" customHeight="1">
      <c r="A670" s="49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5.75" customHeight="1">
      <c r="A671" s="49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5.75" customHeight="1">
      <c r="A672" s="49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5.75" customHeight="1">
      <c r="A673" s="49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5.75" customHeight="1">
      <c r="A674" s="49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5.75" customHeight="1">
      <c r="A675" s="49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5.75" customHeight="1">
      <c r="A676" s="49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5.75" customHeight="1">
      <c r="A677" s="49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5.75" customHeight="1">
      <c r="A678" s="49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5.75" customHeight="1">
      <c r="A679" s="49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5.75" customHeight="1">
      <c r="A680" s="49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5.75" customHeight="1">
      <c r="A681" s="49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5.75" customHeight="1">
      <c r="A682" s="49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5.75" customHeight="1">
      <c r="A683" s="49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5.75" customHeight="1">
      <c r="A684" s="49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5.75" customHeight="1">
      <c r="A685" s="49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5.75" customHeight="1">
      <c r="A686" s="49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5.75" customHeight="1">
      <c r="A687" s="49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5.75" customHeight="1">
      <c r="A688" s="49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5.75" customHeight="1">
      <c r="A689" s="49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5.75" customHeight="1">
      <c r="A690" s="49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5.75" customHeight="1">
      <c r="A691" s="49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5.75" customHeight="1">
      <c r="A692" s="49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5.75" customHeight="1">
      <c r="A693" s="49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5.75" customHeight="1">
      <c r="A694" s="49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5.75" customHeight="1">
      <c r="A695" s="49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5.75" customHeight="1">
      <c r="A696" s="49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5.75" customHeight="1">
      <c r="A697" s="49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5.75" customHeight="1">
      <c r="A698" s="49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5.75" customHeight="1">
      <c r="A699" s="49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5.75" customHeight="1">
      <c r="A700" s="49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5.75" customHeight="1">
      <c r="A701" s="49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5.75" customHeight="1">
      <c r="A702" s="49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5.75" customHeight="1">
      <c r="A703" s="49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5.75" customHeight="1">
      <c r="A704" s="49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5.75" customHeight="1">
      <c r="A705" s="49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5.75" customHeight="1">
      <c r="A706" s="49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5.75" customHeight="1">
      <c r="A707" s="49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5.75" customHeight="1">
      <c r="A708" s="49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5.75" customHeight="1">
      <c r="A709" s="49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5.75" customHeight="1">
      <c r="A710" s="49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5.75" customHeight="1">
      <c r="A711" s="49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5.75" customHeight="1">
      <c r="A712" s="49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5.75" customHeight="1">
      <c r="A713" s="49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5.75" customHeight="1">
      <c r="A714" s="49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5.75" customHeight="1">
      <c r="A715" s="49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5.75" customHeight="1">
      <c r="A716" s="49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5.75" customHeight="1">
      <c r="A717" s="49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5.75" customHeight="1">
      <c r="A718" s="49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5.75" customHeight="1">
      <c r="A719" s="49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5.75" customHeight="1">
      <c r="A720" s="49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5.75" customHeight="1">
      <c r="A721" s="49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5.75" customHeight="1">
      <c r="A722" s="49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5.75" customHeight="1">
      <c r="A723" s="49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5.75" customHeight="1">
      <c r="A724" s="49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5.75" customHeight="1">
      <c r="A725" s="49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5.75" customHeight="1">
      <c r="A726" s="49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5.75" customHeight="1">
      <c r="A727" s="49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5.75" customHeight="1">
      <c r="A728" s="49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5.75" customHeight="1">
      <c r="A729" s="49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5.75" customHeight="1">
      <c r="A730" s="49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5.75" customHeight="1">
      <c r="A731" s="49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5.75" customHeight="1">
      <c r="A732" s="49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5.75" customHeight="1">
      <c r="A733" s="49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5.75" customHeight="1">
      <c r="A734" s="49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5.75" customHeight="1">
      <c r="A735" s="49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5.75" customHeight="1">
      <c r="A736" s="49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5.75" customHeight="1">
      <c r="A737" s="49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5.75" customHeight="1">
      <c r="A738" s="49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5.75" customHeight="1">
      <c r="A739" s="49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5.75" customHeight="1">
      <c r="A740" s="49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5.75" customHeight="1">
      <c r="A741" s="49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5.75" customHeight="1">
      <c r="A742" s="49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5.75" customHeight="1">
      <c r="A743" s="49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5.75" customHeight="1">
      <c r="A744" s="49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5.75" customHeight="1">
      <c r="A745" s="49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5.75" customHeight="1">
      <c r="A746" s="49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5.75" customHeight="1">
      <c r="A747" s="49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5.75" customHeight="1">
      <c r="A748" s="49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5.75" customHeight="1">
      <c r="A749" s="49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5.75" customHeight="1">
      <c r="A750" s="49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5.75" customHeight="1">
      <c r="A751" s="49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5.75" customHeight="1">
      <c r="A752" s="49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5.75" customHeight="1">
      <c r="A753" s="49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5.75" customHeight="1">
      <c r="A754" s="49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5.75" customHeight="1">
      <c r="A755" s="49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5.75" customHeight="1">
      <c r="A756" s="49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5.75" customHeight="1">
      <c r="A757" s="49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5.75" customHeight="1">
      <c r="A758" s="49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5.75" customHeight="1">
      <c r="A759" s="49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5.75" customHeight="1">
      <c r="A760" s="49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5.75" customHeight="1">
      <c r="A761" s="49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5.75" customHeight="1">
      <c r="A762" s="49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5.75" customHeight="1">
      <c r="A763" s="49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5.75" customHeight="1">
      <c r="A764" s="49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5.75" customHeight="1">
      <c r="A765" s="49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5.75" customHeight="1">
      <c r="A766" s="49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5.75" customHeight="1">
      <c r="A767" s="49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5.75" customHeight="1">
      <c r="A768" s="49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5.75" customHeight="1">
      <c r="A769" s="49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5.75" customHeight="1">
      <c r="A770" s="49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5.75" customHeight="1">
      <c r="A771" s="49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5.75" customHeight="1">
      <c r="A772" s="49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5.75" customHeight="1">
      <c r="A773" s="49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5.75" customHeight="1">
      <c r="A774" s="49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5.75" customHeight="1">
      <c r="A775" s="49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5.75" customHeight="1">
      <c r="A776" s="49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5.75" customHeight="1">
      <c r="A777" s="49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5.75" customHeight="1">
      <c r="A778" s="49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5.75" customHeight="1">
      <c r="A779" s="49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5.75" customHeight="1">
      <c r="A780" s="49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5.75" customHeight="1">
      <c r="A781" s="49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5.75" customHeight="1">
      <c r="A782" s="49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5.75" customHeight="1">
      <c r="A783" s="49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5.75" customHeight="1">
      <c r="A784" s="49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5.75" customHeight="1">
      <c r="A785" s="49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5.75" customHeight="1">
      <c r="A786" s="49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5.75" customHeight="1">
      <c r="A787" s="49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5.75" customHeight="1">
      <c r="A788" s="49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5.75" customHeight="1">
      <c r="A789" s="49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5.75" customHeight="1">
      <c r="A790" s="49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5.75" customHeight="1">
      <c r="A791" s="49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5.75" customHeight="1">
      <c r="A792" s="49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5.75" customHeight="1">
      <c r="A793" s="49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5.75" customHeight="1">
      <c r="A794" s="49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5.75" customHeight="1">
      <c r="A795" s="49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5.75" customHeight="1">
      <c r="A796" s="49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5.75" customHeight="1">
      <c r="A797" s="49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5.75" customHeight="1">
      <c r="A798" s="49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5.75" customHeight="1">
      <c r="A799" s="49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5.75" customHeight="1">
      <c r="A800" s="49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5.75" customHeight="1">
      <c r="A801" s="49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5.75" customHeight="1">
      <c r="A802" s="49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5.75" customHeight="1">
      <c r="A803" s="49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5.75" customHeight="1">
      <c r="A804" s="49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5.75" customHeight="1">
      <c r="A805" s="49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5.75" customHeight="1">
      <c r="A806" s="49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5.75" customHeight="1">
      <c r="A807" s="49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5.75" customHeight="1">
      <c r="A808" s="49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5.75" customHeight="1">
      <c r="A809" s="49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5.75" customHeight="1">
      <c r="A810" s="49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5.75" customHeight="1">
      <c r="A811" s="49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5.75" customHeight="1">
      <c r="A812" s="49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5.75" customHeight="1">
      <c r="A813" s="49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5.75" customHeight="1">
      <c r="A814" s="49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5.75" customHeight="1">
      <c r="A815" s="49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5.75" customHeight="1">
      <c r="A816" s="49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5.75" customHeight="1">
      <c r="A817" s="49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5.75" customHeight="1">
      <c r="A818" s="49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5.75" customHeight="1">
      <c r="A819" s="49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5.75" customHeight="1">
      <c r="A820" s="49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5.75" customHeight="1">
      <c r="A821" s="49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5.75" customHeight="1">
      <c r="A822" s="49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5.75" customHeight="1">
      <c r="A823" s="49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5.75" customHeight="1">
      <c r="A824" s="49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5.75" customHeight="1">
      <c r="A825" s="49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5.75" customHeight="1">
      <c r="A826" s="49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5.75" customHeight="1">
      <c r="A827" s="49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5.75" customHeight="1">
      <c r="A828" s="49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5.75" customHeight="1">
      <c r="A829" s="49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5.75" customHeight="1">
      <c r="A830" s="49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5.75" customHeight="1">
      <c r="A831" s="49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5.75" customHeight="1">
      <c r="A832" s="49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5.75" customHeight="1">
      <c r="A833" s="49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5.75" customHeight="1">
      <c r="A834" s="49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5.75" customHeight="1">
      <c r="A835" s="49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5.75" customHeight="1">
      <c r="A836" s="49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5.75" customHeight="1">
      <c r="A837" s="49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5.75" customHeight="1">
      <c r="A838" s="49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5.75" customHeight="1">
      <c r="A839" s="49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5.75" customHeight="1">
      <c r="A840" s="49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5.75" customHeight="1">
      <c r="A841" s="49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5.75" customHeight="1">
      <c r="A842" s="49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5.75" customHeight="1">
      <c r="A843" s="49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5.75" customHeight="1">
      <c r="A844" s="49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5.75" customHeight="1">
      <c r="A845" s="49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5.75" customHeight="1">
      <c r="A846" s="49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5.75" customHeight="1">
      <c r="A847" s="49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5.75" customHeight="1">
      <c r="A848" s="49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5.75" customHeight="1">
      <c r="A849" s="49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5.75" customHeight="1">
      <c r="A850" s="49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5.75" customHeight="1">
      <c r="A851" s="49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5.75" customHeight="1">
      <c r="A852" s="49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5.75" customHeight="1">
      <c r="A853" s="49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5.75" customHeight="1">
      <c r="A854" s="49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5.75" customHeight="1">
      <c r="A855" s="49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5.75" customHeight="1">
      <c r="A856" s="49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5.75" customHeight="1">
      <c r="A857" s="49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5.75" customHeight="1">
      <c r="A858" s="49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5.75" customHeight="1">
      <c r="A859" s="49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5.75" customHeight="1">
      <c r="A860" s="49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5.75" customHeight="1">
      <c r="A861" s="49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5.75" customHeight="1">
      <c r="A862" s="49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5.75" customHeight="1">
      <c r="A863" s="49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5.75" customHeight="1">
      <c r="A864" s="49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5.75" customHeight="1">
      <c r="A865" s="49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5.75" customHeight="1">
      <c r="A866" s="49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5.75" customHeight="1">
      <c r="A867" s="49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5.75" customHeight="1">
      <c r="A868" s="49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5.75" customHeight="1">
      <c r="A869" s="49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5.75" customHeight="1">
      <c r="A870" s="49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5.75" customHeight="1">
      <c r="A871" s="49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5.75" customHeight="1">
      <c r="A872" s="49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5.75" customHeight="1">
      <c r="A873" s="49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5.75" customHeight="1">
      <c r="A874" s="49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5.75" customHeight="1">
      <c r="A875" s="49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5.75" customHeight="1">
      <c r="A876" s="49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5.75" customHeight="1">
      <c r="A877" s="49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5.75" customHeight="1">
      <c r="A878" s="49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5.75" customHeight="1">
      <c r="A879" s="49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5.75" customHeight="1">
      <c r="A880" s="49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5.75" customHeight="1">
      <c r="A881" s="49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5.75" customHeight="1">
      <c r="A882" s="49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5.75" customHeight="1">
      <c r="A883" s="49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5.75" customHeight="1">
      <c r="A884" s="49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5.75" customHeight="1">
      <c r="A885" s="49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5.75" customHeight="1">
      <c r="A886" s="49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5.75" customHeight="1">
      <c r="A887" s="49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5.75" customHeight="1">
      <c r="A888" s="49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5.75" customHeight="1">
      <c r="A889" s="49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5.75" customHeight="1">
      <c r="A890" s="49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5.75" customHeight="1">
      <c r="A891" s="49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5.75" customHeight="1">
      <c r="A892" s="49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5.75" customHeight="1">
      <c r="A893" s="49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5.75" customHeight="1">
      <c r="A894" s="49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5.75" customHeight="1">
      <c r="A895" s="49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5.75" customHeight="1">
      <c r="A896" s="49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5.75" customHeight="1">
      <c r="A897" s="49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5.75" customHeight="1">
      <c r="A898" s="49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5.75" customHeight="1">
      <c r="A899" s="49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5.75" customHeight="1">
      <c r="A900" s="49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5.75" customHeight="1">
      <c r="A901" s="49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5.75" customHeight="1">
      <c r="A902" s="49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5.75" customHeight="1">
      <c r="A903" s="49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5.75" customHeight="1">
      <c r="A904" s="49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5.75" customHeight="1">
      <c r="A905" s="49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5.75" customHeight="1">
      <c r="A906" s="49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5.75" customHeight="1">
      <c r="A907" s="49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5.75" customHeight="1">
      <c r="A908" s="49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5.75" customHeight="1">
      <c r="A909" s="49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5.75" customHeight="1">
      <c r="A910" s="49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5.75" customHeight="1">
      <c r="A911" s="49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5.75" customHeight="1">
      <c r="A912" s="49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5.75" customHeight="1">
      <c r="A913" s="49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5.75" customHeight="1">
      <c r="A914" s="49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5.75" customHeight="1">
      <c r="A915" s="49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5.75" customHeight="1">
      <c r="A916" s="49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5.75" customHeight="1">
      <c r="A917" s="49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5.75" customHeight="1">
      <c r="A918" s="49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5.75" customHeight="1">
      <c r="A919" s="49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5.75" customHeight="1">
      <c r="A920" s="49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5.75" customHeight="1">
      <c r="A921" s="49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5.75" customHeight="1">
      <c r="A922" s="49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5.75" customHeight="1">
      <c r="A923" s="49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5.75" customHeight="1">
      <c r="A924" s="49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5.75" customHeight="1">
      <c r="A925" s="49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5.75" customHeight="1">
      <c r="A926" s="49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5.75" customHeight="1">
      <c r="A927" s="49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5.75" customHeight="1">
      <c r="A928" s="49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5.75" customHeight="1">
      <c r="A929" s="49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5.75" customHeight="1">
      <c r="A930" s="49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5.75" customHeight="1">
      <c r="A931" s="49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5.75" customHeight="1">
      <c r="A932" s="49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5.75" customHeight="1">
      <c r="A933" s="49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5.75" customHeight="1">
      <c r="A934" s="49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5.75" customHeight="1">
      <c r="A935" s="49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5.75" customHeight="1">
      <c r="A936" s="49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5.75" customHeight="1">
      <c r="A937" s="49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5.75" customHeight="1">
      <c r="A938" s="49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5.75" customHeight="1">
      <c r="A939" s="49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5.75" customHeight="1">
      <c r="A940" s="49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5.75" customHeight="1">
      <c r="A941" s="49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5.75" customHeight="1">
      <c r="A942" s="49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5.75" customHeight="1">
      <c r="A943" s="49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5.75" customHeight="1">
      <c r="A944" s="49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5.75" customHeight="1">
      <c r="A945" s="49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5.75" customHeight="1">
      <c r="A946" s="49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5.75" customHeight="1">
      <c r="A947" s="49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5.75" customHeight="1">
      <c r="A948" s="49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5.75" customHeight="1">
      <c r="A949" s="49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5.75" customHeight="1">
      <c r="A950" s="49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5.75" customHeight="1">
      <c r="A951" s="49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5.75" customHeight="1">
      <c r="A952" s="49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5.75" customHeight="1">
      <c r="A953" s="49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5.75" customHeight="1">
      <c r="A954" s="49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5.75" customHeight="1">
      <c r="A955" s="49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5.75" customHeight="1">
      <c r="A956" s="49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5.75" customHeight="1">
      <c r="A957" s="49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5.75" customHeight="1">
      <c r="A958" s="49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5.75" customHeight="1">
      <c r="A959" s="49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5.75" customHeight="1">
      <c r="A960" s="49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5.75" customHeight="1">
      <c r="A961" s="49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5.75" customHeight="1">
      <c r="A962" s="49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5.75" customHeight="1">
      <c r="A963" s="49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5.75" customHeight="1">
      <c r="A964" s="49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5.75" customHeight="1">
      <c r="A965" s="49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5.75" customHeight="1">
      <c r="A966" s="49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5.75" customHeight="1">
      <c r="A967" s="49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5.75" customHeight="1">
      <c r="A968" s="49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5.75" customHeight="1">
      <c r="A969" s="49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5.75" customHeight="1">
      <c r="A970" s="49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5.75" customHeight="1">
      <c r="A971" s="49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5.75" customHeight="1">
      <c r="A972" s="49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5.75" customHeight="1">
      <c r="A973" s="49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5.75" customHeight="1">
      <c r="A974" s="49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5.75" customHeight="1">
      <c r="A975" s="49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5.75" customHeight="1">
      <c r="A976" s="49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5.75" customHeight="1">
      <c r="A977" s="49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5.75" customHeight="1">
      <c r="A978" s="49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5.75" customHeight="1">
      <c r="A979" s="49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5.75" customHeight="1">
      <c r="A980" s="49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5.75" customHeight="1">
      <c r="A981" s="49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5.75" customHeight="1">
      <c r="A982" s="49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5.75" customHeight="1">
      <c r="A983" s="49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5.75" customHeight="1">
      <c r="A984" s="49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5.75" customHeight="1">
      <c r="A985" s="49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5.75" customHeight="1">
      <c r="A986" s="49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5.75" customHeight="1">
      <c r="A987" s="49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5.75" customHeight="1">
      <c r="A988" s="49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5.75" customHeight="1">
      <c r="A989" s="49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5.75" customHeight="1">
      <c r="A990" s="49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5.75" customHeight="1">
      <c r="A991" s="49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5.75" customHeight="1">
      <c r="A992" s="49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5.75" customHeight="1">
      <c r="A993" s="49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5.75" customHeight="1">
      <c r="A994" s="49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5.75" customHeight="1">
      <c r="A995" s="49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5.75" customHeight="1">
      <c r="A996" s="49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5.75" customHeight="1">
      <c r="A997" s="49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5.75" customHeight="1">
      <c r="A998" s="49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5.75" customHeight="1">
      <c r="A999" s="49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5.75" customHeight="1">
      <c r="A1000" s="49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0"/>
    <col customWidth="1" min="2" max="2" width="25.29"/>
    <col customWidth="1" min="3" max="3" width="29.71"/>
    <col customWidth="1" min="4" max="6" width="9.14"/>
    <col customWidth="1" min="7" max="26" width="8.71"/>
  </cols>
  <sheetData>
    <row r="1">
      <c r="A1" s="9" t="s">
        <v>672</v>
      </c>
      <c r="B1" s="9" t="s">
        <v>608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57" t="str">
        <f>Def_SecSub!$A2</f>
        <v>?</v>
      </c>
      <c r="B2" s="57" t="s">
        <v>25</v>
      </c>
      <c r="C2" s="84" t="str">
        <f>Def_SecSub!$B2</f>
        <v/>
      </c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57" t="str">
        <f>Def_SecSub!$A3</f>
        <v>IA-01RaBPM</v>
      </c>
      <c r="B3" s="57" t="str">
        <f>Def_Locais_Geograficos!$A$3</f>
        <v>Sala Racks 1</v>
      </c>
      <c r="C3" s="84" t="str">
        <f>Def_SecSub!$B3</f>
        <v/>
      </c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57" t="str">
        <f>Def_SecSub!$A4</f>
        <v>IA-02RaBPM</v>
      </c>
      <c r="B4" s="57" t="str">
        <f>Def_Locais_Geograficos!$A$4</f>
        <v>Sala Racks 2</v>
      </c>
      <c r="C4" s="84" t="str">
        <f>Def_SecSub!$B4</f>
        <v/>
      </c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57" t="str">
        <f>Def_SecSub!$A5</f>
        <v>IA-03RaBPM</v>
      </c>
      <c r="B5" s="57" t="str">
        <f>Def_Locais_Geograficos!$A$5</f>
        <v>Sala Racks 3</v>
      </c>
      <c r="C5" s="84" t="str">
        <f>Def_SecSub!$B5</f>
        <v/>
      </c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57" t="str">
        <f>Def_SecSub!$A6</f>
        <v>IA-04RaBPM</v>
      </c>
      <c r="B6" s="57" t="str">
        <f>Def_Locais_Geograficos!$A$6</f>
        <v>Sala Racks 4</v>
      </c>
      <c r="C6" s="84" t="str">
        <f>Def_SecSub!$B6</f>
        <v/>
      </c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57" t="str">
        <f>Def_SecSub!$A7</f>
        <v>IA-05RaBPM</v>
      </c>
      <c r="B7" s="57" t="str">
        <f>Def_Locais_Geograficos!$A$7</f>
        <v>Sala Racks 5</v>
      </c>
      <c r="C7" s="84" t="str">
        <f>Def_SecSub!$B7</f>
        <v/>
      </c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57" t="str">
        <f>Def_SecSub!$A8</f>
        <v>IA-06RaBPM</v>
      </c>
      <c r="B8" s="57" t="str">
        <f>Def_Locais_Geograficos!$A$8</f>
        <v>Sala Racks 6</v>
      </c>
      <c r="C8" s="84" t="str">
        <f>Def_SecSub!$B8</f>
        <v/>
      </c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57" t="str">
        <f>Def_SecSub!$A9</f>
        <v>IA-07RaBPM</v>
      </c>
      <c r="B9" s="57" t="str">
        <f>Def_Locais_Geograficos!$A$9</f>
        <v>Sala Racks 7</v>
      </c>
      <c r="C9" s="84" t="str">
        <f>Def_SecSub!$B9</f>
        <v/>
      </c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57" t="str">
        <f>Def_SecSub!$A10</f>
        <v>IA-08RaBPM</v>
      </c>
      <c r="B10" s="57" t="str">
        <f>Def_Locais_Geograficos!$A$10</f>
        <v>Sala Racks 8</v>
      </c>
      <c r="C10" s="84" t="str">
        <f>Def_SecSub!$B10</f>
        <v/>
      </c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57" t="str">
        <f>Def_SecSub!$A11</f>
        <v>IA-09RaBPM</v>
      </c>
      <c r="B11" s="57" t="str">
        <f>Def_Locais_Geograficos!$A$11</f>
        <v>Sala Racks 9</v>
      </c>
      <c r="C11" s="84" t="str">
        <f>Def_SecSub!$B11</f>
        <v/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57" t="str">
        <f>Def_SecSub!$A12</f>
        <v>IA-10RaBPM</v>
      </c>
      <c r="B12" s="57" t="str">
        <f>Def_Locais_Geograficos!$A$12</f>
        <v>Sala Racks 10</v>
      </c>
      <c r="C12" s="84" t="str">
        <f>Def_SecSub!$B12</f>
        <v/>
      </c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57" t="str">
        <f>Def_SecSub!$A13</f>
        <v>IA-11RaBPM</v>
      </c>
      <c r="B13" s="57" t="str">
        <f>Def_Locais_Geograficos!$A$13</f>
        <v>Sala Racks 11</v>
      </c>
      <c r="C13" s="84" t="str">
        <f>Def_SecSub!$B13</f>
        <v/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57" t="str">
        <f>Def_SecSub!$A14</f>
        <v>IA-12RaBPM</v>
      </c>
      <c r="B14" s="57" t="str">
        <f>Def_Locais_Geograficos!$A$14</f>
        <v>Sala Racks 12</v>
      </c>
      <c r="C14" s="84" t="str">
        <f>Def_SecSub!$B14</f>
        <v/>
      </c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57" t="str">
        <f>Def_SecSub!$A15</f>
        <v>IA-13RaBPM</v>
      </c>
      <c r="B15" s="57" t="str">
        <f>Def_Locais_Geograficos!$A$15</f>
        <v>Sala Racks 13</v>
      </c>
      <c r="C15" s="84" t="str">
        <f>Def_SecSub!$B15</f>
        <v/>
      </c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57" t="str">
        <f>Def_SecSub!$A16</f>
        <v>IA-14RaBPM</v>
      </c>
      <c r="B16" s="57" t="str">
        <f>Def_Locais_Geograficos!$A$16</f>
        <v>Sala Racks 14</v>
      </c>
      <c r="C16" s="84" t="str">
        <f>Def_SecSub!$B16</f>
        <v/>
      </c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57" t="str">
        <f>Def_SecSub!$A17</f>
        <v>IA-15RaBPM</v>
      </c>
      <c r="B17" s="57" t="str">
        <f>Def_Locais_Geograficos!$A$17</f>
        <v>Sala Racks 15</v>
      </c>
      <c r="C17" s="84" t="str">
        <f>Def_SecSub!$B17</f>
        <v/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57" t="str">
        <f>Def_SecSub!$A18</f>
        <v>IA-16RaBPM</v>
      </c>
      <c r="B18" s="57" t="str">
        <f>Def_Locais_Geograficos!$A$18</f>
        <v>Sala Racks 16</v>
      </c>
      <c r="C18" s="84" t="str">
        <f>Def_SecSub!$B18</f>
        <v/>
      </c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57" t="str">
        <f>Def_SecSub!$A19</f>
        <v>IA-17RaBPM</v>
      </c>
      <c r="B19" s="57" t="str">
        <f>Def_Locais_Geograficos!$A$19</f>
        <v>Sala Racks 17</v>
      </c>
      <c r="C19" s="84" t="str">
        <f>Def_SecSub!$B19</f>
        <v/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57" t="str">
        <f>Def_SecSub!$A20</f>
        <v>IA-18RaBPM</v>
      </c>
      <c r="B20" s="85" t="str">
        <f>Def_Locais_Geograficos!$A$20</f>
        <v>Sala Racks 18 parte 1</v>
      </c>
      <c r="C20" s="84" t="str">
        <f>Def_SecSub!$B20</f>
        <v/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ht="15.75" customHeight="1">
      <c r="A21" s="57" t="str">
        <f>Def_SecSub!$A21</f>
        <v>IA-19RaBPM</v>
      </c>
      <c r="B21" s="85" t="str">
        <f>Def_Locais_Geograficos!$A$21</f>
        <v>Sala Racks 18 parte 2</v>
      </c>
      <c r="C21" s="84" t="str">
        <f>Def_SecSub!$B21</f>
        <v/>
      </c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ht="15.75" customHeight="1">
      <c r="A22" s="57" t="str">
        <f>Def_SecSub!$A22</f>
        <v>IA-20RaBPM</v>
      </c>
      <c r="B22" s="57" t="str">
        <f>Def_Locais_Geograficos!$A$22</f>
        <v>Sala Racks 19&amp;20</v>
      </c>
      <c r="C22" s="84" t="str">
        <f>Def_SecSub!$B22</f>
        <v/>
      </c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ht="15.75" customHeight="1">
      <c r="A23" s="57" t="str">
        <f>Def_SecSub!$A23</f>
        <v>IA-20RaBPMTL</v>
      </c>
      <c r="B23" s="57" t="str">
        <f>Def_Locais_Geograficos!$A$22</f>
        <v>Sala Racks 19&amp;20</v>
      </c>
      <c r="C23" s="84" t="str">
        <f>Def_SecSub!$B23</f>
        <v/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ht="15.75" customHeight="1">
      <c r="A24" s="57" t="str">
        <f>Def_SecSub!$A24</f>
        <v>IA-20RaDiag01</v>
      </c>
      <c r="B24" s="57" t="str">
        <f>Def_Locais_Geograficos!$A$22</f>
        <v>Sala Racks 19&amp;20</v>
      </c>
      <c r="C24" s="84" t="str">
        <f>Def_SecSub!$B24</f>
        <v>ICTs BO &amp; SI</v>
      </c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ht="15.75" customHeight="1">
      <c r="A25" s="57" t="str">
        <f>Def_SecSub!$A25</f>
        <v>IA-20RaDiag02</v>
      </c>
      <c r="B25" s="57" t="str">
        <f>Def_Locais_Geograficos!$A$22</f>
        <v>Sala Racks 19&amp;20</v>
      </c>
      <c r="C25" s="84" t="str">
        <f>Def_SecSub!$B25</f>
        <v>FCT+FPM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ht="15.75" customHeight="1">
      <c r="A26" s="57" t="str">
        <f>Def_SecSub!$A26</f>
        <v>IA-14RaDiag03</v>
      </c>
      <c r="B26" s="57" t="str">
        <f>Def_Locais_Geograficos!$A$16</f>
        <v>Sala Racks 14</v>
      </c>
      <c r="C26" s="84" t="str">
        <f>Def_SecSub!$B26</f>
        <v>DCCTs</v>
      </c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ht="15.75" customHeight="1">
      <c r="A27" s="57" t="str">
        <f>Def_SecSub!$A27</f>
        <v>IA-18RaDiag04</v>
      </c>
      <c r="B27" s="57" t="str">
        <f>Def_Locais_Geograficos!$A$20</f>
        <v>Sala Racks 18 parte 1</v>
      </c>
      <c r="C27" s="84" t="str">
        <f>Def_SecSub!$B27</f>
        <v>Tune</v>
      </c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ht="15.75" customHeight="1">
      <c r="A28" s="57" t="str">
        <f>Def_SecSub!$A28</f>
        <v>IA-16RaBbB</v>
      </c>
      <c r="B28" s="57" t="str">
        <f>Def_Locais_Geograficos!$A$18</f>
        <v>Sala Racks 16</v>
      </c>
      <c r="C28" s="84" t="str">
        <f>Def_SecSub!$B28</f>
        <v/>
      </c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ht="15.75" customHeight="1">
      <c r="A29" s="57" t="str">
        <f>Def_SecSub!$A29</f>
        <v>CA-RaCtrl</v>
      </c>
      <c r="B29" s="57" t="str">
        <f>Def_Locais_Geograficos!$A$23</f>
        <v>Sala de Conectividade</v>
      </c>
      <c r="C29" s="84" t="str">
        <f>Def_SecSub!$B29</f>
        <v/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ht="15.75" customHeight="1">
      <c r="A30" s="57" t="str">
        <f>Def_SecSub!$A30</f>
        <v>IA-01RaCtrl</v>
      </c>
      <c r="B30" s="57" t="str">
        <f>Def_Locais_Geograficos!$A$3</f>
        <v>Sala Racks 1</v>
      </c>
      <c r="C30" s="84" t="str">
        <f>Def_SecSub!$B30</f>
        <v/>
      </c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ht="15.75" customHeight="1">
      <c r="A31" s="57" t="str">
        <f>Def_SecSub!$A31</f>
        <v>IA-02RaCtrl</v>
      </c>
      <c r="B31" s="57" t="str">
        <f>Def_Locais_Geograficos!$A$4</f>
        <v>Sala Racks 2</v>
      </c>
      <c r="C31" s="84" t="str">
        <f>Def_SecSub!$B31</f>
        <v/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ht="15.75" customHeight="1">
      <c r="A32" s="57" t="str">
        <f>Def_SecSub!$A32</f>
        <v>IA-03RaCtrl</v>
      </c>
      <c r="B32" s="57" t="str">
        <f>Def_Locais_Geograficos!$A$5</f>
        <v>Sala Racks 3</v>
      </c>
      <c r="C32" s="84" t="str">
        <f>Def_SecSub!$B32</f>
        <v/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5.75" customHeight="1">
      <c r="A33" s="57" t="str">
        <f>Def_SecSub!$A33</f>
        <v>IA-04RaCtrl</v>
      </c>
      <c r="B33" s="57" t="str">
        <f>Def_Locais_Geograficos!$A$6</f>
        <v>Sala Racks 4</v>
      </c>
      <c r="C33" s="84" t="str">
        <f>Def_SecSub!$B33</f>
        <v/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5.75" customHeight="1">
      <c r="A34" s="57" t="str">
        <f>Def_SecSub!$A34</f>
        <v>IA-05RaCtrl</v>
      </c>
      <c r="B34" s="57" t="str">
        <f>Def_Locais_Geograficos!$A$7</f>
        <v>Sala Racks 5</v>
      </c>
      <c r="C34" s="84" t="str">
        <f>Def_SecSub!$B34</f>
        <v/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5.75" customHeight="1">
      <c r="A35" s="57" t="str">
        <f>Def_SecSub!$A35</f>
        <v>IA-06RaCtrl</v>
      </c>
      <c r="B35" s="57" t="str">
        <f>Def_Locais_Geograficos!$A$8</f>
        <v>Sala Racks 6</v>
      </c>
      <c r="C35" s="84" t="str">
        <f>Def_SecSub!$B35</f>
        <v/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5.75" customHeight="1">
      <c r="A36" s="57" t="str">
        <f>Def_SecSub!$A36</f>
        <v>IA-07RaCtrl</v>
      </c>
      <c r="B36" s="57" t="str">
        <f>Def_Locais_Geograficos!$A$9</f>
        <v>Sala Racks 7</v>
      </c>
      <c r="C36" s="84" t="str">
        <f>Def_SecSub!$B36</f>
        <v/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5.75" customHeight="1">
      <c r="A37" s="57" t="str">
        <f>Def_SecSub!$A37</f>
        <v>IA-08RaCtrl</v>
      </c>
      <c r="B37" s="57" t="str">
        <f>Def_Locais_Geograficos!$A$10</f>
        <v>Sala Racks 8</v>
      </c>
      <c r="C37" s="84" t="str">
        <f>Def_SecSub!$B37</f>
        <v/>
      </c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5.75" customHeight="1">
      <c r="A38" s="57" t="str">
        <f>Def_SecSub!$A38</f>
        <v>IA-09RaCtrl</v>
      </c>
      <c r="B38" s="57" t="str">
        <f>Def_Locais_Geograficos!$A$11</f>
        <v>Sala Racks 9</v>
      </c>
      <c r="C38" s="84" t="str">
        <f>Def_SecSub!$B38</f>
        <v/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5.75" customHeight="1">
      <c r="A39" s="57" t="str">
        <f>Def_SecSub!$A39</f>
        <v>IA-10RaCtrl</v>
      </c>
      <c r="B39" s="57" t="str">
        <f>Def_Locais_Geograficos!$A$12</f>
        <v>Sala Racks 10</v>
      </c>
      <c r="C39" s="84" t="str">
        <f>Def_SecSub!$B39</f>
        <v/>
      </c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5.75" customHeight="1">
      <c r="A40" s="57" t="str">
        <f>Def_SecSub!$A40</f>
        <v>IA-11RaCtrl</v>
      </c>
      <c r="B40" s="57" t="str">
        <f>Def_Locais_Geograficos!$A$13</f>
        <v>Sala Racks 11</v>
      </c>
      <c r="C40" s="84" t="str">
        <f>Def_SecSub!$B40</f>
        <v/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5.75" customHeight="1">
      <c r="A41" s="57" t="str">
        <f>Def_SecSub!$A41</f>
        <v>IA-12RaCtrl</v>
      </c>
      <c r="B41" s="57" t="str">
        <f>Def_Locais_Geograficos!$A$14</f>
        <v>Sala Racks 12</v>
      </c>
      <c r="C41" s="84" t="str">
        <f>Def_SecSub!$B41</f>
        <v/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5.75" customHeight="1">
      <c r="A42" s="57" t="str">
        <f>Def_SecSub!$A42</f>
        <v>IA-13RaCtrl</v>
      </c>
      <c r="B42" s="57" t="str">
        <f>Def_Locais_Geograficos!$A$15</f>
        <v>Sala Racks 13</v>
      </c>
      <c r="C42" s="84" t="str">
        <f>Def_SecSub!$B42</f>
        <v/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5.75" customHeight="1">
      <c r="A43" s="57" t="str">
        <f>Def_SecSub!$A43</f>
        <v>IA-14RaCtrl</v>
      </c>
      <c r="B43" s="57" t="str">
        <f>Def_Locais_Geograficos!$A$16</f>
        <v>Sala Racks 14</v>
      </c>
      <c r="C43" s="84" t="str">
        <f>Def_SecSub!$B43</f>
        <v/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5.75" customHeight="1">
      <c r="A44" s="57" t="str">
        <f>Def_SecSub!$A44</f>
        <v>IA-15RaCtrl</v>
      </c>
      <c r="B44" s="57" t="str">
        <f>Def_Locais_Geograficos!$A$17</f>
        <v>Sala Racks 15</v>
      </c>
      <c r="C44" s="84" t="str">
        <f>Def_SecSub!$B44</f>
        <v/>
      </c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5.75" customHeight="1">
      <c r="A45" s="57" t="str">
        <f>Def_SecSub!$A45</f>
        <v>IA-16RaCtrl</v>
      </c>
      <c r="B45" s="57" t="str">
        <f>Def_Locais_Geograficos!$A$18</f>
        <v>Sala Racks 16</v>
      </c>
      <c r="C45" s="84" t="str">
        <f>Def_SecSub!$B45</f>
        <v/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5.75" customHeight="1">
      <c r="A46" s="57" t="str">
        <f>Def_SecSub!$A46</f>
        <v>IA-17RaCtrl</v>
      </c>
      <c r="B46" s="57" t="str">
        <f>Def_Locais_Geograficos!$A$19</f>
        <v>Sala Racks 17</v>
      </c>
      <c r="C46" s="84" t="str">
        <f>Def_SecSub!$B46</f>
        <v/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5.75" customHeight="1">
      <c r="A47" s="57" t="str">
        <f>Def_SecSub!$A47</f>
        <v>IA-18RaCtrl</v>
      </c>
      <c r="B47" s="57" t="str">
        <f>Def_Locais_Geograficos!$A$20</f>
        <v>Sala Racks 18 parte 1</v>
      </c>
      <c r="C47" s="84" t="str">
        <f>Def_SecSub!$B47</f>
        <v/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5.75" customHeight="1">
      <c r="A48" s="57" t="str">
        <f>Def_SecSub!$A48</f>
        <v>IA-19RaCtrl</v>
      </c>
      <c r="B48" s="57" t="str">
        <f>Def_Locais_Geograficos!$A$21</f>
        <v>Sala Racks 18 parte 2</v>
      </c>
      <c r="C48" s="84" t="str">
        <f>Def_SecSub!$B48</f>
        <v/>
      </c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5.75" customHeight="1">
      <c r="A49" s="57" t="str">
        <f>Def_SecSub!$A49</f>
        <v>IA-20RaCtrl</v>
      </c>
      <c r="B49" s="57" t="str">
        <f>Def_Locais_Geograficos!$A$22</f>
        <v>Sala Racks 19&amp;20</v>
      </c>
      <c r="C49" s="84" t="str">
        <f>Def_SecSub!$B49</f>
        <v/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5.75" customHeight="1">
      <c r="A50" s="57" t="str">
        <f>Def_SecSub!$A50</f>
        <v>PA-RaCtrl</v>
      </c>
      <c r="B50" s="57" t="str">
        <f>Def_Locais_Geograficos!$A$24</f>
        <v>Sala de Fontes</v>
      </c>
      <c r="C50" s="84" t="str">
        <f>Def_SecSub!$B50</f>
        <v/>
      </c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5.75" customHeight="1">
      <c r="A51" s="57" t="str">
        <f>Def_SecSub!$A51</f>
        <v>RA-RaCtrl</v>
      </c>
      <c r="B51" s="57" t="str">
        <f>Def_Locais_Geograficos!$A$25</f>
        <v>Sala de RF</v>
      </c>
      <c r="C51" s="84" t="str">
        <f>Def_SecSub!$B51</f>
        <v/>
      </c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5.75" customHeight="1">
      <c r="A52" s="57" t="str">
        <f>Def_SecSub!$A52</f>
        <v>LA-RaCtrl</v>
      </c>
      <c r="B52" s="57" t="str">
        <f>Def_Locais_Geograficos!$A$26</f>
        <v>Sala Racks do LINAC</v>
      </c>
      <c r="C52" s="84" t="str">
        <f>Def_SecSub!$B52</f>
        <v/>
      </c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5.75" customHeight="1">
      <c r="A53" s="57" t="str">
        <f>Def_SecSub!$A53</f>
        <v>PA-RaPSB02</v>
      </c>
      <c r="B53" s="57" t="str">
        <f>Def_Locais_Geograficos!$A$24</f>
        <v>Sala de Fontes</v>
      </c>
      <c r="C53" s="84" t="str">
        <f>Def_SecSub!$B53</f>
        <v>Storage Ring Sextupoles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5.75" customHeight="1">
      <c r="A54" s="57" t="str">
        <f>Def_SecSub!$A54</f>
        <v>PA-RaPSB06</v>
      </c>
      <c r="B54" s="57" t="str">
        <f>Def_Locais_Geograficos!$A$24</f>
        <v>Sala de Fontes</v>
      </c>
      <c r="C54" s="84" t="str">
        <f>Def_SecSub!$B54</f>
        <v>Storage Ring Sextupoles</v>
      </c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5.75" customHeight="1">
      <c r="A55" s="57" t="str">
        <f>Def_SecSub!$A55</f>
        <v>PA-RaPSB09</v>
      </c>
      <c r="B55" s="57" t="str">
        <f>Def_Locais_Geograficos!$A$24</f>
        <v>Sala de Fontes</v>
      </c>
      <c r="C55" s="84" t="str">
        <f>Def_SecSub!$B55</f>
        <v>Storage Ring Sextupoles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5.75" customHeight="1">
      <c r="A56" s="57" t="str">
        <f>Def_SecSub!$A56</f>
        <v>PA-RaPSA02</v>
      </c>
      <c r="B56" s="57" t="str">
        <f>Def_Locais_Geograficos!$A$24</f>
        <v>Sala de Fontes</v>
      </c>
      <c r="C56" s="84" t="str">
        <f>Def_SecSub!$B56</f>
        <v>Storage Ring Quadrupoles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5.75" customHeight="1">
      <c r="A57" s="57" t="str">
        <f>Def_SecSub!$A57</f>
        <v>PA-RaPSA05</v>
      </c>
      <c r="B57" s="57" t="str">
        <f>Def_Locais_Geograficos!$A$24</f>
        <v>Sala de Fontes</v>
      </c>
      <c r="C57" s="84" t="str">
        <f>Def_SecSub!$B57</f>
        <v>Storage Ring Quadrupoles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5.75" customHeight="1">
      <c r="A58" s="57" t="str">
        <f>Def_SecSub!$A58</f>
        <v>PA-RaPSD04</v>
      </c>
      <c r="B58" s="57" t="str">
        <f>Def_Locais_Geograficos!$A$24</f>
        <v>Sala de Fontes</v>
      </c>
      <c r="C58" s="84" t="str">
        <f>Def_SecSub!$B58</f>
        <v>Storage Ring Dipoles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5.75" customHeight="1">
      <c r="A59" s="57" t="str">
        <f>Def_SecSub!$A59</f>
        <v>PA-RaPSC03</v>
      </c>
      <c r="B59" s="57" t="str">
        <f>Def_Locais_Geograficos!$A$24</f>
        <v>Sala de Fontes</v>
      </c>
      <c r="C59" s="84" t="str">
        <f>Def_SecSub!$B59</f>
        <v>Booster Quadrupoles and Sexupoles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5.75" customHeight="1">
      <c r="A60" s="57" t="str">
        <f>Def_SecSub!$A60</f>
        <v>PA-RaPSE05</v>
      </c>
      <c r="B60" s="57" t="str">
        <f>Def_Locais_Geograficos!$A$24</f>
        <v>Sala de Fontes</v>
      </c>
      <c r="C60" s="84" t="str">
        <f>Def_SecSub!$B60</f>
        <v>Booster Dipoles (Rack Group 1)</v>
      </c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5.75" customHeight="1">
      <c r="A61" s="57" t="str">
        <f>Def_SecSub!$A61</f>
        <v>PA-RaPSF05</v>
      </c>
      <c r="B61" s="57" t="str">
        <f>Def_Locais_Geograficos!$A$24</f>
        <v>Sala de Fontes</v>
      </c>
      <c r="C61" s="84" t="str">
        <f>Def_SecSub!$B61</f>
        <v>Booster Dipoles (Rack Group 2)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5.75" customHeight="1">
      <c r="A62" s="57" t="str">
        <f>Def_SecSub!$A62</f>
        <v>RA-RaMO</v>
      </c>
      <c r="B62" s="57" t="str">
        <f>Def_Locais_Geograficos!$A$25</f>
        <v>Sala de RF</v>
      </c>
      <c r="C62" s="84" t="str">
        <f>Def_SecSub!$B62</f>
        <v/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5.75" customHeight="1">
      <c r="A63" s="57" t="str">
        <f>Def_SecSub!$A63</f>
        <v>RA-RaSIA01</v>
      </c>
      <c r="B63" s="57" t="str">
        <f>Def_Locais_Geograficos!$A$25</f>
        <v>Sala de RF</v>
      </c>
      <c r="C63" s="84" t="str">
        <f>Def_SecSub!$B63</f>
        <v/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5.75" customHeight="1">
      <c r="A64" s="57" t="str">
        <f>Def_SecSub!$A64</f>
        <v>RA-RaSIA02</v>
      </c>
      <c r="B64" s="57" t="str">
        <f>Def_Locais_Geograficos!$A$25</f>
        <v>Sala de RF</v>
      </c>
      <c r="C64" s="84" t="str">
        <f>Def_SecSub!$B64</f>
        <v/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5.75" customHeight="1">
      <c r="A65" s="57" t="str">
        <f>Def_SecSub!$A65</f>
        <v>RA-RaSIB01</v>
      </c>
      <c r="B65" s="57" t="str">
        <f>Def_Locais_Geograficos!$A$25</f>
        <v>Sala de RF</v>
      </c>
      <c r="C65" s="84" t="str">
        <f>Def_SecSub!$B65</f>
        <v/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5.75" customHeight="1">
      <c r="A66" s="57" t="str">
        <f>Def_SecSub!$A66</f>
        <v>RA-RaSIB02</v>
      </c>
      <c r="B66" s="57" t="str">
        <f>Def_Locais_Geograficos!$A$25</f>
        <v>Sala de RF</v>
      </c>
      <c r="C66" s="84" t="str">
        <f>Def_SecSub!$B66</f>
        <v/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5.75" customHeight="1">
      <c r="A67" s="57" t="str">
        <f>Def_SecSub!$A67</f>
        <v>RA-RaBO01</v>
      </c>
      <c r="B67" s="57" t="str">
        <f>Def_Locais_Geograficos!$A$25</f>
        <v>Sala de RF</v>
      </c>
      <c r="C67" s="84" t="str">
        <f>Def_SecSub!$B67</f>
        <v/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5.75" customHeight="1">
      <c r="A68" s="57" t="str">
        <f>Def_SecSub!$A68</f>
        <v>RA-RaBO02</v>
      </c>
      <c r="B68" s="57" t="str">
        <f>Def_Locais_Geograficos!$A$25</f>
        <v>Sala de RF</v>
      </c>
      <c r="C68" s="84" t="str">
        <f>Def_SecSub!$B68</f>
        <v/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5.75" customHeight="1">
      <c r="A69" s="57" t="str">
        <f>Def_SecSub!$A69</f>
        <v>LI-IET01RACK1</v>
      </c>
      <c r="B69" s="57" t="str">
        <f>Def_Locais_Geograficos!$A$28</f>
        <v>Túnel (LINAC)</v>
      </c>
      <c r="C69" s="84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5.75" customHeight="1">
      <c r="A70" s="57" t="str">
        <f>Def_SecSub!$A70</f>
        <v>LA-BIH01RACK1</v>
      </c>
      <c r="B70" s="57" t="str">
        <f>Def_Locais_Geograficos!$A$26</f>
        <v>Sala Racks do LINAC</v>
      </c>
      <c r="C70" s="84" t="str">
        <f>Def_SecSub!$B70</f>
        <v/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5.75" customHeight="1">
      <c r="A71" s="57" t="str">
        <f>Def_SecSub!$A71</f>
        <v>LA-BIH01RACK2</v>
      </c>
      <c r="B71" s="57" t="str">
        <f>Def_Locais_Geograficos!$A$26</f>
        <v>Sala Racks do LINAC</v>
      </c>
      <c r="C71" s="84" t="str">
        <f>Def_SecSub!$B71</f>
        <v/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5.75" customHeight="1">
      <c r="A72" s="57" t="str">
        <f>Def_SecSub!$A72</f>
        <v>LA-RFH01RACK1</v>
      </c>
      <c r="B72" s="57" t="str">
        <f>Def_Locais_Geograficos!$A$26</f>
        <v>Sala Racks do LINAC</v>
      </c>
      <c r="C72" s="84" t="str">
        <f>Def_SecSub!$B72</f>
        <v/>
      </c>
      <c r="D72" s="36"/>
      <c r="E72" s="36"/>
      <c r="F72" s="36"/>
      <c r="G72" s="36"/>
      <c r="H72" s="36"/>
      <c r="I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5.75" customHeight="1">
      <c r="A73" s="57" t="str">
        <f>Def_SecSub!$A73</f>
        <v>LA-RFH01RACK2</v>
      </c>
      <c r="B73" s="57" t="str">
        <f>Def_Locais_Geograficos!$A$26</f>
        <v>Sala Racks do LINAC</v>
      </c>
      <c r="C73" s="84" t="str">
        <f>Def_SecSub!$B73</f>
        <v/>
      </c>
      <c r="D73" s="36"/>
      <c r="E73" s="36"/>
      <c r="F73" s="36"/>
      <c r="G73" s="36"/>
      <c r="H73" s="36"/>
      <c r="I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5.75" customHeight="1">
      <c r="A74" s="57" t="str">
        <f>Def_SecSub!$A74</f>
        <v>LA-MDH01RACK1</v>
      </c>
      <c r="B74" s="57" t="str">
        <f>Def_Locais_Geograficos!$A$26</f>
        <v>Sala Racks do LINAC</v>
      </c>
      <c r="C74" s="84" t="str">
        <f>Def_SecSub!$B74</f>
        <v/>
      </c>
      <c r="D74" s="36"/>
      <c r="E74" s="36"/>
      <c r="F74" s="36"/>
      <c r="G74" s="36"/>
      <c r="H74" s="36"/>
      <c r="I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5.75" customHeight="1">
      <c r="A75" s="57" t="str">
        <f>Def_SecSub!$A75</f>
        <v>LA-MDH01RACK2</v>
      </c>
      <c r="B75" s="57" t="str">
        <f>Def_Locais_Geograficos!$A$26</f>
        <v>Sala Racks do LINAC</v>
      </c>
      <c r="C75" s="84" t="str">
        <f>Def_SecSub!$B75</f>
        <v/>
      </c>
      <c r="D75" s="36"/>
      <c r="E75" s="36"/>
      <c r="F75" s="36"/>
      <c r="G75" s="36"/>
      <c r="H75" s="36"/>
      <c r="I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5.75" customHeight="1">
      <c r="A76" s="57" t="str">
        <f>Def_SecSub!$A76</f>
        <v>IA-01RaInj01</v>
      </c>
      <c r="B76" s="57" t="str">
        <f>Def_Locais_Geograficos!$A$3</f>
        <v>Sala Racks 1</v>
      </c>
      <c r="C76" s="84" t="str">
        <f>Def_SecSub!$B76</f>
        <v/>
      </c>
      <c r="D76" s="36"/>
      <c r="E76" s="36"/>
      <c r="F76" s="36"/>
      <c r="G76" s="36"/>
      <c r="H76" s="36"/>
      <c r="I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5.75" customHeight="1">
      <c r="A77" s="57" t="str">
        <f>Def_SecSub!$A77</f>
        <v>IA-20RaInj02</v>
      </c>
      <c r="B77" s="57" t="str">
        <f>Def_Locais_Geograficos!$A$22</f>
        <v>Sala Racks 19&amp;20</v>
      </c>
      <c r="C77" s="84" t="str">
        <f>Def_SecSub!$B77</f>
        <v/>
      </c>
      <c r="D77" s="36"/>
      <c r="E77" s="36"/>
      <c r="F77" s="36"/>
      <c r="G77" s="36"/>
      <c r="H77" s="36"/>
      <c r="I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5.75" customHeight="1">
      <c r="A78" s="57" t="str">
        <f>Def_SecSub!$A78</f>
        <v>IA-20RaInj03</v>
      </c>
      <c r="B78" s="57" t="str">
        <f>Def_Locais_Geograficos!$A$22</f>
        <v>Sala Racks 19&amp;20</v>
      </c>
      <c r="C78" s="84" t="str">
        <f>Def_SecSub!$B78</f>
        <v/>
      </c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5.75" customHeight="1">
      <c r="A79" s="57" t="str">
        <f>Def_SecSub!$A79</f>
        <v>IA-01RaInj04</v>
      </c>
      <c r="B79" s="57" t="str">
        <f>Def_Locais_Geograficos!$A$3</f>
        <v>Sala Racks 1</v>
      </c>
      <c r="C79" s="84" t="str">
        <f>Def_SecSub!$B79</f>
        <v/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A80" s="57" t="str">
        <f>Def_SecSub!$A80</f>
        <v>IA-01RaInj05</v>
      </c>
      <c r="B80" s="57" t="str">
        <f>Def_Locais_Geograficos!$A$3</f>
        <v>Sala Racks 1</v>
      </c>
      <c r="C80" s="84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A81" s="57" t="str">
        <f>Def_SecSub!$A81</f>
        <v>"Rack" Streak Camera</v>
      </c>
      <c r="B81" s="57" t="str">
        <f>Def_Locais_Geograficos!$A$27</f>
        <v>Streak Camera</v>
      </c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A82" s="57" t="str">
        <f>Def_SecSub!$A82</f>
        <v>"Local na linha de luz" Streak Camera</v>
      </c>
      <c r="B82" s="57" t="str">
        <f>Def_Locais_Geograficos!$A$27</f>
        <v>Streak Camera</v>
      </c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A83" s="57"/>
      <c r="B83" s="57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A84" s="57"/>
      <c r="B84" s="57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A85" s="57"/>
      <c r="B85" s="57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A86" s="57"/>
      <c r="B86" s="57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A87" s="57"/>
      <c r="B87" s="57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A88" s="57"/>
      <c r="B88" s="57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A89" s="57"/>
      <c r="B89" s="57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A90" s="57"/>
      <c r="B90" s="57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A91" s="57" t="str">
        <f>Def_SecSub!$A91</f>
        <v>AS-Glob</v>
      </c>
      <c r="B91" s="57" t="str">
        <f>Def_Locais_Geograficos!$A$34</f>
        <v>(Abstrato / Não físico)</v>
      </c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A92" s="57" t="str">
        <f>Def_SecSub!$A92</f>
        <v>SI-Glob</v>
      </c>
      <c r="B92" s="57" t="str">
        <f>Def_Locais_Geograficos!$A$34</f>
        <v>(Abstrato / Não físico)</v>
      </c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A93" s="57" t="str">
        <f>Def_SecSub!$A93</f>
        <v>BO-Glob</v>
      </c>
      <c r="B93" s="57" t="str">
        <f>Def_Locais_Geograficos!$A$34</f>
        <v>(Abstrato / Não físico)</v>
      </c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A94" s="57" t="str">
        <f>Def_SecSub!$A94</f>
        <v>LI-Glob</v>
      </c>
      <c r="B94" s="57" t="str">
        <f>Def_Locais_Geograficos!$A$34</f>
        <v>(Abstrato / Não físico)</v>
      </c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A95" s="57" t="str">
        <f>Def_SecSub!$A95</f>
        <v>TS-Glob</v>
      </c>
      <c r="B95" s="57" t="str">
        <f>Def_Locais_Geograficos!$A$34</f>
        <v>(Abstrato / Não físico)</v>
      </c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A96" s="57" t="str">
        <f>Def_SecSub!$A96</f>
        <v>TB-Glob</v>
      </c>
      <c r="B96" s="57" t="str">
        <f>Def_Locais_Geograficos!$A$34</f>
        <v>(Abstrato / Não físico)</v>
      </c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A97" s="86" t="s">
        <v>100</v>
      </c>
      <c r="B97" s="57" t="str">
        <f>Def_Locais_Geograficos!$A$34</f>
        <v>(Abstrato / Não físico)</v>
      </c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A98" s="57" t="str">
        <f>Def_SecSub!$A98</f>
        <v/>
      </c>
      <c r="B98" s="57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A99" s="57" t="str">
        <f>Def_SecSub!$A99</f>
        <v/>
      </c>
      <c r="B99" s="57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A100" s="57" t="str">
        <f>Def_SecSub!$A100</f>
        <v/>
      </c>
      <c r="B100" s="57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A101" s="57" t="str">
        <f>Def_SecSub!$A101</f>
        <v/>
      </c>
      <c r="B101" s="57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A102" s="57" t="str">
        <f>Def_SecSub!$A102</f>
        <v/>
      </c>
      <c r="B102" s="57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A103" s="57" t="str">
        <f>Def_SecSub!$A103</f>
        <v/>
      </c>
      <c r="B103" s="57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A104" s="57" t="str">
        <f>Def_SecSub!$A104</f>
        <v>LA-RF</v>
      </c>
      <c r="B104" s="57" t="str">
        <f>Def_Locais_Geograficos!$A$26</f>
        <v>Sala Racks do LINAC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A105" s="57" t="str">
        <f>Def_SecSub!$A105</f>
        <v>LA-BI</v>
      </c>
      <c r="B105" s="57" t="str">
        <f>Def_Locais_Geograficos!$A$26</f>
        <v>Sala Racks do LINAC</v>
      </c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A106" s="57" t="str">
        <f>Def_SecSub!$A106</f>
        <v>LA-MD</v>
      </c>
      <c r="B106" s="57" t="str">
        <f>Def_Locais_Geograficos!$A$26</f>
        <v>Sala Racks do LINAC</v>
      </c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A107" s="57" t="str">
        <f>Def_SecSub!$A107</f>
        <v/>
      </c>
      <c r="B107" s="57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A108" s="57" t="str">
        <f>Def_SecSub!$A108</f>
        <v/>
      </c>
      <c r="B108" s="57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A109" s="57" t="str">
        <f>Def_SecSub!$A109</f>
        <v/>
      </c>
      <c r="B109" s="57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A110" s="57" t="str">
        <f>Def_SecSub!$A110</f>
        <v/>
      </c>
      <c r="B110" s="57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A111" s="57" t="str">
        <f>Def_SecSub!$A111</f>
        <v/>
      </c>
      <c r="B111" s="57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A112" s="57" t="str">
        <f>Def_SecSub!$A112</f>
        <v/>
      </c>
      <c r="B112" s="57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A113" s="57" t="str">
        <f>Def_SecSub!$A113</f>
        <v/>
      </c>
      <c r="B113" s="57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A114" s="57" t="str">
        <f>Def_SecSub!$A114</f>
        <v/>
      </c>
      <c r="B114" s="57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A115" s="57" t="str">
        <f>Def_SecSub!$A115</f>
        <v/>
      </c>
      <c r="B115" s="57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A116" s="57" t="str">
        <f>Def_SecSub!$A116</f>
        <v/>
      </c>
      <c r="B116" s="57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A117" s="57" t="str">
        <f>Def_SecSub!$A117</f>
        <v/>
      </c>
      <c r="B117" s="57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A118" s="57" t="str">
        <f>Def_SecSub!$A118</f>
        <v/>
      </c>
      <c r="B118" s="57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A119" s="57" t="str">
        <f>Def_SecSub!$A119</f>
        <v/>
      </c>
      <c r="B119" s="57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A120" s="57" t="str">
        <f>Def_SecSub!$A120</f>
        <v/>
      </c>
      <c r="B120" s="57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A121" s="57" t="str">
        <f>Def_SecSub!$A121</f>
        <v/>
      </c>
      <c r="B121" s="57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A122" s="57" t="str">
        <f>Def_SecSub!$A122</f>
        <v/>
      </c>
      <c r="B122" s="57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A123" s="57" t="str">
        <f>Def_SecSub!$A123</f>
        <v/>
      </c>
      <c r="B123" s="57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A124" s="57" t="str">
        <f>Def_SecSub!$A124</f>
        <v/>
      </c>
      <c r="B124" s="57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A125" s="57" t="str">
        <f>Def_SecSub!$A125</f>
        <v/>
      </c>
      <c r="B125" s="57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57" t="str">
        <f>Def_SecSub!$A126</f>
        <v/>
      </c>
      <c r="B126" s="57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57" t="str">
        <f>Def_SecSub!$A127</f>
        <v/>
      </c>
      <c r="B127" s="57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57" t="str">
        <f>Def_SecSub!$A128</f>
        <v/>
      </c>
      <c r="B128" s="57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57" t="str">
        <f>Def_SecSub!$A129</f>
        <v/>
      </c>
      <c r="B129" s="57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57" t="str">
        <f>Def_SecSub!$A130</f>
        <v/>
      </c>
      <c r="B130" s="57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57" t="str">
        <f>Def_SecSub!$A131</f>
        <v/>
      </c>
      <c r="B131" s="57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57" t="str">
        <f>Def_SecSub!$A132</f>
        <v/>
      </c>
      <c r="B132" s="57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57" t="str">
        <f>Def_SecSub!$A133</f>
        <v/>
      </c>
      <c r="B133" s="57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57" t="str">
        <f>Def_SecSub!$A134</f>
        <v/>
      </c>
      <c r="B134" s="57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57" t="str">
        <f>Def_SecSub!$A135</f>
        <v/>
      </c>
      <c r="B135" s="57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57" t="str">
        <f>Def_SecSub!$A136</f>
        <v/>
      </c>
      <c r="B136" s="57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57" t="str">
        <f>Def_SecSub!$A137</f>
        <v/>
      </c>
      <c r="B137" s="57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57" t="str">
        <f>Def_SecSub!$A138</f>
        <v/>
      </c>
      <c r="B138" s="57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57" t="str">
        <f>Def_SecSub!$A139</f>
        <v/>
      </c>
      <c r="B139" s="57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57" t="str">
        <f>Def_SecSub!$A140</f>
        <v/>
      </c>
      <c r="B140" s="57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57" t="str">
        <f>Def_SecSub!$A141</f>
        <v/>
      </c>
      <c r="B141" s="57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57" t="str">
        <f>Def_SecSub!$A142</f>
        <v/>
      </c>
      <c r="B142" s="57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57" t="str">
        <f>Def_SecSub!$A143</f>
        <v/>
      </c>
      <c r="B143" s="57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57" t="str">
        <f>Def_SecSub!$A144</f>
        <v/>
      </c>
      <c r="B144" s="57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57" t="str">
        <f>Def_SecSub!$A145</f>
        <v/>
      </c>
      <c r="B145" s="57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57" t="str">
        <f>Def_SecSub!$A146</f>
        <v/>
      </c>
      <c r="B146" s="57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57" t="str">
        <f>Def_SecSub!$A147</f>
        <v/>
      </c>
      <c r="B147" s="57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57" t="str">
        <f>Def_SecSub!$A148</f>
        <v/>
      </c>
      <c r="B148" s="57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57" t="str">
        <f>Def_SecSub!$A149</f>
        <v/>
      </c>
      <c r="B149" s="57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57" t="str">
        <f>Def_SecSub!$A150</f>
        <v/>
      </c>
      <c r="B150" s="57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57" t="str">
        <f>Def_SecSub!$A151</f>
        <v/>
      </c>
      <c r="B151" s="57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57" t="str">
        <f>Def_SecSub!$A152</f>
        <v/>
      </c>
      <c r="B152" s="57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57" t="str">
        <f>Def_SecSub!$A153</f>
        <v/>
      </c>
      <c r="B153" s="57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57" t="str">
        <f>Def_SecSub!$A154</f>
        <v/>
      </c>
      <c r="B154" s="57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57" t="str">
        <f>Def_SecSub!$A155</f>
        <v/>
      </c>
      <c r="B155" s="57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57" t="str">
        <f>Def_SecSub!$A156</f>
        <v/>
      </c>
      <c r="B156" s="57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57" t="str">
        <f>Def_SecSub!$A157</f>
        <v/>
      </c>
      <c r="B157" s="57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57" t="str">
        <f>Def_SecSub!$A158</f>
        <v/>
      </c>
      <c r="B158" s="57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57" t="str">
        <f>Def_SecSub!$A159</f>
        <v/>
      </c>
      <c r="B159" s="57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57" t="str">
        <f>Def_SecSub!$A160</f>
        <v/>
      </c>
      <c r="B160" s="57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57" t="str">
        <f>Def_SecSub!$A161</f>
        <v/>
      </c>
      <c r="B161" s="57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57" t="str">
        <f>Def_SecSub!$A162</f>
        <v/>
      </c>
      <c r="B162" s="57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57" t="str">
        <f>Def_SecSub!$A163</f>
        <v/>
      </c>
      <c r="B163" s="57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57" t="str">
        <f>Def_SecSub!$A164</f>
        <v/>
      </c>
      <c r="B164" s="57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57" t="str">
        <f>Def_SecSub!$A165</f>
        <v/>
      </c>
      <c r="B165" s="57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57" t="str">
        <f>Def_SecSub!$A166</f>
        <v/>
      </c>
      <c r="B166" s="57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57" t="str">
        <f>Def_SecSub!$A167</f>
        <v/>
      </c>
      <c r="B167" s="57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57" t="str">
        <f>Def_SecSub!$A168</f>
        <v/>
      </c>
      <c r="B168" s="57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57" t="str">
        <f>Def_SecSub!$A169</f>
        <v/>
      </c>
      <c r="B169" s="57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57" t="str">
        <f>Def_SecSub!$A170</f>
        <v/>
      </c>
      <c r="B170" s="57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57" t="str">
        <f>Def_SecSub!$A171</f>
        <v/>
      </c>
      <c r="B171" s="57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57" t="str">
        <f>Def_SecSub!$A172</f>
        <v/>
      </c>
      <c r="B172" s="57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57" t="str">
        <f>Def_SecSub!$A173</f>
        <v/>
      </c>
      <c r="B173" s="57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57" t="str">
        <f>Def_SecSub!$A174</f>
        <v/>
      </c>
      <c r="B174" s="57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57" t="str">
        <f>Def_SecSub!$A175</f>
        <v/>
      </c>
      <c r="B175" s="57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57" t="str">
        <f>Def_SecSub!$A176</f>
        <v/>
      </c>
      <c r="B176" s="57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57" t="str">
        <f>Def_SecSub!$A177</f>
        <v/>
      </c>
      <c r="B177" s="57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57" t="str">
        <f>Def_SecSub!$A178</f>
        <v/>
      </c>
      <c r="B178" s="57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57" t="str">
        <f>Def_SecSub!$A179</f>
        <v/>
      </c>
      <c r="B179" s="57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57" t="str">
        <f>Def_SecSub!$A180</f>
        <v/>
      </c>
      <c r="B180" s="57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57" t="str">
        <f>Def_SecSub!$A181</f>
        <v/>
      </c>
      <c r="B181" s="57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57" t="str">
        <f>Def_SecSub!$A182</f>
        <v/>
      </c>
      <c r="B182" s="57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57" t="str">
        <f>Def_SecSub!$A183</f>
        <v/>
      </c>
      <c r="B183" s="57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57" t="str">
        <f>Def_SecSub!$A184</f>
        <v/>
      </c>
      <c r="B184" s="57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57" t="str">
        <f>Def_SecSub!$A185</f>
        <v/>
      </c>
      <c r="B185" s="57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57" t="str">
        <f>Def_SecSub!$A186</f>
        <v/>
      </c>
      <c r="B186" s="57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57" t="str">
        <f>Def_SecSub!$A187</f>
        <v/>
      </c>
      <c r="B187" s="57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57" t="str">
        <f>Def_SecSub!$A188</f>
        <v/>
      </c>
      <c r="B188" s="57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57" t="str">
        <f>Def_SecSub!$A189</f>
        <v/>
      </c>
      <c r="B189" s="57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57" t="str">
        <f>Def_SecSub!$A190</f>
        <v/>
      </c>
      <c r="B190" s="57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57" t="str">
        <f>Def_SecSub!$A191</f>
        <v/>
      </c>
      <c r="B191" s="57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57" t="str">
        <f>Def_SecSub!$A192</f>
        <v/>
      </c>
      <c r="B192" s="57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57" t="str">
        <f>Def_SecSub!$A193</f>
        <v/>
      </c>
      <c r="B193" s="57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57" t="str">
        <f>Def_SecSub!$A194</f>
        <v/>
      </c>
      <c r="B194" s="57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57" t="str">
        <f>Def_SecSub!$A195</f>
        <v/>
      </c>
      <c r="B195" s="57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57" t="str">
        <f>Def_SecSub!$A196</f>
        <v/>
      </c>
      <c r="B196" s="57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57" t="str">
        <f>Def_SecSub!$A197</f>
        <v/>
      </c>
      <c r="B197" s="57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57" t="str">
        <f>Def_SecSub!$A198</f>
        <v/>
      </c>
      <c r="B198" s="57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57" t="str">
        <f>Def_SecSub!$A199</f>
        <v/>
      </c>
      <c r="B199" s="57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57" t="str">
        <f>Def_SecSub!$A200</f>
        <v/>
      </c>
      <c r="B200" s="57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57" t="str">
        <f>Def_SecSub!$A201</f>
        <v>LI-01</v>
      </c>
      <c r="B201" s="57" t="str">
        <f>Def_Locais_Geograficos!$A$28</f>
        <v>Túnel (LINAC)</v>
      </c>
      <c r="C201" s="84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57" t="str">
        <f>Def_SecSub!$A202</f>
        <v>LI-02</v>
      </c>
      <c r="B202" s="57" t="str">
        <f>Def_Locais_Geograficos!$A$28</f>
        <v>Túnel (LINAC)</v>
      </c>
      <c r="C202" s="84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57" t="str">
        <f>Def_SecSub!$A203</f>
        <v>LI-03</v>
      </c>
      <c r="B203" s="57" t="str">
        <f>Def_Locais_Geograficos!$A$28</f>
        <v>Túnel (LINAC)</v>
      </c>
      <c r="C203" s="84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57" t="str">
        <f>Def_SecSub!$A204</f>
        <v>TB-01</v>
      </c>
      <c r="B204" s="57" t="str">
        <f>Def_Locais_Geograficos!$A$29</f>
        <v>Túnel (LTB)</v>
      </c>
      <c r="C204" s="84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57" t="str">
        <f>Def_SecSub!$A205</f>
        <v>TB-02</v>
      </c>
      <c r="B205" s="57" t="str">
        <f>Def_Locais_Geograficos!$A$29</f>
        <v>Túnel (LTB)</v>
      </c>
      <c r="C205" s="84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57" t="str">
        <f>Def_SecSub!$A206</f>
        <v>TB-03</v>
      </c>
      <c r="B206" s="57" t="str">
        <f>Def_Locais_Geograficos!$A$29</f>
        <v>Túnel (LTB)</v>
      </c>
      <c r="C206" s="84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57" t="str">
        <f>Def_SecSub!$A207</f>
        <v>TB-04</v>
      </c>
      <c r="B207" s="57" t="str">
        <f>Def_Locais_Geograficos!$A$29</f>
        <v>Túnel (LTB)</v>
      </c>
      <c r="C207" s="84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57" t="str">
        <f>Def_SecSub!$A208</f>
        <v>TS-01</v>
      </c>
      <c r="B208" s="57" t="str">
        <f>Def_Locais_Geograficos!$A$30</f>
        <v>Túnel (BTS)</v>
      </c>
      <c r="C208" s="84" t="str">
        <f>Def_SecSub!$B88</f>
        <v/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57" t="str">
        <f>Def_SecSub!$A209</f>
        <v>TS-02</v>
      </c>
      <c r="B209" s="57" t="str">
        <f>Def_Locais_Geograficos!$A$30</f>
        <v>Túnel (BTS)</v>
      </c>
      <c r="C209" s="84" t="str">
        <f>Def_SecSub!$B89</f>
        <v/>
      </c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57" t="str">
        <f>Def_SecSub!$A210</f>
        <v>TS-03</v>
      </c>
      <c r="B210" s="57" t="str">
        <f>Def_Locais_Geograficos!$A$30</f>
        <v>Túnel (BTS)</v>
      </c>
      <c r="C210" s="84" t="str">
        <f>Def_SecSub!$B90</f>
        <v/>
      </c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57" t="str">
        <f>Def_SecSub!$A211</f>
        <v>TS-04</v>
      </c>
      <c r="B211" s="57" t="str">
        <f>Def_Locais_Geograficos!$A$30</f>
        <v>Túnel (BTS)</v>
      </c>
      <c r="C211" s="84" t="str">
        <f>Def_SecSub!$B91</f>
        <v/>
      </c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57" t="str">
        <f>Def_SecSub!$A212</f>
        <v>BO-01D</v>
      </c>
      <c r="B212" s="57" t="str">
        <f>Def_Locais_Geograficos!$A$31</f>
        <v>Túnel (Booster)</v>
      </c>
      <c r="C212" s="84" t="str">
        <f>Def_SecSub!$B92</f>
        <v/>
      </c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57" t="str">
        <f>Def_SecSub!$A213</f>
        <v>BO-02D</v>
      </c>
      <c r="B213" s="57" t="str">
        <f>Def_Locais_Geograficos!$A$31</f>
        <v>Túnel (Booster)</v>
      </c>
      <c r="C213" s="84" t="str">
        <f>Def_SecSub!$B93</f>
        <v/>
      </c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57" t="str">
        <f>Def_SecSub!$A214</f>
        <v>BO-03D</v>
      </c>
      <c r="B214" s="57" t="str">
        <f>Def_Locais_Geograficos!$A$31</f>
        <v>Túnel (Booster)</v>
      </c>
      <c r="C214" s="84" t="str">
        <f>Def_SecSub!$B94</f>
        <v/>
      </c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57" t="str">
        <f>Def_SecSub!$A215</f>
        <v>BO-04D</v>
      </c>
      <c r="B215" s="57" t="str">
        <f>Def_Locais_Geograficos!$A$31</f>
        <v>Túnel (Booster)</v>
      </c>
      <c r="C215" s="84" t="str">
        <f>Def_SecSub!$B95</f>
        <v/>
      </c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57" t="str">
        <f>Def_SecSub!$A216</f>
        <v>BO-05D</v>
      </c>
      <c r="B216" s="57" t="str">
        <f>Def_Locais_Geograficos!$A$31</f>
        <v>Túnel (Booster)</v>
      </c>
      <c r="C216" s="84" t="str">
        <f>Def_SecSub!$B96</f>
        <v/>
      </c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57" t="str">
        <f>Def_SecSub!$A217</f>
        <v>BO-06D</v>
      </c>
      <c r="B217" s="57" t="str">
        <f>Def_Locais_Geograficos!$A$31</f>
        <v>Túnel (Booster)</v>
      </c>
      <c r="C217" s="84" t="str">
        <f>Def_SecSub!$B97</f>
        <v/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57" t="str">
        <f>Def_SecSub!$A218</f>
        <v>BO-07D</v>
      </c>
      <c r="B218" s="57" t="str">
        <f>Def_Locais_Geograficos!$A$31</f>
        <v>Túnel (Booster)</v>
      </c>
      <c r="C218" s="84" t="str">
        <f>Def_SecSub!$B98</f>
        <v/>
      </c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57" t="str">
        <f>Def_SecSub!$A219</f>
        <v>BO-08D</v>
      </c>
      <c r="B219" s="57" t="str">
        <f>Def_Locais_Geograficos!$A$31</f>
        <v>Túnel (Booster)</v>
      </c>
      <c r="C219" s="84" t="str">
        <f>Def_SecSub!$B99</f>
        <v/>
      </c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57" t="str">
        <f>Def_SecSub!$A220</f>
        <v>BO-09D</v>
      </c>
      <c r="B220" s="57" t="str">
        <f>Def_Locais_Geograficos!$A$31</f>
        <v>Túnel (Booster)</v>
      </c>
      <c r="C220" s="84" t="str">
        <f>Def_SecSub!$B100</f>
        <v/>
      </c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57" t="str">
        <f>Def_SecSub!$A221</f>
        <v>BO-10D</v>
      </c>
      <c r="B221" s="57" t="str">
        <f>Def_Locais_Geograficos!$A$31</f>
        <v>Túnel (Booster)</v>
      </c>
      <c r="C221" s="84" t="str">
        <f>Def_SecSub!$B101</f>
        <v/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57" t="str">
        <f>Def_SecSub!$A222</f>
        <v>BO-11D</v>
      </c>
      <c r="B222" s="57" t="str">
        <f>Def_Locais_Geograficos!$A$31</f>
        <v>Túnel (Booster)</v>
      </c>
      <c r="C222" s="84" t="str">
        <f>Def_SecSub!$B102</f>
        <v/>
      </c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57" t="str">
        <f>Def_SecSub!$A223</f>
        <v>BO-12D</v>
      </c>
      <c r="B223" s="57" t="str">
        <f>Def_Locais_Geograficos!$A$31</f>
        <v>Túnel (Booster)</v>
      </c>
      <c r="C223" s="84" t="str">
        <f>Def_SecSub!$B103</f>
        <v/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57" t="str">
        <f>Def_SecSub!$A224</f>
        <v>BO-13D</v>
      </c>
      <c r="B224" s="57" t="str">
        <f>Def_Locais_Geograficos!$A$31</f>
        <v>Túnel (Booster)</v>
      </c>
      <c r="C224" s="84" t="str">
        <f>Def_SecSub!$B104</f>
        <v/>
      </c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57" t="str">
        <f>Def_SecSub!$A225</f>
        <v>BO-14D</v>
      </c>
      <c r="B225" s="57" t="str">
        <f>Def_Locais_Geograficos!$A$31</f>
        <v>Túnel (Booster)</v>
      </c>
      <c r="C225" s="84" t="str">
        <f>Def_SecSub!$B105</f>
        <v/>
      </c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57" t="str">
        <f>Def_SecSub!$A226</f>
        <v>BO-15D</v>
      </c>
      <c r="B226" s="57" t="str">
        <f>Def_Locais_Geograficos!$A$31</f>
        <v>Túnel (Booster)</v>
      </c>
      <c r="C226" s="84" t="str">
        <f>Def_SecSub!$B106</f>
        <v/>
      </c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57" t="str">
        <f>Def_SecSub!$A227</f>
        <v>BO-16D</v>
      </c>
      <c r="B227" s="57" t="str">
        <f>Def_Locais_Geograficos!$A$31</f>
        <v>Túnel (Booster)</v>
      </c>
      <c r="C227" s="84" t="str">
        <f>Def_SecSub!$B107</f>
        <v/>
      </c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57" t="str">
        <f>Def_SecSub!$A228</f>
        <v>BO-17D</v>
      </c>
      <c r="B228" s="57" t="str">
        <f>Def_Locais_Geograficos!$A$31</f>
        <v>Túnel (Booster)</v>
      </c>
      <c r="C228" s="84" t="str">
        <f>Def_SecSub!$B108</f>
        <v/>
      </c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57" t="str">
        <f>Def_SecSub!$A229</f>
        <v>BO-18D</v>
      </c>
      <c r="B229" s="57" t="str">
        <f>Def_Locais_Geograficos!$A$31</f>
        <v>Túnel (Booster)</v>
      </c>
      <c r="C229" s="84" t="str">
        <f>Def_SecSub!$B109</f>
        <v/>
      </c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57" t="str">
        <f>Def_SecSub!$A230</f>
        <v>BO-19D</v>
      </c>
      <c r="B230" s="57" t="str">
        <f>Def_Locais_Geograficos!$A$31</f>
        <v>Túnel (Booster)</v>
      </c>
      <c r="C230" s="84" t="str">
        <f>Def_SecSub!$B110</f>
        <v/>
      </c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57" t="str">
        <f>Def_SecSub!$A231</f>
        <v>BO-20D</v>
      </c>
      <c r="B231" s="57" t="str">
        <f>Def_Locais_Geograficos!$A$31</f>
        <v>Túnel (Booster)</v>
      </c>
      <c r="C231" s="84" t="str">
        <f>Def_SecSub!$B111</f>
        <v/>
      </c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57" t="str">
        <f>Def_SecSub!$A232</f>
        <v>BO-21D</v>
      </c>
      <c r="B232" s="57" t="str">
        <f>Def_Locais_Geograficos!$A$31</f>
        <v>Túnel (Booster)</v>
      </c>
      <c r="C232" s="84" t="str">
        <f>Def_SecSub!$B112</f>
        <v/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57" t="str">
        <f>Def_SecSub!$A233</f>
        <v>BO-22D</v>
      </c>
      <c r="B233" s="57" t="str">
        <f>Def_Locais_Geograficos!$A$31</f>
        <v>Túnel (Booster)</v>
      </c>
      <c r="C233" s="84" t="str">
        <f>Def_SecSub!$B113</f>
        <v/>
      </c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57" t="str">
        <f>Def_SecSub!$A234</f>
        <v>BO-23D</v>
      </c>
      <c r="B234" s="57" t="str">
        <f>Def_Locais_Geograficos!$A$31</f>
        <v>Túnel (Booster)</v>
      </c>
      <c r="C234" s="84" t="str">
        <f>Def_SecSub!$B114</f>
        <v/>
      </c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57" t="str">
        <f>Def_SecSub!$A235</f>
        <v>BO-24D</v>
      </c>
      <c r="B235" s="57" t="str">
        <f>Def_Locais_Geograficos!$A$31</f>
        <v>Túnel (Booster)</v>
      </c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57" t="str">
        <f>Def_SecSub!$A236</f>
        <v>BO-25D</v>
      </c>
      <c r="B236" s="57" t="str">
        <f>Def_Locais_Geograficos!$A$31</f>
        <v>Túnel (Booster)</v>
      </c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57" t="str">
        <f>Def_SecSub!$A237</f>
        <v>BO-26D</v>
      </c>
      <c r="B237" s="57" t="str">
        <f>Def_Locais_Geograficos!$A$31</f>
        <v>Túnel (Booster)</v>
      </c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57" t="str">
        <f>Def_SecSub!$A238</f>
        <v>BO-27D</v>
      </c>
      <c r="B238" s="57" t="str">
        <f>Def_Locais_Geograficos!$A$31</f>
        <v>Túnel (Booster)</v>
      </c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57" t="str">
        <f>Def_SecSub!$A239</f>
        <v>BO-28D</v>
      </c>
      <c r="B239" s="57" t="str">
        <f>Def_Locais_Geograficos!$A$31</f>
        <v>Túnel (Booster)</v>
      </c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57" t="str">
        <f>Def_SecSub!$A240</f>
        <v>BO-29D</v>
      </c>
      <c r="B240" s="57" t="str">
        <f>Def_Locais_Geograficos!$A$31</f>
        <v>Túnel (Booster)</v>
      </c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57" t="str">
        <f>Def_SecSub!$A241</f>
        <v>BO-30D</v>
      </c>
      <c r="B241" s="57" t="str">
        <f>Def_Locais_Geograficos!$A$31</f>
        <v>Túnel (Booster)</v>
      </c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57" t="str">
        <f>Def_SecSub!$A242</f>
        <v>BO-31D</v>
      </c>
      <c r="B242" s="57" t="str">
        <f>Def_Locais_Geograficos!$A$31</f>
        <v>Túnel (Booster)</v>
      </c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57" t="str">
        <f>Def_SecSub!$A243</f>
        <v>BO-32D</v>
      </c>
      <c r="B243" s="57" t="str">
        <f>Def_Locais_Geograficos!$A$31</f>
        <v>Túnel (Booster)</v>
      </c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57" t="str">
        <f>Def_SecSub!$A244</f>
        <v>BO-33D</v>
      </c>
      <c r="B244" s="57" t="str">
        <f>Def_Locais_Geograficos!$A$31</f>
        <v>Túnel (Booster)</v>
      </c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57" t="str">
        <f>Def_SecSub!$A245</f>
        <v>BO-34D</v>
      </c>
      <c r="B245" s="57" t="str">
        <f>Def_Locais_Geograficos!$A$31</f>
        <v>Túnel (Booster)</v>
      </c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57" t="str">
        <f>Def_SecSub!$A246</f>
        <v>BO-35D</v>
      </c>
      <c r="B246" s="57" t="str">
        <f>Def_Locais_Geograficos!$A$31</f>
        <v>Túnel (Booster)</v>
      </c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57" t="str">
        <f>Def_SecSub!$A247</f>
        <v>BO-36D</v>
      </c>
      <c r="B247" s="57" t="str">
        <f>Def_Locais_Geograficos!$A$31</f>
        <v>Túnel (Booster)</v>
      </c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57" t="str">
        <f>Def_SecSub!$A248</f>
        <v>BO-37D</v>
      </c>
      <c r="B248" s="57" t="str">
        <f>Def_Locais_Geograficos!$A$31</f>
        <v>Túnel (Booster)</v>
      </c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57" t="str">
        <f>Def_SecSub!$A249</f>
        <v>BO-38D</v>
      </c>
      <c r="B249" s="57" t="str">
        <f>Def_Locais_Geograficos!$A$31</f>
        <v>Túnel (Booster)</v>
      </c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57" t="str">
        <f>Def_SecSub!$A250</f>
        <v>BO-39D</v>
      </c>
      <c r="B250" s="57" t="str">
        <f>Def_Locais_Geograficos!$A$31</f>
        <v>Túnel (Booster)</v>
      </c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57" t="str">
        <f>Def_SecSub!$A251</f>
        <v>BO-40D</v>
      </c>
      <c r="B251" s="57" t="str">
        <f>Def_Locais_Geograficos!$A$31</f>
        <v>Túnel (Booster)</v>
      </c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57" t="str">
        <f>Def_SecSub!$A252</f>
        <v>BO-41D</v>
      </c>
      <c r="B252" s="57" t="str">
        <f>Def_Locais_Geograficos!$A$31</f>
        <v>Túnel (Booster)</v>
      </c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57" t="str">
        <f>Def_SecSub!$A253</f>
        <v>BO-42D</v>
      </c>
      <c r="B253" s="57" t="str">
        <f>Def_Locais_Geograficos!$A$31</f>
        <v>Túnel (Booster)</v>
      </c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57" t="str">
        <f>Def_SecSub!$A254</f>
        <v>BO-43D</v>
      </c>
      <c r="B254" s="57" t="str">
        <f>Def_Locais_Geograficos!$A$31</f>
        <v>Túnel (Booster)</v>
      </c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57" t="str">
        <f>Def_SecSub!$A255</f>
        <v>BO-44D</v>
      </c>
      <c r="B255" s="57" t="str">
        <f>Def_Locais_Geograficos!$A$31</f>
        <v>Túnel (Booster)</v>
      </c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57" t="str">
        <f>Def_SecSub!$A256</f>
        <v>BO-45D</v>
      </c>
      <c r="B256" s="57" t="str">
        <f>Def_Locais_Geograficos!$A$31</f>
        <v>Túnel (Booster)</v>
      </c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57" t="str">
        <f>Def_SecSub!$A257</f>
        <v>BO-46D</v>
      </c>
      <c r="B257" s="57" t="str">
        <f>Def_Locais_Geograficos!$A$31</f>
        <v>Túnel (Booster)</v>
      </c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57" t="str">
        <f>Def_SecSub!$A258</f>
        <v>BO-47D</v>
      </c>
      <c r="B258" s="57" t="str">
        <f>Def_Locais_Geograficos!$A$31</f>
        <v>Túnel (Booster)</v>
      </c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57" t="str">
        <f>Def_SecSub!$A259</f>
        <v>BO-48D</v>
      </c>
      <c r="B259" s="57" t="str">
        <f>Def_Locais_Geograficos!$A$31</f>
        <v>Túnel (Booster)</v>
      </c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57" t="str">
        <f>Def_SecSub!$A260</f>
        <v>BO-49D</v>
      </c>
      <c r="B260" s="57" t="str">
        <f>Def_Locais_Geograficos!$A$31</f>
        <v>Túnel (Booster)</v>
      </c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57" t="str">
        <f>Def_SecSub!$A261</f>
        <v>BO-50D</v>
      </c>
      <c r="B261" s="57" t="str">
        <f>Def_Locais_Geograficos!$A$31</f>
        <v>Túnel (Booster)</v>
      </c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57" t="str">
        <f>Def_SecSub!$A262</f>
        <v>BO-01U</v>
      </c>
      <c r="B262" s="57" t="str">
        <f>Def_Locais_Geograficos!$A$31</f>
        <v>Túnel (Booster)</v>
      </c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57" t="str">
        <f>Def_SecSub!$A263</f>
        <v>BO-02U</v>
      </c>
      <c r="B263" s="57" t="str">
        <f>Def_Locais_Geograficos!$A$31</f>
        <v>Túnel (Booster)</v>
      </c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57" t="str">
        <f>Def_SecSub!$A264</f>
        <v>BO-03U</v>
      </c>
      <c r="B264" s="57" t="str">
        <f>Def_Locais_Geograficos!$A$31</f>
        <v>Túnel (Booster)</v>
      </c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57" t="str">
        <f>Def_SecSub!$A265</f>
        <v>BO-04U</v>
      </c>
      <c r="B265" s="57" t="str">
        <f>Def_Locais_Geograficos!$A$31</f>
        <v>Túnel (Booster)</v>
      </c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57" t="str">
        <f>Def_SecSub!$A266</f>
        <v>BO-05U</v>
      </c>
      <c r="B266" s="57" t="str">
        <f>Def_Locais_Geograficos!$A$31</f>
        <v>Túnel (Booster)</v>
      </c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57" t="str">
        <f>Def_SecSub!$A267</f>
        <v>BO-06U</v>
      </c>
      <c r="B267" s="57" t="str">
        <f>Def_Locais_Geograficos!$A$31</f>
        <v>Túnel (Booster)</v>
      </c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57" t="str">
        <f>Def_SecSub!$A268</f>
        <v>BO-07U</v>
      </c>
      <c r="B268" s="57" t="str">
        <f>Def_Locais_Geograficos!$A$31</f>
        <v>Túnel (Booster)</v>
      </c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57" t="str">
        <f>Def_SecSub!$A269</f>
        <v>BO-08U</v>
      </c>
      <c r="B269" s="57" t="str">
        <f>Def_Locais_Geograficos!$A$31</f>
        <v>Túnel (Booster)</v>
      </c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57" t="str">
        <f>Def_SecSub!$A270</f>
        <v>BO-09U</v>
      </c>
      <c r="B270" s="57" t="str">
        <f>Def_Locais_Geograficos!$A$31</f>
        <v>Túnel (Booster)</v>
      </c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57" t="str">
        <f>Def_SecSub!$A271</f>
        <v>BO-10U</v>
      </c>
      <c r="B271" s="57" t="str">
        <f>Def_Locais_Geograficos!$A$31</f>
        <v>Túnel (Booster)</v>
      </c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57" t="str">
        <f>Def_SecSub!$A272</f>
        <v>BO-11U</v>
      </c>
      <c r="B272" s="57" t="str">
        <f>Def_Locais_Geograficos!$A$31</f>
        <v>Túnel (Booster)</v>
      </c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57" t="str">
        <f>Def_SecSub!$A273</f>
        <v>BO-12U</v>
      </c>
      <c r="B273" s="57" t="str">
        <f>Def_Locais_Geograficos!$A$31</f>
        <v>Túnel (Booster)</v>
      </c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57" t="str">
        <f>Def_SecSub!$A274</f>
        <v>BO-13U</v>
      </c>
      <c r="B274" s="57" t="str">
        <f>Def_Locais_Geograficos!$A$31</f>
        <v>Túnel (Booster)</v>
      </c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57" t="str">
        <f>Def_SecSub!$A275</f>
        <v>BO-14U</v>
      </c>
      <c r="B275" s="57" t="str">
        <f>Def_Locais_Geograficos!$A$31</f>
        <v>Túnel (Booster)</v>
      </c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57" t="str">
        <f>Def_SecSub!$A276</f>
        <v>BO-15U</v>
      </c>
      <c r="B276" s="57" t="str">
        <f>Def_Locais_Geograficos!$A$31</f>
        <v>Túnel (Booster)</v>
      </c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57" t="str">
        <f>Def_SecSub!$A277</f>
        <v>BO-16U</v>
      </c>
      <c r="B277" s="57" t="str">
        <f>Def_Locais_Geograficos!$A$31</f>
        <v>Túnel (Booster)</v>
      </c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57" t="str">
        <f>Def_SecSub!$A278</f>
        <v>BO-17U</v>
      </c>
      <c r="B278" s="57" t="str">
        <f>Def_Locais_Geograficos!$A$31</f>
        <v>Túnel (Booster)</v>
      </c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57" t="str">
        <f>Def_SecSub!$A279</f>
        <v>BO-18U</v>
      </c>
      <c r="B279" s="57" t="str">
        <f>Def_Locais_Geograficos!$A$31</f>
        <v>Túnel (Booster)</v>
      </c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57" t="str">
        <f>Def_SecSub!$A280</f>
        <v>BO-19U</v>
      </c>
      <c r="B280" s="57" t="str">
        <f>Def_Locais_Geograficos!$A$31</f>
        <v>Túnel (Booster)</v>
      </c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57" t="str">
        <f>Def_SecSub!$A281</f>
        <v>BO-20U</v>
      </c>
      <c r="B281" s="57" t="str">
        <f>Def_Locais_Geograficos!$A$31</f>
        <v>Túnel (Booster)</v>
      </c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57" t="str">
        <f>Def_SecSub!$A282</f>
        <v>BO-21U</v>
      </c>
      <c r="B282" s="57" t="str">
        <f>Def_Locais_Geograficos!$A$31</f>
        <v>Túnel (Booster)</v>
      </c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57" t="str">
        <f>Def_SecSub!$A283</f>
        <v>BO-22U</v>
      </c>
      <c r="B283" s="57" t="str">
        <f>Def_Locais_Geograficos!$A$31</f>
        <v>Túnel (Booster)</v>
      </c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57" t="str">
        <f>Def_SecSub!$A284</f>
        <v>BO-23U</v>
      </c>
      <c r="B284" s="57" t="str">
        <f>Def_Locais_Geograficos!$A$31</f>
        <v>Túnel (Booster)</v>
      </c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57" t="str">
        <f>Def_SecSub!$A285</f>
        <v>BO-24U</v>
      </c>
      <c r="B285" s="57" t="str">
        <f>Def_Locais_Geograficos!$A$31</f>
        <v>Túnel (Booster)</v>
      </c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57" t="str">
        <f>Def_SecSub!$A286</f>
        <v>BO-25U</v>
      </c>
      <c r="B286" s="57" t="str">
        <f>Def_Locais_Geograficos!$A$31</f>
        <v>Túnel (Booster)</v>
      </c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57" t="str">
        <f>Def_SecSub!$A287</f>
        <v>BO-26U</v>
      </c>
      <c r="B287" s="57" t="str">
        <f>Def_Locais_Geograficos!$A$31</f>
        <v>Túnel (Booster)</v>
      </c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57" t="str">
        <f>Def_SecSub!$A288</f>
        <v>BO-27U</v>
      </c>
      <c r="B288" s="57" t="str">
        <f>Def_Locais_Geograficos!$A$31</f>
        <v>Túnel (Booster)</v>
      </c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57" t="str">
        <f>Def_SecSub!$A289</f>
        <v>BO-28U</v>
      </c>
      <c r="B289" s="57" t="str">
        <f>Def_Locais_Geograficos!$A$31</f>
        <v>Túnel (Booster)</v>
      </c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57" t="str">
        <f>Def_SecSub!$A290</f>
        <v>BO-29U</v>
      </c>
      <c r="B290" s="57" t="str">
        <f>Def_Locais_Geograficos!$A$31</f>
        <v>Túnel (Booster)</v>
      </c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57" t="str">
        <f>Def_SecSub!$A291</f>
        <v>BO-30U</v>
      </c>
      <c r="B291" s="57" t="str">
        <f>Def_Locais_Geograficos!$A$31</f>
        <v>Túnel (Booster)</v>
      </c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57" t="str">
        <f>Def_SecSub!$A292</f>
        <v>BO-31U</v>
      </c>
      <c r="B292" s="57" t="str">
        <f>Def_Locais_Geograficos!$A$31</f>
        <v>Túnel (Booster)</v>
      </c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57" t="str">
        <f>Def_SecSub!$A293</f>
        <v>BO-32U</v>
      </c>
      <c r="B293" s="57" t="str">
        <f>Def_Locais_Geograficos!$A$31</f>
        <v>Túnel (Booster)</v>
      </c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57" t="str">
        <f>Def_SecSub!$A294</f>
        <v>BO-33U</v>
      </c>
      <c r="B294" s="57" t="str">
        <f>Def_Locais_Geograficos!$A$31</f>
        <v>Túnel (Booster)</v>
      </c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57" t="str">
        <f>Def_SecSub!$A295</f>
        <v>BO-34U</v>
      </c>
      <c r="B295" s="57" t="str">
        <f>Def_Locais_Geograficos!$A$31</f>
        <v>Túnel (Booster)</v>
      </c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57" t="str">
        <f>Def_SecSub!$A296</f>
        <v>BO-35U</v>
      </c>
      <c r="B296" s="57" t="str">
        <f>Def_Locais_Geograficos!$A$31</f>
        <v>Túnel (Booster)</v>
      </c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57" t="str">
        <f>Def_SecSub!$A297</f>
        <v>BO-36U</v>
      </c>
      <c r="B297" s="57" t="str">
        <f>Def_Locais_Geograficos!$A$31</f>
        <v>Túnel (Booster)</v>
      </c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57" t="str">
        <f>Def_SecSub!$A298</f>
        <v>BO-37U</v>
      </c>
      <c r="B298" s="57" t="str">
        <f>Def_Locais_Geograficos!$A$31</f>
        <v>Túnel (Booster)</v>
      </c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57" t="str">
        <f>Def_SecSub!$A299</f>
        <v>BO-38U</v>
      </c>
      <c r="B299" s="57" t="str">
        <f>Def_Locais_Geograficos!$A$31</f>
        <v>Túnel (Booster)</v>
      </c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57" t="str">
        <f>Def_SecSub!$A300</f>
        <v>BO-39U</v>
      </c>
      <c r="B300" s="57" t="str">
        <f>Def_Locais_Geograficos!$A$31</f>
        <v>Túnel (Booster)</v>
      </c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57" t="str">
        <f>Def_SecSub!$A301</f>
        <v>BO-40U</v>
      </c>
      <c r="B301" s="57" t="str">
        <f>Def_Locais_Geograficos!$A$31</f>
        <v>Túnel (Booster)</v>
      </c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57" t="str">
        <f>Def_SecSub!$A302</f>
        <v>BO-41U</v>
      </c>
      <c r="B302" s="57" t="str">
        <f>Def_Locais_Geograficos!$A$31</f>
        <v>Túnel (Booster)</v>
      </c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57" t="str">
        <f>Def_SecSub!$A303</f>
        <v>BO-42U</v>
      </c>
      <c r="B303" s="57" t="str">
        <f>Def_Locais_Geograficos!$A$31</f>
        <v>Túnel (Booster)</v>
      </c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57" t="str">
        <f>Def_SecSub!$A304</f>
        <v>BO-43U</v>
      </c>
      <c r="B304" s="57" t="str">
        <f>Def_Locais_Geograficos!$A$31</f>
        <v>Túnel (Booster)</v>
      </c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57" t="str">
        <f>Def_SecSub!$A305</f>
        <v>BO-44U</v>
      </c>
      <c r="B305" s="57" t="str">
        <f>Def_Locais_Geograficos!$A$31</f>
        <v>Túnel (Booster)</v>
      </c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57" t="str">
        <f>Def_SecSub!$A306</f>
        <v>BO-45U</v>
      </c>
      <c r="B306" s="57" t="str">
        <f>Def_Locais_Geograficos!$A$31</f>
        <v>Túnel (Booster)</v>
      </c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57" t="str">
        <f>Def_SecSub!$A307</f>
        <v>BO-46U</v>
      </c>
      <c r="B307" s="57" t="str">
        <f>Def_Locais_Geograficos!$A$31</f>
        <v>Túnel (Booster)</v>
      </c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57" t="str">
        <f>Def_SecSub!$A308</f>
        <v>BO-47U</v>
      </c>
      <c r="B308" s="57" t="str">
        <f>Def_Locais_Geograficos!$A$31</f>
        <v>Túnel (Booster)</v>
      </c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57" t="str">
        <f>Def_SecSub!$A309</f>
        <v>BO-48U</v>
      </c>
      <c r="B309" s="57" t="str">
        <f>Def_Locais_Geograficos!$A$31</f>
        <v>Túnel (Booster)</v>
      </c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57" t="str">
        <f>Def_SecSub!$A310</f>
        <v>BO-49U</v>
      </c>
      <c r="B310" s="57" t="str">
        <f>Def_Locais_Geograficos!$A$31</f>
        <v>Túnel (Booster)</v>
      </c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57" t="str">
        <f>Def_SecSub!$A311</f>
        <v>BO-50U</v>
      </c>
      <c r="B311" s="57" t="str">
        <f>Def_Locais_Geograficos!$A$31</f>
        <v>Túnel (Booster)</v>
      </c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57" t="str">
        <f>Def_SecSub!$A312</f>
        <v>SI-01C1</v>
      </c>
      <c r="B312" s="57" t="str">
        <f>Def_Locais_Geograficos!$A$32</f>
        <v>Túnel (Anel)</v>
      </c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57" t="str">
        <f>Def_SecSub!$A313</f>
        <v>SI-01C2</v>
      </c>
      <c r="B313" s="57" t="str">
        <f>Def_Locais_Geograficos!$A$32</f>
        <v>Túnel (Anel)</v>
      </c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57" t="str">
        <f>Def_SecSub!$A314</f>
        <v>SI-01C3</v>
      </c>
      <c r="B314" s="57" t="str">
        <f>Def_Locais_Geograficos!$A$32</f>
        <v>Túnel (Anel)</v>
      </c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57" t="str">
        <f>Def_SecSub!$A315</f>
        <v>SI-01C4</v>
      </c>
      <c r="B315" s="57" t="str">
        <f>Def_Locais_Geograficos!$A$32</f>
        <v>Túnel (Anel)</v>
      </c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57" t="str">
        <f>Def_SecSub!$A316</f>
        <v>SI-01M1</v>
      </c>
      <c r="B316" s="57" t="str">
        <f>Def_Locais_Geograficos!$A$32</f>
        <v>Túnel (Anel)</v>
      </c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57" t="str">
        <f>Def_SecSub!$A317</f>
        <v>SI-01M2</v>
      </c>
      <c r="B317" s="57" t="str">
        <f>Def_Locais_Geograficos!$A$32</f>
        <v>Túnel (Anel)</v>
      </c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57" t="str">
        <f>Def_SecSub!$A318</f>
        <v>SI-02C1</v>
      </c>
      <c r="B318" s="57" t="str">
        <f>Def_Locais_Geograficos!$A$32</f>
        <v>Túnel (Anel)</v>
      </c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57" t="str">
        <f>Def_SecSub!$A319</f>
        <v>SI-02C2</v>
      </c>
      <c r="B319" s="57" t="str">
        <f>Def_Locais_Geograficos!$A$32</f>
        <v>Túnel (Anel)</v>
      </c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57" t="str">
        <f>Def_SecSub!$A320</f>
        <v>SI-02C3</v>
      </c>
      <c r="B320" s="57" t="str">
        <f>Def_Locais_Geograficos!$A$32</f>
        <v>Túnel (Anel)</v>
      </c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57" t="str">
        <f>Def_SecSub!$A321</f>
        <v>SI-02C4</v>
      </c>
      <c r="B321" s="57" t="str">
        <f>Def_Locais_Geograficos!$A$32</f>
        <v>Túnel (Anel)</v>
      </c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57" t="str">
        <f>Def_SecSub!$A322</f>
        <v>SI-02M1</v>
      </c>
      <c r="B322" s="57" t="str">
        <f>Def_Locais_Geograficos!$A$32</f>
        <v>Túnel (Anel)</v>
      </c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57" t="str">
        <f>Def_SecSub!$A323</f>
        <v>SI-02M2</v>
      </c>
      <c r="B323" s="57" t="str">
        <f>Def_Locais_Geograficos!$A$32</f>
        <v>Túnel (Anel)</v>
      </c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57" t="str">
        <f>Def_SecSub!$A324</f>
        <v>SI-03C1</v>
      </c>
      <c r="B324" s="57" t="str">
        <f>Def_Locais_Geograficos!$A$32</f>
        <v>Túnel (Anel)</v>
      </c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57" t="str">
        <f>Def_SecSub!$A325</f>
        <v>SI-03C2</v>
      </c>
      <c r="B325" s="57" t="str">
        <f>Def_Locais_Geograficos!$A$32</f>
        <v>Túnel (Anel)</v>
      </c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57" t="str">
        <f>Def_SecSub!$A326</f>
        <v>SI-03C3</v>
      </c>
      <c r="B326" s="57" t="str">
        <f>Def_Locais_Geograficos!$A$32</f>
        <v>Túnel (Anel)</v>
      </c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57" t="str">
        <f>Def_SecSub!$A327</f>
        <v>SI-03C4</v>
      </c>
      <c r="B327" s="57" t="str">
        <f>Def_Locais_Geograficos!$A$32</f>
        <v>Túnel (Anel)</v>
      </c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57" t="str">
        <f>Def_SecSub!$A328</f>
        <v>SI-03M1</v>
      </c>
      <c r="B328" s="57" t="str">
        <f>Def_Locais_Geograficos!$A$32</f>
        <v>Túnel (Anel)</v>
      </c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57" t="str">
        <f>Def_SecSub!$A329</f>
        <v>SI-03M2</v>
      </c>
      <c r="B329" s="57" t="str">
        <f>Def_Locais_Geograficos!$A$32</f>
        <v>Túnel (Anel)</v>
      </c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57" t="str">
        <f>Def_SecSub!$A330</f>
        <v>SI-04C1</v>
      </c>
      <c r="B330" s="57" t="str">
        <f>Def_Locais_Geograficos!$A$32</f>
        <v>Túnel (Anel)</v>
      </c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57" t="str">
        <f>Def_SecSub!$A331</f>
        <v>SI-04C2</v>
      </c>
      <c r="B331" s="57" t="str">
        <f>Def_Locais_Geograficos!$A$32</f>
        <v>Túnel (Anel)</v>
      </c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57" t="str">
        <f>Def_SecSub!$A332</f>
        <v>SI-04C3</v>
      </c>
      <c r="B332" s="57" t="str">
        <f>Def_Locais_Geograficos!$A$32</f>
        <v>Túnel (Anel)</v>
      </c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57" t="str">
        <f>Def_SecSub!$A333</f>
        <v>SI-04C4</v>
      </c>
      <c r="B333" s="57" t="str">
        <f>Def_Locais_Geograficos!$A$32</f>
        <v>Túnel (Anel)</v>
      </c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57" t="str">
        <f>Def_SecSub!$A334</f>
        <v>SI-04M1</v>
      </c>
      <c r="B334" s="57" t="str">
        <f>Def_Locais_Geograficos!$A$32</f>
        <v>Túnel (Anel)</v>
      </c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57" t="str">
        <f>Def_SecSub!$A335</f>
        <v>SI-04M2</v>
      </c>
      <c r="B335" s="57" t="str">
        <f>Def_Locais_Geograficos!$A$32</f>
        <v>Túnel (Anel)</v>
      </c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57" t="str">
        <f>Def_SecSub!$A336</f>
        <v>SI-05C1</v>
      </c>
      <c r="B336" s="57" t="str">
        <f>Def_Locais_Geograficos!$A$32</f>
        <v>Túnel (Anel)</v>
      </c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57" t="str">
        <f>Def_SecSub!$A337</f>
        <v>SI-05C2</v>
      </c>
      <c r="B337" s="57" t="str">
        <f>Def_Locais_Geograficos!$A$32</f>
        <v>Túnel (Anel)</v>
      </c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57" t="str">
        <f>Def_SecSub!$A338</f>
        <v>SI-05C3</v>
      </c>
      <c r="B338" s="57" t="str">
        <f>Def_Locais_Geograficos!$A$32</f>
        <v>Túnel (Anel)</v>
      </c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57" t="str">
        <f>Def_SecSub!$A339</f>
        <v>SI-05C4</v>
      </c>
      <c r="B339" s="57" t="str">
        <f>Def_Locais_Geograficos!$A$32</f>
        <v>Túnel (Anel)</v>
      </c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57" t="str">
        <f>Def_SecSub!$A340</f>
        <v>SI-05M1</v>
      </c>
      <c r="B340" s="57" t="str">
        <f>Def_Locais_Geograficos!$A$32</f>
        <v>Túnel (Anel)</v>
      </c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57" t="str">
        <f>Def_SecSub!$A341</f>
        <v>SI-05M2</v>
      </c>
      <c r="B341" s="57" t="str">
        <f>Def_Locais_Geograficos!$A$32</f>
        <v>Túnel (Anel)</v>
      </c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57" t="str">
        <f>Def_SecSub!$A342</f>
        <v>SI-06C1</v>
      </c>
      <c r="B342" s="57" t="str">
        <f>Def_Locais_Geograficos!$A$32</f>
        <v>Túnel (Anel)</v>
      </c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57" t="str">
        <f>Def_SecSub!$A343</f>
        <v>SI-06C2</v>
      </c>
      <c r="B343" s="57" t="str">
        <f>Def_Locais_Geograficos!$A$32</f>
        <v>Túnel (Anel)</v>
      </c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57" t="str">
        <f>Def_SecSub!$A344</f>
        <v>SI-06C3</v>
      </c>
      <c r="B344" s="57" t="str">
        <f>Def_Locais_Geograficos!$A$32</f>
        <v>Túnel (Anel)</v>
      </c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57" t="str">
        <f>Def_SecSub!$A345</f>
        <v>SI-06C4</v>
      </c>
      <c r="B345" s="57" t="str">
        <f>Def_Locais_Geograficos!$A$32</f>
        <v>Túnel (Anel)</v>
      </c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57" t="str">
        <f>Def_SecSub!$A346</f>
        <v>SI-06M1</v>
      </c>
      <c r="B346" s="57" t="str">
        <f>Def_Locais_Geograficos!$A$32</f>
        <v>Túnel (Anel)</v>
      </c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5.75" customHeight="1">
      <c r="A347" s="57" t="str">
        <f>Def_SecSub!$A347</f>
        <v>SI-06M2</v>
      </c>
      <c r="B347" s="57" t="str">
        <f>Def_Locais_Geograficos!$A$32</f>
        <v>Túnel (Anel)</v>
      </c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5.75" customHeight="1">
      <c r="A348" s="57" t="str">
        <f>Def_SecSub!$A348</f>
        <v>SI-07C1</v>
      </c>
      <c r="B348" s="57" t="str">
        <f>Def_Locais_Geograficos!$A$32</f>
        <v>Túnel (Anel)</v>
      </c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5.75" customHeight="1">
      <c r="A349" s="57" t="str">
        <f>Def_SecSub!$A349</f>
        <v>SI-07C2</v>
      </c>
      <c r="B349" s="57" t="str">
        <f>Def_Locais_Geograficos!$A$32</f>
        <v>Túnel (Anel)</v>
      </c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5.75" customHeight="1">
      <c r="A350" s="57" t="str">
        <f>Def_SecSub!$A350</f>
        <v>SI-07C3</v>
      </c>
      <c r="B350" s="57" t="str">
        <f>Def_Locais_Geograficos!$A$32</f>
        <v>Túnel (Anel)</v>
      </c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5.75" customHeight="1">
      <c r="A351" s="57" t="str">
        <f>Def_SecSub!$A351</f>
        <v>SI-07C4</v>
      </c>
      <c r="B351" s="57" t="str">
        <f>Def_Locais_Geograficos!$A$32</f>
        <v>Túnel (Anel)</v>
      </c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5.75" customHeight="1">
      <c r="A352" s="57" t="str">
        <f>Def_SecSub!$A352</f>
        <v>SI-07M1</v>
      </c>
      <c r="B352" s="57" t="str">
        <f>Def_Locais_Geograficos!$A$32</f>
        <v>Túnel (Anel)</v>
      </c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5.75" customHeight="1">
      <c r="A353" s="57" t="str">
        <f>Def_SecSub!$A353</f>
        <v>SI-07M2</v>
      </c>
      <c r="B353" s="57" t="str">
        <f>Def_Locais_Geograficos!$A$32</f>
        <v>Túnel (Anel)</v>
      </c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5.75" customHeight="1">
      <c r="A354" s="57" t="str">
        <f>Def_SecSub!$A354</f>
        <v>SI-08C1</v>
      </c>
      <c r="B354" s="57" t="str">
        <f>Def_Locais_Geograficos!$A$32</f>
        <v>Túnel (Anel)</v>
      </c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5.75" customHeight="1">
      <c r="A355" s="57" t="str">
        <f>Def_SecSub!$A355</f>
        <v>SI-08C2</v>
      </c>
      <c r="B355" s="57" t="str">
        <f>Def_Locais_Geograficos!$A$32</f>
        <v>Túnel (Anel)</v>
      </c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5.75" customHeight="1">
      <c r="A356" s="57" t="str">
        <f>Def_SecSub!$A356</f>
        <v>SI-08C3</v>
      </c>
      <c r="B356" s="57" t="str">
        <f>Def_Locais_Geograficos!$A$32</f>
        <v>Túnel (Anel)</v>
      </c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5.75" customHeight="1">
      <c r="A357" s="57" t="str">
        <f>Def_SecSub!$A357</f>
        <v>SI-08C4</v>
      </c>
      <c r="B357" s="57" t="str">
        <f>Def_Locais_Geograficos!$A$32</f>
        <v>Túnel (Anel)</v>
      </c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5.75" customHeight="1">
      <c r="A358" s="57" t="str">
        <f>Def_SecSub!$A358</f>
        <v>SI-08M1</v>
      </c>
      <c r="B358" s="57" t="str">
        <f>Def_Locais_Geograficos!$A$32</f>
        <v>Túnel (Anel)</v>
      </c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5.75" customHeight="1">
      <c r="A359" s="57" t="str">
        <f>Def_SecSub!$A359</f>
        <v>SI-08M2</v>
      </c>
      <c r="B359" s="57" t="str">
        <f>Def_Locais_Geograficos!$A$32</f>
        <v>Túnel (Anel)</v>
      </c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5.75" customHeight="1">
      <c r="A360" s="57" t="str">
        <f>Def_SecSub!$A360</f>
        <v>SI-09C1</v>
      </c>
      <c r="B360" s="57" t="str">
        <f>Def_Locais_Geograficos!$A$32</f>
        <v>Túnel (Anel)</v>
      </c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5.75" customHeight="1">
      <c r="A361" s="57" t="str">
        <f>Def_SecSub!$A361</f>
        <v>SI-09C2</v>
      </c>
      <c r="B361" s="57" t="str">
        <f>Def_Locais_Geograficos!$A$32</f>
        <v>Túnel (Anel)</v>
      </c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5.75" customHeight="1">
      <c r="A362" s="57" t="str">
        <f>Def_SecSub!$A362</f>
        <v>SI-09C3</v>
      </c>
      <c r="B362" s="57" t="str">
        <f>Def_Locais_Geograficos!$A$32</f>
        <v>Túnel (Anel)</v>
      </c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5.75" customHeight="1">
      <c r="A363" s="57" t="str">
        <f>Def_SecSub!$A363</f>
        <v>SI-09C4</v>
      </c>
      <c r="B363" s="57" t="str">
        <f>Def_Locais_Geograficos!$A$32</f>
        <v>Túnel (Anel)</v>
      </c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5.75" customHeight="1">
      <c r="A364" s="57" t="str">
        <f>Def_SecSub!$A364</f>
        <v>SI-09M1</v>
      </c>
      <c r="B364" s="57" t="str">
        <f>Def_Locais_Geograficos!$A$32</f>
        <v>Túnel (Anel)</v>
      </c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5.75" customHeight="1">
      <c r="A365" s="57" t="str">
        <f>Def_SecSub!$A365</f>
        <v>SI-09M2</v>
      </c>
      <c r="B365" s="57" t="str">
        <f>Def_Locais_Geograficos!$A$32</f>
        <v>Túnel (Anel)</v>
      </c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5.75" customHeight="1">
      <c r="A366" s="57" t="str">
        <f>Def_SecSub!$A366</f>
        <v>SI-10C1</v>
      </c>
      <c r="B366" s="57" t="str">
        <f>Def_Locais_Geograficos!$A$32</f>
        <v>Túnel (Anel)</v>
      </c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5.75" customHeight="1">
      <c r="A367" s="57" t="str">
        <f>Def_SecSub!$A367</f>
        <v>SI-10C2</v>
      </c>
      <c r="B367" s="57" t="str">
        <f>Def_Locais_Geograficos!$A$32</f>
        <v>Túnel (Anel)</v>
      </c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5.75" customHeight="1">
      <c r="A368" s="57" t="str">
        <f>Def_SecSub!$A368</f>
        <v>SI-10C3</v>
      </c>
      <c r="B368" s="57" t="str">
        <f>Def_Locais_Geograficos!$A$32</f>
        <v>Túnel (Anel)</v>
      </c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5.75" customHeight="1">
      <c r="A369" s="57" t="str">
        <f>Def_SecSub!$A369</f>
        <v>SI-10C4</v>
      </c>
      <c r="B369" s="57" t="str">
        <f>Def_Locais_Geograficos!$A$32</f>
        <v>Túnel (Anel)</v>
      </c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5.75" customHeight="1">
      <c r="A370" s="57" t="str">
        <f>Def_SecSub!$A370</f>
        <v>SI-10M1</v>
      </c>
      <c r="B370" s="57" t="str">
        <f>Def_Locais_Geograficos!$A$32</f>
        <v>Túnel (Anel)</v>
      </c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5.75" customHeight="1">
      <c r="A371" s="57" t="str">
        <f>Def_SecSub!$A371</f>
        <v>SI-10M2</v>
      </c>
      <c r="B371" s="57" t="str">
        <f>Def_Locais_Geograficos!$A$32</f>
        <v>Túnel (Anel)</v>
      </c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5.75" customHeight="1">
      <c r="A372" s="57" t="str">
        <f>Def_SecSub!$A372</f>
        <v>SI-11C1</v>
      </c>
      <c r="B372" s="57" t="str">
        <f>Def_Locais_Geograficos!$A$32</f>
        <v>Túnel (Anel)</v>
      </c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5.75" customHeight="1">
      <c r="A373" s="57" t="str">
        <f>Def_SecSub!$A373</f>
        <v>SI-11C2</v>
      </c>
      <c r="B373" s="57" t="str">
        <f>Def_Locais_Geograficos!$A$32</f>
        <v>Túnel (Anel)</v>
      </c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5.75" customHeight="1">
      <c r="A374" s="57" t="str">
        <f>Def_SecSub!$A374</f>
        <v>SI-11C3</v>
      </c>
      <c r="B374" s="57" t="str">
        <f>Def_Locais_Geograficos!$A$32</f>
        <v>Túnel (Anel)</v>
      </c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5.75" customHeight="1">
      <c r="A375" s="57" t="str">
        <f>Def_SecSub!$A375</f>
        <v>SI-11C4</v>
      </c>
      <c r="B375" s="57" t="str">
        <f>Def_Locais_Geograficos!$A$32</f>
        <v>Túnel (Anel)</v>
      </c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5.75" customHeight="1">
      <c r="A376" s="57" t="str">
        <f>Def_SecSub!$A376</f>
        <v>SI-11M1</v>
      </c>
      <c r="B376" s="57" t="str">
        <f>Def_Locais_Geograficos!$A$32</f>
        <v>Túnel (Anel)</v>
      </c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5.75" customHeight="1">
      <c r="A377" s="57" t="str">
        <f>Def_SecSub!$A377</f>
        <v>SI-11M2</v>
      </c>
      <c r="B377" s="57" t="str">
        <f>Def_Locais_Geograficos!$A$32</f>
        <v>Túnel (Anel)</v>
      </c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5.75" customHeight="1">
      <c r="A378" s="57" t="str">
        <f>Def_SecSub!$A378</f>
        <v>SI-12C1</v>
      </c>
      <c r="B378" s="57" t="str">
        <f>Def_Locais_Geograficos!$A$32</f>
        <v>Túnel (Anel)</v>
      </c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5.75" customHeight="1">
      <c r="A379" s="57" t="str">
        <f>Def_SecSub!$A379</f>
        <v>SI-12C2</v>
      </c>
      <c r="B379" s="57" t="str">
        <f>Def_Locais_Geograficos!$A$32</f>
        <v>Túnel (Anel)</v>
      </c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5.75" customHeight="1">
      <c r="A380" s="57" t="str">
        <f>Def_SecSub!$A380</f>
        <v>SI-12C3</v>
      </c>
      <c r="B380" s="57" t="str">
        <f>Def_Locais_Geograficos!$A$32</f>
        <v>Túnel (Anel)</v>
      </c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5.75" customHeight="1">
      <c r="A381" s="57" t="str">
        <f>Def_SecSub!$A381</f>
        <v>SI-12C4</v>
      </c>
      <c r="B381" s="57" t="str">
        <f>Def_Locais_Geograficos!$A$32</f>
        <v>Túnel (Anel)</v>
      </c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5.75" customHeight="1">
      <c r="A382" s="57" t="str">
        <f>Def_SecSub!$A382</f>
        <v>SI-12M1</v>
      </c>
      <c r="B382" s="57" t="str">
        <f>Def_Locais_Geograficos!$A$32</f>
        <v>Túnel (Anel)</v>
      </c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5.75" customHeight="1">
      <c r="A383" s="57" t="str">
        <f>Def_SecSub!$A383</f>
        <v>SI-12M2</v>
      </c>
      <c r="B383" s="57" t="str">
        <f>Def_Locais_Geograficos!$A$32</f>
        <v>Túnel (Anel)</v>
      </c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5.75" customHeight="1">
      <c r="A384" s="57" t="str">
        <f>Def_SecSub!$A384</f>
        <v>SI-13C1</v>
      </c>
      <c r="B384" s="57" t="str">
        <f>Def_Locais_Geograficos!$A$32</f>
        <v>Túnel (Anel)</v>
      </c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5.75" customHeight="1">
      <c r="A385" s="57" t="str">
        <f>Def_SecSub!$A385</f>
        <v>SI-13C2</v>
      </c>
      <c r="B385" s="57" t="str">
        <f>Def_Locais_Geograficos!$A$32</f>
        <v>Túnel (Anel)</v>
      </c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5.75" customHeight="1">
      <c r="A386" s="57" t="str">
        <f>Def_SecSub!$A386</f>
        <v>SI-13C3</v>
      </c>
      <c r="B386" s="57" t="str">
        <f>Def_Locais_Geograficos!$A$32</f>
        <v>Túnel (Anel)</v>
      </c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5.75" customHeight="1">
      <c r="A387" s="57" t="str">
        <f>Def_SecSub!$A387</f>
        <v>SI-13C4</v>
      </c>
      <c r="B387" s="57" t="str">
        <f>Def_Locais_Geograficos!$A$32</f>
        <v>Túnel (Anel)</v>
      </c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5.75" customHeight="1">
      <c r="A388" s="57" t="str">
        <f>Def_SecSub!$A388</f>
        <v>SI-13M1</v>
      </c>
      <c r="B388" s="57" t="str">
        <f>Def_Locais_Geograficos!$A$32</f>
        <v>Túnel (Anel)</v>
      </c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5.75" customHeight="1">
      <c r="A389" s="57" t="str">
        <f>Def_SecSub!$A389</f>
        <v>SI-13M2</v>
      </c>
      <c r="B389" s="57" t="str">
        <f>Def_Locais_Geograficos!$A$32</f>
        <v>Túnel (Anel)</v>
      </c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5.75" customHeight="1">
      <c r="A390" s="57" t="str">
        <f>Def_SecSub!$A390</f>
        <v>SI-14C1</v>
      </c>
      <c r="B390" s="57" t="str">
        <f>Def_Locais_Geograficos!$A$32</f>
        <v>Túnel (Anel)</v>
      </c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5.75" customHeight="1">
      <c r="A391" s="57" t="str">
        <f>Def_SecSub!$A391</f>
        <v>SI-14C2</v>
      </c>
      <c r="B391" s="57" t="str">
        <f>Def_Locais_Geograficos!$A$32</f>
        <v>Túnel (Anel)</v>
      </c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5.75" customHeight="1">
      <c r="A392" s="57" t="str">
        <f>Def_SecSub!$A392</f>
        <v>SI-14C3</v>
      </c>
      <c r="B392" s="57" t="str">
        <f>Def_Locais_Geograficos!$A$32</f>
        <v>Túnel (Anel)</v>
      </c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5.75" customHeight="1">
      <c r="A393" s="57" t="str">
        <f>Def_SecSub!$A393</f>
        <v>SI-14C4</v>
      </c>
      <c r="B393" s="57" t="str">
        <f>Def_Locais_Geograficos!$A$32</f>
        <v>Túnel (Anel)</v>
      </c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5.75" customHeight="1">
      <c r="A394" s="57" t="str">
        <f>Def_SecSub!$A394</f>
        <v>SI-14M1</v>
      </c>
      <c r="B394" s="57" t="str">
        <f>Def_Locais_Geograficos!$A$32</f>
        <v>Túnel (Anel)</v>
      </c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5.75" customHeight="1">
      <c r="A395" s="57" t="str">
        <f>Def_SecSub!$A395</f>
        <v>SI-14M2</v>
      </c>
      <c r="B395" s="57" t="str">
        <f>Def_Locais_Geograficos!$A$32</f>
        <v>Túnel (Anel)</v>
      </c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5.75" customHeight="1">
      <c r="A396" s="57" t="str">
        <f>Def_SecSub!$A396</f>
        <v>SI-15C1</v>
      </c>
      <c r="B396" s="57" t="str">
        <f>Def_Locais_Geograficos!$A$32</f>
        <v>Túnel (Anel)</v>
      </c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5.75" customHeight="1">
      <c r="A397" s="57" t="str">
        <f>Def_SecSub!$A397</f>
        <v>SI-15C2</v>
      </c>
      <c r="B397" s="57" t="str">
        <f>Def_Locais_Geograficos!$A$32</f>
        <v>Túnel (Anel)</v>
      </c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5.75" customHeight="1">
      <c r="A398" s="57" t="str">
        <f>Def_SecSub!$A398</f>
        <v>SI-15C3</v>
      </c>
      <c r="B398" s="57" t="str">
        <f>Def_Locais_Geograficos!$A$32</f>
        <v>Túnel (Anel)</v>
      </c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5.75" customHeight="1">
      <c r="A399" s="57" t="str">
        <f>Def_SecSub!$A399</f>
        <v>SI-15C4</v>
      </c>
      <c r="B399" s="57" t="str">
        <f>Def_Locais_Geograficos!$A$32</f>
        <v>Túnel (Anel)</v>
      </c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5.75" customHeight="1">
      <c r="A400" s="57" t="str">
        <f>Def_SecSub!$A400</f>
        <v>SI-15M1</v>
      </c>
      <c r="B400" s="57" t="str">
        <f>Def_Locais_Geograficos!$A$32</f>
        <v>Túnel (Anel)</v>
      </c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5.75" customHeight="1">
      <c r="A401" s="57" t="str">
        <f>Def_SecSub!$A401</f>
        <v>SI-15M2</v>
      </c>
      <c r="B401" s="57" t="str">
        <f>Def_Locais_Geograficos!$A$32</f>
        <v>Túnel (Anel)</v>
      </c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5.75" customHeight="1">
      <c r="A402" s="57" t="str">
        <f>Def_SecSub!$A402</f>
        <v>SI-16C1</v>
      </c>
      <c r="B402" s="57" t="str">
        <f>Def_Locais_Geograficos!$A$32</f>
        <v>Túnel (Anel)</v>
      </c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5.75" customHeight="1">
      <c r="A403" s="57" t="str">
        <f>Def_SecSub!$A403</f>
        <v>SI-16C2</v>
      </c>
      <c r="B403" s="57" t="str">
        <f>Def_Locais_Geograficos!$A$32</f>
        <v>Túnel (Anel)</v>
      </c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5.75" customHeight="1">
      <c r="A404" s="57" t="str">
        <f>Def_SecSub!$A404</f>
        <v>SI-16C3</v>
      </c>
      <c r="B404" s="57" t="str">
        <f>Def_Locais_Geograficos!$A$32</f>
        <v>Túnel (Anel)</v>
      </c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5.75" customHeight="1">
      <c r="A405" s="57" t="str">
        <f>Def_SecSub!$A405</f>
        <v>SI-16C4</v>
      </c>
      <c r="B405" s="57" t="str">
        <f>Def_Locais_Geograficos!$A$32</f>
        <v>Túnel (Anel)</v>
      </c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5.75" customHeight="1">
      <c r="A406" s="57" t="str">
        <f>Def_SecSub!$A406</f>
        <v>SI-16M1</v>
      </c>
      <c r="B406" s="57" t="str">
        <f>Def_Locais_Geograficos!$A$32</f>
        <v>Túnel (Anel)</v>
      </c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5.75" customHeight="1">
      <c r="A407" s="57" t="str">
        <f>Def_SecSub!$A407</f>
        <v>SI-16M2</v>
      </c>
      <c r="B407" s="57" t="str">
        <f>Def_Locais_Geograficos!$A$32</f>
        <v>Túnel (Anel)</v>
      </c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5.75" customHeight="1">
      <c r="A408" s="57" t="str">
        <f>Def_SecSub!$A408</f>
        <v>SI-17C1</v>
      </c>
      <c r="B408" s="57" t="str">
        <f>Def_Locais_Geograficos!$A$32</f>
        <v>Túnel (Anel)</v>
      </c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5.75" customHeight="1">
      <c r="A409" s="57" t="str">
        <f>Def_SecSub!$A409</f>
        <v>SI-17C2</v>
      </c>
      <c r="B409" s="57" t="str">
        <f>Def_Locais_Geograficos!$A$32</f>
        <v>Túnel (Anel)</v>
      </c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5.75" customHeight="1">
      <c r="A410" s="57" t="str">
        <f>Def_SecSub!$A410</f>
        <v>SI-17C3</v>
      </c>
      <c r="B410" s="57" t="str">
        <f>Def_Locais_Geograficos!$A$32</f>
        <v>Túnel (Anel)</v>
      </c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5.75" customHeight="1">
      <c r="A411" s="57" t="str">
        <f>Def_SecSub!$A411</f>
        <v>SI-17C4</v>
      </c>
      <c r="B411" s="57" t="str">
        <f>Def_Locais_Geograficos!$A$32</f>
        <v>Túnel (Anel)</v>
      </c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5.75" customHeight="1">
      <c r="A412" s="57" t="str">
        <f>Def_SecSub!$A412</f>
        <v>SI-17M1</v>
      </c>
      <c r="B412" s="57" t="str">
        <f>Def_Locais_Geograficos!$A$32</f>
        <v>Túnel (Anel)</v>
      </c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5.75" customHeight="1">
      <c r="A413" s="57" t="str">
        <f>Def_SecSub!$A413</f>
        <v>SI-17M2</v>
      </c>
      <c r="B413" s="57" t="str">
        <f>Def_Locais_Geograficos!$A$32</f>
        <v>Túnel (Anel)</v>
      </c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5.75" customHeight="1">
      <c r="A414" s="57" t="str">
        <f>Def_SecSub!$A414</f>
        <v>SI-18C1</v>
      </c>
      <c r="B414" s="57" t="str">
        <f>Def_Locais_Geograficos!$A$32</f>
        <v>Túnel (Anel)</v>
      </c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5.75" customHeight="1">
      <c r="A415" s="57" t="str">
        <f>Def_SecSub!$A415</f>
        <v>SI-18C2</v>
      </c>
      <c r="B415" s="57" t="str">
        <f>Def_Locais_Geograficos!$A$32</f>
        <v>Túnel (Anel)</v>
      </c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5.75" customHeight="1">
      <c r="A416" s="57" t="str">
        <f>Def_SecSub!$A416</f>
        <v>SI-18C3</v>
      </c>
      <c r="B416" s="57" t="str">
        <f>Def_Locais_Geograficos!$A$32</f>
        <v>Túnel (Anel)</v>
      </c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5.75" customHeight="1">
      <c r="A417" s="57" t="str">
        <f>Def_SecSub!$A417</f>
        <v>SI-18C4</v>
      </c>
      <c r="B417" s="57" t="str">
        <f>Def_Locais_Geograficos!$A$32</f>
        <v>Túnel (Anel)</v>
      </c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5.75" customHeight="1">
      <c r="A418" s="57" t="str">
        <f>Def_SecSub!$A418</f>
        <v>SI-18M1</v>
      </c>
      <c r="B418" s="57" t="str">
        <f>Def_Locais_Geograficos!$A$32</f>
        <v>Túnel (Anel)</v>
      </c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5.75" customHeight="1">
      <c r="A419" s="57" t="str">
        <f>Def_SecSub!$A419</f>
        <v>SI-18M2</v>
      </c>
      <c r="B419" s="57" t="str">
        <f>Def_Locais_Geograficos!$A$32</f>
        <v>Túnel (Anel)</v>
      </c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5.75" customHeight="1">
      <c r="A420" s="57" t="str">
        <f>Def_SecSub!$A420</f>
        <v>SI-19C1</v>
      </c>
      <c r="B420" s="57" t="str">
        <f>Def_Locais_Geograficos!$A$32</f>
        <v>Túnel (Anel)</v>
      </c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5.75" customHeight="1">
      <c r="A421" s="57" t="str">
        <f>Def_SecSub!$A421</f>
        <v>SI-19C2</v>
      </c>
      <c r="B421" s="57" t="str">
        <f>Def_Locais_Geograficos!$A$32</f>
        <v>Túnel (Anel)</v>
      </c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5.75" customHeight="1">
      <c r="A422" s="57" t="str">
        <f>Def_SecSub!$A422</f>
        <v>SI-19C3</v>
      </c>
      <c r="B422" s="57" t="str">
        <f>Def_Locais_Geograficos!$A$32</f>
        <v>Túnel (Anel)</v>
      </c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5.75" customHeight="1">
      <c r="A423" s="57" t="str">
        <f>Def_SecSub!$A423</f>
        <v>SI-19C4</v>
      </c>
      <c r="B423" s="57" t="str">
        <f>Def_Locais_Geograficos!$A$32</f>
        <v>Túnel (Anel)</v>
      </c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5.75" customHeight="1">
      <c r="A424" s="57" t="str">
        <f>Def_SecSub!$A424</f>
        <v>SI-19M1</v>
      </c>
      <c r="B424" s="57" t="str">
        <f>Def_Locais_Geograficos!$A$32</f>
        <v>Túnel (Anel)</v>
      </c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5.75" customHeight="1">
      <c r="A425" s="57" t="str">
        <f>Def_SecSub!$A425</f>
        <v>SI-19M2</v>
      </c>
      <c r="B425" s="57" t="str">
        <f>Def_Locais_Geograficos!$A$32</f>
        <v>Túnel (Anel)</v>
      </c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5.75" customHeight="1">
      <c r="A426" s="57" t="str">
        <f>Def_SecSub!$A426</f>
        <v>SI-20C1</v>
      </c>
      <c r="B426" s="57" t="str">
        <f>Def_Locais_Geograficos!$A$32</f>
        <v>Túnel (Anel)</v>
      </c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5.75" customHeight="1">
      <c r="A427" s="57" t="str">
        <f>Def_SecSub!$A427</f>
        <v>SI-20C2</v>
      </c>
      <c r="B427" s="57" t="str">
        <f>Def_Locais_Geograficos!$A$32</f>
        <v>Túnel (Anel)</v>
      </c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5.75" customHeight="1">
      <c r="A428" s="57" t="str">
        <f>Def_SecSub!$A428</f>
        <v>SI-20C3</v>
      </c>
      <c r="B428" s="57" t="str">
        <f>Def_Locais_Geograficos!$A$32</f>
        <v>Túnel (Anel)</v>
      </c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5.75" customHeight="1">
      <c r="A429" s="57" t="str">
        <f>Def_SecSub!$A429</f>
        <v>SI-20C4</v>
      </c>
      <c r="B429" s="57" t="str">
        <f>Def_Locais_Geograficos!$A$32</f>
        <v>Túnel (Anel)</v>
      </c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5.75" customHeight="1">
      <c r="A430" s="57" t="str">
        <f>Def_SecSub!$A430</f>
        <v>SI-20M1</v>
      </c>
      <c r="B430" s="57" t="str">
        <f>Def_Locais_Geograficos!$A$32</f>
        <v>Túnel (Anel)</v>
      </c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5.75" customHeight="1">
      <c r="A431" s="57" t="str">
        <f>Def_SecSub!$A431</f>
        <v>SI-20M2</v>
      </c>
      <c r="B431" s="57" t="str">
        <f>Def_Locais_Geograficos!$A$32</f>
        <v>Túnel (Anel)</v>
      </c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5.75" customHeight="1">
      <c r="A432" s="57" t="str">
        <f>Def_SecSub!$A432</f>
        <v>SI-01SA</v>
      </c>
      <c r="B432" s="57" t="str">
        <f>Def_Locais_Geograficos!$A$32</f>
        <v>Túnel (Anel)</v>
      </c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5.75" customHeight="1">
      <c r="A433" s="57" t="str">
        <f>Def_SecSub!$A433</f>
        <v>SI-02SB</v>
      </c>
      <c r="B433" s="57" t="str">
        <f>Def_Locais_Geograficos!$A$32</f>
        <v>Túnel (Anel)</v>
      </c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5.75" customHeight="1">
      <c r="A434" s="57" t="str">
        <f>Def_SecSub!$A434</f>
        <v>SI-03SP</v>
      </c>
      <c r="B434" s="57" t="str">
        <f>Def_Locais_Geograficos!$A$32</f>
        <v>Túnel (Anel)</v>
      </c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5.75" customHeight="1">
      <c r="A435" s="57" t="str">
        <f>Def_SecSub!$A435</f>
        <v>SI-04SB</v>
      </c>
      <c r="B435" s="57" t="str">
        <f>Def_Locais_Geograficos!$A$32</f>
        <v>Túnel (Anel)</v>
      </c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5.75" customHeight="1">
      <c r="A436" s="57" t="str">
        <f>Def_SecSub!$A436</f>
        <v>SI-05SA</v>
      </c>
      <c r="B436" s="57" t="str">
        <f>Def_Locais_Geograficos!$A$32</f>
        <v>Túnel (Anel)</v>
      </c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5.75" customHeight="1">
      <c r="A437" s="57" t="str">
        <f>Def_SecSub!$A437</f>
        <v>SI-06SB</v>
      </c>
      <c r="B437" s="57" t="str">
        <f>Def_Locais_Geograficos!$A$32</f>
        <v>Túnel (Anel)</v>
      </c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5.75" customHeight="1">
      <c r="A438" s="57" t="str">
        <f>Def_SecSub!$A438</f>
        <v>SI-07SP</v>
      </c>
      <c r="B438" s="57" t="str">
        <f>Def_Locais_Geograficos!$A$32</f>
        <v>Túnel (Anel)</v>
      </c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5.75" customHeight="1">
      <c r="A439" s="57" t="str">
        <f>Def_SecSub!$A439</f>
        <v>SI-08SB</v>
      </c>
      <c r="B439" s="57" t="str">
        <f>Def_Locais_Geograficos!$A$32</f>
        <v>Túnel (Anel)</v>
      </c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5.75" customHeight="1">
      <c r="A440" s="57" t="str">
        <f>Def_SecSub!$A440</f>
        <v>SI-09SA</v>
      </c>
      <c r="B440" s="57" t="str">
        <f>Def_Locais_Geograficos!$A$32</f>
        <v>Túnel (Anel)</v>
      </c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5.75" customHeight="1">
      <c r="A441" s="57" t="str">
        <f>Def_SecSub!$A441</f>
        <v>SI-10SB</v>
      </c>
      <c r="B441" s="57" t="str">
        <f>Def_Locais_Geograficos!$A$32</f>
        <v>Túnel (Anel)</v>
      </c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5.75" customHeight="1">
      <c r="A442" s="57" t="str">
        <f>Def_SecSub!$A442</f>
        <v>SI-11SP</v>
      </c>
      <c r="B442" s="57" t="str">
        <f>Def_Locais_Geograficos!$A$32</f>
        <v>Túnel (Anel)</v>
      </c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5.75" customHeight="1">
      <c r="A443" s="57" t="str">
        <f>Def_SecSub!$A443</f>
        <v>SI-12SB</v>
      </c>
      <c r="B443" s="57" t="str">
        <f>Def_Locais_Geograficos!$A$32</f>
        <v>Túnel (Anel)</v>
      </c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5.75" customHeight="1">
      <c r="A444" s="57" t="str">
        <f>Def_SecSub!$A444</f>
        <v>SI-13SA</v>
      </c>
      <c r="B444" s="57" t="str">
        <f>Def_Locais_Geograficos!$A$32</f>
        <v>Túnel (Anel)</v>
      </c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5.75" customHeight="1">
      <c r="A445" s="57" t="str">
        <f>Def_SecSub!$A445</f>
        <v>SI-14SB</v>
      </c>
      <c r="B445" s="57" t="str">
        <f>Def_Locais_Geograficos!$A$32</f>
        <v>Túnel (Anel)</v>
      </c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5.75" customHeight="1">
      <c r="A446" s="57" t="str">
        <f>Def_SecSub!$A446</f>
        <v>SI-15SP</v>
      </c>
      <c r="B446" s="57" t="str">
        <f>Def_Locais_Geograficos!$A$32</f>
        <v>Túnel (Anel)</v>
      </c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5.75" customHeight="1">
      <c r="A447" s="57" t="str">
        <f>Def_SecSub!$A447</f>
        <v>SI-16SB</v>
      </c>
      <c r="B447" s="57" t="str">
        <f>Def_Locais_Geograficos!$A$32</f>
        <v>Túnel (Anel)</v>
      </c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5.75" customHeight="1">
      <c r="A448" s="57" t="str">
        <f>Def_SecSub!$A448</f>
        <v>SI-17SA</v>
      </c>
      <c r="B448" s="57" t="str">
        <f>Def_Locais_Geograficos!$A$32</f>
        <v>Túnel (Anel)</v>
      </c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5.75" customHeight="1">
      <c r="A449" s="57" t="str">
        <f>Def_SecSub!$A449</f>
        <v>SI-18SB</v>
      </c>
      <c r="B449" s="57" t="str">
        <f>Def_Locais_Geograficos!$A$32</f>
        <v>Túnel (Anel)</v>
      </c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5.75" customHeight="1">
      <c r="A450" s="57" t="str">
        <f>Def_SecSub!$A450</f>
        <v>SI-19SP</v>
      </c>
      <c r="B450" s="57" t="str">
        <f>Def_Locais_Geograficos!$A$32</f>
        <v>Túnel (Anel)</v>
      </c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5.75" customHeight="1">
      <c r="A451" s="57" t="str">
        <f>Def_SecSub!$A451</f>
        <v>SI-20SB</v>
      </c>
      <c r="B451" s="57" t="str">
        <f>Def_Locais_Geograficos!$A$32</f>
        <v>Túnel (Anel)</v>
      </c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5.75" customHeight="1">
      <c r="A452" s="57" t="str">
        <f>Def_SecSub!$A452</f>
        <v>SI-01SAFE</v>
      </c>
      <c r="B452" s="57" t="str">
        <f>Def_Locais_Geograficos!$A$33</f>
        <v>Túnel (Anel/Front-End)</v>
      </c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5.75" customHeight="1">
      <c r="A453" s="57" t="str">
        <f>Def_SecSub!$A453</f>
        <v>SI-02SBFE</v>
      </c>
      <c r="B453" s="57" t="str">
        <f>Def_Locais_Geograficos!$A$33</f>
        <v>Túnel (Anel/Front-End)</v>
      </c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5.75" customHeight="1">
      <c r="A454" s="57" t="str">
        <f>Def_SecSub!$A454</f>
        <v>SI-03SPFE</v>
      </c>
      <c r="B454" s="57" t="str">
        <f>Def_Locais_Geograficos!$A$33</f>
        <v>Túnel (Anel/Front-End)</v>
      </c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5.75" customHeight="1">
      <c r="A455" s="57" t="str">
        <f>Def_SecSub!$A455</f>
        <v>SI-04SBFE</v>
      </c>
      <c r="B455" s="57" t="str">
        <f>Def_Locais_Geograficos!$A$33</f>
        <v>Túnel (Anel/Front-End)</v>
      </c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5.75" customHeight="1">
      <c r="A456" s="57" t="str">
        <f>Def_SecSub!$A456</f>
        <v>SI-05SAFE</v>
      </c>
      <c r="B456" s="57" t="str">
        <f>Def_Locais_Geograficos!$A$33</f>
        <v>Túnel (Anel/Front-End)</v>
      </c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5.75" customHeight="1">
      <c r="A457" s="57" t="str">
        <f>Def_SecSub!$A457</f>
        <v>SI-06SBFE</v>
      </c>
      <c r="B457" s="57" t="str">
        <f>Def_Locais_Geograficos!$A$33</f>
        <v>Túnel (Anel/Front-End)</v>
      </c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5.75" customHeight="1">
      <c r="A458" s="57" t="str">
        <f>Def_SecSub!$A458</f>
        <v>SI-07SPFE</v>
      </c>
      <c r="B458" s="57" t="str">
        <f>Def_Locais_Geograficos!$A$33</f>
        <v>Túnel (Anel/Front-End)</v>
      </c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5.75" customHeight="1">
      <c r="A459" s="57" t="str">
        <f>Def_SecSub!$A459</f>
        <v>SI-08SBFE</v>
      </c>
      <c r="B459" s="57" t="str">
        <f>Def_Locais_Geograficos!$A$33</f>
        <v>Túnel (Anel/Front-End)</v>
      </c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5.75" customHeight="1">
      <c r="A460" s="57" t="str">
        <f>Def_SecSub!$A460</f>
        <v>SI-09SAFE</v>
      </c>
      <c r="B460" s="57" t="str">
        <f>Def_Locais_Geograficos!$A$33</f>
        <v>Túnel (Anel/Front-End)</v>
      </c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5.75" customHeight="1">
      <c r="A461" s="57" t="str">
        <f>Def_SecSub!$A461</f>
        <v>SI-10SBFE</v>
      </c>
      <c r="B461" s="57" t="str">
        <f>Def_Locais_Geograficos!$A$33</f>
        <v>Túnel (Anel/Front-End)</v>
      </c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5.75" customHeight="1">
      <c r="A462" s="57" t="str">
        <f>Def_SecSub!$A462</f>
        <v>SI-11SPFE</v>
      </c>
      <c r="B462" s="57" t="str">
        <f>Def_Locais_Geograficos!$A$33</f>
        <v>Túnel (Anel/Front-End)</v>
      </c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5.75" customHeight="1">
      <c r="A463" s="57" t="str">
        <f>Def_SecSub!$A463</f>
        <v>SI-12SBFE</v>
      </c>
      <c r="B463" s="57" t="str">
        <f>Def_Locais_Geograficos!$A$33</f>
        <v>Túnel (Anel/Front-End)</v>
      </c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5.75" customHeight="1">
      <c r="A464" s="57" t="str">
        <f>Def_SecSub!$A464</f>
        <v>SI-13SAFE</v>
      </c>
      <c r="B464" s="57" t="str">
        <f>Def_Locais_Geograficos!$A$33</f>
        <v>Túnel (Anel/Front-End)</v>
      </c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5.75" customHeight="1">
      <c r="A465" s="57" t="str">
        <f>Def_SecSub!$A465</f>
        <v>SI-14SBFE</v>
      </c>
      <c r="B465" s="57" t="str">
        <f>Def_Locais_Geograficos!$A$33</f>
        <v>Túnel (Anel/Front-End)</v>
      </c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5.75" customHeight="1">
      <c r="A466" s="57" t="str">
        <f>Def_SecSub!$A466</f>
        <v>SI-15SPFE</v>
      </c>
      <c r="B466" s="57" t="str">
        <f>Def_Locais_Geograficos!$A$33</f>
        <v>Túnel (Anel/Front-End)</v>
      </c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5.75" customHeight="1">
      <c r="A467" s="57" t="str">
        <f>Def_SecSub!$A467</f>
        <v>SI-16SBFE</v>
      </c>
      <c r="B467" s="57" t="str">
        <f>Def_Locais_Geograficos!$A$33</f>
        <v>Túnel (Anel/Front-End)</v>
      </c>
      <c r="C467" s="36"/>
      <c r="D467" s="36"/>
      <c r="E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5.75" customHeight="1">
      <c r="A468" s="57" t="str">
        <f>Def_SecSub!$A468</f>
        <v>SI-17SAFE</v>
      </c>
      <c r="B468" s="57" t="str">
        <f>Def_Locais_Geograficos!$A$33</f>
        <v>Túnel (Anel/Front-End)</v>
      </c>
      <c r="C468" s="36"/>
      <c r="D468" s="36"/>
      <c r="E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5.75" customHeight="1">
      <c r="A469" s="57" t="str">
        <f>Def_SecSub!$A469</f>
        <v>SI-18SBFE</v>
      </c>
      <c r="B469" s="57" t="str">
        <f>Def_Locais_Geograficos!$A$33</f>
        <v>Túnel (Anel/Front-End)</v>
      </c>
      <c r="C469" s="36"/>
      <c r="D469" s="36"/>
      <c r="E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5.75" customHeight="1">
      <c r="A470" s="57" t="str">
        <f>Def_SecSub!$A470</f>
        <v>SI-19SPFE</v>
      </c>
      <c r="B470" s="57" t="str">
        <f>Def_Locais_Geograficos!$A$33</f>
        <v>Túnel (Anel/Front-End)</v>
      </c>
      <c r="C470" s="36"/>
      <c r="D470" s="36"/>
      <c r="E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5.75" customHeight="1">
      <c r="A471" s="57" t="str">
        <f>Def_SecSub!$A471</f>
        <v>SI-20SBFE</v>
      </c>
      <c r="B471" s="57" t="str">
        <f>Def_Locais_Geograficos!$A$33</f>
        <v>Túnel (Anel/Front-End)</v>
      </c>
      <c r="C471" s="36"/>
      <c r="D471" s="36"/>
      <c r="E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5.75" customHeight="1">
      <c r="A472" s="57" t="str">
        <f>Def_SecSub!$A472</f>
        <v>SI-01BCFE</v>
      </c>
      <c r="B472" s="57" t="str">
        <f>Def_Locais_Geograficos!$A$33</f>
        <v>Túnel (Anel/Front-End)</v>
      </c>
      <c r="C472" s="36"/>
      <c r="D472" s="36"/>
      <c r="E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5.75" customHeight="1">
      <c r="A473" s="57" t="str">
        <f>Def_SecSub!$A473</f>
        <v>SI-02BCFE</v>
      </c>
      <c r="B473" s="57" t="str">
        <f>Def_Locais_Geograficos!$A$33</f>
        <v>Túnel (Anel/Front-End)</v>
      </c>
      <c r="C473" s="36"/>
      <c r="D473" s="36"/>
      <c r="E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5.75" customHeight="1">
      <c r="A474" s="57" t="str">
        <f>Def_SecSub!$A474</f>
        <v>SI-03BCFE</v>
      </c>
      <c r="B474" s="57" t="str">
        <f>Def_Locais_Geograficos!$A$33</f>
        <v>Túnel (Anel/Front-End)</v>
      </c>
      <c r="C474" s="36"/>
      <c r="D474" s="36"/>
      <c r="E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5.75" customHeight="1">
      <c r="A475" s="57" t="str">
        <f>Def_SecSub!$A475</f>
        <v>SI-04BCFE</v>
      </c>
      <c r="B475" s="57" t="str">
        <f>Def_Locais_Geograficos!$A$33</f>
        <v>Túnel (Anel/Front-End)</v>
      </c>
      <c r="C475" s="36"/>
      <c r="D475" s="36"/>
      <c r="E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5.75" customHeight="1">
      <c r="A476" s="57" t="str">
        <f>Def_SecSub!$A476</f>
        <v>SI-05BCFE</v>
      </c>
      <c r="B476" s="57" t="str">
        <f>Def_Locais_Geograficos!$A$33</f>
        <v>Túnel (Anel/Front-End)</v>
      </c>
      <c r="C476" s="36"/>
      <c r="D476" s="36"/>
      <c r="E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5.75" customHeight="1">
      <c r="A477" s="57" t="str">
        <f>Def_SecSub!$A477</f>
        <v>SI-06BCFE</v>
      </c>
      <c r="B477" s="57" t="str">
        <f>Def_Locais_Geograficos!$A$33</f>
        <v>Túnel (Anel/Front-End)</v>
      </c>
      <c r="C477" s="36"/>
      <c r="D477" s="36"/>
      <c r="E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5.75" customHeight="1">
      <c r="A478" s="57" t="str">
        <f>Def_SecSub!$A478</f>
        <v>SI-07BCFE</v>
      </c>
      <c r="B478" s="57" t="str">
        <f>Def_Locais_Geograficos!$A$33</f>
        <v>Túnel (Anel/Front-End)</v>
      </c>
      <c r="C478" s="36"/>
      <c r="D478" s="36"/>
      <c r="E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5.75" customHeight="1">
      <c r="A479" s="57" t="str">
        <f>Def_SecSub!$A479</f>
        <v>SI-08BCFE</v>
      </c>
      <c r="B479" s="57" t="str">
        <f>Def_Locais_Geograficos!$A$33</f>
        <v>Túnel (Anel/Front-End)</v>
      </c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5.75" customHeight="1">
      <c r="A480" s="57" t="str">
        <f>Def_SecSub!$A480</f>
        <v>SI-09BCFE</v>
      </c>
      <c r="B480" s="57" t="str">
        <f>Def_Locais_Geograficos!$A$33</f>
        <v>Túnel (Anel/Front-End)</v>
      </c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5.75" customHeight="1">
      <c r="A481" s="57" t="str">
        <f>Def_SecSub!$A481</f>
        <v>SI-10BCFE</v>
      </c>
      <c r="B481" s="57" t="str">
        <f>Def_Locais_Geograficos!$A$33</f>
        <v>Túnel (Anel/Front-End)</v>
      </c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5.75" customHeight="1">
      <c r="A482" s="57" t="str">
        <f>Def_SecSub!$A482</f>
        <v>SI-11BCFE</v>
      </c>
      <c r="B482" s="57" t="str">
        <f>Def_Locais_Geograficos!$A$33</f>
        <v>Túnel (Anel/Front-End)</v>
      </c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5.75" customHeight="1">
      <c r="A483" s="57" t="str">
        <f>Def_SecSub!$A483</f>
        <v>SI-12BCFE</v>
      </c>
      <c r="B483" s="57" t="str">
        <f>Def_Locais_Geograficos!$A$33</f>
        <v>Túnel (Anel/Front-End)</v>
      </c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5.75" customHeight="1">
      <c r="A484" s="57" t="str">
        <f>Def_SecSub!$A484</f>
        <v>SI-13BCFE</v>
      </c>
      <c r="B484" s="57" t="str">
        <f>Def_Locais_Geograficos!$A$33</f>
        <v>Túnel (Anel/Front-End)</v>
      </c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5.75" customHeight="1">
      <c r="A485" s="57" t="str">
        <f>Def_SecSub!$A485</f>
        <v>SI-14BCFE</v>
      </c>
      <c r="B485" s="57" t="str">
        <f>Def_Locais_Geograficos!$A$33</f>
        <v>Túnel (Anel/Front-End)</v>
      </c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5.75" customHeight="1">
      <c r="A486" s="57" t="str">
        <f>Def_SecSub!$A486</f>
        <v>SI-15BCFE</v>
      </c>
      <c r="B486" s="57" t="str">
        <f>Def_Locais_Geograficos!$A$33</f>
        <v>Túnel (Anel/Front-End)</v>
      </c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5.75" customHeight="1">
      <c r="A487" s="57" t="str">
        <f>Def_SecSub!$A487</f>
        <v>SI-16BCFE</v>
      </c>
      <c r="B487" s="57" t="str">
        <f>Def_Locais_Geograficos!$A$33</f>
        <v>Túnel (Anel/Front-End)</v>
      </c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5.75" customHeight="1">
      <c r="A488" s="57" t="str">
        <f>Def_SecSub!$A488</f>
        <v>SI-17BCFE</v>
      </c>
      <c r="B488" s="57" t="str">
        <f>Def_Locais_Geograficos!$A$33</f>
        <v>Túnel (Anel/Front-End)</v>
      </c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5.75" customHeight="1">
      <c r="A489" s="57" t="str">
        <f>Def_SecSub!$A489</f>
        <v>SI-18BCFE</v>
      </c>
      <c r="B489" s="57" t="str">
        <f>Def_Locais_Geograficos!$A$33</f>
        <v>Túnel (Anel/Front-End)</v>
      </c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5.75" customHeight="1">
      <c r="A490" s="57" t="str">
        <f>Def_SecSub!$A490</f>
        <v>SI-19BCFE</v>
      </c>
      <c r="B490" s="57" t="str">
        <f>Def_Locais_Geograficos!$A$33</f>
        <v>Túnel (Anel/Front-End)</v>
      </c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5.75" customHeight="1">
      <c r="A491" s="57" t="str">
        <f>Def_SecSub!$A491</f>
        <v>SI-20BCFE</v>
      </c>
      <c r="B491" s="57" t="str">
        <f>Def_Locais_Geograficos!$A$33</f>
        <v>Túnel (Anel/Front-End)</v>
      </c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5.75" customHeight="1">
      <c r="A492" s="57"/>
      <c r="B492" s="57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5.75" customHeight="1">
      <c r="A493" s="57"/>
      <c r="B493" s="57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5.75" customHeight="1">
      <c r="A494" s="57"/>
      <c r="B494" s="57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5.75" customHeight="1">
      <c r="A495" s="57"/>
      <c r="B495" s="57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5.75" customHeight="1">
      <c r="A496" s="57"/>
      <c r="B496" s="57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5.75" customHeight="1">
      <c r="A497" s="57"/>
      <c r="B497" s="57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5.75" customHeight="1">
      <c r="A498" s="57"/>
      <c r="B498" s="57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5.75" customHeight="1">
      <c r="A499" s="57"/>
      <c r="B499" s="57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5.75" customHeight="1">
      <c r="A500" s="57"/>
      <c r="B500" s="57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5.75" customHeight="1">
      <c r="A501" s="57"/>
      <c r="B501" s="57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5.75" customHeight="1">
      <c r="A502" s="57"/>
      <c r="B502" s="57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5.75" customHeight="1">
      <c r="A503" s="57"/>
      <c r="B503" s="57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5.75" customHeight="1">
      <c r="A504" s="57"/>
      <c r="B504" s="57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5.75" customHeight="1">
      <c r="A505" s="57"/>
      <c r="B505" s="57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5.75" customHeight="1">
      <c r="A506" s="57"/>
      <c r="B506" s="57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5.75" customHeight="1">
      <c r="A507" s="57"/>
      <c r="B507" s="57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5.75" customHeight="1">
      <c r="A508" s="57"/>
      <c r="B508" s="57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5.75" customHeight="1">
      <c r="A509" s="57"/>
      <c r="B509" s="57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5.75" customHeight="1">
      <c r="A510" s="57"/>
      <c r="B510" s="57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5.75" customHeight="1">
      <c r="A511" s="57"/>
      <c r="B511" s="57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5.75" customHeight="1">
      <c r="A512" s="57"/>
      <c r="B512" s="57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5.75" customHeight="1">
      <c r="A513" s="57"/>
      <c r="B513" s="57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5.75" customHeight="1">
      <c r="A514" s="57"/>
      <c r="B514" s="57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5.75" customHeight="1">
      <c r="A515" s="57"/>
      <c r="B515" s="57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5.75" customHeight="1">
      <c r="A516" s="57"/>
      <c r="B516" s="57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5.75" customHeight="1">
      <c r="A517" s="57"/>
      <c r="B517" s="57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5.75" customHeight="1">
      <c r="A518" s="57"/>
      <c r="B518" s="57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5.75" customHeight="1">
      <c r="A519" s="57"/>
      <c r="B519" s="57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5.75" customHeight="1">
      <c r="A520" s="57"/>
      <c r="B520" s="57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5.75" customHeight="1">
      <c r="A521" s="57"/>
      <c r="B521" s="57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5.75" customHeight="1">
      <c r="A522" s="57"/>
      <c r="B522" s="57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5.75" customHeight="1">
      <c r="A523" s="57"/>
      <c r="B523" s="57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5.75" customHeight="1">
      <c r="A524" s="57"/>
      <c r="B524" s="57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5.75" customHeight="1">
      <c r="A525" s="57"/>
      <c r="B525" s="57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5.75" customHeight="1">
      <c r="A526" s="57"/>
      <c r="B526" s="57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5.75" customHeight="1">
      <c r="A527" s="57"/>
      <c r="B527" s="57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5.75" customHeight="1">
      <c r="A528" s="57"/>
      <c r="B528" s="57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5.75" customHeight="1">
      <c r="A529" s="57"/>
      <c r="B529" s="57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5.75" customHeight="1">
      <c r="A530" s="57"/>
      <c r="B530" s="57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5.75" customHeight="1">
      <c r="A531" s="57"/>
      <c r="B531" s="57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5.75" customHeight="1">
      <c r="A532" s="57"/>
      <c r="B532" s="57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5.75" customHeight="1">
      <c r="A533" s="57"/>
      <c r="B533" s="57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5.75" customHeight="1">
      <c r="A534" s="57"/>
      <c r="B534" s="57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5.75" customHeight="1">
      <c r="A535" s="57"/>
      <c r="B535" s="57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5.75" customHeight="1">
      <c r="A536" s="57"/>
      <c r="B536" s="57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5.75" customHeight="1">
      <c r="A537" s="57"/>
      <c r="B537" s="57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5.75" customHeight="1">
      <c r="A538" s="57"/>
      <c r="B538" s="57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5.75" customHeight="1">
      <c r="A539" s="57"/>
      <c r="B539" s="57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5.75" customHeight="1">
      <c r="A540" s="57"/>
      <c r="B540" s="57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5.75" customHeight="1">
      <c r="A541" s="57"/>
      <c r="B541" s="57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5.75" customHeight="1">
      <c r="A542" s="57"/>
      <c r="B542" s="57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5.75" customHeight="1">
      <c r="A543" s="57"/>
      <c r="B543" s="57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5.75" customHeight="1">
      <c r="A544" s="57"/>
      <c r="B544" s="57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5.75" customHeight="1">
      <c r="A545" s="57"/>
      <c r="B545" s="57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5.75" customHeight="1">
      <c r="A546" s="57"/>
      <c r="B546" s="57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5.75" customHeight="1">
      <c r="A547" s="57"/>
      <c r="B547" s="57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5.75" customHeight="1">
      <c r="A548" s="57"/>
      <c r="B548" s="57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5.75" customHeight="1">
      <c r="A549" s="57"/>
      <c r="B549" s="57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5.75" customHeight="1">
      <c r="A550" s="57"/>
      <c r="B550" s="57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5.75" customHeight="1">
      <c r="A551" s="57"/>
      <c r="B551" s="57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5.75" customHeight="1">
      <c r="A552" s="57"/>
      <c r="B552" s="57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5.75" customHeight="1">
      <c r="A553" s="57"/>
      <c r="B553" s="57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5.75" customHeight="1">
      <c r="A554" s="57"/>
      <c r="B554" s="57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5.75" customHeight="1">
      <c r="A555" s="57"/>
      <c r="B555" s="57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5.75" customHeight="1">
      <c r="A556" s="57"/>
      <c r="B556" s="57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5.75" customHeight="1">
      <c r="A557" s="57"/>
      <c r="B557" s="57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5.75" customHeight="1">
      <c r="A558" s="57"/>
      <c r="B558" s="57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5.75" customHeight="1">
      <c r="A559" s="57"/>
      <c r="B559" s="57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5.75" customHeight="1">
      <c r="A560" s="57"/>
      <c r="B560" s="57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5.75" customHeight="1">
      <c r="A561" s="57"/>
      <c r="B561" s="57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5.75" customHeight="1">
      <c r="A562" s="57"/>
      <c r="B562" s="57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5.75" customHeight="1">
      <c r="A563" s="57"/>
      <c r="B563" s="57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5.75" customHeight="1">
      <c r="A564" s="57"/>
      <c r="B564" s="57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5.75" customHeight="1">
      <c r="A565" s="57"/>
      <c r="B565" s="57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5.75" customHeight="1">
      <c r="A566" s="57"/>
      <c r="B566" s="57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5.75" customHeight="1">
      <c r="A567" s="57"/>
      <c r="B567" s="57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5.75" customHeight="1">
      <c r="A568" s="57"/>
      <c r="B568" s="57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5.75" customHeight="1">
      <c r="A569" s="57"/>
      <c r="B569" s="57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5.75" customHeight="1">
      <c r="A570" s="57"/>
      <c r="B570" s="57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5.75" customHeight="1">
      <c r="A571" s="57"/>
      <c r="B571" s="57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5.75" customHeight="1">
      <c r="A572" s="57"/>
      <c r="B572" s="57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5.75" customHeight="1">
      <c r="A573" s="57"/>
      <c r="B573" s="57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5.75" customHeight="1">
      <c r="A574" s="57"/>
      <c r="B574" s="57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5.75" customHeight="1">
      <c r="A575" s="57"/>
      <c r="B575" s="57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5.75" customHeight="1">
      <c r="A576" s="57"/>
      <c r="B576" s="57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5.75" customHeight="1">
      <c r="A577" s="57"/>
      <c r="B577" s="57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5.75" customHeight="1">
      <c r="A578" s="57"/>
      <c r="B578" s="57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5.75" customHeight="1">
      <c r="A579" s="57"/>
      <c r="B579" s="57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5.75" customHeight="1">
      <c r="A580" s="57"/>
      <c r="B580" s="57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5.75" customHeight="1">
      <c r="A581" s="57"/>
      <c r="B581" s="57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5.75" customHeight="1">
      <c r="A582" s="57"/>
      <c r="B582" s="57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5.75" customHeight="1">
      <c r="A583" s="57"/>
      <c r="B583" s="57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5.75" customHeight="1">
      <c r="A584" s="57"/>
      <c r="B584" s="57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5.75" customHeight="1">
      <c r="A585" s="57"/>
      <c r="B585" s="57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5.75" customHeight="1">
      <c r="A586" s="57"/>
      <c r="B586" s="57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5.75" customHeight="1">
      <c r="A587" s="57"/>
      <c r="B587" s="57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5.75" customHeight="1">
      <c r="A588" s="57"/>
      <c r="B588" s="57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5.75" customHeight="1">
      <c r="A589" s="57"/>
      <c r="B589" s="57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5.75" customHeight="1">
      <c r="A590" s="57"/>
      <c r="B590" s="57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5.75" customHeight="1">
      <c r="A591" s="57"/>
      <c r="B591" s="57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5.75" customHeight="1">
      <c r="A592" s="57"/>
      <c r="B592" s="57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5.75" customHeight="1">
      <c r="A593" s="57"/>
      <c r="B593" s="57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5.75" customHeight="1">
      <c r="A594" s="57"/>
      <c r="B594" s="57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5.75" customHeight="1">
      <c r="A595" s="57"/>
      <c r="B595" s="57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5.75" customHeight="1">
      <c r="A596" s="57"/>
      <c r="B596" s="57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5.75" customHeight="1">
      <c r="A597" s="57"/>
      <c r="B597" s="57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5.75" customHeight="1">
      <c r="A598" s="57"/>
      <c r="B598" s="57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5.75" customHeight="1">
      <c r="A599" s="57"/>
      <c r="B599" s="57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5.75" customHeight="1">
      <c r="A600" s="57"/>
      <c r="B600" s="57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5.75" customHeight="1">
      <c r="A601" s="57"/>
      <c r="B601" s="57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5.75" customHeight="1">
      <c r="A602" s="57"/>
      <c r="B602" s="57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5.75" customHeight="1">
      <c r="A603" s="57"/>
      <c r="B603" s="57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5.75" customHeight="1">
      <c r="A604" s="57"/>
      <c r="B604" s="57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5.75" customHeight="1">
      <c r="A605" s="57"/>
      <c r="B605" s="57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5.75" customHeight="1">
      <c r="A606" s="57"/>
      <c r="B606" s="57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5.75" customHeight="1">
      <c r="A607" s="57"/>
      <c r="B607" s="57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5.75" customHeight="1">
      <c r="A608" s="57"/>
      <c r="B608" s="57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5.75" customHeight="1">
      <c r="A609" s="57"/>
      <c r="B609" s="57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5.75" customHeight="1">
      <c r="A610" s="57"/>
      <c r="B610" s="57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5.75" customHeight="1">
      <c r="A611" s="57"/>
      <c r="B611" s="57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5.75" customHeight="1">
      <c r="A612" s="57"/>
      <c r="B612" s="57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5.75" customHeight="1">
      <c r="A613" s="57"/>
      <c r="B613" s="57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5.75" customHeight="1">
      <c r="A614" s="57"/>
      <c r="B614" s="57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5.75" customHeight="1">
      <c r="A615" s="57"/>
      <c r="B615" s="57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5.75" customHeight="1">
      <c r="A616" s="57"/>
      <c r="B616" s="57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5.75" customHeight="1">
      <c r="A617" s="57"/>
      <c r="B617" s="57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5.75" customHeight="1">
      <c r="A618" s="57"/>
      <c r="B618" s="57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5.75" customHeight="1">
      <c r="A619" s="57"/>
      <c r="B619" s="57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5.75" customHeight="1">
      <c r="A620" s="57"/>
      <c r="B620" s="57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5.75" customHeight="1">
      <c r="A621" s="57"/>
      <c r="B621" s="57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5.75" customHeight="1">
      <c r="A622" s="57"/>
      <c r="B622" s="57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5.75" customHeight="1">
      <c r="A623" s="57"/>
      <c r="B623" s="57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5.75" customHeight="1">
      <c r="A624" s="57"/>
      <c r="B624" s="57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5.75" customHeight="1">
      <c r="A625" s="57"/>
      <c r="B625" s="57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5.75" customHeight="1">
      <c r="A626" s="57"/>
      <c r="B626" s="57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5.75" customHeight="1">
      <c r="A627" s="57"/>
      <c r="B627" s="57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5.75" customHeight="1">
      <c r="A628" s="57"/>
      <c r="B628" s="57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5.75" customHeight="1">
      <c r="A629" s="57"/>
      <c r="B629" s="57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5.75" customHeight="1">
      <c r="A630" s="57"/>
      <c r="B630" s="57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5.75" customHeight="1">
      <c r="A631" s="57"/>
      <c r="B631" s="57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5.75" customHeight="1">
      <c r="A632" s="57"/>
      <c r="B632" s="57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5.75" customHeight="1">
      <c r="A633" s="57"/>
      <c r="B633" s="57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5.75" customHeight="1">
      <c r="A634" s="57"/>
      <c r="B634" s="57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5.75" customHeight="1">
      <c r="A635" s="57"/>
      <c r="B635" s="57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5.75" customHeight="1">
      <c r="A636" s="57"/>
      <c r="B636" s="57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5.75" customHeight="1">
      <c r="A637" s="57"/>
      <c r="B637" s="57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5.75" customHeight="1">
      <c r="A638" s="57"/>
      <c r="B638" s="57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5.75" customHeight="1">
      <c r="A639" s="57"/>
      <c r="B639" s="57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5.75" customHeight="1">
      <c r="A640" s="57"/>
      <c r="B640" s="57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5.75" customHeight="1">
      <c r="A641" s="57"/>
      <c r="B641" s="57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5.75" customHeight="1">
      <c r="A642" s="57"/>
      <c r="B642" s="57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5.75" customHeight="1">
      <c r="A643" s="57"/>
      <c r="B643" s="57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5.75" customHeight="1">
      <c r="A644" s="57"/>
      <c r="B644" s="57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5.75" customHeight="1">
      <c r="A645" s="57"/>
      <c r="B645" s="57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5.75" customHeight="1">
      <c r="A646" s="57"/>
      <c r="B646" s="57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5.75" customHeight="1">
      <c r="A647" s="57"/>
      <c r="B647" s="57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5.75" customHeight="1">
      <c r="A648" s="57"/>
      <c r="B648" s="57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5.75" customHeight="1">
      <c r="A649" s="57"/>
      <c r="B649" s="57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5.75" customHeight="1">
      <c r="A650" s="57"/>
      <c r="B650" s="57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5.75" customHeight="1">
      <c r="A651" s="57"/>
      <c r="B651" s="57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5.75" customHeight="1">
      <c r="A652" s="57"/>
      <c r="B652" s="57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5.75" customHeight="1">
      <c r="A653" s="57"/>
      <c r="B653" s="57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5.75" customHeight="1">
      <c r="A654" s="57"/>
      <c r="B654" s="57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5.75" customHeight="1">
      <c r="A655" s="57"/>
      <c r="B655" s="57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5.75" customHeight="1">
      <c r="A656" s="57"/>
      <c r="B656" s="57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5.75" customHeight="1">
      <c r="A657" s="57"/>
      <c r="B657" s="57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5.75" customHeight="1">
      <c r="A658" s="57"/>
      <c r="B658" s="57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5.75" customHeight="1">
      <c r="A659" s="57"/>
      <c r="B659" s="57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5.75" customHeight="1">
      <c r="A660" s="57"/>
      <c r="B660" s="57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5.75" customHeight="1">
      <c r="A661" s="57"/>
      <c r="B661" s="57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5.75" customHeight="1">
      <c r="A662" s="57"/>
      <c r="B662" s="57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5.75" customHeight="1">
      <c r="A663" s="57"/>
      <c r="B663" s="57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5.75" customHeight="1">
      <c r="A664" s="57"/>
      <c r="B664" s="57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5.75" customHeight="1">
      <c r="A665" s="57"/>
      <c r="B665" s="57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5.75" customHeight="1">
      <c r="A666" s="57"/>
      <c r="B666" s="57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5.75" customHeight="1">
      <c r="A667" s="57"/>
      <c r="B667" s="57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5.75" customHeight="1">
      <c r="A668" s="57"/>
      <c r="B668" s="57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5.75" customHeight="1">
      <c r="A669" s="57"/>
      <c r="B669" s="57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5.75" customHeight="1">
      <c r="A670" s="57"/>
      <c r="B670" s="57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5.75" customHeight="1">
      <c r="A671" s="57"/>
      <c r="B671" s="57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5.75" customHeight="1">
      <c r="A672" s="57"/>
      <c r="B672" s="57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5.75" customHeight="1">
      <c r="A673" s="57"/>
      <c r="B673" s="57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5.75" customHeight="1">
      <c r="A674" s="57"/>
      <c r="B674" s="57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5.75" customHeight="1">
      <c r="A675" s="57"/>
      <c r="B675" s="57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5.75" customHeight="1">
      <c r="A676" s="57"/>
      <c r="B676" s="57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5.75" customHeight="1">
      <c r="A677" s="57"/>
      <c r="B677" s="57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5.75" customHeight="1">
      <c r="A678" s="57"/>
      <c r="B678" s="57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5.75" customHeight="1">
      <c r="A679" s="57"/>
      <c r="B679" s="57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5.75" customHeight="1">
      <c r="A680" s="57"/>
      <c r="B680" s="57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5.75" customHeight="1">
      <c r="A681" s="57"/>
      <c r="B681" s="57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5.75" customHeight="1">
      <c r="A682" s="57"/>
      <c r="B682" s="57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5.75" customHeight="1">
      <c r="A683" s="57"/>
      <c r="B683" s="57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5.75" customHeight="1">
      <c r="A684" s="57"/>
      <c r="B684" s="57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5.75" customHeight="1">
      <c r="A685" s="57"/>
      <c r="B685" s="57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5.75" customHeight="1">
      <c r="A686" s="57"/>
      <c r="B686" s="57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5.75" customHeight="1">
      <c r="A687" s="57"/>
      <c r="B687" s="57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5.75" customHeight="1">
      <c r="A688" s="57"/>
      <c r="B688" s="57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5.75" customHeight="1">
      <c r="A689" s="57"/>
      <c r="B689" s="57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5.75" customHeight="1">
      <c r="A690" s="57"/>
      <c r="B690" s="57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5.75" customHeight="1">
      <c r="A691" s="57"/>
      <c r="B691" s="57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5.75" customHeight="1">
      <c r="A692" s="57"/>
      <c r="B692" s="57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5.75" customHeight="1">
      <c r="A693" s="57"/>
      <c r="B693" s="57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5.75" customHeight="1">
      <c r="A694" s="57"/>
      <c r="B694" s="57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5.75" customHeight="1">
      <c r="A695" s="57"/>
      <c r="B695" s="57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5.75" customHeight="1">
      <c r="A696" s="57"/>
      <c r="B696" s="57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5.75" customHeight="1">
      <c r="A697" s="57"/>
      <c r="B697" s="57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5.75" customHeight="1">
      <c r="A698" s="57"/>
      <c r="B698" s="57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5.75" customHeight="1">
      <c r="A699" s="57"/>
      <c r="B699" s="57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5.75" customHeight="1">
      <c r="A700" s="57"/>
      <c r="B700" s="57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5.75" customHeight="1">
      <c r="A701" s="57"/>
      <c r="B701" s="57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5.75" customHeight="1">
      <c r="A702" s="57"/>
      <c r="B702" s="57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5.75" customHeight="1">
      <c r="A703" s="57"/>
      <c r="B703" s="57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5.75" customHeight="1">
      <c r="A704" s="57"/>
      <c r="B704" s="57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5.75" customHeight="1">
      <c r="A705" s="57"/>
      <c r="B705" s="57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5.75" customHeight="1">
      <c r="A706" s="57"/>
      <c r="B706" s="57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5.75" customHeight="1">
      <c r="A707" s="57"/>
      <c r="B707" s="57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5.75" customHeight="1">
      <c r="A708" s="57"/>
      <c r="B708" s="57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5.75" customHeight="1">
      <c r="A709" s="57"/>
      <c r="B709" s="57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5.75" customHeight="1">
      <c r="A710" s="57"/>
      <c r="B710" s="57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5.75" customHeight="1">
      <c r="A711" s="57"/>
      <c r="B711" s="57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5.75" customHeight="1">
      <c r="A712" s="57"/>
      <c r="B712" s="57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5.75" customHeight="1">
      <c r="A713" s="57"/>
      <c r="B713" s="57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5.75" customHeight="1">
      <c r="A714" s="57"/>
      <c r="B714" s="57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5.75" customHeight="1">
      <c r="A715" s="57"/>
      <c r="B715" s="57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5.75" customHeight="1">
      <c r="A716" s="57"/>
      <c r="B716" s="57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5.75" customHeight="1">
      <c r="A717" s="57"/>
      <c r="B717" s="57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5.75" customHeight="1">
      <c r="A718" s="57"/>
      <c r="B718" s="57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5.75" customHeight="1">
      <c r="A719" s="57"/>
      <c r="B719" s="57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5.75" customHeight="1">
      <c r="A720" s="57"/>
      <c r="B720" s="57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5.75" customHeight="1">
      <c r="A721" s="57"/>
      <c r="B721" s="57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5.75" customHeight="1">
      <c r="A722" s="57"/>
      <c r="B722" s="57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5.75" customHeight="1">
      <c r="A723" s="57"/>
      <c r="B723" s="57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5.75" customHeight="1">
      <c r="A724" s="57"/>
      <c r="B724" s="57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5.75" customHeight="1">
      <c r="A725" s="57"/>
      <c r="B725" s="57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5.75" customHeight="1">
      <c r="A726" s="57"/>
      <c r="B726" s="57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5.75" customHeight="1">
      <c r="A727" s="57"/>
      <c r="B727" s="57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5.75" customHeight="1">
      <c r="A728" s="57"/>
      <c r="B728" s="57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5.75" customHeight="1">
      <c r="A729" s="57"/>
      <c r="B729" s="57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5.75" customHeight="1">
      <c r="A730" s="57"/>
      <c r="B730" s="57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5.75" customHeight="1">
      <c r="A731" s="57"/>
      <c r="B731" s="57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5.75" customHeight="1">
      <c r="A732" s="57"/>
      <c r="B732" s="57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5.75" customHeight="1">
      <c r="A733" s="57"/>
      <c r="B733" s="57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5.75" customHeight="1">
      <c r="A734" s="57"/>
      <c r="B734" s="57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5.75" customHeight="1">
      <c r="A735" s="57"/>
      <c r="B735" s="57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5.75" customHeight="1">
      <c r="A736" s="57"/>
      <c r="B736" s="57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5.75" customHeight="1">
      <c r="A737" s="57"/>
      <c r="B737" s="57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5.75" customHeight="1">
      <c r="A738" s="57"/>
      <c r="B738" s="57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5.75" customHeight="1">
      <c r="A739" s="57"/>
      <c r="B739" s="57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5.75" customHeight="1">
      <c r="A740" s="57"/>
      <c r="B740" s="57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5.75" customHeight="1">
      <c r="A741" s="57"/>
      <c r="B741" s="57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5.75" customHeight="1">
      <c r="A742" s="57"/>
      <c r="B742" s="57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5.75" customHeight="1">
      <c r="A743" s="57"/>
      <c r="B743" s="57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5.75" customHeight="1">
      <c r="A744" s="57"/>
      <c r="B744" s="57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5.75" customHeight="1">
      <c r="A745" s="57"/>
      <c r="B745" s="57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5.75" customHeight="1">
      <c r="A746" s="57"/>
      <c r="B746" s="57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5.75" customHeight="1">
      <c r="A747" s="57"/>
      <c r="B747" s="57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5.75" customHeight="1">
      <c r="A748" s="57"/>
      <c r="B748" s="57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5.75" customHeight="1">
      <c r="A749" s="57"/>
      <c r="B749" s="57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5.75" customHeight="1">
      <c r="A750" s="57"/>
      <c r="B750" s="57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5.75" customHeight="1">
      <c r="A751" s="57"/>
      <c r="B751" s="57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5.75" customHeight="1">
      <c r="A752" s="57"/>
      <c r="B752" s="57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5.75" customHeight="1">
      <c r="A753" s="57"/>
      <c r="B753" s="57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5.75" customHeight="1">
      <c r="A754" s="57"/>
      <c r="B754" s="57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5.75" customHeight="1">
      <c r="A755" s="57"/>
      <c r="B755" s="57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5.75" customHeight="1">
      <c r="A756" s="57"/>
      <c r="B756" s="57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5.75" customHeight="1">
      <c r="A757" s="57"/>
      <c r="B757" s="57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5.75" customHeight="1">
      <c r="A758" s="57"/>
      <c r="B758" s="57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5.75" customHeight="1">
      <c r="A759" s="57"/>
      <c r="B759" s="57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5.75" customHeight="1">
      <c r="A760" s="57"/>
      <c r="B760" s="57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5.75" customHeight="1">
      <c r="A761" s="57"/>
      <c r="B761" s="57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5.75" customHeight="1">
      <c r="A762" s="57"/>
      <c r="B762" s="57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5.75" customHeight="1">
      <c r="A763" s="57"/>
      <c r="B763" s="57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5.75" customHeight="1">
      <c r="A764" s="57"/>
      <c r="B764" s="57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5.75" customHeight="1">
      <c r="A765" s="57"/>
      <c r="B765" s="57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5.75" customHeight="1">
      <c r="A766" s="57"/>
      <c r="B766" s="57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5.75" customHeight="1">
      <c r="A767" s="57"/>
      <c r="B767" s="57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5.75" customHeight="1">
      <c r="A768" s="57"/>
      <c r="B768" s="57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5.75" customHeight="1">
      <c r="A769" s="57"/>
      <c r="B769" s="57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5.75" customHeight="1">
      <c r="A770" s="57"/>
      <c r="B770" s="57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5.75" customHeight="1">
      <c r="A771" s="57"/>
      <c r="B771" s="57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5.75" customHeight="1">
      <c r="A772" s="57"/>
      <c r="B772" s="57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5.75" customHeight="1">
      <c r="A773" s="57"/>
      <c r="B773" s="57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5.75" customHeight="1">
      <c r="A774" s="57"/>
      <c r="B774" s="57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5.75" customHeight="1">
      <c r="A775" s="57"/>
      <c r="B775" s="57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5.75" customHeight="1">
      <c r="A776" s="57"/>
      <c r="B776" s="57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5.75" customHeight="1">
      <c r="A777" s="57"/>
      <c r="B777" s="57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5.75" customHeight="1">
      <c r="A778" s="57"/>
      <c r="B778" s="57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5.75" customHeight="1">
      <c r="A779" s="57"/>
      <c r="B779" s="57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5.75" customHeight="1">
      <c r="A780" s="57"/>
      <c r="B780" s="57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5.75" customHeight="1">
      <c r="A781" s="57"/>
      <c r="B781" s="57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5.75" customHeight="1">
      <c r="A782" s="57"/>
      <c r="B782" s="57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5.75" customHeight="1">
      <c r="A783" s="57"/>
      <c r="B783" s="57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5.75" customHeight="1">
      <c r="A784" s="57"/>
      <c r="B784" s="57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5.75" customHeight="1">
      <c r="A785" s="57"/>
      <c r="B785" s="57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5.75" customHeight="1">
      <c r="A786" s="57"/>
      <c r="B786" s="57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5.75" customHeight="1">
      <c r="A787" s="57"/>
      <c r="B787" s="57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5.75" customHeight="1">
      <c r="A788" s="57"/>
      <c r="B788" s="57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5.75" customHeight="1">
      <c r="A789" s="57"/>
      <c r="B789" s="57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5.75" customHeight="1">
      <c r="A790" s="57"/>
      <c r="B790" s="57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5.75" customHeight="1">
      <c r="A791" s="57"/>
      <c r="B791" s="57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5.75" customHeight="1">
      <c r="A792" s="57"/>
      <c r="B792" s="57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5.75" customHeight="1">
      <c r="A793" s="57"/>
      <c r="B793" s="57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5.75" customHeight="1">
      <c r="A794" s="57"/>
      <c r="B794" s="57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5.75" customHeight="1">
      <c r="A795" s="57"/>
      <c r="B795" s="57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5.75" customHeight="1">
      <c r="A796" s="57"/>
      <c r="B796" s="57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5.75" customHeight="1">
      <c r="A797" s="57"/>
      <c r="B797" s="57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5.75" customHeight="1">
      <c r="A798" s="57"/>
      <c r="B798" s="57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5.75" customHeight="1">
      <c r="A799" s="57"/>
      <c r="B799" s="57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5.75" customHeight="1">
      <c r="A800" s="57"/>
      <c r="B800" s="57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5.75" customHeight="1">
      <c r="A801" s="57"/>
      <c r="B801" s="57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5.75" customHeight="1">
      <c r="A802" s="57"/>
      <c r="B802" s="57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5.75" customHeight="1">
      <c r="A803" s="57"/>
      <c r="B803" s="57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5.75" customHeight="1">
      <c r="A804" s="57"/>
      <c r="B804" s="57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5.75" customHeight="1">
      <c r="A805" s="57"/>
      <c r="B805" s="57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5.75" customHeight="1">
      <c r="A806" s="57"/>
      <c r="B806" s="57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5.75" customHeight="1">
      <c r="A807" s="57"/>
      <c r="B807" s="57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5.75" customHeight="1">
      <c r="A808" s="57"/>
      <c r="B808" s="57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5.75" customHeight="1">
      <c r="A809" s="57"/>
      <c r="B809" s="57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5.75" customHeight="1">
      <c r="A810" s="57"/>
      <c r="B810" s="57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5.75" customHeight="1">
      <c r="A811" s="57"/>
      <c r="B811" s="57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5.75" customHeight="1">
      <c r="A812" s="57"/>
      <c r="B812" s="57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5.75" customHeight="1">
      <c r="A813" s="57"/>
      <c r="B813" s="57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5.75" customHeight="1">
      <c r="A814" s="57"/>
      <c r="B814" s="57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5.75" customHeight="1">
      <c r="A815" s="57"/>
      <c r="B815" s="57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5.75" customHeight="1">
      <c r="A816" s="57"/>
      <c r="B816" s="57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5.75" customHeight="1">
      <c r="A817" s="57"/>
      <c r="B817" s="57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5.75" customHeight="1">
      <c r="A818" s="57"/>
      <c r="B818" s="57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5.75" customHeight="1">
      <c r="A819" s="57"/>
      <c r="B819" s="57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5.75" customHeight="1">
      <c r="A820" s="57"/>
      <c r="B820" s="57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5.75" customHeight="1">
      <c r="A821" s="57"/>
      <c r="B821" s="57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5.75" customHeight="1">
      <c r="A822" s="57"/>
      <c r="B822" s="57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5.75" customHeight="1">
      <c r="A823" s="57"/>
      <c r="B823" s="57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5.75" customHeight="1">
      <c r="A824" s="57"/>
      <c r="B824" s="57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5.75" customHeight="1">
      <c r="A825" s="57"/>
      <c r="B825" s="57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5.75" customHeight="1">
      <c r="A826" s="57"/>
      <c r="B826" s="57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5.75" customHeight="1">
      <c r="A827" s="57"/>
      <c r="B827" s="57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5.75" customHeight="1">
      <c r="A828" s="57"/>
      <c r="B828" s="57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5.75" customHeight="1">
      <c r="A829" s="57"/>
      <c r="B829" s="57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5.75" customHeight="1">
      <c r="A830" s="57"/>
      <c r="B830" s="57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5.75" customHeight="1">
      <c r="A831" s="57"/>
      <c r="B831" s="57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5.75" customHeight="1">
      <c r="A832" s="57"/>
      <c r="B832" s="57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5.75" customHeight="1">
      <c r="A833" s="57"/>
      <c r="B833" s="57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5.75" customHeight="1">
      <c r="A834" s="57"/>
      <c r="B834" s="57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5.75" customHeight="1">
      <c r="A835" s="57"/>
      <c r="B835" s="57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5.75" customHeight="1">
      <c r="A836" s="57"/>
      <c r="B836" s="57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5.75" customHeight="1">
      <c r="A837" s="57"/>
      <c r="B837" s="57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5.75" customHeight="1">
      <c r="A838" s="57"/>
      <c r="B838" s="57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5.75" customHeight="1">
      <c r="A839" s="57"/>
      <c r="B839" s="57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5.75" customHeight="1">
      <c r="A840" s="57"/>
      <c r="B840" s="57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5.75" customHeight="1">
      <c r="A841" s="57"/>
      <c r="B841" s="57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5.75" customHeight="1">
      <c r="A842" s="57"/>
      <c r="B842" s="57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5.75" customHeight="1">
      <c r="A843" s="57"/>
      <c r="B843" s="57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5.75" customHeight="1">
      <c r="A844" s="57"/>
      <c r="B844" s="57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5.75" customHeight="1">
      <c r="A845" s="57"/>
      <c r="B845" s="57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5.75" customHeight="1">
      <c r="A846" s="57"/>
      <c r="B846" s="57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5.75" customHeight="1">
      <c r="A847" s="57"/>
      <c r="B847" s="57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5.75" customHeight="1">
      <c r="A848" s="57"/>
      <c r="B848" s="57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5.75" customHeight="1">
      <c r="A849" s="57"/>
      <c r="B849" s="57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5.75" customHeight="1">
      <c r="A850" s="57"/>
      <c r="B850" s="57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5.75" customHeight="1">
      <c r="A851" s="57"/>
      <c r="B851" s="57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5.75" customHeight="1">
      <c r="A852" s="57"/>
      <c r="B852" s="57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5.75" customHeight="1">
      <c r="A853" s="57"/>
      <c r="B853" s="57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5.75" customHeight="1">
      <c r="A854" s="57"/>
      <c r="B854" s="57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5.75" customHeight="1">
      <c r="A855" s="57"/>
      <c r="B855" s="57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5.75" customHeight="1">
      <c r="A856" s="57"/>
      <c r="B856" s="57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5.75" customHeight="1">
      <c r="A857" s="57"/>
      <c r="B857" s="57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5.75" customHeight="1">
      <c r="A858" s="57"/>
      <c r="B858" s="57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5.75" customHeight="1">
      <c r="A859" s="57"/>
      <c r="B859" s="57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5.75" customHeight="1">
      <c r="A860" s="57"/>
      <c r="B860" s="57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5.75" customHeight="1">
      <c r="A861" s="57"/>
      <c r="B861" s="57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5.75" customHeight="1">
      <c r="A862" s="57"/>
      <c r="B862" s="57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5.75" customHeight="1">
      <c r="A863" s="57"/>
      <c r="B863" s="57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5.75" customHeight="1">
      <c r="A864" s="57"/>
      <c r="B864" s="57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5.75" customHeight="1">
      <c r="A865" s="57"/>
      <c r="B865" s="57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5.75" customHeight="1">
      <c r="A866" s="57"/>
      <c r="B866" s="57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5.75" customHeight="1">
      <c r="A867" s="57"/>
      <c r="B867" s="57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5.75" customHeight="1">
      <c r="A868" s="57"/>
      <c r="B868" s="57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5.75" customHeight="1">
      <c r="A869" s="57"/>
      <c r="B869" s="57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5.75" customHeight="1">
      <c r="A870" s="57"/>
      <c r="B870" s="57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5.75" customHeight="1">
      <c r="A871" s="57"/>
      <c r="B871" s="57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5.75" customHeight="1">
      <c r="A872" s="57"/>
      <c r="B872" s="57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5.75" customHeight="1">
      <c r="A873" s="57"/>
      <c r="B873" s="57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5.75" customHeight="1">
      <c r="A874" s="57"/>
      <c r="B874" s="57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5.75" customHeight="1">
      <c r="A875" s="57"/>
      <c r="B875" s="57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5.75" customHeight="1">
      <c r="A876" s="57"/>
      <c r="B876" s="57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5.75" customHeight="1">
      <c r="A877" s="57"/>
      <c r="B877" s="57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5.75" customHeight="1">
      <c r="A878" s="57"/>
      <c r="B878" s="57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5.75" customHeight="1">
      <c r="A879" s="57"/>
      <c r="B879" s="57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5.75" customHeight="1">
      <c r="A880" s="57"/>
      <c r="B880" s="57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5.75" customHeight="1">
      <c r="A881" s="57"/>
      <c r="B881" s="57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5.75" customHeight="1">
      <c r="A882" s="57"/>
      <c r="B882" s="57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5.75" customHeight="1">
      <c r="A883" s="57"/>
      <c r="B883" s="57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5.75" customHeight="1">
      <c r="A884" s="57"/>
      <c r="B884" s="57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5.75" customHeight="1">
      <c r="A885" s="57"/>
      <c r="B885" s="57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5.75" customHeight="1">
      <c r="A886" s="57"/>
      <c r="B886" s="57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5.75" customHeight="1">
      <c r="A887" s="57"/>
      <c r="B887" s="57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5.75" customHeight="1">
      <c r="A888" s="57"/>
      <c r="B888" s="57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5.75" customHeight="1">
      <c r="A889" s="57"/>
      <c r="B889" s="57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5.75" customHeight="1">
      <c r="A890" s="57"/>
      <c r="B890" s="57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5.75" customHeight="1">
      <c r="A891" s="57"/>
      <c r="B891" s="57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5.75" customHeight="1">
      <c r="A892" s="57"/>
      <c r="B892" s="57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5.75" customHeight="1">
      <c r="A893" s="57"/>
      <c r="B893" s="57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5.75" customHeight="1">
      <c r="A894" s="57"/>
      <c r="B894" s="57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5.75" customHeight="1">
      <c r="A895" s="57"/>
      <c r="B895" s="57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5.75" customHeight="1">
      <c r="A896" s="57"/>
      <c r="B896" s="57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5.75" customHeight="1">
      <c r="A897" s="57"/>
      <c r="B897" s="57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5.75" customHeight="1">
      <c r="A898" s="57"/>
      <c r="B898" s="57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5.75" customHeight="1">
      <c r="A899" s="57"/>
      <c r="B899" s="57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5.75" customHeight="1">
      <c r="A900" s="57"/>
      <c r="B900" s="57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5.75" customHeight="1">
      <c r="A901" s="57"/>
      <c r="B901" s="57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5.75" customHeight="1">
      <c r="A902" s="57"/>
      <c r="B902" s="57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5.75" customHeight="1">
      <c r="A903" s="57"/>
      <c r="B903" s="57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5.75" customHeight="1">
      <c r="A904" s="57"/>
      <c r="B904" s="57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5.75" customHeight="1">
      <c r="A905" s="57"/>
      <c r="B905" s="57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5.75" customHeight="1">
      <c r="A906" s="57"/>
      <c r="B906" s="57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5.75" customHeight="1">
      <c r="A907" s="57"/>
      <c r="B907" s="57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5.75" customHeight="1">
      <c r="A908" s="57"/>
      <c r="B908" s="57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5.75" customHeight="1">
      <c r="A909" s="57"/>
      <c r="B909" s="57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5.75" customHeight="1">
      <c r="A910" s="57"/>
      <c r="B910" s="57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5.75" customHeight="1">
      <c r="A911" s="57"/>
      <c r="B911" s="57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5.75" customHeight="1">
      <c r="A912" s="57"/>
      <c r="B912" s="57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5.75" customHeight="1">
      <c r="A913" s="57"/>
      <c r="B913" s="57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5.75" customHeight="1">
      <c r="A914" s="57"/>
      <c r="B914" s="57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5.75" customHeight="1">
      <c r="A915" s="57"/>
      <c r="B915" s="57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5.75" customHeight="1">
      <c r="A916" s="57"/>
      <c r="B916" s="57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5.75" customHeight="1">
      <c r="A917" s="57"/>
      <c r="B917" s="57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5.75" customHeight="1">
      <c r="A918" s="57"/>
      <c r="B918" s="57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5.75" customHeight="1">
      <c r="A919" s="57"/>
      <c r="B919" s="57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5.75" customHeight="1">
      <c r="A920" s="57"/>
      <c r="B920" s="57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5.75" customHeight="1">
      <c r="A921" s="57"/>
      <c r="B921" s="57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5.75" customHeight="1">
      <c r="A922" s="57"/>
      <c r="B922" s="57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5.75" customHeight="1">
      <c r="A923" s="57"/>
      <c r="B923" s="57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5.75" customHeight="1">
      <c r="A924" s="57"/>
      <c r="B924" s="57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5.75" customHeight="1">
      <c r="A925" s="57"/>
      <c r="B925" s="57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5.75" customHeight="1">
      <c r="A926" s="57"/>
      <c r="B926" s="57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5.75" customHeight="1">
      <c r="A927" s="57"/>
      <c r="B927" s="57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5.75" customHeight="1">
      <c r="A928" s="57"/>
      <c r="B928" s="57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5.75" customHeight="1">
      <c r="A929" s="57"/>
      <c r="B929" s="57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5.75" customHeight="1">
      <c r="A930" s="57"/>
      <c r="B930" s="57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5.75" customHeight="1">
      <c r="A931" s="57"/>
      <c r="B931" s="57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5.75" customHeight="1">
      <c r="A932" s="57"/>
      <c r="B932" s="57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5.75" customHeight="1">
      <c r="A933" s="57"/>
      <c r="B933" s="57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5.75" customHeight="1">
      <c r="A934" s="57"/>
      <c r="B934" s="57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5.75" customHeight="1">
      <c r="A935" s="57"/>
      <c r="B935" s="57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5.75" customHeight="1">
      <c r="A936" s="57"/>
      <c r="B936" s="57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5.75" customHeight="1">
      <c r="A937" s="57"/>
      <c r="B937" s="57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5.75" customHeight="1">
      <c r="A938" s="57"/>
      <c r="B938" s="57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5.75" customHeight="1">
      <c r="A939" s="57"/>
      <c r="B939" s="57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5.75" customHeight="1">
      <c r="A940" s="57"/>
      <c r="B940" s="57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5.75" customHeight="1">
      <c r="A941" s="57"/>
      <c r="B941" s="57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5.75" customHeight="1">
      <c r="A942" s="57"/>
      <c r="B942" s="57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5.75" customHeight="1">
      <c r="A943" s="57"/>
      <c r="B943" s="57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5.75" customHeight="1">
      <c r="A944" s="57"/>
      <c r="B944" s="57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5.75" customHeight="1">
      <c r="A945" s="57"/>
      <c r="B945" s="57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5.75" customHeight="1">
      <c r="A946" s="57"/>
      <c r="B946" s="57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5.75" customHeight="1">
      <c r="A947" s="57"/>
      <c r="B947" s="57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5.75" customHeight="1">
      <c r="A948" s="57"/>
      <c r="B948" s="57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5.75" customHeight="1">
      <c r="A949" s="57"/>
      <c r="B949" s="57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5.75" customHeight="1">
      <c r="A950" s="57"/>
      <c r="B950" s="57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5.75" customHeight="1">
      <c r="A951" s="57"/>
      <c r="B951" s="57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5.75" customHeight="1">
      <c r="A952" s="57"/>
      <c r="B952" s="57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5.75" customHeight="1">
      <c r="A953" s="57"/>
      <c r="B953" s="57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5.75" customHeight="1">
      <c r="A954" s="57"/>
      <c r="B954" s="57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5.75" customHeight="1">
      <c r="A955" s="57"/>
      <c r="B955" s="57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5.75" customHeight="1">
      <c r="A956" s="57"/>
      <c r="B956" s="57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5.75" customHeight="1">
      <c r="A957" s="57"/>
      <c r="B957" s="57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5.75" customHeight="1">
      <c r="A958" s="57"/>
      <c r="B958" s="57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5.75" customHeight="1">
      <c r="A959" s="57"/>
      <c r="B959" s="57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5.75" customHeight="1">
      <c r="A960" s="57"/>
      <c r="B960" s="57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5.75" customHeight="1">
      <c r="A961" s="57"/>
      <c r="B961" s="57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5.75" customHeight="1">
      <c r="A962" s="57"/>
      <c r="B962" s="57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5.75" customHeight="1">
      <c r="A963" s="57"/>
      <c r="B963" s="57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5.75" customHeight="1">
      <c r="A964" s="57"/>
      <c r="B964" s="57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5.75" customHeight="1">
      <c r="A965" s="57"/>
      <c r="B965" s="57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5.75" customHeight="1">
      <c r="A966" s="57"/>
      <c r="B966" s="57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5.75" customHeight="1">
      <c r="A967" s="57"/>
      <c r="B967" s="57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5.75" customHeight="1">
      <c r="A968" s="57"/>
      <c r="B968" s="57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5.75" customHeight="1">
      <c r="A969" s="57"/>
      <c r="B969" s="57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5.75" customHeight="1">
      <c r="A970" s="57"/>
      <c r="B970" s="57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5.75" customHeight="1">
      <c r="A971" s="57"/>
      <c r="B971" s="57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5.75" customHeight="1">
      <c r="A972" s="57"/>
      <c r="B972" s="57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5.75" customHeight="1">
      <c r="A973" s="57"/>
      <c r="B973" s="57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5.75" customHeight="1">
      <c r="A974" s="57"/>
      <c r="B974" s="57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5.75" customHeight="1">
      <c r="A975" s="57"/>
      <c r="B975" s="57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5.75" customHeight="1">
      <c r="A976" s="57"/>
      <c r="B976" s="57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5.75" customHeight="1">
      <c r="A977" s="57"/>
      <c r="B977" s="57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5.75" customHeight="1">
      <c r="A978" s="57"/>
      <c r="B978" s="57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5.75" customHeight="1">
      <c r="A979" s="57"/>
      <c r="B979" s="57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5.75" customHeight="1">
      <c r="A980" s="57"/>
      <c r="B980" s="57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5.75" customHeight="1">
      <c r="A981" s="57"/>
      <c r="B981" s="57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5.75" customHeight="1">
      <c r="A982" s="57"/>
      <c r="B982" s="57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5.75" customHeight="1">
      <c r="A983" s="57"/>
      <c r="B983" s="57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5.75" customHeight="1">
      <c r="A984" s="57"/>
      <c r="B984" s="57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5.75" customHeight="1">
      <c r="A985" s="57"/>
      <c r="B985" s="57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5.75" customHeight="1">
      <c r="A986" s="57"/>
      <c r="B986" s="57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5.75" customHeight="1">
      <c r="A987" s="57"/>
      <c r="B987" s="57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5.75" customHeight="1">
      <c r="A988" s="57"/>
      <c r="B988" s="57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5.75" customHeight="1">
      <c r="A989" s="57"/>
      <c r="B989" s="57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5.75" customHeight="1">
      <c r="A990" s="57"/>
      <c r="B990" s="57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5.75" customHeight="1">
      <c r="A991" s="57"/>
      <c r="B991" s="57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5.75" customHeight="1">
      <c r="A992" s="57"/>
      <c r="B992" s="57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5.75" customHeight="1">
      <c r="A993" s="57"/>
      <c r="B993" s="57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5.75" customHeight="1">
      <c r="A994" s="57"/>
      <c r="B994" s="57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5.75" customHeight="1">
      <c r="A995" s="57"/>
      <c r="B995" s="57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5.75" customHeight="1">
      <c r="A996" s="57"/>
      <c r="B996" s="57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5.75" customHeight="1">
      <c r="A997" s="57"/>
      <c r="B997" s="57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5.75" customHeight="1">
      <c r="A998" s="57"/>
      <c r="B998" s="57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5.75" customHeight="1">
      <c r="A999" s="57"/>
      <c r="B999" s="57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5.75" customHeight="1">
      <c r="A1000" s="57"/>
      <c r="B1000" s="57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  <row r="1001" ht="15.75" customHeight="1">
      <c r="A1001" s="57"/>
      <c r="B1001" s="57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24.71"/>
    <col customWidth="1" min="3" max="3" width="26.86"/>
    <col customWidth="1" min="4" max="4" width="55.14"/>
    <col customWidth="1" min="5" max="5" width="3.43"/>
    <col customWidth="1" min="6" max="6" width="16.0"/>
    <col customWidth="1" min="7" max="26" width="8.71"/>
  </cols>
  <sheetData>
    <row r="1" ht="12.75" customHeight="1">
      <c r="A1" s="9" t="s">
        <v>734</v>
      </c>
      <c r="B1" s="9" t="s">
        <v>735</v>
      </c>
      <c r="C1" s="9" t="s">
        <v>84</v>
      </c>
      <c r="D1" s="104" t="s">
        <v>736</v>
      </c>
      <c r="E1" s="13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ht="12.75" customHeight="1">
      <c r="A2" s="106"/>
      <c r="B2" s="107" t="s">
        <v>25</v>
      </c>
      <c r="C2" s="108" t="str">
        <f t="shared" ref="C2:C111" si="1">IF(EXACT(A2, ""), "", A2&amp;"-")&amp;B2</f>
        <v>?</v>
      </c>
      <c r="D2" s="109" t="s">
        <v>737</v>
      </c>
      <c r="E2" s="110"/>
      <c r="F2" s="33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ht="12.75" customHeight="1">
      <c r="A3" s="106" t="str">
        <f>Def_Disciplinas!$A$8</f>
        <v>IN</v>
      </c>
      <c r="B3" s="107" t="s">
        <v>738</v>
      </c>
      <c r="C3" s="108" t="str">
        <f t="shared" si="1"/>
        <v>IN-Rack</v>
      </c>
      <c r="D3" s="109" t="s">
        <v>738</v>
      </c>
      <c r="E3" s="110"/>
      <c r="F3" s="33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12.75" customHeight="1">
      <c r="A4" s="106" t="str">
        <f>Def_Disciplinas!$A$2</f>
        <v>DI</v>
      </c>
      <c r="B4" s="107" t="s">
        <v>739</v>
      </c>
      <c r="C4" s="108" t="str">
        <f t="shared" si="1"/>
        <v>DI-BPMPkup</v>
      </c>
      <c r="D4" s="109" t="s">
        <v>740</v>
      </c>
      <c r="E4" s="110"/>
      <c r="F4" s="111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ht="12.75" customHeight="1">
      <c r="A5" s="106" t="str">
        <f>Def_Disciplinas!$A$2</f>
        <v>DI</v>
      </c>
      <c r="B5" s="112" t="s">
        <v>741</v>
      </c>
      <c r="C5" s="108" t="str">
        <f t="shared" si="1"/>
        <v>DI-BPMSigPatch</v>
      </c>
      <c r="D5" s="113" t="s">
        <v>742</v>
      </c>
      <c r="E5" s="110"/>
      <c r="F5" s="111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ht="12.75" customHeight="1">
      <c r="A6" s="106" t="str">
        <f>Def_Disciplinas!$A$2</f>
        <v>DI</v>
      </c>
      <c r="B6" s="107" t="s">
        <v>743</v>
      </c>
      <c r="C6" s="108" t="str">
        <f t="shared" si="1"/>
        <v>DI-PBPMSensor</v>
      </c>
      <c r="D6" s="109" t="s">
        <v>744</v>
      </c>
      <c r="E6" s="110"/>
      <c r="F6" s="111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ht="12.75" customHeight="1">
      <c r="A7" s="106" t="str">
        <f>Def_Disciplinas!$A$8</f>
        <v>IN</v>
      </c>
      <c r="B7" s="107" t="s">
        <v>745</v>
      </c>
      <c r="C7" s="108" t="str">
        <f t="shared" si="1"/>
        <v>IN-RackFan</v>
      </c>
      <c r="D7" s="109" t="s">
        <v>746</v>
      </c>
      <c r="E7" s="110"/>
      <c r="F7" s="11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ht="12.75" customHeight="1">
      <c r="A8" s="106" t="str">
        <f>Def_Disciplinas!$A$2</f>
        <v>DI</v>
      </c>
      <c r="B8" s="107" t="s">
        <v>747</v>
      </c>
      <c r="C8" s="108" t="str">
        <f t="shared" si="1"/>
        <v>DI-BPMRFFE</v>
      </c>
      <c r="D8" s="109" t="s">
        <v>749</v>
      </c>
      <c r="E8" s="110"/>
      <c r="F8" s="111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ht="12.75" customHeight="1">
      <c r="A9" s="106" t="str">
        <f>Def_Disciplinas!$A$2</f>
        <v>DI</v>
      </c>
      <c r="B9" s="107" t="s">
        <v>750</v>
      </c>
      <c r="C9" s="108" t="str">
        <f t="shared" si="1"/>
        <v>DI-BPMRFFEPS </v>
      </c>
      <c r="D9" s="109" t="s">
        <v>751</v>
      </c>
      <c r="E9" s="110"/>
      <c r="F9" s="111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ht="12.75" customHeight="1">
      <c r="A10" s="106" t="str">
        <f>Def_Disciplinas!$A$2</f>
        <v>DI</v>
      </c>
      <c r="B10" s="107" t="s">
        <v>752</v>
      </c>
      <c r="C10" s="108" t="str">
        <f t="shared" si="1"/>
        <v>DI-AMCFPGABPM</v>
      </c>
      <c r="D10" s="109" t="s">
        <v>753</v>
      </c>
      <c r="E10" s="110"/>
      <c r="F10" s="111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ht="12.75" customHeight="1">
      <c r="A11" s="106" t="str">
        <f>Def_Disciplinas!$A$2</f>
        <v>DI</v>
      </c>
      <c r="B11" s="107" t="s">
        <v>754</v>
      </c>
      <c r="C11" s="108" t="str">
        <f t="shared" si="1"/>
        <v>DI-AMCFPGAPBPM</v>
      </c>
      <c r="D11" s="109" t="s">
        <v>755</v>
      </c>
      <c r="E11" s="110"/>
      <c r="F11" s="111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ht="12.75" customHeight="1">
      <c r="A12" s="106" t="str">
        <f>Def_Disciplinas!$A$2</f>
        <v>DI</v>
      </c>
      <c r="B12" s="107" t="s">
        <v>756</v>
      </c>
      <c r="C12" s="108" t="str">
        <f t="shared" si="1"/>
        <v>DI-FMCFastADC</v>
      </c>
      <c r="D12" s="109" t="s">
        <v>757</v>
      </c>
      <c r="E12" s="110"/>
      <c r="F12" s="111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ht="12.75" customHeight="1">
      <c r="A13" s="106" t="str">
        <f>Def_Disciplinas!$A$2</f>
        <v>DI</v>
      </c>
      <c r="B13" s="107" t="s">
        <v>758</v>
      </c>
      <c r="C13" s="108" t="str">
        <f t="shared" si="1"/>
        <v>DI-FMCPicoAmm</v>
      </c>
      <c r="D13" s="109" t="s">
        <v>759</v>
      </c>
      <c r="E13" s="110"/>
      <c r="F13" s="111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ht="12.75" customHeight="1">
      <c r="A14" s="106" t="str">
        <f>Def_Disciplinas!$A$2</f>
        <v>DI</v>
      </c>
      <c r="B14" s="107" t="s">
        <v>760</v>
      </c>
      <c r="C14" s="108" t="str">
        <f t="shared" si="1"/>
        <v>DI-MTCACrate</v>
      </c>
      <c r="D14" s="109" t="s">
        <v>761</v>
      </c>
      <c r="E14" s="110"/>
      <c r="F14" s="111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ht="12.75" customHeight="1">
      <c r="A15" s="106" t="str">
        <f>Def_Disciplinas!$A$2</f>
        <v>DI</v>
      </c>
      <c r="B15" s="107" t="s">
        <v>762</v>
      </c>
      <c r="C15" s="108" t="str">
        <f t="shared" si="1"/>
        <v>DI-MTCAMCH</v>
      </c>
      <c r="D15" s="109" t="s">
        <v>763</v>
      </c>
      <c r="E15" s="110"/>
      <c r="F15" s="111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ht="12.75" customHeight="1">
      <c r="A16" s="106" t="str">
        <f>Def_Disciplinas!$A$2</f>
        <v>DI</v>
      </c>
      <c r="B16" s="107" t="s">
        <v>764</v>
      </c>
      <c r="C16" s="108" t="str">
        <f t="shared" si="1"/>
        <v>DI-MTCAPS </v>
      </c>
      <c r="D16" s="109" t="s">
        <v>765</v>
      </c>
      <c r="E16" s="110"/>
      <c r="F16" s="111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ht="12.75" customHeight="1">
      <c r="A17" s="106" t="str">
        <f>Def_Disciplinas!$A$2</f>
        <v>DI</v>
      </c>
      <c r="B17" s="107" t="s">
        <v>766</v>
      </c>
      <c r="C17" s="108" t="str">
        <f t="shared" si="1"/>
        <v>DI-MTCAJSM </v>
      </c>
      <c r="D17" s="109" t="s">
        <v>767</v>
      </c>
      <c r="E17" s="110"/>
      <c r="F17" s="111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ht="12.75" customHeight="1">
      <c r="A18" s="106" t="str">
        <f>Def_Disciplinas!$A$2</f>
        <v>DI</v>
      </c>
      <c r="B18" s="107" t="s">
        <v>768</v>
      </c>
      <c r="C18" s="108" t="str">
        <f t="shared" si="1"/>
        <v>DI-MTCAFan </v>
      </c>
      <c r="D18" s="109" t="s">
        <v>769</v>
      </c>
      <c r="E18" s="110"/>
      <c r="F18" s="111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ht="12.75" customHeight="1">
      <c r="A19" s="106" t="str">
        <f>Def_Disciplinas!$A$2</f>
        <v>DI</v>
      </c>
      <c r="B19" s="107" t="s">
        <v>770</v>
      </c>
      <c r="C19" s="108" t="str">
        <f t="shared" si="1"/>
        <v>DI-MTCAFanFilter</v>
      </c>
      <c r="D19" s="109" t="s">
        <v>771</v>
      </c>
      <c r="E19" s="110"/>
      <c r="F19" s="111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ht="12.75" customHeight="1">
      <c r="A20" s="106" t="str">
        <f>Def_Disciplinas!$A$2</f>
        <v>DI</v>
      </c>
      <c r="B20" s="107" t="s">
        <v>772</v>
      </c>
      <c r="C20" s="108" t="str">
        <f t="shared" si="1"/>
        <v>DI-MRTMCPU</v>
      </c>
      <c r="D20" s="109" t="s">
        <v>773</v>
      </c>
      <c r="E20" s="110"/>
      <c r="F20" s="111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ht="12.75" customHeight="1">
      <c r="A21" s="106" t="str">
        <f>Def_Disciplinas!$A$2</f>
        <v>DI</v>
      </c>
      <c r="B21" s="107" t="s">
        <v>774</v>
      </c>
      <c r="C21" s="108" t="str">
        <f t="shared" si="1"/>
        <v>DI-AMCFPGAFOFB</v>
      </c>
      <c r="D21" s="109" t="s">
        <v>775</v>
      </c>
      <c r="E21" s="110"/>
      <c r="F21" s="111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ht="12.75" customHeight="1">
      <c r="A22" s="106" t="str">
        <f>Def_Disciplinas!$A$2</f>
        <v>DI</v>
      </c>
      <c r="B22" s="107" t="s">
        <v>776</v>
      </c>
      <c r="C22" s="108" t="str">
        <f t="shared" si="1"/>
        <v>DI-FOFBCtrl</v>
      </c>
      <c r="D22" s="109" t="s">
        <v>777</v>
      </c>
      <c r="E22" s="110"/>
      <c r="F22" s="111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ht="12.75" customHeight="1">
      <c r="A23" s="106" t="str">
        <f>Def_Disciplinas!$A$2</f>
        <v>DI</v>
      </c>
      <c r="B23" s="107" t="s">
        <v>778</v>
      </c>
      <c r="C23" s="108" t="str">
        <f t="shared" si="1"/>
        <v>DI-BbBProc</v>
      </c>
      <c r="D23" s="109" t="s">
        <v>779</v>
      </c>
      <c r="E23" s="110"/>
      <c r="F23" s="111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ht="12.75" customHeight="1">
      <c r="A24" s="106" t="str">
        <f>Def_Disciplinas!$A$2</f>
        <v>DI</v>
      </c>
      <c r="B24" s="107" t="s">
        <v>780</v>
      </c>
      <c r="C24" s="108" t="str">
        <f t="shared" si="1"/>
        <v>DI-BbBAmpH</v>
      </c>
      <c r="D24" s="109" t="s">
        <v>781</v>
      </c>
      <c r="E24" s="110"/>
      <c r="F24" s="111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ht="12.75" customHeight="1">
      <c r="A25" s="106" t="str">
        <f>Def_Disciplinas!$A$2</f>
        <v>DI</v>
      </c>
      <c r="B25" s="107" t="s">
        <v>782</v>
      </c>
      <c r="C25" s="108" t="str">
        <f t="shared" si="1"/>
        <v>DI-BbBAmpL</v>
      </c>
      <c r="D25" s="109" t="s">
        <v>783</v>
      </c>
      <c r="E25" s="110"/>
      <c r="F25" s="111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ht="12.75" customHeight="1">
      <c r="A26" s="106" t="str">
        <f>Def_Disciplinas!$A$2</f>
        <v>DI</v>
      </c>
      <c r="B26" s="107" t="s">
        <v>784</v>
      </c>
      <c r="C26" s="108" t="str">
        <f t="shared" si="1"/>
        <v>DI-BbBAmpV</v>
      </c>
      <c r="D26" s="109" t="s">
        <v>785</v>
      </c>
      <c r="E26" s="110"/>
      <c r="F26" s="111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ht="12.75" customHeight="1">
      <c r="A27" s="106" t="str">
        <f>Def_Disciplinas!$A$2</f>
        <v>DI</v>
      </c>
      <c r="B27" s="107" t="s">
        <v>786</v>
      </c>
      <c r="C27" s="108" t="str">
        <f t="shared" si="1"/>
        <v>DI-BbBKckrH</v>
      </c>
      <c r="D27" s="109" t="s">
        <v>787</v>
      </c>
      <c r="E27" s="110"/>
      <c r="F27" s="111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ht="12.75" customHeight="1">
      <c r="A28" s="106" t="str">
        <f>Def_Disciplinas!$A$2</f>
        <v>DI</v>
      </c>
      <c r="B28" s="107" t="s">
        <v>788</v>
      </c>
      <c r="C28" s="108" t="str">
        <f t="shared" si="1"/>
        <v>DI-BbBKckrV</v>
      </c>
      <c r="D28" s="109" t="s">
        <v>789</v>
      </c>
      <c r="E28" s="110"/>
      <c r="F28" s="111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ht="12.75" customHeight="1">
      <c r="A29" s="106" t="str">
        <f>Def_Disciplinas!$A$2</f>
        <v>DI</v>
      </c>
      <c r="B29" s="107" t="s">
        <v>790</v>
      </c>
      <c r="C29" s="108" t="str">
        <f t="shared" si="1"/>
        <v>DI-BbBKckrL</v>
      </c>
      <c r="D29" s="109" t="s">
        <v>791</v>
      </c>
      <c r="E29" s="110"/>
      <c r="F29" s="111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ht="12.75" customHeight="1">
      <c r="A30" s="106" t="str">
        <f>Def_Disciplinas!$A$2</f>
        <v>DI</v>
      </c>
      <c r="B30" s="107" t="s">
        <v>792</v>
      </c>
      <c r="C30" s="108" t="str">
        <f t="shared" si="1"/>
        <v>DI-BbBPwrBEH</v>
      </c>
      <c r="D30" s="109" t="s">
        <v>793</v>
      </c>
      <c r="E30" s="110"/>
      <c r="F30" s="111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ht="12.75" customHeight="1">
      <c r="A31" s="106" t="str">
        <f>Def_Disciplinas!$A$2</f>
        <v>DI</v>
      </c>
      <c r="B31" s="107" t="s">
        <v>794</v>
      </c>
      <c r="C31" s="108" t="str">
        <f t="shared" si="1"/>
        <v>DI-BbBPwrBEV</v>
      </c>
      <c r="D31" s="109" t="s">
        <v>795</v>
      </c>
      <c r="E31" s="110"/>
      <c r="F31" s="111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ht="12.75" customHeight="1">
      <c r="A32" s="106" t="str">
        <f>Def_Disciplinas!$A$2</f>
        <v>DI</v>
      </c>
      <c r="B32" s="107" t="s">
        <v>796</v>
      </c>
      <c r="C32" s="108" t="str">
        <f t="shared" si="1"/>
        <v>DI-BbBPwrBEL</v>
      </c>
      <c r="D32" s="109" t="s">
        <v>797</v>
      </c>
      <c r="E32" s="110"/>
      <c r="F32" s="111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2.75" customHeight="1">
      <c r="A33" s="106" t="str">
        <f>Def_Disciplinas!$A$2</f>
        <v>DI</v>
      </c>
      <c r="B33" s="107" t="s">
        <v>798</v>
      </c>
      <c r="C33" s="108" t="str">
        <f t="shared" si="1"/>
        <v>DI-BbBBPMHyb</v>
      </c>
      <c r="D33" s="109" t="s">
        <v>799</v>
      </c>
      <c r="E33" s="110"/>
      <c r="F33" s="111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2.75" customHeight="1">
      <c r="A34" s="106" t="str">
        <f>Def_Disciplinas!$A$2</f>
        <v>DI</v>
      </c>
      <c r="B34" s="107" t="s">
        <v>800</v>
      </c>
      <c r="C34" s="108" t="str">
        <f t="shared" si="1"/>
        <v>DI-BbBFBE</v>
      </c>
      <c r="D34" s="109" t="s">
        <v>801</v>
      </c>
      <c r="E34" s="110"/>
      <c r="F34" s="33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2.75" customHeight="1">
      <c r="A35" s="106" t="str">
        <f>Def_Disciplinas!$A$2</f>
        <v>DI</v>
      </c>
      <c r="B35" s="107" t="s">
        <v>802</v>
      </c>
      <c r="C35" s="108" t="str">
        <f t="shared" si="1"/>
        <v>DI-BbBPkup</v>
      </c>
      <c r="D35" s="109" t="s">
        <v>803</v>
      </c>
      <c r="E35" s="110"/>
      <c r="F35" s="111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2.75" customHeight="1">
      <c r="A36" s="106" t="str">
        <f>Def_Disciplinas!$A$2</f>
        <v>DI</v>
      </c>
      <c r="B36" s="114" t="s">
        <v>804</v>
      </c>
      <c r="C36" s="108" t="str">
        <f t="shared" si="1"/>
        <v>DI-GDev</v>
      </c>
      <c r="D36" s="109" t="s">
        <v>805</v>
      </c>
      <c r="E36" s="110"/>
      <c r="F36" s="33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2.75" customHeight="1">
      <c r="A37" s="106" t="str">
        <f>Def_Disciplinas!$A$2</f>
        <v>DI</v>
      </c>
      <c r="B37" s="114" t="s">
        <v>806</v>
      </c>
      <c r="C37" s="108" t="str">
        <f t="shared" si="1"/>
        <v>DI-GBPM</v>
      </c>
      <c r="D37" s="109" t="s">
        <v>807</v>
      </c>
      <c r="E37" s="110"/>
      <c r="F37" s="33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2.75" customHeight="1">
      <c r="A38" s="106" t="str">
        <f>Def_Disciplinas!$A$2</f>
        <v>DI</v>
      </c>
      <c r="B38" s="114" t="s">
        <v>808</v>
      </c>
      <c r="C38" s="108" t="str">
        <f t="shared" si="1"/>
        <v>DI-GSL07</v>
      </c>
      <c r="D38" s="109" t="s">
        <v>809</v>
      </c>
      <c r="E38" s="110"/>
      <c r="F38" s="111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2.75" customHeight="1">
      <c r="A39" s="106" t="str">
        <f>Def_Disciplinas!$A$2</f>
        <v>DI</v>
      </c>
      <c r="B39" s="114" t="s">
        <v>810</v>
      </c>
      <c r="C39" s="108" t="str">
        <f t="shared" si="1"/>
        <v>DI-GSL15</v>
      </c>
      <c r="D39" s="109" t="s">
        <v>811</v>
      </c>
      <c r="E39" s="110"/>
      <c r="F39" s="111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2.75" customHeight="1">
      <c r="A40" s="106" t="str">
        <f>Def_Disciplinas!$A$2</f>
        <v>DI</v>
      </c>
      <c r="B40" s="114" t="s">
        <v>812</v>
      </c>
      <c r="C40" s="108" t="str">
        <f t="shared" si="1"/>
        <v>DI-GSL07Hyb</v>
      </c>
      <c r="D40" s="109"/>
      <c r="E40" s="115"/>
      <c r="F40" s="111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2.75" customHeight="1">
      <c r="A41" s="106" t="str">
        <f>Def_Disciplinas!$A$2</f>
        <v>DI</v>
      </c>
      <c r="B41" s="114" t="s">
        <v>813</v>
      </c>
      <c r="C41" s="108" t="str">
        <f t="shared" si="1"/>
        <v>DI-GSL15Hyb</v>
      </c>
      <c r="D41" s="109"/>
      <c r="E41" s="115"/>
      <c r="F41" s="111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2.75" customHeight="1">
      <c r="A42" s="106" t="str">
        <f>Def_Disciplinas!$A$2</f>
        <v>DI</v>
      </c>
      <c r="B42" s="114" t="s">
        <v>815</v>
      </c>
      <c r="C42" s="108" t="str">
        <f t="shared" si="1"/>
        <v>DI-SLBPM</v>
      </c>
      <c r="D42" s="109" t="s">
        <v>816</v>
      </c>
      <c r="E42" s="115"/>
      <c r="F42" s="111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2.75" customHeight="1">
      <c r="A43" s="106" t="str">
        <f>Def_Disciplinas!$A$2</f>
        <v>DI</v>
      </c>
      <c r="B43" s="107" t="s">
        <v>817</v>
      </c>
      <c r="C43" s="108" t="str">
        <f t="shared" si="1"/>
        <v>DI-DCCTSensor</v>
      </c>
      <c r="D43" s="109" t="s">
        <v>818</v>
      </c>
      <c r="E43" s="110"/>
      <c r="F43" s="111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2.75" customHeight="1">
      <c r="A44" s="106" t="str">
        <f>Def_Disciplinas!$A$2</f>
        <v>DI</v>
      </c>
      <c r="B44" s="107" t="s">
        <v>819</v>
      </c>
      <c r="C44" s="108" t="str">
        <f t="shared" si="1"/>
        <v>DI-DCCTSigCond</v>
      </c>
      <c r="D44" s="109" t="s">
        <v>820</v>
      </c>
      <c r="E44" s="110"/>
      <c r="F44" s="111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2.75" customHeight="1">
      <c r="A45" s="106" t="str">
        <f>Def_Disciplinas!$A$2</f>
        <v>DI</v>
      </c>
      <c r="B45" s="107" t="s">
        <v>821</v>
      </c>
      <c r="C45" s="108" t="str">
        <f t="shared" si="1"/>
        <v>DI-DCCTDig</v>
      </c>
      <c r="D45" s="109" t="s">
        <v>822</v>
      </c>
      <c r="E45" s="110"/>
      <c r="F45" s="111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2.75" customHeight="1">
      <c r="A46" s="106" t="str">
        <f>Def_Disciplinas!$A$2</f>
        <v>DI</v>
      </c>
      <c r="B46" s="107" t="s">
        <v>823</v>
      </c>
      <c r="C46" s="108" t="str">
        <f t="shared" si="1"/>
        <v>DI-DCCTCrate</v>
      </c>
      <c r="D46" s="109" t="s">
        <v>824</v>
      </c>
      <c r="E46" s="110"/>
      <c r="F46" s="111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2.75" customHeight="1">
      <c r="A47" s="106" t="str">
        <f>Def_Disciplinas!$A$2</f>
        <v>DI</v>
      </c>
      <c r="B47" s="107" t="s">
        <v>825</v>
      </c>
      <c r="C47" s="108" t="str">
        <f t="shared" si="1"/>
        <v>DI-FCTSensor</v>
      </c>
      <c r="D47" s="109" t="s">
        <v>826</v>
      </c>
      <c r="E47" s="110"/>
      <c r="F47" s="111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2.75" customHeight="1">
      <c r="A48" s="106" t="str">
        <f>Def_Disciplinas!$A$2</f>
        <v>DI</v>
      </c>
      <c r="B48" s="107" t="s">
        <v>827</v>
      </c>
      <c r="C48" s="108" t="str">
        <f t="shared" si="1"/>
        <v>DI-FCTDig</v>
      </c>
      <c r="D48" s="109" t="s">
        <v>828</v>
      </c>
      <c r="E48" s="110"/>
      <c r="F48" s="111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2.75" customHeight="1">
      <c r="A49" s="106" t="str">
        <f>Def_Disciplinas!$A$2</f>
        <v>DI</v>
      </c>
      <c r="B49" s="107" t="s">
        <v>829</v>
      </c>
      <c r="C49" s="108" t="str">
        <f t="shared" si="1"/>
        <v>DI-ICTSensor</v>
      </c>
      <c r="D49" s="109" t="s">
        <v>830</v>
      </c>
      <c r="E49" s="110"/>
      <c r="F49" s="111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2.75" customHeight="1">
      <c r="A50" s="106" t="str">
        <f>Def_Disciplinas!$A$2</f>
        <v>DI</v>
      </c>
      <c r="B50" s="107" t="s">
        <v>831</v>
      </c>
      <c r="C50" s="108" t="str">
        <f t="shared" si="1"/>
        <v>DI-ICTSigCond</v>
      </c>
      <c r="D50" s="109" t="s">
        <v>832</v>
      </c>
      <c r="E50" s="110"/>
      <c r="F50" s="111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2.75" customHeight="1">
      <c r="A51" s="106" t="str">
        <f>Def_Disciplinas!$A$2</f>
        <v>DI</v>
      </c>
      <c r="B51" s="107" t="s">
        <v>833</v>
      </c>
      <c r="C51" s="108" t="str">
        <f t="shared" si="1"/>
        <v>DI-ICTDig</v>
      </c>
      <c r="D51" s="109" t="s">
        <v>834</v>
      </c>
      <c r="E51" s="110"/>
      <c r="F51" s="111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2.75" customHeight="1">
      <c r="A52" s="106" t="str">
        <f>Def_Disciplinas!$A$2</f>
        <v>DI</v>
      </c>
      <c r="B52" s="107" t="s">
        <v>835</v>
      </c>
      <c r="C52" s="108" t="str">
        <f t="shared" si="1"/>
        <v>DI-ICTCrate</v>
      </c>
      <c r="D52" s="109" t="s">
        <v>836</v>
      </c>
      <c r="E52" s="110"/>
      <c r="F52" s="111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2.75" customHeight="1">
      <c r="A53" s="106" t="str">
        <f>Def_Disciplinas!$A$2</f>
        <v>DI</v>
      </c>
      <c r="B53" s="107" t="s">
        <v>837</v>
      </c>
      <c r="C53" s="108" t="str">
        <f t="shared" si="1"/>
        <v>DI-FPMDig</v>
      </c>
      <c r="D53" s="109" t="s">
        <v>838</v>
      </c>
      <c r="E53" s="110"/>
      <c r="F53" s="111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2.75" customHeight="1">
      <c r="A54" s="106" t="str">
        <f>Def_Disciplinas!$A$2</f>
        <v>DI</v>
      </c>
      <c r="B54" s="107" t="s">
        <v>839</v>
      </c>
      <c r="C54" s="108" t="str">
        <f t="shared" si="1"/>
        <v>DI-BLMSensor</v>
      </c>
      <c r="D54" s="109" t="s">
        <v>840</v>
      </c>
      <c r="E54" s="110"/>
      <c r="F54" s="111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2.75" customHeight="1">
      <c r="A55" s="106" t="str">
        <f>Def_Disciplinas!$A$2</f>
        <v>DI</v>
      </c>
      <c r="B55" s="107" t="s">
        <v>841</v>
      </c>
      <c r="C55" s="108" t="str">
        <f t="shared" si="1"/>
        <v>DI-ScrnCam</v>
      </c>
      <c r="D55" s="109" t="s">
        <v>842</v>
      </c>
      <c r="E55" s="110"/>
      <c r="F55" s="111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2.75" customHeight="1">
      <c r="A56" s="106" t="str">
        <f>Def_Disciplinas!$A$2</f>
        <v>DI</v>
      </c>
      <c r="B56" s="107" t="s">
        <v>843</v>
      </c>
      <c r="C56" s="108" t="str">
        <f t="shared" si="1"/>
        <v>DI-ScrnCtrl</v>
      </c>
      <c r="D56" s="109" t="s">
        <v>844</v>
      </c>
      <c r="E56" s="110"/>
      <c r="F56" s="111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2.75" customHeight="1">
      <c r="A57" s="106" t="str">
        <f>Def_Disciplinas!$A$2</f>
        <v>DI</v>
      </c>
      <c r="B57" s="107" t="s">
        <v>845</v>
      </c>
      <c r="C57" s="108" t="str">
        <f t="shared" si="1"/>
        <v>DI-StrkCam</v>
      </c>
      <c r="D57" s="109" t="s">
        <v>24</v>
      </c>
      <c r="E57" s="110"/>
      <c r="F57" s="111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2.75" customHeight="1">
      <c r="A58" s="106" t="str">
        <f>Def_Disciplinas!$A$3</f>
        <v>TI</v>
      </c>
      <c r="B58" s="107" t="s">
        <v>846</v>
      </c>
      <c r="C58" s="108" t="str">
        <f t="shared" si="1"/>
        <v>TI-EVG</v>
      </c>
      <c r="D58" s="109" t="s">
        <v>847</v>
      </c>
      <c r="E58" s="110"/>
      <c r="F58" s="111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2.75" customHeight="1">
      <c r="A59" s="106" t="str">
        <f>Def_Disciplinas!$A$3</f>
        <v>TI</v>
      </c>
      <c r="B59" s="107" t="s">
        <v>848</v>
      </c>
      <c r="C59" s="108" t="str">
        <f t="shared" si="1"/>
        <v>TI-EVR</v>
      </c>
      <c r="D59" s="109" t="s">
        <v>849</v>
      </c>
      <c r="E59" s="110"/>
      <c r="F59" s="111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2.75" customHeight="1">
      <c r="A60" s="106" t="str">
        <f>Def_Disciplinas!$A$3</f>
        <v>TI</v>
      </c>
      <c r="B60" s="107" t="s">
        <v>850</v>
      </c>
      <c r="C60" s="108" t="str">
        <f t="shared" si="1"/>
        <v>TI-EVE</v>
      </c>
      <c r="D60" s="109" t="s">
        <v>851</v>
      </c>
      <c r="E60" s="110"/>
      <c r="F60" s="111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2.75" customHeight="1">
      <c r="A61" s="106" t="str">
        <f>Def_Disciplinas!$A$3</f>
        <v>TI</v>
      </c>
      <c r="B61" s="107" t="s">
        <v>852</v>
      </c>
      <c r="C61" s="108" t="str">
        <f t="shared" si="1"/>
        <v>TI-Fout</v>
      </c>
      <c r="D61" s="109" t="s">
        <v>853</v>
      </c>
      <c r="E61" s="110"/>
      <c r="F61" s="111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2.75" customHeight="1">
      <c r="A62" s="106" t="str">
        <f>Def_Disciplinas!$A$3</f>
        <v>TI</v>
      </c>
      <c r="B62" s="112" t="s">
        <v>854</v>
      </c>
      <c r="C62" s="108" t="str">
        <f t="shared" si="1"/>
        <v>TI-OESglSFP</v>
      </c>
      <c r="D62" s="109" t="s">
        <v>855</v>
      </c>
      <c r="E62" s="110"/>
      <c r="F62" s="111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2.75" customHeight="1">
      <c r="A63" s="106" t="str">
        <f>Def_Disciplinas!$A$3</f>
        <v>TI</v>
      </c>
      <c r="B63" s="112" t="s">
        <v>856</v>
      </c>
      <c r="C63" s="108" t="str">
        <f t="shared" si="1"/>
        <v>TI-OESglPOF</v>
      </c>
      <c r="D63" s="109" t="s">
        <v>857</v>
      </c>
      <c r="E63" s="110"/>
      <c r="F63" s="111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2.75" customHeight="1">
      <c r="A64" s="106" t="str">
        <f>Def_Disciplinas!$A$3</f>
        <v>TI</v>
      </c>
      <c r="B64" s="112" t="s">
        <v>858</v>
      </c>
      <c r="C64" s="108" t="str">
        <f t="shared" si="1"/>
        <v>TI-OEMultSFP</v>
      </c>
      <c r="D64" s="109" t="s">
        <v>859</v>
      </c>
      <c r="E64" s="110"/>
      <c r="F64" s="111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2.75" customHeight="1">
      <c r="A65" s="106" t="str">
        <f>Def_Disciplinas!$A$3</f>
        <v>TI</v>
      </c>
      <c r="B65" s="112" t="s">
        <v>860</v>
      </c>
      <c r="C65" s="108" t="str">
        <f t="shared" si="1"/>
        <v>TI-OEMultPOF</v>
      </c>
      <c r="D65" s="109" t="s">
        <v>861</v>
      </c>
      <c r="E65" s="110"/>
      <c r="F65" s="111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2.75" customHeight="1">
      <c r="A66" s="106" t="str">
        <f>Def_Disciplinas!$A$3</f>
        <v>TI</v>
      </c>
      <c r="B66" s="107" t="s">
        <v>862</v>
      </c>
      <c r="C66" s="108" t="str">
        <f t="shared" si="1"/>
        <v>TI-OERFTx</v>
      </c>
      <c r="D66" s="109" t="s">
        <v>863</v>
      </c>
      <c r="E66" s="110"/>
      <c r="F66" s="111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2.75" customHeight="1">
      <c r="A67" s="106" t="str">
        <f>Def_Disciplinas!$A$3</f>
        <v>TI</v>
      </c>
      <c r="B67" s="107" t="s">
        <v>864</v>
      </c>
      <c r="C67" s="108" t="str">
        <f t="shared" si="1"/>
        <v>TI-OERFRx</v>
      </c>
      <c r="D67" s="109" t="s">
        <v>865</v>
      </c>
      <c r="E67" s="110"/>
      <c r="F67" s="111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2.75" customHeight="1">
      <c r="A68" s="106" t="str">
        <f>Def_Disciplinas!$A$3</f>
        <v>TI</v>
      </c>
      <c r="B68" s="112" t="s">
        <v>866</v>
      </c>
      <c r="C68" s="108" t="str">
        <f t="shared" si="1"/>
        <v>TI-AMCFPGAEVR</v>
      </c>
      <c r="D68" s="109" t="s">
        <v>867</v>
      </c>
      <c r="E68" s="110"/>
      <c r="F68" s="111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2.75" customHeight="1">
      <c r="A69" s="106" t="str">
        <f>Def_Disciplinas!$A$3</f>
        <v>TI</v>
      </c>
      <c r="B69" s="107" t="s">
        <v>868</v>
      </c>
      <c r="C69" s="108" t="str">
        <f t="shared" si="1"/>
        <v>TI-FMCPOF</v>
      </c>
      <c r="D69" s="109" t="s">
        <v>869</v>
      </c>
      <c r="E69" s="110"/>
      <c r="F69" s="111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2.75" customHeight="1">
      <c r="A70" s="106" t="str">
        <f>Def_Disciplinas!$A$3</f>
        <v>TI</v>
      </c>
      <c r="B70" s="107" t="s">
        <v>870</v>
      </c>
      <c r="C70" s="108" t="str">
        <f t="shared" si="1"/>
        <v>TI-MRTMSFP</v>
      </c>
      <c r="D70" s="109" t="s">
        <v>871</v>
      </c>
      <c r="E70" s="110"/>
      <c r="F70" s="111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2.75" customHeight="1">
      <c r="A71" s="106" t="str">
        <f>Def_Disciplinas!$A$2</f>
        <v>DI</v>
      </c>
      <c r="B71" s="107" t="s">
        <v>872</v>
      </c>
      <c r="C71" s="108" t="str">
        <f t="shared" si="1"/>
        <v>DI-TunePkup</v>
      </c>
      <c r="D71" s="109" t="s">
        <v>873</v>
      </c>
      <c r="E71" s="110"/>
      <c r="F71" s="111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2.75" customHeight="1">
      <c r="A72" s="106" t="str">
        <f>Def_Disciplinas!$A$2</f>
        <v>DI</v>
      </c>
      <c r="B72" s="107" t="s">
        <v>874</v>
      </c>
      <c r="C72" s="108" t="str">
        <f t="shared" si="1"/>
        <v>DI-TuneShkr</v>
      </c>
      <c r="D72" s="109" t="s">
        <v>875</v>
      </c>
      <c r="E72" s="110"/>
      <c r="F72" s="111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2.75" customHeight="1">
      <c r="A73" s="106" t="str">
        <f>Def_Disciplinas!$A$2</f>
        <v>DI</v>
      </c>
      <c r="B73" s="107" t="s">
        <v>876</v>
      </c>
      <c r="C73" s="108" t="str">
        <f t="shared" si="1"/>
        <v>DI-TuneShkrH</v>
      </c>
      <c r="D73" s="109" t="s">
        <v>877</v>
      </c>
      <c r="E73" s="110"/>
      <c r="F73" s="33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2.75" customHeight="1">
      <c r="A74" s="106" t="str">
        <f>Def_Disciplinas!$A$2</f>
        <v>DI</v>
      </c>
      <c r="B74" s="107" t="s">
        <v>878</v>
      </c>
      <c r="C74" s="108" t="str">
        <f t="shared" si="1"/>
        <v>DI-TuneShkrV</v>
      </c>
      <c r="D74" s="109" t="s">
        <v>879</v>
      </c>
      <c r="E74" s="110"/>
      <c r="F74" s="111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2.75" customHeight="1">
      <c r="A75" s="106" t="str">
        <f>Def_Disciplinas!$A$2</f>
        <v>DI</v>
      </c>
      <c r="B75" s="107" t="s">
        <v>880</v>
      </c>
      <c r="C75" s="108" t="str">
        <f t="shared" si="1"/>
        <v>DI-TuneAmpH</v>
      </c>
      <c r="D75" s="109" t="s">
        <v>881</v>
      </c>
      <c r="E75" s="110"/>
      <c r="F75" s="111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2.75" customHeight="1">
      <c r="A76" s="106" t="str">
        <f>Def_Disciplinas!$A$2</f>
        <v>DI</v>
      </c>
      <c r="B76" s="107" t="s">
        <v>882</v>
      </c>
      <c r="C76" s="108" t="str">
        <f t="shared" si="1"/>
        <v>DI-TuneAmpV</v>
      </c>
      <c r="D76" s="109" t="s">
        <v>883</v>
      </c>
      <c r="E76" s="110"/>
      <c r="F76" s="111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2.75" customHeight="1">
      <c r="A77" s="106" t="str">
        <f>Def_Disciplinas!$A$2</f>
        <v>DI</v>
      </c>
      <c r="B77" s="107" t="s">
        <v>884</v>
      </c>
      <c r="C77" s="108" t="str">
        <f t="shared" si="1"/>
        <v>DI-TunePwrHybH</v>
      </c>
      <c r="D77" s="109" t="s">
        <v>885</v>
      </c>
      <c r="E77" s="110"/>
      <c r="F77" s="111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2.75" customHeight="1">
      <c r="A78" s="106" t="str">
        <f>Def_Disciplinas!$A$2</f>
        <v>DI</v>
      </c>
      <c r="B78" s="107" t="s">
        <v>887</v>
      </c>
      <c r="C78" s="108" t="str">
        <f t="shared" si="1"/>
        <v>DI-TunePwrHybV</v>
      </c>
      <c r="D78" s="109" t="s">
        <v>888</v>
      </c>
      <c r="E78" s="110"/>
      <c r="F78" s="111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2.75" customHeight="1">
      <c r="A79" s="106" t="str">
        <f>Def_Disciplinas!$A$2</f>
        <v>DI</v>
      </c>
      <c r="B79" s="107" t="s">
        <v>889</v>
      </c>
      <c r="C79" s="108" t="str">
        <f t="shared" si="1"/>
        <v>DI-TunePwrBE</v>
      </c>
      <c r="D79" s="109" t="s">
        <v>890</v>
      </c>
      <c r="E79" s="110"/>
      <c r="F79" s="111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2.75" customHeight="1">
      <c r="A80" s="106" t="str">
        <f>Def_Disciplinas!$A$2</f>
        <v>DI</v>
      </c>
      <c r="B80" s="107" t="s">
        <v>891</v>
      </c>
      <c r="C80" s="108" t="str">
        <f t="shared" si="1"/>
        <v>DI-TuneBPMHyb</v>
      </c>
      <c r="D80" s="109" t="s">
        <v>892</v>
      </c>
      <c r="E80" s="110"/>
      <c r="F80" s="111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2.75" customHeight="1">
      <c r="A81" s="106" t="str">
        <f>Def_Disciplinas!$A$2</f>
        <v>DI</v>
      </c>
      <c r="B81" s="107" t="s">
        <v>893</v>
      </c>
      <c r="C81" s="108" t="str">
        <f t="shared" si="1"/>
        <v>DI-TuneFBE</v>
      </c>
      <c r="D81" s="109" t="s">
        <v>894</v>
      </c>
      <c r="E81" s="110"/>
      <c r="F81" s="111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2.75" customHeight="1">
      <c r="A82" s="106" t="str">
        <f>Def_Disciplinas!$A$2</f>
        <v>DI</v>
      </c>
      <c r="B82" s="107" t="s">
        <v>895</v>
      </c>
      <c r="C82" s="108" t="str">
        <f t="shared" si="1"/>
        <v>DI-TuneProc</v>
      </c>
      <c r="D82" s="109" t="s">
        <v>896</v>
      </c>
      <c r="E82" s="110"/>
      <c r="F82" s="111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2.75" customHeight="1">
      <c r="A83" s="106" t="str">
        <f>Def_Disciplinas!$A$2</f>
        <v>DI</v>
      </c>
      <c r="B83" s="107" t="s">
        <v>897</v>
      </c>
      <c r="C83" s="108" t="str">
        <f t="shared" si="1"/>
        <v>DI-TuneNoiseGen</v>
      </c>
      <c r="D83" s="109" t="s">
        <v>898</v>
      </c>
      <c r="E83" s="110"/>
      <c r="F83" s="111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2.75" customHeight="1">
      <c r="A84" s="106" t="str">
        <f>Def_Disciplinas!$A$2</f>
        <v>DI</v>
      </c>
      <c r="B84" s="112" t="s">
        <v>899</v>
      </c>
      <c r="C84" s="108" t="str">
        <f t="shared" si="1"/>
        <v>DI-TuneCarrierGen</v>
      </c>
      <c r="D84" s="113" t="s">
        <v>900</v>
      </c>
      <c r="E84" s="110"/>
      <c r="F84" s="111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2.75" customHeight="1">
      <c r="A85" s="106" t="str">
        <f>Def_Disciplinas!$A$7</f>
        <v>CO</v>
      </c>
      <c r="B85" s="107" t="s">
        <v>901</v>
      </c>
      <c r="C85" s="108" t="str">
        <f t="shared" si="1"/>
        <v>CO-SerEthConv </v>
      </c>
      <c r="D85" s="109" t="s">
        <v>902</v>
      </c>
      <c r="E85" s="110"/>
      <c r="F85" s="111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2.75" customHeight="1">
      <c r="A86" s="106" t="str">
        <f>Def_Disciplinas!$A$7</f>
        <v>CO</v>
      </c>
      <c r="B86" s="107" t="s">
        <v>903</v>
      </c>
      <c r="C86" s="108" t="str">
        <f t="shared" si="1"/>
        <v>CO-NetSw </v>
      </c>
      <c r="D86" s="109" t="s">
        <v>904</v>
      </c>
      <c r="E86" s="110"/>
      <c r="F86" s="111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2.75" customHeight="1">
      <c r="A87" s="106" t="str">
        <f>Def_Disciplinas!$A$7</f>
        <v>CO</v>
      </c>
      <c r="B87" s="107" t="s">
        <v>905</v>
      </c>
      <c r="C87" s="108" t="str">
        <f t="shared" si="1"/>
        <v>CO-IOCSrv</v>
      </c>
      <c r="D87" s="109" t="s">
        <v>906</v>
      </c>
      <c r="E87" s="110"/>
      <c r="F87" s="111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2.75" customHeight="1">
      <c r="A88" s="106" t="str">
        <f>Def_Disciplinas!$A$7</f>
        <v>CO</v>
      </c>
      <c r="B88" s="112" t="s">
        <v>907</v>
      </c>
      <c r="C88" s="108" t="str">
        <f t="shared" si="1"/>
        <v>CO-PSCtrl</v>
      </c>
      <c r="D88" s="113" t="s">
        <v>908</v>
      </c>
      <c r="E88" s="110"/>
      <c r="F88" s="111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2.75" customHeight="1">
      <c r="A89" s="106" t="str">
        <f>Def_Disciplinas!$A$7</f>
        <v>CO</v>
      </c>
      <c r="B89" s="107" t="s">
        <v>909</v>
      </c>
      <c r="C89" s="108" t="str">
        <f t="shared" si="1"/>
        <v>CO-FibPatch</v>
      </c>
      <c r="D89" s="109" t="s">
        <v>910</v>
      </c>
      <c r="E89" s="110"/>
      <c r="F89" s="111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2.75" customHeight="1">
      <c r="A90" s="106" t="str">
        <f>Def_Disciplinas!$A$2</f>
        <v>DI</v>
      </c>
      <c r="B90" s="116" t="s">
        <v>911</v>
      </c>
      <c r="C90" s="108" t="str">
        <f t="shared" si="1"/>
        <v>DI-Osc</v>
      </c>
      <c r="D90" s="113" t="s">
        <v>912</v>
      </c>
      <c r="E90" s="115"/>
      <c r="F90" s="111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2.75" customHeight="1">
      <c r="A91" s="106" t="str">
        <f>Def_Disciplinas!$A$6</f>
        <v>EG</v>
      </c>
      <c r="B91" s="114" t="s">
        <v>913</v>
      </c>
      <c r="C91" s="108" t="str">
        <f t="shared" si="1"/>
        <v>EG-EGun</v>
      </c>
      <c r="D91" s="109" t="s">
        <v>914</v>
      </c>
      <c r="E91" s="115"/>
      <c r="F91" s="111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2.75" customHeight="1">
      <c r="A92" s="106" t="str">
        <f>Def_Disciplinas!$A$4</f>
        <v>PU</v>
      </c>
      <c r="B92" s="112" t="s">
        <v>915</v>
      </c>
      <c r="C92" s="108" t="str">
        <f t="shared" si="1"/>
        <v>PU-EjeKckrCtrl</v>
      </c>
      <c r="D92" s="113" t="s">
        <v>916</v>
      </c>
      <c r="E92" s="110"/>
      <c r="F92" s="111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2.75" customHeight="1">
      <c r="A93" s="106" t="str">
        <f>Def_Disciplinas!$A$4</f>
        <v>PU</v>
      </c>
      <c r="B93" s="112" t="s">
        <v>917</v>
      </c>
      <c r="C93" s="108" t="str">
        <f t="shared" si="1"/>
        <v>PU-InjKckrCtrl</v>
      </c>
      <c r="D93" s="113" t="s">
        <v>918</v>
      </c>
      <c r="E93" s="110"/>
      <c r="F93" s="111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2.75" customHeight="1">
      <c r="A94" s="106" t="str">
        <f>Def_Disciplinas!$A$4</f>
        <v>PU</v>
      </c>
      <c r="B94" s="112" t="s">
        <v>919</v>
      </c>
      <c r="C94" s="108" t="str">
        <f t="shared" si="1"/>
        <v>PU-InjDpKckrCtrl</v>
      </c>
      <c r="D94" s="113" t="s">
        <v>920</v>
      </c>
      <c r="E94" s="110"/>
      <c r="F94" s="111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2.75" customHeight="1">
      <c r="A95" s="106" t="str">
        <f>Def_Disciplinas!$A$4</f>
        <v>PU</v>
      </c>
      <c r="B95" s="112" t="s">
        <v>921</v>
      </c>
      <c r="C95" s="108" t="str">
        <f t="shared" si="1"/>
        <v>PU-InjNLKckrCtrl</v>
      </c>
      <c r="D95" s="113" t="s">
        <v>922</v>
      </c>
      <c r="E95" s="110"/>
      <c r="F95" s="111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2.75" customHeight="1">
      <c r="A96" s="106" t="str">
        <f>Def_Disciplinas!$A$4</f>
        <v>PU</v>
      </c>
      <c r="B96" s="112" t="s">
        <v>923</v>
      </c>
      <c r="C96" s="108" t="str">
        <f t="shared" si="1"/>
        <v>PU-InjSeptCtrl</v>
      </c>
      <c r="D96" s="113" t="s">
        <v>924</v>
      </c>
      <c r="E96" s="110"/>
      <c r="F96" s="111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2.75" customHeight="1">
      <c r="A97" s="106" t="str">
        <f>Def_Disciplinas!$A$4</f>
        <v>PU</v>
      </c>
      <c r="B97" s="112" t="s">
        <v>925</v>
      </c>
      <c r="C97" s="108" t="str">
        <f t="shared" si="1"/>
        <v>PU-EjeSeptGCtrl</v>
      </c>
      <c r="D97" s="113" t="s">
        <v>926</v>
      </c>
      <c r="E97" s="110"/>
      <c r="F97" s="111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2.75" customHeight="1">
      <c r="A98" s="106" t="str">
        <f>Def_Disciplinas!$A$4</f>
        <v>PU</v>
      </c>
      <c r="B98" s="112" t="s">
        <v>927</v>
      </c>
      <c r="C98" s="108" t="str">
        <f t="shared" si="1"/>
        <v>PU-EjeSeptFCtrl</v>
      </c>
      <c r="D98" s="113" t="s">
        <v>928</v>
      </c>
      <c r="E98" s="110"/>
      <c r="F98" s="111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2.75" customHeight="1">
      <c r="A99" s="106" t="str">
        <f>Def_Disciplinas!$A$4</f>
        <v>PU</v>
      </c>
      <c r="B99" s="112" t="s">
        <v>929</v>
      </c>
      <c r="C99" s="108" t="str">
        <f t="shared" si="1"/>
        <v>PU-InjSeptGCtrl</v>
      </c>
      <c r="D99" s="113" t="s">
        <v>930</v>
      </c>
      <c r="E99" s="110"/>
      <c r="F99" s="111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2.75" customHeight="1">
      <c r="A100" s="106" t="str">
        <f>Def_Disciplinas!$A$4</f>
        <v>PU</v>
      </c>
      <c r="B100" s="112" t="s">
        <v>931</v>
      </c>
      <c r="C100" s="108" t="str">
        <f t="shared" si="1"/>
        <v>PU-InjSeptFCtrl</v>
      </c>
      <c r="D100" s="113" t="s">
        <v>932</v>
      </c>
      <c r="E100" s="110"/>
      <c r="F100" s="111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2.75" customHeight="1">
      <c r="A101" s="106" t="str">
        <f>Def_Disciplinas!$A$4</f>
        <v>PU</v>
      </c>
      <c r="B101" s="112" t="s">
        <v>933</v>
      </c>
      <c r="C101" s="108" t="str">
        <f t="shared" si="1"/>
        <v>PU-PingHCtrl</v>
      </c>
      <c r="D101" s="113" t="s">
        <v>934</v>
      </c>
      <c r="E101" s="110"/>
      <c r="F101" s="111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2.75" customHeight="1">
      <c r="A102" s="106" t="str">
        <f>Def_Disciplinas!$A$4</f>
        <v>PU</v>
      </c>
      <c r="B102" s="112" t="s">
        <v>935</v>
      </c>
      <c r="C102" s="108" t="str">
        <f t="shared" si="1"/>
        <v>PU-PingVCtrl</v>
      </c>
      <c r="D102" s="113" t="s">
        <v>936</v>
      </c>
      <c r="E102" s="110"/>
      <c r="F102" s="111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2.75" customHeight="1">
      <c r="A103" s="106" t="str">
        <f>Def_Disciplinas!$A$4</f>
        <v>PU</v>
      </c>
      <c r="B103" s="112" t="s">
        <v>911</v>
      </c>
      <c r="C103" s="108" t="str">
        <f t="shared" si="1"/>
        <v>PU-Osc</v>
      </c>
      <c r="D103" s="113" t="s">
        <v>912</v>
      </c>
      <c r="E103" s="115"/>
      <c r="F103" s="111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2.75" customHeight="1">
      <c r="A104" s="106" t="str">
        <f>Def_Disciplinas!$A$5</f>
        <v>RF</v>
      </c>
      <c r="B104" s="117" t="s">
        <v>937</v>
      </c>
      <c r="C104" s="108" t="str">
        <f t="shared" si="1"/>
        <v>RF-MODistrib</v>
      </c>
      <c r="D104" s="113" t="s">
        <v>938</v>
      </c>
      <c r="E104" s="115"/>
      <c r="F104" s="111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2.75" customHeight="1">
      <c r="A105" s="106" t="str">
        <f>Def_Disciplinas!$A$5</f>
        <v>RF</v>
      </c>
      <c r="B105" s="117" t="s">
        <v>939</v>
      </c>
      <c r="C105" s="108" t="str">
        <f t="shared" si="1"/>
        <v>RF-DigPatch</v>
      </c>
      <c r="D105" s="113" t="s">
        <v>940</v>
      </c>
      <c r="E105" s="110"/>
      <c r="F105" s="111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2.75" customHeight="1">
      <c r="A106" s="106" t="s">
        <v>941</v>
      </c>
      <c r="B106" s="112" t="s">
        <v>942</v>
      </c>
      <c r="C106" s="108" t="str">
        <f t="shared" si="1"/>
        <v>DI-ScrapHCtrl</v>
      </c>
      <c r="D106" s="113" t="s">
        <v>943</v>
      </c>
      <c r="E106" s="110"/>
      <c r="F106" s="111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2.75" customHeight="1">
      <c r="A107" s="106" t="s">
        <v>941</v>
      </c>
      <c r="B107" s="112" t="s">
        <v>944</v>
      </c>
      <c r="C107" s="108" t="str">
        <f t="shared" si="1"/>
        <v>DI-ScrapVCtrl</v>
      </c>
      <c r="D107" s="113" t="s">
        <v>945</v>
      </c>
      <c r="E107" s="110"/>
      <c r="F107" s="111"/>
      <c r="G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2.75" customHeight="1">
      <c r="A108" s="106" t="s">
        <v>941</v>
      </c>
      <c r="B108" s="112" t="s">
        <v>946</v>
      </c>
      <c r="C108" s="108" t="str">
        <f t="shared" si="1"/>
        <v>DI-SlitHCtrl</v>
      </c>
      <c r="D108" s="113" t="s">
        <v>947</v>
      </c>
      <c r="E108" s="110"/>
      <c r="F108" s="111"/>
      <c r="G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2.75" customHeight="1">
      <c r="A109" s="106" t="s">
        <v>941</v>
      </c>
      <c r="B109" s="112" t="s">
        <v>948</v>
      </c>
      <c r="C109" s="108" t="str">
        <f t="shared" si="1"/>
        <v>DI-SlitVCtrl</v>
      </c>
      <c r="D109" s="113" t="s">
        <v>949</v>
      </c>
      <c r="E109" s="110"/>
      <c r="F109" s="111"/>
      <c r="G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2.75" customHeight="1">
      <c r="A110" s="118" t="s">
        <v>941</v>
      </c>
      <c r="B110" s="112" t="s">
        <v>950</v>
      </c>
      <c r="C110" s="108" t="str">
        <f t="shared" si="1"/>
        <v>DI-TunePatch</v>
      </c>
      <c r="D110" s="113" t="s">
        <v>951</v>
      </c>
      <c r="E110" s="110"/>
      <c r="F110" s="33"/>
      <c r="G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2.75" customHeight="1">
      <c r="A111" s="118" t="s">
        <v>941</v>
      </c>
      <c r="B111" s="112" t="s">
        <v>952</v>
      </c>
      <c r="C111" s="108" t="str">
        <f t="shared" si="1"/>
        <v>DI-TunePreAmp</v>
      </c>
      <c r="D111" s="113" t="s">
        <v>953</v>
      </c>
      <c r="E111" s="110"/>
      <c r="F111" s="33"/>
      <c r="G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2.75" customHeight="1">
      <c r="A112" s="106"/>
      <c r="B112" s="107"/>
      <c r="C112" s="108"/>
      <c r="D112" s="109"/>
      <c r="E112" s="110"/>
      <c r="F112" s="33"/>
      <c r="G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2.75" customHeight="1">
      <c r="A113" s="106"/>
      <c r="B113" s="107"/>
      <c r="C113" s="108"/>
      <c r="D113" s="109"/>
      <c r="E113" s="110"/>
      <c r="F113" s="33"/>
      <c r="G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2.75" customHeight="1">
      <c r="A114" s="106"/>
      <c r="B114" s="107"/>
      <c r="C114" s="108"/>
      <c r="D114" s="109"/>
      <c r="E114" s="110"/>
      <c r="F114" s="33"/>
      <c r="G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2.75" customHeight="1">
      <c r="A115" s="106"/>
      <c r="B115" s="107"/>
      <c r="C115" s="108"/>
      <c r="D115" s="109"/>
      <c r="E115" s="110"/>
      <c r="F115" s="33"/>
      <c r="G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2.75" customHeight="1">
      <c r="A116" s="106"/>
      <c r="B116" s="107"/>
      <c r="C116" s="108"/>
      <c r="D116" s="109"/>
      <c r="E116" s="110"/>
      <c r="F116" s="33"/>
      <c r="G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2.75" customHeight="1">
      <c r="A117" s="106"/>
      <c r="B117" s="107"/>
      <c r="C117" s="108"/>
      <c r="D117" s="109"/>
      <c r="E117" s="110"/>
      <c r="F117" s="33"/>
      <c r="G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2.75" customHeight="1">
      <c r="A118" s="106"/>
      <c r="B118" s="107"/>
      <c r="C118" s="108"/>
      <c r="D118" s="109"/>
      <c r="E118" s="110"/>
      <c r="F118" s="33"/>
      <c r="G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2.75" customHeight="1">
      <c r="A119" s="106"/>
      <c r="B119" s="107"/>
      <c r="C119" s="108"/>
      <c r="D119" s="109"/>
      <c r="E119" s="110"/>
      <c r="F119" s="33"/>
      <c r="G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2.75" customHeight="1">
      <c r="A120" s="106"/>
      <c r="B120" s="107"/>
      <c r="C120" s="108"/>
      <c r="D120" s="109"/>
      <c r="E120" s="110"/>
      <c r="F120" s="33"/>
      <c r="G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2.75" customHeight="1">
      <c r="A121" s="106"/>
      <c r="B121" s="107"/>
      <c r="C121" s="108"/>
      <c r="D121" s="109"/>
      <c r="E121" s="110"/>
      <c r="F121" s="33"/>
      <c r="G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2.75" customHeight="1">
      <c r="A122" s="106"/>
      <c r="B122" s="107"/>
      <c r="C122" s="108"/>
      <c r="D122" s="109"/>
      <c r="E122" s="110"/>
      <c r="F122" s="33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2.75" customHeight="1">
      <c r="A123" s="106"/>
      <c r="B123" s="107"/>
      <c r="C123" s="108"/>
      <c r="D123" s="109"/>
      <c r="E123" s="110"/>
      <c r="F123" s="33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2.75" customHeight="1">
      <c r="A124" s="106"/>
      <c r="B124" s="107"/>
      <c r="C124" s="108"/>
      <c r="D124" s="109"/>
      <c r="E124" s="110"/>
      <c r="F124" s="33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2.75" customHeight="1">
      <c r="A125" s="106"/>
      <c r="B125" s="107"/>
      <c r="C125" s="108"/>
      <c r="D125" s="109"/>
      <c r="F125" s="33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2.75" customHeight="1">
      <c r="A126" s="106"/>
      <c r="B126" s="107"/>
      <c r="C126" s="108"/>
      <c r="D126" s="109"/>
      <c r="F126" s="33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2.75" customHeight="1">
      <c r="A127" s="106"/>
      <c r="B127" s="107"/>
      <c r="C127" s="108"/>
      <c r="D127" s="109"/>
      <c r="F127" s="33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2.75" customHeight="1">
      <c r="A128" s="106"/>
      <c r="B128" s="107"/>
      <c r="C128" s="108"/>
      <c r="D128" s="109"/>
      <c r="F128" s="33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2.75" customHeight="1">
      <c r="A129" s="106"/>
      <c r="B129" s="107"/>
      <c r="C129" s="108"/>
      <c r="D129" s="109"/>
      <c r="F129" s="33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2.75" customHeight="1">
      <c r="A130" s="106"/>
      <c r="B130" s="107"/>
      <c r="C130" s="108"/>
      <c r="D130" s="109"/>
      <c r="F130" s="33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2.75" customHeight="1">
      <c r="A131" s="106"/>
      <c r="B131" s="107"/>
      <c r="C131" s="108"/>
      <c r="D131" s="109"/>
      <c r="F131" s="33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2.75" customHeight="1">
      <c r="A132" s="106"/>
      <c r="B132" s="107"/>
      <c r="C132" s="108"/>
      <c r="D132" s="109"/>
      <c r="F132" s="33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2.75" customHeight="1">
      <c r="A133" s="106"/>
      <c r="B133" s="107"/>
      <c r="C133" s="108"/>
      <c r="D133" s="109"/>
      <c r="F133" s="33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2.75" customHeight="1">
      <c r="A134" s="106"/>
      <c r="B134" s="107"/>
      <c r="C134" s="108"/>
      <c r="D134" s="109"/>
      <c r="F134" s="33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2.75" customHeight="1">
      <c r="A135" s="106"/>
      <c r="B135" s="107"/>
      <c r="C135" s="108"/>
      <c r="D135" s="109"/>
      <c r="F135" s="33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2.75" customHeight="1">
      <c r="A136" s="106"/>
      <c r="B136" s="107"/>
      <c r="C136" s="108"/>
      <c r="D136" s="109"/>
      <c r="F136" s="33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2.75" customHeight="1">
      <c r="A137" s="106"/>
      <c r="B137" s="107"/>
      <c r="C137" s="108"/>
      <c r="D137" s="109"/>
      <c r="F137" s="33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2.75" customHeight="1">
      <c r="A138" s="106"/>
      <c r="B138" s="107"/>
      <c r="C138" s="108"/>
      <c r="D138" s="109"/>
      <c r="F138" s="33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2.75" customHeight="1">
      <c r="A139" s="106" t="str">
        <f>Def_Disciplinas!$A$2</f>
        <v>DI</v>
      </c>
      <c r="B139" s="107" t="s">
        <v>955</v>
      </c>
      <c r="C139" s="108" t="str">
        <f t="shared" ref="C139:C154" si="2">IF(EXACT(A139, ""), "", A139&amp;"-")&amp;B139</f>
        <v>DI-BPM</v>
      </c>
      <c r="D139" s="109" t="s">
        <v>956</v>
      </c>
      <c r="E139" s="110"/>
      <c r="F139" s="33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2.75" customHeight="1">
      <c r="A140" s="106" t="str">
        <f>Def_Disciplinas!$A$2</f>
        <v>DI</v>
      </c>
      <c r="B140" s="107" t="s">
        <v>957</v>
      </c>
      <c r="C140" s="108" t="str">
        <f t="shared" si="2"/>
        <v>DI-PBPM</v>
      </c>
      <c r="D140" s="109" t="s">
        <v>958</v>
      </c>
      <c r="E140" s="110"/>
      <c r="F140" s="33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2.75" customHeight="1">
      <c r="A141" s="106" t="str">
        <f>Def_Disciplinas!$A$2</f>
        <v>DI</v>
      </c>
      <c r="B141" s="107" t="s">
        <v>959</v>
      </c>
      <c r="C141" s="108" t="str">
        <f t="shared" si="2"/>
        <v>DI-DCCT</v>
      </c>
      <c r="D141" s="109" t="s">
        <v>960</v>
      </c>
      <c r="E141" s="110"/>
      <c r="F141" s="33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2.75" customHeight="1">
      <c r="A142" s="106" t="str">
        <f>Def_Disciplinas!$A$2</f>
        <v>DI</v>
      </c>
      <c r="B142" s="107" t="s">
        <v>961</v>
      </c>
      <c r="C142" s="108" t="str">
        <f t="shared" si="2"/>
        <v>DI-ICT</v>
      </c>
      <c r="D142" s="109" t="s">
        <v>962</v>
      </c>
      <c r="E142" s="110"/>
      <c r="F142" s="33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2.75" customHeight="1">
      <c r="A143" s="106" t="str">
        <f>Def_Disciplinas!$A$2</f>
        <v>DI</v>
      </c>
      <c r="B143" s="107" t="s">
        <v>963</v>
      </c>
      <c r="C143" s="108" t="str">
        <f t="shared" si="2"/>
        <v>DI-FCT</v>
      </c>
      <c r="D143" s="109" t="s">
        <v>964</v>
      </c>
      <c r="E143" s="110"/>
      <c r="F143" s="33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2.75" customHeight="1">
      <c r="A144" s="106" t="str">
        <f>Def_Disciplinas!$A$2</f>
        <v>DI</v>
      </c>
      <c r="B144" s="107" t="s">
        <v>965</v>
      </c>
      <c r="C144" s="108" t="str">
        <f t="shared" si="2"/>
        <v>DI-FPM</v>
      </c>
      <c r="D144" s="109" t="s">
        <v>966</v>
      </c>
      <c r="E144" s="110"/>
      <c r="F144" s="33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2.75" customHeight="1">
      <c r="A145" s="106" t="str">
        <f>Def_Disciplinas!$A$2</f>
        <v>DI</v>
      </c>
      <c r="B145" s="107" t="s">
        <v>136</v>
      </c>
      <c r="C145" s="108" t="str">
        <f t="shared" si="2"/>
        <v>DI-BbB</v>
      </c>
      <c r="D145" s="109" t="s">
        <v>967</v>
      </c>
      <c r="E145" s="110"/>
      <c r="F145" s="33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2.75" customHeight="1">
      <c r="A146" s="106" t="str">
        <f>Def_Disciplinas!$A$2</f>
        <v>DI</v>
      </c>
      <c r="B146" s="112" t="s">
        <v>968</v>
      </c>
      <c r="C146" s="108" t="str">
        <f t="shared" si="2"/>
        <v>DI-TuneMeas</v>
      </c>
      <c r="D146" s="109" t="s">
        <v>969</v>
      </c>
      <c r="E146" s="110"/>
      <c r="F146" s="33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2.75" customHeight="1">
      <c r="A147" s="106" t="str">
        <f>Def_Disciplinas!$A$2</f>
        <v>DI</v>
      </c>
      <c r="B147" s="107" t="s">
        <v>27</v>
      </c>
      <c r="C147" s="108" t="str">
        <f t="shared" si="2"/>
        <v>DI-FOFB</v>
      </c>
      <c r="D147" s="109" t="s">
        <v>970</v>
      </c>
      <c r="E147" s="110"/>
      <c r="F147" s="33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2.75" customHeight="1">
      <c r="A148" s="106" t="str">
        <f>Def_Disciplinas!$A$2</f>
        <v>DI</v>
      </c>
      <c r="B148" s="107" t="s">
        <v>971</v>
      </c>
      <c r="C148" s="108" t="str">
        <f t="shared" si="2"/>
        <v>DI-BLM</v>
      </c>
      <c r="D148" s="109" t="s">
        <v>972</v>
      </c>
      <c r="E148" s="110"/>
      <c r="F148" s="33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2.75" customHeight="1">
      <c r="A149" s="106" t="str">
        <f>Def_Disciplinas!$A$2</f>
        <v>DI</v>
      </c>
      <c r="B149" s="107" t="s">
        <v>973</v>
      </c>
      <c r="C149" s="108" t="str">
        <f t="shared" si="2"/>
        <v>DI-Scrn</v>
      </c>
      <c r="D149" s="109" t="s">
        <v>974</v>
      </c>
      <c r="E149" s="110"/>
      <c r="F149" s="33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2.75" customHeight="1">
      <c r="A150" s="106" t="str">
        <f>Def_Disciplinas!$A$2</f>
        <v>DI</v>
      </c>
      <c r="B150" s="112" t="s">
        <v>975</v>
      </c>
      <c r="C150" s="108" t="str">
        <f t="shared" si="2"/>
        <v>DI-ScrapH</v>
      </c>
      <c r="D150" s="113" t="s">
        <v>976</v>
      </c>
      <c r="E150" s="110"/>
      <c r="F150" s="33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2.75" customHeight="1">
      <c r="A151" s="106" t="str">
        <f>Def_Disciplinas!$A$2</f>
        <v>DI</v>
      </c>
      <c r="B151" s="112" t="s">
        <v>977</v>
      </c>
      <c r="C151" s="108" t="str">
        <f t="shared" si="2"/>
        <v>DI-ScrapV</v>
      </c>
      <c r="D151" s="113" t="s">
        <v>978</v>
      </c>
      <c r="E151" s="110"/>
      <c r="F151" s="33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2.75" customHeight="1">
      <c r="A152" s="106" t="str">
        <f>Def_Disciplinas!$A$2</f>
        <v>DI</v>
      </c>
      <c r="B152" s="112" t="s">
        <v>979</v>
      </c>
      <c r="C152" s="108" t="str">
        <f t="shared" si="2"/>
        <v>DI-SlitH</v>
      </c>
      <c r="D152" s="113" t="s">
        <v>980</v>
      </c>
      <c r="E152" s="110"/>
      <c r="F152" s="33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2.75" customHeight="1">
      <c r="A153" s="106" t="str">
        <f>Def_Disciplinas!$A$2</f>
        <v>DI</v>
      </c>
      <c r="B153" s="112" t="s">
        <v>981</v>
      </c>
      <c r="C153" s="108" t="str">
        <f t="shared" si="2"/>
        <v>DI-SlitV</v>
      </c>
      <c r="D153" s="113" t="s">
        <v>982</v>
      </c>
      <c r="E153" s="110"/>
      <c r="F153" s="33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2.75" customHeight="1">
      <c r="A154" s="106" t="s">
        <v>941</v>
      </c>
      <c r="B154" s="112" t="s">
        <v>983</v>
      </c>
      <c r="C154" s="108" t="str">
        <f t="shared" si="2"/>
        <v>DI-InjEff</v>
      </c>
      <c r="D154" s="113" t="s">
        <v>984</v>
      </c>
      <c r="E154" s="110"/>
      <c r="F154" s="33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2.75" customHeight="1">
      <c r="A155" s="106"/>
      <c r="B155" s="107"/>
      <c r="C155" s="108"/>
      <c r="D155" s="109"/>
      <c r="E155" s="110"/>
      <c r="F155" s="33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2.75" customHeight="1">
      <c r="A156" s="106"/>
      <c r="B156" s="107"/>
      <c r="C156" s="108"/>
      <c r="D156" s="109"/>
      <c r="E156" s="110"/>
      <c r="F156" s="33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2.75" customHeight="1">
      <c r="A157" s="106"/>
      <c r="B157" s="107"/>
      <c r="C157" s="108"/>
      <c r="D157" s="109"/>
      <c r="E157" s="110"/>
      <c r="F157" s="33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2.75" customHeight="1">
      <c r="A158" s="106"/>
      <c r="B158" s="107"/>
      <c r="C158" s="108"/>
      <c r="D158" s="109"/>
      <c r="E158" s="33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2.75" customHeight="1">
      <c r="A159" s="106"/>
      <c r="B159" s="107"/>
      <c r="C159" s="108"/>
      <c r="D159" s="109"/>
      <c r="E159" s="33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2.75" customHeight="1">
      <c r="A160" s="106"/>
      <c r="B160" s="116"/>
      <c r="C160" s="108" t="str">
        <f t="shared" ref="C160:C172" si="3">IF(EXACT(A160, ""), "", A160&amp;"-")&amp;B160</f>
        <v/>
      </c>
      <c r="D160" s="113"/>
      <c r="E160" s="33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2.75" customHeight="1">
      <c r="A161" s="106"/>
      <c r="B161" s="116"/>
      <c r="C161" s="108" t="str">
        <f t="shared" si="3"/>
        <v/>
      </c>
      <c r="D161" s="113"/>
      <c r="E161" s="33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2.75" customHeight="1">
      <c r="A162" s="106"/>
      <c r="B162" s="116"/>
      <c r="C162" s="108" t="str">
        <f t="shared" si="3"/>
        <v/>
      </c>
      <c r="D162" s="113"/>
      <c r="E162" s="33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2.75" customHeight="1">
      <c r="A163" s="106"/>
      <c r="B163" s="116"/>
      <c r="C163" s="108" t="str">
        <f t="shared" si="3"/>
        <v/>
      </c>
      <c r="D163" s="113"/>
      <c r="E163" s="33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2.75" customHeight="1">
      <c r="A164" s="106"/>
      <c r="B164" s="116"/>
      <c r="C164" s="108" t="str">
        <f t="shared" si="3"/>
        <v/>
      </c>
      <c r="D164" s="113"/>
      <c r="E164" s="33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2.75" customHeight="1">
      <c r="A165" s="106"/>
      <c r="B165" s="116"/>
      <c r="C165" s="108" t="str">
        <f t="shared" si="3"/>
        <v/>
      </c>
      <c r="D165" s="113"/>
      <c r="E165" s="33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2.75" customHeight="1">
      <c r="A166" s="106"/>
      <c r="B166" s="116"/>
      <c r="C166" s="108" t="str">
        <f t="shared" si="3"/>
        <v/>
      </c>
      <c r="D166" s="113"/>
      <c r="E166" s="33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2.75" customHeight="1">
      <c r="A167" s="106"/>
      <c r="B167" s="116"/>
      <c r="C167" s="108" t="str">
        <f t="shared" si="3"/>
        <v/>
      </c>
      <c r="D167" s="113"/>
      <c r="E167" s="33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2.75" customHeight="1">
      <c r="A168" s="106"/>
      <c r="B168" s="116" t="s">
        <v>985</v>
      </c>
      <c r="C168" s="108" t="str">
        <f t="shared" si="3"/>
        <v>H1FO</v>
      </c>
      <c r="D168" s="113" t="s">
        <v>986</v>
      </c>
      <c r="E168" s="33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2.75" customHeight="1">
      <c r="A169" s="118"/>
      <c r="B169" s="116" t="s">
        <v>987</v>
      </c>
      <c r="C169" s="108" t="str">
        <f t="shared" si="3"/>
        <v>H1SOAM</v>
      </c>
      <c r="D169" s="113" t="s">
        <v>988</v>
      </c>
      <c r="E169" s="33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2.75" customHeight="1">
      <c r="A170" s="106"/>
      <c r="B170" s="116" t="s">
        <v>989</v>
      </c>
      <c r="C170" s="108" t="str">
        <f t="shared" si="3"/>
        <v>H1PPS</v>
      </c>
      <c r="D170" s="113" t="s">
        <v>990</v>
      </c>
      <c r="E170" s="33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2.75" customHeight="1">
      <c r="A171" s="106"/>
      <c r="B171" s="116" t="s">
        <v>991</v>
      </c>
      <c r="C171" s="108" t="str">
        <f t="shared" si="3"/>
        <v>T2ICT</v>
      </c>
      <c r="D171" s="113" t="s">
        <v>992</v>
      </c>
      <c r="E171" s="33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2.75" customHeight="1">
      <c r="A172" s="106"/>
      <c r="B172" s="117" t="s">
        <v>993</v>
      </c>
      <c r="C172" s="108" t="str">
        <f t="shared" si="3"/>
        <v>H1LLRF</v>
      </c>
      <c r="D172" s="113" t="s">
        <v>994</v>
      </c>
      <c r="E172" s="33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2.75" customHeight="1">
      <c r="A173" s="106"/>
      <c r="B173" s="107"/>
      <c r="C173" s="108"/>
      <c r="D173" s="109"/>
      <c r="E173" s="33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2.75" customHeight="1">
      <c r="A174" s="106"/>
      <c r="B174" s="107"/>
      <c r="C174" s="108"/>
      <c r="D174" s="109"/>
      <c r="E174" s="33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2.75" customHeight="1">
      <c r="A175" s="106"/>
      <c r="B175" s="107"/>
      <c r="C175" s="108"/>
      <c r="D175" s="109"/>
      <c r="E175" s="33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2.75" customHeight="1">
      <c r="A176" s="106"/>
      <c r="B176" s="107"/>
      <c r="C176" s="108"/>
      <c r="D176" s="109"/>
      <c r="E176" s="110"/>
      <c r="F176" s="33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2.75" customHeight="1">
      <c r="A177" s="106"/>
      <c r="B177" s="107"/>
      <c r="C177" s="108"/>
      <c r="D177" s="109"/>
      <c r="E177" s="110"/>
      <c r="F177" s="33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2.75" customHeight="1">
      <c r="A178" s="106"/>
      <c r="B178" s="107"/>
      <c r="C178" s="108"/>
      <c r="D178" s="109"/>
      <c r="E178" s="110"/>
      <c r="F178" s="33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2.75" customHeight="1">
      <c r="A179" s="106"/>
      <c r="B179" s="107"/>
      <c r="C179" s="108"/>
      <c r="D179" s="109"/>
      <c r="E179" s="110"/>
      <c r="F179" s="33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2.75" customHeight="1">
      <c r="A180" s="106"/>
      <c r="B180" s="107"/>
      <c r="C180" s="108"/>
      <c r="D180" s="109"/>
      <c r="E180" s="110"/>
      <c r="F180" s="33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2.75" customHeight="1">
      <c r="A181" s="106"/>
      <c r="B181" s="107"/>
      <c r="C181" s="108"/>
      <c r="D181" s="109"/>
      <c r="E181" s="110"/>
      <c r="F181" s="33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2.75" customHeight="1">
      <c r="A182" s="106"/>
      <c r="B182" s="107"/>
      <c r="C182" s="108"/>
      <c r="D182" s="109"/>
      <c r="E182" s="110"/>
      <c r="F182" s="33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2.75" customHeight="1">
      <c r="A183" s="106"/>
      <c r="B183" s="107"/>
      <c r="C183" s="108"/>
      <c r="D183" s="109"/>
      <c r="E183" s="110"/>
      <c r="F183" s="33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2.75" customHeight="1">
      <c r="A184" s="106"/>
      <c r="B184" s="107"/>
      <c r="C184" s="108"/>
      <c r="D184" s="109"/>
      <c r="E184" s="110"/>
      <c r="F184" s="33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2.75" customHeight="1">
      <c r="A185" s="106"/>
      <c r="B185" s="107"/>
      <c r="C185" s="108"/>
      <c r="D185" s="109"/>
      <c r="E185" s="110"/>
      <c r="F185" s="33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2.75" customHeight="1">
      <c r="A186" s="106"/>
      <c r="B186" s="107"/>
      <c r="C186" s="108"/>
      <c r="D186" s="109"/>
      <c r="E186" s="110"/>
      <c r="F186" s="33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2.75" customHeight="1">
      <c r="A187" s="106"/>
      <c r="B187" s="107"/>
      <c r="C187" s="108"/>
      <c r="D187" s="109"/>
      <c r="E187" s="110"/>
      <c r="F187" s="33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2.75" customHeight="1">
      <c r="A188" s="106"/>
      <c r="B188" s="107"/>
      <c r="C188" s="108"/>
      <c r="D188" s="109"/>
      <c r="E188" s="110"/>
      <c r="F188" s="33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2.75" customHeight="1">
      <c r="A189" s="106"/>
      <c r="B189" s="107"/>
      <c r="C189" s="108"/>
      <c r="D189" s="109"/>
      <c r="E189" s="110"/>
      <c r="F189" s="33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2.75" customHeight="1">
      <c r="A190" s="106"/>
      <c r="B190" s="107"/>
      <c r="C190" s="108"/>
      <c r="D190" s="109"/>
      <c r="E190" s="110"/>
      <c r="F190" s="33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2.75" customHeight="1">
      <c r="A191" s="106"/>
      <c r="B191" s="107"/>
      <c r="C191" s="108"/>
      <c r="D191" s="109"/>
      <c r="E191" s="110"/>
      <c r="F191" s="33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2.75" customHeight="1">
      <c r="A192" s="106"/>
      <c r="B192" s="107"/>
      <c r="C192" s="108"/>
      <c r="D192" s="109"/>
      <c r="E192" s="110"/>
      <c r="F192" s="33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2.75" customHeight="1">
      <c r="A193" s="106"/>
      <c r="B193" s="107"/>
      <c r="C193" s="108"/>
      <c r="D193" s="109"/>
      <c r="E193" s="110"/>
      <c r="F193" s="33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2.75" customHeight="1">
      <c r="A194" s="106"/>
      <c r="B194" s="107"/>
      <c r="C194" s="108"/>
      <c r="D194" s="109"/>
      <c r="E194" s="110"/>
      <c r="F194" s="33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2.75" customHeight="1">
      <c r="A195" s="106"/>
      <c r="B195" s="107"/>
      <c r="C195" s="108"/>
      <c r="D195" s="109"/>
      <c r="E195" s="110"/>
      <c r="F195" s="33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2.75" customHeight="1">
      <c r="A196" s="106"/>
      <c r="B196" s="107"/>
      <c r="C196" s="108"/>
      <c r="D196" s="109"/>
      <c r="E196" s="110"/>
      <c r="F196" s="33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2.75" customHeight="1">
      <c r="A197" s="106"/>
      <c r="B197" s="107"/>
      <c r="C197" s="108"/>
      <c r="D197" s="109"/>
      <c r="E197" s="110"/>
      <c r="F197" s="33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2.75" customHeight="1">
      <c r="A198" s="106"/>
      <c r="B198" s="107"/>
      <c r="C198" s="108"/>
      <c r="D198" s="109"/>
      <c r="E198" s="110"/>
      <c r="F198" s="33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2.75" customHeight="1">
      <c r="A199" s="106"/>
      <c r="B199" s="107"/>
      <c r="C199" s="108"/>
      <c r="D199" s="109"/>
      <c r="E199" s="110"/>
      <c r="F199" s="33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2.75" customHeight="1">
      <c r="A200" s="106"/>
      <c r="B200" s="107"/>
      <c r="C200" s="108"/>
      <c r="D200" s="109"/>
      <c r="E200" s="110"/>
      <c r="F200" s="33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2.75" customHeight="1">
      <c r="A201" s="106"/>
      <c r="B201" s="107"/>
      <c r="C201" s="108"/>
      <c r="D201" s="109"/>
      <c r="E201" s="110"/>
      <c r="F201" s="33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2.75" customHeight="1">
      <c r="A202" s="106"/>
      <c r="B202" s="107"/>
      <c r="C202" s="108"/>
      <c r="D202" s="109"/>
      <c r="E202" s="110"/>
      <c r="F202" s="33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2.75" customHeight="1">
      <c r="A203" s="106"/>
      <c r="B203" s="107"/>
      <c r="C203" s="108"/>
      <c r="D203" s="109"/>
      <c r="E203" s="110"/>
      <c r="F203" s="33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2.75" customHeight="1">
      <c r="A204" s="106"/>
      <c r="B204" s="107"/>
      <c r="C204" s="108"/>
      <c r="D204" s="109"/>
      <c r="E204" s="110"/>
      <c r="F204" s="33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2.75" customHeight="1">
      <c r="A205" s="106"/>
      <c r="B205" s="107"/>
      <c r="C205" s="108"/>
      <c r="D205" s="109"/>
      <c r="E205" s="110"/>
      <c r="F205" s="33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2.75" customHeight="1">
      <c r="A206" s="106"/>
      <c r="B206" s="107"/>
      <c r="C206" s="108"/>
      <c r="D206" s="109"/>
      <c r="E206" s="110"/>
      <c r="F206" s="33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2.75" customHeight="1">
      <c r="A207" s="106"/>
      <c r="B207" s="107"/>
      <c r="C207" s="108"/>
      <c r="D207" s="109"/>
      <c r="E207" s="110"/>
      <c r="F207" s="33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2.75" customHeight="1">
      <c r="A208" s="106"/>
      <c r="B208" s="107"/>
      <c r="C208" s="108"/>
      <c r="D208" s="109"/>
      <c r="E208" s="110"/>
      <c r="F208" s="33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2.75" customHeight="1">
      <c r="A209" s="106"/>
      <c r="B209" s="107"/>
      <c r="C209" s="108"/>
      <c r="D209" s="109"/>
      <c r="E209" s="110"/>
      <c r="F209" s="33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2.75" customHeight="1">
      <c r="A210" s="106"/>
      <c r="B210" s="107"/>
      <c r="C210" s="108"/>
      <c r="D210" s="109"/>
      <c r="E210" s="110"/>
      <c r="F210" s="33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2.75" customHeight="1">
      <c r="A211" s="106"/>
      <c r="B211" s="107"/>
      <c r="C211" s="108"/>
      <c r="D211" s="109"/>
      <c r="E211" s="110"/>
      <c r="F211" s="33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2.75" customHeight="1">
      <c r="A212" s="106"/>
      <c r="B212" s="107"/>
      <c r="C212" s="108"/>
      <c r="D212" s="109"/>
      <c r="E212" s="110"/>
      <c r="F212" s="33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2.75" customHeight="1">
      <c r="A213" s="106"/>
      <c r="B213" s="107"/>
      <c r="C213" s="108"/>
      <c r="D213" s="109"/>
      <c r="E213" s="110"/>
      <c r="F213" s="33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2.75" customHeight="1">
      <c r="A214" s="106"/>
      <c r="B214" s="107"/>
      <c r="C214" s="108"/>
      <c r="D214" s="109"/>
      <c r="E214" s="110"/>
      <c r="F214" s="33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2.75" customHeight="1">
      <c r="A215" s="106"/>
      <c r="B215" s="107"/>
      <c r="C215" s="108"/>
      <c r="D215" s="109"/>
      <c r="E215" s="110"/>
      <c r="F215" s="33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2.75" customHeight="1">
      <c r="A216" s="106"/>
      <c r="B216" s="107"/>
      <c r="C216" s="108"/>
      <c r="D216" s="109"/>
      <c r="E216" s="110"/>
      <c r="F216" s="33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2.75" customHeight="1">
      <c r="A217" s="106"/>
      <c r="B217" s="107"/>
      <c r="C217" s="108"/>
      <c r="D217" s="109"/>
      <c r="E217" s="110"/>
      <c r="F217" s="33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2.75" customHeight="1">
      <c r="A218" s="106"/>
      <c r="B218" s="107"/>
      <c r="C218" s="108"/>
      <c r="D218" s="109"/>
      <c r="E218" s="110"/>
      <c r="F218" s="33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2.75" customHeight="1">
      <c r="A219" s="106"/>
      <c r="B219" s="107"/>
      <c r="C219" s="108"/>
      <c r="D219" s="109"/>
      <c r="E219" s="110"/>
      <c r="F219" s="33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2.75" customHeight="1">
      <c r="A220" s="106"/>
      <c r="B220" s="107"/>
      <c r="C220" s="108"/>
      <c r="D220" s="109"/>
      <c r="E220" s="110"/>
      <c r="F220" s="33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2.75" customHeight="1">
      <c r="A221" s="106"/>
      <c r="B221" s="107"/>
      <c r="C221" s="108"/>
      <c r="D221" s="109"/>
      <c r="E221" s="110"/>
      <c r="F221" s="33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2.75" customHeight="1">
      <c r="A222" s="106"/>
      <c r="B222" s="107"/>
      <c r="C222" s="108"/>
      <c r="D222" s="109"/>
      <c r="E222" s="110"/>
      <c r="F222" s="33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2.75" customHeight="1">
      <c r="A223" s="106"/>
      <c r="B223" s="107"/>
      <c r="C223" s="108"/>
      <c r="D223" s="109"/>
      <c r="E223" s="110"/>
      <c r="F223" s="33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2.75" customHeight="1">
      <c r="A224" s="106"/>
      <c r="B224" s="107"/>
      <c r="C224" s="108"/>
      <c r="D224" s="109"/>
      <c r="E224" s="110"/>
      <c r="F224" s="33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2.75" customHeight="1">
      <c r="A225" s="106"/>
      <c r="B225" s="107"/>
      <c r="C225" s="108"/>
      <c r="D225" s="109"/>
      <c r="E225" s="110"/>
      <c r="F225" s="33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2.75" customHeight="1">
      <c r="A226" s="106"/>
      <c r="B226" s="107"/>
      <c r="C226" s="108"/>
      <c r="D226" s="109"/>
      <c r="E226" s="110"/>
      <c r="F226" s="33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2.75" customHeight="1">
      <c r="A227" s="106"/>
      <c r="B227" s="107"/>
      <c r="C227" s="108"/>
      <c r="D227" s="109"/>
      <c r="E227" s="110"/>
      <c r="F227" s="33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2.75" customHeight="1">
      <c r="A228" s="106"/>
      <c r="B228" s="107"/>
      <c r="C228" s="108"/>
      <c r="D228" s="109"/>
      <c r="E228" s="110"/>
      <c r="F228" s="33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2.75" customHeight="1">
      <c r="A229" s="106"/>
      <c r="B229" s="107"/>
      <c r="C229" s="108"/>
      <c r="D229" s="109"/>
      <c r="E229" s="110"/>
      <c r="F229" s="33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2.75" customHeight="1">
      <c r="A230" s="106"/>
      <c r="B230" s="107"/>
      <c r="C230" s="108"/>
      <c r="D230" s="109"/>
      <c r="E230" s="110"/>
      <c r="F230" s="33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2.75" customHeight="1">
      <c r="A231" s="106"/>
      <c r="B231" s="107"/>
      <c r="C231" s="108"/>
      <c r="D231" s="109"/>
      <c r="E231" s="110"/>
      <c r="F231" s="33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2.75" customHeight="1">
      <c r="A232" s="106"/>
      <c r="B232" s="107"/>
      <c r="C232" s="108"/>
      <c r="D232" s="109"/>
      <c r="E232" s="110"/>
      <c r="F232" s="33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2.75" customHeight="1">
      <c r="A233" s="106"/>
      <c r="B233" s="107"/>
      <c r="C233" s="108"/>
      <c r="D233" s="109"/>
      <c r="E233" s="110"/>
      <c r="F233" s="33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2.75" customHeight="1">
      <c r="A234" s="106"/>
      <c r="B234" s="107"/>
      <c r="C234" s="108"/>
      <c r="D234" s="109"/>
      <c r="E234" s="110"/>
      <c r="F234" s="33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2.75" customHeight="1">
      <c r="A235" s="106"/>
      <c r="B235" s="107"/>
      <c r="C235" s="108"/>
      <c r="D235" s="109"/>
      <c r="E235" s="110"/>
      <c r="F235" s="33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2.75" customHeight="1">
      <c r="A236" s="106"/>
      <c r="B236" s="107"/>
      <c r="C236" s="108"/>
      <c r="D236" s="109"/>
      <c r="E236" s="110"/>
      <c r="F236" s="33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2.75" customHeight="1">
      <c r="A237" s="106"/>
      <c r="B237" s="107"/>
      <c r="C237" s="108"/>
      <c r="D237" s="109"/>
      <c r="E237" s="110"/>
      <c r="F237" s="33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2.75" customHeight="1">
      <c r="A238" s="106"/>
      <c r="B238" s="107"/>
      <c r="C238" s="108"/>
      <c r="D238" s="109"/>
      <c r="E238" s="110"/>
      <c r="F238" s="33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2.75" customHeight="1">
      <c r="A239" s="106"/>
      <c r="B239" s="107"/>
      <c r="C239" s="108"/>
      <c r="D239" s="109"/>
      <c r="E239" s="110"/>
      <c r="F239" s="33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2.75" customHeight="1">
      <c r="A240" s="106"/>
      <c r="B240" s="107"/>
      <c r="C240" s="108"/>
      <c r="D240" s="109"/>
      <c r="E240" s="110"/>
      <c r="F240" s="33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2.75" customHeight="1">
      <c r="A241" s="106"/>
      <c r="B241" s="107"/>
      <c r="C241" s="108"/>
      <c r="D241" s="109"/>
      <c r="E241" s="110"/>
      <c r="F241" s="33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2.75" customHeight="1">
      <c r="A242" s="106"/>
      <c r="B242" s="107"/>
      <c r="C242" s="108"/>
      <c r="D242" s="109"/>
      <c r="E242" s="110"/>
      <c r="F242" s="33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2.75" customHeight="1">
      <c r="A243" s="106"/>
      <c r="B243" s="107"/>
      <c r="C243" s="108"/>
      <c r="D243" s="109"/>
      <c r="E243" s="110"/>
      <c r="F243" s="33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2.75" customHeight="1">
      <c r="A244" s="106"/>
      <c r="B244" s="107"/>
      <c r="C244" s="108"/>
      <c r="D244" s="109"/>
      <c r="E244" s="110"/>
      <c r="F244" s="33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2.75" customHeight="1">
      <c r="A245" s="106"/>
      <c r="B245" s="107"/>
      <c r="C245" s="108"/>
      <c r="D245" s="109"/>
      <c r="E245" s="110"/>
      <c r="F245" s="33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2.75" customHeight="1">
      <c r="A246" s="106"/>
      <c r="B246" s="107"/>
      <c r="C246" s="108"/>
      <c r="D246" s="109"/>
      <c r="E246" s="110"/>
      <c r="F246" s="33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2.75" customHeight="1">
      <c r="A247" s="106"/>
      <c r="B247" s="107"/>
      <c r="C247" s="108"/>
      <c r="D247" s="109"/>
      <c r="E247" s="110"/>
      <c r="F247" s="33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2.75" customHeight="1">
      <c r="A248" s="106"/>
      <c r="B248" s="107"/>
      <c r="C248" s="108"/>
      <c r="D248" s="109"/>
      <c r="E248" s="110"/>
      <c r="F248" s="33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2.75" customHeight="1">
      <c r="A249" s="106"/>
      <c r="B249" s="107"/>
      <c r="C249" s="108"/>
      <c r="D249" s="109"/>
      <c r="E249" s="110"/>
      <c r="F249" s="33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2.75" customHeight="1">
      <c r="A250" s="106"/>
      <c r="B250" s="107"/>
      <c r="C250" s="108"/>
      <c r="D250" s="109"/>
      <c r="E250" s="110"/>
      <c r="F250" s="33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2.75" customHeight="1">
      <c r="A251" s="106"/>
      <c r="B251" s="107"/>
      <c r="C251" s="108"/>
      <c r="D251" s="109"/>
      <c r="E251" s="110"/>
      <c r="F251" s="33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2.75" customHeight="1">
      <c r="A252" s="106"/>
      <c r="B252" s="107"/>
      <c r="C252" s="108"/>
      <c r="D252" s="109"/>
      <c r="E252" s="110"/>
      <c r="F252" s="33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2.75" customHeight="1">
      <c r="A253" s="106"/>
      <c r="B253" s="107"/>
      <c r="C253" s="108"/>
      <c r="D253" s="109"/>
      <c r="E253" s="110"/>
      <c r="F253" s="33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2.75" customHeight="1">
      <c r="A254" s="106"/>
      <c r="B254" s="107"/>
      <c r="C254" s="108"/>
      <c r="D254" s="109"/>
      <c r="E254" s="110"/>
      <c r="F254" s="33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2.75" customHeight="1">
      <c r="A255" s="106"/>
      <c r="B255" s="107"/>
      <c r="C255" s="108"/>
      <c r="D255" s="109"/>
      <c r="E255" s="110"/>
      <c r="F255" s="33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2.75" customHeight="1">
      <c r="A256" s="106"/>
      <c r="B256" s="107"/>
      <c r="C256" s="108"/>
      <c r="D256" s="109"/>
      <c r="E256" s="110"/>
      <c r="F256" s="33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2.75" customHeight="1">
      <c r="A257" s="106"/>
      <c r="B257" s="107"/>
      <c r="C257" s="108"/>
      <c r="D257" s="109"/>
      <c r="E257" s="110"/>
      <c r="F257" s="33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2.75" customHeight="1">
      <c r="A258" s="106"/>
      <c r="B258" s="107"/>
      <c r="C258" s="108"/>
      <c r="D258" s="109"/>
      <c r="E258" s="110"/>
      <c r="F258" s="33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2.75" customHeight="1">
      <c r="A259" s="106"/>
      <c r="B259" s="107"/>
      <c r="C259" s="108"/>
      <c r="D259" s="109"/>
      <c r="E259" s="110"/>
      <c r="F259" s="33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2.75" customHeight="1">
      <c r="A260" s="106"/>
      <c r="B260" s="107"/>
      <c r="C260" s="108"/>
      <c r="D260" s="109"/>
      <c r="E260" s="110"/>
      <c r="F260" s="33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2.75" customHeight="1">
      <c r="A261" s="106"/>
      <c r="B261" s="107"/>
      <c r="C261" s="108"/>
      <c r="D261" s="109"/>
      <c r="E261" s="110"/>
      <c r="F261" s="33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2.75" customHeight="1">
      <c r="A262" s="106"/>
      <c r="B262" s="107"/>
      <c r="C262" s="108"/>
      <c r="D262" s="109"/>
      <c r="E262" s="110"/>
      <c r="F262" s="33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2.75" customHeight="1">
      <c r="A263" s="106"/>
      <c r="B263" s="107"/>
      <c r="C263" s="108"/>
      <c r="D263" s="109"/>
      <c r="E263" s="110"/>
      <c r="F263" s="33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2.75" customHeight="1">
      <c r="A264" s="106"/>
      <c r="B264" s="107"/>
      <c r="C264" s="108"/>
      <c r="D264" s="109"/>
      <c r="E264" s="110"/>
      <c r="F264" s="33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2.75" customHeight="1">
      <c r="A265" s="106"/>
      <c r="B265" s="107"/>
      <c r="C265" s="108"/>
      <c r="D265" s="109"/>
      <c r="E265" s="110"/>
      <c r="F265" s="33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2.75" customHeight="1">
      <c r="A266" s="106"/>
      <c r="B266" s="107"/>
      <c r="C266" s="108"/>
      <c r="D266" s="109"/>
      <c r="E266" s="110"/>
      <c r="F266" s="33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2.75" customHeight="1">
      <c r="A267" s="106"/>
      <c r="B267" s="107"/>
      <c r="C267" s="108"/>
      <c r="D267" s="109"/>
      <c r="E267" s="110"/>
      <c r="F267" s="33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2.75" customHeight="1">
      <c r="A268" s="106"/>
      <c r="B268" s="107"/>
      <c r="C268" s="108"/>
      <c r="D268" s="109"/>
      <c r="E268" s="110"/>
      <c r="F268" s="33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2.75" customHeight="1">
      <c r="A269" s="106"/>
      <c r="B269" s="107"/>
      <c r="C269" s="108"/>
      <c r="D269" s="109"/>
      <c r="E269" s="110"/>
      <c r="F269" s="33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2.75" customHeight="1">
      <c r="A270" s="106"/>
      <c r="B270" s="107"/>
      <c r="C270" s="108"/>
      <c r="D270" s="109"/>
      <c r="E270" s="110"/>
      <c r="F270" s="33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2.75" customHeight="1">
      <c r="A271" s="106"/>
      <c r="B271" s="107"/>
      <c r="C271" s="108"/>
      <c r="D271" s="109"/>
      <c r="E271" s="110"/>
      <c r="F271" s="33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2.75" customHeight="1">
      <c r="A272" s="106"/>
      <c r="B272" s="107"/>
      <c r="C272" s="108"/>
      <c r="D272" s="109"/>
      <c r="E272" s="110"/>
      <c r="F272" s="33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2.75" customHeight="1">
      <c r="A273" s="106"/>
      <c r="B273" s="107"/>
      <c r="C273" s="108"/>
      <c r="D273" s="109"/>
      <c r="E273" s="110"/>
      <c r="F273" s="33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2.75" customHeight="1">
      <c r="A274" s="106"/>
      <c r="B274" s="107"/>
      <c r="C274" s="108"/>
      <c r="D274" s="109"/>
      <c r="E274" s="110"/>
      <c r="F274" s="33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2.75" customHeight="1">
      <c r="A275" s="106"/>
      <c r="B275" s="107"/>
      <c r="C275" s="108"/>
      <c r="D275" s="109"/>
      <c r="E275" s="110"/>
      <c r="F275" s="33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2.75" customHeight="1">
      <c r="A276" s="106"/>
      <c r="B276" s="107"/>
      <c r="C276" s="108"/>
      <c r="D276" s="109"/>
      <c r="E276" s="110"/>
      <c r="F276" s="33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2.75" customHeight="1">
      <c r="A277" s="106"/>
      <c r="B277" s="107"/>
      <c r="C277" s="108"/>
      <c r="D277" s="109"/>
      <c r="E277" s="110"/>
      <c r="F277" s="33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2.75" customHeight="1">
      <c r="A278" s="106"/>
      <c r="B278" s="107"/>
      <c r="C278" s="108"/>
      <c r="D278" s="109"/>
      <c r="E278" s="110"/>
      <c r="F278" s="33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2.75" customHeight="1">
      <c r="A279" s="106"/>
      <c r="B279" s="107"/>
      <c r="C279" s="108"/>
      <c r="D279" s="109"/>
      <c r="E279" s="110"/>
      <c r="F279" s="33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2.75" customHeight="1">
      <c r="A280" s="106"/>
      <c r="B280" s="107"/>
      <c r="C280" s="108"/>
      <c r="D280" s="109"/>
      <c r="E280" s="110"/>
      <c r="F280" s="33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2.75" customHeight="1">
      <c r="A281" s="106"/>
      <c r="B281" s="107"/>
      <c r="C281" s="108"/>
      <c r="D281" s="109"/>
      <c r="E281" s="110"/>
      <c r="F281" s="33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2.75" customHeight="1">
      <c r="A282" s="106"/>
      <c r="B282" s="107"/>
      <c r="C282" s="108"/>
      <c r="D282" s="109"/>
      <c r="E282" s="110"/>
      <c r="F282" s="33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2.75" customHeight="1">
      <c r="A283" s="106"/>
      <c r="B283" s="107"/>
      <c r="C283" s="108"/>
      <c r="D283" s="109"/>
      <c r="E283" s="110"/>
      <c r="F283" s="33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2.75" customHeight="1">
      <c r="A284" s="106"/>
      <c r="B284" s="107"/>
      <c r="C284" s="108"/>
      <c r="D284" s="109"/>
      <c r="E284" s="110"/>
      <c r="F284" s="33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2.75" customHeight="1">
      <c r="A285" s="106"/>
      <c r="B285" s="107"/>
      <c r="C285" s="108"/>
      <c r="D285" s="109"/>
      <c r="E285" s="110"/>
      <c r="F285" s="33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2.75" customHeight="1">
      <c r="A286" s="106"/>
      <c r="B286" s="107"/>
      <c r="C286" s="108"/>
      <c r="D286" s="109"/>
      <c r="E286" s="110"/>
      <c r="F286" s="33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2.75" customHeight="1">
      <c r="A287" s="106"/>
      <c r="B287" s="107"/>
      <c r="C287" s="108"/>
      <c r="D287" s="109"/>
      <c r="E287" s="110"/>
      <c r="F287" s="33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2.75" customHeight="1">
      <c r="A288" s="106"/>
      <c r="B288" s="107"/>
      <c r="C288" s="108"/>
      <c r="D288" s="109"/>
      <c r="E288" s="110"/>
      <c r="F288" s="33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2.75" customHeight="1">
      <c r="A289" s="106"/>
      <c r="B289" s="107"/>
      <c r="C289" s="108"/>
      <c r="D289" s="109"/>
      <c r="E289" s="110"/>
      <c r="F289" s="33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2.75" customHeight="1">
      <c r="A290" s="106"/>
      <c r="B290" s="107"/>
      <c r="C290" s="108"/>
      <c r="D290" s="109"/>
      <c r="E290" s="110"/>
      <c r="F290" s="33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2.75" customHeight="1">
      <c r="A291" s="106"/>
      <c r="B291" s="107"/>
      <c r="C291" s="108"/>
      <c r="D291" s="109"/>
      <c r="E291" s="110"/>
      <c r="F291" s="33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2.75" customHeight="1">
      <c r="A292" s="106"/>
      <c r="B292" s="107"/>
      <c r="C292" s="108"/>
      <c r="D292" s="109"/>
      <c r="E292" s="110"/>
      <c r="F292" s="33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2.75" customHeight="1">
      <c r="A293" s="106"/>
      <c r="B293" s="107"/>
      <c r="C293" s="108"/>
      <c r="D293" s="109"/>
      <c r="E293" s="110"/>
      <c r="F293" s="33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2.75" customHeight="1">
      <c r="A294" s="106"/>
      <c r="B294" s="107"/>
      <c r="C294" s="108"/>
      <c r="D294" s="109"/>
      <c r="E294" s="110"/>
      <c r="F294" s="33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2.75" customHeight="1">
      <c r="A295" s="106"/>
      <c r="B295" s="107"/>
      <c r="C295" s="108"/>
      <c r="D295" s="109"/>
      <c r="E295" s="110"/>
      <c r="F295" s="33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2.75" customHeight="1">
      <c r="A296" s="106"/>
      <c r="B296" s="107"/>
      <c r="C296" s="108"/>
      <c r="D296" s="109"/>
      <c r="E296" s="110"/>
      <c r="F296" s="33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2.75" customHeight="1">
      <c r="A297" s="106"/>
      <c r="B297" s="107"/>
      <c r="C297" s="108"/>
      <c r="D297" s="109"/>
      <c r="E297" s="110"/>
      <c r="F297" s="33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2.75" customHeight="1">
      <c r="A298" s="106"/>
      <c r="B298" s="107"/>
      <c r="C298" s="108"/>
      <c r="D298" s="109"/>
      <c r="E298" s="110"/>
      <c r="F298" s="33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2.75" customHeight="1">
      <c r="A299" s="106"/>
      <c r="B299" s="107"/>
      <c r="C299" s="108"/>
      <c r="D299" s="109"/>
      <c r="E299" s="110"/>
      <c r="F299" s="33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2.75" customHeight="1">
      <c r="A300" s="106"/>
      <c r="B300" s="107"/>
      <c r="C300" s="108"/>
      <c r="D300" s="109"/>
      <c r="E300" s="110"/>
      <c r="F300" s="33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2.75" customHeight="1">
      <c r="A301" s="106"/>
      <c r="B301" s="107"/>
      <c r="C301" s="108"/>
      <c r="D301" s="109"/>
      <c r="E301" s="110"/>
      <c r="F301" s="33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2.75" customHeight="1">
      <c r="A302" s="106"/>
      <c r="B302" s="107"/>
      <c r="C302" s="108"/>
      <c r="D302" s="109"/>
      <c r="E302" s="110"/>
      <c r="F302" s="33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2.75" customHeight="1">
      <c r="A303" s="106"/>
      <c r="B303" s="107"/>
      <c r="C303" s="108"/>
      <c r="D303" s="109"/>
      <c r="E303" s="110"/>
      <c r="F303" s="33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2.75" customHeight="1">
      <c r="A304" s="106"/>
      <c r="B304" s="107"/>
      <c r="C304" s="108"/>
      <c r="D304" s="109"/>
      <c r="E304" s="110"/>
      <c r="F304" s="33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2.75" customHeight="1">
      <c r="A305" s="106"/>
      <c r="B305" s="107"/>
      <c r="C305" s="108"/>
      <c r="D305" s="109"/>
      <c r="E305" s="110"/>
      <c r="F305" s="33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2.75" customHeight="1">
      <c r="A306" s="106"/>
      <c r="B306" s="107"/>
      <c r="C306" s="108"/>
      <c r="D306" s="109"/>
      <c r="E306" s="110"/>
      <c r="F306" s="33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2.75" customHeight="1">
      <c r="A307" s="106"/>
      <c r="B307" s="107"/>
      <c r="C307" s="108"/>
      <c r="D307" s="109"/>
      <c r="E307" s="110"/>
      <c r="F307" s="33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2.75" customHeight="1">
      <c r="A308" s="106"/>
      <c r="B308" s="107"/>
      <c r="C308" s="108"/>
      <c r="D308" s="109"/>
      <c r="E308" s="110"/>
      <c r="F308" s="33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2.75" customHeight="1">
      <c r="A309" s="106"/>
      <c r="B309" s="107"/>
      <c r="C309" s="108"/>
      <c r="D309" s="109"/>
      <c r="E309" s="110"/>
      <c r="F309" s="33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2.75" customHeight="1">
      <c r="A310" s="106"/>
      <c r="B310" s="107"/>
      <c r="C310" s="108"/>
      <c r="D310" s="109"/>
      <c r="E310" s="110"/>
      <c r="F310" s="33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2.75" customHeight="1">
      <c r="A311" s="106"/>
      <c r="B311" s="107"/>
      <c r="C311" s="108"/>
      <c r="D311" s="109"/>
      <c r="E311" s="110"/>
      <c r="F311" s="33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2.75" customHeight="1">
      <c r="A312" s="106"/>
      <c r="B312" s="107"/>
      <c r="C312" s="108"/>
      <c r="D312" s="109"/>
      <c r="E312" s="110"/>
      <c r="F312" s="33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2.75" customHeight="1">
      <c r="A313" s="106"/>
      <c r="B313" s="107"/>
      <c r="C313" s="108"/>
      <c r="D313" s="109"/>
      <c r="E313" s="110"/>
      <c r="F313" s="33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2.75" customHeight="1">
      <c r="A314" s="106"/>
      <c r="B314" s="107"/>
      <c r="C314" s="108"/>
      <c r="D314" s="109"/>
      <c r="E314" s="110"/>
      <c r="F314" s="33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2.75" customHeight="1">
      <c r="A315" s="106"/>
      <c r="B315" s="107"/>
      <c r="C315" s="108"/>
      <c r="D315" s="109"/>
      <c r="E315" s="110"/>
      <c r="F315" s="33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2.75" customHeight="1">
      <c r="A316" s="106"/>
      <c r="B316" s="107"/>
      <c r="C316" s="108"/>
      <c r="D316" s="109"/>
      <c r="E316" s="110"/>
      <c r="F316" s="33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2.75" customHeight="1">
      <c r="A317" s="106"/>
      <c r="B317" s="107"/>
      <c r="C317" s="108"/>
      <c r="D317" s="109"/>
      <c r="E317" s="110"/>
      <c r="F317" s="33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2.75" customHeight="1">
      <c r="A318" s="106"/>
      <c r="B318" s="107"/>
      <c r="C318" s="108"/>
      <c r="D318" s="109"/>
      <c r="E318" s="110"/>
      <c r="F318" s="33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2.75" customHeight="1">
      <c r="A319" s="106"/>
      <c r="B319" s="107"/>
      <c r="C319" s="108"/>
      <c r="D319" s="109"/>
      <c r="E319" s="110"/>
      <c r="F319" s="33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2.75" customHeight="1">
      <c r="A320" s="106"/>
      <c r="B320" s="107"/>
      <c r="C320" s="108"/>
      <c r="D320" s="109"/>
      <c r="E320" s="110"/>
      <c r="F320" s="33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2.75" customHeight="1">
      <c r="A321" s="106"/>
      <c r="B321" s="107"/>
      <c r="C321" s="108"/>
      <c r="D321" s="109"/>
      <c r="E321" s="110"/>
      <c r="F321" s="33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2.75" customHeight="1">
      <c r="A322" s="106"/>
      <c r="B322" s="107"/>
      <c r="C322" s="108"/>
      <c r="D322" s="109"/>
      <c r="E322" s="110"/>
      <c r="F322" s="33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2.75" customHeight="1">
      <c r="A323" s="106"/>
      <c r="B323" s="107"/>
      <c r="C323" s="108"/>
      <c r="D323" s="109"/>
      <c r="E323" s="110"/>
      <c r="F323" s="33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2.75" customHeight="1">
      <c r="A324" s="106"/>
      <c r="B324" s="107"/>
      <c r="C324" s="108"/>
      <c r="D324" s="109"/>
      <c r="E324" s="110"/>
      <c r="F324" s="33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2.75" customHeight="1">
      <c r="A325" s="106"/>
      <c r="B325" s="107"/>
      <c r="C325" s="108"/>
      <c r="D325" s="109"/>
      <c r="E325" s="110"/>
      <c r="F325" s="33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2.75" customHeight="1">
      <c r="A326" s="106"/>
      <c r="B326" s="107"/>
      <c r="C326" s="108"/>
      <c r="D326" s="109"/>
      <c r="E326" s="110"/>
      <c r="F326" s="33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2.75" customHeight="1">
      <c r="A327" s="106"/>
      <c r="B327" s="107"/>
      <c r="C327" s="108"/>
      <c r="D327" s="109"/>
      <c r="E327" s="110"/>
      <c r="F327" s="33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2.75" customHeight="1">
      <c r="A328" s="106"/>
      <c r="B328" s="107"/>
      <c r="C328" s="108"/>
      <c r="D328" s="109"/>
      <c r="E328" s="110"/>
      <c r="F328" s="33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2.75" customHeight="1">
      <c r="A329" s="106"/>
      <c r="B329" s="107"/>
      <c r="C329" s="108"/>
      <c r="D329" s="109"/>
      <c r="E329" s="110"/>
      <c r="F329" s="33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2.75" customHeight="1">
      <c r="A330" s="106"/>
      <c r="B330" s="107"/>
      <c r="C330" s="108"/>
      <c r="D330" s="109"/>
      <c r="E330" s="110"/>
      <c r="F330" s="33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2.75" customHeight="1">
      <c r="A331" s="106"/>
      <c r="B331" s="107"/>
      <c r="C331" s="108"/>
      <c r="D331" s="109"/>
      <c r="E331" s="110"/>
      <c r="F331" s="33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2.75" customHeight="1">
      <c r="A332" s="106"/>
      <c r="B332" s="107"/>
      <c r="C332" s="108"/>
      <c r="D332" s="109"/>
      <c r="E332" s="110"/>
      <c r="F332" s="33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2.75" customHeight="1">
      <c r="A333" s="106"/>
      <c r="B333" s="107"/>
      <c r="C333" s="108"/>
      <c r="D333" s="109"/>
      <c r="E333" s="110"/>
      <c r="F333" s="33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2.75" customHeight="1">
      <c r="A334" s="106"/>
      <c r="B334" s="107"/>
      <c r="C334" s="108"/>
      <c r="D334" s="109"/>
      <c r="E334" s="110"/>
      <c r="F334" s="33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2.75" customHeight="1">
      <c r="A335" s="106"/>
      <c r="B335" s="107"/>
      <c r="C335" s="108"/>
      <c r="D335" s="109"/>
      <c r="E335" s="110"/>
      <c r="F335" s="33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2.75" customHeight="1">
      <c r="A336" s="106"/>
      <c r="B336" s="107"/>
      <c r="C336" s="108"/>
      <c r="D336" s="109"/>
      <c r="E336" s="110"/>
      <c r="F336" s="33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2.75" customHeight="1">
      <c r="A337" s="106"/>
      <c r="B337" s="107"/>
      <c r="C337" s="108"/>
      <c r="D337" s="109"/>
      <c r="E337" s="110"/>
      <c r="F337" s="33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2.75" customHeight="1">
      <c r="A338" s="106"/>
      <c r="B338" s="107"/>
      <c r="C338" s="108"/>
      <c r="D338" s="109"/>
      <c r="E338" s="110"/>
      <c r="F338" s="33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2.75" customHeight="1">
      <c r="A339" s="106"/>
      <c r="B339" s="107"/>
      <c r="C339" s="108"/>
      <c r="D339" s="109"/>
      <c r="E339" s="110"/>
      <c r="F339" s="33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2.75" customHeight="1">
      <c r="A340" s="106"/>
      <c r="B340" s="107"/>
      <c r="C340" s="108"/>
      <c r="D340" s="109"/>
      <c r="E340" s="110"/>
      <c r="F340" s="33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2.75" customHeight="1">
      <c r="A341" s="106"/>
      <c r="B341" s="107"/>
      <c r="C341" s="108"/>
      <c r="D341" s="109"/>
      <c r="E341" s="110"/>
      <c r="F341" s="33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2.75" customHeight="1">
      <c r="A342" s="106"/>
      <c r="B342" s="107"/>
      <c r="C342" s="108"/>
      <c r="D342" s="109"/>
      <c r="E342" s="110"/>
      <c r="F342" s="33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2.75" customHeight="1">
      <c r="A343" s="106"/>
      <c r="B343" s="107"/>
      <c r="C343" s="108"/>
      <c r="D343" s="109"/>
      <c r="E343" s="110"/>
      <c r="F343" s="33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2.75" customHeight="1">
      <c r="A344" s="106"/>
      <c r="B344" s="107"/>
      <c r="C344" s="108"/>
      <c r="D344" s="109"/>
      <c r="E344" s="110"/>
      <c r="F344" s="33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2.75" customHeight="1">
      <c r="A345" s="106"/>
      <c r="B345" s="107"/>
      <c r="C345" s="108"/>
      <c r="D345" s="109"/>
      <c r="E345" s="110"/>
      <c r="F345" s="33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2.75" customHeight="1">
      <c r="A346" s="106"/>
      <c r="B346" s="107"/>
      <c r="C346" s="108"/>
      <c r="D346" s="109"/>
      <c r="E346" s="110"/>
      <c r="F346" s="33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2.75" customHeight="1">
      <c r="A347" s="106"/>
      <c r="B347" s="107"/>
      <c r="C347" s="108"/>
      <c r="D347" s="109"/>
      <c r="E347" s="110"/>
      <c r="F347" s="33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2.75" customHeight="1">
      <c r="A348" s="106"/>
      <c r="B348" s="107"/>
      <c r="C348" s="108"/>
      <c r="D348" s="109"/>
      <c r="E348" s="110"/>
      <c r="F348" s="33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2.75" customHeight="1">
      <c r="A349" s="106"/>
      <c r="B349" s="107"/>
      <c r="C349" s="108"/>
      <c r="D349" s="109"/>
      <c r="E349" s="110"/>
      <c r="F349" s="33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2.75" customHeight="1">
      <c r="A350" s="106"/>
      <c r="B350" s="107"/>
      <c r="C350" s="108"/>
      <c r="D350" s="109"/>
      <c r="E350" s="110"/>
      <c r="F350" s="33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2.75" customHeight="1">
      <c r="A351" s="106"/>
      <c r="B351" s="107"/>
      <c r="C351" s="108"/>
      <c r="D351" s="109"/>
      <c r="E351" s="110"/>
      <c r="F351" s="33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2.75" customHeight="1">
      <c r="A352" s="106"/>
      <c r="B352" s="107"/>
      <c r="C352" s="108"/>
      <c r="D352" s="109"/>
      <c r="E352" s="110"/>
      <c r="F352" s="33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2.75" customHeight="1">
      <c r="A353" s="106"/>
      <c r="B353" s="107"/>
      <c r="C353" s="108"/>
      <c r="D353" s="109"/>
      <c r="E353" s="110"/>
      <c r="F353" s="33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2.75" customHeight="1">
      <c r="A354" s="106"/>
      <c r="B354" s="107"/>
      <c r="C354" s="108"/>
      <c r="D354" s="109"/>
      <c r="E354" s="110"/>
      <c r="F354" s="33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2.75" customHeight="1">
      <c r="A355" s="106"/>
      <c r="B355" s="107"/>
      <c r="C355" s="108"/>
      <c r="D355" s="109"/>
      <c r="E355" s="110"/>
      <c r="F355" s="33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2.75" customHeight="1">
      <c r="A356" s="106"/>
      <c r="B356" s="107"/>
      <c r="C356" s="108"/>
      <c r="D356" s="109"/>
      <c r="E356" s="110"/>
      <c r="F356" s="33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2.75" customHeight="1">
      <c r="A357" s="106"/>
      <c r="B357" s="107"/>
      <c r="C357" s="108"/>
      <c r="D357" s="109"/>
      <c r="E357" s="110"/>
      <c r="F357" s="33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2.75" customHeight="1">
      <c r="A358" s="106"/>
      <c r="B358" s="107"/>
      <c r="C358" s="108"/>
      <c r="D358" s="109"/>
      <c r="E358" s="110"/>
      <c r="F358" s="33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2.75" customHeight="1">
      <c r="A359" s="106"/>
      <c r="B359" s="107"/>
      <c r="C359" s="108"/>
      <c r="D359" s="109"/>
      <c r="E359" s="110"/>
      <c r="F359" s="33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2.75" customHeight="1">
      <c r="A360" s="106"/>
      <c r="B360" s="107"/>
      <c r="C360" s="108"/>
      <c r="D360" s="109"/>
      <c r="E360" s="110"/>
      <c r="F360" s="33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2.75" customHeight="1">
      <c r="A361" s="106"/>
      <c r="B361" s="107"/>
      <c r="C361" s="108"/>
      <c r="D361" s="109"/>
      <c r="E361" s="110"/>
      <c r="F361" s="33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2.75" customHeight="1">
      <c r="A362" s="106"/>
      <c r="B362" s="107"/>
      <c r="C362" s="108"/>
      <c r="D362" s="109"/>
      <c r="E362" s="110"/>
      <c r="F362" s="33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2.75" customHeight="1">
      <c r="A363" s="106"/>
      <c r="B363" s="107"/>
      <c r="C363" s="108"/>
      <c r="D363" s="109"/>
      <c r="E363" s="110"/>
      <c r="F363" s="33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2.75" customHeight="1">
      <c r="A364" s="106"/>
      <c r="B364" s="107"/>
      <c r="C364" s="108"/>
      <c r="D364" s="109"/>
      <c r="E364" s="110"/>
      <c r="F364" s="33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2.75" customHeight="1">
      <c r="A365" s="106"/>
      <c r="B365" s="107"/>
      <c r="C365" s="108"/>
      <c r="D365" s="109"/>
      <c r="E365" s="110"/>
      <c r="F365" s="33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2.75" customHeight="1">
      <c r="A366" s="106"/>
      <c r="B366" s="107"/>
      <c r="C366" s="108"/>
      <c r="D366" s="109"/>
      <c r="E366" s="110"/>
      <c r="F366" s="33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2.75" customHeight="1">
      <c r="A367" s="106"/>
      <c r="B367" s="107"/>
      <c r="C367" s="108"/>
      <c r="D367" s="109"/>
      <c r="E367" s="110"/>
      <c r="F367" s="33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2.75" customHeight="1">
      <c r="A368" s="106"/>
      <c r="B368" s="107"/>
      <c r="C368" s="108"/>
      <c r="D368" s="109"/>
      <c r="E368" s="110"/>
      <c r="F368" s="33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2.75" customHeight="1">
      <c r="A369" s="106"/>
      <c r="B369" s="107"/>
      <c r="C369" s="108"/>
      <c r="D369" s="109"/>
      <c r="E369" s="110"/>
      <c r="F369" s="33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2.75" customHeight="1">
      <c r="A370" s="106"/>
      <c r="B370" s="107"/>
      <c r="C370" s="108"/>
      <c r="D370" s="109"/>
      <c r="E370" s="110"/>
      <c r="F370" s="33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2.75" customHeight="1">
      <c r="A371" s="106"/>
      <c r="B371" s="107"/>
      <c r="C371" s="108"/>
      <c r="D371" s="109"/>
      <c r="E371" s="110"/>
      <c r="F371" s="33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2.75" customHeight="1">
      <c r="A372" s="106"/>
      <c r="B372" s="107"/>
      <c r="C372" s="108"/>
      <c r="D372" s="109"/>
      <c r="E372" s="110"/>
      <c r="F372" s="33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2.75" customHeight="1">
      <c r="A373" s="106"/>
      <c r="B373" s="107"/>
      <c r="C373" s="108"/>
      <c r="D373" s="109"/>
      <c r="E373" s="110"/>
      <c r="F373" s="33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2.75" customHeight="1">
      <c r="A374" s="106"/>
      <c r="B374" s="107"/>
      <c r="C374" s="108"/>
      <c r="D374" s="109"/>
      <c r="E374" s="110"/>
      <c r="F374" s="33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2.75" customHeight="1">
      <c r="A375" s="106"/>
      <c r="B375" s="107"/>
      <c r="C375" s="108"/>
      <c r="D375" s="109"/>
      <c r="E375" s="110"/>
      <c r="F375" s="33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2.75" customHeight="1">
      <c r="A376" s="106"/>
      <c r="B376" s="107"/>
      <c r="C376" s="108"/>
      <c r="D376" s="109"/>
      <c r="E376" s="110"/>
      <c r="F376" s="33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2.75" customHeight="1">
      <c r="A377" s="106"/>
      <c r="B377" s="107"/>
      <c r="C377" s="108"/>
      <c r="D377" s="109"/>
      <c r="E377" s="110"/>
      <c r="F377" s="33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2.75" customHeight="1">
      <c r="A378" s="106"/>
      <c r="B378" s="107"/>
      <c r="C378" s="108"/>
      <c r="D378" s="109"/>
      <c r="E378" s="110"/>
      <c r="F378" s="33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2.75" customHeight="1">
      <c r="A379" s="106"/>
      <c r="B379" s="107"/>
      <c r="C379" s="108"/>
      <c r="D379" s="109"/>
      <c r="E379" s="110"/>
      <c r="F379" s="33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2.75" customHeight="1">
      <c r="A380" s="106"/>
      <c r="B380" s="107"/>
      <c r="C380" s="108"/>
      <c r="D380" s="109"/>
      <c r="E380" s="110"/>
      <c r="F380" s="33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2.75" customHeight="1">
      <c r="A381" s="106"/>
      <c r="B381" s="107"/>
      <c r="C381" s="108"/>
      <c r="D381" s="109"/>
      <c r="E381" s="110"/>
      <c r="F381" s="33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2.75" customHeight="1">
      <c r="A382" s="106"/>
      <c r="B382" s="107"/>
      <c r="C382" s="108"/>
      <c r="D382" s="109"/>
      <c r="E382" s="110"/>
      <c r="F382" s="33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2.75" customHeight="1">
      <c r="A383" s="106"/>
      <c r="B383" s="107"/>
      <c r="C383" s="108"/>
      <c r="D383" s="109"/>
      <c r="E383" s="110"/>
      <c r="F383" s="33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2.75" customHeight="1">
      <c r="A384" s="106"/>
      <c r="B384" s="107"/>
      <c r="C384" s="108"/>
      <c r="D384" s="109"/>
      <c r="E384" s="110"/>
      <c r="F384" s="33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2.75" customHeight="1">
      <c r="A385" s="106"/>
      <c r="B385" s="107"/>
      <c r="C385" s="108"/>
      <c r="D385" s="109"/>
      <c r="E385" s="110"/>
      <c r="F385" s="33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2.75" customHeight="1">
      <c r="A386" s="106"/>
      <c r="B386" s="107"/>
      <c r="C386" s="108"/>
      <c r="D386" s="109"/>
      <c r="E386" s="110"/>
      <c r="F386" s="33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2.75" customHeight="1">
      <c r="A387" s="106"/>
      <c r="B387" s="107"/>
      <c r="C387" s="108"/>
      <c r="D387" s="109"/>
      <c r="E387" s="110"/>
      <c r="F387" s="33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2.75" customHeight="1">
      <c r="A388" s="106"/>
      <c r="B388" s="107"/>
      <c r="C388" s="108"/>
      <c r="D388" s="109"/>
      <c r="E388" s="110"/>
      <c r="F388" s="33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2.75" customHeight="1">
      <c r="A389" s="106"/>
      <c r="B389" s="107"/>
      <c r="C389" s="108"/>
      <c r="D389" s="109"/>
      <c r="E389" s="110"/>
      <c r="F389" s="33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2.75" customHeight="1">
      <c r="A390" s="106"/>
      <c r="B390" s="107"/>
      <c r="C390" s="108"/>
      <c r="D390" s="109"/>
      <c r="E390" s="110"/>
      <c r="F390" s="33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2.75" customHeight="1">
      <c r="A391" s="106"/>
      <c r="B391" s="107"/>
      <c r="C391" s="108"/>
      <c r="D391" s="109"/>
      <c r="E391" s="110"/>
      <c r="F391" s="33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2.75" customHeight="1">
      <c r="A392" s="106"/>
      <c r="B392" s="107"/>
      <c r="C392" s="108"/>
      <c r="D392" s="109"/>
      <c r="E392" s="110"/>
      <c r="F392" s="33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2.75" customHeight="1">
      <c r="A393" s="106"/>
      <c r="B393" s="107"/>
      <c r="C393" s="108"/>
      <c r="D393" s="109"/>
      <c r="E393" s="110"/>
      <c r="F393" s="33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2.75" customHeight="1">
      <c r="A394" s="106"/>
      <c r="B394" s="107"/>
      <c r="C394" s="108"/>
      <c r="D394" s="109"/>
      <c r="E394" s="110"/>
      <c r="F394" s="33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2.75" customHeight="1">
      <c r="A395" s="106"/>
      <c r="B395" s="107"/>
      <c r="C395" s="108"/>
      <c r="D395" s="109"/>
      <c r="E395" s="110"/>
      <c r="F395" s="33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2.75" customHeight="1">
      <c r="A396" s="106"/>
      <c r="B396" s="107"/>
      <c r="C396" s="108"/>
      <c r="D396" s="109"/>
      <c r="E396" s="110"/>
      <c r="F396" s="33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2.75" customHeight="1">
      <c r="A397" s="106"/>
      <c r="B397" s="107"/>
      <c r="C397" s="108"/>
      <c r="D397" s="109"/>
      <c r="E397" s="110"/>
      <c r="F397" s="33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2.75" customHeight="1">
      <c r="A398" s="106"/>
      <c r="B398" s="107"/>
      <c r="C398" s="108"/>
      <c r="D398" s="109"/>
      <c r="E398" s="110"/>
      <c r="F398" s="33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2.75" customHeight="1">
      <c r="A399" s="106"/>
      <c r="B399" s="107"/>
      <c r="C399" s="108"/>
      <c r="D399" s="109"/>
      <c r="E399" s="110"/>
      <c r="F399" s="33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2.75" customHeight="1">
      <c r="A400" s="106"/>
      <c r="B400" s="107"/>
      <c r="C400" s="108"/>
      <c r="D400" s="109"/>
      <c r="E400" s="110"/>
      <c r="F400" s="33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2.75" customHeight="1">
      <c r="A401" s="106"/>
      <c r="B401" s="107"/>
      <c r="C401" s="108"/>
      <c r="D401" s="109"/>
      <c r="E401" s="110"/>
      <c r="F401" s="33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2.75" customHeight="1">
      <c r="A402" s="106"/>
      <c r="B402" s="107"/>
      <c r="C402" s="108"/>
      <c r="D402" s="109"/>
      <c r="E402" s="110"/>
      <c r="F402" s="33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2.75" customHeight="1">
      <c r="A403" s="106"/>
      <c r="B403" s="107"/>
      <c r="C403" s="108"/>
      <c r="D403" s="109"/>
      <c r="E403" s="110"/>
      <c r="F403" s="33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2.75" customHeight="1">
      <c r="A404" s="106"/>
      <c r="B404" s="107"/>
      <c r="C404" s="108"/>
      <c r="D404" s="109"/>
      <c r="E404" s="110"/>
      <c r="F404" s="33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2.75" customHeight="1">
      <c r="A405" s="106"/>
      <c r="B405" s="107"/>
      <c r="C405" s="108"/>
      <c r="D405" s="109"/>
      <c r="E405" s="110"/>
      <c r="F405" s="33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2.75" customHeight="1">
      <c r="A406" s="106"/>
      <c r="B406" s="107"/>
      <c r="C406" s="108"/>
      <c r="D406" s="109"/>
      <c r="E406" s="110"/>
      <c r="F406" s="33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2.75" customHeight="1">
      <c r="A407" s="106"/>
      <c r="B407" s="107"/>
      <c r="C407" s="108"/>
      <c r="D407" s="109"/>
      <c r="E407" s="110"/>
      <c r="F407" s="33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2.75" customHeight="1">
      <c r="A408" s="106"/>
      <c r="B408" s="107"/>
      <c r="C408" s="108"/>
      <c r="D408" s="109"/>
      <c r="E408" s="110"/>
      <c r="F408" s="33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2.75" customHeight="1">
      <c r="A409" s="106"/>
      <c r="B409" s="107"/>
      <c r="C409" s="108"/>
      <c r="D409" s="109"/>
      <c r="E409" s="110"/>
      <c r="F409" s="33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2.75" customHeight="1">
      <c r="A410" s="106"/>
      <c r="B410" s="107"/>
      <c r="C410" s="108"/>
      <c r="D410" s="109"/>
      <c r="E410" s="110"/>
      <c r="F410" s="33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2.75" customHeight="1">
      <c r="A411" s="106"/>
      <c r="B411" s="107"/>
      <c r="C411" s="108"/>
      <c r="D411" s="109"/>
      <c r="E411" s="110"/>
      <c r="F411" s="33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2.75" customHeight="1">
      <c r="A412" s="106"/>
      <c r="B412" s="107"/>
      <c r="C412" s="108"/>
      <c r="D412" s="109"/>
      <c r="E412" s="110"/>
      <c r="F412" s="33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2.75" customHeight="1">
      <c r="A413" s="106"/>
      <c r="B413" s="107"/>
      <c r="C413" s="108"/>
      <c r="D413" s="109"/>
      <c r="E413" s="110"/>
      <c r="F413" s="33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2.75" customHeight="1">
      <c r="A414" s="106"/>
      <c r="B414" s="107"/>
      <c r="C414" s="108"/>
      <c r="D414" s="109"/>
      <c r="E414" s="110"/>
      <c r="F414" s="33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2.75" customHeight="1">
      <c r="A415" s="106"/>
      <c r="B415" s="107"/>
      <c r="C415" s="108"/>
      <c r="D415" s="109"/>
      <c r="E415" s="110"/>
      <c r="F415" s="33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2.75" customHeight="1">
      <c r="A416" s="106"/>
      <c r="B416" s="107"/>
      <c r="C416" s="108"/>
      <c r="D416" s="109"/>
      <c r="E416" s="110"/>
      <c r="F416" s="33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2.75" customHeight="1">
      <c r="A417" s="106"/>
      <c r="B417" s="107"/>
      <c r="C417" s="108"/>
      <c r="D417" s="109"/>
      <c r="E417" s="110"/>
      <c r="F417" s="33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2.75" customHeight="1">
      <c r="A418" s="106"/>
      <c r="B418" s="107"/>
      <c r="C418" s="108"/>
      <c r="D418" s="109"/>
      <c r="E418" s="110"/>
      <c r="F418" s="33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2.75" customHeight="1">
      <c r="A419" s="106"/>
      <c r="B419" s="107"/>
      <c r="C419" s="108"/>
      <c r="D419" s="109"/>
      <c r="E419" s="110"/>
      <c r="F419" s="33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2.75" customHeight="1">
      <c r="A420" s="106"/>
      <c r="B420" s="107"/>
      <c r="C420" s="108"/>
      <c r="D420" s="109"/>
      <c r="E420" s="110"/>
      <c r="F420" s="33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2.75" customHeight="1">
      <c r="A421" s="106"/>
      <c r="B421" s="107"/>
      <c r="C421" s="108"/>
      <c r="D421" s="109"/>
      <c r="E421" s="110"/>
      <c r="F421" s="33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2.75" customHeight="1">
      <c r="A422" s="106"/>
      <c r="B422" s="107"/>
      <c r="C422" s="108"/>
      <c r="D422" s="109"/>
      <c r="E422" s="110"/>
      <c r="F422" s="33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2.75" customHeight="1">
      <c r="A423" s="106"/>
      <c r="B423" s="107"/>
      <c r="C423" s="108"/>
      <c r="D423" s="109"/>
      <c r="E423" s="110"/>
      <c r="F423" s="33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2.75" customHeight="1">
      <c r="A424" s="106"/>
      <c r="B424" s="107"/>
      <c r="C424" s="108"/>
      <c r="D424" s="109"/>
      <c r="E424" s="110"/>
      <c r="F424" s="33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2.75" customHeight="1">
      <c r="A425" s="106"/>
      <c r="B425" s="107"/>
      <c r="C425" s="108"/>
      <c r="D425" s="109"/>
      <c r="E425" s="110"/>
      <c r="F425" s="33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2.75" customHeight="1">
      <c r="A426" s="106"/>
      <c r="B426" s="107"/>
      <c r="C426" s="108"/>
      <c r="D426" s="109"/>
      <c r="E426" s="110"/>
      <c r="F426" s="33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2.75" customHeight="1">
      <c r="A427" s="106"/>
      <c r="B427" s="107"/>
      <c r="C427" s="108"/>
      <c r="D427" s="109"/>
      <c r="E427" s="110"/>
      <c r="F427" s="33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2.75" customHeight="1">
      <c r="A428" s="106"/>
      <c r="B428" s="107"/>
      <c r="C428" s="108"/>
      <c r="D428" s="109"/>
      <c r="E428" s="110"/>
      <c r="F428" s="33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2.75" customHeight="1">
      <c r="A429" s="106"/>
      <c r="B429" s="107"/>
      <c r="C429" s="108"/>
      <c r="D429" s="109"/>
      <c r="E429" s="110"/>
      <c r="F429" s="33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2.75" customHeight="1">
      <c r="A430" s="106"/>
      <c r="B430" s="107"/>
      <c r="C430" s="108"/>
      <c r="D430" s="109"/>
      <c r="E430" s="110"/>
      <c r="F430" s="33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2.75" customHeight="1">
      <c r="A431" s="106"/>
      <c r="B431" s="107"/>
      <c r="C431" s="108"/>
      <c r="D431" s="109"/>
      <c r="E431" s="110"/>
      <c r="F431" s="33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2.75" customHeight="1">
      <c r="A432" s="106"/>
      <c r="B432" s="107"/>
      <c r="C432" s="108"/>
      <c r="D432" s="109"/>
      <c r="E432" s="110"/>
      <c r="F432" s="33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2.75" customHeight="1">
      <c r="A433" s="106"/>
      <c r="B433" s="107"/>
      <c r="C433" s="108"/>
      <c r="D433" s="109"/>
      <c r="E433" s="110"/>
      <c r="F433" s="33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2.75" customHeight="1">
      <c r="A434" s="106"/>
      <c r="B434" s="107"/>
      <c r="C434" s="108"/>
      <c r="D434" s="109"/>
      <c r="E434" s="110"/>
      <c r="F434" s="33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2.75" customHeight="1">
      <c r="A435" s="106"/>
      <c r="B435" s="107"/>
      <c r="C435" s="108"/>
      <c r="D435" s="109"/>
      <c r="E435" s="110"/>
      <c r="F435" s="33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2.75" customHeight="1">
      <c r="A436" s="106"/>
      <c r="B436" s="107"/>
      <c r="C436" s="108"/>
      <c r="D436" s="109"/>
      <c r="E436" s="110"/>
      <c r="F436" s="33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2.75" customHeight="1">
      <c r="A437" s="106"/>
      <c r="B437" s="107"/>
      <c r="C437" s="108"/>
      <c r="D437" s="109"/>
      <c r="E437" s="110"/>
      <c r="F437" s="33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2.75" customHeight="1">
      <c r="A438" s="106"/>
      <c r="B438" s="107"/>
      <c r="C438" s="108"/>
      <c r="D438" s="109"/>
      <c r="E438" s="110"/>
      <c r="F438" s="33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2.75" customHeight="1">
      <c r="A439" s="106"/>
      <c r="B439" s="107"/>
      <c r="C439" s="108"/>
      <c r="D439" s="109"/>
      <c r="E439" s="110"/>
      <c r="F439" s="33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2.75" customHeight="1">
      <c r="A440" s="106"/>
      <c r="B440" s="107"/>
      <c r="C440" s="108"/>
      <c r="D440" s="109"/>
      <c r="E440" s="110"/>
      <c r="F440" s="33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2.75" customHeight="1">
      <c r="A441" s="106"/>
      <c r="B441" s="107"/>
      <c r="C441" s="108"/>
      <c r="D441" s="109"/>
      <c r="E441" s="110"/>
      <c r="F441" s="33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2.75" customHeight="1">
      <c r="A442" s="106"/>
      <c r="B442" s="107"/>
      <c r="C442" s="108"/>
      <c r="D442" s="109"/>
      <c r="E442" s="110"/>
      <c r="F442" s="33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2.75" customHeight="1">
      <c r="A443" s="106"/>
      <c r="B443" s="107"/>
      <c r="C443" s="108"/>
      <c r="D443" s="109"/>
      <c r="E443" s="110"/>
      <c r="F443" s="33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2.75" customHeight="1">
      <c r="A444" s="106"/>
      <c r="B444" s="107"/>
      <c r="C444" s="108"/>
      <c r="D444" s="109"/>
      <c r="E444" s="110"/>
      <c r="F444" s="33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2.75" customHeight="1">
      <c r="A445" s="106"/>
      <c r="B445" s="107"/>
      <c r="C445" s="108"/>
      <c r="D445" s="109"/>
      <c r="E445" s="110"/>
      <c r="F445" s="33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2.75" customHeight="1">
      <c r="A446" s="106"/>
      <c r="B446" s="107"/>
      <c r="C446" s="108"/>
      <c r="D446" s="109"/>
      <c r="E446" s="110"/>
      <c r="F446" s="33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2.75" customHeight="1">
      <c r="A447" s="106"/>
      <c r="B447" s="107"/>
      <c r="C447" s="108"/>
      <c r="D447" s="109"/>
      <c r="E447" s="110"/>
      <c r="F447" s="33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2.75" customHeight="1">
      <c r="A448" s="106"/>
      <c r="B448" s="107"/>
      <c r="C448" s="108"/>
      <c r="D448" s="109"/>
      <c r="E448" s="110"/>
      <c r="F448" s="33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2.75" customHeight="1">
      <c r="A449" s="106"/>
      <c r="B449" s="107"/>
      <c r="C449" s="108"/>
      <c r="D449" s="109"/>
      <c r="E449" s="110"/>
      <c r="F449" s="33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2.75" customHeight="1">
      <c r="A450" s="106"/>
      <c r="B450" s="107"/>
      <c r="C450" s="108"/>
      <c r="D450" s="109"/>
      <c r="E450" s="110"/>
      <c r="F450" s="33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2.75" customHeight="1">
      <c r="A451" s="106"/>
      <c r="B451" s="107"/>
      <c r="C451" s="108"/>
      <c r="D451" s="109"/>
      <c r="E451" s="110"/>
      <c r="F451" s="33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2.75" customHeight="1">
      <c r="A452" s="106"/>
      <c r="B452" s="107"/>
      <c r="C452" s="108"/>
      <c r="D452" s="109"/>
      <c r="E452" s="110"/>
      <c r="F452" s="33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2.75" customHeight="1">
      <c r="A453" s="106"/>
      <c r="B453" s="107"/>
      <c r="C453" s="108"/>
      <c r="D453" s="109"/>
      <c r="E453" s="110"/>
      <c r="F453" s="33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2.75" customHeight="1">
      <c r="A454" s="106"/>
      <c r="B454" s="107"/>
      <c r="C454" s="108"/>
      <c r="D454" s="109"/>
      <c r="E454" s="110"/>
      <c r="F454" s="33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2.75" customHeight="1">
      <c r="A455" s="106"/>
      <c r="B455" s="107"/>
      <c r="C455" s="108"/>
      <c r="D455" s="109"/>
      <c r="E455" s="110"/>
      <c r="F455" s="33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2.75" customHeight="1">
      <c r="A456" s="106"/>
      <c r="B456" s="107"/>
      <c r="C456" s="108"/>
      <c r="D456" s="109"/>
      <c r="E456" s="110"/>
      <c r="F456" s="33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2.75" customHeight="1">
      <c r="A457" s="106"/>
      <c r="B457" s="107"/>
      <c r="C457" s="108"/>
      <c r="D457" s="109"/>
      <c r="E457" s="110"/>
      <c r="F457" s="33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2.75" customHeight="1">
      <c r="A458" s="106"/>
      <c r="B458" s="107"/>
      <c r="C458" s="108"/>
      <c r="D458" s="109"/>
      <c r="E458" s="110"/>
      <c r="F458" s="33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2.75" customHeight="1">
      <c r="A459" s="106"/>
      <c r="B459" s="107"/>
      <c r="C459" s="108"/>
      <c r="D459" s="109"/>
      <c r="E459" s="110"/>
      <c r="F459" s="33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2.75" customHeight="1">
      <c r="A460" s="106"/>
      <c r="B460" s="107"/>
      <c r="C460" s="108"/>
      <c r="D460" s="109"/>
      <c r="E460" s="110"/>
      <c r="F460" s="33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2.75" customHeight="1">
      <c r="A461" s="106"/>
      <c r="B461" s="107"/>
      <c r="C461" s="108"/>
      <c r="D461" s="109"/>
      <c r="E461" s="110"/>
      <c r="F461" s="33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2.75" customHeight="1">
      <c r="A462" s="106"/>
      <c r="B462" s="107"/>
      <c r="C462" s="108"/>
      <c r="D462" s="109"/>
      <c r="E462" s="110"/>
      <c r="F462" s="33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2.75" customHeight="1">
      <c r="A463" s="106"/>
      <c r="B463" s="107"/>
      <c r="C463" s="108"/>
      <c r="D463" s="109"/>
      <c r="E463" s="110"/>
      <c r="F463" s="33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2.75" customHeight="1">
      <c r="A464" s="106"/>
      <c r="B464" s="107"/>
      <c r="C464" s="108"/>
      <c r="D464" s="109"/>
      <c r="E464" s="110"/>
      <c r="F464" s="33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2.75" customHeight="1">
      <c r="A465" s="106"/>
      <c r="B465" s="107"/>
      <c r="C465" s="108"/>
      <c r="D465" s="109"/>
      <c r="E465" s="110"/>
      <c r="F465" s="33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2.75" customHeight="1">
      <c r="A466" s="106"/>
      <c r="B466" s="107"/>
      <c r="C466" s="108"/>
      <c r="D466" s="109"/>
      <c r="E466" s="110"/>
      <c r="F466" s="33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2.75" customHeight="1">
      <c r="A467" s="106"/>
      <c r="B467" s="107"/>
      <c r="C467" s="108"/>
      <c r="D467" s="109"/>
      <c r="E467" s="110"/>
      <c r="F467" s="33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2.75" customHeight="1">
      <c r="A468" s="106"/>
      <c r="B468" s="107"/>
      <c r="C468" s="108"/>
      <c r="D468" s="109"/>
      <c r="E468" s="110"/>
      <c r="F468" s="33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2.75" customHeight="1">
      <c r="A469" s="106"/>
      <c r="B469" s="107"/>
      <c r="C469" s="108"/>
      <c r="D469" s="109"/>
      <c r="E469" s="110"/>
      <c r="F469" s="33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2.75" customHeight="1">
      <c r="A470" s="106"/>
      <c r="B470" s="107"/>
      <c r="C470" s="108"/>
      <c r="D470" s="109"/>
      <c r="E470" s="110"/>
      <c r="F470" s="33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2.75" customHeight="1">
      <c r="A471" s="106"/>
      <c r="B471" s="107"/>
      <c r="C471" s="108"/>
      <c r="D471" s="109"/>
      <c r="E471" s="110"/>
      <c r="F471" s="33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2.75" customHeight="1">
      <c r="A472" s="106"/>
      <c r="B472" s="107"/>
      <c r="C472" s="108"/>
      <c r="D472" s="109"/>
      <c r="E472" s="110"/>
      <c r="F472" s="33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2.75" customHeight="1">
      <c r="A473" s="106"/>
      <c r="B473" s="107"/>
      <c r="C473" s="108"/>
      <c r="D473" s="109"/>
      <c r="E473" s="110"/>
      <c r="F473" s="33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2.75" customHeight="1">
      <c r="A474" s="106"/>
      <c r="B474" s="107"/>
      <c r="C474" s="108"/>
      <c r="D474" s="109"/>
      <c r="E474" s="110"/>
      <c r="F474" s="33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2.75" customHeight="1">
      <c r="A475" s="106"/>
      <c r="B475" s="107"/>
      <c r="C475" s="108"/>
      <c r="D475" s="109"/>
      <c r="E475" s="110"/>
      <c r="F475" s="33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2.75" customHeight="1">
      <c r="A476" s="106"/>
      <c r="B476" s="107"/>
      <c r="C476" s="108"/>
      <c r="D476" s="109"/>
      <c r="E476" s="110"/>
      <c r="F476" s="33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2.75" customHeight="1">
      <c r="A477" s="106"/>
      <c r="B477" s="107"/>
      <c r="C477" s="108"/>
      <c r="D477" s="109"/>
      <c r="E477" s="110"/>
      <c r="F477" s="33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2.75" customHeight="1">
      <c r="A478" s="106"/>
      <c r="B478" s="107"/>
      <c r="C478" s="108"/>
      <c r="D478" s="109"/>
      <c r="E478" s="110"/>
      <c r="F478" s="33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2.75" customHeight="1">
      <c r="A479" s="106"/>
      <c r="B479" s="107"/>
      <c r="C479" s="108"/>
      <c r="D479" s="109"/>
      <c r="E479" s="110"/>
      <c r="F479" s="33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2.75" customHeight="1">
      <c r="A480" s="106"/>
      <c r="B480" s="107"/>
      <c r="C480" s="108"/>
      <c r="D480" s="109"/>
      <c r="E480" s="110"/>
      <c r="F480" s="33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2.75" customHeight="1">
      <c r="A481" s="106"/>
      <c r="B481" s="107"/>
      <c r="C481" s="108"/>
      <c r="D481" s="109"/>
      <c r="E481" s="110"/>
      <c r="F481" s="33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2.75" customHeight="1">
      <c r="A482" s="106"/>
      <c r="B482" s="107"/>
      <c r="C482" s="108"/>
      <c r="D482" s="109"/>
      <c r="E482" s="110"/>
      <c r="F482" s="33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2.75" customHeight="1">
      <c r="A483" s="106"/>
      <c r="B483" s="107"/>
      <c r="C483" s="108"/>
      <c r="D483" s="109"/>
      <c r="E483" s="110"/>
      <c r="F483" s="33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2.75" customHeight="1">
      <c r="A484" s="106"/>
      <c r="B484" s="107"/>
      <c r="C484" s="108"/>
      <c r="D484" s="109"/>
      <c r="E484" s="110"/>
      <c r="F484" s="33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2.75" customHeight="1">
      <c r="A485" s="106"/>
      <c r="B485" s="107"/>
      <c r="C485" s="108"/>
      <c r="D485" s="109"/>
      <c r="E485" s="110"/>
      <c r="F485" s="33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2.75" customHeight="1">
      <c r="A486" s="106"/>
      <c r="B486" s="107"/>
      <c r="C486" s="108"/>
      <c r="D486" s="109"/>
      <c r="E486" s="110"/>
      <c r="F486" s="33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2.75" customHeight="1">
      <c r="A487" s="106"/>
      <c r="B487" s="107"/>
      <c r="C487" s="108"/>
      <c r="D487" s="109"/>
      <c r="E487" s="110"/>
      <c r="F487" s="33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2.75" customHeight="1">
      <c r="A488" s="106"/>
      <c r="B488" s="107"/>
      <c r="C488" s="108"/>
      <c r="D488" s="109"/>
      <c r="E488" s="110"/>
      <c r="F488" s="33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2.75" customHeight="1">
      <c r="A489" s="106"/>
      <c r="B489" s="107"/>
      <c r="C489" s="108"/>
      <c r="D489" s="109"/>
      <c r="E489" s="110"/>
      <c r="F489" s="33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2.75" customHeight="1">
      <c r="A490" s="106"/>
      <c r="B490" s="107"/>
      <c r="C490" s="108"/>
      <c r="D490" s="109"/>
      <c r="E490" s="110"/>
      <c r="F490" s="33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2.75" customHeight="1">
      <c r="A491" s="106"/>
      <c r="B491" s="107"/>
      <c r="C491" s="108"/>
      <c r="D491" s="109"/>
      <c r="E491" s="110"/>
      <c r="F491" s="33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2.75" customHeight="1">
      <c r="A492" s="106"/>
      <c r="B492" s="107"/>
      <c r="C492" s="108"/>
      <c r="D492" s="109"/>
      <c r="E492" s="110"/>
      <c r="F492" s="33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2.75" customHeight="1">
      <c r="A493" s="106"/>
      <c r="B493" s="107"/>
      <c r="C493" s="108"/>
      <c r="D493" s="109"/>
      <c r="E493" s="110"/>
      <c r="F493" s="33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2.75" customHeight="1">
      <c r="A494" s="106"/>
      <c r="B494" s="107"/>
      <c r="C494" s="108"/>
      <c r="D494" s="109"/>
      <c r="E494" s="110"/>
      <c r="F494" s="33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2.75" customHeight="1">
      <c r="A495" s="106"/>
      <c r="B495" s="107"/>
      <c r="C495" s="108"/>
      <c r="D495" s="109"/>
      <c r="E495" s="110"/>
      <c r="F495" s="33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2.75" customHeight="1">
      <c r="A496" s="106"/>
      <c r="B496" s="107"/>
      <c r="C496" s="108"/>
      <c r="D496" s="109"/>
      <c r="E496" s="110"/>
      <c r="F496" s="33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2.75" customHeight="1">
      <c r="A497" s="106"/>
      <c r="B497" s="107"/>
      <c r="C497" s="108"/>
      <c r="D497" s="109"/>
      <c r="E497" s="110"/>
      <c r="F497" s="33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2.75" customHeight="1">
      <c r="A498" s="106"/>
      <c r="B498" s="107"/>
      <c r="C498" s="108"/>
      <c r="D498" s="109"/>
      <c r="E498" s="110"/>
      <c r="F498" s="33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2.75" customHeight="1">
      <c r="A499" s="106"/>
      <c r="B499" s="107"/>
      <c r="C499" s="108"/>
      <c r="D499" s="109"/>
      <c r="E499" s="110"/>
      <c r="F499" s="33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2.75" customHeight="1">
      <c r="A500" s="106"/>
      <c r="B500" s="107"/>
      <c r="C500" s="108"/>
      <c r="D500" s="109"/>
      <c r="E500" s="110"/>
      <c r="F500" s="33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2.75" customHeight="1">
      <c r="A501" s="106"/>
      <c r="B501" s="107"/>
      <c r="C501" s="108"/>
      <c r="D501" s="109"/>
      <c r="E501" s="110"/>
      <c r="F501" s="33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2.75" customHeight="1">
      <c r="A502" s="106"/>
      <c r="B502" s="107"/>
      <c r="C502" s="108"/>
      <c r="D502" s="109"/>
      <c r="E502" s="110"/>
      <c r="F502" s="33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2.75" customHeight="1">
      <c r="A503" s="106"/>
      <c r="B503" s="107"/>
      <c r="C503" s="108"/>
      <c r="D503" s="109"/>
      <c r="E503" s="110"/>
      <c r="F503" s="33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2.75" customHeight="1">
      <c r="A504" s="106"/>
      <c r="B504" s="107"/>
      <c r="C504" s="108"/>
      <c r="D504" s="109"/>
      <c r="E504" s="110"/>
      <c r="F504" s="33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2.75" customHeight="1">
      <c r="A505" s="106"/>
      <c r="B505" s="107"/>
      <c r="C505" s="108"/>
      <c r="D505" s="109"/>
      <c r="E505" s="110"/>
      <c r="F505" s="33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2.75" customHeight="1">
      <c r="A506" s="106"/>
      <c r="B506" s="107"/>
      <c r="C506" s="108"/>
      <c r="D506" s="109"/>
      <c r="E506" s="110"/>
      <c r="F506" s="33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2.75" customHeight="1">
      <c r="A507" s="106"/>
      <c r="B507" s="107"/>
      <c r="C507" s="108"/>
      <c r="D507" s="109"/>
      <c r="E507" s="110"/>
      <c r="F507" s="33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2.75" customHeight="1">
      <c r="A508" s="106"/>
      <c r="B508" s="107"/>
      <c r="C508" s="108"/>
      <c r="D508" s="109"/>
      <c r="E508" s="110"/>
      <c r="F508" s="33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2.75" customHeight="1">
      <c r="A509" s="106"/>
      <c r="B509" s="107"/>
      <c r="C509" s="108"/>
      <c r="D509" s="109"/>
      <c r="E509" s="110"/>
      <c r="F509" s="33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2.75" customHeight="1">
      <c r="A510" s="106"/>
      <c r="B510" s="107"/>
      <c r="C510" s="108"/>
      <c r="D510" s="109"/>
      <c r="E510" s="110"/>
      <c r="F510" s="33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2.75" customHeight="1">
      <c r="A511" s="106"/>
      <c r="B511" s="107"/>
      <c r="C511" s="108"/>
      <c r="D511" s="109"/>
      <c r="E511" s="110"/>
      <c r="F511" s="33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2.75" customHeight="1">
      <c r="A512" s="106"/>
      <c r="B512" s="107"/>
      <c r="C512" s="108"/>
      <c r="D512" s="109"/>
      <c r="E512" s="110"/>
      <c r="F512" s="33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2.75" customHeight="1">
      <c r="A513" s="106"/>
      <c r="B513" s="107"/>
      <c r="C513" s="108"/>
      <c r="D513" s="109"/>
      <c r="E513" s="110"/>
      <c r="F513" s="33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2.75" customHeight="1">
      <c r="A514" s="106"/>
      <c r="B514" s="107"/>
      <c r="C514" s="108"/>
      <c r="D514" s="109"/>
      <c r="E514" s="110"/>
      <c r="F514" s="33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2.75" customHeight="1">
      <c r="A515" s="106"/>
      <c r="B515" s="107"/>
      <c r="C515" s="108"/>
      <c r="D515" s="109"/>
      <c r="E515" s="110"/>
      <c r="F515" s="33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2.75" customHeight="1">
      <c r="A516" s="106"/>
      <c r="B516" s="107"/>
      <c r="C516" s="108"/>
      <c r="D516" s="109"/>
      <c r="E516" s="110"/>
      <c r="F516" s="33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2.75" customHeight="1">
      <c r="A517" s="106"/>
      <c r="B517" s="107"/>
      <c r="C517" s="108"/>
      <c r="D517" s="109"/>
      <c r="E517" s="110"/>
      <c r="F517" s="33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2.75" customHeight="1">
      <c r="A518" s="106"/>
      <c r="B518" s="107"/>
      <c r="C518" s="108"/>
      <c r="D518" s="109"/>
      <c r="E518" s="110"/>
      <c r="F518" s="33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2.75" customHeight="1">
      <c r="A519" s="106"/>
      <c r="B519" s="107"/>
      <c r="C519" s="108"/>
      <c r="D519" s="109"/>
      <c r="E519" s="110"/>
      <c r="F519" s="33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2.75" customHeight="1">
      <c r="A520" s="106"/>
      <c r="B520" s="107"/>
      <c r="C520" s="108"/>
      <c r="D520" s="109"/>
      <c r="E520" s="110"/>
      <c r="F520" s="33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2.75" customHeight="1">
      <c r="A521" s="106"/>
      <c r="B521" s="107"/>
      <c r="C521" s="108"/>
      <c r="D521" s="109"/>
      <c r="E521" s="110"/>
      <c r="F521" s="33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2.75" customHeight="1">
      <c r="A522" s="106"/>
      <c r="B522" s="107"/>
      <c r="C522" s="108"/>
      <c r="D522" s="109"/>
      <c r="E522" s="110"/>
      <c r="F522" s="33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2.75" customHeight="1">
      <c r="A523" s="106"/>
      <c r="B523" s="107"/>
      <c r="C523" s="108"/>
      <c r="D523" s="109"/>
      <c r="E523" s="110"/>
      <c r="F523" s="33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2.75" customHeight="1">
      <c r="A524" s="106"/>
      <c r="B524" s="107"/>
      <c r="C524" s="108"/>
      <c r="D524" s="109"/>
      <c r="E524" s="110"/>
      <c r="F524" s="33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2.75" customHeight="1">
      <c r="A525" s="106"/>
      <c r="B525" s="107"/>
      <c r="C525" s="108"/>
      <c r="D525" s="109"/>
      <c r="E525" s="110"/>
      <c r="F525" s="33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2.75" customHeight="1">
      <c r="A526" s="106"/>
      <c r="B526" s="107"/>
      <c r="C526" s="108"/>
      <c r="D526" s="109"/>
      <c r="E526" s="110"/>
      <c r="F526" s="33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2.75" customHeight="1">
      <c r="A527" s="106"/>
      <c r="B527" s="107"/>
      <c r="C527" s="108"/>
      <c r="D527" s="109"/>
      <c r="E527" s="110"/>
      <c r="F527" s="33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2.75" customHeight="1">
      <c r="A528" s="106"/>
      <c r="B528" s="107"/>
      <c r="C528" s="108"/>
      <c r="D528" s="109"/>
      <c r="E528" s="110"/>
      <c r="F528" s="33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2.75" customHeight="1">
      <c r="A529" s="106"/>
      <c r="B529" s="107"/>
      <c r="C529" s="108"/>
      <c r="D529" s="109"/>
      <c r="E529" s="110"/>
      <c r="F529" s="33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2.75" customHeight="1">
      <c r="A530" s="106"/>
      <c r="B530" s="107"/>
      <c r="C530" s="108"/>
      <c r="D530" s="109"/>
      <c r="E530" s="110"/>
      <c r="F530" s="33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2.75" customHeight="1">
      <c r="A531" s="106"/>
      <c r="B531" s="107"/>
      <c r="C531" s="108"/>
      <c r="D531" s="109"/>
      <c r="E531" s="110"/>
      <c r="F531" s="33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2.75" customHeight="1">
      <c r="A532" s="106"/>
      <c r="B532" s="107"/>
      <c r="C532" s="108"/>
      <c r="D532" s="109"/>
      <c r="E532" s="110"/>
      <c r="F532" s="33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2.75" customHeight="1">
      <c r="A533" s="106"/>
      <c r="B533" s="107"/>
      <c r="C533" s="108"/>
      <c r="D533" s="109"/>
      <c r="E533" s="110"/>
      <c r="F533" s="33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2.75" customHeight="1">
      <c r="A534" s="106"/>
      <c r="B534" s="107"/>
      <c r="C534" s="108"/>
      <c r="D534" s="109"/>
      <c r="E534" s="110"/>
      <c r="F534" s="33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2.75" customHeight="1">
      <c r="A535" s="106"/>
      <c r="B535" s="107"/>
      <c r="C535" s="108"/>
      <c r="D535" s="109"/>
      <c r="E535" s="110"/>
      <c r="F535" s="33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2.75" customHeight="1">
      <c r="A536" s="106"/>
      <c r="B536" s="107"/>
      <c r="C536" s="108"/>
      <c r="D536" s="109"/>
      <c r="E536" s="110"/>
      <c r="F536" s="33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2.75" customHeight="1">
      <c r="A537" s="106"/>
      <c r="B537" s="107"/>
      <c r="C537" s="108"/>
      <c r="D537" s="109"/>
      <c r="E537" s="110"/>
      <c r="F537" s="33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2.75" customHeight="1">
      <c r="A538" s="106"/>
      <c r="B538" s="107"/>
      <c r="C538" s="108"/>
      <c r="D538" s="109"/>
      <c r="E538" s="110"/>
      <c r="F538" s="33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2.75" customHeight="1">
      <c r="A539" s="106"/>
      <c r="B539" s="107"/>
      <c r="C539" s="108"/>
      <c r="D539" s="109"/>
      <c r="E539" s="110"/>
      <c r="F539" s="33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2.75" customHeight="1">
      <c r="A540" s="106"/>
      <c r="B540" s="107"/>
      <c r="C540" s="108"/>
      <c r="D540" s="109"/>
      <c r="E540" s="110"/>
      <c r="F540" s="33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2.75" customHeight="1">
      <c r="A541" s="106"/>
      <c r="B541" s="107"/>
      <c r="C541" s="108"/>
      <c r="D541" s="109"/>
      <c r="E541" s="110"/>
      <c r="F541" s="33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2.75" customHeight="1">
      <c r="A542" s="106"/>
      <c r="B542" s="107"/>
      <c r="C542" s="108"/>
      <c r="D542" s="109"/>
      <c r="E542" s="110"/>
      <c r="F542" s="33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2.75" customHeight="1">
      <c r="A543" s="106"/>
      <c r="B543" s="107"/>
      <c r="C543" s="108"/>
      <c r="D543" s="109"/>
      <c r="E543" s="110"/>
      <c r="F543" s="33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2.75" customHeight="1">
      <c r="A544" s="106"/>
      <c r="B544" s="107"/>
      <c r="C544" s="108"/>
      <c r="D544" s="109"/>
      <c r="E544" s="110"/>
      <c r="F544" s="33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2.75" customHeight="1">
      <c r="A545" s="106"/>
      <c r="B545" s="107"/>
      <c r="C545" s="108"/>
      <c r="D545" s="109"/>
      <c r="E545" s="110"/>
      <c r="F545" s="33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2.75" customHeight="1">
      <c r="A546" s="106"/>
      <c r="B546" s="107"/>
      <c r="C546" s="108"/>
      <c r="D546" s="109"/>
      <c r="E546" s="110"/>
      <c r="F546" s="33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2.75" customHeight="1">
      <c r="A547" s="106"/>
      <c r="B547" s="107"/>
      <c r="C547" s="108"/>
      <c r="D547" s="109"/>
      <c r="E547" s="110"/>
      <c r="F547" s="33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2.75" customHeight="1">
      <c r="A548" s="106"/>
      <c r="B548" s="107"/>
      <c r="C548" s="108"/>
      <c r="D548" s="109"/>
      <c r="E548" s="110"/>
      <c r="F548" s="33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2.75" customHeight="1">
      <c r="A549" s="106"/>
      <c r="B549" s="107"/>
      <c r="C549" s="108"/>
      <c r="D549" s="109"/>
      <c r="E549" s="110"/>
      <c r="F549" s="33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2.75" customHeight="1">
      <c r="A550" s="106"/>
      <c r="B550" s="107"/>
      <c r="C550" s="108"/>
      <c r="D550" s="109"/>
      <c r="E550" s="110"/>
      <c r="F550" s="33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2.75" customHeight="1">
      <c r="A551" s="106"/>
      <c r="B551" s="107"/>
      <c r="C551" s="108"/>
      <c r="D551" s="109"/>
      <c r="E551" s="110"/>
      <c r="F551" s="33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2.75" customHeight="1">
      <c r="A552" s="106"/>
      <c r="B552" s="107"/>
      <c r="C552" s="108"/>
      <c r="D552" s="109"/>
      <c r="E552" s="110"/>
      <c r="F552" s="33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2.75" customHeight="1">
      <c r="A553" s="106"/>
      <c r="B553" s="107"/>
      <c r="C553" s="108"/>
      <c r="D553" s="109"/>
      <c r="E553" s="110"/>
      <c r="F553" s="33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2.75" customHeight="1">
      <c r="A554" s="106"/>
      <c r="B554" s="107"/>
      <c r="C554" s="108"/>
      <c r="D554" s="109"/>
      <c r="E554" s="110"/>
      <c r="F554" s="33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2.75" customHeight="1">
      <c r="A555" s="106"/>
      <c r="B555" s="107"/>
      <c r="C555" s="108"/>
      <c r="D555" s="109"/>
      <c r="E555" s="110"/>
      <c r="F555" s="33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2.75" customHeight="1">
      <c r="A556" s="106"/>
      <c r="B556" s="107"/>
      <c r="C556" s="108"/>
      <c r="D556" s="109"/>
      <c r="E556" s="110"/>
      <c r="F556" s="33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2.75" customHeight="1">
      <c r="A557" s="106"/>
      <c r="B557" s="107"/>
      <c r="C557" s="108"/>
      <c r="D557" s="109"/>
      <c r="E557" s="110"/>
      <c r="F557" s="33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2.75" customHeight="1">
      <c r="A558" s="106"/>
      <c r="B558" s="107"/>
      <c r="C558" s="108"/>
      <c r="D558" s="109"/>
      <c r="E558" s="110"/>
      <c r="F558" s="33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2.75" customHeight="1">
      <c r="A559" s="106"/>
      <c r="B559" s="107"/>
      <c r="C559" s="108"/>
      <c r="D559" s="109"/>
      <c r="E559" s="110"/>
      <c r="F559" s="33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2.75" customHeight="1">
      <c r="A560" s="106"/>
      <c r="B560" s="107"/>
      <c r="C560" s="108"/>
      <c r="D560" s="109"/>
      <c r="E560" s="110"/>
      <c r="F560" s="33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2.75" customHeight="1">
      <c r="A561" s="106"/>
      <c r="B561" s="107"/>
      <c r="C561" s="108"/>
      <c r="D561" s="109"/>
      <c r="E561" s="110"/>
      <c r="F561" s="33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2.75" customHeight="1">
      <c r="A562" s="106"/>
      <c r="B562" s="107"/>
      <c r="C562" s="108"/>
      <c r="D562" s="109"/>
      <c r="E562" s="110"/>
      <c r="F562" s="33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2.75" customHeight="1">
      <c r="A563" s="106"/>
      <c r="B563" s="107"/>
      <c r="C563" s="108"/>
      <c r="D563" s="109"/>
      <c r="E563" s="110"/>
      <c r="F563" s="33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2.75" customHeight="1">
      <c r="A564" s="106"/>
      <c r="B564" s="107"/>
      <c r="C564" s="108"/>
      <c r="D564" s="109"/>
      <c r="E564" s="110"/>
      <c r="F564" s="33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2.75" customHeight="1">
      <c r="A565" s="106"/>
      <c r="B565" s="107"/>
      <c r="C565" s="108"/>
      <c r="D565" s="109"/>
      <c r="E565" s="110"/>
      <c r="F565" s="33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2.75" customHeight="1">
      <c r="A566" s="106"/>
      <c r="B566" s="107"/>
      <c r="C566" s="108"/>
      <c r="D566" s="109"/>
      <c r="E566" s="110"/>
      <c r="F566" s="33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2.75" customHeight="1">
      <c r="A567" s="106"/>
      <c r="B567" s="107"/>
      <c r="C567" s="108"/>
      <c r="D567" s="109"/>
      <c r="E567" s="110"/>
      <c r="F567" s="33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2.75" customHeight="1">
      <c r="A568" s="106"/>
      <c r="B568" s="107"/>
      <c r="C568" s="108"/>
      <c r="D568" s="109"/>
      <c r="E568" s="110"/>
      <c r="F568" s="33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2.75" customHeight="1">
      <c r="A569" s="106"/>
      <c r="B569" s="107"/>
      <c r="C569" s="108"/>
      <c r="D569" s="109"/>
      <c r="E569" s="110"/>
      <c r="F569" s="33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2.75" customHeight="1">
      <c r="A570" s="106"/>
      <c r="B570" s="107"/>
      <c r="C570" s="108"/>
      <c r="D570" s="109"/>
      <c r="E570" s="110"/>
      <c r="F570" s="33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2.75" customHeight="1">
      <c r="A571" s="106"/>
      <c r="B571" s="107"/>
      <c r="C571" s="108"/>
      <c r="D571" s="109"/>
      <c r="E571" s="110"/>
      <c r="F571" s="33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2.75" customHeight="1">
      <c r="A572" s="106"/>
      <c r="B572" s="107"/>
      <c r="C572" s="108"/>
      <c r="D572" s="109"/>
      <c r="E572" s="110"/>
      <c r="F572" s="33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2.75" customHeight="1">
      <c r="A573" s="106"/>
      <c r="B573" s="107"/>
      <c r="C573" s="108"/>
      <c r="D573" s="109"/>
      <c r="E573" s="110"/>
      <c r="F573" s="33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2.75" customHeight="1">
      <c r="A574" s="106"/>
      <c r="B574" s="107"/>
      <c r="C574" s="108"/>
      <c r="D574" s="109"/>
      <c r="E574" s="110"/>
      <c r="F574" s="33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2.75" customHeight="1">
      <c r="A575" s="106"/>
      <c r="B575" s="107"/>
      <c r="C575" s="108"/>
      <c r="D575" s="109"/>
      <c r="E575" s="110"/>
      <c r="F575" s="33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2.75" customHeight="1">
      <c r="A576" s="106"/>
      <c r="B576" s="107"/>
      <c r="C576" s="108"/>
      <c r="D576" s="109"/>
      <c r="E576" s="110"/>
      <c r="F576" s="33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2.75" customHeight="1">
      <c r="A577" s="106"/>
      <c r="B577" s="107"/>
      <c r="C577" s="108"/>
      <c r="D577" s="109"/>
      <c r="E577" s="110"/>
      <c r="F577" s="33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2.75" customHeight="1">
      <c r="A578" s="106"/>
      <c r="B578" s="107"/>
      <c r="C578" s="108"/>
      <c r="D578" s="109"/>
      <c r="E578" s="110"/>
      <c r="F578" s="33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2.75" customHeight="1">
      <c r="A579" s="106"/>
      <c r="B579" s="107"/>
      <c r="C579" s="108"/>
      <c r="D579" s="109"/>
      <c r="E579" s="110"/>
      <c r="F579" s="33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2.75" customHeight="1">
      <c r="A580" s="106"/>
      <c r="B580" s="107"/>
      <c r="C580" s="108"/>
      <c r="D580" s="109"/>
      <c r="E580" s="110"/>
      <c r="F580" s="33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2.75" customHeight="1">
      <c r="A581" s="106"/>
      <c r="B581" s="107"/>
      <c r="C581" s="108"/>
      <c r="D581" s="109"/>
      <c r="E581" s="110"/>
      <c r="F581" s="33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2.75" customHeight="1">
      <c r="A582" s="106"/>
      <c r="B582" s="107"/>
      <c r="C582" s="108"/>
      <c r="D582" s="109"/>
      <c r="E582" s="110"/>
      <c r="F582" s="33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2.75" customHeight="1">
      <c r="A583" s="106"/>
      <c r="B583" s="107"/>
      <c r="C583" s="108"/>
      <c r="D583" s="109"/>
      <c r="E583" s="110"/>
      <c r="F583" s="33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2.75" customHeight="1">
      <c r="A584" s="106"/>
      <c r="B584" s="107"/>
      <c r="C584" s="108"/>
      <c r="D584" s="109"/>
      <c r="E584" s="110"/>
      <c r="F584" s="33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2.75" customHeight="1">
      <c r="A585" s="106"/>
      <c r="B585" s="107"/>
      <c r="C585" s="108"/>
      <c r="D585" s="109"/>
      <c r="E585" s="110"/>
      <c r="F585" s="33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2.75" customHeight="1">
      <c r="A586" s="106"/>
      <c r="B586" s="107"/>
      <c r="C586" s="108"/>
      <c r="D586" s="109"/>
      <c r="E586" s="110"/>
      <c r="F586" s="33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2.75" customHeight="1">
      <c r="A587" s="106"/>
      <c r="B587" s="107"/>
      <c r="C587" s="108"/>
      <c r="D587" s="109"/>
      <c r="E587" s="110"/>
      <c r="F587" s="33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2.75" customHeight="1">
      <c r="A588" s="106"/>
      <c r="B588" s="107"/>
      <c r="C588" s="108"/>
      <c r="D588" s="109"/>
      <c r="E588" s="110"/>
      <c r="F588" s="33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2.75" customHeight="1">
      <c r="A589" s="106"/>
      <c r="B589" s="107"/>
      <c r="C589" s="108"/>
      <c r="D589" s="109"/>
      <c r="E589" s="110"/>
      <c r="F589" s="33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2.75" customHeight="1">
      <c r="A590" s="106"/>
      <c r="B590" s="107"/>
      <c r="C590" s="108"/>
      <c r="D590" s="109"/>
      <c r="E590" s="110"/>
      <c r="F590" s="33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2.75" customHeight="1">
      <c r="A591" s="106"/>
      <c r="B591" s="107"/>
      <c r="C591" s="108"/>
      <c r="D591" s="109"/>
      <c r="E591" s="110"/>
      <c r="F591" s="33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2.75" customHeight="1">
      <c r="A592" s="106"/>
      <c r="B592" s="107"/>
      <c r="C592" s="108"/>
      <c r="D592" s="109"/>
      <c r="E592" s="110"/>
      <c r="F592" s="33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2.75" customHeight="1">
      <c r="A593" s="106"/>
      <c r="B593" s="107"/>
      <c r="C593" s="108"/>
      <c r="D593" s="109"/>
      <c r="E593" s="110"/>
      <c r="F593" s="33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2.75" customHeight="1">
      <c r="A594" s="106"/>
      <c r="B594" s="107"/>
      <c r="C594" s="108"/>
      <c r="D594" s="109"/>
      <c r="E594" s="110"/>
      <c r="F594" s="33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2.75" customHeight="1">
      <c r="A595" s="106"/>
      <c r="B595" s="107"/>
      <c r="C595" s="108"/>
      <c r="D595" s="109"/>
      <c r="E595" s="110"/>
      <c r="F595" s="33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2.75" customHeight="1">
      <c r="A596" s="106"/>
      <c r="B596" s="107"/>
      <c r="C596" s="108"/>
      <c r="D596" s="109"/>
      <c r="E596" s="110"/>
      <c r="F596" s="33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2.75" customHeight="1">
      <c r="A597" s="106"/>
      <c r="B597" s="107"/>
      <c r="C597" s="108"/>
      <c r="D597" s="109"/>
      <c r="E597" s="110"/>
      <c r="F597" s="33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2.75" customHeight="1">
      <c r="A598" s="106"/>
      <c r="B598" s="107"/>
      <c r="C598" s="108"/>
      <c r="D598" s="109"/>
      <c r="E598" s="110"/>
      <c r="F598" s="33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2.75" customHeight="1">
      <c r="A599" s="106"/>
      <c r="B599" s="107"/>
      <c r="C599" s="108"/>
      <c r="D599" s="109"/>
      <c r="E599" s="110"/>
      <c r="F599" s="33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2.75" customHeight="1">
      <c r="A600" s="106"/>
      <c r="B600" s="107"/>
      <c r="C600" s="108"/>
      <c r="D600" s="109"/>
      <c r="E600" s="110"/>
      <c r="F600" s="33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2.75" customHeight="1">
      <c r="A601" s="106"/>
      <c r="B601" s="107"/>
      <c r="C601" s="108"/>
      <c r="D601" s="109"/>
      <c r="E601" s="110"/>
      <c r="F601" s="33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2.75" customHeight="1">
      <c r="A602" s="106"/>
      <c r="B602" s="107"/>
      <c r="C602" s="108"/>
      <c r="D602" s="109"/>
      <c r="E602" s="110"/>
      <c r="F602" s="33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2.75" customHeight="1">
      <c r="A603" s="106"/>
      <c r="B603" s="107"/>
      <c r="C603" s="108"/>
      <c r="D603" s="109"/>
      <c r="E603" s="110"/>
      <c r="F603" s="33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2.75" customHeight="1">
      <c r="A604" s="106"/>
      <c r="B604" s="107"/>
      <c r="C604" s="108"/>
      <c r="D604" s="109"/>
      <c r="E604" s="110"/>
      <c r="F604" s="33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2.75" customHeight="1">
      <c r="A605" s="106"/>
      <c r="B605" s="107"/>
      <c r="C605" s="108"/>
      <c r="D605" s="109"/>
      <c r="E605" s="110"/>
      <c r="F605" s="33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2.75" customHeight="1">
      <c r="A606" s="106"/>
      <c r="B606" s="107"/>
      <c r="C606" s="108"/>
      <c r="D606" s="109"/>
      <c r="E606" s="110"/>
      <c r="F606" s="33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2.75" customHeight="1">
      <c r="A607" s="106"/>
      <c r="B607" s="107"/>
      <c r="C607" s="108"/>
      <c r="D607" s="109"/>
      <c r="E607" s="110"/>
      <c r="F607" s="33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2.75" customHeight="1">
      <c r="A608" s="106"/>
      <c r="B608" s="107"/>
      <c r="C608" s="108"/>
      <c r="D608" s="109"/>
      <c r="E608" s="110"/>
      <c r="F608" s="33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2.75" customHeight="1">
      <c r="A609" s="106"/>
      <c r="B609" s="107"/>
      <c r="C609" s="108"/>
      <c r="D609" s="109"/>
      <c r="E609" s="110"/>
      <c r="F609" s="33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2.75" customHeight="1">
      <c r="A610" s="106"/>
      <c r="B610" s="107"/>
      <c r="C610" s="108"/>
      <c r="D610" s="109"/>
      <c r="E610" s="110"/>
      <c r="F610" s="33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2.75" customHeight="1">
      <c r="A611" s="106"/>
      <c r="B611" s="107"/>
      <c r="C611" s="108"/>
      <c r="D611" s="109"/>
      <c r="E611" s="110"/>
      <c r="F611" s="33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2.75" customHeight="1">
      <c r="A612" s="106"/>
      <c r="B612" s="107"/>
      <c r="C612" s="108"/>
      <c r="D612" s="109"/>
      <c r="E612" s="110"/>
      <c r="F612" s="33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2.75" customHeight="1">
      <c r="A613" s="106"/>
      <c r="B613" s="107"/>
      <c r="C613" s="108"/>
      <c r="D613" s="109"/>
      <c r="E613" s="110"/>
      <c r="F613" s="33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2.75" customHeight="1">
      <c r="A614" s="106"/>
      <c r="B614" s="107"/>
      <c r="C614" s="108"/>
      <c r="D614" s="109"/>
      <c r="E614" s="110"/>
      <c r="F614" s="33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2.75" customHeight="1">
      <c r="A615" s="106"/>
      <c r="B615" s="107"/>
      <c r="C615" s="108"/>
      <c r="D615" s="109"/>
      <c r="E615" s="110"/>
      <c r="F615" s="33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2.75" customHeight="1">
      <c r="A616" s="106"/>
      <c r="B616" s="107"/>
      <c r="C616" s="108"/>
      <c r="D616" s="109"/>
      <c r="E616" s="110"/>
      <c r="F616" s="33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2.75" customHeight="1">
      <c r="A617" s="106"/>
      <c r="B617" s="107"/>
      <c r="C617" s="108"/>
      <c r="D617" s="109"/>
      <c r="E617" s="110"/>
      <c r="F617" s="33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2.75" customHeight="1">
      <c r="A618" s="106"/>
      <c r="B618" s="107"/>
      <c r="C618" s="108"/>
      <c r="D618" s="109"/>
      <c r="E618" s="110"/>
      <c r="F618" s="33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2.75" customHeight="1">
      <c r="A619" s="106"/>
      <c r="B619" s="107"/>
      <c r="C619" s="108"/>
      <c r="D619" s="109"/>
      <c r="E619" s="110"/>
      <c r="F619" s="33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2.75" customHeight="1">
      <c r="A620" s="106"/>
      <c r="B620" s="107"/>
      <c r="C620" s="108"/>
      <c r="D620" s="109"/>
      <c r="E620" s="110"/>
      <c r="F620" s="33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2.75" customHeight="1">
      <c r="A621" s="106"/>
      <c r="B621" s="107"/>
      <c r="C621" s="108"/>
      <c r="D621" s="109"/>
      <c r="E621" s="110"/>
      <c r="F621" s="33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2.75" customHeight="1">
      <c r="A622" s="106"/>
      <c r="B622" s="107"/>
      <c r="C622" s="108"/>
      <c r="D622" s="109"/>
      <c r="E622" s="110"/>
      <c r="F622" s="33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2.75" customHeight="1">
      <c r="A623" s="106"/>
      <c r="B623" s="107"/>
      <c r="C623" s="108"/>
      <c r="D623" s="109"/>
      <c r="E623" s="110"/>
      <c r="F623" s="33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2.75" customHeight="1">
      <c r="A624" s="106"/>
      <c r="B624" s="107"/>
      <c r="C624" s="108"/>
      <c r="D624" s="109"/>
      <c r="E624" s="110"/>
      <c r="F624" s="33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2.75" customHeight="1">
      <c r="A625" s="106"/>
      <c r="B625" s="107"/>
      <c r="C625" s="108"/>
      <c r="D625" s="109"/>
      <c r="E625" s="110"/>
      <c r="F625" s="33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2.75" customHeight="1">
      <c r="A626" s="106"/>
      <c r="B626" s="107"/>
      <c r="C626" s="108"/>
      <c r="D626" s="109"/>
      <c r="E626" s="110"/>
      <c r="F626" s="33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2.75" customHeight="1">
      <c r="A627" s="106"/>
      <c r="B627" s="107"/>
      <c r="C627" s="108"/>
      <c r="D627" s="109"/>
      <c r="E627" s="110"/>
      <c r="F627" s="33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2.75" customHeight="1">
      <c r="A628" s="106"/>
      <c r="B628" s="107"/>
      <c r="C628" s="108"/>
      <c r="D628" s="109"/>
      <c r="E628" s="110"/>
      <c r="F628" s="33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2.75" customHeight="1">
      <c r="A629" s="106"/>
      <c r="B629" s="107"/>
      <c r="C629" s="108"/>
      <c r="D629" s="109"/>
      <c r="E629" s="110"/>
      <c r="F629" s="33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2.75" customHeight="1">
      <c r="A630" s="106"/>
      <c r="B630" s="107"/>
      <c r="C630" s="108"/>
      <c r="D630" s="109"/>
      <c r="E630" s="110"/>
      <c r="F630" s="33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2.75" customHeight="1">
      <c r="A631" s="106"/>
      <c r="B631" s="107"/>
      <c r="C631" s="108"/>
      <c r="D631" s="109"/>
      <c r="E631" s="110"/>
      <c r="F631" s="33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2.75" customHeight="1">
      <c r="A632" s="106"/>
      <c r="B632" s="107"/>
      <c r="C632" s="108"/>
      <c r="D632" s="109"/>
      <c r="E632" s="110"/>
      <c r="F632" s="33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2.75" customHeight="1">
      <c r="A633" s="106"/>
      <c r="B633" s="107"/>
      <c r="C633" s="108"/>
      <c r="D633" s="109"/>
      <c r="E633" s="110"/>
      <c r="F633" s="33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2.75" customHeight="1">
      <c r="A634" s="106"/>
      <c r="B634" s="107"/>
      <c r="C634" s="108"/>
      <c r="D634" s="109"/>
      <c r="E634" s="110"/>
      <c r="F634" s="33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2.75" customHeight="1">
      <c r="A635" s="106"/>
      <c r="B635" s="107"/>
      <c r="C635" s="108"/>
      <c r="D635" s="109"/>
      <c r="E635" s="110"/>
      <c r="F635" s="33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2.75" customHeight="1">
      <c r="A636" s="106"/>
      <c r="B636" s="107"/>
      <c r="C636" s="108"/>
      <c r="D636" s="109"/>
      <c r="E636" s="110"/>
      <c r="F636" s="33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2.75" customHeight="1">
      <c r="A637" s="106"/>
      <c r="B637" s="107"/>
      <c r="C637" s="108"/>
      <c r="D637" s="109"/>
      <c r="E637" s="110"/>
      <c r="F637" s="33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2.75" customHeight="1">
      <c r="A638" s="106"/>
      <c r="B638" s="107"/>
      <c r="C638" s="108"/>
      <c r="D638" s="109"/>
      <c r="E638" s="110"/>
      <c r="F638" s="33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2.75" customHeight="1">
      <c r="A639" s="106"/>
      <c r="B639" s="107"/>
      <c r="C639" s="108"/>
      <c r="D639" s="109"/>
      <c r="E639" s="110"/>
      <c r="F639" s="33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2.75" customHeight="1">
      <c r="A640" s="106"/>
      <c r="B640" s="107"/>
      <c r="C640" s="108"/>
      <c r="D640" s="109"/>
      <c r="E640" s="110"/>
      <c r="F640" s="33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2.75" customHeight="1">
      <c r="A641" s="106"/>
      <c r="B641" s="107"/>
      <c r="C641" s="108"/>
      <c r="D641" s="109"/>
      <c r="E641" s="110"/>
      <c r="F641" s="33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2.75" customHeight="1">
      <c r="A642" s="106"/>
      <c r="B642" s="107"/>
      <c r="C642" s="108"/>
      <c r="D642" s="109"/>
      <c r="E642" s="110"/>
      <c r="F642" s="33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2.75" customHeight="1">
      <c r="A643" s="106"/>
      <c r="B643" s="107"/>
      <c r="C643" s="108"/>
      <c r="D643" s="109"/>
      <c r="E643" s="110"/>
      <c r="F643" s="33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2.75" customHeight="1">
      <c r="A644" s="106"/>
      <c r="B644" s="107"/>
      <c r="C644" s="108"/>
      <c r="D644" s="109"/>
      <c r="E644" s="110"/>
      <c r="F644" s="33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2.75" customHeight="1">
      <c r="A645" s="106"/>
      <c r="B645" s="107"/>
      <c r="C645" s="108"/>
      <c r="D645" s="109"/>
      <c r="E645" s="110"/>
      <c r="F645" s="33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2.75" customHeight="1">
      <c r="A646" s="106"/>
      <c r="B646" s="107"/>
      <c r="C646" s="108"/>
      <c r="D646" s="109"/>
      <c r="E646" s="110"/>
      <c r="F646" s="33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2.75" customHeight="1">
      <c r="A647" s="106"/>
      <c r="B647" s="107"/>
      <c r="C647" s="108"/>
      <c r="D647" s="109"/>
      <c r="E647" s="110"/>
      <c r="F647" s="33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2.75" customHeight="1">
      <c r="A648" s="106"/>
      <c r="B648" s="107"/>
      <c r="C648" s="108"/>
      <c r="D648" s="109"/>
      <c r="E648" s="110"/>
      <c r="F648" s="33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2.75" customHeight="1">
      <c r="A649" s="106"/>
      <c r="B649" s="107"/>
      <c r="C649" s="108"/>
      <c r="D649" s="109"/>
      <c r="E649" s="110"/>
      <c r="F649" s="33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2.75" customHeight="1">
      <c r="A650" s="106"/>
      <c r="B650" s="107"/>
      <c r="C650" s="108"/>
      <c r="D650" s="109"/>
      <c r="E650" s="110"/>
      <c r="F650" s="33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2.75" customHeight="1">
      <c r="A651" s="106"/>
      <c r="B651" s="107"/>
      <c r="C651" s="108"/>
      <c r="D651" s="109"/>
      <c r="E651" s="110"/>
      <c r="F651" s="33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2.75" customHeight="1">
      <c r="A652" s="106"/>
      <c r="B652" s="107"/>
      <c r="C652" s="108"/>
      <c r="D652" s="109"/>
      <c r="E652" s="110"/>
      <c r="F652" s="33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2.75" customHeight="1">
      <c r="A653" s="106"/>
      <c r="B653" s="107"/>
      <c r="C653" s="108"/>
      <c r="D653" s="109"/>
      <c r="E653" s="110"/>
      <c r="F653" s="33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2.75" customHeight="1">
      <c r="A654" s="106"/>
      <c r="B654" s="107"/>
      <c r="C654" s="108"/>
      <c r="D654" s="109"/>
      <c r="E654" s="110"/>
      <c r="F654" s="33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2.75" customHeight="1">
      <c r="A655" s="106"/>
      <c r="B655" s="107"/>
      <c r="C655" s="108"/>
      <c r="D655" s="109"/>
      <c r="E655" s="110"/>
      <c r="F655" s="33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2.75" customHeight="1">
      <c r="A656" s="106"/>
      <c r="B656" s="107"/>
      <c r="C656" s="108"/>
      <c r="D656" s="109"/>
      <c r="E656" s="110"/>
      <c r="F656" s="33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2.75" customHeight="1">
      <c r="A657" s="106"/>
      <c r="B657" s="107"/>
      <c r="C657" s="108"/>
      <c r="D657" s="109"/>
      <c r="E657" s="110"/>
      <c r="F657" s="33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2.75" customHeight="1">
      <c r="A658" s="106"/>
      <c r="B658" s="107"/>
      <c r="C658" s="108"/>
      <c r="D658" s="109"/>
      <c r="E658" s="110"/>
      <c r="F658" s="33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2.75" customHeight="1">
      <c r="A659" s="106"/>
      <c r="B659" s="107"/>
      <c r="C659" s="108"/>
      <c r="D659" s="109"/>
      <c r="E659" s="110"/>
      <c r="F659" s="33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2.75" customHeight="1">
      <c r="A660" s="106"/>
      <c r="B660" s="107"/>
      <c r="C660" s="108"/>
      <c r="D660" s="109"/>
      <c r="E660" s="110"/>
      <c r="F660" s="33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2.75" customHeight="1">
      <c r="A661" s="106"/>
      <c r="B661" s="107"/>
      <c r="C661" s="108"/>
      <c r="D661" s="109"/>
      <c r="E661" s="110"/>
      <c r="F661" s="33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2.75" customHeight="1">
      <c r="A662" s="106"/>
      <c r="B662" s="107"/>
      <c r="C662" s="108"/>
      <c r="D662" s="109"/>
      <c r="E662" s="110"/>
      <c r="F662" s="33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2.75" customHeight="1">
      <c r="A663" s="106"/>
      <c r="B663" s="107"/>
      <c r="C663" s="108"/>
      <c r="D663" s="109"/>
      <c r="E663" s="110"/>
      <c r="F663" s="33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2.75" customHeight="1">
      <c r="A664" s="106"/>
      <c r="B664" s="107"/>
      <c r="C664" s="108"/>
      <c r="D664" s="109"/>
      <c r="E664" s="110"/>
      <c r="F664" s="33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2.75" customHeight="1">
      <c r="A665" s="106"/>
      <c r="B665" s="107"/>
      <c r="C665" s="108"/>
      <c r="D665" s="109"/>
      <c r="E665" s="110"/>
      <c r="F665" s="33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2.75" customHeight="1">
      <c r="A666" s="106"/>
      <c r="B666" s="107"/>
      <c r="C666" s="108"/>
      <c r="D666" s="109"/>
      <c r="E666" s="110"/>
      <c r="F666" s="33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2.75" customHeight="1">
      <c r="A667" s="106"/>
      <c r="B667" s="107"/>
      <c r="C667" s="108"/>
      <c r="D667" s="109"/>
      <c r="E667" s="110"/>
      <c r="F667" s="33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2.75" customHeight="1">
      <c r="A668" s="106"/>
      <c r="B668" s="107"/>
      <c r="C668" s="108"/>
      <c r="D668" s="109"/>
      <c r="E668" s="110"/>
      <c r="F668" s="33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2.75" customHeight="1">
      <c r="A669" s="106"/>
      <c r="B669" s="107"/>
      <c r="C669" s="108"/>
      <c r="D669" s="109"/>
      <c r="E669" s="110"/>
      <c r="F669" s="33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2.75" customHeight="1">
      <c r="A670" s="106"/>
      <c r="B670" s="107"/>
      <c r="C670" s="108"/>
      <c r="D670" s="109"/>
      <c r="E670" s="110"/>
      <c r="F670" s="33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2.75" customHeight="1">
      <c r="A671" s="106"/>
      <c r="B671" s="107"/>
      <c r="C671" s="108"/>
      <c r="D671" s="109"/>
      <c r="E671" s="110"/>
      <c r="F671" s="33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2.75" customHeight="1">
      <c r="A672" s="106"/>
      <c r="B672" s="107"/>
      <c r="C672" s="108"/>
      <c r="D672" s="109"/>
      <c r="E672" s="110"/>
      <c r="F672" s="33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2.75" customHeight="1">
      <c r="A673" s="106"/>
      <c r="B673" s="107"/>
      <c r="C673" s="108"/>
      <c r="D673" s="109"/>
      <c r="E673" s="110"/>
      <c r="F673" s="33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2.75" customHeight="1">
      <c r="A674" s="106"/>
      <c r="B674" s="107"/>
      <c r="C674" s="108"/>
      <c r="D674" s="109"/>
      <c r="E674" s="110"/>
      <c r="F674" s="33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2.75" customHeight="1">
      <c r="A675" s="106"/>
      <c r="B675" s="107"/>
      <c r="C675" s="108"/>
      <c r="D675" s="109"/>
      <c r="E675" s="110"/>
      <c r="F675" s="33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2.75" customHeight="1">
      <c r="A676" s="106"/>
      <c r="B676" s="107"/>
      <c r="C676" s="108"/>
      <c r="D676" s="109"/>
      <c r="E676" s="110"/>
      <c r="F676" s="33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2.75" customHeight="1">
      <c r="A677" s="106"/>
      <c r="B677" s="107"/>
      <c r="C677" s="108"/>
      <c r="D677" s="109"/>
      <c r="E677" s="110"/>
      <c r="F677" s="33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2.75" customHeight="1">
      <c r="A678" s="106"/>
      <c r="B678" s="107"/>
      <c r="C678" s="108"/>
      <c r="D678" s="109"/>
      <c r="E678" s="110"/>
      <c r="F678" s="33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2.75" customHeight="1">
      <c r="A679" s="106"/>
      <c r="B679" s="107"/>
      <c r="C679" s="108"/>
      <c r="D679" s="109"/>
      <c r="E679" s="110"/>
      <c r="F679" s="33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2.75" customHeight="1">
      <c r="A680" s="106"/>
      <c r="B680" s="107"/>
      <c r="C680" s="108"/>
      <c r="D680" s="109"/>
      <c r="E680" s="110"/>
      <c r="F680" s="33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2.75" customHeight="1">
      <c r="A681" s="106"/>
      <c r="B681" s="107"/>
      <c r="C681" s="108"/>
      <c r="D681" s="109"/>
      <c r="E681" s="110"/>
      <c r="F681" s="33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2.75" customHeight="1">
      <c r="A682" s="106"/>
      <c r="B682" s="107"/>
      <c r="C682" s="108"/>
      <c r="D682" s="109"/>
      <c r="E682" s="110"/>
      <c r="F682" s="33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2.75" customHeight="1">
      <c r="A683" s="106"/>
      <c r="B683" s="107"/>
      <c r="C683" s="108"/>
      <c r="D683" s="109"/>
      <c r="E683" s="110"/>
      <c r="F683" s="33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2.75" customHeight="1">
      <c r="A684" s="106"/>
      <c r="B684" s="107"/>
      <c r="C684" s="108"/>
      <c r="D684" s="109"/>
      <c r="E684" s="110"/>
      <c r="F684" s="33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2.75" customHeight="1">
      <c r="A685" s="106"/>
      <c r="B685" s="107"/>
      <c r="C685" s="108"/>
      <c r="D685" s="109"/>
      <c r="E685" s="110"/>
      <c r="F685" s="33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2.75" customHeight="1">
      <c r="A686" s="106"/>
      <c r="B686" s="107"/>
      <c r="C686" s="108"/>
      <c r="D686" s="109"/>
      <c r="E686" s="110"/>
      <c r="F686" s="33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2.75" customHeight="1">
      <c r="A687" s="106"/>
      <c r="B687" s="107"/>
      <c r="C687" s="108"/>
      <c r="D687" s="109"/>
      <c r="E687" s="110"/>
      <c r="F687" s="33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2.75" customHeight="1">
      <c r="A688" s="106"/>
      <c r="B688" s="107"/>
      <c r="C688" s="108"/>
      <c r="D688" s="109"/>
      <c r="E688" s="110"/>
      <c r="F688" s="33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2.75" customHeight="1">
      <c r="A689" s="106"/>
      <c r="B689" s="107"/>
      <c r="C689" s="108"/>
      <c r="D689" s="109"/>
      <c r="E689" s="110"/>
      <c r="F689" s="33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2.75" customHeight="1">
      <c r="A690" s="106"/>
      <c r="B690" s="107"/>
      <c r="C690" s="108"/>
      <c r="D690" s="109"/>
      <c r="E690" s="110"/>
      <c r="F690" s="33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2.75" customHeight="1">
      <c r="A691" s="106"/>
      <c r="B691" s="107"/>
      <c r="C691" s="108"/>
      <c r="D691" s="109"/>
      <c r="E691" s="110"/>
      <c r="F691" s="33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2.75" customHeight="1">
      <c r="A692" s="106"/>
      <c r="B692" s="107"/>
      <c r="C692" s="108"/>
      <c r="D692" s="109"/>
      <c r="E692" s="110"/>
      <c r="F692" s="33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2.75" customHeight="1">
      <c r="A693" s="106"/>
      <c r="B693" s="107"/>
      <c r="C693" s="108"/>
      <c r="D693" s="109"/>
      <c r="E693" s="110"/>
      <c r="F693" s="33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2.75" customHeight="1">
      <c r="A694" s="106"/>
      <c r="B694" s="107"/>
      <c r="C694" s="108"/>
      <c r="D694" s="109"/>
      <c r="E694" s="110"/>
      <c r="F694" s="33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2.75" customHeight="1">
      <c r="A695" s="106"/>
      <c r="B695" s="107"/>
      <c r="C695" s="108"/>
      <c r="D695" s="109"/>
      <c r="E695" s="110"/>
      <c r="F695" s="33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2.75" customHeight="1">
      <c r="A696" s="106"/>
      <c r="B696" s="107"/>
      <c r="C696" s="108"/>
      <c r="D696" s="109"/>
      <c r="E696" s="110"/>
      <c r="F696" s="33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2.75" customHeight="1">
      <c r="A697" s="106"/>
      <c r="B697" s="107"/>
      <c r="C697" s="108"/>
      <c r="D697" s="109"/>
      <c r="E697" s="110"/>
      <c r="F697" s="33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2.75" customHeight="1">
      <c r="A698" s="106"/>
      <c r="B698" s="107"/>
      <c r="C698" s="108"/>
      <c r="D698" s="109"/>
      <c r="E698" s="110"/>
      <c r="F698" s="33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2.75" customHeight="1">
      <c r="A699" s="106"/>
      <c r="B699" s="107"/>
      <c r="C699" s="108"/>
      <c r="D699" s="109"/>
      <c r="E699" s="110"/>
      <c r="F699" s="33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2.75" customHeight="1">
      <c r="A700" s="106"/>
      <c r="B700" s="107"/>
      <c r="C700" s="108"/>
      <c r="D700" s="109"/>
      <c r="E700" s="110"/>
      <c r="F700" s="33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2.75" customHeight="1">
      <c r="A701" s="106"/>
      <c r="B701" s="107"/>
      <c r="C701" s="108"/>
      <c r="D701" s="109"/>
      <c r="E701" s="110"/>
      <c r="F701" s="33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2.75" customHeight="1">
      <c r="A702" s="106"/>
      <c r="B702" s="107"/>
      <c r="C702" s="108"/>
      <c r="D702" s="109"/>
      <c r="E702" s="110"/>
      <c r="F702" s="33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2.75" customHeight="1">
      <c r="A703" s="106"/>
      <c r="B703" s="107"/>
      <c r="C703" s="108"/>
      <c r="D703" s="109"/>
      <c r="E703" s="110"/>
      <c r="F703" s="33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2.75" customHeight="1">
      <c r="A704" s="106"/>
      <c r="B704" s="107"/>
      <c r="C704" s="108"/>
      <c r="D704" s="109"/>
      <c r="E704" s="110"/>
      <c r="F704" s="33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2.75" customHeight="1">
      <c r="A705" s="106"/>
      <c r="B705" s="107"/>
      <c r="C705" s="108"/>
      <c r="D705" s="109"/>
      <c r="E705" s="110"/>
      <c r="F705" s="33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2.75" customHeight="1">
      <c r="A706" s="106"/>
      <c r="B706" s="107"/>
      <c r="C706" s="108"/>
      <c r="D706" s="109"/>
      <c r="E706" s="110"/>
      <c r="F706" s="33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2.75" customHeight="1">
      <c r="A707" s="106"/>
      <c r="B707" s="107"/>
      <c r="C707" s="108"/>
      <c r="D707" s="109"/>
      <c r="E707" s="110"/>
      <c r="F707" s="33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2.75" customHeight="1">
      <c r="A708" s="106"/>
      <c r="B708" s="107"/>
      <c r="C708" s="108"/>
      <c r="D708" s="109"/>
      <c r="E708" s="110"/>
      <c r="F708" s="33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2.75" customHeight="1">
      <c r="A709" s="106"/>
      <c r="B709" s="107"/>
      <c r="C709" s="108"/>
      <c r="D709" s="109"/>
      <c r="E709" s="110"/>
      <c r="F709" s="33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2.75" customHeight="1">
      <c r="A710" s="106"/>
      <c r="B710" s="107"/>
      <c r="C710" s="108"/>
      <c r="D710" s="109"/>
      <c r="E710" s="110"/>
      <c r="F710" s="33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2.75" customHeight="1">
      <c r="A711" s="106"/>
      <c r="B711" s="107"/>
      <c r="C711" s="108"/>
      <c r="D711" s="109"/>
      <c r="E711" s="110"/>
      <c r="F711" s="33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2.75" customHeight="1">
      <c r="A712" s="106"/>
      <c r="B712" s="107"/>
      <c r="C712" s="108"/>
      <c r="D712" s="109"/>
      <c r="E712" s="110"/>
      <c r="F712" s="33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2.75" customHeight="1">
      <c r="A713" s="106"/>
      <c r="B713" s="107"/>
      <c r="C713" s="108"/>
      <c r="D713" s="109"/>
      <c r="E713" s="110"/>
      <c r="F713" s="33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2.75" customHeight="1">
      <c r="A714" s="106"/>
      <c r="B714" s="107"/>
      <c r="C714" s="108"/>
      <c r="D714" s="109"/>
      <c r="E714" s="110"/>
      <c r="F714" s="33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2.75" customHeight="1">
      <c r="A715" s="106"/>
      <c r="B715" s="107"/>
      <c r="C715" s="108"/>
      <c r="D715" s="109"/>
      <c r="E715" s="110"/>
      <c r="F715" s="33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2.75" customHeight="1">
      <c r="A716" s="106"/>
      <c r="B716" s="107"/>
      <c r="C716" s="108"/>
      <c r="D716" s="109"/>
      <c r="E716" s="110"/>
      <c r="F716" s="33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2.75" customHeight="1">
      <c r="A717" s="106"/>
      <c r="B717" s="107"/>
      <c r="C717" s="108"/>
      <c r="D717" s="109"/>
      <c r="E717" s="110"/>
      <c r="F717" s="33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2.75" customHeight="1">
      <c r="A718" s="106"/>
      <c r="B718" s="107"/>
      <c r="C718" s="108"/>
      <c r="D718" s="109"/>
      <c r="E718" s="110"/>
      <c r="F718" s="33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2.75" customHeight="1">
      <c r="A719" s="106"/>
      <c r="B719" s="107"/>
      <c r="C719" s="108"/>
      <c r="D719" s="109"/>
      <c r="E719" s="110"/>
      <c r="F719" s="33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2.75" customHeight="1">
      <c r="A720" s="106"/>
      <c r="B720" s="107"/>
      <c r="C720" s="108"/>
      <c r="D720" s="109"/>
      <c r="E720" s="110"/>
      <c r="F720" s="33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2.75" customHeight="1">
      <c r="A721" s="106"/>
      <c r="B721" s="107"/>
      <c r="C721" s="108"/>
      <c r="D721" s="109"/>
      <c r="E721" s="110"/>
      <c r="F721" s="33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2.75" customHeight="1">
      <c r="A722" s="106"/>
      <c r="B722" s="107"/>
      <c r="C722" s="108"/>
      <c r="D722" s="109"/>
      <c r="E722" s="110"/>
      <c r="F722" s="33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2.75" customHeight="1">
      <c r="A723" s="106"/>
      <c r="B723" s="107"/>
      <c r="C723" s="108"/>
      <c r="D723" s="109"/>
      <c r="E723" s="110"/>
      <c r="F723" s="33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2.75" customHeight="1">
      <c r="A724" s="106"/>
      <c r="B724" s="107"/>
      <c r="C724" s="108"/>
      <c r="D724" s="109"/>
      <c r="E724" s="110"/>
      <c r="F724" s="33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2.75" customHeight="1">
      <c r="A725" s="106"/>
      <c r="B725" s="107"/>
      <c r="C725" s="108"/>
      <c r="D725" s="109"/>
      <c r="E725" s="110"/>
      <c r="F725" s="33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2.75" customHeight="1">
      <c r="A726" s="106"/>
      <c r="B726" s="107"/>
      <c r="C726" s="108"/>
      <c r="D726" s="109"/>
      <c r="E726" s="110"/>
      <c r="F726" s="33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2.75" customHeight="1">
      <c r="A727" s="106"/>
      <c r="B727" s="107"/>
      <c r="C727" s="108"/>
      <c r="D727" s="109"/>
      <c r="E727" s="110"/>
      <c r="F727" s="33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2.75" customHeight="1">
      <c r="A728" s="106"/>
      <c r="B728" s="107"/>
      <c r="C728" s="108"/>
      <c r="D728" s="109"/>
      <c r="E728" s="110"/>
      <c r="F728" s="33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2.75" customHeight="1">
      <c r="A729" s="106"/>
      <c r="B729" s="107"/>
      <c r="C729" s="108"/>
      <c r="D729" s="109"/>
      <c r="E729" s="110"/>
      <c r="F729" s="33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2.75" customHeight="1">
      <c r="A730" s="106"/>
      <c r="B730" s="107"/>
      <c r="C730" s="108"/>
      <c r="D730" s="109"/>
      <c r="E730" s="110"/>
      <c r="F730" s="33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2.75" customHeight="1">
      <c r="A731" s="106"/>
      <c r="B731" s="107"/>
      <c r="C731" s="108"/>
      <c r="D731" s="109"/>
      <c r="E731" s="110"/>
      <c r="F731" s="33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2.75" customHeight="1">
      <c r="A732" s="106"/>
      <c r="B732" s="107"/>
      <c r="C732" s="108"/>
      <c r="D732" s="109"/>
      <c r="E732" s="110"/>
      <c r="F732" s="33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2.75" customHeight="1">
      <c r="A733" s="106"/>
      <c r="B733" s="107"/>
      <c r="C733" s="108"/>
      <c r="D733" s="109"/>
      <c r="E733" s="110"/>
      <c r="F733" s="33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2.75" customHeight="1">
      <c r="A734" s="106"/>
      <c r="B734" s="107"/>
      <c r="C734" s="108"/>
      <c r="D734" s="109"/>
      <c r="E734" s="110"/>
      <c r="F734" s="33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2.75" customHeight="1">
      <c r="A735" s="106"/>
      <c r="B735" s="107"/>
      <c r="C735" s="108"/>
      <c r="D735" s="109"/>
      <c r="E735" s="110"/>
      <c r="F735" s="33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2.75" customHeight="1">
      <c r="A736" s="106"/>
      <c r="B736" s="107"/>
      <c r="C736" s="108"/>
      <c r="D736" s="109"/>
      <c r="E736" s="110"/>
      <c r="F736" s="33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2.75" customHeight="1">
      <c r="A737" s="106"/>
      <c r="B737" s="107"/>
      <c r="C737" s="108"/>
      <c r="D737" s="109"/>
      <c r="E737" s="110"/>
      <c r="F737" s="33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2.75" customHeight="1">
      <c r="A738" s="106"/>
      <c r="B738" s="107"/>
      <c r="C738" s="108"/>
      <c r="D738" s="109"/>
      <c r="E738" s="110"/>
      <c r="F738" s="33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2.75" customHeight="1">
      <c r="A739" s="106"/>
      <c r="B739" s="107"/>
      <c r="C739" s="108"/>
      <c r="D739" s="109"/>
      <c r="E739" s="110"/>
      <c r="F739" s="33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2.75" customHeight="1">
      <c r="A740" s="106"/>
      <c r="B740" s="107"/>
      <c r="C740" s="108"/>
      <c r="D740" s="109"/>
      <c r="E740" s="110"/>
      <c r="F740" s="33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2.75" customHeight="1">
      <c r="A741" s="106"/>
      <c r="B741" s="107"/>
      <c r="C741" s="108"/>
      <c r="D741" s="109"/>
      <c r="E741" s="110"/>
      <c r="F741" s="33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2.75" customHeight="1">
      <c r="A742" s="106"/>
      <c r="B742" s="107"/>
      <c r="C742" s="108"/>
      <c r="D742" s="109"/>
      <c r="E742" s="110"/>
      <c r="F742" s="33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2.75" customHeight="1">
      <c r="A743" s="106"/>
      <c r="B743" s="107"/>
      <c r="C743" s="108"/>
      <c r="D743" s="109"/>
      <c r="E743" s="110"/>
      <c r="F743" s="33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2.75" customHeight="1">
      <c r="A744" s="106"/>
      <c r="B744" s="107"/>
      <c r="C744" s="108"/>
      <c r="D744" s="109"/>
      <c r="E744" s="110"/>
      <c r="F744" s="33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2.75" customHeight="1">
      <c r="A745" s="106"/>
      <c r="B745" s="107"/>
      <c r="C745" s="108"/>
      <c r="D745" s="109"/>
      <c r="E745" s="110"/>
      <c r="F745" s="33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2.75" customHeight="1">
      <c r="A746" s="106"/>
      <c r="B746" s="107"/>
      <c r="C746" s="108"/>
      <c r="D746" s="109"/>
      <c r="E746" s="110"/>
      <c r="F746" s="33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2.75" customHeight="1">
      <c r="A747" s="106"/>
      <c r="B747" s="107"/>
      <c r="C747" s="108"/>
      <c r="D747" s="109"/>
      <c r="E747" s="110"/>
      <c r="F747" s="33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2.75" customHeight="1">
      <c r="A748" s="106"/>
      <c r="B748" s="107"/>
      <c r="C748" s="108"/>
      <c r="D748" s="109"/>
      <c r="E748" s="110"/>
      <c r="F748" s="33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2.75" customHeight="1">
      <c r="A749" s="106"/>
      <c r="B749" s="107"/>
      <c r="C749" s="108"/>
      <c r="D749" s="109"/>
      <c r="E749" s="110"/>
      <c r="F749" s="33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2.75" customHeight="1">
      <c r="A750" s="106"/>
      <c r="B750" s="107"/>
      <c r="C750" s="108"/>
      <c r="D750" s="109"/>
      <c r="E750" s="110"/>
      <c r="F750" s="33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2.75" customHeight="1">
      <c r="A751" s="106"/>
      <c r="B751" s="107"/>
      <c r="C751" s="108"/>
      <c r="D751" s="109"/>
      <c r="E751" s="110"/>
      <c r="F751" s="33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2.75" customHeight="1">
      <c r="A752" s="106"/>
      <c r="B752" s="107"/>
      <c r="C752" s="108"/>
      <c r="D752" s="109"/>
      <c r="E752" s="110"/>
      <c r="F752" s="33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2.75" customHeight="1">
      <c r="A753" s="106"/>
      <c r="B753" s="107"/>
      <c r="C753" s="108"/>
      <c r="D753" s="109"/>
      <c r="E753" s="110"/>
      <c r="F753" s="33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2.75" customHeight="1">
      <c r="A754" s="106"/>
      <c r="B754" s="107"/>
      <c r="C754" s="108"/>
      <c r="D754" s="109"/>
      <c r="E754" s="110"/>
      <c r="F754" s="33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2.75" customHeight="1">
      <c r="A755" s="106"/>
      <c r="B755" s="107"/>
      <c r="C755" s="108"/>
      <c r="D755" s="109"/>
      <c r="E755" s="110"/>
      <c r="F755" s="33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2.75" customHeight="1">
      <c r="A756" s="106"/>
      <c r="B756" s="107"/>
      <c r="C756" s="108"/>
      <c r="D756" s="109"/>
      <c r="E756" s="110"/>
      <c r="F756" s="33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2.75" customHeight="1">
      <c r="A757" s="106"/>
      <c r="B757" s="107"/>
      <c r="C757" s="108"/>
      <c r="D757" s="109"/>
      <c r="E757" s="110"/>
      <c r="F757" s="33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2.75" customHeight="1">
      <c r="A758" s="106"/>
      <c r="B758" s="107"/>
      <c r="C758" s="108"/>
      <c r="D758" s="109"/>
      <c r="E758" s="110"/>
      <c r="F758" s="33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2.75" customHeight="1">
      <c r="A759" s="106"/>
      <c r="B759" s="107"/>
      <c r="C759" s="108"/>
      <c r="D759" s="109"/>
      <c r="E759" s="110"/>
      <c r="F759" s="33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2.75" customHeight="1">
      <c r="A760" s="106"/>
      <c r="B760" s="107"/>
      <c r="C760" s="108"/>
      <c r="D760" s="109"/>
      <c r="E760" s="110"/>
      <c r="F760" s="33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2.75" customHeight="1">
      <c r="A761" s="106"/>
      <c r="B761" s="107"/>
      <c r="C761" s="108"/>
      <c r="D761" s="109"/>
      <c r="E761" s="110"/>
      <c r="F761" s="33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2.75" customHeight="1">
      <c r="A762" s="106"/>
      <c r="B762" s="107"/>
      <c r="C762" s="108"/>
      <c r="D762" s="109"/>
      <c r="E762" s="110"/>
      <c r="F762" s="33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2.75" customHeight="1">
      <c r="A763" s="106"/>
      <c r="B763" s="107"/>
      <c r="C763" s="108"/>
      <c r="D763" s="109"/>
      <c r="E763" s="110"/>
      <c r="F763" s="33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2.75" customHeight="1">
      <c r="A764" s="106"/>
      <c r="B764" s="107"/>
      <c r="C764" s="108"/>
      <c r="D764" s="109"/>
      <c r="E764" s="110"/>
      <c r="F764" s="33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2.75" customHeight="1">
      <c r="A765" s="106"/>
      <c r="B765" s="107"/>
      <c r="C765" s="108"/>
      <c r="D765" s="109"/>
      <c r="E765" s="110"/>
      <c r="F765" s="33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2.75" customHeight="1">
      <c r="A766" s="106"/>
      <c r="B766" s="107"/>
      <c r="C766" s="108"/>
      <c r="D766" s="109"/>
      <c r="E766" s="110"/>
      <c r="F766" s="33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2.75" customHeight="1">
      <c r="A767" s="106"/>
      <c r="B767" s="107"/>
      <c r="C767" s="108"/>
      <c r="D767" s="109"/>
      <c r="E767" s="110"/>
      <c r="F767" s="33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2.75" customHeight="1">
      <c r="A768" s="106"/>
      <c r="B768" s="107"/>
      <c r="C768" s="108"/>
      <c r="D768" s="109"/>
      <c r="E768" s="110"/>
      <c r="F768" s="33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2.75" customHeight="1">
      <c r="A769" s="106"/>
      <c r="B769" s="107"/>
      <c r="C769" s="108"/>
      <c r="D769" s="109"/>
      <c r="E769" s="110"/>
      <c r="F769" s="33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2.75" customHeight="1">
      <c r="A770" s="106"/>
      <c r="B770" s="107"/>
      <c r="C770" s="108"/>
      <c r="D770" s="109"/>
      <c r="E770" s="110"/>
      <c r="F770" s="33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2.75" customHeight="1">
      <c r="A771" s="106"/>
      <c r="B771" s="107"/>
      <c r="C771" s="108"/>
      <c r="D771" s="109"/>
      <c r="E771" s="110"/>
      <c r="F771" s="33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2.75" customHeight="1">
      <c r="A772" s="106"/>
      <c r="B772" s="107"/>
      <c r="C772" s="108"/>
      <c r="D772" s="109"/>
      <c r="E772" s="110"/>
      <c r="F772" s="33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2.75" customHeight="1">
      <c r="A773" s="106"/>
      <c r="B773" s="107"/>
      <c r="C773" s="108"/>
      <c r="D773" s="109"/>
      <c r="E773" s="110"/>
      <c r="F773" s="33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2.75" customHeight="1">
      <c r="A774" s="106"/>
      <c r="B774" s="107"/>
      <c r="C774" s="108"/>
      <c r="D774" s="109"/>
      <c r="E774" s="110"/>
      <c r="F774" s="33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2.75" customHeight="1">
      <c r="A775" s="106"/>
      <c r="B775" s="107"/>
      <c r="C775" s="108"/>
      <c r="D775" s="109"/>
      <c r="E775" s="110"/>
      <c r="F775" s="33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2.75" customHeight="1">
      <c r="A776" s="106"/>
      <c r="B776" s="107"/>
      <c r="C776" s="108"/>
      <c r="D776" s="109"/>
      <c r="E776" s="110"/>
      <c r="F776" s="33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2.75" customHeight="1">
      <c r="A777" s="106"/>
      <c r="B777" s="107"/>
      <c r="C777" s="108"/>
      <c r="D777" s="109"/>
      <c r="E777" s="110"/>
      <c r="F777" s="33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2.75" customHeight="1">
      <c r="A778" s="106"/>
      <c r="B778" s="107"/>
      <c r="C778" s="108"/>
      <c r="D778" s="109"/>
      <c r="E778" s="110"/>
      <c r="F778" s="33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2.75" customHeight="1">
      <c r="A779" s="106"/>
      <c r="B779" s="107"/>
      <c r="C779" s="108"/>
      <c r="D779" s="109"/>
      <c r="E779" s="110"/>
      <c r="F779" s="33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2.75" customHeight="1">
      <c r="A780" s="106"/>
      <c r="B780" s="107"/>
      <c r="C780" s="108"/>
      <c r="D780" s="109"/>
      <c r="E780" s="110"/>
      <c r="F780" s="33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2.75" customHeight="1">
      <c r="A781" s="106"/>
      <c r="B781" s="107"/>
      <c r="C781" s="108"/>
      <c r="D781" s="109"/>
      <c r="E781" s="110"/>
      <c r="F781" s="33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2.75" customHeight="1">
      <c r="A782" s="106"/>
      <c r="B782" s="107"/>
      <c r="C782" s="108"/>
      <c r="D782" s="109"/>
      <c r="E782" s="110"/>
      <c r="F782" s="33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2.75" customHeight="1">
      <c r="A783" s="106"/>
      <c r="B783" s="107"/>
      <c r="C783" s="108"/>
      <c r="D783" s="109"/>
      <c r="E783" s="110"/>
      <c r="F783" s="33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2.75" customHeight="1">
      <c r="A784" s="106"/>
      <c r="B784" s="107"/>
      <c r="C784" s="108"/>
      <c r="D784" s="109"/>
      <c r="E784" s="110"/>
      <c r="F784" s="33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2.75" customHeight="1">
      <c r="A785" s="106"/>
      <c r="B785" s="107"/>
      <c r="C785" s="108"/>
      <c r="D785" s="109"/>
      <c r="E785" s="110"/>
      <c r="F785" s="33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2.75" customHeight="1">
      <c r="A786" s="106"/>
      <c r="B786" s="107"/>
      <c r="C786" s="108"/>
      <c r="D786" s="109"/>
      <c r="E786" s="110"/>
      <c r="F786" s="33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2.75" customHeight="1">
      <c r="A787" s="106"/>
      <c r="B787" s="107"/>
      <c r="C787" s="108"/>
      <c r="D787" s="109"/>
      <c r="E787" s="110"/>
      <c r="F787" s="33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2.75" customHeight="1">
      <c r="A788" s="106"/>
      <c r="B788" s="107"/>
      <c r="C788" s="108"/>
      <c r="D788" s="109"/>
      <c r="E788" s="110"/>
      <c r="F788" s="33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2.75" customHeight="1">
      <c r="A789" s="106"/>
      <c r="B789" s="107"/>
      <c r="C789" s="108"/>
      <c r="D789" s="109"/>
      <c r="E789" s="110"/>
      <c r="F789" s="33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2.75" customHeight="1">
      <c r="A790" s="106"/>
      <c r="B790" s="107"/>
      <c r="C790" s="108"/>
      <c r="D790" s="109"/>
      <c r="E790" s="110"/>
      <c r="F790" s="33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2.75" customHeight="1">
      <c r="A791" s="106"/>
      <c r="B791" s="107"/>
      <c r="C791" s="108"/>
      <c r="D791" s="109"/>
      <c r="E791" s="110"/>
      <c r="F791" s="33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2.75" customHeight="1">
      <c r="A792" s="106"/>
      <c r="B792" s="107"/>
      <c r="C792" s="108"/>
      <c r="D792" s="109"/>
      <c r="E792" s="110"/>
      <c r="F792" s="33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2.75" customHeight="1">
      <c r="A793" s="106"/>
      <c r="B793" s="107"/>
      <c r="C793" s="108"/>
      <c r="D793" s="109"/>
      <c r="E793" s="110"/>
      <c r="F793" s="33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2.75" customHeight="1">
      <c r="A794" s="106"/>
      <c r="B794" s="107"/>
      <c r="C794" s="108"/>
      <c r="D794" s="109"/>
      <c r="E794" s="110"/>
      <c r="F794" s="33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2.75" customHeight="1">
      <c r="A795" s="106"/>
      <c r="B795" s="107"/>
      <c r="C795" s="108"/>
      <c r="D795" s="109"/>
      <c r="E795" s="110"/>
      <c r="F795" s="33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2.75" customHeight="1">
      <c r="A796" s="106"/>
      <c r="B796" s="107"/>
      <c r="C796" s="108"/>
      <c r="D796" s="109"/>
      <c r="E796" s="110"/>
      <c r="F796" s="33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2.75" customHeight="1">
      <c r="A797" s="106"/>
      <c r="B797" s="107"/>
      <c r="C797" s="108"/>
      <c r="D797" s="109"/>
      <c r="E797" s="110"/>
      <c r="F797" s="33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2.75" customHeight="1">
      <c r="A798" s="106"/>
      <c r="B798" s="107"/>
      <c r="C798" s="108"/>
      <c r="D798" s="109"/>
      <c r="E798" s="110"/>
      <c r="F798" s="33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2.75" customHeight="1">
      <c r="A799" s="106"/>
      <c r="B799" s="107"/>
      <c r="C799" s="108"/>
      <c r="D799" s="109"/>
      <c r="E799" s="110"/>
      <c r="F799" s="33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2.75" customHeight="1">
      <c r="A800" s="106"/>
      <c r="B800" s="107"/>
      <c r="C800" s="108"/>
      <c r="D800" s="109"/>
      <c r="E800" s="110"/>
      <c r="F800" s="33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2.75" customHeight="1">
      <c r="A801" s="106"/>
      <c r="B801" s="107"/>
      <c r="C801" s="108"/>
      <c r="D801" s="109"/>
      <c r="E801" s="110"/>
      <c r="F801" s="33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2.75" customHeight="1">
      <c r="A802" s="106"/>
      <c r="B802" s="107"/>
      <c r="C802" s="108"/>
      <c r="D802" s="109"/>
      <c r="E802" s="110"/>
      <c r="F802" s="33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2.75" customHeight="1">
      <c r="A803" s="106"/>
      <c r="B803" s="107"/>
      <c r="C803" s="108"/>
      <c r="D803" s="109"/>
      <c r="E803" s="110"/>
      <c r="F803" s="33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2.75" customHeight="1">
      <c r="A804" s="106"/>
      <c r="B804" s="107"/>
      <c r="C804" s="108"/>
      <c r="D804" s="109"/>
      <c r="E804" s="110"/>
      <c r="F804" s="33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2.75" customHeight="1">
      <c r="A805" s="106"/>
      <c r="B805" s="107"/>
      <c r="C805" s="108"/>
      <c r="D805" s="109"/>
      <c r="E805" s="110"/>
      <c r="F805" s="33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2.75" customHeight="1">
      <c r="A806" s="106"/>
      <c r="B806" s="107"/>
      <c r="C806" s="108"/>
      <c r="D806" s="109"/>
      <c r="E806" s="110"/>
      <c r="F806" s="33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2.75" customHeight="1">
      <c r="A807" s="106"/>
      <c r="B807" s="107"/>
      <c r="C807" s="108"/>
      <c r="D807" s="109"/>
      <c r="E807" s="110"/>
      <c r="F807" s="33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2.75" customHeight="1">
      <c r="A808" s="106"/>
      <c r="B808" s="107"/>
      <c r="C808" s="108"/>
      <c r="D808" s="109"/>
      <c r="E808" s="110"/>
      <c r="F808" s="33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2.75" customHeight="1">
      <c r="A809" s="106"/>
      <c r="B809" s="107"/>
      <c r="C809" s="108"/>
      <c r="D809" s="109"/>
      <c r="E809" s="110"/>
      <c r="F809" s="33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2.75" customHeight="1">
      <c r="A810" s="106"/>
      <c r="B810" s="107"/>
      <c r="C810" s="108"/>
      <c r="D810" s="109"/>
      <c r="E810" s="110"/>
      <c r="F810" s="33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2.75" customHeight="1">
      <c r="A811" s="106"/>
      <c r="B811" s="107"/>
      <c r="C811" s="108"/>
      <c r="D811" s="109"/>
      <c r="E811" s="110"/>
      <c r="F811" s="33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2.75" customHeight="1">
      <c r="A812" s="106"/>
      <c r="B812" s="107"/>
      <c r="C812" s="108"/>
      <c r="D812" s="109"/>
      <c r="E812" s="110"/>
      <c r="F812" s="33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2.75" customHeight="1">
      <c r="A813" s="106"/>
      <c r="B813" s="107"/>
      <c r="C813" s="108"/>
      <c r="D813" s="109"/>
      <c r="E813" s="110"/>
      <c r="F813" s="33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2.75" customHeight="1">
      <c r="A814" s="106"/>
      <c r="B814" s="107"/>
      <c r="C814" s="108"/>
      <c r="D814" s="109"/>
      <c r="E814" s="110"/>
      <c r="F814" s="33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2.75" customHeight="1">
      <c r="A815" s="106"/>
      <c r="B815" s="107"/>
      <c r="C815" s="108"/>
      <c r="D815" s="109"/>
      <c r="E815" s="110"/>
      <c r="F815" s="33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2.75" customHeight="1">
      <c r="A816" s="106"/>
      <c r="B816" s="107"/>
      <c r="C816" s="108"/>
      <c r="D816" s="109"/>
      <c r="E816" s="110"/>
      <c r="F816" s="33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2.75" customHeight="1">
      <c r="A817" s="106"/>
      <c r="B817" s="107"/>
      <c r="C817" s="108"/>
      <c r="D817" s="109"/>
      <c r="E817" s="110"/>
      <c r="F817" s="33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2.75" customHeight="1">
      <c r="A818" s="106"/>
      <c r="B818" s="107"/>
      <c r="C818" s="108"/>
      <c r="D818" s="109"/>
      <c r="E818" s="110"/>
      <c r="F818" s="33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2.75" customHeight="1">
      <c r="A819" s="106"/>
      <c r="B819" s="107"/>
      <c r="C819" s="108"/>
      <c r="D819" s="109"/>
      <c r="E819" s="110"/>
      <c r="F819" s="33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2.75" customHeight="1">
      <c r="A820" s="106"/>
      <c r="B820" s="107"/>
      <c r="C820" s="108"/>
      <c r="D820" s="109"/>
      <c r="E820" s="110"/>
      <c r="F820" s="33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2.75" customHeight="1">
      <c r="A821" s="106"/>
      <c r="B821" s="107"/>
      <c r="C821" s="108"/>
      <c r="D821" s="109"/>
      <c r="E821" s="110"/>
      <c r="F821" s="33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2.75" customHeight="1">
      <c r="A822" s="106"/>
      <c r="B822" s="107"/>
      <c r="C822" s="108"/>
      <c r="D822" s="109"/>
      <c r="E822" s="110"/>
      <c r="F822" s="33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2.75" customHeight="1">
      <c r="A823" s="106"/>
      <c r="B823" s="107"/>
      <c r="C823" s="108"/>
      <c r="D823" s="109"/>
      <c r="E823" s="110"/>
      <c r="F823" s="33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2.75" customHeight="1">
      <c r="A824" s="106"/>
      <c r="B824" s="107"/>
      <c r="C824" s="108"/>
      <c r="D824" s="109"/>
      <c r="E824" s="110"/>
      <c r="F824" s="33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2.75" customHeight="1">
      <c r="A825" s="106"/>
      <c r="B825" s="107"/>
      <c r="C825" s="108"/>
      <c r="D825" s="109"/>
      <c r="E825" s="110"/>
      <c r="F825" s="33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2.75" customHeight="1">
      <c r="A826" s="106"/>
      <c r="B826" s="107"/>
      <c r="C826" s="108"/>
      <c r="D826" s="109"/>
      <c r="E826" s="110"/>
      <c r="F826" s="33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2.75" customHeight="1">
      <c r="A827" s="106"/>
      <c r="B827" s="107"/>
      <c r="C827" s="108"/>
      <c r="D827" s="109"/>
      <c r="E827" s="110"/>
      <c r="F827" s="33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2.75" customHeight="1">
      <c r="A828" s="106"/>
      <c r="B828" s="107"/>
      <c r="C828" s="108"/>
      <c r="D828" s="109"/>
      <c r="E828" s="110"/>
      <c r="F828" s="33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2.75" customHeight="1">
      <c r="A829" s="106"/>
      <c r="B829" s="107"/>
      <c r="C829" s="108"/>
      <c r="D829" s="109"/>
      <c r="E829" s="110"/>
      <c r="F829" s="33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2.75" customHeight="1">
      <c r="A830" s="106"/>
      <c r="B830" s="107"/>
      <c r="C830" s="108"/>
      <c r="D830" s="109"/>
      <c r="E830" s="110"/>
      <c r="F830" s="33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2.75" customHeight="1">
      <c r="A831" s="106"/>
      <c r="B831" s="107"/>
      <c r="C831" s="108"/>
      <c r="D831" s="109"/>
      <c r="E831" s="110"/>
      <c r="F831" s="33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2.75" customHeight="1">
      <c r="A832" s="106"/>
      <c r="B832" s="107"/>
      <c r="C832" s="108"/>
      <c r="D832" s="109"/>
      <c r="E832" s="110"/>
      <c r="F832" s="33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2.75" customHeight="1">
      <c r="A833" s="106"/>
      <c r="B833" s="107"/>
      <c r="C833" s="108"/>
      <c r="D833" s="109"/>
      <c r="E833" s="110"/>
      <c r="F833" s="33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2.75" customHeight="1">
      <c r="A834" s="106"/>
      <c r="B834" s="107"/>
      <c r="C834" s="108"/>
      <c r="D834" s="109"/>
      <c r="E834" s="110"/>
      <c r="F834" s="33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2.75" customHeight="1">
      <c r="A835" s="106"/>
      <c r="B835" s="107"/>
      <c r="C835" s="108"/>
      <c r="D835" s="109"/>
      <c r="E835" s="110"/>
      <c r="F835" s="33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2.75" customHeight="1">
      <c r="A836" s="106"/>
      <c r="B836" s="107"/>
      <c r="C836" s="108"/>
      <c r="D836" s="109"/>
      <c r="E836" s="110"/>
      <c r="F836" s="33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2.75" customHeight="1">
      <c r="A837" s="106"/>
      <c r="B837" s="107"/>
      <c r="C837" s="108"/>
      <c r="D837" s="109"/>
      <c r="E837" s="110"/>
      <c r="F837" s="33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2.75" customHeight="1">
      <c r="A838" s="106"/>
      <c r="B838" s="107"/>
      <c r="C838" s="108"/>
      <c r="D838" s="109"/>
      <c r="E838" s="110"/>
      <c r="F838" s="33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2.75" customHeight="1">
      <c r="A839" s="106"/>
      <c r="B839" s="107"/>
      <c r="C839" s="108"/>
      <c r="D839" s="109"/>
      <c r="E839" s="110"/>
      <c r="F839" s="33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2.75" customHeight="1">
      <c r="A840" s="106"/>
      <c r="B840" s="107"/>
      <c r="C840" s="108"/>
      <c r="D840" s="109"/>
      <c r="E840" s="110"/>
      <c r="F840" s="33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2.75" customHeight="1">
      <c r="A841" s="106"/>
      <c r="B841" s="107"/>
      <c r="C841" s="108"/>
      <c r="D841" s="109"/>
      <c r="E841" s="110"/>
      <c r="F841" s="33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2.75" customHeight="1">
      <c r="A842" s="106"/>
      <c r="B842" s="107"/>
      <c r="C842" s="108"/>
      <c r="D842" s="109"/>
      <c r="E842" s="110"/>
      <c r="F842" s="33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2.75" customHeight="1">
      <c r="A843" s="106"/>
      <c r="B843" s="107"/>
      <c r="C843" s="108"/>
      <c r="D843" s="109"/>
      <c r="E843" s="110"/>
      <c r="F843" s="33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2.75" customHeight="1">
      <c r="A844" s="106"/>
      <c r="B844" s="107"/>
      <c r="C844" s="108"/>
      <c r="D844" s="109"/>
      <c r="E844" s="110"/>
      <c r="F844" s="33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2.75" customHeight="1">
      <c r="A845" s="106"/>
      <c r="B845" s="107"/>
      <c r="C845" s="108"/>
      <c r="D845" s="109"/>
      <c r="E845" s="110"/>
      <c r="F845" s="33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2.75" customHeight="1">
      <c r="A846" s="106"/>
      <c r="B846" s="107"/>
      <c r="C846" s="108"/>
      <c r="D846" s="109"/>
      <c r="E846" s="110"/>
      <c r="F846" s="33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2.75" customHeight="1">
      <c r="A847" s="106"/>
      <c r="B847" s="107"/>
      <c r="C847" s="108"/>
      <c r="D847" s="109"/>
      <c r="E847" s="110"/>
      <c r="F847" s="33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2.75" customHeight="1">
      <c r="A848" s="106"/>
      <c r="B848" s="107"/>
      <c r="C848" s="108"/>
      <c r="D848" s="109"/>
      <c r="E848" s="110"/>
      <c r="F848" s="33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2.75" customHeight="1">
      <c r="A849" s="106"/>
      <c r="B849" s="107"/>
      <c r="C849" s="108"/>
      <c r="D849" s="109"/>
      <c r="E849" s="110"/>
      <c r="F849" s="33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2.75" customHeight="1">
      <c r="A850" s="106"/>
      <c r="B850" s="107"/>
      <c r="C850" s="108"/>
      <c r="D850" s="109"/>
      <c r="E850" s="110"/>
      <c r="F850" s="33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2.75" customHeight="1">
      <c r="A851" s="106"/>
      <c r="B851" s="107"/>
      <c r="C851" s="108"/>
      <c r="D851" s="109"/>
      <c r="E851" s="110"/>
      <c r="F851" s="33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2.75" customHeight="1">
      <c r="A852" s="106"/>
      <c r="B852" s="107"/>
      <c r="C852" s="108"/>
      <c r="D852" s="109"/>
      <c r="E852" s="110"/>
      <c r="F852" s="33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2.75" customHeight="1">
      <c r="A853" s="106"/>
      <c r="B853" s="107"/>
      <c r="C853" s="108"/>
      <c r="D853" s="109"/>
      <c r="E853" s="110"/>
      <c r="F853" s="33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2.75" customHeight="1">
      <c r="A854" s="106"/>
      <c r="B854" s="107"/>
      <c r="C854" s="108"/>
      <c r="D854" s="109"/>
      <c r="E854" s="110"/>
      <c r="F854" s="33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2.75" customHeight="1">
      <c r="A855" s="106"/>
      <c r="B855" s="107"/>
      <c r="C855" s="108"/>
      <c r="D855" s="109"/>
      <c r="E855" s="110"/>
      <c r="F855" s="33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2.75" customHeight="1">
      <c r="A856" s="106"/>
      <c r="B856" s="107"/>
      <c r="C856" s="108"/>
      <c r="D856" s="109"/>
      <c r="E856" s="110"/>
      <c r="F856" s="33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2.75" customHeight="1">
      <c r="A857" s="106"/>
      <c r="B857" s="107"/>
      <c r="C857" s="108"/>
      <c r="D857" s="109"/>
      <c r="E857" s="110"/>
      <c r="F857" s="33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2.75" customHeight="1">
      <c r="A858" s="106"/>
      <c r="B858" s="107"/>
      <c r="C858" s="108"/>
      <c r="D858" s="109"/>
      <c r="E858" s="110"/>
      <c r="F858" s="33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2.75" customHeight="1">
      <c r="A859" s="106"/>
      <c r="B859" s="107"/>
      <c r="C859" s="108"/>
      <c r="D859" s="109"/>
      <c r="E859" s="110"/>
      <c r="F859" s="33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2.75" customHeight="1">
      <c r="A860" s="106"/>
      <c r="B860" s="107"/>
      <c r="C860" s="108"/>
      <c r="D860" s="109"/>
      <c r="E860" s="110"/>
      <c r="F860" s="33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2.75" customHeight="1">
      <c r="A861" s="106"/>
      <c r="B861" s="107"/>
      <c r="C861" s="108"/>
      <c r="D861" s="109"/>
      <c r="E861" s="110"/>
      <c r="F861" s="33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2.75" customHeight="1">
      <c r="A862" s="106"/>
      <c r="B862" s="107"/>
      <c r="C862" s="108"/>
      <c r="D862" s="109"/>
      <c r="E862" s="110"/>
      <c r="F862" s="33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2.75" customHeight="1">
      <c r="A863" s="106"/>
      <c r="B863" s="107"/>
      <c r="C863" s="108"/>
      <c r="D863" s="109"/>
      <c r="E863" s="110"/>
      <c r="F863" s="33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2.75" customHeight="1">
      <c r="A864" s="106"/>
      <c r="B864" s="107"/>
      <c r="C864" s="108"/>
      <c r="D864" s="109"/>
      <c r="E864" s="110"/>
      <c r="F864" s="33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2.75" customHeight="1">
      <c r="A865" s="106"/>
      <c r="B865" s="107"/>
      <c r="C865" s="108"/>
      <c r="D865" s="109"/>
      <c r="E865" s="110"/>
      <c r="F865" s="33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2.75" customHeight="1">
      <c r="A866" s="106"/>
      <c r="B866" s="107"/>
      <c r="C866" s="108"/>
      <c r="D866" s="109"/>
      <c r="E866" s="110"/>
      <c r="F866" s="33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2.75" customHeight="1">
      <c r="A867" s="106"/>
      <c r="B867" s="107"/>
      <c r="C867" s="108"/>
      <c r="D867" s="109"/>
      <c r="E867" s="110"/>
      <c r="F867" s="33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2.75" customHeight="1">
      <c r="A868" s="106"/>
      <c r="B868" s="107"/>
      <c r="C868" s="108"/>
      <c r="D868" s="109"/>
      <c r="E868" s="110"/>
      <c r="F868" s="33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2.75" customHeight="1">
      <c r="A869" s="106"/>
      <c r="B869" s="107"/>
      <c r="C869" s="108"/>
      <c r="D869" s="109"/>
      <c r="E869" s="110"/>
      <c r="F869" s="33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2.75" customHeight="1">
      <c r="A870" s="106"/>
      <c r="B870" s="107"/>
      <c r="C870" s="108"/>
      <c r="D870" s="109"/>
      <c r="E870" s="110"/>
      <c r="F870" s="33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2.75" customHeight="1">
      <c r="A871" s="106"/>
      <c r="B871" s="107"/>
      <c r="C871" s="108"/>
      <c r="D871" s="109"/>
      <c r="E871" s="110"/>
      <c r="F871" s="33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2.75" customHeight="1">
      <c r="A872" s="106"/>
      <c r="B872" s="107"/>
      <c r="C872" s="108"/>
      <c r="D872" s="109"/>
      <c r="E872" s="110"/>
      <c r="F872" s="33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2.75" customHeight="1">
      <c r="A873" s="106"/>
      <c r="B873" s="107"/>
      <c r="C873" s="108"/>
      <c r="D873" s="109"/>
      <c r="E873" s="110"/>
      <c r="F873" s="33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2.75" customHeight="1">
      <c r="A874" s="106"/>
      <c r="B874" s="107"/>
      <c r="C874" s="108"/>
      <c r="D874" s="109"/>
      <c r="E874" s="110"/>
      <c r="F874" s="33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2.75" customHeight="1">
      <c r="A875" s="106"/>
      <c r="B875" s="107"/>
      <c r="C875" s="108"/>
      <c r="D875" s="109"/>
      <c r="E875" s="110"/>
      <c r="F875" s="33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2.75" customHeight="1">
      <c r="A876" s="106"/>
      <c r="B876" s="107"/>
      <c r="C876" s="108"/>
      <c r="D876" s="109"/>
      <c r="E876" s="110"/>
      <c r="F876" s="33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2.75" customHeight="1">
      <c r="A877" s="106"/>
      <c r="B877" s="107"/>
      <c r="C877" s="108"/>
      <c r="D877" s="109"/>
      <c r="E877" s="110"/>
      <c r="F877" s="33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2.75" customHeight="1">
      <c r="A878" s="106"/>
      <c r="B878" s="107"/>
      <c r="C878" s="108"/>
      <c r="D878" s="109"/>
      <c r="E878" s="110"/>
      <c r="F878" s="33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2.75" customHeight="1">
      <c r="A879" s="106"/>
      <c r="B879" s="107"/>
      <c r="C879" s="108"/>
      <c r="D879" s="109"/>
      <c r="E879" s="110"/>
      <c r="F879" s="33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2.75" customHeight="1">
      <c r="A880" s="106"/>
      <c r="B880" s="107"/>
      <c r="C880" s="108"/>
      <c r="D880" s="109"/>
      <c r="E880" s="110"/>
      <c r="F880" s="33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2.75" customHeight="1">
      <c r="A881" s="106"/>
      <c r="B881" s="107"/>
      <c r="C881" s="108"/>
      <c r="D881" s="109"/>
      <c r="E881" s="110"/>
      <c r="F881" s="33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2.75" customHeight="1">
      <c r="A882" s="106"/>
      <c r="B882" s="107"/>
      <c r="C882" s="108"/>
      <c r="D882" s="109"/>
      <c r="E882" s="110"/>
      <c r="F882" s="33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2.75" customHeight="1">
      <c r="A883" s="106"/>
      <c r="B883" s="107"/>
      <c r="C883" s="108"/>
      <c r="D883" s="109"/>
      <c r="E883" s="110"/>
      <c r="F883" s="33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2.75" customHeight="1">
      <c r="A884" s="106"/>
      <c r="B884" s="107"/>
      <c r="C884" s="108"/>
      <c r="D884" s="109"/>
      <c r="E884" s="110"/>
      <c r="F884" s="33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2.75" customHeight="1">
      <c r="A885" s="106"/>
      <c r="B885" s="107"/>
      <c r="C885" s="108"/>
      <c r="D885" s="109"/>
      <c r="E885" s="110"/>
      <c r="F885" s="33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2.75" customHeight="1">
      <c r="A886" s="106"/>
      <c r="B886" s="107"/>
      <c r="C886" s="108"/>
      <c r="D886" s="109"/>
      <c r="E886" s="110"/>
      <c r="F886" s="33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2.75" customHeight="1">
      <c r="A887" s="106"/>
      <c r="B887" s="107"/>
      <c r="C887" s="108"/>
      <c r="D887" s="109"/>
      <c r="E887" s="110"/>
      <c r="F887" s="33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2.75" customHeight="1">
      <c r="A888" s="106"/>
      <c r="B888" s="107"/>
      <c r="C888" s="108"/>
      <c r="D888" s="109"/>
      <c r="E888" s="110"/>
      <c r="F888" s="33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2.75" customHeight="1">
      <c r="A889" s="106"/>
      <c r="B889" s="107"/>
      <c r="C889" s="108"/>
      <c r="D889" s="109"/>
      <c r="E889" s="110"/>
      <c r="F889" s="33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2.75" customHeight="1">
      <c r="A890" s="106"/>
      <c r="B890" s="107"/>
      <c r="C890" s="108"/>
      <c r="D890" s="109"/>
      <c r="E890" s="110"/>
      <c r="F890" s="33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2.75" customHeight="1">
      <c r="A891" s="106"/>
      <c r="B891" s="107"/>
      <c r="C891" s="108"/>
      <c r="D891" s="109"/>
      <c r="E891" s="110"/>
      <c r="F891" s="33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2.75" customHeight="1">
      <c r="A892" s="106"/>
      <c r="B892" s="107"/>
      <c r="C892" s="108"/>
      <c r="D892" s="109"/>
      <c r="E892" s="110"/>
      <c r="F892" s="33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2.75" customHeight="1">
      <c r="A893" s="106"/>
      <c r="B893" s="107"/>
      <c r="C893" s="108"/>
      <c r="D893" s="109"/>
      <c r="E893" s="110"/>
      <c r="F893" s="33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2.75" customHeight="1">
      <c r="A894" s="106"/>
      <c r="B894" s="107"/>
      <c r="C894" s="108"/>
      <c r="D894" s="109"/>
      <c r="E894" s="110"/>
      <c r="F894" s="33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2.75" customHeight="1">
      <c r="A895" s="106"/>
      <c r="B895" s="107"/>
      <c r="C895" s="108"/>
      <c r="D895" s="109"/>
      <c r="E895" s="110"/>
      <c r="F895" s="33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2.75" customHeight="1">
      <c r="A896" s="106"/>
      <c r="B896" s="107"/>
      <c r="C896" s="108"/>
      <c r="D896" s="109"/>
      <c r="E896" s="110"/>
      <c r="F896" s="33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2.75" customHeight="1">
      <c r="A897" s="106"/>
      <c r="B897" s="107"/>
      <c r="C897" s="108"/>
      <c r="D897" s="109"/>
      <c r="E897" s="110"/>
      <c r="F897" s="33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2.75" customHeight="1">
      <c r="A898" s="106"/>
      <c r="B898" s="107"/>
      <c r="C898" s="108"/>
      <c r="D898" s="109"/>
      <c r="E898" s="110"/>
      <c r="F898" s="33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2.75" customHeight="1">
      <c r="A899" s="106"/>
      <c r="B899" s="107"/>
      <c r="C899" s="108"/>
      <c r="D899" s="109"/>
      <c r="E899" s="110"/>
      <c r="F899" s="33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2.75" customHeight="1">
      <c r="A900" s="106"/>
      <c r="B900" s="107"/>
      <c r="C900" s="108"/>
      <c r="D900" s="109"/>
      <c r="E900" s="110"/>
      <c r="F900" s="33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2.75" customHeight="1">
      <c r="A901" s="106"/>
      <c r="B901" s="107"/>
      <c r="C901" s="108"/>
      <c r="D901" s="109"/>
      <c r="E901" s="110"/>
      <c r="F901" s="33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2.75" customHeight="1">
      <c r="A902" s="106"/>
      <c r="B902" s="107"/>
      <c r="C902" s="108"/>
      <c r="D902" s="109"/>
      <c r="E902" s="110"/>
      <c r="F902" s="33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2.75" customHeight="1">
      <c r="A903" s="106"/>
      <c r="B903" s="107"/>
      <c r="C903" s="108"/>
      <c r="D903" s="109"/>
      <c r="E903" s="110"/>
      <c r="F903" s="33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2.75" customHeight="1">
      <c r="A904" s="106"/>
      <c r="B904" s="107"/>
      <c r="C904" s="108"/>
      <c r="D904" s="109"/>
      <c r="E904" s="110"/>
      <c r="F904" s="33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2.75" customHeight="1">
      <c r="A905" s="106"/>
      <c r="B905" s="107"/>
      <c r="C905" s="108"/>
      <c r="D905" s="109"/>
      <c r="E905" s="110"/>
      <c r="F905" s="33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2.75" customHeight="1">
      <c r="A906" s="106"/>
      <c r="B906" s="107"/>
      <c r="C906" s="108"/>
      <c r="D906" s="109"/>
      <c r="E906" s="110"/>
      <c r="F906" s="33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2.75" customHeight="1">
      <c r="A907" s="106"/>
      <c r="B907" s="107"/>
      <c r="C907" s="108"/>
      <c r="D907" s="109"/>
      <c r="E907" s="110"/>
      <c r="F907" s="33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2.75" customHeight="1">
      <c r="A908" s="106"/>
      <c r="B908" s="107"/>
      <c r="C908" s="108"/>
      <c r="D908" s="109"/>
      <c r="E908" s="110"/>
      <c r="F908" s="33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2.75" customHeight="1">
      <c r="A909" s="106"/>
      <c r="B909" s="107"/>
      <c r="C909" s="108"/>
      <c r="D909" s="109"/>
      <c r="E909" s="110"/>
      <c r="F909" s="33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2.75" customHeight="1">
      <c r="A910" s="106"/>
      <c r="B910" s="107"/>
      <c r="C910" s="108"/>
      <c r="D910" s="109"/>
      <c r="E910" s="110"/>
      <c r="F910" s="33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2.75" customHeight="1">
      <c r="A911" s="106"/>
      <c r="B911" s="107"/>
      <c r="C911" s="108"/>
      <c r="D911" s="109"/>
      <c r="E911" s="110"/>
      <c r="F911" s="33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2.75" customHeight="1">
      <c r="A912" s="106"/>
      <c r="B912" s="107"/>
      <c r="C912" s="108"/>
      <c r="D912" s="109"/>
      <c r="E912" s="110"/>
      <c r="F912" s="33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2.75" customHeight="1">
      <c r="A913" s="106"/>
      <c r="B913" s="107"/>
      <c r="C913" s="108"/>
      <c r="D913" s="109"/>
      <c r="E913" s="110"/>
      <c r="F913" s="33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2.75" customHeight="1">
      <c r="A914" s="106"/>
      <c r="B914" s="107"/>
      <c r="C914" s="108"/>
      <c r="D914" s="109"/>
      <c r="E914" s="110"/>
      <c r="F914" s="33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2.75" customHeight="1">
      <c r="A915" s="106"/>
      <c r="B915" s="107"/>
      <c r="C915" s="108"/>
      <c r="D915" s="109"/>
      <c r="E915" s="110"/>
      <c r="F915" s="33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2.75" customHeight="1">
      <c r="A916" s="106"/>
      <c r="B916" s="107"/>
      <c r="C916" s="108"/>
      <c r="D916" s="109"/>
      <c r="E916" s="110"/>
      <c r="F916" s="33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2.75" customHeight="1">
      <c r="A917" s="106"/>
      <c r="B917" s="107"/>
      <c r="C917" s="108"/>
      <c r="D917" s="109"/>
      <c r="E917" s="110"/>
      <c r="F917" s="33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2.75" customHeight="1">
      <c r="A918" s="106"/>
      <c r="B918" s="107"/>
      <c r="C918" s="108"/>
      <c r="D918" s="109"/>
      <c r="E918" s="110"/>
      <c r="F918" s="33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2.75" customHeight="1">
      <c r="A919" s="106"/>
      <c r="B919" s="107"/>
      <c r="C919" s="108"/>
      <c r="D919" s="109"/>
      <c r="E919" s="110"/>
      <c r="F919" s="33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2.75" customHeight="1">
      <c r="A920" s="106"/>
      <c r="B920" s="107"/>
      <c r="C920" s="108"/>
      <c r="D920" s="109"/>
      <c r="E920" s="110"/>
      <c r="F920" s="33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2.75" customHeight="1">
      <c r="A921" s="106"/>
      <c r="B921" s="107"/>
      <c r="C921" s="108"/>
      <c r="D921" s="109"/>
      <c r="E921" s="110"/>
      <c r="F921" s="33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2.75" customHeight="1">
      <c r="A922" s="106"/>
      <c r="B922" s="107"/>
      <c r="C922" s="108"/>
      <c r="D922" s="109"/>
      <c r="E922" s="110"/>
      <c r="F922" s="33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2.75" customHeight="1">
      <c r="A923" s="106"/>
      <c r="B923" s="107"/>
      <c r="C923" s="108"/>
      <c r="D923" s="109"/>
      <c r="E923" s="110"/>
      <c r="F923" s="33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2.75" customHeight="1">
      <c r="A924" s="106"/>
      <c r="B924" s="107"/>
      <c r="C924" s="108"/>
      <c r="D924" s="109"/>
      <c r="E924" s="110"/>
      <c r="F924" s="33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2.75" customHeight="1">
      <c r="A925" s="106"/>
      <c r="B925" s="107"/>
      <c r="C925" s="108"/>
      <c r="D925" s="109"/>
      <c r="E925" s="110"/>
      <c r="F925" s="33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2.75" customHeight="1">
      <c r="A926" s="106"/>
      <c r="B926" s="107"/>
      <c r="C926" s="108"/>
      <c r="D926" s="109"/>
      <c r="E926" s="110"/>
      <c r="F926" s="33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2.75" customHeight="1">
      <c r="A927" s="106"/>
      <c r="B927" s="107"/>
      <c r="C927" s="108"/>
      <c r="D927" s="109"/>
      <c r="E927" s="110"/>
      <c r="F927" s="33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2.75" customHeight="1">
      <c r="A928" s="106"/>
      <c r="B928" s="107"/>
      <c r="C928" s="108"/>
      <c r="D928" s="109"/>
      <c r="E928" s="110"/>
      <c r="F928" s="33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2.75" customHeight="1">
      <c r="A929" s="106"/>
      <c r="B929" s="107"/>
      <c r="C929" s="108"/>
      <c r="D929" s="109"/>
      <c r="E929" s="110"/>
      <c r="F929" s="33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2.75" customHeight="1">
      <c r="A930" s="106"/>
      <c r="B930" s="107"/>
      <c r="C930" s="108"/>
      <c r="D930" s="109"/>
      <c r="E930" s="110"/>
      <c r="F930" s="33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2.75" customHeight="1">
      <c r="A931" s="106"/>
      <c r="B931" s="107"/>
      <c r="C931" s="108"/>
      <c r="D931" s="109"/>
      <c r="E931" s="110"/>
      <c r="F931" s="33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2.75" customHeight="1">
      <c r="A932" s="106"/>
      <c r="B932" s="107"/>
      <c r="C932" s="108"/>
      <c r="D932" s="109"/>
      <c r="E932" s="110"/>
      <c r="F932" s="33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2.75" customHeight="1">
      <c r="A933" s="106"/>
      <c r="B933" s="107"/>
      <c r="C933" s="108"/>
      <c r="D933" s="109"/>
      <c r="E933" s="110"/>
      <c r="F933" s="33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2.75" customHeight="1">
      <c r="A934" s="106"/>
      <c r="B934" s="107"/>
      <c r="C934" s="108"/>
      <c r="D934" s="109"/>
      <c r="E934" s="110"/>
      <c r="F934" s="33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2.75" customHeight="1">
      <c r="A935" s="106"/>
      <c r="B935" s="107"/>
      <c r="C935" s="108"/>
      <c r="D935" s="109"/>
      <c r="E935" s="110"/>
      <c r="F935" s="33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2.75" customHeight="1">
      <c r="A936" s="106"/>
      <c r="B936" s="107"/>
      <c r="C936" s="108"/>
      <c r="D936" s="109"/>
      <c r="E936" s="110"/>
      <c r="F936" s="33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2.75" customHeight="1">
      <c r="A937" s="106"/>
      <c r="B937" s="107"/>
      <c r="C937" s="108"/>
      <c r="D937" s="109"/>
      <c r="E937" s="110"/>
      <c r="F937" s="33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2.75" customHeight="1">
      <c r="A938" s="106"/>
      <c r="B938" s="107"/>
      <c r="C938" s="108"/>
      <c r="D938" s="109"/>
      <c r="E938" s="110"/>
      <c r="F938" s="33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2.75" customHeight="1">
      <c r="A939" s="106"/>
      <c r="B939" s="107"/>
      <c r="C939" s="108"/>
      <c r="D939" s="109"/>
      <c r="E939" s="110"/>
      <c r="F939" s="33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2.75" customHeight="1">
      <c r="A940" s="106"/>
      <c r="B940" s="107"/>
      <c r="C940" s="108"/>
      <c r="D940" s="109"/>
      <c r="E940" s="110"/>
      <c r="F940" s="33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2.75" customHeight="1">
      <c r="A941" s="106"/>
      <c r="B941" s="107"/>
      <c r="C941" s="108"/>
      <c r="D941" s="109"/>
      <c r="E941" s="110"/>
      <c r="F941" s="33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2.75" customHeight="1">
      <c r="A942" s="106"/>
      <c r="B942" s="107"/>
      <c r="C942" s="108"/>
      <c r="D942" s="109"/>
      <c r="E942" s="110"/>
      <c r="F942" s="33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2.75" customHeight="1">
      <c r="A943" s="106"/>
      <c r="B943" s="107"/>
      <c r="C943" s="108"/>
      <c r="D943" s="109"/>
      <c r="E943" s="110"/>
      <c r="F943" s="33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2.75" customHeight="1">
      <c r="A944" s="106"/>
      <c r="B944" s="107"/>
      <c r="C944" s="108"/>
      <c r="D944" s="109"/>
      <c r="E944" s="110"/>
      <c r="F944" s="33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2.75" customHeight="1">
      <c r="A945" s="106"/>
      <c r="B945" s="107"/>
      <c r="C945" s="108"/>
      <c r="D945" s="109"/>
      <c r="E945" s="110"/>
      <c r="F945" s="33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2.75" customHeight="1">
      <c r="A946" s="106"/>
      <c r="B946" s="107"/>
      <c r="C946" s="108"/>
      <c r="D946" s="109"/>
      <c r="E946" s="110"/>
      <c r="F946" s="33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2.75" customHeight="1">
      <c r="A947" s="106"/>
      <c r="B947" s="107"/>
      <c r="C947" s="108"/>
      <c r="D947" s="109"/>
      <c r="E947" s="110"/>
      <c r="F947" s="33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2.75" customHeight="1">
      <c r="A948" s="106"/>
      <c r="B948" s="107"/>
      <c r="C948" s="108"/>
      <c r="D948" s="109"/>
      <c r="E948" s="110"/>
      <c r="F948" s="33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2.75" customHeight="1">
      <c r="A949" s="106"/>
      <c r="B949" s="107"/>
      <c r="C949" s="108"/>
      <c r="D949" s="109"/>
      <c r="E949" s="110"/>
      <c r="F949" s="33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2.75" customHeight="1">
      <c r="A950" s="106"/>
      <c r="B950" s="107"/>
      <c r="C950" s="108"/>
      <c r="D950" s="109"/>
      <c r="E950" s="110"/>
      <c r="F950" s="33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2.75" customHeight="1">
      <c r="A951" s="106"/>
      <c r="B951" s="107"/>
      <c r="C951" s="108"/>
      <c r="D951" s="109"/>
      <c r="E951" s="110"/>
      <c r="F951" s="33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2.75" customHeight="1">
      <c r="A952" s="106"/>
      <c r="B952" s="107"/>
      <c r="C952" s="108"/>
      <c r="D952" s="109"/>
      <c r="E952" s="110"/>
      <c r="F952" s="33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2.75" customHeight="1">
      <c r="A953" s="106"/>
      <c r="B953" s="107"/>
      <c r="C953" s="108"/>
      <c r="D953" s="109"/>
      <c r="E953" s="110"/>
      <c r="F953" s="33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2.75" customHeight="1">
      <c r="A954" s="106"/>
      <c r="B954" s="107"/>
      <c r="C954" s="108"/>
      <c r="D954" s="109"/>
      <c r="E954" s="110"/>
      <c r="F954" s="33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2.75" customHeight="1">
      <c r="A955" s="106"/>
      <c r="B955" s="107"/>
      <c r="C955" s="108"/>
      <c r="D955" s="109"/>
      <c r="E955" s="110"/>
      <c r="F955" s="33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2.75" customHeight="1">
      <c r="A956" s="106"/>
      <c r="B956" s="107"/>
      <c r="C956" s="108"/>
      <c r="D956" s="109"/>
      <c r="E956" s="110"/>
      <c r="F956" s="33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2.75" customHeight="1">
      <c r="A957" s="106"/>
      <c r="B957" s="107"/>
      <c r="C957" s="108"/>
      <c r="D957" s="109"/>
      <c r="E957" s="110"/>
      <c r="F957" s="33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2.75" customHeight="1">
      <c r="A958" s="106"/>
      <c r="B958" s="107"/>
      <c r="C958" s="108"/>
      <c r="D958" s="109"/>
      <c r="E958" s="110"/>
      <c r="F958" s="33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2.75" customHeight="1">
      <c r="A959" s="106"/>
      <c r="B959" s="107"/>
      <c r="C959" s="108"/>
      <c r="D959" s="109"/>
      <c r="E959" s="110"/>
      <c r="F959" s="33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2.75" customHeight="1">
      <c r="A960" s="106"/>
      <c r="B960" s="107"/>
      <c r="C960" s="108"/>
      <c r="D960" s="109"/>
      <c r="E960" s="110"/>
      <c r="F960" s="33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2.75" customHeight="1">
      <c r="A961" s="106"/>
      <c r="B961" s="107"/>
      <c r="C961" s="108"/>
      <c r="D961" s="109"/>
      <c r="E961" s="110"/>
      <c r="F961" s="33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2.75" customHeight="1">
      <c r="A962" s="106"/>
      <c r="B962" s="107"/>
      <c r="C962" s="108"/>
      <c r="D962" s="109"/>
      <c r="E962" s="110"/>
      <c r="F962" s="33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2.75" customHeight="1">
      <c r="A963" s="106"/>
      <c r="B963" s="107"/>
      <c r="C963" s="108"/>
      <c r="D963" s="109"/>
      <c r="E963" s="110"/>
      <c r="F963" s="33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2.75" customHeight="1">
      <c r="A964" s="106"/>
      <c r="B964" s="107"/>
      <c r="C964" s="108"/>
      <c r="D964" s="109"/>
      <c r="E964" s="110"/>
      <c r="F964" s="33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2.75" customHeight="1">
      <c r="A965" s="106"/>
      <c r="B965" s="107"/>
      <c r="C965" s="108"/>
      <c r="D965" s="109"/>
      <c r="E965" s="110"/>
      <c r="F965" s="33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2.75" customHeight="1">
      <c r="A966" s="106"/>
      <c r="B966" s="107"/>
      <c r="C966" s="108"/>
      <c r="D966" s="109"/>
      <c r="E966" s="110"/>
      <c r="F966" s="33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2.75" customHeight="1">
      <c r="A967" s="106"/>
      <c r="B967" s="107"/>
      <c r="C967" s="108"/>
      <c r="D967" s="109"/>
      <c r="E967" s="110"/>
      <c r="F967" s="33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2.75" customHeight="1">
      <c r="A968" s="106"/>
      <c r="B968" s="107"/>
      <c r="C968" s="108"/>
      <c r="D968" s="109"/>
      <c r="E968" s="110"/>
      <c r="F968" s="33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2.75" customHeight="1">
      <c r="A969" s="106"/>
      <c r="B969" s="107"/>
      <c r="C969" s="108"/>
      <c r="D969" s="109"/>
      <c r="E969" s="110"/>
      <c r="F969" s="33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2.75" customHeight="1">
      <c r="A970" s="106"/>
      <c r="B970" s="107"/>
      <c r="C970" s="108"/>
      <c r="D970" s="109"/>
      <c r="E970" s="110"/>
      <c r="F970" s="33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2.75" customHeight="1">
      <c r="A971" s="106"/>
      <c r="B971" s="107"/>
      <c r="C971" s="108"/>
      <c r="D971" s="109"/>
      <c r="E971" s="110"/>
      <c r="F971" s="33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2.75" customHeight="1">
      <c r="A972" s="106"/>
      <c r="B972" s="107"/>
      <c r="C972" s="108"/>
      <c r="D972" s="109"/>
      <c r="E972" s="110"/>
      <c r="F972" s="33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2.75" customHeight="1">
      <c r="A973" s="106"/>
      <c r="B973" s="107"/>
      <c r="C973" s="108"/>
      <c r="D973" s="109"/>
      <c r="E973" s="110"/>
      <c r="F973" s="33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2.75" customHeight="1">
      <c r="A974" s="106"/>
      <c r="B974" s="107"/>
      <c r="C974" s="108"/>
      <c r="D974" s="109"/>
      <c r="E974" s="110"/>
      <c r="F974" s="33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2.75" customHeight="1">
      <c r="A975" s="106"/>
      <c r="B975" s="107"/>
      <c r="C975" s="108"/>
      <c r="D975" s="109"/>
      <c r="E975" s="110"/>
      <c r="F975" s="33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2.75" customHeight="1">
      <c r="A976" s="106"/>
      <c r="B976" s="107"/>
      <c r="C976" s="108"/>
      <c r="D976" s="109"/>
      <c r="E976" s="110"/>
      <c r="F976" s="33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2.75" customHeight="1">
      <c r="A977" s="106"/>
      <c r="B977" s="107"/>
      <c r="C977" s="108"/>
      <c r="D977" s="109"/>
      <c r="E977" s="110"/>
      <c r="F977" s="33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2.75" customHeight="1">
      <c r="A978" s="106"/>
      <c r="B978" s="107"/>
      <c r="C978" s="108"/>
      <c r="D978" s="109"/>
      <c r="E978" s="110"/>
      <c r="F978" s="33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2.75" customHeight="1">
      <c r="A979" s="106"/>
      <c r="B979" s="107"/>
      <c r="C979" s="108"/>
      <c r="D979" s="109"/>
      <c r="E979" s="110"/>
      <c r="F979" s="33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2.75" customHeight="1">
      <c r="A980" s="106"/>
      <c r="B980" s="107"/>
      <c r="C980" s="108"/>
      <c r="D980" s="109"/>
      <c r="E980" s="110"/>
      <c r="F980" s="33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2.75" customHeight="1">
      <c r="A981" s="106"/>
      <c r="B981" s="107"/>
      <c r="C981" s="108"/>
      <c r="D981" s="109"/>
      <c r="E981" s="110"/>
      <c r="F981" s="33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2.75" customHeight="1">
      <c r="A982" s="106"/>
      <c r="B982" s="107"/>
      <c r="C982" s="108"/>
      <c r="D982" s="109"/>
      <c r="E982" s="110"/>
      <c r="F982" s="33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2.75" customHeight="1">
      <c r="A983" s="106"/>
      <c r="B983" s="107"/>
      <c r="C983" s="108"/>
      <c r="D983" s="109"/>
      <c r="E983" s="110"/>
      <c r="F983" s="33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2.75" customHeight="1">
      <c r="A984" s="106"/>
      <c r="B984" s="107"/>
      <c r="C984" s="108"/>
      <c r="D984" s="109"/>
      <c r="E984" s="110"/>
      <c r="F984" s="33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2.75" customHeight="1">
      <c r="A985" s="106"/>
      <c r="B985" s="107"/>
      <c r="C985" s="108"/>
      <c r="D985" s="109"/>
      <c r="E985" s="110"/>
      <c r="F985" s="33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2.75" customHeight="1">
      <c r="A986" s="106"/>
      <c r="B986" s="107"/>
      <c r="C986" s="108"/>
      <c r="D986" s="109"/>
      <c r="E986" s="110"/>
      <c r="F986" s="33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2.75" customHeight="1">
      <c r="A987" s="106"/>
      <c r="B987" s="107"/>
      <c r="C987" s="108"/>
      <c r="D987" s="109"/>
      <c r="E987" s="110"/>
      <c r="F987" s="33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2.75" customHeight="1">
      <c r="A988" s="106"/>
      <c r="B988" s="107"/>
      <c r="C988" s="108"/>
      <c r="D988" s="109"/>
      <c r="E988" s="110"/>
      <c r="F988" s="33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2.75" customHeight="1">
      <c r="A989" s="106"/>
      <c r="B989" s="107"/>
      <c r="C989" s="108"/>
      <c r="D989" s="109"/>
      <c r="E989" s="110"/>
      <c r="F989" s="33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2.75" customHeight="1">
      <c r="A990" s="106"/>
      <c r="B990" s="107"/>
      <c r="C990" s="108"/>
      <c r="D990" s="109"/>
      <c r="E990" s="110"/>
      <c r="F990" s="33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2.75" customHeight="1">
      <c r="A991" s="106"/>
      <c r="B991" s="107"/>
      <c r="C991" s="108"/>
      <c r="D991" s="109"/>
      <c r="E991" s="110"/>
      <c r="F991" s="33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2.75" customHeight="1">
      <c r="A992" s="106"/>
      <c r="B992" s="107"/>
      <c r="C992" s="108"/>
      <c r="D992" s="109"/>
      <c r="E992" s="110"/>
      <c r="F992" s="33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2.75" customHeight="1">
      <c r="A993" s="106"/>
      <c r="B993" s="107"/>
      <c r="C993" s="108"/>
      <c r="D993" s="109"/>
      <c r="E993" s="110"/>
      <c r="F993" s="33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2.75" customHeight="1">
      <c r="A994" s="106"/>
      <c r="B994" s="107"/>
      <c r="C994" s="108"/>
      <c r="D994" s="109"/>
      <c r="E994" s="110"/>
      <c r="F994" s="33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2.75" customHeight="1">
      <c r="A995" s="106"/>
      <c r="B995" s="107"/>
      <c r="C995" s="108"/>
      <c r="D995" s="109"/>
      <c r="E995" s="110"/>
      <c r="F995" s="33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2.75" customHeight="1">
      <c r="A996" s="106"/>
      <c r="B996" s="107"/>
      <c r="C996" s="108"/>
      <c r="D996" s="109"/>
      <c r="E996" s="110"/>
      <c r="F996" s="33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2.75" customHeight="1">
      <c r="A997" s="106"/>
      <c r="B997" s="107"/>
      <c r="C997" s="108"/>
      <c r="D997" s="109"/>
      <c r="E997" s="110"/>
      <c r="F997" s="33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2.75" customHeight="1">
      <c r="A998" s="106"/>
      <c r="B998" s="107"/>
      <c r="C998" s="108"/>
      <c r="D998" s="109"/>
      <c r="E998" s="110"/>
      <c r="F998" s="33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2.75" customHeight="1">
      <c r="A999" s="106"/>
      <c r="B999" s="107"/>
      <c r="C999" s="108"/>
      <c r="D999" s="109"/>
      <c r="E999" s="110"/>
      <c r="F999" s="33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2.75" customHeight="1">
      <c r="A1000" s="106"/>
      <c r="B1000" s="107"/>
      <c r="C1000" s="108"/>
      <c r="D1000" s="109"/>
      <c r="E1000" s="110"/>
      <c r="F1000" s="33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  <row r="1001" ht="12.75" customHeight="1">
      <c r="A1001" s="106"/>
      <c r="B1001" s="107"/>
      <c r="C1001" s="108"/>
      <c r="D1001" s="109"/>
      <c r="E1001" s="110"/>
      <c r="F1001" s="33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</row>
    <row r="1002" ht="12.75" customHeight="1">
      <c r="A1002" s="106"/>
      <c r="B1002" s="107"/>
      <c r="C1002" s="108"/>
      <c r="D1002" s="109"/>
      <c r="E1002" s="110"/>
      <c r="F1002" s="33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</row>
    <row r="1003" ht="12.75" customHeight="1">
      <c r="A1003" s="106"/>
      <c r="B1003" s="107"/>
      <c r="C1003" s="108"/>
      <c r="D1003" s="109"/>
      <c r="E1003" s="110"/>
      <c r="F1003" s="33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27.43"/>
    <col customWidth="1" min="3" max="6" width="9.14"/>
    <col customWidth="1" min="7" max="26" width="8.71"/>
  </cols>
  <sheetData>
    <row r="1">
      <c r="A1" s="9" t="s">
        <v>1018</v>
      </c>
      <c r="B1" s="9" t="s">
        <v>736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</row>
    <row r="2">
      <c r="A2" s="49" t="s">
        <v>941</v>
      </c>
      <c r="B2" s="121" t="s">
        <v>1019</v>
      </c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>
      <c r="A3" s="49" t="s">
        <v>80</v>
      </c>
      <c r="B3" s="121" t="s">
        <v>106</v>
      </c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>
      <c r="A4" s="49" t="s">
        <v>1021</v>
      </c>
      <c r="B4" s="121" t="s">
        <v>1022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>
      <c r="A5" s="49" t="s">
        <v>1023</v>
      </c>
      <c r="B5" s="121" t="s">
        <v>1023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>
      <c r="A6" s="49" t="s">
        <v>1024</v>
      </c>
      <c r="B6" s="121" t="s">
        <v>1025</v>
      </c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>
      <c r="A7" s="49" t="s">
        <v>1026</v>
      </c>
      <c r="B7" s="121" t="s">
        <v>1027</v>
      </c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>
      <c r="A8" s="49" t="s">
        <v>1028</v>
      </c>
      <c r="B8" s="121" t="s">
        <v>1029</v>
      </c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>
      <c r="A9" s="49"/>
      <c r="B9" s="121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>
      <c r="A10" s="49"/>
      <c r="B10" s="121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>
      <c r="A11" s="49"/>
      <c r="B11" s="121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>
      <c r="A12" s="49"/>
      <c r="B12" s="121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>
      <c r="A13" s="49"/>
      <c r="B13" s="121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>
      <c r="A14" s="49"/>
      <c r="B14" s="121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>
      <c r="A15" s="49"/>
      <c r="B15" s="121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>
      <c r="A16" s="49"/>
      <c r="B16" s="121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>
      <c r="A17" s="49"/>
      <c r="B17" s="121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</row>
    <row r="18">
      <c r="A18" s="49"/>
      <c r="B18" s="121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</row>
    <row r="19">
      <c r="A19" s="49"/>
      <c r="B19" s="121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</row>
    <row r="20">
      <c r="A20" s="49"/>
      <c r="B20" s="121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 ht="15.75" customHeight="1">
      <c r="A21" s="49"/>
      <c r="B21" s="121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ht="15.75" customHeight="1">
      <c r="A22" s="49"/>
      <c r="B22" s="121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ht="15.75" customHeight="1">
      <c r="A23" s="49"/>
      <c r="B23" s="121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ht="15.75" customHeight="1">
      <c r="A24" s="49"/>
      <c r="B24" s="121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ht="15.75" customHeight="1">
      <c r="A25" s="49"/>
      <c r="B25" s="121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ht="15.75" customHeight="1">
      <c r="A26" s="49"/>
      <c r="B26" s="121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ht="15.75" customHeight="1">
      <c r="A27" s="49"/>
      <c r="B27" s="121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ht="15.75" customHeight="1">
      <c r="A28" s="49"/>
      <c r="B28" s="121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ht="15.75" customHeight="1">
      <c r="A29" s="49"/>
      <c r="B29" s="121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ht="15.75" customHeight="1">
      <c r="A30" s="49"/>
      <c r="B30" s="121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ht="15.75" customHeight="1">
      <c r="A31" s="49"/>
      <c r="B31" s="121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ht="15.75" customHeight="1">
      <c r="A32" s="49"/>
      <c r="B32" s="121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ht="15.75" customHeight="1">
      <c r="A33" s="49"/>
      <c r="B33" s="121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ht="15.75" customHeight="1">
      <c r="A34" s="49"/>
      <c r="B34" s="121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ht="15.75" customHeight="1">
      <c r="A35" s="49"/>
      <c r="B35" s="121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ht="15.75" customHeight="1">
      <c r="A36" s="49"/>
      <c r="B36" s="121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ht="15.75" customHeight="1">
      <c r="A37" s="49"/>
      <c r="B37" s="121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ht="15.75" customHeight="1">
      <c r="A38" s="49"/>
      <c r="B38" s="121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ht="15.75" customHeight="1">
      <c r="A39" s="49"/>
      <c r="B39" s="121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ht="15.75" customHeight="1">
      <c r="A40" s="49"/>
      <c r="B40" s="121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ht="15.75" customHeight="1">
      <c r="A41" s="49"/>
      <c r="B41" s="121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ht="15.75" customHeight="1">
      <c r="A42" s="49"/>
      <c r="B42" s="121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ht="15.75" customHeight="1">
      <c r="A43" s="49"/>
      <c r="B43" s="121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ht="15.75" customHeight="1">
      <c r="A44" s="49"/>
      <c r="B44" s="121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ht="15.75" customHeight="1">
      <c r="A45" s="49"/>
      <c r="B45" s="121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ht="15.75" customHeight="1">
      <c r="A46" s="49"/>
      <c r="B46" s="121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ht="15.75" customHeight="1">
      <c r="A47" s="49"/>
      <c r="B47" s="121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ht="15.75" customHeight="1">
      <c r="A48" s="49"/>
      <c r="B48" s="121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ht="15.75" customHeight="1">
      <c r="A49" s="49"/>
      <c r="B49" s="121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ht="15.75" customHeight="1">
      <c r="A50" s="49"/>
      <c r="B50" s="121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ht="15.75" customHeight="1">
      <c r="A51" s="49"/>
      <c r="B51" s="121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ht="15.75" customHeight="1">
      <c r="A52" s="49"/>
      <c r="B52" s="121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ht="15.75" customHeight="1">
      <c r="A53" s="49"/>
      <c r="B53" s="121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ht="15.75" customHeight="1">
      <c r="A54" s="49"/>
      <c r="B54" s="121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ht="15.75" customHeight="1">
      <c r="A55" s="49"/>
      <c r="B55" s="121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ht="15.75" customHeight="1">
      <c r="A56" s="49"/>
      <c r="B56" s="121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ht="15.75" customHeight="1">
      <c r="A57" s="49"/>
      <c r="B57" s="121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ht="15.75" customHeight="1">
      <c r="A58" s="49"/>
      <c r="B58" s="121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ht="15.75" customHeight="1">
      <c r="A59" s="49"/>
      <c r="B59" s="121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ht="15.75" customHeight="1">
      <c r="A60" s="49"/>
      <c r="B60" s="121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ht="15.75" customHeight="1">
      <c r="A61" s="49"/>
      <c r="B61" s="121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 ht="15.75" customHeight="1">
      <c r="A62" s="49"/>
      <c r="B62" s="121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 ht="15.75" customHeight="1">
      <c r="A63" s="49"/>
      <c r="B63" s="121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 ht="15.75" customHeight="1">
      <c r="A64" s="49"/>
      <c r="B64" s="121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 ht="15.75" customHeight="1">
      <c r="A65" s="49"/>
      <c r="B65" s="121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 ht="15.75" customHeight="1">
      <c r="A66" s="49"/>
      <c r="B66" s="121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 ht="15.75" customHeight="1">
      <c r="A67" s="49"/>
      <c r="B67" s="121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 ht="15.75" customHeight="1">
      <c r="A68" s="49"/>
      <c r="B68" s="121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 ht="15.75" customHeight="1">
      <c r="A69" s="49"/>
      <c r="B69" s="121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 ht="15.75" customHeight="1">
      <c r="A70" s="49"/>
      <c r="B70" s="121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 ht="15.75" customHeight="1">
      <c r="A71" s="49"/>
      <c r="B71" s="121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 ht="15.75" customHeight="1">
      <c r="A72" s="49"/>
      <c r="B72" s="121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 ht="15.75" customHeight="1">
      <c r="A73" s="49"/>
      <c r="B73" s="121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 ht="15.75" customHeight="1">
      <c r="A74" s="49"/>
      <c r="B74" s="121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 ht="15.75" customHeight="1">
      <c r="A75" s="49"/>
      <c r="B75" s="121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 ht="15.75" customHeight="1">
      <c r="A76" s="49"/>
      <c r="B76" s="121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 ht="15.75" customHeight="1">
      <c r="A77" s="49"/>
      <c r="B77" s="121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 ht="15.75" customHeight="1">
      <c r="A78" s="49"/>
      <c r="B78" s="121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 ht="15.75" customHeight="1">
      <c r="A79" s="49"/>
      <c r="B79" s="121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 ht="15.75" customHeight="1">
      <c r="A80" s="49"/>
      <c r="B80" s="121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 ht="15.75" customHeight="1">
      <c r="A81" s="49"/>
      <c r="B81" s="121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 ht="15.75" customHeight="1">
      <c r="A82" s="49"/>
      <c r="B82" s="121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 ht="15.75" customHeight="1">
      <c r="A83" s="49"/>
      <c r="B83" s="121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 ht="15.75" customHeight="1">
      <c r="A84" s="49"/>
      <c r="B84" s="121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 ht="15.75" customHeight="1">
      <c r="A85" s="49"/>
      <c r="B85" s="121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 ht="15.75" customHeight="1">
      <c r="A86" s="49"/>
      <c r="B86" s="121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 ht="15.75" customHeight="1">
      <c r="A87" s="49"/>
      <c r="B87" s="121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 ht="15.75" customHeight="1">
      <c r="A88" s="49"/>
      <c r="B88" s="121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 ht="15.75" customHeight="1">
      <c r="A89" s="49"/>
      <c r="B89" s="121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 ht="15.75" customHeight="1">
      <c r="A90" s="49"/>
      <c r="B90" s="121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 ht="15.75" customHeight="1">
      <c r="A91" s="49"/>
      <c r="B91" s="121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 ht="15.75" customHeight="1">
      <c r="A92" s="49"/>
      <c r="B92" s="121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 ht="15.75" customHeight="1">
      <c r="A93" s="49"/>
      <c r="B93" s="121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 ht="15.75" customHeight="1">
      <c r="A94" s="49"/>
      <c r="B94" s="121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 ht="15.75" customHeight="1">
      <c r="A95" s="49"/>
      <c r="B95" s="121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 ht="15.75" customHeight="1">
      <c r="A96" s="49"/>
      <c r="B96" s="121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 ht="15.75" customHeight="1">
      <c r="A97" s="49"/>
      <c r="B97" s="121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 ht="15.75" customHeight="1">
      <c r="A98" s="49"/>
      <c r="B98" s="121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 ht="15.75" customHeight="1">
      <c r="A99" s="49"/>
      <c r="B99" s="121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 ht="15.75" customHeight="1">
      <c r="A100" s="49"/>
      <c r="B100" s="121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</row>
    <row r="101" ht="15.75" customHeight="1">
      <c r="A101" s="49"/>
      <c r="B101" s="121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</row>
    <row r="102" ht="15.75" customHeight="1">
      <c r="A102" s="49"/>
      <c r="B102" s="121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</row>
    <row r="103" ht="15.75" customHeight="1">
      <c r="A103" s="49"/>
      <c r="B103" s="121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</row>
    <row r="104" ht="15.75" customHeight="1">
      <c r="A104" s="49"/>
      <c r="B104" s="121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</row>
    <row r="105" ht="15.75" customHeight="1">
      <c r="A105" s="49"/>
      <c r="B105" s="121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</row>
    <row r="106" ht="15.75" customHeight="1">
      <c r="A106" s="49"/>
      <c r="B106" s="121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</row>
    <row r="107" ht="15.75" customHeight="1">
      <c r="A107" s="49"/>
      <c r="B107" s="121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</row>
    <row r="108" ht="15.75" customHeight="1">
      <c r="A108" s="49"/>
      <c r="B108" s="121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</row>
    <row r="109" ht="15.75" customHeight="1">
      <c r="A109" s="49"/>
      <c r="B109" s="121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</row>
    <row r="110" ht="15.75" customHeight="1">
      <c r="A110" s="49"/>
      <c r="B110" s="121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</row>
    <row r="111" ht="15.75" customHeight="1">
      <c r="A111" s="49"/>
      <c r="B111" s="121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 ht="15.75" customHeight="1">
      <c r="A112" s="49"/>
      <c r="B112" s="121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 ht="15.75" customHeight="1">
      <c r="A113" s="49"/>
      <c r="B113" s="121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 ht="15.75" customHeight="1">
      <c r="A114" s="49"/>
      <c r="B114" s="121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 ht="15.75" customHeight="1">
      <c r="A115" s="49"/>
      <c r="B115" s="121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 ht="15.75" customHeight="1">
      <c r="A116" s="49"/>
      <c r="B116" s="121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 ht="15.75" customHeight="1">
      <c r="A117" s="49"/>
      <c r="B117" s="121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 ht="15.75" customHeight="1">
      <c r="A118" s="49"/>
      <c r="B118" s="121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 ht="15.75" customHeight="1">
      <c r="A119" s="49"/>
      <c r="B119" s="121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 ht="15.75" customHeight="1">
      <c r="A120" s="49"/>
      <c r="B120" s="121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 ht="15.75" customHeight="1">
      <c r="A121" s="49"/>
      <c r="B121" s="121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 ht="15.75" customHeight="1">
      <c r="A122" s="49"/>
      <c r="B122" s="121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 ht="15.75" customHeight="1">
      <c r="A123" s="49"/>
      <c r="B123" s="121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 ht="15.75" customHeight="1">
      <c r="A124" s="49"/>
      <c r="B124" s="121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 ht="15.75" customHeight="1">
      <c r="A125" s="49"/>
      <c r="B125" s="121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 ht="15.75" customHeight="1">
      <c r="A126" s="49"/>
      <c r="B126" s="121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 ht="15.75" customHeight="1">
      <c r="A127" s="49"/>
      <c r="B127" s="121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 ht="15.75" customHeight="1">
      <c r="A128" s="49"/>
      <c r="B128" s="121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 ht="15.75" customHeight="1">
      <c r="A129" s="49"/>
      <c r="B129" s="121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 ht="15.75" customHeight="1">
      <c r="A130" s="49"/>
      <c r="B130" s="121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</row>
    <row r="131" ht="15.75" customHeight="1">
      <c r="A131" s="49"/>
      <c r="B131" s="121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</row>
    <row r="132" ht="15.75" customHeight="1">
      <c r="A132" s="49"/>
      <c r="B132" s="121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 ht="15.75" customHeight="1">
      <c r="A133" s="49"/>
      <c r="B133" s="121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 ht="15.75" customHeight="1">
      <c r="A134" s="49"/>
      <c r="B134" s="121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 ht="15.75" customHeight="1">
      <c r="A135" s="49"/>
      <c r="B135" s="121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 ht="15.75" customHeight="1">
      <c r="A136" s="49"/>
      <c r="B136" s="121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 ht="15.75" customHeight="1">
      <c r="A137" s="49"/>
      <c r="B137" s="121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 ht="15.75" customHeight="1">
      <c r="A138" s="49"/>
      <c r="B138" s="121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 ht="15.75" customHeight="1">
      <c r="A139" s="49"/>
      <c r="B139" s="121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 ht="15.75" customHeight="1">
      <c r="A140" s="49"/>
      <c r="B140" s="121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 ht="15.75" customHeight="1">
      <c r="A141" s="49"/>
      <c r="B141" s="121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 ht="15.75" customHeight="1">
      <c r="A142" s="49"/>
      <c r="B142" s="121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 ht="15.75" customHeight="1">
      <c r="A143" s="49"/>
      <c r="B143" s="121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 ht="15.75" customHeight="1">
      <c r="A144" s="49"/>
      <c r="B144" s="121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 ht="15.75" customHeight="1">
      <c r="A145" s="49"/>
      <c r="B145" s="121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 ht="15.75" customHeight="1">
      <c r="A146" s="49"/>
      <c r="B146" s="121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 ht="15.75" customHeight="1">
      <c r="A147" s="49"/>
      <c r="B147" s="121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 ht="15.75" customHeight="1">
      <c r="A148" s="49"/>
      <c r="B148" s="121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 ht="15.75" customHeight="1">
      <c r="A149" s="49"/>
      <c r="B149" s="121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 ht="15.75" customHeight="1">
      <c r="A150" s="49"/>
      <c r="B150" s="121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 ht="15.75" customHeight="1">
      <c r="A151" s="49"/>
      <c r="B151" s="121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 ht="15.75" customHeight="1">
      <c r="A152" s="49"/>
      <c r="B152" s="121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 ht="15.75" customHeight="1">
      <c r="A153" s="49"/>
      <c r="B153" s="121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 ht="15.75" customHeight="1">
      <c r="A154" s="49"/>
      <c r="B154" s="121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 ht="15.75" customHeight="1">
      <c r="A155" s="49"/>
      <c r="B155" s="121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 ht="15.75" customHeight="1">
      <c r="A156" s="49"/>
      <c r="B156" s="121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 ht="15.75" customHeight="1">
      <c r="A157" s="49"/>
      <c r="B157" s="121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 ht="15.75" customHeight="1">
      <c r="A158" s="49"/>
      <c r="B158" s="121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 ht="15.75" customHeight="1">
      <c r="A159" s="49"/>
      <c r="B159" s="121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 ht="15.75" customHeight="1">
      <c r="A160" s="49"/>
      <c r="B160" s="121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 ht="15.75" customHeight="1">
      <c r="A161" s="49"/>
      <c r="B161" s="121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 ht="15.75" customHeight="1">
      <c r="A162" s="49"/>
      <c r="B162" s="121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 ht="15.75" customHeight="1">
      <c r="A163" s="49"/>
      <c r="B163" s="121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ht="15.75" customHeight="1">
      <c r="A164" s="49"/>
      <c r="B164" s="121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ht="15.75" customHeight="1">
      <c r="A165" s="49"/>
      <c r="B165" s="121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 ht="15.75" customHeight="1">
      <c r="A166" s="49"/>
      <c r="B166" s="121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 ht="15.75" customHeight="1">
      <c r="A167" s="49"/>
      <c r="B167" s="121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 ht="15.75" customHeight="1">
      <c r="A168" s="49"/>
      <c r="B168" s="121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 ht="15.75" customHeight="1">
      <c r="A169" s="49"/>
      <c r="B169" s="121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ht="15.75" customHeight="1">
      <c r="A170" s="49"/>
      <c r="B170" s="121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ht="15.75" customHeight="1">
      <c r="A171" s="49"/>
      <c r="B171" s="121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ht="15.75" customHeight="1">
      <c r="A172" s="49"/>
      <c r="B172" s="121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ht="15.75" customHeight="1">
      <c r="A173" s="49"/>
      <c r="B173" s="121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ht="15.75" customHeight="1">
      <c r="A174" s="49"/>
      <c r="B174" s="121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ht="15.75" customHeight="1">
      <c r="A175" s="49"/>
      <c r="B175" s="121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ht="15.75" customHeight="1">
      <c r="A176" s="49"/>
      <c r="B176" s="121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ht="15.75" customHeight="1">
      <c r="A177" s="49"/>
      <c r="B177" s="121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ht="15.75" customHeight="1">
      <c r="A178" s="49"/>
      <c r="B178" s="121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ht="15.75" customHeight="1">
      <c r="A179" s="49"/>
      <c r="B179" s="121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ht="15.75" customHeight="1">
      <c r="A180" s="49"/>
      <c r="B180" s="121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ht="15.75" customHeight="1">
      <c r="A181" s="49"/>
      <c r="B181" s="121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ht="15.75" customHeight="1">
      <c r="A182" s="49"/>
      <c r="B182" s="121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ht="15.75" customHeight="1">
      <c r="A183" s="49"/>
      <c r="B183" s="121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ht="15.75" customHeight="1">
      <c r="A184" s="49"/>
      <c r="B184" s="121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ht="15.75" customHeight="1">
      <c r="A185" s="49"/>
      <c r="B185" s="121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ht="15.75" customHeight="1">
      <c r="A186" s="49"/>
      <c r="B186" s="121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ht="15.75" customHeight="1">
      <c r="A187" s="49"/>
      <c r="B187" s="121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ht="15.75" customHeight="1">
      <c r="A188" s="49"/>
      <c r="B188" s="121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ht="15.75" customHeight="1">
      <c r="A189" s="49"/>
      <c r="B189" s="121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ht="15.75" customHeight="1">
      <c r="A190" s="49"/>
      <c r="B190" s="121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ht="15.75" customHeight="1">
      <c r="A191" s="49"/>
      <c r="B191" s="121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ht="15.75" customHeight="1">
      <c r="A192" s="49"/>
      <c r="B192" s="121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ht="15.75" customHeight="1">
      <c r="A193" s="49"/>
      <c r="B193" s="121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ht="15.75" customHeight="1">
      <c r="A194" s="49"/>
      <c r="B194" s="121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ht="15.75" customHeight="1">
      <c r="A195" s="49"/>
      <c r="B195" s="121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ht="15.75" customHeight="1">
      <c r="A196" s="49"/>
      <c r="B196" s="121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ht="15.75" customHeight="1">
      <c r="A197" s="49"/>
      <c r="B197" s="121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ht="15.75" customHeight="1">
      <c r="A198" s="49"/>
      <c r="B198" s="121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ht="15.75" customHeight="1">
      <c r="A199" s="49"/>
      <c r="B199" s="121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ht="15.75" customHeight="1">
      <c r="A200" s="49"/>
      <c r="B200" s="121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ht="15.75" customHeight="1">
      <c r="A201" s="49"/>
      <c r="B201" s="121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ht="15.75" customHeight="1">
      <c r="A202" s="49"/>
      <c r="B202" s="121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ht="15.75" customHeight="1">
      <c r="A203" s="49"/>
      <c r="B203" s="121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ht="15.75" customHeight="1">
      <c r="A204" s="49"/>
      <c r="B204" s="121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ht="15.75" customHeight="1">
      <c r="A205" s="49"/>
      <c r="B205" s="121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ht="15.75" customHeight="1">
      <c r="A206" s="49"/>
      <c r="B206" s="121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ht="15.75" customHeight="1">
      <c r="A207" s="49"/>
      <c r="B207" s="121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ht="15.75" customHeight="1">
      <c r="A208" s="49"/>
      <c r="B208" s="121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ht="15.75" customHeight="1">
      <c r="A209" s="49"/>
      <c r="B209" s="121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ht="15.75" customHeight="1">
      <c r="A210" s="49"/>
      <c r="B210" s="121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ht="15.75" customHeight="1">
      <c r="A211" s="49"/>
      <c r="B211" s="121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ht="15.75" customHeight="1">
      <c r="A212" s="49"/>
      <c r="B212" s="121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ht="15.75" customHeight="1">
      <c r="A213" s="49"/>
      <c r="B213" s="121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ht="15.75" customHeight="1">
      <c r="A214" s="49"/>
      <c r="B214" s="121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ht="15.75" customHeight="1">
      <c r="A215" s="49"/>
      <c r="B215" s="121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ht="15.75" customHeight="1">
      <c r="A216" s="49"/>
      <c r="B216" s="121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ht="15.75" customHeight="1">
      <c r="A217" s="49"/>
      <c r="B217" s="121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ht="15.75" customHeight="1">
      <c r="A218" s="49"/>
      <c r="B218" s="121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ht="15.75" customHeight="1">
      <c r="A219" s="49"/>
      <c r="B219" s="121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ht="15.75" customHeight="1">
      <c r="A220" s="49"/>
      <c r="B220" s="121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ht="15.75" customHeight="1">
      <c r="A221" s="49"/>
      <c r="B221" s="121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ht="15.75" customHeight="1">
      <c r="A222" s="49"/>
      <c r="B222" s="121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ht="15.75" customHeight="1">
      <c r="A223" s="49"/>
      <c r="B223" s="121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ht="15.75" customHeight="1">
      <c r="A224" s="49"/>
      <c r="B224" s="121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ht="15.75" customHeight="1">
      <c r="A225" s="49"/>
      <c r="B225" s="121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ht="15.75" customHeight="1">
      <c r="A226" s="49"/>
      <c r="B226" s="121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ht="15.75" customHeight="1">
      <c r="A227" s="49"/>
      <c r="B227" s="121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ht="15.75" customHeight="1">
      <c r="A228" s="49"/>
      <c r="B228" s="121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ht="15.75" customHeight="1">
      <c r="A229" s="49"/>
      <c r="B229" s="121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ht="15.75" customHeight="1">
      <c r="A230" s="49"/>
      <c r="B230" s="121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ht="15.75" customHeight="1">
      <c r="A231" s="49"/>
      <c r="B231" s="121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ht="15.75" customHeight="1">
      <c r="A232" s="49"/>
      <c r="B232" s="121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ht="15.75" customHeight="1">
      <c r="A233" s="49"/>
      <c r="B233" s="121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ht="15.75" customHeight="1">
      <c r="A234" s="49"/>
      <c r="B234" s="121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ht="15.75" customHeight="1">
      <c r="A235" s="49"/>
      <c r="B235" s="121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ht="15.75" customHeight="1">
      <c r="A236" s="49"/>
      <c r="B236" s="121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ht="15.75" customHeight="1">
      <c r="A237" s="49"/>
      <c r="B237" s="121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ht="15.75" customHeight="1">
      <c r="A238" s="49"/>
      <c r="B238" s="121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ht="15.75" customHeight="1">
      <c r="A239" s="49"/>
      <c r="B239" s="121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ht="15.75" customHeight="1">
      <c r="A240" s="49"/>
      <c r="B240" s="121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ht="15.75" customHeight="1">
      <c r="A241" s="49"/>
      <c r="B241" s="121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ht="15.75" customHeight="1">
      <c r="A242" s="49"/>
      <c r="B242" s="121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ht="15.75" customHeight="1">
      <c r="A243" s="49"/>
      <c r="B243" s="121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ht="15.75" customHeight="1">
      <c r="A244" s="49"/>
      <c r="B244" s="121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ht="15.75" customHeight="1">
      <c r="A245" s="49"/>
      <c r="B245" s="121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ht="15.75" customHeight="1">
      <c r="A246" s="49"/>
      <c r="B246" s="121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ht="15.75" customHeight="1">
      <c r="A247" s="49"/>
      <c r="B247" s="121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ht="15.75" customHeight="1">
      <c r="A248" s="49"/>
      <c r="B248" s="121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ht="15.75" customHeight="1">
      <c r="A249" s="49"/>
      <c r="B249" s="121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ht="15.75" customHeight="1">
      <c r="A250" s="49"/>
      <c r="B250" s="121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ht="15.75" customHeight="1">
      <c r="A251" s="49"/>
      <c r="B251" s="121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ht="15.75" customHeight="1">
      <c r="A252" s="49"/>
      <c r="B252" s="121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ht="15.75" customHeight="1">
      <c r="A253" s="49"/>
      <c r="B253" s="121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ht="15.75" customHeight="1">
      <c r="A254" s="49"/>
      <c r="B254" s="121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ht="15.75" customHeight="1">
      <c r="A255" s="49"/>
      <c r="B255" s="121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ht="15.75" customHeight="1">
      <c r="A256" s="49"/>
      <c r="B256" s="121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ht="15.75" customHeight="1">
      <c r="A257" s="49"/>
      <c r="B257" s="121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ht="15.75" customHeight="1">
      <c r="A258" s="49"/>
      <c r="B258" s="121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ht="15.75" customHeight="1">
      <c r="A259" s="49"/>
      <c r="B259" s="121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ht="15.75" customHeight="1">
      <c r="A260" s="49"/>
      <c r="B260" s="121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ht="15.75" customHeight="1">
      <c r="A261" s="49"/>
      <c r="B261" s="121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ht="15.75" customHeight="1">
      <c r="A262" s="49"/>
      <c r="B262" s="121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ht="15.75" customHeight="1">
      <c r="A263" s="49"/>
      <c r="B263" s="121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ht="15.75" customHeight="1">
      <c r="A264" s="49"/>
      <c r="B264" s="121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ht="15.75" customHeight="1">
      <c r="A265" s="49"/>
      <c r="B265" s="121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ht="15.75" customHeight="1">
      <c r="A266" s="49"/>
      <c r="B266" s="121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ht="15.75" customHeight="1">
      <c r="A267" s="49"/>
      <c r="B267" s="121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ht="15.75" customHeight="1">
      <c r="A268" s="49"/>
      <c r="B268" s="121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ht="15.75" customHeight="1">
      <c r="A269" s="49"/>
      <c r="B269" s="121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ht="15.75" customHeight="1">
      <c r="A270" s="49"/>
      <c r="B270" s="121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ht="15.75" customHeight="1">
      <c r="A271" s="49"/>
      <c r="B271" s="121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ht="15.75" customHeight="1">
      <c r="A272" s="49"/>
      <c r="B272" s="121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ht="15.75" customHeight="1">
      <c r="A273" s="49"/>
      <c r="B273" s="121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ht="15.75" customHeight="1">
      <c r="A274" s="49"/>
      <c r="B274" s="121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ht="15.75" customHeight="1">
      <c r="A275" s="49"/>
      <c r="B275" s="121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ht="15.75" customHeight="1">
      <c r="A276" s="49"/>
      <c r="B276" s="121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ht="15.75" customHeight="1">
      <c r="A277" s="49"/>
      <c r="B277" s="121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ht="15.75" customHeight="1">
      <c r="A278" s="49"/>
      <c r="B278" s="121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ht="15.75" customHeight="1">
      <c r="A279" s="49"/>
      <c r="B279" s="121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ht="15.75" customHeight="1">
      <c r="A280" s="49"/>
      <c r="B280" s="121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ht="15.75" customHeight="1">
      <c r="A281" s="49"/>
      <c r="B281" s="121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ht="15.75" customHeight="1">
      <c r="A282" s="49"/>
      <c r="B282" s="121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ht="15.75" customHeight="1">
      <c r="A283" s="49"/>
      <c r="B283" s="121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ht="15.75" customHeight="1">
      <c r="A284" s="49"/>
      <c r="B284" s="121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ht="15.75" customHeight="1">
      <c r="A285" s="49"/>
      <c r="B285" s="121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ht="15.75" customHeight="1">
      <c r="A286" s="49"/>
      <c r="B286" s="121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ht="15.75" customHeight="1">
      <c r="A287" s="49"/>
      <c r="B287" s="121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ht="15.75" customHeight="1">
      <c r="A288" s="49"/>
      <c r="B288" s="121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ht="15.75" customHeight="1">
      <c r="A289" s="49"/>
      <c r="B289" s="121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ht="15.75" customHeight="1">
      <c r="A290" s="49"/>
      <c r="B290" s="121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ht="15.75" customHeight="1">
      <c r="A291" s="49"/>
      <c r="B291" s="121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ht="15.75" customHeight="1">
      <c r="A292" s="49"/>
      <c r="B292" s="121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ht="15.75" customHeight="1">
      <c r="A293" s="49"/>
      <c r="B293" s="121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ht="15.75" customHeight="1">
      <c r="A294" s="49"/>
      <c r="B294" s="121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ht="15.75" customHeight="1">
      <c r="A295" s="49"/>
      <c r="B295" s="121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ht="15.75" customHeight="1">
      <c r="A296" s="49"/>
      <c r="B296" s="121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ht="15.75" customHeight="1">
      <c r="A297" s="49"/>
      <c r="B297" s="121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ht="15.75" customHeight="1">
      <c r="A298" s="49"/>
      <c r="B298" s="121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ht="15.75" customHeight="1">
      <c r="A299" s="49"/>
      <c r="B299" s="121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ht="15.75" customHeight="1">
      <c r="A300" s="49"/>
      <c r="B300" s="121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ht="15.75" customHeight="1">
      <c r="A301" s="49"/>
      <c r="B301" s="121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ht="15.75" customHeight="1">
      <c r="A302" s="49"/>
      <c r="B302" s="121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ht="15.75" customHeight="1">
      <c r="A303" s="49"/>
      <c r="B303" s="121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ht="15.75" customHeight="1">
      <c r="A304" s="49"/>
      <c r="B304" s="121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ht="15.75" customHeight="1">
      <c r="A305" s="49"/>
      <c r="B305" s="121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ht="15.75" customHeight="1">
      <c r="A306" s="49"/>
      <c r="B306" s="121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ht="15.75" customHeight="1">
      <c r="A307" s="49"/>
      <c r="B307" s="121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ht="15.75" customHeight="1">
      <c r="A308" s="49"/>
      <c r="B308" s="121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ht="15.75" customHeight="1">
      <c r="A309" s="49"/>
      <c r="B309" s="121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ht="15.75" customHeight="1">
      <c r="A310" s="49"/>
      <c r="B310" s="121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ht="15.75" customHeight="1">
      <c r="A311" s="49"/>
      <c r="B311" s="121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ht="15.75" customHeight="1">
      <c r="A312" s="49"/>
      <c r="B312" s="121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ht="15.75" customHeight="1">
      <c r="A313" s="49"/>
      <c r="B313" s="121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ht="15.75" customHeight="1">
      <c r="A314" s="49"/>
      <c r="B314" s="121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ht="15.75" customHeight="1">
      <c r="A315" s="49"/>
      <c r="B315" s="121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ht="15.75" customHeight="1">
      <c r="A316" s="49"/>
      <c r="B316" s="121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ht="15.75" customHeight="1">
      <c r="A317" s="49"/>
      <c r="B317" s="121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ht="15.75" customHeight="1">
      <c r="A318" s="49"/>
      <c r="B318" s="121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ht="15.75" customHeight="1">
      <c r="A319" s="49"/>
      <c r="B319" s="121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ht="15.75" customHeight="1">
      <c r="A320" s="49"/>
      <c r="B320" s="121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ht="15.75" customHeight="1">
      <c r="A321" s="49"/>
      <c r="B321" s="121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ht="15.75" customHeight="1">
      <c r="A322" s="49"/>
      <c r="B322" s="121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ht="15.75" customHeight="1">
      <c r="A323" s="49"/>
      <c r="B323" s="121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ht="15.75" customHeight="1">
      <c r="A324" s="49"/>
      <c r="B324" s="121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ht="15.75" customHeight="1">
      <c r="A325" s="49"/>
      <c r="B325" s="121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ht="15.75" customHeight="1">
      <c r="A326" s="49"/>
      <c r="B326" s="121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ht="15.75" customHeight="1">
      <c r="A327" s="49"/>
      <c r="B327" s="121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ht="15.75" customHeight="1">
      <c r="A328" s="49"/>
      <c r="B328" s="121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ht="15.75" customHeight="1">
      <c r="A329" s="49"/>
      <c r="B329" s="121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ht="15.75" customHeight="1">
      <c r="A330" s="49"/>
      <c r="B330" s="121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ht="15.75" customHeight="1">
      <c r="A331" s="49"/>
      <c r="B331" s="121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ht="15.75" customHeight="1">
      <c r="A332" s="49"/>
      <c r="B332" s="121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ht="15.75" customHeight="1">
      <c r="A333" s="49"/>
      <c r="B333" s="121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ht="15.75" customHeight="1">
      <c r="A334" s="49"/>
      <c r="B334" s="121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ht="15.75" customHeight="1">
      <c r="A335" s="49"/>
      <c r="B335" s="121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ht="15.75" customHeight="1">
      <c r="A336" s="49"/>
      <c r="B336" s="121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ht="15.75" customHeight="1">
      <c r="A337" s="49"/>
      <c r="B337" s="121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ht="15.75" customHeight="1">
      <c r="A338" s="49"/>
      <c r="B338" s="121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ht="15.75" customHeight="1">
      <c r="A339" s="49"/>
      <c r="B339" s="121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ht="15.75" customHeight="1">
      <c r="A340" s="49"/>
      <c r="B340" s="121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ht="15.75" customHeight="1">
      <c r="A341" s="49"/>
      <c r="B341" s="121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ht="15.75" customHeight="1">
      <c r="A342" s="49"/>
      <c r="B342" s="121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ht="15.75" customHeight="1">
      <c r="A343" s="49"/>
      <c r="B343" s="121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ht="15.75" customHeight="1">
      <c r="A344" s="49"/>
      <c r="B344" s="121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ht="15.75" customHeight="1">
      <c r="A345" s="49"/>
      <c r="B345" s="121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ht="15.75" customHeight="1">
      <c r="A346" s="49"/>
      <c r="B346" s="121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ht="15.75" customHeight="1">
      <c r="A347" s="49"/>
      <c r="B347" s="121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ht="15.75" customHeight="1">
      <c r="A348" s="49"/>
      <c r="B348" s="121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ht="15.75" customHeight="1">
      <c r="A349" s="49"/>
      <c r="B349" s="121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ht="15.75" customHeight="1">
      <c r="A350" s="49"/>
      <c r="B350" s="121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ht="15.75" customHeight="1">
      <c r="A351" s="49"/>
      <c r="B351" s="121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ht="15.75" customHeight="1">
      <c r="A352" s="49"/>
      <c r="B352" s="121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ht="15.75" customHeight="1">
      <c r="A353" s="49"/>
      <c r="B353" s="121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ht="15.75" customHeight="1">
      <c r="A354" s="49"/>
      <c r="B354" s="121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ht="15.75" customHeight="1">
      <c r="A355" s="49"/>
      <c r="B355" s="121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ht="15.75" customHeight="1">
      <c r="A356" s="49"/>
      <c r="B356" s="121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ht="15.75" customHeight="1">
      <c r="A357" s="49"/>
      <c r="B357" s="121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ht="15.75" customHeight="1">
      <c r="A358" s="49"/>
      <c r="B358" s="121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 ht="15.75" customHeight="1">
      <c r="A359" s="49"/>
      <c r="B359" s="121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 ht="15.75" customHeight="1">
      <c r="A360" s="49"/>
      <c r="B360" s="121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 ht="15.75" customHeight="1">
      <c r="A361" s="49"/>
      <c r="B361" s="121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 ht="15.75" customHeight="1">
      <c r="A362" s="49"/>
      <c r="B362" s="121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</row>
    <row r="363" ht="15.75" customHeight="1">
      <c r="A363" s="49"/>
      <c r="B363" s="121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</row>
    <row r="364" ht="15.75" customHeight="1">
      <c r="A364" s="49"/>
      <c r="B364" s="121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</row>
    <row r="365" ht="15.75" customHeight="1">
      <c r="A365" s="49"/>
      <c r="B365" s="121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</row>
    <row r="366" ht="15.75" customHeight="1">
      <c r="A366" s="49"/>
      <c r="B366" s="121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</row>
    <row r="367" ht="15.75" customHeight="1">
      <c r="A367" s="49"/>
      <c r="B367" s="121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</row>
    <row r="368" ht="15.75" customHeight="1">
      <c r="A368" s="49"/>
      <c r="B368" s="121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</row>
    <row r="369" ht="15.75" customHeight="1">
      <c r="A369" s="49"/>
      <c r="B369" s="121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</row>
    <row r="370" ht="15.75" customHeight="1">
      <c r="A370" s="49"/>
      <c r="B370" s="121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</row>
    <row r="371" ht="15.75" customHeight="1">
      <c r="A371" s="49"/>
      <c r="B371" s="121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</row>
    <row r="372" ht="15.75" customHeight="1">
      <c r="A372" s="49"/>
      <c r="B372" s="121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</row>
    <row r="373" ht="15.75" customHeight="1">
      <c r="A373" s="49"/>
      <c r="B373" s="121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</row>
    <row r="374" ht="15.75" customHeight="1">
      <c r="A374" s="49"/>
      <c r="B374" s="121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</row>
    <row r="375" ht="15.75" customHeight="1">
      <c r="A375" s="49"/>
      <c r="B375" s="121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</row>
    <row r="376" ht="15.75" customHeight="1">
      <c r="A376" s="49"/>
      <c r="B376" s="121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</row>
    <row r="377" ht="15.75" customHeight="1">
      <c r="A377" s="49"/>
      <c r="B377" s="121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</row>
    <row r="378" ht="15.75" customHeight="1">
      <c r="A378" s="49"/>
      <c r="B378" s="121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</row>
    <row r="379" ht="15.75" customHeight="1">
      <c r="A379" s="49"/>
      <c r="B379" s="121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</row>
    <row r="380" ht="15.75" customHeight="1">
      <c r="A380" s="49"/>
      <c r="B380" s="121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</row>
    <row r="381" ht="15.75" customHeight="1">
      <c r="A381" s="49"/>
      <c r="B381" s="121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</row>
    <row r="382" ht="15.75" customHeight="1">
      <c r="A382" s="49"/>
      <c r="B382" s="121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</row>
    <row r="383" ht="15.75" customHeight="1">
      <c r="A383" s="49"/>
      <c r="B383" s="121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</row>
    <row r="384" ht="15.75" customHeight="1">
      <c r="A384" s="49"/>
      <c r="B384" s="121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</row>
    <row r="385" ht="15.75" customHeight="1">
      <c r="A385" s="49"/>
      <c r="B385" s="121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</row>
    <row r="386" ht="15.75" customHeight="1">
      <c r="A386" s="49"/>
      <c r="B386" s="121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</row>
    <row r="387" ht="15.75" customHeight="1">
      <c r="A387" s="49"/>
      <c r="B387" s="121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</row>
    <row r="388" ht="15.75" customHeight="1">
      <c r="A388" s="49"/>
      <c r="B388" s="121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</row>
    <row r="389" ht="15.75" customHeight="1">
      <c r="A389" s="49"/>
      <c r="B389" s="121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</row>
    <row r="390" ht="15.75" customHeight="1">
      <c r="A390" s="49"/>
      <c r="B390" s="121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</row>
    <row r="391" ht="15.75" customHeight="1">
      <c r="A391" s="49"/>
      <c r="B391" s="121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</row>
    <row r="392" ht="15.75" customHeight="1">
      <c r="A392" s="49"/>
      <c r="B392" s="121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</row>
    <row r="393" ht="15.75" customHeight="1">
      <c r="A393" s="49"/>
      <c r="B393" s="121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</row>
    <row r="394" ht="15.75" customHeight="1">
      <c r="A394" s="49"/>
      <c r="B394" s="121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</row>
    <row r="395" ht="15.75" customHeight="1">
      <c r="A395" s="49"/>
      <c r="B395" s="121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</row>
    <row r="396" ht="15.75" customHeight="1">
      <c r="A396" s="49"/>
      <c r="B396" s="121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</row>
    <row r="397" ht="15.75" customHeight="1">
      <c r="A397" s="49"/>
      <c r="B397" s="121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</row>
    <row r="398" ht="15.75" customHeight="1">
      <c r="A398" s="49"/>
      <c r="B398" s="121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</row>
    <row r="399" ht="15.75" customHeight="1">
      <c r="A399" s="49"/>
      <c r="B399" s="121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</row>
    <row r="400" ht="15.75" customHeight="1">
      <c r="A400" s="49"/>
      <c r="B400" s="121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</row>
    <row r="401" ht="15.75" customHeight="1">
      <c r="A401" s="49"/>
      <c r="B401" s="121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</row>
    <row r="402" ht="15.75" customHeight="1">
      <c r="A402" s="49"/>
      <c r="B402" s="121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</row>
    <row r="403" ht="15.75" customHeight="1">
      <c r="A403" s="49"/>
      <c r="B403" s="121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</row>
    <row r="404" ht="15.75" customHeight="1">
      <c r="A404" s="49"/>
      <c r="B404" s="121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</row>
    <row r="405" ht="15.75" customHeight="1">
      <c r="A405" s="49"/>
      <c r="B405" s="121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</row>
    <row r="406" ht="15.75" customHeight="1">
      <c r="A406" s="49"/>
      <c r="B406" s="121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</row>
    <row r="407" ht="15.75" customHeight="1">
      <c r="A407" s="49"/>
      <c r="B407" s="121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</row>
    <row r="408" ht="15.75" customHeight="1">
      <c r="A408" s="49"/>
      <c r="B408" s="121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</row>
    <row r="409" ht="15.75" customHeight="1">
      <c r="A409" s="49"/>
      <c r="B409" s="121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</row>
    <row r="410" ht="15.75" customHeight="1">
      <c r="A410" s="49"/>
      <c r="B410" s="121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</row>
    <row r="411" ht="15.75" customHeight="1">
      <c r="A411" s="49"/>
      <c r="B411" s="121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</row>
    <row r="412" ht="15.75" customHeight="1">
      <c r="A412" s="49"/>
      <c r="B412" s="121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</row>
    <row r="413" ht="15.75" customHeight="1">
      <c r="A413" s="49"/>
      <c r="B413" s="121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</row>
    <row r="414" ht="15.75" customHeight="1">
      <c r="A414" s="49"/>
      <c r="B414" s="121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</row>
    <row r="415" ht="15.75" customHeight="1">
      <c r="A415" s="49"/>
      <c r="B415" s="121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</row>
    <row r="416" ht="15.75" customHeight="1">
      <c r="A416" s="49"/>
      <c r="B416" s="121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</row>
    <row r="417" ht="15.75" customHeight="1">
      <c r="A417" s="49"/>
      <c r="B417" s="121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</row>
    <row r="418" ht="15.75" customHeight="1">
      <c r="A418" s="49"/>
      <c r="B418" s="121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</row>
    <row r="419" ht="15.75" customHeight="1">
      <c r="A419" s="49"/>
      <c r="B419" s="121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</row>
    <row r="420" ht="15.75" customHeight="1">
      <c r="A420" s="49"/>
      <c r="B420" s="121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</row>
    <row r="421" ht="15.75" customHeight="1">
      <c r="A421" s="49"/>
      <c r="B421" s="121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</row>
    <row r="422" ht="15.75" customHeight="1">
      <c r="A422" s="49"/>
      <c r="B422" s="121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</row>
    <row r="423" ht="15.75" customHeight="1">
      <c r="A423" s="49"/>
      <c r="B423" s="121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</row>
    <row r="424" ht="15.75" customHeight="1">
      <c r="A424" s="49"/>
      <c r="B424" s="121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</row>
    <row r="425" ht="15.75" customHeight="1">
      <c r="A425" s="49"/>
      <c r="B425" s="121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</row>
    <row r="426" ht="15.75" customHeight="1">
      <c r="A426" s="49"/>
      <c r="B426" s="121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</row>
    <row r="427" ht="15.75" customHeight="1">
      <c r="A427" s="49"/>
      <c r="B427" s="121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</row>
    <row r="428" ht="15.75" customHeight="1">
      <c r="A428" s="49"/>
      <c r="B428" s="121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</row>
    <row r="429" ht="15.75" customHeight="1">
      <c r="A429" s="49"/>
      <c r="B429" s="121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</row>
    <row r="430" ht="15.75" customHeight="1">
      <c r="A430" s="49"/>
      <c r="B430" s="121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</row>
    <row r="431" ht="15.75" customHeight="1">
      <c r="A431" s="49"/>
      <c r="B431" s="121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</row>
    <row r="432" ht="15.75" customHeight="1">
      <c r="A432" s="49"/>
      <c r="B432" s="121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</row>
    <row r="433" ht="15.75" customHeight="1">
      <c r="A433" s="49"/>
      <c r="B433" s="121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</row>
    <row r="434" ht="15.75" customHeight="1">
      <c r="A434" s="49"/>
      <c r="B434" s="121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</row>
    <row r="435" ht="15.75" customHeight="1">
      <c r="A435" s="49"/>
      <c r="B435" s="121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</row>
    <row r="436" ht="15.75" customHeight="1">
      <c r="A436" s="49"/>
      <c r="B436" s="121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</row>
    <row r="437" ht="15.75" customHeight="1">
      <c r="A437" s="49"/>
      <c r="B437" s="121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</row>
    <row r="438" ht="15.75" customHeight="1">
      <c r="A438" s="49"/>
      <c r="B438" s="121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</row>
    <row r="439" ht="15.75" customHeight="1">
      <c r="A439" s="49"/>
      <c r="B439" s="121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</row>
    <row r="440" ht="15.75" customHeight="1">
      <c r="A440" s="49"/>
      <c r="B440" s="121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</row>
    <row r="441" ht="15.75" customHeight="1">
      <c r="A441" s="49"/>
      <c r="B441" s="121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</row>
    <row r="442" ht="15.75" customHeight="1">
      <c r="A442" s="49"/>
      <c r="B442" s="121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</row>
    <row r="443" ht="15.75" customHeight="1">
      <c r="A443" s="49"/>
      <c r="B443" s="121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</row>
    <row r="444" ht="15.75" customHeight="1">
      <c r="A444" s="49"/>
      <c r="B444" s="121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</row>
    <row r="445" ht="15.75" customHeight="1">
      <c r="A445" s="49"/>
      <c r="B445" s="121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</row>
    <row r="446" ht="15.75" customHeight="1">
      <c r="A446" s="49"/>
      <c r="B446" s="121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</row>
    <row r="447" ht="15.75" customHeight="1">
      <c r="A447" s="49"/>
      <c r="B447" s="121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</row>
    <row r="448" ht="15.75" customHeight="1">
      <c r="A448" s="49"/>
      <c r="B448" s="121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</row>
    <row r="449" ht="15.75" customHeight="1">
      <c r="A449" s="49"/>
      <c r="B449" s="121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</row>
    <row r="450" ht="15.75" customHeight="1">
      <c r="A450" s="49"/>
      <c r="B450" s="121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</row>
    <row r="451" ht="15.75" customHeight="1">
      <c r="A451" s="49"/>
      <c r="B451" s="121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</row>
    <row r="452" ht="15.75" customHeight="1">
      <c r="A452" s="49"/>
      <c r="B452" s="121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</row>
    <row r="453" ht="15.75" customHeight="1">
      <c r="A453" s="49"/>
      <c r="B453" s="121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</row>
    <row r="454" ht="15.75" customHeight="1">
      <c r="A454" s="49"/>
      <c r="B454" s="121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</row>
    <row r="455" ht="15.75" customHeight="1">
      <c r="A455" s="49"/>
      <c r="B455" s="121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</row>
    <row r="456" ht="15.75" customHeight="1">
      <c r="A456" s="49"/>
      <c r="B456" s="121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</row>
    <row r="457" ht="15.75" customHeight="1">
      <c r="A457" s="49"/>
      <c r="B457" s="121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</row>
    <row r="458" ht="15.75" customHeight="1">
      <c r="A458" s="49"/>
      <c r="B458" s="121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</row>
    <row r="459" ht="15.75" customHeight="1">
      <c r="A459" s="49"/>
      <c r="B459" s="121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</row>
    <row r="460" ht="15.75" customHeight="1">
      <c r="A460" s="49"/>
      <c r="B460" s="121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</row>
    <row r="461" ht="15.75" customHeight="1">
      <c r="A461" s="49"/>
      <c r="B461" s="121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</row>
    <row r="462" ht="15.75" customHeight="1">
      <c r="A462" s="49"/>
      <c r="B462" s="121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</row>
    <row r="463" ht="15.75" customHeight="1">
      <c r="A463" s="49"/>
      <c r="B463" s="121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</row>
    <row r="464" ht="15.75" customHeight="1">
      <c r="A464" s="49"/>
      <c r="B464" s="121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</row>
    <row r="465" ht="15.75" customHeight="1">
      <c r="A465" s="49"/>
      <c r="B465" s="121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</row>
    <row r="466" ht="15.75" customHeight="1">
      <c r="A466" s="49"/>
      <c r="B466" s="121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</row>
    <row r="467" ht="15.75" customHeight="1">
      <c r="A467" s="49"/>
      <c r="B467" s="121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</row>
    <row r="468" ht="15.75" customHeight="1">
      <c r="A468" s="49"/>
      <c r="B468" s="121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</row>
    <row r="469" ht="15.75" customHeight="1">
      <c r="A469" s="49"/>
      <c r="B469" s="121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</row>
    <row r="470" ht="15.75" customHeight="1">
      <c r="A470" s="49"/>
      <c r="B470" s="121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</row>
    <row r="471" ht="15.75" customHeight="1">
      <c r="A471" s="49"/>
      <c r="B471" s="121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</row>
    <row r="472" ht="15.75" customHeight="1">
      <c r="A472" s="49"/>
      <c r="B472" s="121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</row>
    <row r="473" ht="15.75" customHeight="1">
      <c r="A473" s="49"/>
      <c r="B473" s="121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</row>
    <row r="474" ht="15.75" customHeight="1">
      <c r="A474" s="49"/>
      <c r="B474" s="121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</row>
    <row r="475" ht="15.75" customHeight="1">
      <c r="A475" s="49"/>
      <c r="B475" s="121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</row>
    <row r="476" ht="15.75" customHeight="1">
      <c r="A476" s="49"/>
      <c r="B476" s="121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</row>
    <row r="477" ht="15.75" customHeight="1">
      <c r="A477" s="49"/>
      <c r="B477" s="121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</row>
    <row r="478" ht="15.75" customHeight="1">
      <c r="A478" s="49"/>
      <c r="B478" s="121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</row>
    <row r="479" ht="15.75" customHeight="1">
      <c r="A479" s="49"/>
      <c r="B479" s="121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</row>
    <row r="480" ht="15.75" customHeight="1">
      <c r="A480" s="49"/>
      <c r="B480" s="121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</row>
    <row r="481" ht="15.75" customHeight="1">
      <c r="A481" s="49"/>
      <c r="B481" s="121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</row>
    <row r="482" ht="15.75" customHeight="1">
      <c r="A482" s="49"/>
      <c r="B482" s="121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</row>
    <row r="483" ht="15.75" customHeight="1">
      <c r="A483" s="49"/>
      <c r="B483" s="121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</row>
    <row r="484" ht="15.75" customHeight="1">
      <c r="A484" s="49"/>
      <c r="B484" s="121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</row>
    <row r="485" ht="15.75" customHeight="1">
      <c r="A485" s="49"/>
      <c r="B485" s="121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</row>
    <row r="486" ht="15.75" customHeight="1">
      <c r="A486" s="49"/>
      <c r="B486" s="121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</row>
    <row r="487" ht="15.75" customHeight="1">
      <c r="A487" s="49"/>
      <c r="B487" s="121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</row>
    <row r="488" ht="15.75" customHeight="1">
      <c r="A488" s="49"/>
      <c r="B488" s="121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</row>
    <row r="489" ht="15.75" customHeight="1">
      <c r="A489" s="49"/>
      <c r="B489" s="121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</row>
    <row r="490" ht="15.75" customHeight="1">
      <c r="A490" s="49"/>
      <c r="B490" s="121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</row>
    <row r="491" ht="15.75" customHeight="1">
      <c r="A491" s="49"/>
      <c r="B491" s="121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</row>
    <row r="492" ht="15.75" customHeight="1">
      <c r="A492" s="49"/>
      <c r="B492" s="121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</row>
    <row r="493" ht="15.75" customHeight="1">
      <c r="A493" s="49"/>
      <c r="B493" s="121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</row>
    <row r="494" ht="15.75" customHeight="1">
      <c r="A494" s="49"/>
      <c r="B494" s="121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</row>
    <row r="495" ht="15.75" customHeight="1">
      <c r="A495" s="49"/>
      <c r="B495" s="121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</row>
    <row r="496" ht="15.75" customHeight="1">
      <c r="A496" s="49"/>
      <c r="B496" s="121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</row>
    <row r="497" ht="15.75" customHeight="1">
      <c r="A497" s="49"/>
      <c r="B497" s="121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</row>
    <row r="498" ht="15.75" customHeight="1">
      <c r="A498" s="49"/>
      <c r="B498" s="121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</row>
    <row r="499" ht="15.75" customHeight="1">
      <c r="A499" s="49"/>
      <c r="B499" s="121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</row>
    <row r="500" ht="15.75" customHeight="1">
      <c r="A500" s="49"/>
      <c r="B500" s="121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</row>
    <row r="501" ht="15.75" customHeight="1">
      <c r="A501" s="49"/>
      <c r="B501" s="121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</row>
    <row r="502" ht="15.75" customHeight="1">
      <c r="A502" s="49"/>
      <c r="B502" s="121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</row>
    <row r="503" ht="15.75" customHeight="1">
      <c r="A503" s="49"/>
      <c r="B503" s="121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</row>
    <row r="504" ht="15.75" customHeight="1">
      <c r="A504" s="49"/>
      <c r="B504" s="121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</row>
    <row r="505" ht="15.75" customHeight="1">
      <c r="A505" s="49"/>
      <c r="B505" s="121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</row>
    <row r="506" ht="15.75" customHeight="1">
      <c r="A506" s="49"/>
      <c r="B506" s="121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</row>
    <row r="507" ht="15.75" customHeight="1">
      <c r="A507" s="49"/>
      <c r="B507" s="121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</row>
    <row r="508" ht="15.75" customHeight="1">
      <c r="A508" s="49"/>
      <c r="B508" s="121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</row>
    <row r="509" ht="15.75" customHeight="1">
      <c r="A509" s="49"/>
      <c r="B509" s="121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</row>
    <row r="510" ht="15.75" customHeight="1">
      <c r="A510" s="49"/>
      <c r="B510" s="121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</row>
    <row r="511" ht="15.75" customHeight="1">
      <c r="A511" s="49"/>
      <c r="B511" s="121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</row>
    <row r="512" ht="15.75" customHeight="1">
      <c r="A512" s="49"/>
      <c r="B512" s="121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</row>
    <row r="513" ht="15.75" customHeight="1">
      <c r="A513" s="49"/>
      <c r="B513" s="121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</row>
    <row r="514" ht="15.75" customHeight="1">
      <c r="A514" s="49"/>
      <c r="B514" s="121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</row>
    <row r="515" ht="15.75" customHeight="1">
      <c r="A515" s="49"/>
      <c r="B515" s="121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</row>
    <row r="516" ht="15.75" customHeight="1">
      <c r="A516" s="49"/>
      <c r="B516" s="121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</row>
    <row r="517" ht="15.75" customHeight="1">
      <c r="A517" s="49"/>
      <c r="B517" s="121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</row>
    <row r="518" ht="15.75" customHeight="1">
      <c r="A518" s="49"/>
      <c r="B518" s="121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</row>
    <row r="519" ht="15.75" customHeight="1">
      <c r="A519" s="49"/>
      <c r="B519" s="121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</row>
    <row r="520" ht="15.75" customHeight="1">
      <c r="A520" s="49"/>
      <c r="B520" s="121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</row>
    <row r="521" ht="15.75" customHeight="1">
      <c r="A521" s="49"/>
      <c r="B521" s="121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</row>
    <row r="522" ht="15.75" customHeight="1">
      <c r="A522" s="49"/>
      <c r="B522" s="121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</row>
    <row r="523" ht="15.75" customHeight="1">
      <c r="A523" s="49"/>
      <c r="B523" s="121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</row>
    <row r="524" ht="15.75" customHeight="1">
      <c r="A524" s="49"/>
      <c r="B524" s="121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</row>
    <row r="525" ht="15.75" customHeight="1">
      <c r="A525" s="49"/>
      <c r="B525" s="121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</row>
    <row r="526" ht="15.75" customHeight="1">
      <c r="A526" s="49"/>
      <c r="B526" s="121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</row>
    <row r="527" ht="15.75" customHeight="1">
      <c r="A527" s="49"/>
      <c r="B527" s="121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</row>
    <row r="528" ht="15.75" customHeight="1">
      <c r="A528" s="49"/>
      <c r="B528" s="121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</row>
    <row r="529" ht="15.75" customHeight="1">
      <c r="A529" s="49"/>
      <c r="B529" s="121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</row>
    <row r="530" ht="15.75" customHeight="1">
      <c r="A530" s="49"/>
      <c r="B530" s="121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</row>
    <row r="531" ht="15.75" customHeight="1">
      <c r="A531" s="49"/>
      <c r="B531" s="121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</row>
    <row r="532" ht="15.75" customHeight="1">
      <c r="A532" s="49"/>
      <c r="B532" s="121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</row>
    <row r="533" ht="15.75" customHeight="1">
      <c r="A533" s="49"/>
      <c r="B533" s="121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</row>
    <row r="534" ht="15.75" customHeight="1">
      <c r="A534" s="49"/>
      <c r="B534" s="121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</row>
    <row r="535" ht="15.75" customHeight="1">
      <c r="A535" s="49"/>
      <c r="B535" s="121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</row>
    <row r="536" ht="15.75" customHeight="1">
      <c r="A536" s="49"/>
      <c r="B536" s="121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</row>
    <row r="537" ht="15.75" customHeight="1">
      <c r="A537" s="49"/>
      <c r="B537" s="121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</row>
    <row r="538" ht="15.75" customHeight="1">
      <c r="A538" s="49"/>
      <c r="B538" s="121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</row>
    <row r="539" ht="15.75" customHeight="1">
      <c r="A539" s="49"/>
      <c r="B539" s="121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</row>
    <row r="540" ht="15.75" customHeight="1">
      <c r="A540" s="49"/>
      <c r="B540" s="121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</row>
    <row r="541" ht="15.75" customHeight="1">
      <c r="A541" s="49"/>
      <c r="B541" s="121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</row>
    <row r="542" ht="15.75" customHeight="1">
      <c r="A542" s="49"/>
      <c r="B542" s="121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</row>
    <row r="543" ht="15.75" customHeight="1">
      <c r="A543" s="49"/>
      <c r="B543" s="121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</row>
    <row r="544" ht="15.75" customHeight="1">
      <c r="A544" s="49"/>
      <c r="B544" s="121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</row>
    <row r="545" ht="15.75" customHeight="1">
      <c r="A545" s="49"/>
      <c r="B545" s="121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</row>
    <row r="546" ht="15.75" customHeight="1">
      <c r="A546" s="49"/>
      <c r="B546" s="121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</row>
    <row r="547" ht="15.75" customHeight="1">
      <c r="A547" s="49"/>
      <c r="B547" s="121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</row>
    <row r="548" ht="15.75" customHeight="1">
      <c r="A548" s="49"/>
      <c r="B548" s="121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</row>
    <row r="549" ht="15.75" customHeight="1">
      <c r="A549" s="49"/>
      <c r="B549" s="121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</row>
    <row r="550" ht="15.75" customHeight="1">
      <c r="A550" s="49"/>
      <c r="B550" s="121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</row>
    <row r="551" ht="15.75" customHeight="1">
      <c r="A551" s="49"/>
      <c r="B551" s="121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</row>
    <row r="552" ht="15.75" customHeight="1">
      <c r="A552" s="49"/>
      <c r="B552" s="121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</row>
    <row r="553" ht="15.75" customHeight="1">
      <c r="A553" s="49"/>
      <c r="B553" s="121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</row>
    <row r="554" ht="15.75" customHeight="1">
      <c r="A554" s="49"/>
      <c r="B554" s="121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</row>
    <row r="555" ht="15.75" customHeight="1">
      <c r="A555" s="49"/>
      <c r="B555" s="121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</row>
    <row r="556" ht="15.75" customHeight="1">
      <c r="A556" s="49"/>
      <c r="B556" s="121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</row>
    <row r="557" ht="15.75" customHeight="1">
      <c r="A557" s="49"/>
      <c r="B557" s="121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</row>
    <row r="558" ht="15.75" customHeight="1">
      <c r="A558" s="49"/>
      <c r="B558" s="121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</row>
    <row r="559" ht="15.75" customHeight="1">
      <c r="A559" s="49"/>
      <c r="B559" s="121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</row>
    <row r="560" ht="15.75" customHeight="1">
      <c r="A560" s="49"/>
      <c r="B560" s="121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</row>
    <row r="561" ht="15.75" customHeight="1">
      <c r="A561" s="49"/>
      <c r="B561" s="121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</row>
    <row r="562" ht="15.75" customHeight="1">
      <c r="A562" s="49"/>
      <c r="B562" s="121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</row>
    <row r="563" ht="15.75" customHeight="1">
      <c r="A563" s="49"/>
      <c r="B563" s="121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</row>
    <row r="564" ht="15.75" customHeight="1">
      <c r="A564" s="49"/>
      <c r="B564" s="121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</row>
    <row r="565" ht="15.75" customHeight="1">
      <c r="A565" s="49"/>
      <c r="B565" s="121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</row>
    <row r="566" ht="15.75" customHeight="1">
      <c r="A566" s="49"/>
      <c r="B566" s="121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</row>
    <row r="567" ht="15.75" customHeight="1">
      <c r="A567" s="49"/>
      <c r="B567" s="121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</row>
    <row r="568" ht="15.75" customHeight="1">
      <c r="A568" s="49"/>
      <c r="B568" s="121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</row>
    <row r="569" ht="15.75" customHeight="1">
      <c r="A569" s="49"/>
      <c r="B569" s="121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</row>
    <row r="570" ht="15.75" customHeight="1">
      <c r="A570" s="49"/>
      <c r="B570" s="121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</row>
    <row r="571" ht="15.75" customHeight="1">
      <c r="A571" s="49"/>
      <c r="B571" s="121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</row>
    <row r="572" ht="15.75" customHeight="1">
      <c r="A572" s="49"/>
      <c r="B572" s="121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</row>
    <row r="573" ht="15.75" customHeight="1">
      <c r="A573" s="49"/>
      <c r="B573" s="121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</row>
    <row r="574" ht="15.75" customHeight="1">
      <c r="A574" s="49"/>
      <c r="B574" s="121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</row>
    <row r="575" ht="15.75" customHeight="1">
      <c r="A575" s="49"/>
      <c r="B575" s="121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</row>
    <row r="576" ht="15.75" customHeight="1">
      <c r="A576" s="49"/>
      <c r="B576" s="121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</row>
    <row r="577" ht="15.75" customHeight="1">
      <c r="A577" s="49"/>
      <c r="B577" s="121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</row>
    <row r="578" ht="15.75" customHeight="1">
      <c r="A578" s="49"/>
      <c r="B578" s="121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</row>
    <row r="579" ht="15.75" customHeight="1">
      <c r="A579" s="49"/>
      <c r="B579" s="121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</row>
    <row r="580" ht="15.75" customHeight="1">
      <c r="A580" s="49"/>
      <c r="B580" s="121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</row>
    <row r="581" ht="15.75" customHeight="1">
      <c r="A581" s="49"/>
      <c r="B581" s="121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</row>
    <row r="582" ht="15.75" customHeight="1">
      <c r="A582" s="49"/>
      <c r="B582" s="121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</row>
    <row r="583" ht="15.75" customHeight="1">
      <c r="A583" s="49"/>
      <c r="B583" s="121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</row>
    <row r="584" ht="15.75" customHeight="1">
      <c r="A584" s="49"/>
      <c r="B584" s="121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</row>
    <row r="585" ht="15.75" customHeight="1">
      <c r="A585" s="49"/>
      <c r="B585" s="121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</row>
    <row r="586" ht="15.75" customHeight="1">
      <c r="A586" s="49"/>
      <c r="B586" s="121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</row>
    <row r="587" ht="15.75" customHeight="1">
      <c r="A587" s="49"/>
      <c r="B587" s="121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</row>
    <row r="588" ht="15.75" customHeight="1">
      <c r="A588" s="49"/>
      <c r="B588" s="121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</row>
    <row r="589" ht="15.75" customHeight="1">
      <c r="A589" s="49"/>
      <c r="B589" s="121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</row>
    <row r="590" ht="15.75" customHeight="1">
      <c r="A590" s="49"/>
      <c r="B590" s="121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</row>
    <row r="591" ht="15.75" customHeight="1">
      <c r="A591" s="49"/>
      <c r="B591" s="121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</row>
    <row r="592" ht="15.75" customHeight="1">
      <c r="A592" s="49"/>
      <c r="B592" s="121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</row>
    <row r="593" ht="15.75" customHeight="1">
      <c r="A593" s="49"/>
      <c r="B593" s="121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</row>
    <row r="594" ht="15.75" customHeight="1">
      <c r="A594" s="49"/>
      <c r="B594" s="121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</row>
    <row r="595" ht="15.75" customHeight="1">
      <c r="A595" s="49"/>
      <c r="B595" s="121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</row>
    <row r="596" ht="15.75" customHeight="1">
      <c r="A596" s="49"/>
      <c r="B596" s="121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</row>
    <row r="597" ht="15.75" customHeight="1">
      <c r="A597" s="49"/>
      <c r="B597" s="121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</row>
    <row r="598" ht="15.75" customHeight="1">
      <c r="A598" s="49"/>
      <c r="B598" s="121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</row>
    <row r="599" ht="15.75" customHeight="1">
      <c r="A599" s="49"/>
      <c r="B599" s="121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</row>
    <row r="600" ht="15.75" customHeight="1">
      <c r="A600" s="49"/>
      <c r="B600" s="121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</row>
    <row r="601" ht="15.75" customHeight="1">
      <c r="A601" s="49"/>
      <c r="B601" s="121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</row>
    <row r="602" ht="15.75" customHeight="1">
      <c r="A602" s="49"/>
      <c r="B602" s="121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</row>
    <row r="603" ht="15.75" customHeight="1">
      <c r="A603" s="49"/>
      <c r="B603" s="121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</row>
    <row r="604" ht="15.75" customHeight="1">
      <c r="A604" s="49"/>
      <c r="B604" s="121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</row>
    <row r="605" ht="15.75" customHeight="1">
      <c r="A605" s="49"/>
      <c r="B605" s="121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</row>
    <row r="606" ht="15.75" customHeight="1">
      <c r="A606" s="49"/>
      <c r="B606" s="121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</row>
    <row r="607" ht="15.75" customHeight="1">
      <c r="A607" s="49"/>
      <c r="B607" s="121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</row>
    <row r="608" ht="15.75" customHeight="1">
      <c r="A608" s="49"/>
      <c r="B608" s="121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</row>
    <row r="609" ht="15.75" customHeight="1">
      <c r="A609" s="49"/>
      <c r="B609" s="121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</row>
    <row r="610" ht="15.75" customHeight="1">
      <c r="A610" s="49"/>
      <c r="B610" s="121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</row>
    <row r="611" ht="15.75" customHeight="1">
      <c r="A611" s="49"/>
      <c r="B611" s="121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</row>
    <row r="612" ht="15.75" customHeight="1">
      <c r="A612" s="49"/>
      <c r="B612" s="121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</row>
    <row r="613" ht="15.75" customHeight="1">
      <c r="A613" s="49"/>
      <c r="B613" s="121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</row>
    <row r="614" ht="15.75" customHeight="1">
      <c r="A614" s="49"/>
      <c r="B614" s="121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</row>
    <row r="615" ht="15.75" customHeight="1">
      <c r="A615" s="49"/>
      <c r="B615" s="121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</row>
    <row r="616" ht="15.75" customHeight="1">
      <c r="A616" s="49"/>
      <c r="B616" s="121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</row>
    <row r="617" ht="15.75" customHeight="1">
      <c r="A617" s="49"/>
      <c r="B617" s="121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</row>
    <row r="618" ht="15.75" customHeight="1">
      <c r="A618" s="49"/>
      <c r="B618" s="121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</row>
    <row r="619" ht="15.75" customHeight="1">
      <c r="A619" s="49"/>
      <c r="B619" s="121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</row>
    <row r="620" ht="15.75" customHeight="1">
      <c r="A620" s="49"/>
      <c r="B620" s="121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</row>
    <row r="621" ht="15.75" customHeight="1">
      <c r="A621" s="49"/>
      <c r="B621" s="121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</row>
    <row r="622" ht="15.75" customHeight="1">
      <c r="A622" s="49"/>
      <c r="B622" s="121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</row>
    <row r="623" ht="15.75" customHeight="1">
      <c r="A623" s="49"/>
      <c r="B623" s="121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</row>
    <row r="624" ht="15.75" customHeight="1">
      <c r="A624" s="49"/>
      <c r="B624" s="121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</row>
    <row r="625" ht="15.75" customHeight="1">
      <c r="A625" s="49"/>
      <c r="B625" s="121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</row>
    <row r="626" ht="15.75" customHeight="1">
      <c r="A626" s="49"/>
      <c r="B626" s="121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</row>
    <row r="627" ht="15.75" customHeight="1">
      <c r="A627" s="49"/>
      <c r="B627" s="121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</row>
    <row r="628" ht="15.75" customHeight="1">
      <c r="A628" s="49"/>
      <c r="B628" s="121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</row>
    <row r="629" ht="15.75" customHeight="1">
      <c r="A629" s="49"/>
      <c r="B629" s="121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</row>
    <row r="630" ht="15.75" customHeight="1">
      <c r="A630" s="49"/>
      <c r="B630" s="121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</row>
    <row r="631" ht="15.75" customHeight="1">
      <c r="A631" s="49"/>
      <c r="B631" s="121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</row>
    <row r="632" ht="15.75" customHeight="1">
      <c r="A632" s="49"/>
      <c r="B632" s="121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</row>
    <row r="633" ht="15.75" customHeight="1">
      <c r="A633" s="49"/>
      <c r="B633" s="121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</row>
    <row r="634" ht="15.75" customHeight="1">
      <c r="A634" s="49"/>
      <c r="B634" s="121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</row>
    <row r="635" ht="15.75" customHeight="1">
      <c r="A635" s="49"/>
      <c r="B635" s="121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</row>
    <row r="636" ht="15.75" customHeight="1">
      <c r="A636" s="49"/>
      <c r="B636" s="121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</row>
    <row r="637" ht="15.75" customHeight="1">
      <c r="A637" s="49"/>
      <c r="B637" s="121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</row>
    <row r="638" ht="15.75" customHeight="1">
      <c r="A638" s="49"/>
      <c r="B638" s="121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</row>
    <row r="639" ht="15.75" customHeight="1">
      <c r="A639" s="49"/>
      <c r="B639" s="121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</row>
    <row r="640" ht="15.75" customHeight="1">
      <c r="A640" s="49"/>
      <c r="B640" s="121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</row>
    <row r="641" ht="15.75" customHeight="1">
      <c r="A641" s="49"/>
      <c r="B641" s="121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</row>
    <row r="642" ht="15.75" customHeight="1">
      <c r="A642" s="49"/>
      <c r="B642" s="121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</row>
    <row r="643" ht="15.75" customHeight="1">
      <c r="A643" s="49"/>
      <c r="B643" s="121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</row>
    <row r="644" ht="15.75" customHeight="1">
      <c r="A644" s="49"/>
      <c r="B644" s="121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</row>
    <row r="645" ht="15.75" customHeight="1">
      <c r="A645" s="49"/>
      <c r="B645" s="121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</row>
    <row r="646" ht="15.75" customHeight="1">
      <c r="A646" s="49"/>
      <c r="B646" s="121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</row>
    <row r="647" ht="15.75" customHeight="1">
      <c r="A647" s="49"/>
      <c r="B647" s="121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</row>
    <row r="648" ht="15.75" customHeight="1">
      <c r="A648" s="49"/>
      <c r="B648" s="121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</row>
    <row r="649" ht="15.75" customHeight="1">
      <c r="A649" s="49"/>
      <c r="B649" s="121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</row>
    <row r="650" ht="15.75" customHeight="1">
      <c r="A650" s="49"/>
      <c r="B650" s="121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</row>
    <row r="651" ht="15.75" customHeight="1">
      <c r="A651" s="49"/>
      <c r="B651" s="121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</row>
    <row r="652" ht="15.75" customHeight="1">
      <c r="A652" s="49"/>
      <c r="B652" s="121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</row>
    <row r="653" ht="15.75" customHeight="1">
      <c r="A653" s="49"/>
      <c r="B653" s="121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</row>
    <row r="654" ht="15.75" customHeight="1">
      <c r="A654" s="49"/>
      <c r="B654" s="121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</row>
    <row r="655" ht="15.75" customHeight="1">
      <c r="A655" s="49"/>
      <c r="B655" s="121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</row>
    <row r="656" ht="15.75" customHeight="1">
      <c r="A656" s="49"/>
      <c r="B656" s="121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</row>
    <row r="657" ht="15.75" customHeight="1">
      <c r="A657" s="49"/>
      <c r="B657" s="121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</row>
    <row r="658" ht="15.75" customHeight="1">
      <c r="A658" s="49"/>
      <c r="B658" s="121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</row>
    <row r="659" ht="15.75" customHeight="1">
      <c r="A659" s="49"/>
      <c r="B659" s="121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</row>
    <row r="660" ht="15.75" customHeight="1">
      <c r="A660" s="49"/>
      <c r="B660" s="121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</row>
    <row r="661" ht="15.75" customHeight="1">
      <c r="A661" s="49"/>
      <c r="B661" s="121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</row>
    <row r="662" ht="15.75" customHeight="1">
      <c r="A662" s="49"/>
      <c r="B662" s="121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</row>
    <row r="663" ht="15.75" customHeight="1">
      <c r="A663" s="49"/>
      <c r="B663" s="121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</row>
    <row r="664" ht="15.75" customHeight="1">
      <c r="A664" s="49"/>
      <c r="B664" s="121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</row>
    <row r="665" ht="15.75" customHeight="1">
      <c r="A665" s="49"/>
      <c r="B665" s="121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</row>
    <row r="666" ht="15.75" customHeight="1">
      <c r="A666" s="49"/>
      <c r="B666" s="121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</row>
    <row r="667" ht="15.75" customHeight="1">
      <c r="A667" s="49"/>
      <c r="B667" s="121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</row>
    <row r="668" ht="15.75" customHeight="1">
      <c r="A668" s="49"/>
      <c r="B668" s="121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</row>
    <row r="669" ht="15.75" customHeight="1">
      <c r="A669" s="49"/>
      <c r="B669" s="121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</row>
    <row r="670" ht="15.75" customHeight="1">
      <c r="A670" s="49"/>
      <c r="B670" s="121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</row>
    <row r="671" ht="15.75" customHeight="1">
      <c r="A671" s="49"/>
      <c r="B671" s="121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</row>
    <row r="672" ht="15.75" customHeight="1">
      <c r="A672" s="49"/>
      <c r="B672" s="121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</row>
    <row r="673" ht="15.75" customHeight="1">
      <c r="A673" s="49"/>
      <c r="B673" s="121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</row>
    <row r="674" ht="15.75" customHeight="1">
      <c r="A674" s="49"/>
      <c r="B674" s="121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</row>
    <row r="675" ht="15.75" customHeight="1">
      <c r="A675" s="49"/>
      <c r="B675" s="121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</row>
    <row r="676" ht="15.75" customHeight="1">
      <c r="A676" s="49"/>
      <c r="B676" s="121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</row>
    <row r="677" ht="15.75" customHeight="1">
      <c r="A677" s="49"/>
      <c r="B677" s="121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</row>
    <row r="678" ht="15.75" customHeight="1">
      <c r="A678" s="49"/>
      <c r="B678" s="121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</row>
    <row r="679" ht="15.75" customHeight="1">
      <c r="A679" s="49"/>
      <c r="B679" s="121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</row>
    <row r="680" ht="15.75" customHeight="1">
      <c r="A680" s="49"/>
      <c r="B680" s="121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</row>
    <row r="681" ht="15.75" customHeight="1">
      <c r="A681" s="49"/>
      <c r="B681" s="121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</row>
    <row r="682" ht="15.75" customHeight="1">
      <c r="A682" s="49"/>
      <c r="B682" s="121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</row>
    <row r="683" ht="15.75" customHeight="1">
      <c r="A683" s="49"/>
      <c r="B683" s="121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</row>
    <row r="684" ht="15.75" customHeight="1">
      <c r="A684" s="49"/>
      <c r="B684" s="121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</row>
    <row r="685" ht="15.75" customHeight="1">
      <c r="A685" s="49"/>
      <c r="B685" s="121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</row>
    <row r="686" ht="15.75" customHeight="1">
      <c r="A686" s="49"/>
      <c r="B686" s="121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</row>
    <row r="687" ht="15.75" customHeight="1">
      <c r="A687" s="49"/>
      <c r="B687" s="121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</row>
    <row r="688" ht="15.75" customHeight="1">
      <c r="A688" s="49"/>
      <c r="B688" s="121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</row>
    <row r="689" ht="15.75" customHeight="1">
      <c r="A689" s="49"/>
      <c r="B689" s="121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</row>
    <row r="690" ht="15.75" customHeight="1">
      <c r="A690" s="49"/>
      <c r="B690" s="121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</row>
    <row r="691" ht="15.75" customHeight="1">
      <c r="A691" s="49"/>
      <c r="B691" s="121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</row>
    <row r="692" ht="15.75" customHeight="1">
      <c r="A692" s="49"/>
      <c r="B692" s="121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</row>
    <row r="693" ht="15.75" customHeight="1">
      <c r="A693" s="49"/>
      <c r="B693" s="121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</row>
    <row r="694" ht="15.75" customHeight="1">
      <c r="A694" s="49"/>
      <c r="B694" s="121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</row>
    <row r="695" ht="15.75" customHeight="1">
      <c r="A695" s="49"/>
      <c r="B695" s="121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</row>
    <row r="696" ht="15.75" customHeight="1">
      <c r="A696" s="49"/>
      <c r="B696" s="121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</row>
    <row r="697" ht="15.75" customHeight="1">
      <c r="A697" s="49"/>
      <c r="B697" s="121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</row>
    <row r="698" ht="15.75" customHeight="1">
      <c r="A698" s="49"/>
      <c r="B698" s="121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</row>
    <row r="699" ht="15.75" customHeight="1">
      <c r="A699" s="49"/>
      <c r="B699" s="121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</row>
    <row r="700" ht="15.75" customHeight="1">
      <c r="A700" s="49"/>
      <c r="B700" s="121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</row>
    <row r="701" ht="15.75" customHeight="1">
      <c r="A701" s="49"/>
      <c r="B701" s="121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</row>
    <row r="702" ht="15.75" customHeight="1">
      <c r="A702" s="49"/>
      <c r="B702" s="121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</row>
    <row r="703" ht="15.75" customHeight="1">
      <c r="A703" s="49"/>
      <c r="B703" s="121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</row>
    <row r="704" ht="15.75" customHeight="1">
      <c r="A704" s="49"/>
      <c r="B704" s="121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</row>
    <row r="705" ht="15.75" customHeight="1">
      <c r="A705" s="49"/>
      <c r="B705" s="121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</row>
    <row r="706" ht="15.75" customHeight="1">
      <c r="A706" s="49"/>
      <c r="B706" s="121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</row>
    <row r="707" ht="15.75" customHeight="1">
      <c r="A707" s="49"/>
      <c r="B707" s="121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</row>
    <row r="708" ht="15.75" customHeight="1">
      <c r="A708" s="49"/>
      <c r="B708" s="121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</row>
    <row r="709" ht="15.75" customHeight="1">
      <c r="A709" s="49"/>
      <c r="B709" s="121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</row>
    <row r="710" ht="15.75" customHeight="1">
      <c r="A710" s="49"/>
      <c r="B710" s="121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</row>
    <row r="711" ht="15.75" customHeight="1">
      <c r="A711" s="49"/>
      <c r="B711" s="121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</row>
    <row r="712" ht="15.75" customHeight="1">
      <c r="A712" s="49"/>
      <c r="B712" s="121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</row>
    <row r="713" ht="15.75" customHeight="1">
      <c r="A713" s="49"/>
      <c r="B713" s="121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</row>
    <row r="714" ht="15.75" customHeight="1">
      <c r="A714" s="49"/>
      <c r="B714" s="121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</row>
    <row r="715" ht="15.75" customHeight="1">
      <c r="A715" s="49"/>
      <c r="B715" s="121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</row>
    <row r="716" ht="15.75" customHeight="1">
      <c r="A716" s="49"/>
      <c r="B716" s="121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</row>
    <row r="717" ht="15.75" customHeight="1">
      <c r="A717" s="49"/>
      <c r="B717" s="121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</row>
    <row r="718" ht="15.75" customHeight="1">
      <c r="A718" s="49"/>
      <c r="B718" s="121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</row>
    <row r="719" ht="15.75" customHeight="1">
      <c r="A719" s="49"/>
      <c r="B719" s="121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</row>
    <row r="720" ht="15.75" customHeight="1">
      <c r="A720" s="49"/>
      <c r="B720" s="121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</row>
    <row r="721" ht="15.75" customHeight="1">
      <c r="A721" s="49"/>
      <c r="B721" s="121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</row>
    <row r="722" ht="15.75" customHeight="1">
      <c r="A722" s="49"/>
      <c r="B722" s="121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</row>
    <row r="723" ht="15.75" customHeight="1">
      <c r="A723" s="49"/>
      <c r="B723" s="121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</row>
    <row r="724" ht="15.75" customHeight="1">
      <c r="A724" s="49"/>
      <c r="B724" s="121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</row>
    <row r="725" ht="15.75" customHeight="1">
      <c r="A725" s="49"/>
      <c r="B725" s="121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</row>
    <row r="726" ht="15.75" customHeight="1">
      <c r="A726" s="49"/>
      <c r="B726" s="121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</row>
    <row r="727" ht="15.75" customHeight="1">
      <c r="A727" s="49"/>
      <c r="B727" s="121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</row>
    <row r="728" ht="15.75" customHeight="1">
      <c r="A728" s="49"/>
      <c r="B728" s="121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</row>
    <row r="729" ht="15.75" customHeight="1">
      <c r="A729" s="49"/>
      <c r="B729" s="121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</row>
    <row r="730" ht="15.75" customHeight="1">
      <c r="A730" s="49"/>
      <c r="B730" s="121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</row>
    <row r="731" ht="15.75" customHeight="1">
      <c r="A731" s="49"/>
      <c r="B731" s="121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</row>
    <row r="732" ht="15.75" customHeight="1">
      <c r="A732" s="49"/>
      <c r="B732" s="121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</row>
    <row r="733" ht="15.75" customHeight="1">
      <c r="A733" s="49"/>
      <c r="B733" s="121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</row>
    <row r="734" ht="15.75" customHeight="1">
      <c r="A734" s="49"/>
      <c r="B734" s="121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</row>
    <row r="735" ht="15.75" customHeight="1">
      <c r="A735" s="49"/>
      <c r="B735" s="121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</row>
    <row r="736" ht="15.75" customHeight="1">
      <c r="A736" s="49"/>
      <c r="B736" s="121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</row>
    <row r="737" ht="15.75" customHeight="1">
      <c r="A737" s="49"/>
      <c r="B737" s="121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</row>
    <row r="738" ht="15.75" customHeight="1">
      <c r="A738" s="49"/>
      <c r="B738" s="121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</row>
    <row r="739" ht="15.75" customHeight="1">
      <c r="A739" s="49"/>
      <c r="B739" s="121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</row>
    <row r="740" ht="15.75" customHeight="1">
      <c r="A740" s="49"/>
      <c r="B740" s="121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</row>
    <row r="741" ht="15.75" customHeight="1">
      <c r="A741" s="49"/>
      <c r="B741" s="121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</row>
    <row r="742" ht="15.75" customHeight="1">
      <c r="A742" s="49"/>
      <c r="B742" s="121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</row>
    <row r="743" ht="15.75" customHeight="1">
      <c r="A743" s="49"/>
      <c r="B743" s="121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</row>
    <row r="744" ht="15.75" customHeight="1">
      <c r="A744" s="49"/>
      <c r="B744" s="121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</row>
    <row r="745" ht="15.75" customHeight="1">
      <c r="A745" s="49"/>
      <c r="B745" s="121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</row>
    <row r="746" ht="15.75" customHeight="1">
      <c r="A746" s="49"/>
      <c r="B746" s="121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</row>
    <row r="747" ht="15.75" customHeight="1">
      <c r="A747" s="49"/>
      <c r="B747" s="121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</row>
    <row r="748" ht="15.75" customHeight="1">
      <c r="A748" s="49"/>
      <c r="B748" s="121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</row>
    <row r="749" ht="15.75" customHeight="1">
      <c r="A749" s="49"/>
      <c r="B749" s="121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</row>
    <row r="750" ht="15.75" customHeight="1">
      <c r="A750" s="49"/>
      <c r="B750" s="121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</row>
    <row r="751" ht="15.75" customHeight="1">
      <c r="A751" s="49"/>
      <c r="B751" s="121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</row>
    <row r="752" ht="15.75" customHeight="1">
      <c r="A752" s="49"/>
      <c r="B752" s="121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</row>
    <row r="753" ht="15.75" customHeight="1">
      <c r="A753" s="49"/>
      <c r="B753" s="121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</row>
    <row r="754" ht="15.75" customHeight="1">
      <c r="A754" s="49"/>
      <c r="B754" s="121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</row>
    <row r="755" ht="15.75" customHeight="1">
      <c r="A755" s="49"/>
      <c r="B755" s="121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</row>
    <row r="756" ht="15.75" customHeight="1">
      <c r="A756" s="49"/>
      <c r="B756" s="121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</row>
    <row r="757" ht="15.75" customHeight="1">
      <c r="A757" s="49"/>
      <c r="B757" s="121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</row>
    <row r="758" ht="15.75" customHeight="1">
      <c r="A758" s="49"/>
      <c r="B758" s="121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</row>
    <row r="759" ht="15.75" customHeight="1">
      <c r="A759" s="49"/>
      <c r="B759" s="121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</row>
    <row r="760" ht="15.75" customHeight="1">
      <c r="A760" s="49"/>
      <c r="B760" s="121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</row>
    <row r="761" ht="15.75" customHeight="1">
      <c r="A761" s="49"/>
      <c r="B761" s="121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</row>
    <row r="762" ht="15.75" customHeight="1">
      <c r="A762" s="49"/>
      <c r="B762" s="121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</row>
    <row r="763" ht="15.75" customHeight="1">
      <c r="A763" s="49"/>
      <c r="B763" s="121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</row>
    <row r="764" ht="15.75" customHeight="1">
      <c r="A764" s="49"/>
      <c r="B764" s="121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</row>
    <row r="765" ht="15.75" customHeight="1">
      <c r="A765" s="49"/>
      <c r="B765" s="121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</row>
    <row r="766" ht="15.75" customHeight="1">
      <c r="A766" s="49"/>
      <c r="B766" s="121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</row>
    <row r="767" ht="15.75" customHeight="1">
      <c r="A767" s="49"/>
      <c r="B767" s="121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</row>
    <row r="768" ht="15.75" customHeight="1">
      <c r="A768" s="49"/>
      <c r="B768" s="121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</row>
    <row r="769" ht="15.75" customHeight="1">
      <c r="A769" s="49"/>
      <c r="B769" s="121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</row>
    <row r="770" ht="15.75" customHeight="1">
      <c r="A770" s="49"/>
      <c r="B770" s="121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</row>
    <row r="771" ht="15.75" customHeight="1">
      <c r="A771" s="49"/>
      <c r="B771" s="121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</row>
    <row r="772" ht="15.75" customHeight="1">
      <c r="A772" s="49"/>
      <c r="B772" s="121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</row>
    <row r="773" ht="15.75" customHeight="1">
      <c r="A773" s="49"/>
      <c r="B773" s="121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</row>
    <row r="774" ht="15.75" customHeight="1">
      <c r="A774" s="49"/>
      <c r="B774" s="121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</row>
    <row r="775" ht="15.75" customHeight="1">
      <c r="A775" s="49"/>
      <c r="B775" s="121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</row>
    <row r="776" ht="15.75" customHeight="1">
      <c r="A776" s="49"/>
      <c r="B776" s="121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</row>
    <row r="777" ht="15.75" customHeight="1">
      <c r="A777" s="49"/>
      <c r="B777" s="121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</row>
    <row r="778" ht="15.75" customHeight="1">
      <c r="A778" s="49"/>
      <c r="B778" s="121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</row>
    <row r="779" ht="15.75" customHeight="1">
      <c r="A779" s="49"/>
      <c r="B779" s="121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</row>
    <row r="780" ht="15.75" customHeight="1">
      <c r="A780" s="49"/>
      <c r="B780" s="121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</row>
    <row r="781" ht="15.75" customHeight="1">
      <c r="A781" s="49"/>
      <c r="B781" s="121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</row>
    <row r="782" ht="15.75" customHeight="1">
      <c r="A782" s="49"/>
      <c r="B782" s="121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</row>
    <row r="783" ht="15.75" customHeight="1">
      <c r="A783" s="49"/>
      <c r="B783" s="121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</row>
    <row r="784" ht="15.75" customHeight="1">
      <c r="A784" s="49"/>
      <c r="B784" s="121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</row>
    <row r="785" ht="15.75" customHeight="1">
      <c r="A785" s="49"/>
      <c r="B785" s="121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</row>
    <row r="786" ht="15.75" customHeight="1">
      <c r="A786" s="49"/>
      <c r="B786" s="121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</row>
    <row r="787" ht="15.75" customHeight="1">
      <c r="A787" s="49"/>
      <c r="B787" s="121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</row>
    <row r="788" ht="15.75" customHeight="1">
      <c r="A788" s="49"/>
      <c r="B788" s="121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</row>
    <row r="789" ht="15.75" customHeight="1">
      <c r="A789" s="49"/>
      <c r="B789" s="121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</row>
    <row r="790" ht="15.75" customHeight="1">
      <c r="A790" s="49"/>
      <c r="B790" s="121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</row>
    <row r="791" ht="15.75" customHeight="1">
      <c r="A791" s="49"/>
      <c r="B791" s="121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</row>
    <row r="792" ht="15.75" customHeight="1">
      <c r="A792" s="49"/>
      <c r="B792" s="121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</row>
    <row r="793" ht="15.75" customHeight="1">
      <c r="A793" s="49"/>
      <c r="B793" s="121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</row>
    <row r="794" ht="15.75" customHeight="1">
      <c r="A794" s="49"/>
      <c r="B794" s="121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</row>
    <row r="795" ht="15.75" customHeight="1">
      <c r="A795" s="49"/>
      <c r="B795" s="121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</row>
    <row r="796" ht="15.75" customHeight="1">
      <c r="A796" s="49"/>
      <c r="B796" s="121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</row>
    <row r="797" ht="15.75" customHeight="1">
      <c r="A797" s="49"/>
      <c r="B797" s="121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</row>
    <row r="798" ht="15.75" customHeight="1">
      <c r="A798" s="49"/>
      <c r="B798" s="121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</row>
    <row r="799" ht="15.75" customHeight="1">
      <c r="A799" s="49"/>
      <c r="B799" s="121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</row>
    <row r="800" ht="15.75" customHeight="1">
      <c r="A800" s="49"/>
      <c r="B800" s="121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</row>
    <row r="801" ht="15.75" customHeight="1">
      <c r="A801" s="49"/>
      <c r="B801" s="121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</row>
    <row r="802" ht="15.75" customHeight="1">
      <c r="A802" s="49"/>
      <c r="B802" s="121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</row>
    <row r="803" ht="15.75" customHeight="1">
      <c r="A803" s="49"/>
      <c r="B803" s="121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</row>
    <row r="804" ht="15.75" customHeight="1">
      <c r="A804" s="49"/>
      <c r="B804" s="121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</row>
    <row r="805" ht="15.75" customHeight="1">
      <c r="A805" s="49"/>
      <c r="B805" s="121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</row>
    <row r="806" ht="15.75" customHeight="1">
      <c r="A806" s="49"/>
      <c r="B806" s="121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</row>
    <row r="807" ht="15.75" customHeight="1">
      <c r="A807" s="49"/>
      <c r="B807" s="121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</row>
    <row r="808" ht="15.75" customHeight="1">
      <c r="A808" s="49"/>
      <c r="B808" s="121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</row>
    <row r="809" ht="15.75" customHeight="1">
      <c r="A809" s="49"/>
      <c r="B809" s="121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</row>
    <row r="810" ht="15.75" customHeight="1">
      <c r="A810" s="49"/>
      <c r="B810" s="121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</row>
    <row r="811" ht="15.75" customHeight="1">
      <c r="A811" s="49"/>
      <c r="B811" s="121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</row>
    <row r="812" ht="15.75" customHeight="1">
      <c r="A812" s="49"/>
      <c r="B812" s="121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</row>
    <row r="813" ht="15.75" customHeight="1">
      <c r="A813" s="49"/>
      <c r="B813" s="121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</row>
    <row r="814" ht="15.75" customHeight="1">
      <c r="A814" s="49"/>
      <c r="B814" s="121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</row>
    <row r="815" ht="15.75" customHeight="1">
      <c r="A815" s="49"/>
      <c r="B815" s="121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</row>
    <row r="816" ht="15.75" customHeight="1">
      <c r="A816" s="49"/>
      <c r="B816" s="121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</row>
    <row r="817" ht="15.75" customHeight="1">
      <c r="A817" s="49"/>
      <c r="B817" s="121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</row>
    <row r="818" ht="15.75" customHeight="1">
      <c r="A818" s="49"/>
      <c r="B818" s="121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</row>
    <row r="819" ht="15.75" customHeight="1">
      <c r="A819" s="49"/>
      <c r="B819" s="121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</row>
    <row r="820" ht="15.75" customHeight="1">
      <c r="A820" s="49"/>
      <c r="B820" s="121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</row>
    <row r="821" ht="15.75" customHeight="1">
      <c r="A821" s="49"/>
      <c r="B821" s="121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</row>
    <row r="822" ht="15.75" customHeight="1">
      <c r="A822" s="49"/>
      <c r="B822" s="121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</row>
    <row r="823" ht="15.75" customHeight="1">
      <c r="A823" s="49"/>
      <c r="B823" s="121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</row>
    <row r="824" ht="15.75" customHeight="1">
      <c r="A824" s="49"/>
      <c r="B824" s="121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</row>
    <row r="825" ht="15.75" customHeight="1">
      <c r="A825" s="49"/>
      <c r="B825" s="121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</row>
    <row r="826" ht="15.75" customHeight="1">
      <c r="A826" s="49"/>
      <c r="B826" s="121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</row>
    <row r="827" ht="15.75" customHeight="1">
      <c r="A827" s="49"/>
      <c r="B827" s="121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</row>
    <row r="828" ht="15.75" customHeight="1">
      <c r="A828" s="49"/>
      <c r="B828" s="121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</row>
    <row r="829" ht="15.75" customHeight="1">
      <c r="A829" s="49"/>
      <c r="B829" s="121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</row>
    <row r="830" ht="15.75" customHeight="1">
      <c r="A830" s="49"/>
      <c r="B830" s="121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</row>
    <row r="831" ht="15.75" customHeight="1">
      <c r="A831" s="49"/>
      <c r="B831" s="121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</row>
    <row r="832" ht="15.75" customHeight="1">
      <c r="A832" s="49"/>
      <c r="B832" s="121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</row>
    <row r="833" ht="15.75" customHeight="1">
      <c r="A833" s="49"/>
      <c r="B833" s="121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</row>
    <row r="834" ht="15.75" customHeight="1">
      <c r="A834" s="49"/>
      <c r="B834" s="121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</row>
    <row r="835" ht="15.75" customHeight="1">
      <c r="A835" s="49"/>
      <c r="B835" s="121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</row>
    <row r="836" ht="15.75" customHeight="1">
      <c r="A836" s="49"/>
      <c r="B836" s="121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</row>
    <row r="837" ht="15.75" customHeight="1">
      <c r="A837" s="49"/>
      <c r="B837" s="121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</row>
    <row r="838" ht="15.75" customHeight="1">
      <c r="A838" s="49"/>
      <c r="B838" s="121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</row>
    <row r="839" ht="15.75" customHeight="1">
      <c r="A839" s="49"/>
      <c r="B839" s="121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</row>
    <row r="840" ht="15.75" customHeight="1">
      <c r="A840" s="49"/>
      <c r="B840" s="121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</row>
    <row r="841" ht="15.75" customHeight="1">
      <c r="A841" s="49"/>
      <c r="B841" s="121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</row>
    <row r="842" ht="15.75" customHeight="1">
      <c r="A842" s="49"/>
      <c r="B842" s="121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</row>
    <row r="843" ht="15.75" customHeight="1">
      <c r="A843" s="49"/>
      <c r="B843" s="121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</row>
    <row r="844" ht="15.75" customHeight="1">
      <c r="A844" s="49"/>
      <c r="B844" s="121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</row>
    <row r="845" ht="15.75" customHeight="1">
      <c r="A845" s="49"/>
      <c r="B845" s="121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</row>
    <row r="846" ht="15.75" customHeight="1">
      <c r="A846" s="49"/>
      <c r="B846" s="121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</row>
    <row r="847" ht="15.75" customHeight="1">
      <c r="A847" s="49"/>
      <c r="B847" s="121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</row>
    <row r="848" ht="15.75" customHeight="1">
      <c r="A848" s="49"/>
      <c r="B848" s="121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</row>
    <row r="849" ht="15.75" customHeight="1">
      <c r="A849" s="49"/>
      <c r="B849" s="121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</row>
    <row r="850" ht="15.75" customHeight="1">
      <c r="A850" s="49"/>
      <c r="B850" s="121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</row>
    <row r="851" ht="15.75" customHeight="1">
      <c r="A851" s="49"/>
      <c r="B851" s="121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</row>
    <row r="852" ht="15.75" customHeight="1">
      <c r="A852" s="49"/>
      <c r="B852" s="121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</row>
    <row r="853" ht="15.75" customHeight="1">
      <c r="A853" s="49"/>
      <c r="B853" s="121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</row>
    <row r="854" ht="15.75" customHeight="1">
      <c r="A854" s="49"/>
      <c r="B854" s="121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</row>
    <row r="855" ht="15.75" customHeight="1">
      <c r="A855" s="49"/>
      <c r="B855" s="121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</row>
    <row r="856" ht="15.75" customHeight="1">
      <c r="A856" s="49"/>
      <c r="B856" s="121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</row>
    <row r="857" ht="15.75" customHeight="1">
      <c r="A857" s="49"/>
      <c r="B857" s="121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</row>
    <row r="858" ht="15.75" customHeight="1">
      <c r="A858" s="49"/>
      <c r="B858" s="121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</row>
    <row r="859" ht="15.75" customHeight="1">
      <c r="A859" s="49"/>
      <c r="B859" s="121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</row>
    <row r="860" ht="15.75" customHeight="1">
      <c r="A860" s="49"/>
      <c r="B860" s="121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</row>
    <row r="861" ht="15.75" customHeight="1">
      <c r="A861" s="49"/>
      <c r="B861" s="121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</row>
    <row r="862" ht="15.75" customHeight="1">
      <c r="A862" s="49"/>
      <c r="B862" s="121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</row>
    <row r="863" ht="15.75" customHeight="1">
      <c r="A863" s="49"/>
      <c r="B863" s="121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</row>
    <row r="864" ht="15.75" customHeight="1">
      <c r="A864" s="49"/>
      <c r="B864" s="121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</row>
    <row r="865" ht="15.75" customHeight="1">
      <c r="A865" s="49"/>
      <c r="B865" s="121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</row>
    <row r="866" ht="15.75" customHeight="1">
      <c r="A866" s="49"/>
      <c r="B866" s="121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</row>
    <row r="867" ht="15.75" customHeight="1">
      <c r="A867" s="49"/>
      <c r="B867" s="121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</row>
    <row r="868" ht="15.75" customHeight="1">
      <c r="A868" s="49"/>
      <c r="B868" s="121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</row>
    <row r="869" ht="15.75" customHeight="1">
      <c r="A869" s="49"/>
      <c r="B869" s="121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</row>
    <row r="870" ht="15.75" customHeight="1">
      <c r="A870" s="49"/>
      <c r="B870" s="121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</row>
    <row r="871" ht="15.75" customHeight="1">
      <c r="A871" s="49"/>
      <c r="B871" s="121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</row>
    <row r="872" ht="15.75" customHeight="1">
      <c r="A872" s="49"/>
      <c r="B872" s="121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</row>
    <row r="873" ht="15.75" customHeight="1">
      <c r="A873" s="49"/>
      <c r="B873" s="121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</row>
    <row r="874" ht="15.75" customHeight="1">
      <c r="A874" s="49"/>
      <c r="B874" s="121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</row>
    <row r="875" ht="15.75" customHeight="1">
      <c r="A875" s="49"/>
      <c r="B875" s="121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</row>
    <row r="876" ht="15.75" customHeight="1">
      <c r="A876" s="49"/>
      <c r="B876" s="121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</row>
    <row r="877" ht="15.75" customHeight="1">
      <c r="A877" s="49"/>
      <c r="B877" s="121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</row>
    <row r="878" ht="15.75" customHeight="1">
      <c r="A878" s="49"/>
      <c r="B878" s="121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</row>
    <row r="879" ht="15.75" customHeight="1">
      <c r="A879" s="49"/>
      <c r="B879" s="121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</row>
    <row r="880" ht="15.75" customHeight="1">
      <c r="A880" s="49"/>
      <c r="B880" s="121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</row>
    <row r="881" ht="15.75" customHeight="1">
      <c r="A881" s="49"/>
      <c r="B881" s="121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</row>
    <row r="882" ht="15.75" customHeight="1">
      <c r="A882" s="49"/>
      <c r="B882" s="121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</row>
    <row r="883" ht="15.75" customHeight="1">
      <c r="A883" s="49"/>
      <c r="B883" s="121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</row>
    <row r="884" ht="15.75" customHeight="1">
      <c r="A884" s="49"/>
      <c r="B884" s="121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</row>
    <row r="885" ht="15.75" customHeight="1">
      <c r="A885" s="49"/>
      <c r="B885" s="121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</row>
    <row r="886" ht="15.75" customHeight="1">
      <c r="A886" s="49"/>
      <c r="B886" s="121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</row>
    <row r="887" ht="15.75" customHeight="1">
      <c r="A887" s="49"/>
      <c r="B887" s="121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</row>
    <row r="888" ht="15.75" customHeight="1">
      <c r="A888" s="49"/>
      <c r="B888" s="121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</row>
    <row r="889" ht="15.75" customHeight="1">
      <c r="A889" s="49"/>
      <c r="B889" s="121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</row>
    <row r="890" ht="15.75" customHeight="1">
      <c r="A890" s="49"/>
      <c r="B890" s="121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</row>
    <row r="891" ht="15.75" customHeight="1">
      <c r="A891" s="49"/>
      <c r="B891" s="121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</row>
    <row r="892" ht="15.75" customHeight="1">
      <c r="A892" s="49"/>
      <c r="B892" s="121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</row>
    <row r="893" ht="15.75" customHeight="1">
      <c r="A893" s="49"/>
      <c r="B893" s="121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</row>
    <row r="894" ht="15.75" customHeight="1">
      <c r="A894" s="49"/>
      <c r="B894" s="121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</row>
    <row r="895" ht="15.75" customHeight="1">
      <c r="A895" s="49"/>
      <c r="B895" s="121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</row>
    <row r="896" ht="15.75" customHeight="1">
      <c r="A896" s="49"/>
      <c r="B896" s="121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</row>
    <row r="897" ht="15.75" customHeight="1">
      <c r="A897" s="49"/>
      <c r="B897" s="121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</row>
    <row r="898" ht="15.75" customHeight="1">
      <c r="A898" s="49"/>
      <c r="B898" s="121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</row>
    <row r="899" ht="15.75" customHeight="1">
      <c r="A899" s="49"/>
      <c r="B899" s="121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</row>
    <row r="900" ht="15.75" customHeight="1">
      <c r="A900" s="49"/>
      <c r="B900" s="121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</row>
    <row r="901" ht="15.75" customHeight="1">
      <c r="A901" s="49"/>
      <c r="B901" s="121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</row>
    <row r="902" ht="15.75" customHeight="1">
      <c r="A902" s="49"/>
      <c r="B902" s="121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</row>
    <row r="903" ht="15.75" customHeight="1">
      <c r="A903" s="49"/>
      <c r="B903" s="121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</row>
    <row r="904" ht="15.75" customHeight="1">
      <c r="A904" s="49"/>
      <c r="B904" s="121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</row>
    <row r="905" ht="15.75" customHeight="1">
      <c r="A905" s="49"/>
      <c r="B905" s="121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</row>
    <row r="906" ht="15.75" customHeight="1">
      <c r="A906" s="49"/>
      <c r="B906" s="121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</row>
    <row r="907" ht="15.75" customHeight="1">
      <c r="A907" s="49"/>
      <c r="B907" s="121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</row>
    <row r="908" ht="15.75" customHeight="1">
      <c r="A908" s="49"/>
      <c r="B908" s="121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</row>
    <row r="909" ht="15.75" customHeight="1">
      <c r="A909" s="49"/>
      <c r="B909" s="121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</row>
    <row r="910" ht="15.75" customHeight="1">
      <c r="A910" s="49"/>
      <c r="B910" s="121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</row>
    <row r="911" ht="15.75" customHeight="1">
      <c r="A911" s="49"/>
      <c r="B911" s="121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</row>
    <row r="912" ht="15.75" customHeight="1">
      <c r="A912" s="49"/>
      <c r="B912" s="121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</row>
    <row r="913" ht="15.75" customHeight="1">
      <c r="A913" s="49"/>
      <c r="B913" s="121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</row>
    <row r="914" ht="15.75" customHeight="1">
      <c r="A914" s="49"/>
      <c r="B914" s="121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</row>
    <row r="915" ht="15.75" customHeight="1">
      <c r="A915" s="49"/>
      <c r="B915" s="121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</row>
    <row r="916" ht="15.75" customHeight="1">
      <c r="A916" s="49"/>
      <c r="B916" s="121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</row>
    <row r="917" ht="15.75" customHeight="1">
      <c r="A917" s="49"/>
      <c r="B917" s="121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</row>
    <row r="918" ht="15.75" customHeight="1">
      <c r="A918" s="49"/>
      <c r="B918" s="121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</row>
    <row r="919" ht="15.75" customHeight="1">
      <c r="A919" s="49"/>
      <c r="B919" s="121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</row>
    <row r="920" ht="15.75" customHeight="1">
      <c r="A920" s="49"/>
      <c r="B920" s="121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</row>
    <row r="921" ht="15.75" customHeight="1">
      <c r="A921" s="49"/>
      <c r="B921" s="121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</row>
    <row r="922" ht="15.75" customHeight="1">
      <c r="A922" s="49"/>
      <c r="B922" s="121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</row>
    <row r="923" ht="15.75" customHeight="1">
      <c r="A923" s="49"/>
      <c r="B923" s="121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</row>
    <row r="924" ht="15.75" customHeight="1">
      <c r="A924" s="49"/>
      <c r="B924" s="121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</row>
    <row r="925" ht="15.75" customHeight="1">
      <c r="A925" s="49"/>
      <c r="B925" s="121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</row>
    <row r="926" ht="15.75" customHeight="1">
      <c r="A926" s="49"/>
      <c r="B926" s="121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</row>
    <row r="927" ht="15.75" customHeight="1">
      <c r="A927" s="49"/>
      <c r="B927" s="121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</row>
    <row r="928" ht="15.75" customHeight="1">
      <c r="A928" s="49"/>
      <c r="B928" s="121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</row>
    <row r="929" ht="15.75" customHeight="1">
      <c r="A929" s="49"/>
      <c r="B929" s="121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</row>
    <row r="930" ht="15.75" customHeight="1">
      <c r="A930" s="49"/>
      <c r="B930" s="121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</row>
    <row r="931" ht="15.75" customHeight="1">
      <c r="A931" s="49"/>
      <c r="B931" s="121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</row>
    <row r="932" ht="15.75" customHeight="1">
      <c r="A932" s="49"/>
      <c r="B932" s="121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</row>
    <row r="933" ht="15.75" customHeight="1">
      <c r="A933" s="49"/>
      <c r="B933" s="121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</row>
    <row r="934" ht="15.75" customHeight="1">
      <c r="A934" s="49"/>
      <c r="B934" s="121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</row>
    <row r="935" ht="15.75" customHeight="1">
      <c r="A935" s="49"/>
      <c r="B935" s="121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</row>
    <row r="936" ht="15.75" customHeight="1">
      <c r="A936" s="49"/>
      <c r="B936" s="121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</row>
    <row r="937" ht="15.75" customHeight="1">
      <c r="A937" s="49"/>
      <c r="B937" s="121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</row>
    <row r="938" ht="15.75" customHeight="1">
      <c r="A938" s="49"/>
      <c r="B938" s="121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</row>
    <row r="939" ht="15.75" customHeight="1">
      <c r="A939" s="49"/>
      <c r="B939" s="121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</row>
    <row r="940" ht="15.75" customHeight="1">
      <c r="A940" s="49"/>
      <c r="B940" s="121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</row>
    <row r="941" ht="15.75" customHeight="1">
      <c r="A941" s="49"/>
      <c r="B941" s="121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</row>
    <row r="942" ht="15.75" customHeight="1">
      <c r="A942" s="49"/>
      <c r="B942" s="121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</row>
    <row r="943" ht="15.75" customHeight="1">
      <c r="A943" s="49"/>
      <c r="B943" s="121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</row>
    <row r="944" ht="15.75" customHeight="1">
      <c r="A944" s="49"/>
      <c r="B944" s="121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</row>
    <row r="945" ht="15.75" customHeight="1">
      <c r="A945" s="49"/>
      <c r="B945" s="121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</row>
    <row r="946" ht="15.75" customHeight="1">
      <c r="A946" s="49"/>
      <c r="B946" s="121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</row>
    <row r="947" ht="15.75" customHeight="1">
      <c r="A947" s="49"/>
      <c r="B947" s="121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</row>
    <row r="948" ht="15.75" customHeight="1">
      <c r="A948" s="49"/>
      <c r="B948" s="121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</row>
    <row r="949" ht="15.75" customHeight="1">
      <c r="A949" s="49"/>
      <c r="B949" s="121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</row>
    <row r="950" ht="15.75" customHeight="1">
      <c r="A950" s="49"/>
      <c r="B950" s="121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</row>
    <row r="951" ht="15.75" customHeight="1">
      <c r="A951" s="49"/>
      <c r="B951" s="121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</row>
    <row r="952" ht="15.75" customHeight="1">
      <c r="A952" s="49"/>
      <c r="B952" s="121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</row>
    <row r="953" ht="15.75" customHeight="1">
      <c r="A953" s="49"/>
      <c r="B953" s="121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</row>
    <row r="954" ht="15.75" customHeight="1">
      <c r="A954" s="49"/>
      <c r="B954" s="121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</row>
    <row r="955" ht="15.75" customHeight="1">
      <c r="A955" s="49"/>
      <c r="B955" s="121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</row>
    <row r="956" ht="15.75" customHeight="1">
      <c r="A956" s="49"/>
      <c r="B956" s="121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</row>
    <row r="957" ht="15.75" customHeight="1">
      <c r="A957" s="49"/>
      <c r="B957" s="121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</row>
    <row r="958" ht="15.75" customHeight="1">
      <c r="A958" s="49"/>
      <c r="B958" s="121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</row>
    <row r="959" ht="15.75" customHeight="1">
      <c r="A959" s="49"/>
      <c r="B959" s="121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</row>
    <row r="960" ht="15.75" customHeight="1">
      <c r="A960" s="49"/>
      <c r="B960" s="121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</row>
    <row r="961" ht="15.75" customHeight="1">
      <c r="A961" s="49"/>
      <c r="B961" s="121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</row>
    <row r="962" ht="15.75" customHeight="1">
      <c r="A962" s="49"/>
      <c r="B962" s="121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</row>
    <row r="963" ht="15.75" customHeight="1">
      <c r="A963" s="49"/>
      <c r="B963" s="121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</row>
    <row r="964" ht="15.75" customHeight="1">
      <c r="A964" s="49"/>
      <c r="B964" s="121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</row>
    <row r="965" ht="15.75" customHeight="1">
      <c r="A965" s="49"/>
      <c r="B965" s="121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</row>
    <row r="966" ht="15.75" customHeight="1">
      <c r="A966" s="49"/>
      <c r="B966" s="121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</row>
    <row r="967" ht="15.75" customHeight="1">
      <c r="A967" s="49"/>
      <c r="B967" s="121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</row>
    <row r="968" ht="15.75" customHeight="1">
      <c r="A968" s="49"/>
      <c r="B968" s="121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</row>
    <row r="969" ht="15.75" customHeight="1">
      <c r="A969" s="49"/>
      <c r="B969" s="121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</row>
    <row r="970" ht="15.75" customHeight="1">
      <c r="A970" s="49"/>
      <c r="B970" s="121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</row>
    <row r="971" ht="15.75" customHeight="1">
      <c r="A971" s="49"/>
      <c r="B971" s="121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</row>
    <row r="972" ht="15.75" customHeight="1">
      <c r="A972" s="49"/>
      <c r="B972" s="121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</row>
    <row r="973" ht="15.75" customHeight="1">
      <c r="A973" s="49"/>
      <c r="B973" s="121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</row>
    <row r="974" ht="15.75" customHeight="1">
      <c r="A974" s="49"/>
      <c r="B974" s="121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</row>
    <row r="975" ht="15.75" customHeight="1">
      <c r="A975" s="49"/>
      <c r="B975" s="121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</row>
    <row r="976" ht="15.75" customHeight="1">
      <c r="A976" s="49"/>
      <c r="B976" s="121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</row>
    <row r="977" ht="15.75" customHeight="1">
      <c r="A977" s="49"/>
      <c r="B977" s="121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</row>
    <row r="978" ht="15.75" customHeight="1">
      <c r="A978" s="49"/>
      <c r="B978" s="121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</row>
    <row r="979" ht="15.75" customHeight="1">
      <c r="A979" s="49"/>
      <c r="B979" s="121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</row>
    <row r="980" ht="15.75" customHeight="1">
      <c r="A980" s="49"/>
      <c r="B980" s="121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</row>
    <row r="981" ht="15.75" customHeight="1">
      <c r="A981" s="49"/>
      <c r="B981" s="121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</row>
    <row r="982" ht="15.75" customHeight="1">
      <c r="A982" s="49"/>
      <c r="B982" s="121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</row>
    <row r="983" ht="15.75" customHeight="1">
      <c r="A983" s="49"/>
      <c r="B983" s="121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</row>
    <row r="984" ht="15.75" customHeight="1">
      <c r="A984" s="49"/>
      <c r="B984" s="121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</row>
    <row r="985" ht="15.75" customHeight="1">
      <c r="A985" s="49"/>
      <c r="B985" s="121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</row>
    <row r="986" ht="15.75" customHeight="1">
      <c r="A986" s="49"/>
      <c r="B986" s="121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</row>
    <row r="987" ht="15.75" customHeight="1">
      <c r="A987" s="49"/>
      <c r="B987" s="121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</row>
    <row r="988" ht="15.75" customHeight="1">
      <c r="A988" s="49"/>
      <c r="B988" s="121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</row>
    <row r="989" ht="15.75" customHeight="1">
      <c r="A989" s="49"/>
      <c r="B989" s="121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</row>
    <row r="990" ht="15.75" customHeight="1">
      <c r="A990" s="49"/>
      <c r="B990" s="121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</row>
    <row r="991" ht="15.75" customHeight="1">
      <c r="A991" s="49"/>
      <c r="B991" s="121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</row>
    <row r="992" ht="15.75" customHeight="1">
      <c r="A992" s="49"/>
      <c r="B992" s="121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</row>
    <row r="993" ht="15.75" customHeight="1">
      <c r="A993" s="49"/>
      <c r="B993" s="121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</row>
    <row r="994" ht="15.75" customHeight="1">
      <c r="A994" s="49"/>
      <c r="B994" s="121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</row>
    <row r="995" ht="15.75" customHeight="1">
      <c r="A995" s="49"/>
      <c r="B995" s="121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</row>
    <row r="996" ht="15.75" customHeight="1">
      <c r="A996" s="49"/>
      <c r="B996" s="121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</row>
    <row r="997" ht="15.75" customHeight="1">
      <c r="A997" s="49"/>
      <c r="B997" s="121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</row>
    <row r="998" ht="15.75" customHeight="1">
      <c r="A998" s="49"/>
      <c r="B998" s="121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</row>
    <row r="999" ht="15.75" customHeight="1">
      <c r="A999" s="49"/>
      <c r="B999" s="121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</row>
    <row r="1000" ht="15.75" customHeight="1">
      <c r="A1000" s="49"/>
      <c r="B1000" s="121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0"/>
    <col customWidth="1" min="2" max="2" width="15.14"/>
    <col customWidth="1" min="3" max="3" width="13.43"/>
    <col customWidth="1" min="4" max="4" width="18.14"/>
    <col customWidth="1" min="5" max="5" width="17.57"/>
    <col customWidth="1" min="6" max="6" width="15.29"/>
    <col customWidth="1" min="7" max="7" width="20.86"/>
    <col customWidth="1" min="8" max="8" width="10.0"/>
    <col customWidth="1" min="9" max="9" width="8.57"/>
    <col customWidth="1" min="10" max="10" width="12.0"/>
    <col customWidth="1" min="11" max="26" width="8.71"/>
  </cols>
  <sheetData>
    <row r="1">
      <c r="A1" s="124" t="s">
        <v>139</v>
      </c>
      <c r="B1" s="125"/>
      <c r="C1" s="125"/>
      <c r="D1" s="126"/>
      <c r="E1" s="127"/>
      <c r="F1" s="128"/>
      <c r="G1" s="128"/>
      <c r="H1" s="127"/>
      <c r="I1" s="127"/>
      <c r="J1" s="127"/>
    </row>
    <row r="2">
      <c r="A2" s="127"/>
      <c r="B2" s="127"/>
      <c r="C2" s="127"/>
      <c r="D2" s="129" t="s">
        <v>1032</v>
      </c>
      <c r="E2" s="127"/>
      <c r="F2" s="128"/>
      <c r="G2" s="128"/>
      <c r="H2" s="127"/>
      <c r="I2" s="127"/>
      <c r="J2" s="127"/>
    </row>
    <row r="3">
      <c r="A3" s="130" t="s">
        <v>1033</v>
      </c>
      <c r="B3" s="131">
        <v>9.0</v>
      </c>
      <c r="C3" s="131">
        <v>21.0</v>
      </c>
      <c r="D3" s="130">
        <f t="shared" ref="D3:D7" si="1">B3+C3</f>
        <v>30</v>
      </c>
      <c r="E3" s="127"/>
      <c r="F3" s="128"/>
      <c r="G3" s="128"/>
      <c r="H3" s="127"/>
      <c r="I3" s="127"/>
      <c r="J3" s="127"/>
    </row>
    <row r="4">
      <c r="A4" s="129" t="s">
        <v>1034</v>
      </c>
      <c r="B4" s="132">
        <v>3.0</v>
      </c>
      <c r="C4" s="132">
        <v>7.0</v>
      </c>
      <c r="D4" s="129">
        <f t="shared" si="1"/>
        <v>10</v>
      </c>
      <c r="E4" s="133" t="s">
        <v>1035</v>
      </c>
      <c r="F4" s="128"/>
      <c r="G4" s="128"/>
      <c r="H4" s="127"/>
      <c r="I4" s="127"/>
      <c r="J4" s="127"/>
    </row>
    <row r="5">
      <c r="A5" s="130" t="s">
        <v>1036</v>
      </c>
      <c r="B5" s="131">
        <v>27.0</v>
      </c>
      <c r="C5" s="131">
        <v>8.0</v>
      </c>
      <c r="D5" s="130">
        <f t="shared" si="1"/>
        <v>35</v>
      </c>
      <c r="E5" s="127"/>
      <c r="F5" s="128"/>
      <c r="G5" s="128"/>
      <c r="H5" s="127"/>
      <c r="I5" s="127"/>
      <c r="J5" s="127"/>
    </row>
    <row r="6">
      <c r="A6" s="129" t="s">
        <v>1037</v>
      </c>
      <c r="B6" s="132">
        <v>6.0</v>
      </c>
      <c r="C6" s="132">
        <v>2.0</v>
      </c>
      <c r="D6" s="129">
        <f t="shared" si="1"/>
        <v>8</v>
      </c>
      <c r="E6" s="133" t="s">
        <v>1035</v>
      </c>
      <c r="F6" s="128"/>
      <c r="G6" s="128"/>
      <c r="H6" s="127"/>
      <c r="I6" s="127"/>
      <c r="J6" s="127"/>
    </row>
    <row r="7">
      <c r="A7" s="134" t="s">
        <v>1038</v>
      </c>
      <c r="B7" s="135">
        <v>2.0</v>
      </c>
      <c r="C7" s="135">
        <v>21.0</v>
      </c>
      <c r="D7" s="134">
        <f t="shared" si="1"/>
        <v>23</v>
      </c>
      <c r="E7" s="128"/>
      <c r="F7" s="128"/>
      <c r="G7" s="128"/>
      <c r="H7" s="127"/>
      <c r="I7" s="127"/>
      <c r="J7" s="127"/>
    </row>
    <row r="8">
      <c r="A8" s="127"/>
      <c r="B8" s="132"/>
      <c r="C8" s="132"/>
      <c r="D8" s="129"/>
      <c r="E8" s="128"/>
      <c r="F8" s="128"/>
      <c r="G8" s="128"/>
      <c r="H8" s="127"/>
      <c r="I8" s="127"/>
      <c r="J8" s="127"/>
    </row>
    <row r="9">
      <c r="A9" s="127"/>
      <c r="B9" s="128" t="s">
        <v>1039</v>
      </c>
      <c r="C9" s="128" t="s">
        <v>1040</v>
      </c>
      <c r="D9" s="128" t="s">
        <v>1041</v>
      </c>
      <c r="E9" s="128"/>
      <c r="F9" s="128"/>
      <c r="G9" s="128"/>
      <c r="H9" s="127"/>
      <c r="I9" s="127"/>
      <c r="J9" s="127"/>
    </row>
    <row r="10">
      <c r="A10" s="136" t="s">
        <v>1042</v>
      </c>
      <c r="B10" s="128">
        <v>24.0</v>
      </c>
      <c r="C10" s="128" t="s">
        <v>1043</v>
      </c>
      <c r="D10" s="127"/>
      <c r="E10" s="128"/>
      <c r="F10" s="128"/>
      <c r="G10" s="128"/>
      <c r="H10" s="127"/>
      <c r="I10" s="127"/>
      <c r="J10" s="127"/>
    </row>
    <row r="11">
      <c r="A11" s="136" t="s">
        <v>1044</v>
      </c>
      <c r="B11" s="128">
        <v>17.0</v>
      </c>
      <c r="C11" s="128">
        <v>2.0</v>
      </c>
      <c r="D11" s="127"/>
      <c r="E11" s="128"/>
      <c r="F11" s="128"/>
      <c r="G11" s="128"/>
      <c r="H11" s="127"/>
      <c r="I11" s="127"/>
      <c r="J11" s="127"/>
    </row>
    <row r="12">
      <c r="A12" s="137" t="s">
        <v>129</v>
      </c>
      <c r="B12" s="128">
        <v>9.0</v>
      </c>
      <c r="C12" s="128"/>
      <c r="D12" s="128">
        <f>SUM('Cabos e Fibras'!R175,'Cabos e Fibras'!R169,'Cabos e Fibras'!R159,'Cabos e Fibras'!R151,'Cabos e Fibras'!R146,'Cabos e Fibras'!R116,'Cabos e Fibras'!R115,'Cabos e Fibras'!R102,'Cabos e Fibras'!R95)</f>
        <v>87</v>
      </c>
      <c r="E12" s="128"/>
      <c r="F12" s="128"/>
      <c r="G12" s="128"/>
      <c r="H12" s="127"/>
      <c r="I12" s="127"/>
      <c r="J12" s="127"/>
    </row>
    <row r="13">
      <c r="A13" s="138" t="s">
        <v>1045</v>
      </c>
      <c r="B13" s="128">
        <v>29.0</v>
      </c>
      <c r="C13" s="128"/>
      <c r="D13" s="128">
        <f>SUM('Cabos e Fibras'!R174,'Cabos e Fibras'!R160:R162,'Cabos e Fibras'!R156:R158,'Cabos e Fibras'!R147:R150,'Cabos e Fibras'!R143:R145,'Cabos e Fibras'!R136,'Cabos e Fibras'!R131,'Cabos e Fibras'!R122:R125,'Cabos e Fibras'!R110:R111,'Cabos e Fibras'!R99:R101,'Cabos e Fibras'!R92:R94)</f>
        <v>243</v>
      </c>
      <c r="E13" s="128"/>
      <c r="F13" s="128"/>
      <c r="G13" s="128"/>
      <c r="H13" s="127"/>
      <c r="I13" s="127"/>
      <c r="J13" s="127"/>
    </row>
    <row r="14">
      <c r="A14" s="128"/>
      <c r="B14" s="128"/>
      <c r="C14" s="128"/>
      <c r="D14" s="128"/>
      <c r="E14" s="128"/>
      <c r="F14" s="128"/>
      <c r="G14" s="128"/>
      <c r="H14" s="127"/>
      <c r="I14" s="127"/>
      <c r="J14" s="127"/>
    </row>
    <row r="15">
      <c r="A15" s="128"/>
      <c r="B15" s="128"/>
      <c r="C15" s="128"/>
      <c r="D15" s="128"/>
      <c r="E15" s="128"/>
      <c r="F15" s="128"/>
      <c r="G15" s="128"/>
      <c r="H15" s="127"/>
      <c r="I15" s="127"/>
      <c r="J15" s="127"/>
    </row>
    <row r="16">
      <c r="A16" s="128"/>
      <c r="B16" s="128"/>
      <c r="C16" s="128"/>
      <c r="D16" s="128"/>
      <c r="E16" s="128"/>
      <c r="F16" s="128"/>
      <c r="G16" s="128"/>
      <c r="H16" s="127"/>
      <c r="I16" s="127"/>
      <c r="J16" s="127"/>
    </row>
    <row r="17">
      <c r="A17" s="139" t="s">
        <v>1046</v>
      </c>
      <c r="B17" s="125"/>
      <c r="C17" s="125"/>
      <c r="D17" s="126"/>
      <c r="E17" s="127"/>
      <c r="F17" s="127"/>
      <c r="G17" s="128"/>
    </row>
    <row r="18">
      <c r="A18" s="127"/>
      <c r="B18" s="127"/>
      <c r="C18" s="127"/>
      <c r="D18" s="129" t="s">
        <v>1032</v>
      </c>
      <c r="E18" s="127"/>
      <c r="F18" s="127"/>
      <c r="G18" s="128"/>
    </row>
    <row r="19">
      <c r="A19" s="130" t="s">
        <v>1047</v>
      </c>
      <c r="B19" s="131">
        <v>0.0</v>
      </c>
      <c r="C19" s="131">
        <v>3.0</v>
      </c>
      <c r="D19" s="130">
        <f t="shared" ref="D19:D23" si="2">B19+C19</f>
        <v>3</v>
      </c>
      <c r="E19" s="127"/>
      <c r="F19" s="127"/>
      <c r="G19" s="128"/>
    </row>
    <row r="20">
      <c r="A20" s="129" t="s">
        <v>1034</v>
      </c>
      <c r="B20" s="132">
        <v>0.0</v>
      </c>
      <c r="C20" s="132">
        <v>1.0</v>
      </c>
      <c r="D20" s="129">
        <f t="shared" si="2"/>
        <v>1</v>
      </c>
      <c r="E20" s="128" t="s">
        <v>1035</v>
      </c>
      <c r="F20" s="127"/>
      <c r="G20" s="128"/>
    </row>
    <row r="21" ht="15.75" customHeight="1">
      <c r="A21" s="130" t="s">
        <v>1036</v>
      </c>
      <c r="B21" s="131">
        <v>7.0</v>
      </c>
      <c r="C21" s="131">
        <v>4.0</v>
      </c>
      <c r="D21" s="130">
        <f t="shared" si="2"/>
        <v>11</v>
      </c>
      <c r="E21" s="128"/>
      <c r="F21" s="127"/>
      <c r="G21" s="128"/>
    </row>
    <row r="22" ht="15.75" customHeight="1">
      <c r="A22" s="129" t="s">
        <v>1037</v>
      </c>
      <c r="B22" s="132">
        <v>9.0</v>
      </c>
      <c r="C22" s="132">
        <v>8.0</v>
      </c>
      <c r="D22" s="129">
        <f t="shared" si="2"/>
        <v>17</v>
      </c>
      <c r="E22" s="128" t="s">
        <v>1035</v>
      </c>
      <c r="F22" s="127"/>
      <c r="G22" s="128"/>
    </row>
    <row r="23" ht="15.75" customHeight="1">
      <c r="A23" s="134" t="s">
        <v>1038</v>
      </c>
      <c r="B23" s="135">
        <v>0.0</v>
      </c>
      <c r="C23" s="135">
        <v>3.0</v>
      </c>
      <c r="D23" s="134">
        <f t="shared" si="2"/>
        <v>3</v>
      </c>
      <c r="E23" s="128"/>
      <c r="F23" s="127"/>
      <c r="G23" s="128"/>
    </row>
    <row r="24" ht="15.75" customHeight="1">
      <c r="A24" s="128"/>
      <c r="B24" s="128"/>
      <c r="C24" s="128"/>
      <c r="D24" s="128"/>
      <c r="E24" s="129"/>
      <c r="F24" s="127"/>
      <c r="G24" s="128"/>
    </row>
    <row r="25" ht="15.75" customHeight="1">
      <c r="A25" s="127"/>
      <c r="B25" s="128" t="s">
        <v>1039</v>
      </c>
      <c r="C25" s="128" t="s">
        <v>1040</v>
      </c>
      <c r="D25" s="128" t="s">
        <v>1041</v>
      </c>
      <c r="E25" s="128"/>
      <c r="F25" s="127"/>
      <c r="G25" s="128"/>
    </row>
    <row r="26" ht="15.75" customHeight="1">
      <c r="A26" s="136" t="s">
        <v>1042</v>
      </c>
      <c r="B26" s="128">
        <v>4.0</v>
      </c>
      <c r="C26" s="128" t="s">
        <v>1043</v>
      </c>
      <c r="D26" s="127"/>
      <c r="E26" s="128"/>
      <c r="F26" s="127"/>
      <c r="G26" s="128"/>
    </row>
    <row r="27" ht="15.75" customHeight="1">
      <c r="A27" s="136" t="s">
        <v>1044</v>
      </c>
      <c r="B27" s="128">
        <v>18.0</v>
      </c>
      <c r="C27" s="128">
        <v>2.0</v>
      </c>
      <c r="D27" s="127"/>
      <c r="E27" s="128"/>
      <c r="F27" s="127"/>
      <c r="G27" s="128"/>
    </row>
    <row r="28" ht="15.75" customHeight="1">
      <c r="A28" s="140" t="s">
        <v>129</v>
      </c>
      <c r="B28" s="128">
        <v>9.0</v>
      </c>
      <c r="C28" s="128"/>
      <c r="D28" s="128">
        <f>SUM('Cabos e Fibras'!R199:R202,'Cabos e Fibras'!R194:R197,'Cabos e Fibras'!R183)</f>
        <v>135</v>
      </c>
      <c r="E28" s="128"/>
      <c r="F28" s="127"/>
      <c r="G28" s="128"/>
    </row>
    <row r="29" ht="15.75" customHeight="1">
      <c r="A29" s="138" t="s">
        <v>1045</v>
      </c>
      <c r="B29" s="128">
        <v>7.0</v>
      </c>
      <c r="C29" s="128"/>
      <c r="D29" s="128">
        <f>SUM('Cabos e Fibras'!R207:R210,'Cabos e Fibras'!R180:R182)</f>
        <v>110</v>
      </c>
      <c r="E29" s="128"/>
      <c r="F29" s="127"/>
      <c r="G29" s="128"/>
    </row>
    <row r="30" ht="15.75" customHeight="1">
      <c r="A30" s="128"/>
      <c r="B30" s="128"/>
      <c r="C30" s="128"/>
      <c r="D30" s="128"/>
      <c r="E30" s="128"/>
      <c r="F30" s="128"/>
      <c r="G30" s="128"/>
    </row>
    <row r="31" ht="15.75" customHeight="1">
      <c r="A31" s="128"/>
      <c r="B31" s="128"/>
      <c r="C31" s="128"/>
      <c r="D31" s="128"/>
      <c r="E31" s="128"/>
      <c r="F31" s="128"/>
      <c r="G31" s="128"/>
    </row>
    <row r="32" ht="15.75" customHeight="1">
      <c r="A32" s="128"/>
      <c r="B32" s="128"/>
      <c r="C32" s="128"/>
      <c r="D32" s="128"/>
      <c r="E32" s="128"/>
      <c r="F32" s="128"/>
      <c r="G32" s="128"/>
    </row>
    <row r="33" ht="15.75" customHeight="1">
      <c r="A33" s="128"/>
      <c r="B33" s="128"/>
      <c r="C33" s="128"/>
      <c r="D33" s="128"/>
      <c r="E33" s="128"/>
      <c r="F33" s="128"/>
      <c r="G33" s="128"/>
    </row>
    <row r="34" ht="15.75" customHeight="1">
      <c r="A34" s="128"/>
      <c r="B34" s="128"/>
      <c r="C34" s="128"/>
      <c r="D34" s="128"/>
      <c r="E34" s="128"/>
      <c r="F34" s="128"/>
      <c r="G34" s="128"/>
    </row>
    <row r="35" ht="15.75" customHeight="1">
      <c r="A35" s="128"/>
      <c r="B35" s="128"/>
      <c r="C35" s="128"/>
      <c r="D35" s="128"/>
      <c r="E35" s="128"/>
      <c r="F35" s="128"/>
      <c r="G35" s="128"/>
    </row>
    <row r="36" ht="15.75" customHeight="1">
      <c r="A36" s="128"/>
      <c r="B36" s="128"/>
      <c r="C36" s="128"/>
      <c r="D36" s="128"/>
      <c r="E36" s="128"/>
      <c r="F36" s="128"/>
      <c r="G36" s="128"/>
    </row>
    <row r="37" ht="15.75" customHeight="1">
      <c r="A37" s="128"/>
      <c r="B37" s="128"/>
      <c r="C37" s="128"/>
      <c r="D37" s="128"/>
      <c r="E37" s="128"/>
      <c r="F37" s="128"/>
      <c r="G37" s="128"/>
    </row>
    <row r="38" ht="15.75" customHeight="1">
      <c r="A38" s="128"/>
      <c r="B38" s="128"/>
      <c r="C38" s="128"/>
      <c r="D38" s="128"/>
      <c r="E38" s="128"/>
      <c r="F38" s="128"/>
      <c r="G38" s="128"/>
    </row>
    <row r="39" ht="15.75" customHeight="1">
      <c r="A39" s="128"/>
      <c r="B39" s="128"/>
      <c r="C39" s="128"/>
      <c r="D39" s="128"/>
      <c r="E39" s="128"/>
      <c r="F39" s="128"/>
      <c r="G39" s="128"/>
    </row>
    <row r="40" ht="15.75" customHeight="1">
      <c r="A40" s="128"/>
      <c r="B40" s="128"/>
      <c r="C40" s="128"/>
      <c r="D40" s="128"/>
      <c r="E40" s="128"/>
      <c r="F40" s="128"/>
      <c r="G40" s="128"/>
    </row>
    <row r="41" ht="15.75" customHeight="1">
      <c r="A41" s="128"/>
      <c r="B41" s="128"/>
      <c r="C41" s="128"/>
      <c r="D41" s="128"/>
      <c r="E41" s="128"/>
      <c r="F41" s="128"/>
      <c r="G41" s="128"/>
    </row>
    <row r="42" ht="15.75" customHeight="1">
      <c r="A42" s="128"/>
      <c r="B42" s="128"/>
      <c r="C42" s="128"/>
      <c r="D42" s="128"/>
      <c r="E42" s="128"/>
      <c r="F42" s="128"/>
      <c r="G42" s="128"/>
    </row>
    <row r="43" ht="15.75" customHeight="1">
      <c r="A43" s="128"/>
      <c r="B43" s="128"/>
      <c r="C43" s="128"/>
      <c r="D43" s="128"/>
      <c r="E43" s="128"/>
      <c r="F43" s="128"/>
      <c r="G43" s="128"/>
    </row>
    <row r="44" ht="15.75" customHeight="1">
      <c r="A44" s="128"/>
      <c r="B44" s="128"/>
      <c r="C44" s="128"/>
      <c r="D44" s="128"/>
      <c r="E44" s="128"/>
      <c r="F44" s="128"/>
      <c r="G44" s="128"/>
    </row>
    <row r="45" ht="15.75" customHeight="1">
      <c r="A45" s="128"/>
      <c r="B45" s="128"/>
      <c r="C45" s="128"/>
      <c r="D45" s="128"/>
      <c r="E45" s="128"/>
      <c r="F45" s="128"/>
      <c r="G45" s="128"/>
    </row>
    <row r="46" ht="15.75" customHeight="1">
      <c r="A46" s="128"/>
      <c r="B46" s="128"/>
      <c r="C46" s="128"/>
      <c r="D46" s="128"/>
      <c r="E46" s="128"/>
      <c r="F46" s="128"/>
      <c r="G46" s="128"/>
    </row>
    <row r="47" ht="15.75" customHeight="1">
      <c r="A47" s="128"/>
      <c r="B47" s="128"/>
      <c r="C47" s="128"/>
      <c r="D47" s="128"/>
      <c r="E47" s="128"/>
      <c r="F47" s="128"/>
      <c r="G47" s="128"/>
    </row>
    <row r="48" ht="15.75" customHeight="1">
      <c r="A48" s="128"/>
      <c r="B48" s="128"/>
      <c r="C48" s="128"/>
      <c r="D48" s="128"/>
      <c r="E48" s="128"/>
      <c r="F48" s="128"/>
      <c r="G48" s="128"/>
    </row>
    <row r="49" ht="15.75" customHeight="1">
      <c r="A49" s="128"/>
      <c r="B49" s="128"/>
      <c r="C49" s="128"/>
      <c r="D49" s="128"/>
      <c r="E49" s="128"/>
      <c r="F49" s="128"/>
      <c r="G49" s="128"/>
    </row>
    <row r="50" ht="15.75" customHeight="1">
      <c r="A50" s="128"/>
      <c r="B50" s="128"/>
      <c r="C50" s="128"/>
      <c r="D50" s="128"/>
      <c r="E50" s="128"/>
      <c r="F50" s="128"/>
      <c r="G50" s="128"/>
    </row>
    <row r="51" ht="15.75" customHeight="1">
      <c r="A51" s="128"/>
      <c r="B51" s="128"/>
      <c r="C51" s="128"/>
      <c r="D51" s="128"/>
      <c r="E51" s="128"/>
      <c r="F51" s="128"/>
      <c r="G51" s="128"/>
    </row>
    <row r="52" ht="15.75" customHeight="1">
      <c r="A52" s="128"/>
      <c r="B52" s="128"/>
      <c r="C52" s="128"/>
      <c r="D52" s="128"/>
      <c r="E52" s="128"/>
      <c r="F52" s="128"/>
      <c r="G52" s="128"/>
    </row>
    <row r="53" ht="15.75" customHeight="1">
      <c r="A53" s="128"/>
      <c r="B53" s="128"/>
      <c r="C53" s="128"/>
      <c r="D53" s="128"/>
      <c r="E53" s="128"/>
      <c r="F53" s="128"/>
      <c r="G53" s="128"/>
    </row>
    <row r="54" ht="15.75" customHeight="1">
      <c r="A54" s="128"/>
      <c r="B54" s="128"/>
      <c r="C54" s="128"/>
      <c r="D54" s="128"/>
      <c r="E54" s="128"/>
      <c r="F54" s="128"/>
      <c r="G54" s="128"/>
    </row>
    <row r="55" ht="15.75" customHeight="1">
      <c r="A55" s="128"/>
      <c r="B55" s="128"/>
      <c r="C55" s="128"/>
      <c r="D55" s="128"/>
      <c r="E55" s="128"/>
      <c r="F55" s="128"/>
      <c r="G55" s="128"/>
    </row>
    <row r="56" ht="15.75" customHeight="1">
      <c r="A56" s="128"/>
      <c r="B56" s="128"/>
      <c r="C56" s="128"/>
      <c r="D56" s="128"/>
      <c r="E56" s="128"/>
      <c r="F56" s="128"/>
      <c r="G56" s="128"/>
    </row>
    <row r="57" ht="15.75" customHeight="1">
      <c r="A57" s="128"/>
      <c r="B57" s="128"/>
      <c r="C57" s="128"/>
      <c r="D57" s="128"/>
      <c r="E57" s="128"/>
      <c r="F57" s="128"/>
      <c r="G57" s="128"/>
    </row>
    <row r="58" ht="15.75" customHeight="1">
      <c r="A58" s="128"/>
      <c r="B58" s="128"/>
      <c r="C58" s="128"/>
      <c r="D58" s="128"/>
      <c r="E58" s="128"/>
      <c r="F58" s="128"/>
      <c r="G58" s="128"/>
    </row>
    <row r="59" ht="15.75" customHeight="1">
      <c r="A59" s="128"/>
      <c r="B59" s="128"/>
      <c r="C59" s="128"/>
      <c r="D59" s="128"/>
      <c r="E59" s="128"/>
      <c r="F59" s="128"/>
      <c r="G59" s="128"/>
    </row>
    <row r="60" ht="15.75" customHeight="1">
      <c r="A60" s="128"/>
      <c r="B60" s="128"/>
      <c r="C60" s="128"/>
      <c r="D60" s="128"/>
      <c r="E60" s="128"/>
      <c r="F60" s="128"/>
      <c r="G60" s="128"/>
    </row>
    <row r="61" ht="15.75" customHeight="1">
      <c r="A61" s="128"/>
      <c r="B61" s="128"/>
      <c r="C61" s="128"/>
      <c r="D61" s="128"/>
      <c r="E61" s="128"/>
      <c r="F61" s="128"/>
      <c r="G61" s="128"/>
    </row>
    <row r="62" ht="15.75" customHeight="1">
      <c r="A62" s="128"/>
      <c r="B62" s="128"/>
      <c r="C62" s="128"/>
      <c r="D62" s="128"/>
      <c r="E62" s="128"/>
      <c r="F62" s="128"/>
      <c r="G62" s="128"/>
    </row>
    <row r="63" ht="15.75" customHeight="1">
      <c r="A63" s="128"/>
      <c r="B63" s="128"/>
      <c r="C63" s="128"/>
      <c r="D63" s="128"/>
      <c r="E63" s="128"/>
      <c r="F63" s="128"/>
      <c r="G63" s="128"/>
    </row>
    <row r="64" ht="15.75" customHeight="1">
      <c r="A64" s="128"/>
      <c r="B64" s="128"/>
      <c r="C64" s="128"/>
      <c r="D64" s="128"/>
      <c r="E64" s="128"/>
      <c r="F64" s="128"/>
      <c r="G64" s="128"/>
    </row>
    <row r="65" ht="15.75" customHeight="1">
      <c r="A65" s="128"/>
      <c r="B65" s="128"/>
      <c r="C65" s="128"/>
      <c r="D65" s="128"/>
      <c r="E65" s="128"/>
      <c r="F65" s="128"/>
      <c r="G65" s="128"/>
    </row>
    <row r="66" ht="15.75" customHeight="1">
      <c r="A66" s="128"/>
      <c r="B66" s="128"/>
      <c r="C66" s="128"/>
      <c r="D66" s="128"/>
      <c r="E66" s="128"/>
      <c r="F66" s="128"/>
      <c r="G66" s="128"/>
    </row>
    <row r="67" ht="15.75" customHeight="1">
      <c r="A67" s="128"/>
      <c r="B67" s="128"/>
      <c r="C67" s="128"/>
      <c r="D67" s="128"/>
      <c r="E67" s="128"/>
      <c r="F67" s="128"/>
      <c r="G67" s="128"/>
    </row>
    <row r="68" ht="15.75" customHeight="1">
      <c r="A68" s="128"/>
      <c r="B68" s="128"/>
      <c r="C68" s="128"/>
      <c r="D68" s="128"/>
      <c r="E68" s="128"/>
      <c r="F68" s="128"/>
      <c r="G68" s="128"/>
    </row>
    <row r="69" ht="15.75" customHeight="1">
      <c r="A69" s="128"/>
      <c r="B69" s="128"/>
      <c r="C69" s="128"/>
      <c r="D69" s="128"/>
      <c r="E69" s="128"/>
      <c r="F69" s="128"/>
      <c r="G69" s="128"/>
    </row>
    <row r="70" ht="15.75" customHeight="1">
      <c r="A70" s="128"/>
      <c r="B70" s="128"/>
      <c r="C70" s="128"/>
      <c r="D70" s="128"/>
      <c r="E70" s="128"/>
      <c r="F70" s="128"/>
      <c r="G70" s="128"/>
    </row>
    <row r="71" ht="15.75" customHeight="1">
      <c r="A71" s="128"/>
      <c r="B71" s="128"/>
      <c r="C71" s="128"/>
      <c r="D71" s="128"/>
      <c r="E71" s="128"/>
      <c r="F71" s="128"/>
      <c r="G71" s="128"/>
    </row>
    <row r="72" ht="15.75" customHeight="1">
      <c r="A72" s="128"/>
      <c r="B72" s="128"/>
      <c r="C72" s="128"/>
      <c r="D72" s="128"/>
      <c r="E72" s="128"/>
      <c r="F72" s="128"/>
      <c r="G72" s="128"/>
    </row>
    <row r="73" ht="15.75" customHeight="1">
      <c r="A73" s="128"/>
      <c r="B73" s="128"/>
      <c r="C73" s="128"/>
      <c r="D73" s="128"/>
      <c r="E73" s="128"/>
      <c r="F73" s="128"/>
      <c r="G73" s="128"/>
    </row>
    <row r="74" ht="15.75" customHeight="1">
      <c r="A74" s="128"/>
      <c r="B74" s="128"/>
      <c r="C74" s="128"/>
      <c r="D74" s="128"/>
      <c r="E74" s="128"/>
      <c r="F74" s="128"/>
      <c r="G74" s="128"/>
    </row>
    <row r="75" ht="15.75" customHeight="1">
      <c r="A75" s="128"/>
      <c r="B75" s="128"/>
      <c r="C75" s="128"/>
      <c r="D75" s="128"/>
      <c r="E75" s="128"/>
      <c r="F75" s="128"/>
      <c r="G75" s="128"/>
    </row>
    <row r="76" ht="15.75" customHeight="1">
      <c r="A76" s="128"/>
      <c r="B76" s="128"/>
      <c r="C76" s="128"/>
      <c r="D76" s="128"/>
      <c r="E76" s="128"/>
      <c r="F76" s="128"/>
      <c r="G76" s="128"/>
    </row>
    <row r="77" ht="15.75" customHeight="1">
      <c r="A77" s="128"/>
      <c r="B77" s="128"/>
      <c r="C77" s="128"/>
      <c r="D77" s="128"/>
      <c r="E77" s="128"/>
      <c r="F77" s="128"/>
      <c r="G77" s="128"/>
    </row>
    <row r="78" ht="15.75" customHeight="1">
      <c r="A78" s="128"/>
      <c r="B78" s="128"/>
      <c r="C78" s="128"/>
      <c r="D78" s="128"/>
      <c r="E78" s="128"/>
      <c r="F78" s="128"/>
      <c r="G78" s="128"/>
    </row>
    <row r="79" ht="15.75" customHeight="1">
      <c r="A79" s="128"/>
      <c r="B79" s="128"/>
      <c r="C79" s="128"/>
      <c r="D79" s="128"/>
      <c r="E79" s="128"/>
      <c r="F79" s="128"/>
      <c r="G79" s="128"/>
    </row>
    <row r="80" ht="15.75" customHeight="1">
      <c r="A80" s="128"/>
      <c r="B80" s="128"/>
      <c r="C80" s="128"/>
      <c r="D80" s="128"/>
      <c r="E80" s="128"/>
      <c r="F80" s="128"/>
      <c r="G80" s="128"/>
    </row>
    <row r="81" ht="15.75" customHeight="1">
      <c r="A81" s="128"/>
      <c r="B81" s="128"/>
      <c r="C81" s="128"/>
      <c r="D81" s="128"/>
      <c r="E81" s="128"/>
      <c r="F81" s="128"/>
      <c r="G81" s="128"/>
    </row>
    <row r="82" ht="15.75" customHeight="1">
      <c r="A82" s="128"/>
      <c r="B82" s="128"/>
      <c r="C82" s="128"/>
      <c r="D82" s="128"/>
      <c r="E82" s="128"/>
      <c r="F82" s="128"/>
      <c r="G82" s="128"/>
    </row>
    <row r="83" ht="15.75" customHeight="1">
      <c r="A83" s="128"/>
      <c r="B83" s="128"/>
      <c r="C83" s="128"/>
      <c r="D83" s="128"/>
      <c r="E83" s="128"/>
      <c r="F83" s="128"/>
      <c r="G83" s="128"/>
    </row>
    <row r="84" ht="15.75" customHeight="1">
      <c r="A84" s="128"/>
      <c r="B84" s="128"/>
      <c r="C84" s="128"/>
      <c r="D84" s="128"/>
      <c r="E84" s="128"/>
      <c r="F84" s="128"/>
      <c r="G84" s="128"/>
    </row>
    <row r="85" ht="15.75" customHeight="1">
      <c r="A85" s="128"/>
      <c r="B85" s="128"/>
      <c r="C85" s="128"/>
      <c r="D85" s="128"/>
      <c r="E85" s="128"/>
      <c r="F85" s="128"/>
      <c r="G85" s="128"/>
    </row>
    <row r="86" ht="15.75" customHeight="1">
      <c r="A86" s="128"/>
      <c r="B86" s="128"/>
      <c r="C86" s="128"/>
      <c r="D86" s="128"/>
      <c r="E86" s="128"/>
      <c r="F86" s="128"/>
      <c r="G86" s="128"/>
    </row>
    <row r="87" ht="15.75" customHeight="1">
      <c r="A87" s="128"/>
      <c r="B87" s="128"/>
      <c r="C87" s="128"/>
      <c r="D87" s="128"/>
      <c r="E87" s="128"/>
      <c r="F87" s="128"/>
      <c r="G87" s="128"/>
    </row>
    <row r="88" ht="15.75" customHeight="1">
      <c r="A88" s="128"/>
      <c r="B88" s="128"/>
      <c r="C88" s="128"/>
      <c r="D88" s="128"/>
      <c r="E88" s="128"/>
      <c r="F88" s="128"/>
      <c r="G88" s="128"/>
    </row>
    <row r="89" ht="15.75" customHeight="1">
      <c r="A89" s="128"/>
      <c r="B89" s="128"/>
      <c r="C89" s="128"/>
      <c r="D89" s="128"/>
      <c r="E89" s="128"/>
      <c r="F89" s="128"/>
      <c r="G89" s="128"/>
    </row>
    <row r="90" ht="15.75" customHeight="1">
      <c r="A90" s="128"/>
      <c r="B90" s="128"/>
      <c r="C90" s="128"/>
      <c r="D90" s="128"/>
      <c r="E90" s="128"/>
      <c r="F90" s="128"/>
      <c r="G90" s="128"/>
    </row>
    <row r="91" ht="15.75" customHeight="1">
      <c r="A91" s="128"/>
      <c r="B91" s="128"/>
      <c r="C91" s="128"/>
      <c r="D91" s="128"/>
      <c r="E91" s="128"/>
      <c r="F91" s="128"/>
      <c r="G91" s="128"/>
    </row>
    <row r="92" ht="15.75" customHeight="1">
      <c r="A92" s="128"/>
      <c r="B92" s="128"/>
      <c r="C92" s="128"/>
      <c r="D92" s="128"/>
      <c r="E92" s="128"/>
      <c r="F92" s="128"/>
      <c r="G92" s="128"/>
    </row>
    <row r="93" ht="15.75" customHeight="1">
      <c r="A93" s="128"/>
      <c r="B93" s="128"/>
      <c r="C93" s="128"/>
      <c r="D93" s="128"/>
      <c r="E93" s="128"/>
      <c r="F93" s="128"/>
      <c r="G93" s="128"/>
    </row>
    <row r="94" ht="15.75" customHeight="1">
      <c r="A94" s="128"/>
      <c r="B94" s="128"/>
      <c r="C94" s="128"/>
      <c r="D94" s="128"/>
      <c r="E94" s="128"/>
      <c r="F94" s="128"/>
      <c r="G94" s="128"/>
    </row>
    <row r="95" ht="15.75" customHeight="1">
      <c r="A95" s="128"/>
      <c r="B95" s="128"/>
      <c r="C95" s="128"/>
      <c r="D95" s="128"/>
      <c r="E95" s="128"/>
      <c r="F95" s="128"/>
      <c r="G95" s="128"/>
    </row>
    <row r="96" ht="15.75" customHeight="1">
      <c r="A96" s="128"/>
      <c r="B96" s="128"/>
      <c r="C96" s="128"/>
      <c r="D96" s="128"/>
      <c r="E96" s="128"/>
      <c r="F96" s="128"/>
      <c r="G96" s="128"/>
    </row>
    <row r="97" ht="15.75" customHeight="1">
      <c r="A97" s="128"/>
      <c r="B97" s="128"/>
      <c r="C97" s="128"/>
      <c r="D97" s="128"/>
      <c r="E97" s="128"/>
      <c r="F97" s="128"/>
      <c r="G97" s="128"/>
    </row>
    <row r="98" ht="15.75" customHeight="1">
      <c r="A98" s="128"/>
      <c r="B98" s="128"/>
      <c r="C98" s="128"/>
      <c r="D98" s="128"/>
      <c r="E98" s="128"/>
      <c r="F98" s="128"/>
      <c r="G98" s="128"/>
    </row>
    <row r="99" ht="15.75" customHeight="1">
      <c r="A99" s="128"/>
      <c r="B99" s="128"/>
      <c r="C99" s="128"/>
      <c r="D99" s="128"/>
      <c r="E99" s="128"/>
      <c r="F99" s="128"/>
      <c r="G99" s="128"/>
    </row>
    <row r="100" ht="15.75" customHeight="1">
      <c r="A100" s="128"/>
      <c r="B100" s="128"/>
      <c r="C100" s="128"/>
      <c r="D100" s="128"/>
      <c r="E100" s="128"/>
      <c r="F100" s="128"/>
      <c r="G100" s="128"/>
    </row>
    <row r="101" ht="15.75" customHeight="1">
      <c r="A101" s="128"/>
      <c r="B101" s="128"/>
      <c r="C101" s="128"/>
      <c r="D101" s="128"/>
      <c r="E101" s="128"/>
      <c r="F101" s="128"/>
      <c r="G101" s="128"/>
    </row>
    <row r="102" ht="15.75" customHeight="1">
      <c r="A102" s="128"/>
      <c r="B102" s="128"/>
      <c r="C102" s="128"/>
      <c r="D102" s="128"/>
      <c r="E102" s="128"/>
      <c r="F102" s="128"/>
      <c r="G102" s="128"/>
    </row>
    <row r="103" ht="15.75" customHeight="1">
      <c r="A103" s="128"/>
      <c r="B103" s="128"/>
      <c r="C103" s="128"/>
      <c r="D103" s="128"/>
      <c r="E103" s="128"/>
      <c r="F103" s="128"/>
      <c r="G103" s="128"/>
    </row>
    <row r="104" ht="15.75" customHeight="1">
      <c r="A104" s="128"/>
      <c r="B104" s="128"/>
      <c r="C104" s="128"/>
      <c r="D104" s="128"/>
      <c r="E104" s="128"/>
      <c r="F104" s="128"/>
      <c r="G104" s="128"/>
    </row>
    <row r="105" ht="15.75" customHeight="1">
      <c r="A105" s="128"/>
      <c r="B105" s="128"/>
      <c r="C105" s="128"/>
      <c r="D105" s="128"/>
      <c r="E105" s="128"/>
      <c r="F105" s="128"/>
      <c r="G105" s="128"/>
    </row>
    <row r="106" ht="15.75" customHeight="1">
      <c r="A106" s="128"/>
      <c r="B106" s="128"/>
      <c r="C106" s="128"/>
      <c r="D106" s="128"/>
      <c r="E106" s="128"/>
      <c r="F106" s="128"/>
      <c r="G106" s="128"/>
    </row>
    <row r="107" ht="15.75" customHeight="1">
      <c r="A107" s="128"/>
      <c r="B107" s="128"/>
      <c r="C107" s="128"/>
      <c r="D107" s="128"/>
      <c r="E107" s="128"/>
      <c r="F107" s="128"/>
      <c r="G107" s="128"/>
    </row>
    <row r="108" ht="15.75" customHeight="1">
      <c r="A108" s="128"/>
      <c r="B108" s="128"/>
      <c r="C108" s="128"/>
      <c r="D108" s="128"/>
      <c r="E108" s="128"/>
      <c r="F108" s="128"/>
      <c r="G108" s="128"/>
    </row>
    <row r="109" ht="15.75" customHeight="1">
      <c r="A109" s="128"/>
      <c r="B109" s="128"/>
      <c r="C109" s="128"/>
      <c r="D109" s="128"/>
      <c r="E109" s="128"/>
      <c r="F109" s="128"/>
      <c r="G109" s="128"/>
    </row>
    <row r="110" ht="15.75" customHeight="1">
      <c r="A110" s="128"/>
      <c r="B110" s="128"/>
      <c r="C110" s="128"/>
      <c r="D110" s="128"/>
      <c r="E110" s="128"/>
      <c r="F110" s="128"/>
      <c r="G110" s="128"/>
    </row>
    <row r="111" ht="15.75" customHeight="1">
      <c r="A111" s="128"/>
      <c r="B111" s="128"/>
      <c r="C111" s="128"/>
      <c r="D111" s="128"/>
      <c r="E111" s="128"/>
      <c r="F111" s="128"/>
      <c r="G111" s="128"/>
    </row>
    <row r="112" ht="15.75" customHeight="1">
      <c r="A112" s="128"/>
      <c r="B112" s="128"/>
      <c r="C112" s="128"/>
      <c r="D112" s="128"/>
      <c r="E112" s="128"/>
      <c r="F112" s="128"/>
      <c r="G112" s="128"/>
    </row>
    <row r="113" ht="15.75" customHeight="1">
      <c r="A113" s="128"/>
      <c r="B113" s="128"/>
      <c r="C113" s="128"/>
      <c r="D113" s="128"/>
      <c r="E113" s="128"/>
      <c r="F113" s="128"/>
      <c r="G113" s="128"/>
    </row>
    <row r="114" ht="15.75" customHeight="1">
      <c r="A114" s="128"/>
      <c r="B114" s="128"/>
      <c r="C114" s="128"/>
      <c r="D114" s="128"/>
      <c r="E114" s="128"/>
      <c r="F114" s="128"/>
      <c r="G114" s="128"/>
    </row>
    <row r="115" ht="15.75" customHeight="1">
      <c r="A115" s="128"/>
      <c r="B115" s="128"/>
      <c r="C115" s="128"/>
      <c r="D115" s="128"/>
      <c r="E115" s="128"/>
      <c r="F115" s="128"/>
      <c r="G115" s="128"/>
    </row>
    <row r="116" ht="15.75" customHeight="1">
      <c r="A116" s="128"/>
      <c r="B116" s="128"/>
      <c r="C116" s="128"/>
      <c r="D116" s="128"/>
      <c r="E116" s="128"/>
      <c r="F116" s="128"/>
      <c r="G116" s="128"/>
    </row>
    <row r="117" ht="15.75" customHeight="1">
      <c r="A117" s="128"/>
      <c r="B117" s="128"/>
      <c r="C117" s="128"/>
      <c r="D117" s="128"/>
      <c r="E117" s="128"/>
      <c r="F117" s="128"/>
      <c r="G117" s="128"/>
    </row>
    <row r="118" ht="15.75" customHeight="1">
      <c r="A118" s="128"/>
      <c r="B118" s="128"/>
      <c r="C118" s="128"/>
      <c r="D118" s="128"/>
      <c r="E118" s="128"/>
      <c r="F118" s="128"/>
      <c r="G118" s="128"/>
    </row>
    <row r="119" ht="15.75" customHeight="1">
      <c r="A119" s="128"/>
      <c r="B119" s="128"/>
      <c r="C119" s="128"/>
      <c r="D119" s="128"/>
      <c r="E119" s="128"/>
      <c r="F119" s="128"/>
      <c r="G119" s="128"/>
    </row>
    <row r="120" ht="15.75" customHeight="1">
      <c r="A120" s="128"/>
      <c r="B120" s="128"/>
      <c r="C120" s="128"/>
      <c r="D120" s="128"/>
      <c r="E120" s="128"/>
      <c r="F120" s="128"/>
      <c r="G120" s="128"/>
    </row>
    <row r="121" ht="15.75" customHeight="1">
      <c r="A121" s="128"/>
      <c r="B121" s="128"/>
      <c r="C121" s="128"/>
      <c r="D121" s="128"/>
      <c r="E121" s="128"/>
      <c r="F121" s="128"/>
      <c r="G121" s="128"/>
    </row>
    <row r="122" ht="15.75" customHeight="1">
      <c r="A122" s="128"/>
      <c r="B122" s="128"/>
      <c r="C122" s="128"/>
      <c r="D122" s="128"/>
      <c r="E122" s="128"/>
      <c r="F122" s="128"/>
      <c r="G122" s="128"/>
    </row>
    <row r="123" ht="15.75" customHeight="1">
      <c r="A123" s="128"/>
      <c r="B123" s="128"/>
      <c r="C123" s="128"/>
      <c r="D123" s="128"/>
      <c r="E123" s="128"/>
      <c r="F123" s="128"/>
      <c r="G123" s="128"/>
    </row>
    <row r="124" ht="15.75" customHeight="1">
      <c r="A124" s="128"/>
      <c r="B124" s="128"/>
      <c r="C124" s="128"/>
      <c r="D124" s="128"/>
      <c r="E124" s="128"/>
      <c r="F124" s="128"/>
      <c r="G124" s="128"/>
    </row>
    <row r="125" ht="15.75" customHeight="1">
      <c r="A125" s="128"/>
      <c r="B125" s="128"/>
      <c r="C125" s="128"/>
      <c r="D125" s="128"/>
      <c r="E125" s="128"/>
      <c r="F125" s="128"/>
      <c r="G125" s="128"/>
    </row>
    <row r="126" ht="15.75" customHeight="1">
      <c r="A126" s="128"/>
      <c r="B126" s="128"/>
      <c r="C126" s="128"/>
      <c r="D126" s="128"/>
      <c r="E126" s="128"/>
      <c r="F126" s="128"/>
      <c r="G126" s="128"/>
    </row>
    <row r="127" ht="15.75" customHeight="1">
      <c r="A127" s="128"/>
      <c r="B127" s="128"/>
      <c r="C127" s="128"/>
      <c r="D127" s="128"/>
      <c r="E127" s="128"/>
      <c r="F127" s="128"/>
      <c r="G127" s="128"/>
    </row>
    <row r="128" ht="15.75" customHeight="1">
      <c r="A128" s="128"/>
      <c r="B128" s="128"/>
      <c r="C128" s="128"/>
      <c r="D128" s="128"/>
      <c r="E128" s="128"/>
      <c r="F128" s="128"/>
      <c r="G128" s="128"/>
    </row>
    <row r="129" ht="15.75" customHeight="1">
      <c r="A129" s="128"/>
      <c r="B129" s="128"/>
      <c r="C129" s="128"/>
      <c r="D129" s="128"/>
      <c r="E129" s="128"/>
      <c r="F129" s="128"/>
      <c r="G129" s="128"/>
    </row>
    <row r="130" ht="15.75" customHeight="1">
      <c r="A130" s="128"/>
      <c r="B130" s="128"/>
      <c r="C130" s="128"/>
      <c r="D130" s="128"/>
      <c r="E130" s="128"/>
      <c r="F130" s="128"/>
      <c r="G130" s="128"/>
    </row>
    <row r="131" ht="15.75" customHeight="1">
      <c r="A131" s="128"/>
      <c r="B131" s="128"/>
      <c r="C131" s="128"/>
      <c r="D131" s="128"/>
      <c r="E131" s="128"/>
      <c r="F131" s="128"/>
      <c r="G131" s="128"/>
    </row>
    <row r="132" ht="15.75" customHeight="1">
      <c r="A132" s="128"/>
      <c r="B132" s="128"/>
      <c r="C132" s="128"/>
      <c r="D132" s="128"/>
      <c r="E132" s="128"/>
      <c r="F132" s="128"/>
      <c r="G132" s="128"/>
    </row>
    <row r="133" ht="15.75" customHeight="1">
      <c r="A133" s="128"/>
      <c r="B133" s="128"/>
      <c r="C133" s="128"/>
      <c r="D133" s="128"/>
      <c r="E133" s="128"/>
      <c r="F133" s="128"/>
      <c r="G133" s="128"/>
    </row>
    <row r="134" ht="15.75" customHeight="1">
      <c r="A134" s="128"/>
      <c r="B134" s="128"/>
      <c r="C134" s="128"/>
      <c r="D134" s="128"/>
      <c r="E134" s="128"/>
      <c r="F134" s="128"/>
      <c r="G134" s="128"/>
    </row>
    <row r="135" ht="15.75" customHeight="1">
      <c r="A135" s="128"/>
      <c r="B135" s="128"/>
      <c r="C135" s="128"/>
      <c r="D135" s="128"/>
      <c r="E135" s="128"/>
      <c r="F135" s="128"/>
      <c r="G135" s="128"/>
    </row>
    <row r="136" ht="15.75" customHeight="1">
      <c r="A136" s="128"/>
      <c r="B136" s="128"/>
      <c r="C136" s="128"/>
      <c r="D136" s="128"/>
      <c r="E136" s="128"/>
      <c r="F136" s="128"/>
      <c r="G136" s="128"/>
    </row>
    <row r="137" ht="15.75" customHeight="1">
      <c r="A137" s="128"/>
      <c r="B137" s="128"/>
      <c r="C137" s="128"/>
      <c r="D137" s="128"/>
      <c r="E137" s="128"/>
      <c r="F137" s="128"/>
      <c r="G137" s="128"/>
    </row>
    <row r="138" ht="15.75" customHeight="1">
      <c r="A138" s="128"/>
      <c r="B138" s="128"/>
      <c r="C138" s="128"/>
      <c r="D138" s="128"/>
      <c r="E138" s="128"/>
      <c r="F138" s="128"/>
      <c r="G138" s="128"/>
    </row>
    <row r="139" ht="15.75" customHeight="1">
      <c r="A139" s="128"/>
      <c r="B139" s="128"/>
      <c r="C139" s="128"/>
      <c r="D139" s="128"/>
      <c r="E139" s="128"/>
      <c r="F139" s="128"/>
      <c r="G139" s="128"/>
    </row>
    <row r="140" ht="15.75" customHeight="1">
      <c r="A140" s="128"/>
      <c r="B140" s="128"/>
      <c r="C140" s="128"/>
      <c r="D140" s="128"/>
      <c r="E140" s="128"/>
      <c r="F140" s="128"/>
      <c r="G140" s="128"/>
    </row>
    <row r="141" ht="15.75" customHeight="1">
      <c r="A141" s="128"/>
      <c r="B141" s="128"/>
      <c r="C141" s="128"/>
      <c r="D141" s="128"/>
      <c r="E141" s="128"/>
      <c r="F141" s="128"/>
      <c r="G141" s="128"/>
    </row>
    <row r="142" ht="15.75" customHeight="1">
      <c r="A142" s="128"/>
      <c r="B142" s="128"/>
      <c r="C142" s="128"/>
      <c r="D142" s="128"/>
      <c r="E142" s="128"/>
      <c r="F142" s="128"/>
      <c r="G142" s="128"/>
    </row>
    <row r="143" ht="15.75" customHeight="1">
      <c r="A143" s="128"/>
      <c r="B143" s="128"/>
      <c r="C143" s="128"/>
      <c r="D143" s="128"/>
      <c r="E143" s="128"/>
      <c r="F143" s="128"/>
      <c r="G143" s="128"/>
    </row>
    <row r="144" ht="15.75" customHeight="1">
      <c r="A144" s="128"/>
      <c r="B144" s="128"/>
      <c r="C144" s="128"/>
      <c r="D144" s="128"/>
      <c r="E144" s="128"/>
      <c r="F144" s="128"/>
      <c r="G144" s="128"/>
    </row>
    <row r="145" ht="15.75" customHeight="1">
      <c r="A145" s="128"/>
      <c r="B145" s="128"/>
      <c r="C145" s="128"/>
      <c r="D145" s="128"/>
      <c r="E145" s="128"/>
      <c r="F145" s="128"/>
      <c r="G145" s="128"/>
    </row>
    <row r="146" ht="15.75" customHeight="1">
      <c r="A146" s="128"/>
      <c r="B146" s="128"/>
      <c r="C146" s="128"/>
      <c r="D146" s="128"/>
      <c r="E146" s="128"/>
      <c r="F146" s="128"/>
      <c r="G146" s="128"/>
    </row>
    <row r="147" ht="15.75" customHeight="1">
      <c r="A147" s="128"/>
      <c r="B147" s="128"/>
      <c r="C147" s="128"/>
      <c r="D147" s="128"/>
      <c r="E147" s="128"/>
      <c r="F147" s="128"/>
      <c r="G147" s="128"/>
    </row>
    <row r="148" ht="15.75" customHeight="1">
      <c r="A148" s="128"/>
      <c r="B148" s="128"/>
      <c r="C148" s="128"/>
      <c r="D148" s="128"/>
      <c r="E148" s="128"/>
      <c r="F148" s="128"/>
      <c r="G148" s="128"/>
    </row>
    <row r="149" ht="15.75" customHeight="1">
      <c r="A149" s="128"/>
      <c r="B149" s="128"/>
      <c r="C149" s="128"/>
      <c r="D149" s="128"/>
      <c r="E149" s="128"/>
      <c r="F149" s="128"/>
      <c r="G149" s="128"/>
    </row>
    <row r="150" ht="15.75" customHeight="1">
      <c r="A150" s="128"/>
      <c r="B150" s="128"/>
      <c r="C150" s="128"/>
      <c r="D150" s="128"/>
      <c r="E150" s="128"/>
      <c r="F150" s="128"/>
      <c r="G150" s="128"/>
    </row>
    <row r="151" ht="15.75" customHeight="1">
      <c r="A151" s="128"/>
      <c r="B151" s="128"/>
      <c r="C151" s="128"/>
      <c r="D151" s="128"/>
      <c r="E151" s="128"/>
      <c r="F151" s="128"/>
      <c r="G151" s="128"/>
    </row>
    <row r="152" ht="15.75" customHeight="1">
      <c r="A152" s="128"/>
      <c r="B152" s="128"/>
      <c r="C152" s="128"/>
      <c r="D152" s="128"/>
      <c r="E152" s="128"/>
      <c r="F152" s="128"/>
      <c r="G152" s="128"/>
    </row>
    <row r="153" ht="15.75" customHeight="1">
      <c r="A153" s="128"/>
      <c r="B153" s="128"/>
      <c r="C153" s="128"/>
      <c r="D153" s="128"/>
      <c r="E153" s="128"/>
      <c r="F153" s="128"/>
      <c r="G153" s="128"/>
    </row>
    <row r="154" ht="15.75" customHeight="1">
      <c r="A154" s="128"/>
      <c r="B154" s="128"/>
      <c r="C154" s="128"/>
      <c r="D154" s="128"/>
      <c r="E154" s="128"/>
      <c r="F154" s="128"/>
      <c r="G154" s="128"/>
    </row>
    <row r="155" ht="15.75" customHeight="1">
      <c r="A155" s="128"/>
      <c r="B155" s="128"/>
      <c r="C155" s="128"/>
      <c r="D155" s="128"/>
      <c r="E155" s="128"/>
      <c r="F155" s="128"/>
      <c r="G155" s="128"/>
    </row>
    <row r="156" ht="15.75" customHeight="1">
      <c r="A156" s="128"/>
      <c r="B156" s="128"/>
      <c r="C156" s="128"/>
      <c r="D156" s="128"/>
      <c r="E156" s="128"/>
      <c r="F156" s="128"/>
      <c r="G156" s="128"/>
    </row>
    <row r="157" ht="15.75" customHeight="1">
      <c r="A157" s="128"/>
      <c r="B157" s="128"/>
      <c r="C157" s="128"/>
      <c r="D157" s="128"/>
      <c r="E157" s="128"/>
      <c r="F157" s="128"/>
      <c r="G157" s="128"/>
    </row>
    <row r="158" ht="15.75" customHeight="1">
      <c r="A158" s="128"/>
      <c r="B158" s="128"/>
      <c r="C158" s="128"/>
      <c r="D158" s="128"/>
      <c r="E158" s="128"/>
      <c r="F158" s="128"/>
      <c r="G158" s="128"/>
    </row>
    <row r="159" ht="15.75" customHeight="1">
      <c r="A159" s="128"/>
      <c r="B159" s="128"/>
      <c r="C159" s="128"/>
      <c r="D159" s="128"/>
      <c r="E159" s="128"/>
      <c r="F159" s="128"/>
      <c r="G159" s="128"/>
    </row>
    <row r="160" ht="15.75" customHeight="1">
      <c r="A160" s="128"/>
      <c r="B160" s="128"/>
      <c r="C160" s="128"/>
      <c r="D160" s="128"/>
      <c r="E160" s="128"/>
      <c r="F160" s="128"/>
      <c r="G160" s="128"/>
    </row>
    <row r="161" ht="15.75" customHeight="1">
      <c r="A161" s="128"/>
      <c r="B161" s="128"/>
      <c r="C161" s="128"/>
      <c r="D161" s="128"/>
      <c r="E161" s="128"/>
      <c r="F161" s="128"/>
      <c r="G161" s="128"/>
    </row>
    <row r="162" ht="15.75" customHeight="1">
      <c r="A162" s="128"/>
      <c r="B162" s="128"/>
      <c r="C162" s="128"/>
      <c r="D162" s="128"/>
      <c r="E162" s="128"/>
      <c r="F162" s="128"/>
      <c r="G162" s="128"/>
    </row>
    <row r="163" ht="15.75" customHeight="1">
      <c r="A163" s="128"/>
      <c r="B163" s="128"/>
      <c r="C163" s="128"/>
      <c r="D163" s="128"/>
      <c r="E163" s="128"/>
      <c r="F163" s="128"/>
      <c r="G163" s="128"/>
    </row>
    <row r="164" ht="15.75" customHeight="1">
      <c r="A164" s="128"/>
      <c r="B164" s="128"/>
      <c r="C164" s="128"/>
      <c r="D164" s="128"/>
      <c r="E164" s="128"/>
      <c r="F164" s="128"/>
      <c r="G164" s="128"/>
    </row>
    <row r="165" ht="15.75" customHeight="1">
      <c r="A165" s="128"/>
      <c r="B165" s="128"/>
      <c r="C165" s="128"/>
      <c r="D165" s="128"/>
      <c r="E165" s="128"/>
      <c r="F165" s="128"/>
      <c r="G165" s="128"/>
    </row>
    <row r="166" ht="15.75" customHeight="1">
      <c r="A166" s="128"/>
      <c r="B166" s="128"/>
      <c r="C166" s="128"/>
      <c r="D166" s="128"/>
      <c r="E166" s="128"/>
      <c r="F166" s="128"/>
      <c r="G166" s="128"/>
    </row>
    <row r="167" ht="15.75" customHeight="1">
      <c r="A167" s="128"/>
      <c r="B167" s="128"/>
      <c r="C167" s="128"/>
      <c r="D167" s="128"/>
      <c r="E167" s="128"/>
      <c r="F167" s="128"/>
      <c r="G167" s="128"/>
    </row>
    <row r="168" ht="15.75" customHeight="1">
      <c r="A168" s="128"/>
      <c r="B168" s="128"/>
      <c r="C168" s="128"/>
      <c r="D168" s="128"/>
      <c r="E168" s="128"/>
      <c r="F168" s="128"/>
      <c r="G168" s="128"/>
    </row>
    <row r="169" ht="15.75" customHeight="1">
      <c r="A169" s="128"/>
      <c r="B169" s="128"/>
      <c r="C169" s="128"/>
      <c r="D169" s="128"/>
      <c r="E169" s="128"/>
      <c r="F169" s="128"/>
      <c r="G169" s="128"/>
    </row>
    <row r="170" ht="15.75" customHeight="1">
      <c r="A170" s="128"/>
      <c r="B170" s="128"/>
      <c r="C170" s="128"/>
      <c r="D170" s="128"/>
      <c r="E170" s="128"/>
      <c r="F170" s="128"/>
      <c r="G170" s="128"/>
    </row>
    <row r="171" ht="15.75" customHeight="1">
      <c r="A171" s="128"/>
      <c r="B171" s="128"/>
      <c r="C171" s="128"/>
      <c r="D171" s="128"/>
      <c r="E171" s="128"/>
      <c r="F171" s="128"/>
      <c r="G171" s="128"/>
    </row>
    <row r="172" ht="15.75" customHeight="1">
      <c r="A172" s="128"/>
      <c r="B172" s="128"/>
      <c r="C172" s="128"/>
      <c r="D172" s="128"/>
      <c r="E172" s="128"/>
      <c r="F172" s="128"/>
      <c r="G172" s="128"/>
    </row>
    <row r="173" ht="15.75" customHeight="1">
      <c r="A173" s="128"/>
      <c r="B173" s="128"/>
      <c r="C173" s="128"/>
      <c r="D173" s="128"/>
      <c r="E173" s="128"/>
      <c r="F173" s="128"/>
      <c r="G173" s="128"/>
    </row>
    <row r="174" ht="15.75" customHeight="1">
      <c r="A174" s="128"/>
      <c r="B174" s="128"/>
      <c r="C174" s="128"/>
      <c r="D174" s="128"/>
      <c r="E174" s="128"/>
      <c r="F174" s="128"/>
      <c r="G174" s="128"/>
    </row>
    <row r="175" ht="15.75" customHeight="1">
      <c r="A175" s="128"/>
      <c r="B175" s="128"/>
      <c r="C175" s="128"/>
      <c r="D175" s="128"/>
      <c r="E175" s="128"/>
      <c r="F175" s="128"/>
      <c r="G175" s="128"/>
    </row>
    <row r="176" ht="15.75" customHeight="1">
      <c r="A176" s="128"/>
      <c r="B176" s="128"/>
      <c r="C176" s="128"/>
      <c r="D176" s="128"/>
      <c r="E176" s="128"/>
      <c r="F176" s="128"/>
      <c r="G176" s="128"/>
    </row>
    <row r="177" ht="15.75" customHeight="1">
      <c r="A177" s="128"/>
      <c r="B177" s="128"/>
      <c r="C177" s="128"/>
      <c r="D177" s="128"/>
      <c r="E177" s="128"/>
      <c r="F177" s="128"/>
      <c r="G177" s="128"/>
    </row>
    <row r="178" ht="15.75" customHeight="1">
      <c r="A178" s="128"/>
      <c r="B178" s="128"/>
      <c r="C178" s="128"/>
      <c r="D178" s="128"/>
      <c r="E178" s="128"/>
      <c r="F178" s="128"/>
      <c r="G178" s="128"/>
    </row>
    <row r="179" ht="15.75" customHeight="1">
      <c r="A179" s="128"/>
      <c r="B179" s="128"/>
      <c r="C179" s="128"/>
      <c r="D179" s="128"/>
      <c r="E179" s="128"/>
      <c r="F179" s="128"/>
      <c r="G179" s="128"/>
    </row>
    <row r="180" ht="15.75" customHeight="1">
      <c r="A180" s="128"/>
      <c r="B180" s="128"/>
      <c r="C180" s="128"/>
      <c r="D180" s="128"/>
      <c r="E180" s="128"/>
      <c r="F180" s="128"/>
      <c r="G180" s="128"/>
    </row>
    <row r="181" ht="15.75" customHeight="1">
      <c r="A181" s="128"/>
      <c r="B181" s="128"/>
      <c r="C181" s="128"/>
      <c r="D181" s="128"/>
      <c r="E181" s="128"/>
      <c r="F181" s="128"/>
      <c r="G181" s="128"/>
    </row>
    <row r="182" ht="15.75" customHeight="1">
      <c r="A182" s="128"/>
      <c r="B182" s="128"/>
      <c r="C182" s="128"/>
      <c r="D182" s="128"/>
      <c r="E182" s="128"/>
      <c r="F182" s="128"/>
      <c r="G182" s="128"/>
    </row>
    <row r="183" ht="15.75" customHeight="1">
      <c r="A183" s="128"/>
      <c r="B183" s="128"/>
      <c r="C183" s="128"/>
      <c r="D183" s="128"/>
      <c r="E183" s="128"/>
      <c r="F183" s="128"/>
      <c r="G183" s="128"/>
    </row>
    <row r="184" ht="15.75" customHeight="1">
      <c r="A184" s="128"/>
      <c r="B184" s="128"/>
      <c r="C184" s="128"/>
      <c r="D184" s="128"/>
      <c r="E184" s="128"/>
      <c r="F184" s="128"/>
      <c r="G184" s="128"/>
    </row>
    <row r="185" ht="15.75" customHeight="1">
      <c r="A185" s="128"/>
      <c r="B185" s="128"/>
      <c r="C185" s="128"/>
      <c r="D185" s="128"/>
      <c r="E185" s="128"/>
      <c r="F185" s="128"/>
      <c r="G185" s="128"/>
    </row>
    <row r="186" ht="15.75" customHeight="1">
      <c r="A186" s="128"/>
      <c r="B186" s="128"/>
      <c r="C186" s="128"/>
      <c r="D186" s="128"/>
      <c r="E186" s="128"/>
      <c r="F186" s="128"/>
      <c r="G186" s="128"/>
    </row>
    <row r="187" ht="15.75" customHeight="1">
      <c r="A187" s="128"/>
      <c r="B187" s="128"/>
      <c r="C187" s="128"/>
      <c r="D187" s="128"/>
      <c r="E187" s="128"/>
      <c r="F187" s="128"/>
      <c r="G187" s="128"/>
    </row>
    <row r="188" ht="15.75" customHeight="1">
      <c r="A188" s="128"/>
      <c r="B188" s="128"/>
      <c r="C188" s="128"/>
      <c r="D188" s="128"/>
      <c r="E188" s="128"/>
      <c r="F188" s="128"/>
      <c r="G188" s="128"/>
    </row>
    <row r="189" ht="15.75" customHeight="1">
      <c r="A189" s="128"/>
      <c r="B189" s="128"/>
      <c r="C189" s="128"/>
      <c r="D189" s="128"/>
      <c r="E189" s="128"/>
      <c r="F189" s="128"/>
      <c r="G189" s="128"/>
    </row>
    <row r="190" ht="15.75" customHeight="1">
      <c r="A190" s="128"/>
      <c r="B190" s="128"/>
      <c r="C190" s="128"/>
      <c r="D190" s="128"/>
      <c r="E190" s="128"/>
      <c r="F190" s="128"/>
      <c r="G190" s="128"/>
    </row>
    <row r="191" ht="15.75" customHeight="1">
      <c r="A191" s="128"/>
      <c r="B191" s="128"/>
      <c r="C191" s="128"/>
      <c r="D191" s="128"/>
      <c r="E191" s="128"/>
      <c r="F191" s="128"/>
      <c r="G191" s="128"/>
    </row>
    <row r="192" ht="15.75" customHeight="1">
      <c r="A192" s="128"/>
      <c r="B192" s="128"/>
      <c r="C192" s="128"/>
      <c r="D192" s="128"/>
      <c r="E192" s="128"/>
      <c r="F192" s="128"/>
      <c r="G192" s="128"/>
    </row>
    <row r="193" ht="15.75" customHeight="1">
      <c r="A193" s="128"/>
      <c r="B193" s="128"/>
      <c r="C193" s="128"/>
      <c r="D193" s="128"/>
      <c r="E193" s="128"/>
      <c r="F193" s="128"/>
      <c r="G193" s="128"/>
    </row>
    <row r="194" ht="15.75" customHeight="1">
      <c r="A194" s="128"/>
      <c r="B194" s="128"/>
      <c r="C194" s="128"/>
      <c r="D194" s="128"/>
      <c r="E194" s="128"/>
      <c r="F194" s="128"/>
      <c r="G194" s="128"/>
    </row>
    <row r="195" ht="15.75" customHeight="1">
      <c r="A195" s="128"/>
      <c r="B195" s="128"/>
      <c r="C195" s="128"/>
      <c r="D195" s="128"/>
      <c r="E195" s="128"/>
      <c r="F195" s="128"/>
      <c r="G195" s="128"/>
    </row>
    <row r="196" ht="15.75" customHeight="1">
      <c r="A196" s="128"/>
      <c r="B196" s="128"/>
      <c r="C196" s="128"/>
      <c r="D196" s="128"/>
      <c r="E196" s="128"/>
      <c r="F196" s="128"/>
      <c r="G196" s="128"/>
    </row>
    <row r="197" ht="15.75" customHeight="1">
      <c r="A197" s="128"/>
      <c r="B197" s="128"/>
      <c r="C197" s="128"/>
      <c r="D197" s="128"/>
      <c r="E197" s="128"/>
      <c r="F197" s="128"/>
      <c r="G197" s="128"/>
    </row>
    <row r="198" ht="15.75" customHeight="1">
      <c r="A198" s="128"/>
      <c r="B198" s="128"/>
      <c r="C198" s="128"/>
      <c r="D198" s="128"/>
      <c r="E198" s="128"/>
      <c r="F198" s="128"/>
      <c r="G198" s="128"/>
    </row>
    <row r="199" ht="15.75" customHeight="1">
      <c r="A199" s="128"/>
      <c r="B199" s="128"/>
      <c r="C199" s="128"/>
      <c r="D199" s="128"/>
      <c r="E199" s="128"/>
      <c r="F199" s="128"/>
      <c r="G199" s="128"/>
    </row>
    <row r="200" ht="15.75" customHeight="1">
      <c r="A200" s="128"/>
      <c r="B200" s="128"/>
      <c r="C200" s="128"/>
      <c r="D200" s="128"/>
      <c r="E200" s="128"/>
      <c r="F200" s="128"/>
      <c r="G200" s="128"/>
    </row>
    <row r="201" ht="15.75" customHeight="1">
      <c r="A201" s="128"/>
      <c r="B201" s="128"/>
      <c r="C201" s="128"/>
      <c r="D201" s="128"/>
      <c r="E201" s="128"/>
      <c r="F201" s="128"/>
      <c r="G201" s="128"/>
    </row>
    <row r="202" ht="15.75" customHeight="1">
      <c r="A202" s="128"/>
      <c r="B202" s="128"/>
      <c r="C202" s="128"/>
      <c r="D202" s="128"/>
      <c r="E202" s="128"/>
      <c r="F202" s="128"/>
      <c r="G202" s="128"/>
    </row>
    <row r="203" ht="15.75" customHeight="1">
      <c r="A203" s="128"/>
      <c r="B203" s="128"/>
      <c r="C203" s="128"/>
      <c r="D203" s="128"/>
      <c r="E203" s="128"/>
      <c r="F203" s="128"/>
      <c r="G203" s="128"/>
    </row>
    <row r="204" ht="15.75" customHeight="1">
      <c r="A204" s="128"/>
      <c r="B204" s="128"/>
      <c r="C204" s="128"/>
      <c r="D204" s="128"/>
      <c r="E204" s="128"/>
      <c r="F204" s="128"/>
      <c r="G204" s="128"/>
    </row>
    <row r="205" ht="15.75" customHeight="1">
      <c r="A205" s="128"/>
      <c r="B205" s="128"/>
      <c r="C205" s="128"/>
      <c r="D205" s="128"/>
      <c r="E205" s="128"/>
      <c r="F205" s="128"/>
      <c r="G205" s="128"/>
    </row>
    <row r="206" ht="15.75" customHeight="1">
      <c r="A206" s="128"/>
      <c r="B206" s="128"/>
      <c r="C206" s="128"/>
      <c r="D206" s="128"/>
      <c r="E206" s="128"/>
      <c r="F206" s="128"/>
      <c r="G206" s="128"/>
    </row>
    <row r="207" ht="15.75" customHeight="1">
      <c r="A207" s="128"/>
      <c r="B207" s="128"/>
      <c r="C207" s="128"/>
      <c r="D207" s="128"/>
      <c r="E207" s="128"/>
      <c r="F207" s="128"/>
      <c r="G207" s="128"/>
    </row>
    <row r="208" ht="15.75" customHeight="1">
      <c r="A208" s="128"/>
      <c r="B208" s="128"/>
      <c r="C208" s="128"/>
      <c r="D208" s="128"/>
      <c r="E208" s="128"/>
      <c r="F208" s="128"/>
      <c r="G208" s="128"/>
    </row>
    <row r="209" ht="15.75" customHeight="1">
      <c r="A209" s="128"/>
      <c r="B209" s="128"/>
      <c r="C209" s="128"/>
      <c r="D209" s="128"/>
      <c r="E209" s="128"/>
      <c r="F209" s="128"/>
      <c r="G209" s="128"/>
    </row>
    <row r="210" ht="15.75" customHeight="1">
      <c r="A210" s="128"/>
      <c r="B210" s="128"/>
      <c r="C210" s="128"/>
      <c r="D210" s="128"/>
      <c r="E210" s="128"/>
      <c r="F210" s="128"/>
      <c r="G210" s="128"/>
    </row>
    <row r="211" ht="15.75" customHeight="1">
      <c r="A211" s="128"/>
      <c r="B211" s="128"/>
      <c r="C211" s="128"/>
      <c r="D211" s="128"/>
      <c r="E211" s="128"/>
      <c r="F211" s="128"/>
      <c r="G211" s="128"/>
    </row>
    <row r="212" ht="15.75" customHeight="1">
      <c r="A212" s="128"/>
      <c r="B212" s="128"/>
      <c r="C212" s="128"/>
      <c r="D212" s="128"/>
      <c r="E212" s="128"/>
      <c r="F212" s="128"/>
      <c r="G212" s="128"/>
    </row>
    <row r="213" ht="15.75" customHeight="1">
      <c r="A213" s="128"/>
      <c r="B213" s="128"/>
      <c r="C213" s="128"/>
      <c r="D213" s="128"/>
      <c r="E213" s="128"/>
      <c r="F213" s="128"/>
      <c r="G213" s="128"/>
    </row>
    <row r="214" ht="15.75" customHeight="1">
      <c r="A214" s="128"/>
      <c r="B214" s="128"/>
      <c r="C214" s="128"/>
      <c r="D214" s="128"/>
      <c r="E214" s="128"/>
      <c r="F214" s="128"/>
      <c r="G214" s="128"/>
    </row>
    <row r="215" ht="15.75" customHeight="1">
      <c r="A215" s="128"/>
      <c r="B215" s="128"/>
      <c r="C215" s="128"/>
      <c r="D215" s="128"/>
      <c r="E215" s="128"/>
      <c r="F215" s="128"/>
      <c r="G215" s="128"/>
    </row>
    <row r="216" ht="15.75" customHeight="1">
      <c r="A216" s="128"/>
      <c r="B216" s="128"/>
      <c r="C216" s="128"/>
      <c r="D216" s="128"/>
      <c r="E216" s="128"/>
      <c r="F216" s="128"/>
      <c r="G216" s="128"/>
    </row>
    <row r="217" ht="15.75" customHeight="1">
      <c r="A217" s="128"/>
      <c r="B217" s="128"/>
      <c r="C217" s="128"/>
      <c r="D217" s="128"/>
      <c r="E217" s="128"/>
      <c r="F217" s="128"/>
      <c r="G217" s="128"/>
    </row>
    <row r="218" ht="15.75" customHeight="1">
      <c r="A218" s="128"/>
      <c r="B218" s="128"/>
      <c r="C218" s="128"/>
      <c r="D218" s="128"/>
      <c r="E218" s="128"/>
      <c r="F218" s="128"/>
      <c r="G218" s="128"/>
    </row>
    <row r="219" ht="15.75" customHeight="1">
      <c r="A219" s="128"/>
      <c r="B219" s="128"/>
      <c r="C219" s="128"/>
      <c r="D219" s="128"/>
      <c r="E219" s="128"/>
      <c r="F219" s="128"/>
      <c r="G219" s="128"/>
    </row>
    <row r="220" ht="15.75" customHeight="1">
      <c r="A220" s="128"/>
      <c r="B220" s="128"/>
      <c r="C220" s="128"/>
      <c r="D220" s="128"/>
      <c r="E220" s="128"/>
      <c r="F220" s="128"/>
      <c r="G220" s="128"/>
    </row>
    <row r="221" ht="15.75" customHeight="1">
      <c r="A221" s="128"/>
      <c r="B221" s="128"/>
      <c r="C221" s="128"/>
      <c r="D221" s="128"/>
      <c r="E221" s="128"/>
      <c r="F221" s="128"/>
      <c r="G221" s="128"/>
    </row>
    <row r="222" ht="15.75" customHeight="1">
      <c r="A222" s="128"/>
      <c r="B222" s="128"/>
      <c r="C222" s="128"/>
      <c r="D222" s="128"/>
      <c r="E222" s="128"/>
      <c r="F222" s="128"/>
      <c r="G222" s="128"/>
    </row>
    <row r="223" ht="15.75" customHeight="1">
      <c r="A223" s="128"/>
      <c r="B223" s="128"/>
      <c r="C223" s="128"/>
      <c r="D223" s="128"/>
      <c r="E223" s="128"/>
      <c r="F223" s="128"/>
      <c r="G223" s="128"/>
    </row>
    <row r="224" ht="15.75" customHeight="1">
      <c r="A224" s="128"/>
      <c r="B224" s="128"/>
      <c r="C224" s="128"/>
      <c r="D224" s="128"/>
      <c r="E224" s="128"/>
      <c r="F224" s="128"/>
      <c r="G224" s="128"/>
    </row>
    <row r="225" ht="15.75" customHeight="1">
      <c r="A225" s="128"/>
      <c r="B225" s="128"/>
      <c r="C225" s="128"/>
      <c r="D225" s="128"/>
      <c r="E225" s="128"/>
      <c r="F225" s="128"/>
      <c r="G225" s="128"/>
    </row>
    <row r="226" ht="15.75" customHeight="1">
      <c r="A226" s="128"/>
      <c r="B226" s="128"/>
      <c r="C226" s="128"/>
      <c r="D226" s="128"/>
      <c r="E226" s="128"/>
      <c r="F226" s="128"/>
      <c r="G226" s="128"/>
    </row>
    <row r="227" ht="15.75" customHeight="1">
      <c r="A227" s="128"/>
      <c r="B227" s="128"/>
      <c r="C227" s="128"/>
      <c r="D227" s="128"/>
      <c r="E227" s="128"/>
      <c r="F227" s="128"/>
      <c r="G227" s="128"/>
    </row>
    <row r="228" ht="15.75" customHeight="1">
      <c r="A228" s="128"/>
      <c r="B228" s="128"/>
      <c r="C228" s="128"/>
      <c r="D228" s="128"/>
      <c r="E228" s="128"/>
      <c r="F228" s="128"/>
      <c r="G228" s="128"/>
    </row>
    <row r="229" ht="15.75" customHeight="1">
      <c r="A229" s="128"/>
      <c r="B229" s="128"/>
      <c r="C229" s="128"/>
      <c r="D229" s="128"/>
      <c r="E229" s="128"/>
      <c r="F229" s="128"/>
      <c r="G229" s="128"/>
    </row>
    <row r="230" ht="15.75" customHeight="1">
      <c r="A230" s="128"/>
      <c r="B230" s="128"/>
      <c r="C230" s="128"/>
      <c r="D230" s="128"/>
      <c r="E230" s="128"/>
      <c r="F230" s="128"/>
      <c r="G230" s="128"/>
    </row>
    <row r="231" ht="15.75" customHeight="1">
      <c r="A231" s="128"/>
      <c r="B231" s="128"/>
      <c r="C231" s="128"/>
      <c r="D231" s="128"/>
      <c r="E231" s="128"/>
      <c r="F231" s="128"/>
      <c r="G231" s="128"/>
    </row>
    <row r="232" ht="15.75" customHeight="1">
      <c r="A232" s="128"/>
      <c r="B232" s="128"/>
      <c r="C232" s="128"/>
      <c r="D232" s="128"/>
      <c r="E232" s="128"/>
      <c r="F232" s="128"/>
      <c r="G232" s="128"/>
    </row>
    <row r="233" ht="15.75" customHeight="1">
      <c r="A233" s="128"/>
      <c r="B233" s="128"/>
      <c r="C233" s="128"/>
      <c r="D233" s="128"/>
      <c r="E233" s="128"/>
      <c r="F233" s="128"/>
      <c r="G233" s="128"/>
    </row>
    <row r="234" ht="15.75" customHeight="1">
      <c r="A234" s="128"/>
      <c r="B234" s="128"/>
      <c r="C234" s="128"/>
      <c r="D234" s="128"/>
      <c r="E234" s="128"/>
      <c r="F234" s="128"/>
      <c r="G234" s="128"/>
    </row>
    <row r="235" ht="15.75" customHeight="1">
      <c r="A235" s="128"/>
      <c r="B235" s="128"/>
      <c r="C235" s="128"/>
      <c r="D235" s="128"/>
      <c r="E235" s="128"/>
      <c r="F235" s="128"/>
      <c r="G235" s="128"/>
    </row>
    <row r="236" ht="15.75" customHeight="1">
      <c r="A236" s="128"/>
      <c r="B236" s="128"/>
      <c r="C236" s="128"/>
      <c r="D236" s="128"/>
      <c r="E236" s="128"/>
      <c r="F236" s="128"/>
      <c r="G236" s="128"/>
    </row>
    <row r="237" ht="15.75" customHeight="1">
      <c r="A237" s="128"/>
      <c r="B237" s="128"/>
      <c r="C237" s="128"/>
      <c r="D237" s="128"/>
      <c r="E237" s="128"/>
      <c r="F237" s="128"/>
      <c r="G237" s="128"/>
    </row>
    <row r="238" ht="15.75" customHeight="1">
      <c r="A238" s="128"/>
      <c r="B238" s="128"/>
      <c r="C238" s="128"/>
      <c r="D238" s="128"/>
      <c r="E238" s="128"/>
      <c r="F238" s="128"/>
      <c r="G238" s="128"/>
    </row>
    <row r="239" ht="15.75" customHeight="1">
      <c r="A239" s="128"/>
      <c r="B239" s="128"/>
      <c r="C239" s="128"/>
      <c r="D239" s="128"/>
      <c r="E239" s="128"/>
      <c r="F239" s="128"/>
      <c r="G239" s="128"/>
    </row>
    <row r="240" ht="15.75" customHeight="1">
      <c r="A240" s="128"/>
      <c r="B240" s="128"/>
      <c r="C240" s="128"/>
      <c r="D240" s="128"/>
      <c r="E240" s="128"/>
      <c r="F240" s="128"/>
      <c r="G240" s="128"/>
    </row>
    <row r="241" ht="15.75" customHeight="1">
      <c r="A241" s="128"/>
      <c r="B241" s="128"/>
      <c r="C241" s="128"/>
      <c r="D241" s="128"/>
      <c r="E241" s="128"/>
      <c r="F241" s="128"/>
      <c r="G241" s="128"/>
    </row>
    <row r="242" ht="15.75" customHeight="1">
      <c r="A242" s="128"/>
      <c r="B242" s="128"/>
      <c r="C242" s="128"/>
      <c r="D242" s="128"/>
      <c r="E242" s="128"/>
      <c r="F242" s="128"/>
      <c r="G242" s="128"/>
    </row>
    <row r="243" ht="15.75" customHeight="1">
      <c r="A243" s="128"/>
      <c r="B243" s="128"/>
      <c r="C243" s="128"/>
      <c r="D243" s="128"/>
      <c r="E243" s="128"/>
      <c r="F243" s="128"/>
      <c r="G243" s="128"/>
    </row>
    <row r="244" ht="15.75" customHeight="1">
      <c r="A244" s="128"/>
      <c r="B244" s="128"/>
      <c r="C244" s="128"/>
      <c r="D244" s="128"/>
      <c r="E244" s="128"/>
      <c r="F244" s="128"/>
      <c r="G244" s="128"/>
    </row>
    <row r="245" ht="15.75" customHeight="1">
      <c r="A245" s="128"/>
      <c r="B245" s="128"/>
      <c r="C245" s="128"/>
      <c r="D245" s="128"/>
      <c r="E245" s="128"/>
      <c r="F245" s="128"/>
      <c r="G245" s="128"/>
    </row>
    <row r="246" ht="15.75" customHeight="1">
      <c r="A246" s="128"/>
      <c r="B246" s="128"/>
      <c r="C246" s="128"/>
      <c r="D246" s="128"/>
      <c r="E246" s="128"/>
      <c r="F246" s="128"/>
      <c r="G246" s="128"/>
    </row>
    <row r="247" ht="15.75" customHeight="1">
      <c r="A247" s="128"/>
      <c r="B247" s="128"/>
      <c r="C247" s="128"/>
      <c r="D247" s="128"/>
      <c r="E247" s="128"/>
      <c r="F247" s="128"/>
      <c r="G247" s="128"/>
    </row>
    <row r="248" ht="15.75" customHeight="1">
      <c r="A248" s="128"/>
      <c r="B248" s="128"/>
      <c r="C248" s="128"/>
      <c r="D248" s="128"/>
      <c r="E248" s="128"/>
      <c r="F248" s="128"/>
      <c r="G248" s="128"/>
    </row>
    <row r="249" ht="15.75" customHeight="1">
      <c r="A249" s="128"/>
      <c r="B249" s="128"/>
      <c r="C249" s="128"/>
      <c r="D249" s="128"/>
      <c r="E249" s="128"/>
      <c r="F249" s="128"/>
      <c r="G249" s="128"/>
    </row>
    <row r="250" ht="15.75" customHeight="1">
      <c r="A250" s="128"/>
      <c r="B250" s="128"/>
      <c r="C250" s="128"/>
      <c r="D250" s="128"/>
      <c r="E250" s="128"/>
      <c r="F250" s="128"/>
      <c r="G250" s="128"/>
    </row>
    <row r="251" ht="15.75" customHeight="1">
      <c r="A251" s="128"/>
      <c r="B251" s="128"/>
      <c r="C251" s="128"/>
      <c r="D251" s="128"/>
      <c r="E251" s="128"/>
      <c r="F251" s="128"/>
      <c r="G251" s="128"/>
    </row>
    <row r="252" ht="15.75" customHeight="1">
      <c r="A252" s="128"/>
      <c r="B252" s="128"/>
      <c r="C252" s="128"/>
      <c r="D252" s="128"/>
      <c r="E252" s="128"/>
      <c r="F252" s="128"/>
      <c r="G252" s="128"/>
    </row>
    <row r="253" ht="15.75" customHeight="1">
      <c r="A253" s="128"/>
      <c r="B253" s="128"/>
      <c r="C253" s="128"/>
      <c r="D253" s="128"/>
      <c r="E253" s="128"/>
      <c r="F253" s="128"/>
      <c r="G253" s="128"/>
    </row>
    <row r="254" ht="15.75" customHeight="1">
      <c r="A254" s="128"/>
      <c r="B254" s="128"/>
      <c r="C254" s="128"/>
      <c r="D254" s="128"/>
      <c r="E254" s="128"/>
      <c r="F254" s="128"/>
      <c r="G254" s="128"/>
    </row>
    <row r="255" ht="15.75" customHeight="1">
      <c r="A255" s="128"/>
      <c r="B255" s="128"/>
      <c r="C255" s="128"/>
      <c r="D255" s="128"/>
      <c r="E255" s="128"/>
      <c r="F255" s="128"/>
      <c r="G255" s="128"/>
    </row>
    <row r="256" ht="15.75" customHeight="1">
      <c r="A256" s="128"/>
      <c r="B256" s="128"/>
      <c r="C256" s="128"/>
      <c r="D256" s="128"/>
      <c r="E256" s="128"/>
      <c r="F256" s="128"/>
      <c r="G256" s="128"/>
    </row>
    <row r="257" ht="15.75" customHeight="1">
      <c r="A257" s="128"/>
      <c r="B257" s="128"/>
      <c r="C257" s="128"/>
      <c r="D257" s="128"/>
      <c r="E257" s="128"/>
      <c r="F257" s="128"/>
      <c r="G257" s="128"/>
    </row>
    <row r="258" ht="15.75" customHeight="1">
      <c r="A258" s="128"/>
      <c r="B258" s="128"/>
      <c r="C258" s="128"/>
      <c r="D258" s="128"/>
      <c r="E258" s="128"/>
      <c r="F258" s="128"/>
      <c r="G258" s="128"/>
    </row>
    <row r="259" ht="15.75" customHeight="1">
      <c r="A259" s="128"/>
      <c r="B259" s="128"/>
      <c r="C259" s="128"/>
      <c r="D259" s="128"/>
      <c r="E259" s="128"/>
      <c r="F259" s="128"/>
      <c r="G259" s="128"/>
    </row>
    <row r="260" ht="15.75" customHeight="1">
      <c r="A260" s="128"/>
      <c r="B260" s="128"/>
      <c r="C260" s="128"/>
      <c r="D260" s="128"/>
      <c r="E260" s="128"/>
      <c r="F260" s="128"/>
      <c r="G260" s="128"/>
    </row>
    <row r="261" ht="15.75" customHeight="1">
      <c r="A261" s="128"/>
      <c r="B261" s="128"/>
      <c r="C261" s="128"/>
      <c r="D261" s="128"/>
      <c r="E261" s="128"/>
      <c r="F261" s="128"/>
      <c r="G261" s="128"/>
    </row>
    <row r="262" ht="15.75" customHeight="1">
      <c r="A262" s="128"/>
      <c r="B262" s="128"/>
      <c r="C262" s="128"/>
      <c r="D262" s="128"/>
      <c r="E262" s="128"/>
      <c r="F262" s="128"/>
      <c r="G262" s="128"/>
    </row>
    <row r="263" ht="15.75" customHeight="1">
      <c r="A263" s="128"/>
      <c r="B263" s="128"/>
      <c r="C263" s="128"/>
      <c r="D263" s="128"/>
      <c r="E263" s="128"/>
      <c r="F263" s="128"/>
      <c r="G263" s="128"/>
    </row>
    <row r="264" ht="15.75" customHeight="1">
      <c r="A264" s="128"/>
      <c r="B264" s="128"/>
      <c r="C264" s="128"/>
      <c r="D264" s="128"/>
      <c r="E264" s="128"/>
      <c r="F264" s="128"/>
      <c r="G264" s="128"/>
    </row>
    <row r="265" ht="15.75" customHeight="1">
      <c r="A265" s="128"/>
      <c r="B265" s="128"/>
      <c r="C265" s="128"/>
      <c r="D265" s="128"/>
      <c r="E265" s="128"/>
      <c r="F265" s="128"/>
      <c r="G265" s="128"/>
    </row>
    <row r="266" ht="15.75" customHeight="1">
      <c r="A266" s="128"/>
      <c r="B266" s="128"/>
      <c r="C266" s="128"/>
      <c r="D266" s="128"/>
      <c r="E266" s="128"/>
      <c r="F266" s="128"/>
      <c r="G266" s="128"/>
    </row>
    <row r="267" ht="15.75" customHeight="1">
      <c r="A267" s="128"/>
      <c r="B267" s="128"/>
      <c r="C267" s="128"/>
      <c r="D267" s="128"/>
      <c r="E267" s="128"/>
      <c r="F267" s="128"/>
      <c r="G267" s="128"/>
    </row>
    <row r="268" ht="15.75" customHeight="1">
      <c r="A268" s="128"/>
      <c r="B268" s="128"/>
      <c r="C268" s="128"/>
      <c r="D268" s="128"/>
      <c r="E268" s="128"/>
      <c r="F268" s="128"/>
      <c r="G268" s="128"/>
    </row>
    <row r="269" ht="15.75" customHeight="1">
      <c r="A269" s="128"/>
      <c r="B269" s="128"/>
      <c r="C269" s="128"/>
      <c r="D269" s="128"/>
      <c r="E269" s="128"/>
      <c r="F269" s="128"/>
      <c r="G269" s="128"/>
    </row>
    <row r="270" ht="15.75" customHeight="1">
      <c r="A270" s="128"/>
      <c r="B270" s="128"/>
      <c r="C270" s="128"/>
      <c r="D270" s="128"/>
      <c r="E270" s="128"/>
      <c r="F270" s="128"/>
      <c r="G270" s="128"/>
    </row>
    <row r="271" ht="15.75" customHeight="1">
      <c r="A271" s="128"/>
      <c r="B271" s="128"/>
      <c r="C271" s="128"/>
      <c r="D271" s="128"/>
      <c r="E271" s="128"/>
      <c r="F271" s="128"/>
      <c r="G271" s="128"/>
    </row>
    <row r="272" ht="15.75" customHeight="1">
      <c r="A272" s="128"/>
      <c r="B272" s="128"/>
      <c r="C272" s="128"/>
      <c r="D272" s="128"/>
      <c r="E272" s="128"/>
      <c r="F272" s="128"/>
      <c r="G272" s="128"/>
    </row>
    <row r="273" ht="15.75" customHeight="1">
      <c r="A273" s="128"/>
      <c r="B273" s="128"/>
      <c r="C273" s="128"/>
      <c r="D273" s="128"/>
      <c r="E273" s="128"/>
      <c r="F273" s="128"/>
      <c r="G273" s="128"/>
    </row>
    <row r="274" ht="15.75" customHeight="1">
      <c r="A274" s="128"/>
      <c r="B274" s="128"/>
      <c r="C274" s="128"/>
      <c r="D274" s="128"/>
      <c r="E274" s="128"/>
      <c r="F274" s="128"/>
      <c r="G274" s="128"/>
    </row>
    <row r="275" ht="15.75" customHeight="1">
      <c r="A275" s="128"/>
      <c r="B275" s="128"/>
      <c r="C275" s="128"/>
      <c r="D275" s="128"/>
      <c r="E275" s="128"/>
      <c r="F275" s="128"/>
      <c r="G275" s="128"/>
    </row>
    <row r="276" ht="15.75" customHeight="1">
      <c r="A276" s="128"/>
      <c r="B276" s="128"/>
      <c r="C276" s="128"/>
      <c r="D276" s="128"/>
      <c r="E276" s="128"/>
      <c r="F276" s="128"/>
      <c r="G276" s="128"/>
    </row>
    <row r="277" ht="15.75" customHeight="1">
      <c r="A277" s="128"/>
      <c r="B277" s="128"/>
      <c r="C277" s="128"/>
      <c r="D277" s="128"/>
      <c r="E277" s="128"/>
      <c r="F277" s="128"/>
      <c r="G277" s="128"/>
    </row>
    <row r="278" ht="15.75" customHeight="1">
      <c r="A278" s="128"/>
      <c r="B278" s="128"/>
      <c r="C278" s="128"/>
      <c r="D278" s="128"/>
      <c r="E278" s="128"/>
      <c r="F278" s="128"/>
      <c r="G278" s="128"/>
    </row>
    <row r="279" ht="15.75" customHeight="1">
      <c r="A279" s="128"/>
      <c r="B279" s="128"/>
      <c r="C279" s="128"/>
      <c r="D279" s="128"/>
      <c r="E279" s="128"/>
      <c r="F279" s="128"/>
      <c r="G279" s="128"/>
    </row>
    <row r="280" ht="15.75" customHeight="1">
      <c r="A280" s="128"/>
      <c r="B280" s="128"/>
      <c r="C280" s="128"/>
      <c r="D280" s="128"/>
      <c r="E280" s="128"/>
      <c r="F280" s="128"/>
      <c r="G280" s="128"/>
    </row>
    <row r="281" ht="15.75" customHeight="1">
      <c r="A281" s="128"/>
      <c r="B281" s="128"/>
      <c r="C281" s="128"/>
      <c r="D281" s="128"/>
      <c r="E281" s="128"/>
      <c r="F281" s="128"/>
      <c r="G281" s="128"/>
    </row>
    <row r="282" ht="15.75" customHeight="1">
      <c r="A282" s="128"/>
      <c r="B282" s="128"/>
      <c r="C282" s="128"/>
      <c r="D282" s="128"/>
      <c r="E282" s="128"/>
      <c r="F282" s="128"/>
      <c r="G282" s="128"/>
    </row>
    <row r="283" ht="15.75" customHeight="1">
      <c r="A283" s="128"/>
      <c r="B283" s="128"/>
      <c r="C283" s="128"/>
      <c r="D283" s="128"/>
      <c r="E283" s="128"/>
      <c r="F283" s="128"/>
      <c r="G283" s="128"/>
    </row>
    <row r="284" ht="15.75" customHeight="1">
      <c r="A284" s="128"/>
      <c r="B284" s="128"/>
      <c r="C284" s="128"/>
      <c r="D284" s="128"/>
      <c r="E284" s="128"/>
      <c r="F284" s="128"/>
      <c r="G284" s="128"/>
    </row>
    <row r="285" ht="15.75" customHeight="1">
      <c r="A285" s="128"/>
      <c r="B285" s="128"/>
      <c r="C285" s="128"/>
      <c r="D285" s="128"/>
      <c r="E285" s="128"/>
      <c r="F285" s="128"/>
      <c r="G285" s="128"/>
    </row>
    <row r="286" ht="15.75" customHeight="1">
      <c r="A286" s="128"/>
      <c r="B286" s="128"/>
      <c r="C286" s="128"/>
      <c r="D286" s="128"/>
      <c r="E286" s="128"/>
      <c r="F286" s="128"/>
      <c r="G286" s="128"/>
    </row>
    <row r="287" ht="15.75" customHeight="1">
      <c r="A287" s="128"/>
      <c r="B287" s="128"/>
      <c r="C287" s="128"/>
      <c r="D287" s="128"/>
      <c r="E287" s="128"/>
      <c r="F287" s="128"/>
      <c r="G287" s="128"/>
    </row>
    <row r="288" ht="15.75" customHeight="1">
      <c r="A288" s="128"/>
      <c r="B288" s="128"/>
      <c r="C288" s="128"/>
      <c r="D288" s="128"/>
      <c r="E288" s="128"/>
      <c r="F288" s="128"/>
      <c r="G288" s="128"/>
    </row>
    <row r="289" ht="15.75" customHeight="1">
      <c r="A289" s="128"/>
      <c r="B289" s="128"/>
      <c r="C289" s="128"/>
      <c r="D289" s="128"/>
      <c r="E289" s="128"/>
      <c r="F289" s="128"/>
      <c r="G289" s="128"/>
    </row>
    <row r="290" ht="15.75" customHeight="1">
      <c r="A290" s="128"/>
      <c r="B290" s="128"/>
      <c r="C290" s="128"/>
      <c r="D290" s="128"/>
      <c r="E290" s="128"/>
      <c r="F290" s="128"/>
      <c r="G290" s="128"/>
    </row>
    <row r="291" ht="15.75" customHeight="1">
      <c r="A291" s="128"/>
      <c r="B291" s="128"/>
      <c r="C291" s="128"/>
      <c r="D291" s="128"/>
      <c r="E291" s="128"/>
      <c r="F291" s="128"/>
      <c r="G291" s="128"/>
    </row>
    <row r="292" ht="15.75" customHeight="1">
      <c r="A292" s="128"/>
      <c r="B292" s="128"/>
      <c r="C292" s="128"/>
      <c r="D292" s="128"/>
      <c r="E292" s="128"/>
      <c r="F292" s="128"/>
      <c r="G292" s="128"/>
    </row>
    <row r="293" ht="15.75" customHeight="1">
      <c r="A293" s="128"/>
      <c r="B293" s="128"/>
      <c r="C293" s="128"/>
      <c r="D293" s="128"/>
      <c r="E293" s="128"/>
      <c r="F293" s="128"/>
      <c r="G293" s="128"/>
    </row>
    <row r="294" ht="15.75" customHeight="1">
      <c r="A294" s="128"/>
      <c r="B294" s="128"/>
      <c r="C294" s="128"/>
      <c r="D294" s="128"/>
      <c r="E294" s="128"/>
      <c r="F294" s="128"/>
      <c r="G294" s="128"/>
    </row>
    <row r="295" ht="15.75" customHeight="1">
      <c r="A295" s="128"/>
      <c r="B295" s="128"/>
      <c r="C295" s="128"/>
      <c r="D295" s="128"/>
      <c r="E295" s="128"/>
      <c r="F295" s="128"/>
      <c r="G295" s="128"/>
    </row>
    <row r="296" ht="15.75" customHeight="1">
      <c r="A296" s="128"/>
      <c r="B296" s="128"/>
      <c r="C296" s="128"/>
      <c r="D296" s="128"/>
      <c r="E296" s="128"/>
      <c r="F296" s="128"/>
      <c r="G296" s="128"/>
    </row>
    <row r="297" ht="15.75" customHeight="1">
      <c r="A297" s="128"/>
      <c r="B297" s="128"/>
      <c r="C297" s="128"/>
      <c r="D297" s="128"/>
      <c r="E297" s="128"/>
      <c r="F297" s="128"/>
      <c r="G297" s="128"/>
    </row>
    <row r="298" ht="15.75" customHeight="1">
      <c r="A298" s="128"/>
      <c r="B298" s="128"/>
      <c r="C298" s="128"/>
      <c r="D298" s="128"/>
      <c r="E298" s="128"/>
      <c r="F298" s="128"/>
      <c r="G298" s="128"/>
    </row>
    <row r="299" ht="15.75" customHeight="1">
      <c r="A299" s="128"/>
      <c r="B299" s="128"/>
      <c r="C299" s="128"/>
      <c r="D299" s="128"/>
      <c r="E299" s="128"/>
      <c r="F299" s="128"/>
      <c r="G299" s="128"/>
    </row>
    <row r="300" ht="15.75" customHeight="1">
      <c r="A300" s="128"/>
      <c r="B300" s="128"/>
      <c r="C300" s="128"/>
      <c r="D300" s="128"/>
      <c r="E300" s="128"/>
      <c r="F300" s="128"/>
      <c r="G300" s="128"/>
    </row>
    <row r="301" ht="15.75" customHeight="1">
      <c r="A301" s="128"/>
      <c r="B301" s="128"/>
      <c r="C301" s="128"/>
      <c r="D301" s="128"/>
      <c r="E301" s="128"/>
      <c r="F301" s="128"/>
      <c r="G301" s="128"/>
    </row>
    <row r="302" ht="15.75" customHeight="1">
      <c r="A302" s="128"/>
      <c r="B302" s="128"/>
      <c r="C302" s="128"/>
      <c r="D302" s="128"/>
      <c r="E302" s="128"/>
      <c r="F302" s="128"/>
      <c r="G302" s="128"/>
    </row>
    <row r="303" ht="15.75" customHeight="1">
      <c r="A303" s="128"/>
      <c r="B303" s="128"/>
      <c r="C303" s="128"/>
      <c r="D303" s="128"/>
      <c r="E303" s="128"/>
      <c r="F303" s="128"/>
      <c r="G303" s="128"/>
    </row>
    <row r="304" ht="15.75" customHeight="1">
      <c r="A304" s="128"/>
      <c r="B304" s="128"/>
      <c r="C304" s="128"/>
      <c r="D304" s="128"/>
      <c r="E304" s="128"/>
      <c r="F304" s="128"/>
      <c r="G304" s="128"/>
    </row>
    <row r="305" ht="15.75" customHeight="1">
      <c r="A305" s="128"/>
      <c r="B305" s="128"/>
      <c r="C305" s="128"/>
      <c r="D305" s="128"/>
      <c r="E305" s="128"/>
      <c r="F305" s="128"/>
      <c r="G305" s="128"/>
    </row>
    <row r="306" ht="15.75" customHeight="1">
      <c r="A306" s="128"/>
      <c r="B306" s="128"/>
      <c r="C306" s="128"/>
      <c r="D306" s="128"/>
      <c r="E306" s="128"/>
      <c r="F306" s="128"/>
      <c r="G306" s="128"/>
    </row>
    <row r="307" ht="15.75" customHeight="1">
      <c r="A307" s="128"/>
      <c r="B307" s="128"/>
      <c r="C307" s="128"/>
      <c r="D307" s="128"/>
      <c r="E307" s="128"/>
      <c r="F307" s="128"/>
      <c r="G307" s="128"/>
    </row>
    <row r="308" ht="15.75" customHeight="1">
      <c r="A308" s="128"/>
      <c r="B308" s="128"/>
      <c r="C308" s="128"/>
      <c r="D308" s="128"/>
      <c r="E308" s="128"/>
      <c r="F308" s="128"/>
      <c r="G308" s="128"/>
    </row>
    <row r="309" ht="15.75" customHeight="1">
      <c r="A309" s="128"/>
      <c r="B309" s="128"/>
      <c r="C309" s="128"/>
      <c r="D309" s="128"/>
      <c r="E309" s="128"/>
      <c r="F309" s="128"/>
      <c r="G309" s="128"/>
    </row>
    <row r="310" ht="15.75" customHeight="1">
      <c r="A310" s="128"/>
      <c r="B310" s="128"/>
      <c r="C310" s="128"/>
      <c r="D310" s="128"/>
      <c r="E310" s="128"/>
      <c r="F310" s="128"/>
      <c r="G310" s="128"/>
    </row>
    <row r="311" ht="15.75" customHeight="1">
      <c r="A311" s="128"/>
      <c r="B311" s="128"/>
      <c r="C311" s="128"/>
      <c r="D311" s="128"/>
      <c r="E311" s="128"/>
      <c r="F311" s="128"/>
      <c r="G311" s="128"/>
    </row>
    <row r="312" ht="15.75" customHeight="1">
      <c r="A312" s="128"/>
      <c r="B312" s="128"/>
      <c r="C312" s="128"/>
      <c r="D312" s="128"/>
      <c r="E312" s="128"/>
      <c r="F312" s="128"/>
      <c r="G312" s="128"/>
    </row>
    <row r="313" ht="15.75" customHeight="1">
      <c r="A313" s="128"/>
      <c r="B313" s="128"/>
      <c r="C313" s="128"/>
      <c r="D313" s="128"/>
      <c r="E313" s="128"/>
      <c r="F313" s="128"/>
      <c r="G313" s="128"/>
    </row>
    <row r="314" ht="15.75" customHeight="1">
      <c r="A314" s="128"/>
      <c r="B314" s="128"/>
      <c r="C314" s="128"/>
      <c r="D314" s="128"/>
      <c r="E314" s="128"/>
      <c r="F314" s="128"/>
      <c r="G314" s="128"/>
    </row>
    <row r="315" ht="15.75" customHeight="1">
      <c r="A315" s="128"/>
      <c r="B315" s="128"/>
      <c r="C315" s="128"/>
      <c r="D315" s="128"/>
      <c r="E315" s="128"/>
      <c r="F315" s="128"/>
      <c r="G315" s="128"/>
    </row>
    <row r="316" ht="15.75" customHeight="1">
      <c r="A316" s="128"/>
      <c r="B316" s="128"/>
      <c r="C316" s="128"/>
      <c r="D316" s="128"/>
      <c r="E316" s="128"/>
      <c r="F316" s="128"/>
      <c r="G316" s="128"/>
    </row>
    <row r="317" ht="15.75" customHeight="1">
      <c r="A317" s="128"/>
      <c r="B317" s="128"/>
      <c r="C317" s="128"/>
      <c r="D317" s="128"/>
      <c r="E317" s="128"/>
      <c r="F317" s="128"/>
      <c r="G317" s="128"/>
    </row>
    <row r="318" ht="15.75" customHeight="1">
      <c r="A318" s="128"/>
      <c r="B318" s="128"/>
      <c r="C318" s="128"/>
      <c r="D318" s="128"/>
      <c r="E318" s="128"/>
      <c r="F318" s="128"/>
      <c r="G318" s="128"/>
    </row>
    <row r="319" ht="15.75" customHeight="1">
      <c r="A319" s="128"/>
      <c r="B319" s="128"/>
      <c r="C319" s="128"/>
      <c r="D319" s="128"/>
      <c r="E319" s="128"/>
      <c r="F319" s="128"/>
      <c r="G319" s="128"/>
    </row>
    <row r="320" ht="15.75" customHeight="1">
      <c r="A320" s="128"/>
      <c r="B320" s="128"/>
      <c r="C320" s="128"/>
      <c r="D320" s="128"/>
      <c r="E320" s="128"/>
      <c r="F320" s="128"/>
      <c r="G320" s="128"/>
    </row>
    <row r="321" ht="15.75" customHeight="1">
      <c r="A321" s="128"/>
      <c r="B321" s="128"/>
      <c r="C321" s="128"/>
      <c r="D321" s="128"/>
      <c r="E321" s="128"/>
      <c r="F321" s="128"/>
      <c r="G321" s="128"/>
    </row>
    <row r="322" ht="15.75" customHeight="1">
      <c r="A322" s="128"/>
      <c r="B322" s="128"/>
      <c r="C322" s="128"/>
      <c r="D322" s="128"/>
      <c r="E322" s="128"/>
      <c r="F322" s="128"/>
      <c r="G322" s="128"/>
    </row>
    <row r="323" ht="15.75" customHeight="1">
      <c r="A323" s="128"/>
      <c r="B323" s="128"/>
      <c r="C323" s="128"/>
      <c r="D323" s="128"/>
      <c r="E323" s="128"/>
      <c r="F323" s="128"/>
      <c r="G323" s="128"/>
    </row>
    <row r="324" ht="15.75" customHeight="1">
      <c r="A324" s="128"/>
      <c r="B324" s="128"/>
      <c r="C324" s="128"/>
      <c r="D324" s="128"/>
      <c r="E324" s="128"/>
      <c r="F324" s="128"/>
      <c r="G324" s="128"/>
    </row>
    <row r="325" ht="15.75" customHeight="1">
      <c r="A325" s="128"/>
      <c r="B325" s="128"/>
      <c r="C325" s="128"/>
      <c r="D325" s="128"/>
      <c r="E325" s="128"/>
      <c r="F325" s="128"/>
      <c r="G325" s="128"/>
    </row>
    <row r="326" ht="15.75" customHeight="1">
      <c r="A326" s="128"/>
      <c r="B326" s="128"/>
      <c r="C326" s="128"/>
      <c r="D326" s="128"/>
      <c r="E326" s="128"/>
      <c r="F326" s="128"/>
      <c r="G326" s="128"/>
    </row>
    <row r="327" ht="15.75" customHeight="1">
      <c r="A327" s="128"/>
      <c r="B327" s="128"/>
      <c r="C327" s="128"/>
      <c r="D327" s="128"/>
      <c r="E327" s="128"/>
      <c r="F327" s="128"/>
      <c r="G327" s="128"/>
    </row>
    <row r="328" ht="15.75" customHeight="1">
      <c r="A328" s="128"/>
      <c r="B328" s="128"/>
      <c r="C328" s="128"/>
      <c r="D328" s="128"/>
      <c r="E328" s="128"/>
      <c r="F328" s="128"/>
      <c r="G328" s="128"/>
    </row>
    <row r="329" ht="15.75" customHeight="1">
      <c r="A329" s="128"/>
      <c r="B329" s="128"/>
      <c r="C329" s="128"/>
      <c r="D329" s="128"/>
      <c r="E329" s="128"/>
      <c r="F329" s="128"/>
      <c r="G329" s="128"/>
    </row>
    <row r="330" ht="15.75" customHeight="1">
      <c r="A330" s="128"/>
      <c r="B330" s="128"/>
      <c r="C330" s="128"/>
      <c r="D330" s="128"/>
      <c r="E330" s="128"/>
      <c r="F330" s="128"/>
      <c r="G330" s="128"/>
    </row>
    <row r="331" ht="15.75" customHeight="1">
      <c r="A331" s="128"/>
      <c r="B331" s="128"/>
      <c r="C331" s="128"/>
      <c r="D331" s="128"/>
      <c r="E331" s="128"/>
      <c r="F331" s="128"/>
      <c r="G331" s="128"/>
    </row>
    <row r="332" ht="15.75" customHeight="1">
      <c r="A332" s="128"/>
      <c r="B332" s="128"/>
      <c r="C332" s="128"/>
      <c r="D332" s="128"/>
      <c r="E332" s="128"/>
      <c r="F332" s="128"/>
      <c r="G332" s="128"/>
    </row>
    <row r="333" ht="15.75" customHeight="1">
      <c r="A333" s="128"/>
      <c r="B333" s="128"/>
      <c r="C333" s="128"/>
      <c r="D333" s="128"/>
      <c r="E333" s="128"/>
      <c r="F333" s="128"/>
      <c r="G333" s="128"/>
    </row>
    <row r="334" ht="15.75" customHeight="1">
      <c r="A334" s="128"/>
      <c r="B334" s="128"/>
      <c r="C334" s="128"/>
      <c r="D334" s="128"/>
      <c r="E334" s="128"/>
      <c r="F334" s="128"/>
      <c r="G334" s="128"/>
    </row>
    <row r="335" ht="15.75" customHeight="1">
      <c r="A335" s="128"/>
      <c r="B335" s="128"/>
      <c r="C335" s="128"/>
      <c r="D335" s="128"/>
      <c r="E335" s="128"/>
      <c r="F335" s="128"/>
      <c r="G335" s="128"/>
    </row>
    <row r="336" ht="15.75" customHeight="1">
      <c r="A336" s="128"/>
      <c r="B336" s="128"/>
      <c r="C336" s="128"/>
      <c r="D336" s="128"/>
      <c r="E336" s="128"/>
      <c r="F336" s="128"/>
      <c r="G336" s="128"/>
    </row>
    <row r="337" ht="15.75" customHeight="1">
      <c r="A337" s="128"/>
      <c r="B337" s="128"/>
      <c r="C337" s="128"/>
      <c r="D337" s="128"/>
      <c r="E337" s="128"/>
      <c r="F337" s="128"/>
      <c r="G337" s="128"/>
    </row>
    <row r="338" ht="15.75" customHeight="1">
      <c r="A338" s="128"/>
      <c r="B338" s="128"/>
      <c r="C338" s="128"/>
      <c r="D338" s="128"/>
      <c r="E338" s="128"/>
      <c r="F338" s="128"/>
      <c r="G338" s="128"/>
    </row>
    <row r="339" ht="15.75" customHeight="1">
      <c r="A339" s="128"/>
      <c r="B339" s="128"/>
      <c r="C339" s="128"/>
      <c r="D339" s="128"/>
      <c r="E339" s="128"/>
      <c r="F339" s="128"/>
      <c r="G339" s="128"/>
    </row>
    <row r="340" ht="15.75" customHeight="1">
      <c r="A340" s="128"/>
      <c r="B340" s="128"/>
      <c r="C340" s="128"/>
      <c r="D340" s="128"/>
      <c r="E340" s="128"/>
      <c r="F340" s="128"/>
      <c r="G340" s="128"/>
    </row>
    <row r="341" ht="15.75" customHeight="1">
      <c r="A341" s="128"/>
      <c r="B341" s="128"/>
      <c r="C341" s="128"/>
      <c r="D341" s="128"/>
      <c r="E341" s="128"/>
      <c r="F341" s="128"/>
      <c r="G341" s="128"/>
    </row>
    <row r="342" ht="15.75" customHeight="1">
      <c r="A342" s="128"/>
      <c r="B342" s="128"/>
      <c r="C342" s="128"/>
      <c r="D342" s="128"/>
      <c r="E342" s="128"/>
      <c r="F342" s="128"/>
      <c r="G342" s="128"/>
    </row>
    <row r="343" ht="15.75" customHeight="1">
      <c r="A343" s="128"/>
      <c r="B343" s="128"/>
      <c r="C343" s="128"/>
      <c r="D343" s="128"/>
      <c r="E343" s="128"/>
      <c r="F343" s="128"/>
      <c r="G343" s="128"/>
    </row>
    <row r="344" ht="15.75" customHeight="1">
      <c r="A344" s="128"/>
      <c r="B344" s="128"/>
      <c r="C344" s="128"/>
      <c r="D344" s="128"/>
      <c r="E344" s="128"/>
      <c r="F344" s="128"/>
      <c r="G344" s="128"/>
    </row>
    <row r="345" ht="15.75" customHeight="1">
      <c r="A345" s="128"/>
      <c r="B345" s="128"/>
      <c r="C345" s="128"/>
      <c r="D345" s="128"/>
      <c r="E345" s="128"/>
      <c r="F345" s="128"/>
      <c r="G345" s="128"/>
    </row>
    <row r="346" ht="15.75" customHeight="1">
      <c r="A346" s="128"/>
      <c r="B346" s="128"/>
      <c r="C346" s="128"/>
      <c r="D346" s="128"/>
      <c r="E346" s="128"/>
      <c r="F346" s="128"/>
      <c r="G346" s="128"/>
    </row>
    <row r="347" ht="15.75" customHeight="1">
      <c r="A347" s="128"/>
      <c r="B347" s="128"/>
      <c r="C347" s="128"/>
      <c r="D347" s="128"/>
      <c r="E347" s="128"/>
      <c r="F347" s="128"/>
      <c r="G347" s="128"/>
    </row>
    <row r="348" ht="15.75" customHeight="1">
      <c r="A348" s="128"/>
      <c r="B348" s="128"/>
      <c r="C348" s="128"/>
      <c r="D348" s="128"/>
      <c r="E348" s="128"/>
      <c r="F348" s="128"/>
      <c r="G348" s="128"/>
    </row>
    <row r="349" ht="15.75" customHeight="1">
      <c r="A349" s="128"/>
      <c r="B349" s="128"/>
      <c r="C349" s="128"/>
      <c r="D349" s="128"/>
      <c r="E349" s="128"/>
      <c r="F349" s="128"/>
      <c r="G349" s="128"/>
    </row>
    <row r="350" ht="15.75" customHeight="1">
      <c r="A350" s="128"/>
      <c r="B350" s="128"/>
      <c r="C350" s="128"/>
      <c r="D350" s="128"/>
      <c r="E350" s="128"/>
      <c r="F350" s="128"/>
      <c r="G350" s="128"/>
    </row>
    <row r="351" ht="15.75" customHeight="1">
      <c r="A351" s="128"/>
      <c r="B351" s="128"/>
      <c r="C351" s="128"/>
      <c r="D351" s="128"/>
      <c r="E351" s="128"/>
      <c r="F351" s="128"/>
      <c r="G351" s="128"/>
    </row>
    <row r="352" ht="15.75" customHeight="1">
      <c r="A352" s="128"/>
      <c r="B352" s="128"/>
      <c r="C352" s="128"/>
      <c r="D352" s="128"/>
      <c r="E352" s="128"/>
      <c r="F352" s="128"/>
      <c r="G352" s="128"/>
    </row>
    <row r="353" ht="15.75" customHeight="1">
      <c r="A353" s="128"/>
      <c r="B353" s="128"/>
      <c r="C353" s="128"/>
      <c r="D353" s="128"/>
      <c r="E353" s="128"/>
      <c r="F353" s="128"/>
      <c r="G353" s="128"/>
    </row>
    <row r="354" ht="15.75" customHeight="1">
      <c r="A354" s="128"/>
      <c r="B354" s="128"/>
      <c r="C354" s="128"/>
      <c r="D354" s="128"/>
      <c r="E354" s="128"/>
      <c r="F354" s="128"/>
      <c r="G354" s="128"/>
    </row>
    <row r="355" ht="15.75" customHeight="1">
      <c r="A355" s="128"/>
      <c r="B355" s="128"/>
      <c r="C355" s="128"/>
      <c r="D355" s="128"/>
      <c r="E355" s="128"/>
      <c r="F355" s="128"/>
      <c r="G355" s="128"/>
    </row>
    <row r="356" ht="15.75" customHeight="1">
      <c r="A356" s="128"/>
      <c r="B356" s="128"/>
      <c r="C356" s="128"/>
      <c r="D356" s="128"/>
      <c r="E356" s="128"/>
      <c r="F356" s="128"/>
      <c r="G356" s="128"/>
    </row>
    <row r="357" ht="15.75" customHeight="1">
      <c r="A357" s="128"/>
      <c r="B357" s="128"/>
      <c r="C357" s="128"/>
      <c r="D357" s="128"/>
      <c r="E357" s="128"/>
      <c r="F357" s="128"/>
      <c r="G357" s="128"/>
    </row>
    <row r="358" ht="15.75" customHeight="1">
      <c r="A358" s="128"/>
      <c r="B358" s="128"/>
      <c r="C358" s="128"/>
      <c r="D358" s="128"/>
      <c r="E358" s="128"/>
      <c r="F358" s="128"/>
      <c r="G358" s="128"/>
    </row>
    <row r="359" ht="15.75" customHeight="1">
      <c r="A359" s="128"/>
      <c r="B359" s="128"/>
      <c r="C359" s="128"/>
      <c r="D359" s="128"/>
      <c r="E359" s="128"/>
      <c r="F359" s="128"/>
      <c r="G359" s="128"/>
    </row>
    <row r="360" ht="15.75" customHeight="1">
      <c r="A360" s="128"/>
      <c r="B360" s="128"/>
      <c r="C360" s="128"/>
      <c r="D360" s="128"/>
      <c r="E360" s="128"/>
      <c r="F360" s="128"/>
      <c r="G360" s="128"/>
    </row>
    <row r="361" ht="15.75" customHeight="1">
      <c r="A361" s="128"/>
      <c r="B361" s="128"/>
      <c r="C361" s="128"/>
      <c r="D361" s="128"/>
      <c r="E361" s="128"/>
      <c r="F361" s="128"/>
      <c r="G361" s="128"/>
    </row>
    <row r="362" ht="15.75" customHeight="1">
      <c r="A362" s="128"/>
      <c r="B362" s="128"/>
      <c r="C362" s="128"/>
      <c r="D362" s="128"/>
      <c r="E362" s="128"/>
      <c r="F362" s="128"/>
      <c r="G362" s="128"/>
    </row>
    <row r="363" ht="15.75" customHeight="1">
      <c r="A363" s="128"/>
      <c r="B363" s="128"/>
      <c r="C363" s="128"/>
      <c r="D363" s="128"/>
      <c r="E363" s="128"/>
      <c r="F363" s="128"/>
      <c r="G363" s="128"/>
    </row>
    <row r="364" ht="15.75" customHeight="1">
      <c r="A364" s="128"/>
      <c r="B364" s="128"/>
      <c r="C364" s="128"/>
      <c r="D364" s="128"/>
      <c r="E364" s="128"/>
      <c r="F364" s="128"/>
      <c r="G364" s="128"/>
    </row>
    <row r="365" ht="15.75" customHeight="1">
      <c r="A365" s="128"/>
      <c r="B365" s="128"/>
      <c r="C365" s="128"/>
      <c r="D365" s="128"/>
      <c r="E365" s="128"/>
      <c r="F365" s="128"/>
      <c r="G365" s="128"/>
    </row>
    <row r="366" ht="15.75" customHeight="1">
      <c r="A366" s="128"/>
      <c r="B366" s="128"/>
      <c r="C366" s="128"/>
      <c r="D366" s="128"/>
      <c r="E366" s="128"/>
      <c r="F366" s="128"/>
      <c r="G366" s="128"/>
    </row>
    <row r="367" ht="15.75" customHeight="1">
      <c r="A367" s="128"/>
      <c r="B367" s="128"/>
      <c r="C367" s="128"/>
      <c r="D367" s="128"/>
      <c r="E367" s="128"/>
      <c r="F367" s="128"/>
      <c r="G367" s="128"/>
    </row>
    <row r="368" ht="15.75" customHeight="1">
      <c r="A368" s="128"/>
      <c r="B368" s="128"/>
      <c r="C368" s="128"/>
      <c r="D368" s="128"/>
      <c r="E368" s="128"/>
      <c r="F368" s="128"/>
      <c r="G368" s="128"/>
    </row>
    <row r="369" ht="15.75" customHeight="1">
      <c r="A369" s="128"/>
      <c r="B369" s="128"/>
      <c r="C369" s="128"/>
      <c r="D369" s="128"/>
      <c r="E369" s="128"/>
      <c r="F369" s="128"/>
      <c r="G369" s="128"/>
    </row>
    <row r="370" ht="15.75" customHeight="1">
      <c r="A370" s="128"/>
      <c r="B370" s="128"/>
      <c r="C370" s="128"/>
      <c r="D370" s="128"/>
      <c r="E370" s="128"/>
      <c r="F370" s="128"/>
      <c r="G370" s="128"/>
    </row>
    <row r="371" ht="15.75" customHeight="1">
      <c r="A371" s="128"/>
      <c r="B371" s="128"/>
      <c r="C371" s="128"/>
      <c r="D371" s="128"/>
      <c r="E371" s="128"/>
      <c r="F371" s="128"/>
      <c r="G371" s="128"/>
    </row>
    <row r="372" ht="15.75" customHeight="1">
      <c r="A372" s="128"/>
      <c r="B372" s="128"/>
      <c r="C372" s="128"/>
      <c r="D372" s="128"/>
      <c r="E372" s="128"/>
      <c r="F372" s="128"/>
      <c r="G372" s="128"/>
    </row>
    <row r="373" ht="15.75" customHeight="1">
      <c r="A373" s="128"/>
      <c r="B373" s="128"/>
      <c r="C373" s="128"/>
      <c r="D373" s="128"/>
      <c r="E373" s="128"/>
      <c r="F373" s="128"/>
      <c r="G373" s="128"/>
    </row>
    <row r="374" ht="15.75" customHeight="1">
      <c r="A374" s="128"/>
      <c r="B374" s="128"/>
      <c r="C374" s="128"/>
      <c r="D374" s="128"/>
      <c r="E374" s="128"/>
      <c r="F374" s="128"/>
      <c r="G374" s="128"/>
    </row>
    <row r="375" ht="15.75" customHeight="1">
      <c r="A375" s="128"/>
      <c r="B375" s="128"/>
      <c r="C375" s="128"/>
      <c r="D375" s="128"/>
      <c r="E375" s="128"/>
      <c r="F375" s="128"/>
      <c r="G375" s="128"/>
    </row>
    <row r="376" ht="15.75" customHeight="1">
      <c r="A376" s="128"/>
      <c r="B376" s="128"/>
      <c r="C376" s="128"/>
      <c r="D376" s="128"/>
      <c r="E376" s="128"/>
      <c r="F376" s="128"/>
      <c r="G376" s="128"/>
    </row>
    <row r="377" ht="15.75" customHeight="1">
      <c r="A377" s="128"/>
      <c r="B377" s="128"/>
      <c r="C377" s="128"/>
      <c r="D377" s="128"/>
      <c r="E377" s="128"/>
      <c r="F377" s="128"/>
      <c r="G377" s="128"/>
    </row>
    <row r="378" ht="15.75" customHeight="1">
      <c r="A378" s="128"/>
      <c r="B378" s="128"/>
      <c r="C378" s="128"/>
      <c r="D378" s="128"/>
      <c r="E378" s="128"/>
      <c r="F378" s="128"/>
      <c r="G378" s="128"/>
    </row>
    <row r="379" ht="15.75" customHeight="1">
      <c r="A379" s="128"/>
      <c r="B379" s="128"/>
      <c r="C379" s="128"/>
      <c r="D379" s="128"/>
      <c r="E379" s="128"/>
      <c r="F379" s="128"/>
      <c r="G379" s="128"/>
    </row>
    <row r="380" ht="15.75" customHeight="1">
      <c r="A380" s="128"/>
      <c r="B380" s="128"/>
      <c r="C380" s="128"/>
      <c r="D380" s="128"/>
      <c r="E380" s="128"/>
      <c r="F380" s="128"/>
      <c r="G380" s="128"/>
    </row>
    <row r="381" ht="15.75" customHeight="1">
      <c r="A381" s="128"/>
      <c r="B381" s="128"/>
      <c r="C381" s="128"/>
      <c r="D381" s="128"/>
      <c r="E381" s="128"/>
      <c r="F381" s="128"/>
      <c r="G381" s="128"/>
    </row>
    <row r="382" ht="15.75" customHeight="1">
      <c r="A382" s="128"/>
      <c r="B382" s="128"/>
      <c r="C382" s="128"/>
      <c r="D382" s="128"/>
      <c r="E382" s="128"/>
      <c r="F382" s="128"/>
      <c r="G382" s="128"/>
    </row>
    <row r="383" ht="15.75" customHeight="1">
      <c r="A383" s="128"/>
      <c r="B383" s="128"/>
      <c r="C383" s="128"/>
      <c r="D383" s="128"/>
      <c r="E383" s="128"/>
      <c r="F383" s="128"/>
      <c r="G383" s="128"/>
    </row>
    <row r="384" ht="15.75" customHeight="1">
      <c r="A384" s="128"/>
      <c r="B384" s="128"/>
      <c r="C384" s="128"/>
      <c r="D384" s="128"/>
      <c r="E384" s="128"/>
      <c r="F384" s="128"/>
      <c r="G384" s="128"/>
    </row>
    <row r="385" ht="15.75" customHeight="1">
      <c r="A385" s="128"/>
      <c r="B385" s="128"/>
      <c r="C385" s="128"/>
      <c r="D385" s="128"/>
      <c r="E385" s="128"/>
      <c r="F385" s="128"/>
      <c r="G385" s="128"/>
    </row>
    <row r="386" ht="15.75" customHeight="1">
      <c r="A386" s="128"/>
      <c r="B386" s="128"/>
      <c r="C386" s="128"/>
      <c r="D386" s="128"/>
      <c r="E386" s="128"/>
      <c r="F386" s="128"/>
      <c r="G386" s="128"/>
    </row>
    <row r="387" ht="15.75" customHeight="1">
      <c r="A387" s="128"/>
      <c r="B387" s="128"/>
      <c r="C387" s="128"/>
      <c r="D387" s="128"/>
      <c r="E387" s="128"/>
      <c r="F387" s="128"/>
      <c r="G387" s="128"/>
    </row>
    <row r="388" ht="15.75" customHeight="1">
      <c r="A388" s="128"/>
      <c r="B388" s="128"/>
      <c r="C388" s="128"/>
      <c r="D388" s="128"/>
      <c r="E388" s="128"/>
      <c r="F388" s="128"/>
      <c r="G388" s="128"/>
    </row>
    <row r="389" ht="15.75" customHeight="1">
      <c r="A389" s="128"/>
      <c r="B389" s="128"/>
      <c r="C389" s="128"/>
      <c r="D389" s="128"/>
      <c r="E389" s="128"/>
      <c r="F389" s="128"/>
      <c r="G389" s="128"/>
    </row>
    <row r="390" ht="15.75" customHeight="1">
      <c r="A390" s="128"/>
      <c r="B390" s="128"/>
      <c r="C390" s="128"/>
      <c r="D390" s="128"/>
      <c r="E390" s="128"/>
      <c r="F390" s="128"/>
      <c r="G390" s="128"/>
    </row>
    <row r="391" ht="15.75" customHeight="1">
      <c r="A391" s="128"/>
      <c r="B391" s="128"/>
      <c r="C391" s="128"/>
      <c r="D391" s="128"/>
      <c r="E391" s="128"/>
      <c r="F391" s="128"/>
      <c r="G391" s="128"/>
    </row>
    <row r="392" ht="15.75" customHeight="1">
      <c r="A392" s="128"/>
      <c r="B392" s="128"/>
      <c r="C392" s="128"/>
      <c r="D392" s="128"/>
      <c r="E392" s="128"/>
      <c r="F392" s="128"/>
      <c r="G392" s="128"/>
    </row>
    <row r="393" ht="15.75" customHeight="1">
      <c r="A393" s="128"/>
      <c r="B393" s="128"/>
      <c r="C393" s="128"/>
      <c r="D393" s="128"/>
      <c r="E393" s="128"/>
      <c r="F393" s="128"/>
      <c r="G393" s="128"/>
    </row>
    <row r="394" ht="15.75" customHeight="1">
      <c r="A394" s="128"/>
      <c r="B394" s="128"/>
      <c r="C394" s="128"/>
      <c r="D394" s="128"/>
      <c r="E394" s="128"/>
      <c r="F394" s="128"/>
      <c r="G394" s="128"/>
    </row>
    <row r="395" ht="15.75" customHeight="1">
      <c r="A395" s="128"/>
      <c r="B395" s="128"/>
      <c r="C395" s="128"/>
      <c r="D395" s="128"/>
      <c r="E395" s="128"/>
      <c r="F395" s="128"/>
      <c r="G395" s="128"/>
    </row>
    <row r="396" ht="15.75" customHeight="1">
      <c r="A396" s="128"/>
      <c r="B396" s="128"/>
      <c r="C396" s="128"/>
      <c r="D396" s="128"/>
      <c r="E396" s="128"/>
      <c r="F396" s="128"/>
      <c r="G396" s="128"/>
    </row>
    <row r="397" ht="15.75" customHeight="1">
      <c r="A397" s="128"/>
      <c r="B397" s="128"/>
      <c r="C397" s="128"/>
      <c r="D397" s="128"/>
      <c r="E397" s="128"/>
      <c r="F397" s="128"/>
      <c r="G397" s="128"/>
    </row>
    <row r="398" ht="15.75" customHeight="1">
      <c r="A398" s="128"/>
      <c r="B398" s="128"/>
      <c r="C398" s="128"/>
      <c r="D398" s="128"/>
      <c r="E398" s="128"/>
      <c r="F398" s="128"/>
      <c r="G398" s="128"/>
    </row>
    <row r="399" ht="15.75" customHeight="1">
      <c r="A399" s="128"/>
      <c r="B399" s="128"/>
      <c r="C399" s="128"/>
      <c r="D399" s="128"/>
      <c r="E399" s="128"/>
      <c r="F399" s="128"/>
      <c r="G399" s="128"/>
    </row>
    <row r="400" ht="15.75" customHeight="1">
      <c r="A400" s="128"/>
      <c r="B400" s="128"/>
      <c r="C400" s="128"/>
      <c r="D400" s="128"/>
      <c r="E400" s="128"/>
      <c r="F400" s="128"/>
      <c r="G400" s="128"/>
    </row>
    <row r="401" ht="15.75" customHeight="1">
      <c r="A401" s="128"/>
      <c r="B401" s="128"/>
      <c r="C401" s="128"/>
      <c r="D401" s="128"/>
      <c r="E401" s="128"/>
      <c r="F401" s="128"/>
      <c r="G401" s="128"/>
    </row>
    <row r="402" ht="15.75" customHeight="1">
      <c r="A402" s="128"/>
      <c r="B402" s="128"/>
      <c r="C402" s="128"/>
      <c r="D402" s="128"/>
      <c r="E402" s="128"/>
      <c r="F402" s="128"/>
      <c r="G402" s="128"/>
    </row>
    <row r="403" ht="15.75" customHeight="1">
      <c r="A403" s="128"/>
      <c r="B403" s="128"/>
      <c r="C403" s="128"/>
      <c r="D403" s="128"/>
      <c r="E403" s="128"/>
      <c r="F403" s="128"/>
      <c r="G403" s="128"/>
    </row>
    <row r="404" ht="15.75" customHeight="1">
      <c r="A404" s="128"/>
      <c r="B404" s="128"/>
      <c r="C404" s="128"/>
      <c r="D404" s="128"/>
      <c r="E404" s="128"/>
      <c r="F404" s="128"/>
      <c r="G404" s="128"/>
    </row>
    <row r="405" ht="15.75" customHeight="1">
      <c r="A405" s="128"/>
      <c r="B405" s="128"/>
      <c r="C405" s="128"/>
      <c r="D405" s="128"/>
      <c r="E405" s="128"/>
      <c r="F405" s="128"/>
      <c r="G405" s="128"/>
    </row>
    <row r="406" ht="15.75" customHeight="1">
      <c r="A406" s="128"/>
      <c r="B406" s="128"/>
      <c r="C406" s="128"/>
      <c r="D406" s="128"/>
      <c r="E406" s="128"/>
      <c r="F406" s="128"/>
      <c r="G406" s="128"/>
    </row>
    <row r="407" ht="15.75" customHeight="1">
      <c r="A407" s="128"/>
      <c r="B407" s="128"/>
      <c r="C407" s="128"/>
      <c r="D407" s="128"/>
      <c r="E407" s="128"/>
      <c r="F407" s="128"/>
      <c r="G407" s="128"/>
    </row>
    <row r="408" ht="15.75" customHeight="1">
      <c r="A408" s="128"/>
      <c r="B408" s="128"/>
      <c r="C408" s="128"/>
      <c r="D408" s="128"/>
      <c r="E408" s="128"/>
      <c r="F408" s="128"/>
      <c r="G408" s="128"/>
    </row>
    <row r="409" ht="15.75" customHeight="1">
      <c r="A409" s="128"/>
      <c r="B409" s="128"/>
      <c r="C409" s="128"/>
      <c r="D409" s="128"/>
      <c r="E409" s="128"/>
      <c r="F409" s="128"/>
      <c r="G409" s="128"/>
    </row>
    <row r="410" ht="15.75" customHeight="1">
      <c r="A410" s="128"/>
      <c r="B410" s="128"/>
      <c r="C410" s="128"/>
      <c r="D410" s="128"/>
      <c r="E410" s="128"/>
      <c r="F410" s="128"/>
      <c r="G410" s="128"/>
    </row>
    <row r="411" ht="15.75" customHeight="1">
      <c r="A411" s="128"/>
      <c r="B411" s="128"/>
      <c r="C411" s="128"/>
      <c r="D411" s="128"/>
      <c r="E411" s="128"/>
      <c r="F411" s="128"/>
      <c r="G411" s="128"/>
    </row>
    <row r="412" ht="15.75" customHeight="1">
      <c r="A412" s="128"/>
      <c r="B412" s="128"/>
      <c r="C412" s="128"/>
      <c r="D412" s="128"/>
      <c r="E412" s="128"/>
      <c r="F412" s="128"/>
      <c r="G412" s="128"/>
    </row>
    <row r="413" ht="15.75" customHeight="1">
      <c r="A413" s="128"/>
      <c r="B413" s="128"/>
      <c r="C413" s="128"/>
      <c r="D413" s="128"/>
      <c r="E413" s="128"/>
      <c r="F413" s="128"/>
      <c r="G413" s="128"/>
    </row>
    <row r="414" ht="15.75" customHeight="1">
      <c r="A414" s="128"/>
      <c r="B414" s="128"/>
      <c r="C414" s="128"/>
      <c r="D414" s="128"/>
      <c r="E414" s="128"/>
      <c r="F414" s="128"/>
      <c r="G414" s="128"/>
    </row>
    <row r="415" ht="15.75" customHeight="1">
      <c r="A415" s="128"/>
      <c r="B415" s="128"/>
      <c r="C415" s="128"/>
      <c r="D415" s="128"/>
      <c r="E415" s="128"/>
      <c r="F415" s="128"/>
      <c r="G415" s="128"/>
    </row>
    <row r="416" ht="15.75" customHeight="1">
      <c r="A416" s="128"/>
      <c r="B416" s="128"/>
      <c r="C416" s="128"/>
      <c r="D416" s="128"/>
      <c r="E416" s="128"/>
      <c r="F416" s="128"/>
      <c r="G416" s="128"/>
    </row>
    <row r="417" ht="15.75" customHeight="1">
      <c r="A417" s="128"/>
      <c r="B417" s="128"/>
      <c r="C417" s="128"/>
      <c r="D417" s="128"/>
      <c r="E417" s="128"/>
      <c r="F417" s="128"/>
      <c r="G417" s="128"/>
    </row>
    <row r="418" ht="15.75" customHeight="1">
      <c r="A418" s="128"/>
      <c r="B418" s="128"/>
      <c r="C418" s="128"/>
      <c r="D418" s="128"/>
      <c r="E418" s="128"/>
      <c r="F418" s="128"/>
      <c r="G418" s="128"/>
    </row>
    <row r="419" ht="15.75" customHeight="1">
      <c r="A419" s="128"/>
      <c r="B419" s="128"/>
      <c r="C419" s="128"/>
      <c r="D419" s="128"/>
      <c r="E419" s="128"/>
      <c r="F419" s="128"/>
      <c r="G419" s="128"/>
    </row>
    <row r="420" ht="15.75" customHeight="1">
      <c r="A420" s="128"/>
      <c r="B420" s="128"/>
      <c r="C420" s="128"/>
      <c r="D420" s="128"/>
      <c r="E420" s="128"/>
      <c r="F420" s="128"/>
      <c r="G420" s="128"/>
    </row>
    <row r="421" ht="15.75" customHeight="1">
      <c r="A421" s="128"/>
      <c r="B421" s="128"/>
      <c r="C421" s="128"/>
      <c r="D421" s="128"/>
      <c r="E421" s="128"/>
      <c r="F421" s="128"/>
      <c r="G421" s="128"/>
    </row>
    <row r="422" ht="15.75" customHeight="1">
      <c r="A422" s="128"/>
      <c r="B422" s="128"/>
      <c r="C422" s="128"/>
      <c r="D422" s="128"/>
      <c r="E422" s="128"/>
      <c r="F422" s="128"/>
      <c r="G422" s="128"/>
    </row>
    <row r="423" ht="15.75" customHeight="1">
      <c r="A423" s="128"/>
      <c r="B423" s="128"/>
      <c r="C423" s="128"/>
      <c r="D423" s="128"/>
      <c r="E423" s="128"/>
      <c r="F423" s="128"/>
      <c r="G423" s="128"/>
    </row>
    <row r="424" ht="15.75" customHeight="1">
      <c r="A424" s="128"/>
      <c r="B424" s="128"/>
      <c r="C424" s="128"/>
      <c r="D424" s="128"/>
      <c r="E424" s="128"/>
      <c r="F424" s="128"/>
      <c r="G424" s="128"/>
    </row>
    <row r="425" ht="15.75" customHeight="1">
      <c r="A425" s="128"/>
      <c r="B425" s="128"/>
      <c r="C425" s="128"/>
      <c r="D425" s="128"/>
      <c r="E425" s="128"/>
      <c r="F425" s="128"/>
      <c r="G425" s="128"/>
    </row>
    <row r="426" ht="15.75" customHeight="1">
      <c r="A426" s="128"/>
      <c r="B426" s="128"/>
      <c r="C426" s="128"/>
      <c r="D426" s="128"/>
      <c r="E426" s="128"/>
      <c r="F426" s="128"/>
      <c r="G426" s="128"/>
    </row>
    <row r="427" ht="15.75" customHeight="1">
      <c r="A427" s="128"/>
      <c r="B427" s="128"/>
      <c r="C427" s="128"/>
      <c r="D427" s="128"/>
      <c r="E427" s="128"/>
      <c r="F427" s="128"/>
      <c r="G427" s="128"/>
    </row>
    <row r="428" ht="15.75" customHeight="1">
      <c r="A428" s="128"/>
      <c r="B428" s="128"/>
      <c r="C428" s="128"/>
      <c r="D428" s="128"/>
      <c r="E428" s="128"/>
      <c r="F428" s="128"/>
      <c r="G428" s="128"/>
    </row>
    <row r="429" ht="15.75" customHeight="1">
      <c r="A429" s="128"/>
      <c r="B429" s="128"/>
      <c r="C429" s="128"/>
      <c r="D429" s="128"/>
      <c r="E429" s="128"/>
      <c r="F429" s="128"/>
      <c r="G429" s="128"/>
    </row>
    <row r="430" ht="15.75" customHeight="1">
      <c r="A430" s="128"/>
      <c r="B430" s="128"/>
      <c r="C430" s="128"/>
      <c r="D430" s="128"/>
      <c r="E430" s="128"/>
      <c r="F430" s="128"/>
      <c r="G430" s="128"/>
    </row>
    <row r="431" ht="15.75" customHeight="1">
      <c r="A431" s="128"/>
      <c r="B431" s="128"/>
      <c r="C431" s="128"/>
      <c r="D431" s="128"/>
      <c r="E431" s="128"/>
      <c r="F431" s="128"/>
      <c r="G431" s="128"/>
    </row>
    <row r="432" ht="15.75" customHeight="1">
      <c r="A432" s="128"/>
      <c r="B432" s="128"/>
      <c r="C432" s="128"/>
      <c r="D432" s="128"/>
      <c r="E432" s="128"/>
      <c r="F432" s="128"/>
      <c r="G432" s="128"/>
    </row>
    <row r="433" ht="15.75" customHeight="1">
      <c r="A433" s="128"/>
      <c r="B433" s="128"/>
      <c r="C433" s="128"/>
      <c r="D433" s="128"/>
      <c r="E433" s="128"/>
      <c r="F433" s="128"/>
      <c r="G433" s="128"/>
    </row>
    <row r="434" ht="15.75" customHeight="1">
      <c r="A434" s="128"/>
      <c r="B434" s="128"/>
      <c r="C434" s="128"/>
      <c r="D434" s="128"/>
      <c r="E434" s="128"/>
      <c r="F434" s="128"/>
      <c r="G434" s="128"/>
    </row>
    <row r="435" ht="15.75" customHeight="1">
      <c r="A435" s="128"/>
      <c r="B435" s="128"/>
      <c r="C435" s="128"/>
      <c r="D435" s="128"/>
      <c r="E435" s="128"/>
      <c r="F435" s="128"/>
      <c r="G435" s="128"/>
    </row>
    <row r="436" ht="15.75" customHeight="1">
      <c r="A436" s="128"/>
      <c r="B436" s="128"/>
      <c r="C436" s="128"/>
      <c r="D436" s="128"/>
      <c r="E436" s="128"/>
      <c r="F436" s="128"/>
      <c r="G436" s="128"/>
    </row>
    <row r="437" ht="15.75" customHeight="1">
      <c r="A437" s="128"/>
      <c r="B437" s="128"/>
      <c r="C437" s="128"/>
      <c r="D437" s="128"/>
      <c r="E437" s="128"/>
      <c r="F437" s="128"/>
      <c r="G437" s="128"/>
    </row>
    <row r="438" ht="15.75" customHeight="1">
      <c r="A438" s="128"/>
      <c r="B438" s="128"/>
      <c r="C438" s="128"/>
      <c r="D438" s="128"/>
      <c r="E438" s="128"/>
      <c r="F438" s="128"/>
      <c r="G438" s="128"/>
    </row>
    <row r="439" ht="15.75" customHeight="1">
      <c r="A439" s="128"/>
      <c r="B439" s="128"/>
      <c r="C439" s="128"/>
      <c r="D439" s="128"/>
      <c r="E439" s="128"/>
      <c r="F439" s="128"/>
      <c r="G439" s="128"/>
    </row>
    <row r="440" ht="15.75" customHeight="1">
      <c r="A440" s="128"/>
      <c r="B440" s="128"/>
      <c r="C440" s="128"/>
      <c r="D440" s="128"/>
      <c r="E440" s="128"/>
      <c r="F440" s="128"/>
      <c r="G440" s="128"/>
    </row>
    <row r="441" ht="15.75" customHeight="1">
      <c r="A441" s="128"/>
      <c r="B441" s="128"/>
      <c r="C441" s="128"/>
      <c r="D441" s="128"/>
      <c r="E441" s="128"/>
      <c r="F441" s="128"/>
      <c r="G441" s="128"/>
    </row>
    <row r="442" ht="15.75" customHeight="1">
      <c r="A442" s="128"/>
      <c r="B442" s="128"/>
      <c r="C442" s="128"/>
      <c r="D442" s="128"/>
      <c r="E442" s="128"/>
      <c r="F442" s="128"/>
      <c r="G442" s="128"/>
    </row>
    <row r="443" ht="15.75" customHeight="1">
      <c r="A443" s="128"/>
      <c r="B443" s="128"/>
      <c r="C443" s="128"/>
      <c r="D443" s="128"/>
      <c r="E443" s="128"/>
      <c r="F443" s="128"/>
      <c r="G443" s="128"/>
    </row>
    <row r="444" ht="15.75" customHeight="1">
      <c r="A444" s="128"/>
      <c r="B444" s="128"/>
      <c r="C444" s="128"/>
      <c r="D444" s="128"/>
      <c r="E444" s="128"/>
      <c r="F444" s="128"/>
      <c r="G444" s="128"/>
    </row>
    <row r="445" ht="15.75" customHeight="1">
      <c r="A445" s="128"/>
      <c r="B445" s="128"/>
      <c r="C445" s="128"/>
      <c r="D445" s="128"/>
      <c r="E445" s="128"/>
      <c r="F445" s="128"/>
      <c r="G445" s="128"/>
    </row>
    <row r="446" ht="15.75" customHeight="1">
      <c r="A446" s="128"/>
      <c r="B446" s="128"/>
      <c r="C446" s="128"/>
      <c r="D446" s="128"/>
      <c r="E446" s="128"/>
      <c r="F446" s="128"/>
      <c r="G446" s="128"/>
    </row>
    <row r="447" ht="15.75" customHeight="1">
      <c r="A447" s="128"/>
      <c r="B447" s="128"/>
      <c r="C447" s="128"/>
      <c r="D447" s="128"/>
      <c r="E447" s="128"/>
      <c r="F447" s="128"/>
      <c r="G447" s="128"/>
    </row>
    <row r="448" ht="15.75" customHeight="1">
      <c r="A448" s="128"/>
      <c r="B448" s="128"/>
      <c r="C448" s="128"/>
      <c r="D448" s="128"/>
      <c r="E448" s="128"/>
      <c r="F448" s="128"/>
      <c r="G448" s="128"/>
    </row>
    <row r="449" ht="15.75" customHeight="1">
      <c r="A449" s="128"/>
      <c r="B449" s="128"/>
      <c r="C449" s="128"/>
      <c r="D449" s="128"/>
      <c r="E449" s="128"/>
      <c r="F449" s="128"/>
      <c r="G449" s="128"/>
    </row>
    <row r="450" ht="15.75" customHeight="1">
      <c r="A450" s="128"/>
      <c r="B450" s="128"/>
      <c r="C450" s="128"/>
      <c r="D450" s="128"/>
      <c r="E450" s="128"/>
      <c r="F450" s="128"/>
      <c r="G450" s="128"/>
    </row>
    <row r="451" ht="15.75" customHeight="1">
      <c r="A451" s="128"/>
      <c r="B451" s="128"/>
      <c r="C451" s="128"/>
      <c r="D451" s="128"/>
      <c r="E451" s="128"/>
      <c r="F451" s="128"/>
      <c r="G451" s="128"/>
    </row>
    <row r="452" ht="15.75" customHeight="1">
      <c r="A452" s="128"/>
      <c r="B452" s="128"/>
      <c r="C452" s="128"/>
      <c r="D452" s="128"/>
      <c r="E452" s="128"/>
      <c r="F452" s="128"/>
      <c r="G452" s="128"/>
    </row>
    <row r="453" ht="15.75" customHeight="1">
      <c r="A453" s="128"/>
      <c r="B453" s="128"/>
      <c r="C453" s="128"/>
      <c r="D453" s="128"/>
      <c r="E453" s="128"/>
      <c r="F453" s="128"/>
      <c r="G453" s="128"/>
    </row>
    <row r="454" ht="15.75" customHeight="1">
      <c r="A454" s="128"/>
      <c r="B454" s="128"/>
      <c r="C454" s="128"/>
      <c r="D454" s="128"/>
      <c r="E454" s="128"/>
      <c r="F454" s="128"/>
      <c r="G454" s="128"/>
    </row>
    <row r="455" ht="15.75" customHeight="1">
      <c r="A455" s="128"/>
      <c r="B455" s="128"/>
      <c r="C455" s="128"/>
      <c r="D455" s="128"/>
      <c r="E455" s="128"/>
      <c r="F455" s="128"/>
      <c r="G455" s="128"/>
    </row>
    <row r="456" ht="15.75" customHeight="1">
      <c r="A456" s="128"/>
      <c r="B456" s="128"/>
      <c r="C456" s="128"/>
      <c r="D456" s="128"/>
      <c r="E456" s="128"/>
      <c r="F456" s="128"/>
      <c r="G456" s="128"/>
    </row>
    <row r="457" ht="15.75" customHeight="1">
      <c r="A457" s="128"/>
      <c r="B457" s="128"/>
      <c r="C457" s="128"/>
      <c r="D457" s="128"/>
      <c r="E457" s="128"/>
      <c r="F457" s="128"/>
      <c r="G457" s="128"/>
    </row>
    <row r="458" ht="15.75" customHeight="1">
      <c r="A458" s="128"/>
      <c r="B458" s="128"/>
      <c r="C458" s="128"/>
      <c r="D458" s="128"/>
      <c r="E458" s="128"/>
      <c r="F458" s="128"/>
      <c r="G458" s="128"/>
    </row>
    <row r="459" ht="15.75" customHeight="1">
      <c r="A459" s="128"/>
      <c r="B459" s="128"/>
      <c r="C459" s="128"/>
      <c r="D459" s="128"/>
      <c r="E459" s="128"/>
      <c r="F459" s="128"/>
      <c r="G459" s="128"/>
    </row>
    <row r="460" ht="15.75" customHeight="1">
      <c r="A460" s="128"/>
      <c r="B460" s="128"/>
      <c r="C460" s="128"/>
      <c r="D460" s="128"/>
      <c r="E460" s="128"/>
      <c r="F460" s="128"/>
      <c r="G460" s="128"/>
    </row>
    <row r="461" ht="15.75" customHeight="1">
      <c r="A461" s="128"/>
      <c r="B461" s="128"/>
      <c r="C461" s="128"/>
      <c r="D461" s="128"/>
      <c r="E461" s="128"/>
      <c r="F461" s="128"/>
      <c r="G461" s="128"/>
    </row>
    <row r="462" ht="15.75" customHeight="1">
      <c r="A462" s="128"/>
      <c r="B462" s="128"/>
      <c r="C462" s="128"/>
      <c r="D462" s="128"/>
      <c r="E462" s="128"/>
      <c r="F462" s="128"/>
      <c r="G462" s="128"/>
    </row>
    <row r="463" ht="15.75" customHeight="1">
      <c r="A463" s="128"/>
      <c r="B463" s="128"/>
      <c r="C463" s="128"/>
      <c r="D463" s="128"/>
      <c r="E463" s="128"/>
      <c r="F463" s="128"/>
      <c r="G463" s="128"/>
    </row>
    <row r="464" ht="15.75" customHeight="1">
      <c r="A464" s="128"/>
      <c r="B464" s="128"/>
      <c r="C464" s="128"/>
      <c r="D464" s="128"/>
      <c r="E464" s="128"/>
      <c r="F464" s="128"/>
      <c r="G464" s="128"/>
    </row>
    <row r="465" ht="15.75" customHeight="1">
      <c r="A465" s="128"/>
      <c r="B465" s="128"/>
      <c r="C465" s="128"/>
      <c r="D465" s="128"/>
      <c r="E465" s="128"/>
      <c r="F465" s="128"/>
      <c r="G465" s="128"/>
    </row>
    <row r="466" ht="15.75" customHeight="1">
      <c r="A466" s="128"/>
      <c r="B466" s="128"/>
      <c r="C466" s="128"/>
      <c r="D466" s="128"/>
      <c r="E466" s="128"/>
      <c r="F466" s="128"/>
      <c r="G466" s="128"/>
    </row>
    <row r="467" ht="15.75" customHeight="1">
      <c r="A467" s="128"/>
      <c r="B467" s="128"/>
      <c r="C467" s="128"/>
      <c r="D467" s="128"/>
      <c r="E467" s="128"/>
      <c r="F467" s="128"/>
      <c r="G467" s="128"/>
    </row>
    <row r="468" ht="15.75" customHeight="1">
      <c r="A468" s="128"/>
      <c r="B468" s="128"/>
      <c r="C468" s="128"/>
      <c r="D468" s="128"/>
      <c r="E468" s="128"/>
      <c r="F468" s="128"/>
      <c r="G468" s="128"/>
    </row>
    <row r="469" ht="15.75" customHeight="1">
      <c r="A469" s="128"/>
      <c r="B469" s="128"/>
      <c r="C469" s="128"/>
      <c r="D469" s="128"/>
      <c r="E469" s="128"/>
      <c r="F469" s="128"/>
      <c r="G469" s="128"/>
    </row>
    <row r="470" ht="15.75" customHeight="1">
      <c r="A470" s="128"/>
      <c r="B470" s="128"/>
      <c r="C470" s="128"/>
      <c r="D470" s="128"/>
      <c r="E470" s="128"/>
      <c r="F470" s="128"/>
      <c r="G470" s="128"/>
    </row>
    <row r="471" ht="15.75" customHeight="1">
      <c r="A471" s="128"/>
      <c r="B471" s="128"/>
      <c r="C471" s="128"/>
      <c r="D471" s="128"/>
      <c r="E471" s="128"/>
      <c r="F471" s="128"/>
      <c r="G471" s="128"/>
    </row>
    <row r="472" ht="15.75" customHeight="1">
      <c r="A472" s="128"/>
      <c r="B472" s="128"/>
      <c r="C472" s="128"/>
      <c r="D472" s="128"/>
      <c r="E472" s="128"/>
      <c r="F472" s="128"/>
      <c r="G472" s="128"/>
    </row>
    <row r="473" ht="15.75" customHeight="1">
      <c r="A473" s="128"/>
      <c r="B473" s="128"/>
      <c r="C473" s="128"/>
      <c r="D473" s="128"/>
      <c r="E473" s="128"/>
      <c r="F473" s="128"/>
      <c r="G473" s="128"/>
    </row>
    <row r="474" ht="15.75" customHeight="1">
      <c r="A474" s="128"/>
      <c r="B474" s="128"/>
      <c r="C474" s="128"/>
      <c r="D474" s="128"/>
      <c r="E474" s="128"/>
      <c r="F474" s="128"/>
      <c r="G474" s="128"/>
    </row>
    <row r="475" ht="15.75" customHeight="1">
      <c r="A475" s="128"/>
      <c r="B475" s="128"/>
      <c r="C475" s="128"/>
      <c r="D475" s="128"/>
      <c r="E475" s="128"/>
      <c r="F475" s="128"/>
      <c r="G475" s="128"/>
    </row>
    <row r="476" ht="15.75" customHeight="1">
      <c r="A476" s="128"/>
      <c r="B476" s="128"/>
      <c r="C476" s="128"/>
      <c r="D476" s="128"/>
      <c r="E476" s="128"/>
      <c r="F476" s="128"/>
      <c r="G476" s="128"/>
    </row>
    <row r="477" ht="15.75" customHeight="1">
      <c r="A477" s="128"/>
      <c r="B477" s="128"/>
      <c r="C477" s="128"/>
      <c r="D477" s="128"/>
      <c r="E477" s="128"/>
      <c r="F477" s="128"/>
      <c r="G477" s="128"/>
    </row>
    <row r="478" ht="15.75" customHeight="1">
      <c r="A478" s="128"/>
      <c r="B478" s="128"/>
      <c r="C478" s="128"/>
      <c r="D478" s="128"/>
      <c r="E478" s="128"/>
      <c r="F478" s="128"/>
      <c r="G478" s="128"/>
    </row>
    <row r="479" ht="15.75" customHeight="1">
      <c r="A479" s="128"/>
      <c r="B479" s="128"/>
      <c r="C479" s="128"/>
      <c r="D479" s="128"/>
      <c r="E479" s="128"/>
      <c r="F479" s="128"/>
      <c r="G479" s="128"/>
    </row>
    <row r="480" ht="15.75" customHeight="1">
      <c r="A480" s="128"/>
      <c r="B480" s="128"/>
      <c r="C480" s="128"/>
      <c r="D480" s="128"/>
      <c r="E480" s="128"/>
      <c r="F480" s="128"/>
      <c r="G480" s="128"/>
    </row>
    <row r="481" ht="15.75" customHeight="1">
      <c r="A481" s="128"/>
      <c r="B481" s="128"/>
      <c r="C481" s="128"/>
      <c r="D481" s="128"/>
      <c r="E481" s="128"/>
      <c r="F481" s="128"/>
      <c r="G481" s="128"/>
    </row>
    <row r="482" ht="15.75" customHeight="1">
      <c r="A482" s="128"/>
      <c r="B482" s="128"/>
      <c r="C482" s="128"/>
      <c r="D482" s="128"/>
      <c r="E482" s="128"/>
      <c r="F482" s="128"/>
      <c r="G482" s="128"/>
    </row>
    <row r="483" ht="15.75" customHeight="1">
      <c r="A483" s="128"/>
      <c r="B483" s="128"/>
      <c r="C483" s="128"/>
      <c r="D483" s="128"/>
      <c r="E483" s="128"/>
      <c r="F483" s="128"/>
      <c r="G483" s="128"/>
    </row>
    <row r="484" ht="15.75" customHeight="1">
      <c r="A484" s="128"/>
      <c r="B484" s="128"/>
      <c r="C484" s="128"/>
      <c r="D484" s="128"/>
      <c r="E484" s="128"/>
      <c r="F484" s="128"/>
      <c r="G484" s="128"/>
    </row>
    <row r="485" ht="15.75" customHeight="1">
      <c r="A485" s="128"/>
      <c r="B485" s="128"/>
      <c r="C485" s="128"/>
      <c r="D485" s="128"/>
      <c r="E485" s="128"/>
      <c r="F485" s="128"/>
      <c r="G485" s="128"/>
    </row>
    <row r="486" ht="15.75" customHeight="1">
      <c r="A486" s="128"/>
      <c r="B486" s="128"/>
      <c r="C486" s="128"/>
      <c r="D486" s="128"/>
      <c r="E486" s="128"/>
      <c r="F486" s="128"/>
      <c r="G486" s="128"/>
    </row>
    <row r="487" ht="15.75" customHeight="1">
      <c r="A487" s="128"/>
      <c r="B487" s="128"/>
      <c r="C487" s="128"/>
      <c r="D487" s="128"/>
      <c r="E487" s="128"/>
      <c r="F487" s="128"/>
      <c r="G487" s="128"/>
    </row>
    <row r="488" ht="15.75" customHeight="1">
      <c r="A488" s="128"/>
      <c r="B488" s="128"/>
      <c r="C488" s="128"/>
      <c r="D488" s="128"/>
      <c r="E488" s="128"/>
      <c r="F488" s="128"/>
      <c r="G488" s="128"/>
    </row>
    <row r="489" ht="15.75" customHeight="1">
      <c r="A489" s="128"/>
      <c r="B489" s="128"/>
      <c r="C489" s="128"/>
      <c r="D489" s="128"/>
      <c r="E489" s="128"/>
      <c r="F489" s="128"/>
      <c r="G489" s="128"/>
    </row>
    <row r="490" ht="15.75" customHeight="1">
      <c r="A490" s="128"/>
      <c r="B490" s="128"/>
      <c r="C490" s="128"/>
      <c r="D490" s="128"/>
      <c r="E490" s="128"/>
      <c r="F490" s="128"/>
      <c r="G490" s="128"/>
    </row>
    <row r="491" ht="15.75" customHeight="1">
      <c r="A491" s="128"/>
      <c r="B491" s="128"/>
      <c r="C491" s="128"/>
      <c r="D491" s="128"/>
      <c r="E491" s="128"/>
      <c r="F491" s="128"/>
      <c r="G491" s="128"/>
    </row>
    <row r="492" ht="15.75" customHeight="1">
      <c r="A492" s="128"/>
      <c r="B492" s="128"/>
      <c r="C492" s="128"/>
      <c r="D492" s="128"/>
      <c r="E492" s="128"/>
      <c r="F492" s="128"/>
      <c r="G492" s="128"/>
    </row>
    <row r="493" ht="15.75" customHeight="1">
      <c r="A493" s="128"/>
      <c r="B493" s="128"/>
      <c r="C493" s="128"/>
      <c r="D493" s="128"/>
      <c r="E493" s="128"/>
      <c r="F493" s="128"/>
      <c r="G493" s="128"/>
    </row>
    <row r="494" ht="15.75" customHeight="1">
      <c r="A494" s="128"/>
      <c r="B494" s="128"/>
      <c r="C494" s="128"/>
      <c r="D494" s="128"/>
      <c r="E494" s="128"/>
      <c r="F494" s="128"/>
      <c r="G494" s="128"/>
    </row>
    <row r="495" ht="15.75" customHeight="1">
      <c r="A495" s="128"/>
      <c r="B495" s="128"/>
      <c r="C495" s="128"/>
      <c r="D495" s="128"/>
      <c r="E495" s="128"/>
      <c r="F495" s="128"/>
      <c r="G495" s="128"/>
    </row>
    <row r="496" ht="15.75" customHeight="1">
      <c r="A496" s="128"/>
      <c r="B496" s="128"/>
      <c r="C496" s="128"/>
      <c r="D496" s="128"/>
      <c r="E496" s="128"/>
      <c r="F496" s="128"/>
      <c r="G496" s="128"/>
    </row>
    <row r="497" ht="15.75" customHeight="1">
      <c r="A497" s="128"/>
      <c r="B497" s="128"/>
      <c r="C497" s="128"/>
      <c r="D497" s="128"/>
      <c r="E497" s="128"/>
      <c r="F497" s="128"/>
      <c r="G497" s="128"/>
    </row>
    <row r="498" ht="15.75" customHeight="1">
      <c r="A498" s="128"/>
      <c r="B498" s="128"/>
      <c r="C498" s="128"/>
      <c r="D498" s="128"/>
      <c r="E498" s="128"/>
      <c r="F498" s="128"/>
      <c r="G498" s="128"/>
    </row>
    <row r="499" ht="15.75" customHeight="1">
      <c r="A499" s="128"/>
      <c r="B499" s="128"/>
      <c r="C499" s="128"/>
      <c r="D499" s="128"/>
      <c r="E499" s="128"/>
      <c r="F499" s="128"/>
      <c r="G499" s="128"/>
    </row>
    <row r="500" ht="15.75" customHeight="1">
      <c r="A500" s="128"/>
      <c r="B500" s="128"/>
      <c r="C500" s="128"/>
      <c r="D500" s="128"/>
      <c r="E500" s="128"/>
      <c r="F500" s="128"/>
      <c r="G500" s="128"/>
    </row>
    <row r="501" ht="15.75" customHeight="1">
      <c r="A501" s="128"/>
      <c r="B501" s="128"/>
      <c r="C501" s="128"/>
      <c r="D501" s="128"/>
      <c r="E501" s="128"/>
      <c r="F501" s="128"/>
      <c r="G501" s="128"/>
    </row>
    <row r="502" ht="15.75" customHeight="1">
      <c r="A502" s="128"/>
      <c r="B502" s="128"/>
      <c r="C502" s="128"/>
      <c r="D502" s="128"/>
      <c r="E502" s="128"/>
      <c r="F502" s="128"/>
      <c r="G502" s="128"/>
    </row>
    <row r="503" ht="15.75" customHeight="1">
      <c r="A503" s="128"/>
      <c r="B503" s="128"/>
      <c r="C503" s="128"/>
      <c r="D503" s="128"/>
      <c r="E503" s="128"/>
      <c r="F503" s="128"/>
      <c r="G503" s="128"/>
    </row>
    <row r="504" ht="15.75" customHeight="1">
      <c r="A504" s="128"/>
      <c r="B504" s="128"/>
      <c r="C504" s="128"/>
      <c r="D504" s="128"/>
      <c r="E504" s="128"/>
      <c r="F504" s="128"/>
      <c r="G504" s="128"/>
    </row>
    <row r="505" ht="15.75" customHeight="1">
      <c r="A505" s="128"/>
      <c r="B505" s="128"/>
      <c r="C505" s="128"/>
      <c r="D505" s="128"/>
      <c r="E505" s="128"/>
      <c r="F505" s="128"/>
      <c r="G505" s="128"/>
    </row>
    <row r="506" ht="15.75" customHeight="1">
      <c r="A506" s="128"/>
      <c r="B506" s="128"/>
      <c r="C506" s="128"/>
      <c r="D506" s="128"/>
      <c r="E506" s="128"/>
      <c r="F506" s="128"/>
      <c r="G506" s="128"/>
    </row>
    <row r="507" ht="15.75" customHeight="1">
      <c r="A507" s="128"/>
      <c r="B507" s="128"/>
      <c r="C507" s="128"/>
      <c r="D507" s="128"/>
      <c r="E507" s="128"/>
      <c r="F507" s="128"/>
      <c r="G507" s="128"/>
    </row>
    <row r="508" ht="15.75" customHeight="1">
      <c r="A508" s="128"/>
      <c r="B508" s="128"/>
      <c r="C508" s="128"/>
      <c r="D508" s="128"/>
      <c r="E508" s="128"/>
      <c r="F508" s="128"/>
      <c r="G508" s="128"/>
    </row>
    <row r="509" ht="15.75" customHeight="1">
      <c r="A509" s="128"/>
      <c r="B509" s="128"/>
      <c r="C509" s="128"/>
      <c r="D509" s="128"/>
      <c r="E509" s="128"/>
      <c r="F509" s="128"/>
      <c r="G509" s="128"/>
    </row>
    <row r="510" ht="15.75" customHeight="1">
      <c r="A510" s="128"/>
      <c r="B510" s="128"/>
      <c r="C510" s="128"/>
      <c r="D510" s="128"/>
      <c r="E510" s="128"/>
      <c r="F510" s="128"/>
      <c r="G510" s="128"/>
    </row>
    <row r="511" ht="15.75" customHeight="1">
      <c r="A511" s="128"/>
      <c r="B511" s="128"/>
      <c r="C511" s="128"/>
      <c r="D511" s="128"/>
      <c r="E511" s="128"/>
      <c r="F511" s="128"/>
      <c r="G511" s="128"/>
    </row>
    <row r="512" ht="15.75" customHeight="1">
      <c r="A512" s="128"/>
      <c r="B512" s="128"/>
      <c r="C512" s="128"/>
      <c r="D512" s="128"/>
      <c r="E512" s="128"/>
      <c r="F512" s="128"/>
      <c r="G512" s="128"/>
    </row>
    <row r="513" ht="15.75" customHeight="1">
      <c r="A513" s="128"/>
      <c r="B513" s="128"/>
      <c r="C513" s="128"/>
      <c r="D513" s="128"/>
      <c r="E513" s="128"/>
      <c r="F513" s="128"/>
      <c r="G513" s="128"/>
    </row>
    <row r="514" ht="15.75" customHeight="1">
      <c r="A514" s="128"/>
      <c r="B514" s="128"/>
      <c r="C514" s="128"/>
      <c r="D514" s="128"/>
      <c r="E514" s="128"/>
      <c r="F514" s="128"/>
      <c r="G514" s="128"/>
    </row>
    <row r="515" ht="15.75" customHeight="1">
      <c r="A515" s="128"/>
      <c r="B515" s="128"/>
      <c r="C515" s="128"/>
      <c r="D515" s="128"/>
      <c r="E515" s="128"/>
      <c r="F515" s="128"/>
      <c r="G515" s="128"/>
    </row>
    <row r="516" ht="15.75" customHeight="1">
      <c r="A516" s="128"/>
      <c r="B516" s="128"/>
      <c r="C516" s="128"/>
      <c r="D516" s="128"/>
      <c r="E516" s="128"/>
      <c r="F516" s="128"/>
      <c r="G516" s="128"/>
    </row>
    <row r="517" ht="15.75" customHeight="1">
      <c r="A517" s="128"/>
      <c r="B517" s="128"/>
      <c r="C517" s="128"/>
      <c r="D517" s="128"/>
      <c r="E517" s="128"/>
      <c r="F517" s="128"/>
      <c r="G517" s="128"/>
    </row>
    <row r="518" ht="15.75" customHeight="1">
      <c r="A518" s="128"/>
      <c r="B518" s="128"/>
      <c r="C518" s="128"/>
      <c r="D518" s="128"/>
      <c r="E518" s="128"/>
      <c r="F518" s="128"/>
      <c r="G518" s="128"/>
    </row>
    <row r="519" ht="15.75" customHeight="1">
      <c r="A519" s="128"/>
      <c r="B519" s="128"/>
      <c r="C519" s="128"/>
      <c r="D519" s="128"/>
      <c r="E519" s="128"/>
      <c r="F519" s="128"/>
      <c r="G519" s="128"/>
    </row>
    <row r="520" ht="15.75" customHeight="1">
      <c r="A520" s="128"/>
      <c r="B520" s="128"/>
      <c r="C520" s="128"/>
      <c r="D520" s="128"/>
      <c r="E520" s="128"/>
      <c r="F520" s="128"/>
      <c r="G520" s="128"/>
    </row>
    <row r="521" ht="15.75" customHeight="1">
      <c r="A521" s="128"/>
      <c r="B521" s="128"/>
      <c r="C521" s="128"/>
      <c r="D521" s="128"/>
      <c r="E521" s="128"/>
      <c r="F521" s="128"/>
      <c r="G521" s="128"/>
    </row>
    <row r="522" ht="15.75" customHeight="1">
      <c r="A522" s="128"/>
      <c r="B522" s="128"/>
      <c r="C522" s="128"/>
      <c r="D522" s="128"/>
      <c r="E522" s="128"/>
      <c r="F522" s="128"/>
      <c r="G522" s="128"/>
    </row>
    <row r="523" ht="15.75" customHeight="1">
      <c r="A523" s="128"/>
      <c r="B523" s="128"/>
      <c r="C523" s="128"/>
      <c r="D523" s="128"/>
      <c r="E523" s="128"/>
      <c r="F523" s="128"/>
      <c r="G523" s="128"/>
    </row>
    <row r="524" ht="15.75" customHeight="1">
      <c r="A524" s="128"/>
      <c r="B524" s="128"/>
      <c r="C524" s="128"/>
      <c r="D524" s="128"/>
      <c r="E524" s="128"/>
      <c r="F524" s="128"/>
      <c r="G524" s="128"/>
    </row>
    <row r="525" ht="15.75" customHeight="1">
      <c r="A525" s="128"/>
      <c r="B525" s="128"/>
      <c r="C525" s="128"/>
      <c r="D525" s="128"/>
      <c r="E525" s="128"/>
      <c r="F525" s="128"/>
      <c r="G525" s="128"/>
    </row>
    <row r="526" ht="15.75" customHeight="1">
      <c r="A526" s="128"/>
      <c r="B526" s="128"/>
      <c r="C526" s="128"/>
      <c r="D526" s="128"/>
      <c r="E526" s="128"/>
      <c r="F526" s="128"/>
      <c r="G526" s="128"/>
    </row>
    <row r="527" ht="15.75" customHeight="1">
      <c r="A527" s="128"/>
      <c r="B527" s="128"/>
      <c r="C527" s="128"/>
      <c r="D527" s="128"/>
      <c r="E527" s="128"/>
      <c r="F527" s="128"/>
      <c r="G527" s="128"/>
    </row>
    <row r="528" ht="15.75" customHeight="1">
      <c r="A528" s="128"/>
      <c r="B528" s="128"/>
      <c r="C528" s="128"/>
      <c r="D528" s="128"/>
      <c r="E528" s="128"/>
      <c r="F528" s="128"/>
      <c r="G528" s="128"/>
    </row>
    <row r="529" ht="15.75" customHeight="1">
      <c r="A529" s="128"/>
      <c r="B529" s="128"/>
      <c r="C529" s="128"/>
      <c r="D529" s="128"/>
      <c r="E529" s="128"/>
      <c r="F529" s="128"/>
      <c r="G529" s="128"/>
    </row>
    <row r="530" ht="15.75" customHeight="1">
      <c r="A530" s="128"/>
      <c r="B530" s="128"/>
      <c r="C530" s="128"/>
      <c r="D530" s="128"/>
      <c r="E530" s="128"/>
      <c r="F530" s="128"/>
      <c r="G530" s="128"/>
    </row>
    <row r="531" ht="15.75" customHeight="1">
      <c r="A531" s="128"/>
      <c r="B531" s="128"/>
      <c r="C531" s="128"/>
      <c r="D531" s="128"/>
      <c r="E531" s="128"/>
      <c r="F531" s="128"/>
      <c r="G531" s="128"/>
    </row>
    <row r="532" ht="15.75" customHeight="1">
      <c r="A532" s="128"/>
      <c r="B532" s="128"/>
      <c r="C532" s="128"/>
      <c r="D532" s="128"/>
      <c r="E532" s="128"/>
      <c r="F532" s="128"/>
      <c r="G532" s="128"/>
    </row>
    <row r="533" ht="15.75" customHeight="1">
      <c r="A533" s="128"/>
      <c r="B533" s="128"/>
      <c r="C533" s="128"/>
      <c r="D533" s="128"/>
      <c r="E533" s="128"/>
      <c r="F533" s="128"/>
      <c r="G533" s="128"/>
    </row>
    <row r="534" ht="15.75" customHeight="1">
      <c r="A534" s="128"/>
      <c r="B534" s="128"/>
      <c r="C534" s="128"/>
      <c r="D534" s="128"/>
      <c r="E534" s="128"/>
      <c r="F534" s="128"/>
      <c r="G534" s="128"/>
    </row>
    <row r="535" ht="15.75" customHeight="1">
      <c r="A535" s="128"/>
      <c r="B535" s="128"/>
      <c r="C535" s="128"/>
      <c r="D535" s="128"/>
      <c r="E535" s="128"/>
      <c r="F535" s="128"/>
      <c r="G535" s="128"/>
    </row>
    <row r="536" ht="15.75" customHeight="1">
      <c r="A536" s="128"/>
      <c r="B536" s="128"/>
      <c r="C536" s="128"/>
      <c r="D536" s="128"/>
      <c r="E536" s="128"/>
      <c r="F536" s="128"/>
      <c r="G536" s="128"/>
    </row>
    <row r="537" ht="15.75" customHeight="1">
      <c r="A537" s="128"/>
      <c r="B537" s="128"/>
      <c r="C537" s="128"/>
      <c r="D537" s="128"/>
      <c r="E537" s="128"/>
      <c r="F537" s="128"/>
      <c r="G537" s="128"/>
    </row>
    <row r="538" ht="15.75" customHeight="1">
      <c r="A538" s="128"/>
      <c r="B538" s="128"/>
      <c r="C538" s="128"/>
      <c r="D538" s="128"/>
      <c r="E538" s="128"/>
      <c r="F538" s="128"/>
      <c r="G538" s="128"/>
    </row>
    <row r="539" ht="15.75" customHeight="1">
      <c r="A539" s="128"/>
      <c r="B539" s="128"/>
      <c r="C539" s="128"/>
      <c r="D539" s="128"/>
      <c r="E539" s="128"/>
      <c r="F539" s="128"/>
      <c r="G539" s="128"/>
    </row>
    <row r="540" ht="15.75" customHeight="1">
      <c r="A540" s="128"/>
      <c r="B540" s="128"/>
      <c r="C540" s="128"/>
      <c r="D540" s="128"/>
      <c r="E540" s="128"/>
      <c r="F540" s="128"/>
      <c r="G540" s="128"/>
    </row>
    <row r="541" ht="15.75" customHeight="1">
      <c r="A541" s="128"/>
      <c r="B541" s="128"/>
      <c r="C541" s="128"/>
      <c r="D541" s="128"/>
      <c r="E541" s="128"/>
      <c r="F541" s="128"/>
      <c r="G541" s="128"/>
    </row>
    <row r="542" ht="15.75" customHeight="1">
      <c r="A542" s="128"/>
      <c r="B542" s="128"/>
      <c r="C542" s="128"/>
      <c r="D542" s="128"/>
      <c r="E542" s="128"/>
      <c r="F542" s="128"/>
      <c r="G542" s="128"/>
    </row>
    <row r="543" ht="15.75" customHeight="1">
      <c r="A543" s="128"/>
      <c r="B543" s="128"/>
      <c r="C543" s="128"/>
      <c r="D543" s="128"/>
      <c r="E543" s="128"/>
      <c r="F543" s="128"/>
      <c r="G543" s="128"/>
    </row>
    <row r="544" ht="15.75" customHeight="1">
      <c r="A544" s="128"/>
      <c r="B544" s="128"/>
      <c r="C544" s="128"/>
      <c r="D544" s="128"/>
      <c r="E544" s="128"/>
      <c r="F544" s="128"/>
      <c r="G544" s="128"/>
    </row>
    <row r="545" ht="15.75" customHeight="1">
      <c r="A545" s="128"/>
      <c r="B545" s="128"/>
      <c r="C545" s="128"/>
      <c r="D545" s="128"/>
      <c r="E545" s="128"/>
      <c r="F545" s="128"/>
      <c r="G545" s="128"/>
    </row>
    <row r="546" ht="15.75" customHeight="1">
      <c r="A546" s="128"/>
      <c r="B546" s="128"/>
      <c r="C546" s="128"/>
      <c r="D546" s="128"/>
      <c r="E546" s="128"/>
      <c r="F546" s="128"/>
      <c r="G546" s="128"/>
    </row>
    <row r="547" ht="15.75" customHeight="1">
      <c r="A547" s="128"/>
      <c r="B547" s="128"/>
      <c r="C547" s="128"/>
      <c r="D547" s="128"/>
      <c r="E547" s="128"/>
      <c r="F547" s="128"/>
      <c r="G547" s="128"/>
    </row>
    <row r="548" ht="15.75" customHeight="1">
      <c r="A548" s="128"/>
      <c r="B548" s="128"/>
      <c r="C548" s="128"/>
      <c r="D548" s="128"/>
      <c r="E548" s="128"/>
      <c r="F548" s="128"/>
      <c r="G548" s="128"/>
    </row>
    <row r="549" ht="15.75" customHeight="1">
      <c r="A549" s="128"/>
      <c r="B549" s="128"/>
      <c r="C549" s="128"/>
      <c r="D549" s="128"/>
      <c r="E549" s="128"/>
      <c r="F549" s="128"/>
      <c r="G549" s="128"/>
    </row>
    <row r="550" ht="15.75" customHeight="1">
      <c r="A550" s="128"/>
      <c r="B550" s="128"/>
      <c r="C550" s="128"/>
      <c r="D550" s="128"/>
      <c r="E550" s="128"/>
      <c r="F550" s="128"/>
      <c r="G550" s="128"/>
    </row>
    <row r="551" ht="15.75" customHeight="1">
      <c r="A551" s="128"/>
      <c r="B551" s="128"/>
      <c r="C551" s="128"/>
      <c r="D551" s="128"/>
      <c r="E551" s="128"/>
      <c r="F551" s="128"/>
      <c r="G551" s="128"/>
    </row>
    <row r="552" ht="15.75" customHeight="1">
      <c r="A552" s="128"/>
      <c r="B552" s="128"/>
      <c r="C552" s="128"/>
      <c r="D552" s="128"/>
      <c r="E552" s="128"/>
      <c r="F552" s="128"/>
      <c r="G552" s="128"/>
    </row>
    <row r="553" ht="15.75" customHeight="1">
      <c r="A553" s="128"/>
      <c r="B553" s="128"/>
      <c r="C553" s="128"/>
      <c r="D553" s="128"/>
      <c r="E553" s="128"/>
      <c r="F553" s="128"/>
      <c r="G553" s="128"/>
    </row>
    <row r="554" ht="15.75" customHeight="1">
      <c r="A554" s="128"/>
      <c r="B554" s="128"/>
      <c r="C554" s="128"/>
      <c r="D554" s="128"/>
      <c r="E554" s="128"/>
      <c r="F554" s="128"/>
      <c r="G554" s="128"/>
    </row>
    <row r="555" ht="15.75" customHeight="1">
      <c r="A555" s="128"/>
      <c r="B555" s="128"/>
      <c r="C555" s="128"/>
      <c r="D555" s="128"/>
      <c r="E555" s="128"/>
      <c r="F555" s="128"/>
      <c r="G555" s="128"/>
    </row>
    <row r="556" ht="15.75" customHeight="1">
      <c r="A556" s="128"/>
      <c r="B556" s="128"/>
      <c r="C556" s="128"/>
      <c r="D556" s="128"/>
      <c r="E556" s="128"/>
      <c r="F556" s="128"/>
      <c r="G556" s="128"/>
    </row>
    <row r="557" ht="15.75" customHeight="1">
      <c r="A557" s="128"/>
      <c r="B557" s="128"/>
      <c r="C557" s="128"/>
      <c r="D557" s="128"/>
      <c r="E557" s="128"/>
      <c r="F557" s="128"/>
      <c r="G557" s="128"/>
    </row>
    <row r="558" ht="15.75" customHeight="1">
      <c r="A558" s="128"/>
      <c r="B558" s="128"/>
      <c r="C558" s="128"/>
      <c r="D558" s="128"/>
      <c r="E558" s="128"/>
      <c r="F558" s="128"/>
      <c r="G558" s="128"/>
    </row>
    <row r="559" ht="15.75" customHeight="1">
      <c r="A559" s="128"/>
      <c r="B559" s="128"/>
      <c r="C559" s="128"/>
      <c r="D559" s="128"/>
      <c r="E559" s="128"/>
      <c r="F559" s="128"/>
      <c r="G559" s="128"/>
    </row>
    <row r="560" ht="15.75" customHeight="1">
      <c r="A560" s="128"/>
      <c r="B560" s="128"/>
      <c r="C560" s="128"/>
      <c r="D560" s="128"/>
      <c r="E560" s="128"/>
      <c r="F560" s="128"/>
      <c r="G560" s="128"/>
    </row>
    <row r="561" ht="15.75" customHeight="1">
      <c r="A561" s="128"/>
      <c r="B561" s="128"/>
      <c r="C561" s="128"/>
      <c r="D561" s="128"/>
      <c r="E561" s="128"/>
      <c r="F561" s="128"/>
      <c r="G561" s="128"/>
    </row>
    <row r="562" ht="15.75" customHeight="1">
      <c r="A562" s="128"/>
      <c r="B562" s="128"/>
      <c r="C562" s="128"/>
      <c r="D562" s="128"/>
      <c r="E562" s="128"/>
      <c r="F562" s="128"/>
      <c r="G562" s="128"/>
    </row>
    <row r="563" ht="15.75" customHeight="1">
      <c r="A563" s="128"/>
      <c r="B563" s="128"/>
      <c r="C563" s="128"/>
      <c r="D563" s="128"/>
      <c r="E563" s="128"/>
      <c r="F563" s="128"/>
      <c r="G563" s="128"/>
    </row>
    <row r="564" ht="15.75" customHeight="1">
      <c r="A564" s="128"/>
      <c r="B564" s="128"/>
      <c r="C564" s="128"/>
      <c r="D564" s="128"/>
      <c r="E564" s="128"/>
      <c r="F564" s="128"/>
      <c r="G564" s="128"/>
    </row>
    <row r="565" ht="15.75" customHeight="1">
      <c r="A565" s="128"/>
      <c r="B565" s="128"/>
      <c r="C565" s="128"/>
      <c r="D565" s="128"/>
      <c r="E565" s="128"/>
      <c r="F565" s="128"/>
      <c r="G565" s="128"/>
    </row>
    <row r="566" ht="15.75" customHeight="1">
      <c r="A566" s="128"/>
      <c r="B566" s="128"/>
      <c r="C566" s="128"/>
      <c r="D566" s="128"/>
      <c r="E566" s="128"/>
      <c r="F566" s="128"/>
      <c r="G566" s="128"/>
    </row>
    <row r="567" ht="15.75" customHeight="1">
      <c r="A567" s="128"/>
      <c r="B567" s="128"/>
      <c r="C567" s="128"/>
      <c r="D567" s="128"/>
      <c r="E567" s="128"/>
      <c r="F567" s="128"/>
      <c r="G567" s="128"/>
    </row>
    <row r="568" ht="15.75" customHeight="1">
      <c r="A568" s="128"/>
      <c r="B568" s="128"/>
      <c r="C568" s="128"/>
      <c r="D568" s="128"/>
      <c r="E568" s="128"/>
      <c r="F568" s="128"/>
      <c r="G568" s="128"/>
    </row>
    <row r="569" ht="15.75" customHeight="1">
      <c r="A569" s="128"/>
      <c r="B569" s="128"/>
      <c r="C569" s="128"/>
      <c r="D569" s="128"/>
      <c r="E569" s="128"/>
      <c r="F569" s="128"/>
      <c r="G569" s="128"/>
    </row>
    <row r="570" ht="15.75" customHeight="1">
      <c r="A570" s="128"/>
      <c r="B570" s="128"/>
      <c r="C570" s="128"/>
      <c r="D570" s="128"/>
      <c r="E570" s="128"/>
      <c r="F570" s="128"/>
      <c r="G570" s="128"/>
    </row>
    <row r="571" ht="15.75" customHeight="1">
      <c r="A571" s="128"/>
      <c r="B571" s="128"/>
      <c r="C571" s="128"/>
      <c r="D571" s="128"/>
      <c r="E571" s="128"/>
      <c r="F571" s="128"/>
      <c r="G571" s="128"/>
    </row>
    <row r="572" ht="15.75" customHeight="1">
      <c r="A572" s="128"/>
      <c r="B572" s="128"/>
      <c r="C572" s="128"/>
      <c r="D572" s="128"/>
      <c r="E572" s="128"/>
      <c r="F572" s="128"/>
      <c r="G572" s="128"/>
    </row>
    <row r="573" ht="15.75" customHeight="1">
      <c r="A573" s="128"/>
      <c r="B573" s="128"/>
      <c r="C573" s="128"/>
      <c r="D573" s="128"/>
      <c r="E573" s="128"/>
      <c r="F573" s="128"/>
      <c r="G573" s="128"/>
    </row>
    <row r="574" ht="15.75" customHeight="1">
      <c r="A574" s="128"/>
      <c r="B574" s="128"/>
      <c r="C574" s="128"/>
      <c r="D574" s="128"/>
      <c r="E574" s="128"/>
      <c r="F574" s="128"/>
      <c r="G574" s="128"/>
    </row>
    <row r="575" ht="15.75" customHeight="1">
      <c r="A575" s="128"/>
      <c r="B575" s="128"/>
      <c r="C575" s="128"/>
      <c r="D575" s="128"/>
      <c r="E575" s="128"/>
      <c r="F575" s="128"/>
      <c r="G575" s="128"/>
    </row>
    <row r="576" ht="15.75" customHeight="1">
      <c r="A576" s="128"/>
      <c r="B576" s="128"/>
      <c r="C576" s="128"/>
      <c r="D576" s="128"/>
      <c r="E576" s="128"/>
      <c r="F576" s="128"/>
      <c r="G576" s="128"/>
    </row>
    <row r="577" ht="15.75" customHeight="1">
      <c r="A577" s="128"/>
      <c r="B577" s="128"/>
      <c r="C577" s="128"/>
      <c r="D577" s="128"/>
      <c r="E577" s="128"/>
      <c r="F577" s="128"/>
      <c r="G577" s="128"/>
    </row>
    <row r="578" ht="15.75" customHeight="1">
      <c r="A578" s="128"/>
      <c r="B578" s="128"/>
      <c r="C578" s="128"/>
      <c r="D578" s="128"/>
      <c r="E578" s="128"/>
      <c r="F578" s="128"/>
      <c r="G578" s="128"/>
    </row>
    <row r="579" ht="15.75" customHeight="1">
      <c r="A579" s="128"/>
      <c r="B579" s="128"/>
      <c r="C579" s="128"/>
      <c r="D579" s="128"/>
      <c r="E579" s="128"/>
      <c r="F579" s="128"/>
      <c r="G579" s="128"/>
    </row>
    <row r="580" ht="15.75" customHeight="1">
      <c r="A580" s="128"/>
      <c r="B580" s="128"/>
      <c r="C580" s="128"/>
      <c r="D580" s="128"/>
      <c r="E580" s="128"/>
      <c r="F580" s="128"/>
      <c r="G580" s="128"/>
    </row>
    <row r="581" ht="15.75" customHeight="1">
      <c r="A581" s="128"/>
      <c r="B581" s="128"/>
      <c r="C581" s="128"/>
      <c r="D581" s="128"/>
      <c r="E581" s="128"/>
      <c r="F581" s="128"/>
      <c r="G581" s="128"/>
    </row>
    <row r="582" ht="15.75" customHeight="1">
      <c r="A582" s="128"/>
      <c r="B582" s="128"/>
      <c r="C582" s="128"/>
      <c r="D582" s="128"/>
      <c r="E582" s="128"/>
      <c r="F582" s="128"/>
      <c r="G582" s="128"/>
    </row>
    <row r="583" ht="15.75" customHeight="1">
      <c r="A583" s="128"/>
      <c r="B583" s="128"/>
      <c r="C583" s="128"/>
      <c r="D583" s="128"/>
      <c r="E583" s="128"/>
      <c r="F583" s="128"/>
      <c r="G583" s="128"/>
    </row>
    <row r="584" ht="15.75" customHeight="1">
      <c r="A584" s="128"/>
      <c r="B584" s="128"/>
      <c r="C584" s="128"/>
      <c r="D584" s="128"/>
      <c r="E584" s="128"/>
      <c r="F584" s="128"/>
      <c r="G584" s="128"/>
    </row>
    <row r="585" ht="15.75" customHeight="1">
      <c r="A585" s="128"/>
      <c r="B585" s="128"/>
      <c r="C585" s="128"/>
      <c r="D585" s="128"/>
      <c r="E585" s="128"/>
      <c r="F585" s="128"/>
      <c r="G585" s="128"/>
    </row>
    <row r="586" ht="15.75" customHeight="1">
      <c r="A586" s="128"/>
      <c r="B586" s="128"/>
      <c r="C586" s="128"/>
      <c r="D586" s="128"/>
      <c r="E586" s="128"/>
      <c r="F586" s="128"/>
      <c r="G586" s="128"/>
    </row>
    <row r="587" ht="15.75" customHeight="1">
      <c r="A587" s="128"/>
      <c r="B587" s="128"/>
      <c r="C587" s="128"/>
      <c r="D587" s="128"/>
      <c r="E587" s="128"/>
      <c r="F587" s="128"/>
      <c r="G587" s="128"/>
    </row>
    <row r="588" ht="15.75" customHeight="1">
      <c r="A588" s="128"/>
      <c r="B588" s="128"/>
      <c r="C588" s="128"/>
      <c r="D588" s="128"/>
      <c r="E588" s="128"/>
      <c r="F588" s="128"/>
      <c r="G588" s="128"/>
    </row>
    <row r="589" ht="15.75" customHeight="1">
      <c r="A589" s="128"/>
      <c r="B589" s="128"/>
      <c r="C589" s="128"/>
      <c r="D589" s="128"/>
      <c r="E589" s="128"/>
      <c r="F589" s="128"/>
      <c r="G589" s="128"/>
    </row>
    <row r="590" ht="15.75" customHeight="1">
      <c r="A590" s="128"/>
      <c r="B590" s="128"/>
      <c r="C590" s="128"/>
      <c r="D590" s="128"/>
      <c r="E590" s="128"/>
      <c r="F590" s="128"/>
      <c r="G590" s="128"/>
    </row>
    <row r="591" ht="15.75" customHeight="1">
      <c r="A591" s="128"/>
      <c r="B591" s="128"/>
      <c r="C591" s="128"/>
      <c r="D591" s="128"/>
      <c r="E591" s="128"/>
      <c r="F591" s="128"/>
      <c r="G591" s="128"/>
    </row>
    <row r="592" ht="15.75" customHeight="1">
      <c r="A592" s="128"/>
      <c r="B592" s="128"/>
      <c r="C592" s="128"/>
      <c r="D592" s="128"/>
      <c r="E592" s="128"/>
      <c r="F592" s="128"/>
      <c r="G592" s="128"/>
    </row>
    <row r="593" ht="15.75" customHeight="1">
      <c r="A593" s="128"/>
      <c r="B593" s="128"/>
      <c r="C593" s="128"/>
      <c r="D593" s="128"/>
      <c r="E593" s="128"/>
      <c r="F593" s="128"/>
      <c r="G593" s="128"/>
    </row>
    <row r="594" ht="15.75" customHeight="1">
      <c r="A594" s="128"/>
      <c r="B594" s="128"/>
      <c r="C594" s="128"/>
      <c r="D594" s="128"/>
      <c r="E594" s="128"/>
      <c r="F594" s="128"/>
      <c r="G594" s="128"/>
    </row>
    <row r="595" ht="15.75" customHeight="1">
      <c r="A595" s="128"/>
      <c r="B595" s="128"/>
      <c r="C595" s="128"/>
      <c r="D595" s="128"/>
      <c r="E595" s="128"/>
      <c r="F595" s="128"/>
      <c r="G595" s="128"/>
    </row>
    <row r="596" ht="15.75" customHeight="1">
      <c r="A596" s="128"/>
      <c r="B596" s="128"/>
      <c r="C596" s="128"/>
      <c r="D596" s="128"/>
      <c r="E596" s="128"/>
      <c r="F596" s="128"/>
      <c r="G596" s="128"/>
    </row>
    <row r="597" ht="15.75" customHeight="1">
      <c r="A597" s="128"/>
      <c r="B597" s="128"/>
      <c r="C597" s="128"/>
      <c r="D597" s="128"/>
      <c r="E597" s="128"/>
      <c r="F597" s="128"/>
      <c r="G597" s="128"/>
    </row>
    <row r="598" ht="15.75" customHeight="1">
      <c r="A598" s="128"/>
      <c r="B598" s="128"/>
      <c r="C598" s="128"/>
      <c r="D598" s="128"/>
      <c r="E598" s="128"/>
      <c r="F598" s="128"/>
      <c r="G598" s="128"/>
    </row>
    <row r="599" ht="15.75" customHeight="1">
      <c r="A599" s="128"/>
      <c r="B599" s="128"/>
      <c r="C599" s="128"/>
      <c r="D599" s="128"/>
      <c r="E599" s="128"/>
      <c r="F599" s="128"/>
      <c r="G599" s="128"/>
    </row>
    <row r="600" ht="15.75" customHeight="1">
      <c r="A600" s="128"/>
      <c r="B600" s="128"/>
      <c r="C600" s="128"/>
      <c r="D600" s="128"/>
      <c r="E600" s="128"/>
      <c r="F600" s="128"/>
      <c r="G600" s="128"/>
    </row>
    <row r="601" ht="15.75" customHeight="1">
      <c r="A601" s="128"/>
      <c r="B601" s="128"/>
      <c r="C601" s="128"/>
      <c r="D601" s="128"/>
      <c r="E601" s="128"/>
      <c r="F601" s="128"/>
      <c r="G601" s="128"/>
    </row>
    <row r="602" ht="15.75" customHeight="1">
      <c r="A602" s="128"/>
      <c r="B602" s="128"/>
      <c r="C602" s="128"/>
      <c r="D602" s="128"/>
      <c r="E602" s="128"/>
      <c r="F602" s="128"/>
      <c r="G602" s="128"/>
    </row>
    <row r="603" ht="15.75" customHeight="1">
      <c r="A603" s="128"/>
      <c r="B603" s="128"/>
      <c r="C603" s="128"/>
      <c r="D603" s="128"/>
      <c r="E603" s="128"/>
      <c r="F603" s="128"/>
      <c r="G603" s="128"/>
    </row>
    <row r="604" ht="15.75" customHeight="1">
      <c r="A604" s="128"/>
      <c r="B604" s="128"/>
      <c r="C604" s="128"/>
      <c r="D604" s="128"/>
      <c r="E604" s="128"/>
      <c r="F604" s="128"/>
      <c r="G604" s="128"/>
    </row>
    <row r="605" ht="15.75" customHeight="1">
      <c r="A605" s="128"/>
      <c r="B605" s="128"/>
      <c r="C605" s="128"/>
      <c r="D605" s="128"/>
      <c r="E605" s="128"/>
      <c r="F605" s="128"/>
      <c r="G605" s="128"/>
    </row>
    <row r="606" ht="15.75" customHeight="1">
      <c r="A606" s="128"/>
      <c r="B606" s="128"/>
      <c r="C606" s="128"/>
      <c r="D606" s="128"/>
      <c r="E606" s="128"/>
      <c r="F606" s="128"/>
      <c r="G606" s="128"/>
    </row>
    <row r="607" ht="15.75" customHeight="1">
      <c r="A607" s="128"/>
      <c r="B607" s="128"/>
      <c r="C607" s="128"/>
      <c r="D607" s="128"/>
      <c r="E607" s="128"/>
      <c r="F607" s="128"/>
      <c r="G607" s="128"/>
    </row>
    <row r="608" ht="15.75" customHeight="1">
      <c r="A608" s="128"/>
      <c r="B608" s="128"/>
      <c r="C608" s="128"/>
      <c r="D608" s="128"/>
      <c r="E608" s="128"/>
      <c r="F608" s="128"/>
      <c r="G608" s="128"/>
    </row>
    <row r="609" ht="15.75" customHeight="1">
      <c r="A609" s="128"/>
      <c r="B609" s="128"/>
      <c r="C609" s="128"/>
      <c r="D609" s="128"/>
      <c r="E609" s="128"/>
      <c r="F609" s="128"/>
      <c r="G609" s="128"/>
    </row>
    <row r="610" ht="15.75" customHeight="1">
      <c r="A610" s="128"/>
      <c r="B610" s="128"/>
      <c r="C610" s="128"/>
      <c r="D610" s="128"/>
      <c r="E610" s="128"/>
      <c r="F610" s="128"/>
      <c r="G610" s="128"/>
    </row>
    <row r="611" ht="15.75" customHeight="1">
      <c r="A611" s="128"/>
      <c r="B611" s="128"/>
      <c r="C611" s="128"/>
      <c r="D611" s="128"/>
      <c r="E611" s="128"/>
      <c r="F611" s="128"/>
      <c r="G611" s="128"/>
    </row>
    <row r="612" ht="15.75" customHeight="1">
      <c r="A612" s="128"/>
      <c r="B612" s="128"/>
      <c r="C612" s="128"/>
      <c r="D612" s="128"/>
      <c r="E612" s="128"/>
      <c r="F612" s="128"/>
      <c r="G612" s="128"/>
    </row>
    <row r="613" ht="15.75" customHeight="1">
      <c r="A613" s="128"/>
      <c r="B613" s="128"/>
      <c r="C613" s="128"/>
      <c r="D613" s="128"/>
      <c r="E613" s="128"/>
      <c r="F613" s="128"/>
      <c r="G613" s="128"/>
    </row>
    <row r="614" ht="15.75" customHeight="1">
      <c r="A614" s="128"/>
      <c r="B614" s="128"/>
      <c r="C614" s="128"/>
      <c r="D614" s="128"/>
      <c r="E614" s="128"/>
      <c r="F614" s="128"/>
      <c r="G614" s="128"/>
    </row>
    <row r="615" ht="15.75" customHeight="1">
      <c r="A615" s="128"/>
      <c r="B615" s="128"/>
      <c r="C615" s="128"/>
      <c r="D615" s="128"/>
      <c r="E615" s="128"/>
      <c r="F615" s="128"/>
      <c r="G615" s="128"/>
    </row>
    <row r="616" ht="15.75" customHeight="1">
      <c r="A616" s="128"/>
      <c r="B616" s="128"/>
      <c r="C616" s="128"/>
      <c r="D616" s="128"/>
      <c r="E616" s="128"/>
      <c r="F616" s="128"/>
      <c r="G616" s="128"/>
    </row>
    <row r="617" ht="15.75" customHeight="1">
      <c r="A617" s="128"/>
      <c r="B617" s="128"/>
      <c r="C617" s="128"/>
      <c r="D617" s="128"/>
      <c r="E617" s="128"/>
      <c r="F617" s="128"/>
      <c r="G617" s="128"/>
    </row>
    <row r="618" ht="15.75" customHeight="1">
      <c r="A618" s="128"/>
      <c r="B618" s="128"/>
      <c r="C618" s="128"/>
      <c r="D618" s="128"/>
      <c r="E618" s="128"/>
      <c r="F618" s="128"/>
      <c r="G618" s="128"/>
    </row>
    <row r="619" ht="15.75" customHeight="1">
      <c r="A619" s="128"/>
      <c r="B619" s="128"/>
      <c r="C619" s="128"/>
      <c r="D619" s="128"/>
      <c r="E619" s="128"/>
      <c r="F619" s="128"/>
      <c r="G619" s="128"/>
    </row>
    <row r="620" ht="15.75" customHeight="1">
      <c r="A620" s="128"/>
      <c r="B620" s="128"/>
      <c r="C620" s="128"/>
      <c r="D620" s="128"/>
      <c r="E620" s="128"/>
      <c r="F620" s="128"/>
      <c r="G620" s="128"/>
    </row>
    <row r="621" ht="15.75" customHeight="1">
      <c r="A621" s="128"/>
      <c r="B621" s="128"/>
      <c r="C621" s="128"/>
      <c r="D621" s="128"/>
      <c r="E621" s="128"/>
      <c r="F621" s="128"/>
      <c r="G621" s="128"/>
    </row>
    <row r="622" ht="15.75" customHeight="1">
      <c r="A622" s="128"/>
      <c r="B622" s="128"/>
      <c r="C622" s="128"/>
      <c r="D622" s="128"/>
      <c r="E622" s="128"/>
      <c r="F622" s="128"/>
      <c r="G622" s="128"/>
    </row>
    <row r="623" ht="15.75" customHeight="1">
      <c r="A623" s="128"/>
      <c r="B623" s="128"/>
      <c r="C623" s="128"/>
      <c r="D623" s="128"/>
      <c r="E623" s="128"/>
      <c r="F623" s="128"/>
      <c r="G623" s="128"/>
    </row>
    <row r="624" ht="15.75" customHeight="1">
      <c r="A624" s="128"/>
      <c r="B624" s="128"/>
      <c r="C624" s="128"/>
      <c r="D624" s="128"/>
      <c r="E624" s="128"/>
      <c r="F624" s="128"/>
      <c r="G624" s="128"/>
    </row>
    <row r="625" ht="15.75" customHeight="1">
      <c r="A625" s="128"/>
      <c r="B625" s="128"/>
      <c r="C625" s="128"/>
      <c r="D625" s="128"/>
      <c r="E625" s="128"/>
      <c r="F625" s="128"/>
      <c r="G625" s="128"/>
    </row>
    <row r="626" ht="15.75" customHeight="1">
      <c r="A626" s="128"/>
      <c r="B626" s="128"/>
      <c r="C626" s="128"/>
      <c r="D626" s="128"/>
      <c r="E626" s="128"/>
      <c r="F626" s="128"/>
      <c r="G626" s="128"/>
    </row>
    <row r="627" ht="15.75" customHeight="1">
      <c r="A627" s="128"/>
      <c r="B627" s="128"/>
      <c r="C627" s="128"/>
      <c r="D627" s="128"/>
      <c r="E627" s="128"/>
      <c r="F627" s="128"/>
      <c r="G627" s="128"/>
    </row>
    <row r="628" ht="15.75" customHeight="1">
      <c r="A628" s="128"/>
      <c r="B628" s="128"/>
      <c r="C628" s="128"/>
      <c r="D628" s="128"/>
      <c r="E628" s="128"/>
      <c r="F628" s="128"/>
      <c r="G628" s="128"/>
    </row>
    <row r="629" ht="15.75" customHeight="1">
      <c r="A629" s="128"/>
      <c r="B629" s="128"/>
      <c r="C629" s="128"/>
      <c r="D629" s="128"/>
      <c r="E629" s="128"/>
      <c r="F629" s="128"/>
      <c r="G629" s="128"/>
    </row>
    <row r="630" ht="15.75" customHeight="1">
      <c r="A630" s="128"/>
      <c r="B630" s="128"/>
      <c r="C630" s="128"/>
      <c r="D630" s="128"/>
      <c r="E630" s="128"/>
      <c r="F630" s="128"/>
      <c r="G630" s="128"/>
    </row>
    <row r="631" ht="15.75" customHeight="1">
      <c r="A631" s="128"/>
      <c r="B631" s="128"/>
      <c r="C631" s="128"/>
      <c r="D631" s="128"/>
      <c r="E631" s="128"/>
      <c r="F631" s="128"/>
      <c r="G631" s="128"/>
    </row>
    <row r="632" ht="15.75" customHeight="1">
      <c r="A632" s="128"/>
      <c r="B632" s="128"/>
      <c r="C632" s="128"/>
      <c r="D632" s="128"/>
      <c r="E632" s="128"/>
      <c r="F632" s="128"/>
      <c r="G632" s="128"/>
    </row>
    <row r="633" ht="15.75" customHeight="1">
      <c r="A633" s="128"/>
      <c r="B633" s="128"/>
      <c r="C633" s="128"/>
      <c r="D633" s="128"/>
      <c r="E633" s="128"/>
      <c r="F633" s="128"/>
      <c r="G633" s="128"/>
    </row>
    <row r="634" ht="15.75" customHeight="1">
      <c r="A634" s="128"/>
      <c r="B634" s="128"/>
      <c r="C634" s="128"/>
      <c r="D634" s="128"/>
      <c r="E634" s="128"/>
      <c r="F634" s="128"/>
      <c r="G634" s="128"/>
    </row>
    <row r="635" ht="15.75" customHeight="1">
      <c r="A635" s="128"/>
      <c r="B635" s="128"/>
      <c r="C635" s="128"/>
      <c r="D635" s="128"/>
      <c r="E635" s="128"/>
      <c r="F635" s="128"/>
      <c r="G635" s="128"/>
    </row>
    <row r="636" ht="15.75" customHeight="1">
      <c r="A636" s="128"/>
      <c r="B636" s="128"/>
      <c r="C636" s="128"/>
      <c r="D636" s="128"/>
      <c r="E636" s="128"/>
      <c r="F636" s="128"/>
      <c r="G636" s="128"/>
    </row>
    <row r="637" ht="15.75" customHeight="1">
      <c r="A637" s="128"/>
      <c r="B637" s="128"/>
      <c r="C637" s="128"/>
      <c r="D637" s="128"/>
      <c r="E637" s="128"/>
      <c r="F637" s="128"/>
      <c r="G637" s="128"/>
    </row>
    <row r="638" ht="15.75" customHeight="1">
      <c r="A638" s="128"/>
      <c r="B638" s="128"/>
      <c r="C638" s="128"/>
      <c r="D638" s="128"/>
      <c r="E638" s="128"/>
      <c r="F638" s="128"/>
      <c r="G638" s="128"/>
    </row>
    <row r="639" ht="15.75" customHeight="1">
      <c r="A639" s="128"/>
      <c r="B639" s="128"/>
      <c r="C639" s="128"/>
      <c r="D639" s="128"/>
      <c r="E639" s="128"/>
      <c r="F639" s="128"/>
      <c r="G639" s="128"/>
    </row>
    <row r="640" ht="15.75" customHeight="1">
      <c r="A640" s="128"/>
      <c r="B640" s="128"/>
      <c r="C640" s="128"/>
      <c r="D640" s="128"/>
      <c r="E640" s="128"/>
      <c r="F640" s="128"/>
      <c r="G640" s="128"/>
    </row>
    <row r="641" ht="15.75" customHeight="1">
      <c r="A641" s="128"/>
      <c r="B641" s="128"/>
      <c r="C641" s="128"/>
      <c r="D641" s="128"/>
      <c r="E641" s="128"/>
      <c r="F641" s="128"/>
      <c r="G641" s="128"/>
    </row>
    <row r="642" ht="15.75" customHeight="1">
      <c r="A642" s="128"/>
      <c r="B642" s="128"/>
      <c r="C642" s="128"/>
      <c r="D642" s="128"/>
      <c r="E642" s="128"/>
      <c r="F642" s="128"/>
      <c r="G642" s="128"/>
    </row>
    <row r="643" ht="15.75" customHeight="1">
      <c r="A643" s="128"/>
      <c r="B643" s="128"/>
      <c r="C643" s="128"/>
      <c r="D643" s="128"/>
      <c r="E643" s="128"/>
      <c r="F643" s="128"/>
      <c r="G643" s="128"/>
    </row>
    <row r="644" ht="15.75" customHeight="1">
      <c r="A644" s="128"/>
      <c r="B644" s="128"/>
      <c r="C644" s="128"/>
      <c r="D644" s="128"/>
      <c r="E644" s="128"/>
      <c r="F644" s="128"/>
      <c r="G644" s="128"/>
    </row>
    <row r="645" ht="15.75" customHeight="1">
      <c r="A645" s="128"/>
      <c r="B645" s="128"/>
      <c r="C645" s="128"/>
      <c r="D645" s="128"/>
      <c r="E645" s="128"/>
      <c r="F645" s="128"/>
      <c r="G645" s="128"/>
    </row>
    <row r="646" ht="15.75" customHeight="1">
      <c r="A646" s="128"/>
      <c r="B646" s="128"/>
      <c r="C646" s="128"/>
      <c r="D646" s="128"/>
      <c r="E646" s="128"/>
      <c r="F646" s="128"/>
      <c r="G646" s="128"/>
    </row>
    <row r="647" ht="15.75" customHeight="1">
      <c r="A647" s="128"/>
      <c r="B647" s="128"/>
      <c r="C647" s="128"/>
      <c r="D647" s="128"/>
      <c r="E647" s="128"/>
      <c r="F647" s="128"/>
      <c r="G647" s="128"/>
    </row>
    <row r="648" ht="15.75" customHeight="1">
      <c r="A648" s="128"/>
      <c r="B648" s="128"/>
      <c r="C648" s="128"/>
      <c r="D648" s="128"/>
      <c r="E648" s="128"/>
      <c r="F648" s="128"/>
      <c r="G648" s="128"/>
    </row>
    <row r="649" ht="15.75" customHeight="1">
      <c r="A649" s="128"/>
      <c r="B649" s="128"/>
      <c r="C649" s="128"/>
      <c r="D649" s="128"/>
      <c r="E649" s="128"/>
      <c r="F649" s="128"/>
      <c r="G649" s="128"/>
    </row>
    <row r="650" ht="15.75" customHeight="1">
      <c r="A650" s="128"/>
      <c r="B650" s="128"/>
      <c r="C650" s="128"/>
      <c r="D650" s="128"/>
      <c r="E650" s="128"/>
      <c r="F650" s="128"/>
      <c r="G650" s="128"/>
    </row>
    <row r="651" ht="15.75" customHeight="1">
      <c r="A651" s="128"/>
      <c r="B651" s="128"/>
      <c r="C651" s="128"/>
      <c r="D651" s="128"/>
      <c r="E651" s="128"/>
      <c r="F651" s="128"/>
      <c r="G651" s="128"/>
    </row>
    <row r="652" ht="15.75" customHeight="1">
      <c r="A652" s="128"/>
      <c r="B652" s="128"/>
      <c r="C652" s="128"/>
      <c r="D652" s="128"/>
      <c r="E652" s="128"/>
      <c r="F652" s="128"/>
      <c r="G652" s="128"/>
    </row>
    <row r="653" ht="15.75" customHeight="1">
      <c r="A653" s="128"/>
      <c r="B653" s="128"/>
      <c r="C653" s="128"/>
      <c r="D653" s="128"/>
      <c r="E653" s="128"/>
      <c r="F653" s="128"/>
      <c r="G653" s="128"/>
    </row>
    <row r="654" ht="15.75" customHeight="1">
      <c r="A654" s="128"/>
      <c r="B654" s="128"/>
      <c r="C654" s="128"/>
      <c r="D654" s="128"/>
      <c r="E654" s="128"/>
      <c r="F654" s="128"/>
      <c r="G654" s="128"/>
    </row>
    <row r="655" ht="15.75" customHeight="1">
      <c r="A655" s="128"/>
      <c r="B655" s="128"/>
      <c r="C655" s="128"/>
      <c r="D655" s="128"/>
      <c r="E655" s="128"/>
      <c r="F655" s="128"/>
      <c r="G655" s="128"/>
    </row>
    <row r="656" ht="15.75" customHeight="1">
      <c r="A656" s="128"/>
      <c r="B656" s="128"/>
      <c r="C656" s="128"/>
      <c r="D656" s="128"/>
      <c r="E656" s="128"/>
      <c r="F656" s="128"/>
      <c r="G656" s="128"/>
    </row>
    <row r="657" ht="15.75" customHeight="1">
      <c r="A657" s="128"/>
      <c r="B657" s="128"/>
      <c r="C657" s="128"/>
      <c r="D657" s="128"/>
      <c r="E657" s="128"/>
      <c r="F657" s="128"/>
      <c r="G657" s="128"/>
    </row>
    <row r="658" ht="15.75" customHeight="1">
      <c r="A658" s="128"/>
      <c r="B658" s="128"/>
      <c r="C658" s="128"/>
      <c r="D658" s="128"/>
      <c r="E658" s="128"/>
      <c r="F658" s="128"/>
      <c r="G658" s="128"/>
    </row>
    <row r="659" ht="15.75" customHeight="1">
      <c r="A659" s="128"/>
      <c r="B659" s="128"/>
      <c r="C659" s="128"/>
      <c r="D659" s="128"/>
      <c r="E659" s="128"/>
      <c r="F659" s="128"/>
      <c r="G659" s="128"/>
    </row>
    <row r="660" ht="15.75" customHeight="1">
      <c r="A660" s="128"/>
      <c r="B660" s="128"/>
      <c r="C660" s="128"/>
      <c r="D660" s="128"/>
      <c r="E660" s="128"/>
      <c r="F660" s="128"/>
      <c r="G660" s="128"/>
    </row>
    <row r="661" ht="15.75" customHeight="1">
      <c r="A661" s="128"/>
      <c r="B661" s="128"/>
      <c r="C661" s="128"/>
      <c r="D661" s="128"/>
      <c r="E661" s="128"/>
      <c r="F661" s="128"/>
      <c r="G661" s="128"/>
    </row>
    <row r="662" ht="15.75" customHeight="1">
      <c r="A662" s="128"/>
      <c r="B662" s="128"/>
      <c r="C662" s="128"/>
      <c r="D662" s="128"/>
      <c r="E662" s="128"/>
      <c r="F662" s="128"/>
      <c r="G662" s="128"/>
    </row>
    <row r="663" ht="15.75" customHeight="1">
      <c r="A663" s="128"/>
      <c r="B663" s="128"/>
      <c r="C663" s="128"/>
      <c r="D663" s="128"/>
      <c r="E663" s="128"/>
      <c r="F663" s="128"/>
      <c r="G663" s="128"/>
    </row>
    <row r="664" ht="15.75" customHeight="1">
      <c r="A664" s="128"/>
      <c r="B664" s="128"/>
      <c r="C664" s="128"/>
      <c r="D664" s="128"/>
      <c r="E664" s="128"/>
      <c r="F664" s="128"/>
      <c r="G664" s="128"/>
    </row>
    <row r="665" ht="15.75" customHeight="1">
      <c r="A665" s="128"/>
      <c r="B665" s="128"/>
      <c r="C665" s="128"/>
      <c r="D665" s="128"/>
      <c r="E665" s="128"/>
      <c r="F665" s="128"/>
      <c r="G665" s="128"/>
    </row>
    <row r="666" ht="15.75" customHeight="1">
      <c r="A666" s="128"/>
      <c r="B666" s="128"/>
      <c r="C666" s="128"/>
      <c r="D666" s="128"/>
      <c r="E666" s="128"/>
      <c r="F666" s="128"/>
      <c r="G666" s="128"/>
    </row>
    <row r="667" ht="15.75" customHeight="1">
      <c r="A667" s="128"/>
      <c r="B667" s="128"/>
      <c r="C667" s="128"/>
      <c r="D667" s="128"/>
      <c r="E667" s="128"/>
      <c r="F667" s="128"/>
      <c r="G667" s="128"/>
    </row>
    <row r="668" ht="15.75" customHeight="1">
      <c r="A668" s="128"/>
      <c r="B668" s="128"/>
      <c r="C668" s="128"/>
      <c r="D668" s="128"/>
      <c r="E668" s="128"/>
      <c r="F668" s="128"/>
      <c r="G668" s="128"/>
    </row>
    <row r="669" ht="15.75" customHeight="1">
      <c r="A669" s="128"/>
      <c r="B669" s="128"/>
      <c r="C669" s="128"/>
      <c r="D669" s="128"/>
      <c r="E669" s="128"/>
      <c r="F669" s="128"/>
      <c r="G669" s="128"/>
    </row>
    <row r="670" ht="15.75" customHeight="1">
      <c r="A670" s="128"/>
      <c r="B670" s="128"/>
      <c r="C670" s="128"/>
      <c r="D670" s="128"/>
      <c r="E670" s="128"/>
      <c r="F670" s="128"/>
      <c r="G670" s="128"/>
    </row>
    <row r="671" ht="15.75" customHeight="1">
      <c r="A671" s="128"/>
      <c r="B671" s="128"/>
      <c r="C671" s="128"/>
      <c r="D671" s="128"/>
      <c r="E671" s="128"/>
      <c r="F671" s="128"/>
      <c r="G671" s="128"/>
    </row>
    <row r="672" ht="15.75" customHeight="1">
      <c r="A672" s="128"/>
      <c r="B672" s="128"/>
      <c r="C672" s="128"/>
      <c r="D672" s="128"/>
      <c r="E672" s="128"/>
      <c r="F672" s="128"/>
      <c r="G672" s="128"/>
    </row>
    <row r="673" ht="15.75" customHeight="1">
      <c r="A673" s="128"/>
      <c r="B673" s="128"/>
      <c r="C673" s="128"/>
      <c r="D673" s="128"/>
      <c r="E673" s="128"/>
      <c r="F673" s="128"/>
      <c r="G673" s="128"/>
    </row>
    <row r="674" ht="15.75" customHeight="1">
      <c r="A674" s="128"/>
      <c r="B674" s="128"/>
      <c r="C674" s="128"/>
      <c r="D674" s="128"/>
      <c r="E674" s="128"/>
      <c r="F674" s="128"/>
      <c r="G674" s="128"/>
    </row>
    <row r="675" ht="15.75" customHeight="1">
      <c r="A675" s="128"/>
      <c r="B675" s="128"/>
      <c r="C675" s="128"/>
      <c r="D675" s="128"/>
      <c r="E675" s="128"/>
      <c r="F675" s="128"/>
      <c r="G675" s="128"/>
    </row>
    <row r="676" ht="15.75" customHeight="1">
      <c r="A676" s="128"/>
      <c r="B676" s="128"/>
      <c r="C676" s="128"/>
      <c r="D676" s="128"/>
      <c r="E676" s="128"/>
      <c r="F676" s="128"/>
      <c r="G676" s="128"/>
    </row>
    <row r="677" ht="15.75" customHeight="1">
      <c r="A677" s="128"/>
      <c r="B677" s="128"/>
      <c r="C677" s="128"/>
      <c r="D677" s="128"/>
      <c r="E677" s="128"/>
      <c r="F677" s="128"/>
      <c r="G677" s="128"/>
    </row>
    <row r="678" ht="15.75" customHeight="1">
      <c r="A678" s="128"/>
      <c r="B678" s="128"/>
      <c r="C678" s="128"/>
      <c r="D678" s="128"/>
      <c r="E678" s="128"/>
      <c r="F678" s="128"/>
      <c r="G678" s="128"/>
    </row>
    <row r="679" ht="15.75" customHeight="1">
      <c r="A679" s="128"/>
      <c r="B679" s="128"/>
      <c r="C679" s="128"/>
      <c r="D679" s="128"/>
      <c r="E679" s="128"/>
      <c r="F679" s="128"/>
      <c r="G679" s="128"/>
    </row>
    <row r="680" ht="15.75" customHeight="1">
      <c r="A680" s="128"/>
      <c r="B680" s="128"/>
      <c r="C680" s="128"/>
      <c r="D680" s="128"/>
      <c r="E680" s="128"/>
      <c r="F680" s="128"/>
      <c r="G680" s="128"/>
    </row>
    <row r="681" ht="15.75" customHeight="1">
      <c r="A681" s="128"/>
      <c r="B681" s="128"/>
      <c r="C681" s="128"/>
      <c r="D681" s="128"/>
      <c r="E681" s="128"/>
      <c r="F681" s="128"/>
      <c r="G681" s="128"/>
    </row>
    <row r="682" ht="15.75" customHeight="1">
      <c r="A682" s="128"/>
      <c r="B682" s="128"/>
      <c r="C682" s="128"/>
      <c r="D682" s="128"/>
      <c r="E682" s="128"/>
      <c r="F682" s="128"/>
      <c r="G682" s="128"/>
    </row>
    <row r="683" ht="15.75" customHeight="1">
      <c r="A683" s="128"/>
      <c r="B683" s="128"/>
      <c r="C683" s="128"/>
      <c r="D683" s="128"/>
      <c r="E683" s="128"/>
      <c r="F683" s="128"/>
      <c r="G683" s="128"/>
    </row>
    <row r="684" ht="15.75" customHeight="1">
      <c r="A684" s="128"/>
      <c r="B684" s="128"/>
      <c r="C684" s="128"/>
      <c r="D684" s="128"/>
      <c r="E684" s="128"/>
      <c r="F684" s="128"/>
      <c r="G684" s="128"/>
    </row>
    <row r="685" ht="15.75" customHeight="1">
      <c r="A685" s="128"/>
      <c r="B685" s="128"/>
      <c r="C685" s="128"/>
      <c r="D685" s="128"/>
      <c r="E685" s="128"/>
      <c r="F685" s="128"/>
      <c r="G685" s="128"/>
    </row>
    <row r="686" ht="15.75" customHeight="1">
      <c r="A686" s="128"/>
      <c r="B686" s="128"/>
      <c r="C686" s="128"/>
      <c r="D686" s="128"/>
      <c r="E686" s="128"/>
      <c r="F686" s="128"/>
      <c r="G686" s="128"/>
    </row>
    <row r="687" ht="15.75" customHeight="1">
      <c r="A687" s="128"/>
      <c r="B687" s="128"/>
      <c r="C687" s="128"/>
      <c r="D687" s="128"/>
      <c r="E687" s="128"/>
      <c r="F687" s="128"/>
      <c r="G687" s="128"/>
    </row>
    <row r="688" ht="15.75" customHeight="1">
      <c r="A688" s="128"/>
      <c r="B688" s="128"/>
      <c r="C688" s="128"/>
      <c r="D688" s="128"/>
      <c r="E688" s="128"/>
      <c r="F688" s="128"/>
      <c r="G688" s="128"/>
    </row>
    <row r="689" ht="15.75" customHeight="1">
      <c r="A689" s="128"/>
      <c r="B689" s="128"/>
      <c r="C689" s="128"/>
      <c r="D689" s="128"/>
      <c r="E689" s="128"/>
      <c r="F689" s="128"/>
      <c r="G689" s="128"/>
    </row>
    <row r="690" ht="15.75" customHeight="1">
      <c r="A690" s="128"/>
      <c r="B690" s="128"/>
      <c r="C690" s="128"/>
      <c r="D690" s="128"/>
      <c r="E690" s="128"/>
      <c r="F690" s="128"/>
      <c r="G690" s="128"/>
    </row>
    <row r="691" ht="15.75" customHeight="1">
      <c r="A691" s="128"/>
      <c r="B691" s="128"/>
      <c r="C691" s="128"/>
      <c r="D691" s="128"/>
      <c r="E691" s="128"/>
      <c r="F691" s="128"/>
      <c r="G691" s="128"/>
    </row>
    <row r="692" ht="15.75" customHeight="1">
      <c r="A692" s="128"/>
      <c r="B692" s="128"/>
      <c r="C692" s="128"/>
      <c r="D692" s="128"/>
      <c r="E692" s="128"/>
      <c r="F692" s="128"/>
      <c r="G692" s="128"/>
    </row>
    <row r="693" ht="15.75" customHeight="1">
      <c r="A693" s="128"/>
      <c r="B693" s="128"/>
      <c r="C693" s="128"/>
      <c r="D693" s="128"/>
      <c r="E693" s="128"/>
      <c r="F693" s="128"/>
      <c r="G693" s="128"/>
    </row>
    <row r="694" ht="15.75" customHeight="1">
      <c r="A694" s="128"/>
      <c r="B694" s="128"/>
      <c r="C694" s="128"/>
      <c r="D694" s="128"/>
      <c r="E694" s="128"/>
      <c r="F694" s="128"/>
      <c r="G694" s="128"/>
    </row>
    <row r="695" ht="15.75" customHeight="1">
      <c r="A695" s="128"/>
      <c r="B695" s="128"/>
      <c r="C695" s="128"/>
      <c r="D695" s="128"/>
      <c r="E695" s="128"/>
      <c r="F695" s="128"/>
      <c r="G695" s="128"/>
    </row>
    <row r="696" ht="15.75" customHeight="1">
      <c r="A696" s="128"/>
      <c r="B696" s="128"/>
      <c r="C696" s="128"/>
      <c r="D696" s="128"/>
      <c r="E696" s="128"/>
      <c r="F696" s="128"/>
      <c r="G696" s="128"/>
    </row>
    <row r="697" ht="15.75" customHeight="1">
      <c r="A697" s="128"/>
      <c r="B697" s="128"/>
      <c r="C697" s="128"/>
      <c r="D697" s="128"/>
      <c r="E697" s="128"/>
      <c r="F697" s="128"/>
      <c r="G697" s="128"/>
    </row>
    <row r="698" ht="15.75" customHeight="1">
      <c r="A698" s="128"/>
      <c r="B698" s="128"/>
      <c r="C698" s="128"/>
      <c r="D698" s="128"/>
      <c r="E698" s="128"/>
      <c r="F698" s="128"/>
      <c r="G698" s="128"/>
    </row>
    <row r="699" ht="15.75" customHeight="1">
      <c r="A699" s="128"/>
      <c r="B699" s="128"/>
      <c r="C699" s="128"/>
      <c r="D699" s="128"/>
      <c r="E699" s="128"/>
      <c r="F699" s="128"/>
      <c r="G699" s="128"/>
    </row>
    <row r="700" ht="15.75" customHeight="1">
      <c r="A700" s="128"/>
      <c r="B700" s="128"/>
      <c r="C700" s="128"/>
      <c r="D700" s="128"/>
      <c r="E700" s="128"/>
      <c r="F700" s="128"/>
      <c r="G700" s="128"/>
    </row>
    <row r="701" ht="15.75" customHeight="1">
      <c r="A701" s="128"/>
      <c r="B701" s="128"/>
      <c r="C701" s="128"/>
      <c r="D701" s="128"/>
      <c r="E701" s="128"/>
      <c r="F701" s="128"/>
      <c r="G701" s="128"/>
    </row>
    <row r="702" ht="15.75" customHeight="1">
      <c r="A702" s="128"/>
      <c r="B702" s="128"/>
      <c r="C702" s="128"/>
      <c r="D702" s="128"/>
      <c r="E702" s="128"/>
      <c r="F702" s="128"/>
      <c r="G702" s="128"/>
    </row>
    <row r="703" ht="15.75" customHeight="1">
      <c r="A703" s="128"/>
      <c r="B703" s="128"/>
      <c r="C703" s="128"/>
      <c r="D703" s="128"/>
      <c r="E703" s="128"/>
      <c r="F703" s="128"/>
      <c r="G703" s="128"/>
    </row>
    <row r="704" ht="15.75" customHeight="1">
      <c r="A704" s="128"/>
      <c r="B704" s="128"/>
      <c r="C704" s="128"/>
      <c r="D704" s="128"/>
      <c r="E704" s="128"/>
      <c r="F704" s="128"/>
      <c r="G704" s="128"/>
    </row>
    <row r="705" ht="15.75" customHeight="1">
      <c r="A705" s="128"/>
      <c r="B705" s="128"/>
      <c r="C705" s="128"/>
      <c r="D705" s="128"/>
      <c r="E705" s="128"/>
      <c r="F705" s="128"/>
      <c r="G705" s="128"/>
    </row>
    <row r="706" ht="15.75" customHeight="1">
      <c r="A706" s="128"/>
      <c r="B706" s="128"/>
      <c r="C706" s="128"/>
      <c r="D706" s="128"/>
      <c r="E706" s="128"/>
      <c r="F706" s="128"/>
      <c r="G706" s="128"/>
    </row>
    <row r="707" ht="15.75" customHeight="1">
      <c r="A707" s="128"/>
      <c r="B707" s="128"/>
      <c r="C707" s="128"/>
      <c r="D707" s="128"/>
      <c r="E707" s="128"/>
      <c r="F707" s="128"/>
      <c r="G707" s="128"/>
    </row>
    <row r="708" ht="15.75" customHeight="1">
      <c r="A708" s="128"/>
      <c r="B708" s="128"/>
      <c r="C708" s="128"/>
      <c r="D708" s="128"/>
      <c r="E708" s="128"/>
      <c r="F708" s="128"/>
      <c r="G708" s="128"/>
    </row>
    <row r="709" ht="15.75" customHeight="1">
      <c r="A709" s="128"/>
      <c r="B709" s="128"/>
      <c r="C709" s="128"/>
      <c r="D709" s="128"/>
      <c r="E709" s="128"/>
      <c r="F709" s="128"/>
      <c r="G709" s="128"/>
    </row>
    <row r="710" ht="15.75" customHeight="1">
      <c r="A710" s="128"/>
      <c r="B710" s="128"/>
      <c r="C710" s="128"/>
      <c r="D710" s="128"/>
      <c r="E710" s="128"/>
      <c r="F710" s="128"/>
      <c r="G710" s="128"/>
    </row>
    <row r="711" ht="15.75" customHeight="1">
      <c r="A711" s="128"/>
      <c r="B711" s="128"/>
      <c r="C711" s="128"/>
      <c r="D711" s="128"/>
      <c r="E711" s="128"/>
      <c r="F711" s="128"/>
      <c r="G711" s="128"/>
    </row>
    <row r="712" ht="15.75" customHeight="1">
      <c r="A712" s="128"/>
      <c r="B712" s="128"/>
      <c r="C712" s="128"/>
      <c r="D712" s="128"/>
      <c r="E712" s="128"/>
      <c r="F712" s="128"/>
      <c r="G712" s="128"/>
    </row>
    <row r="713" ht="15.75" customHeight="1">
      <c r="A713" s="128"/>
      <c r="B713" s="128"/>
      <c r="C713" s="128"/>
      <c r="D713" s="128"/>
      <c r="E713" s="128"/>
      <c r="F713" s="128"/>
      <c r="G713" s="128"/>
    </row>
    <row r="714" ht="15.75" customHeight="1">
      <c r="A714" s="128"/>
      <c r="B714" s="128"/>
      <c r="C714" s="128"/>
      <c r="D714" s="128"/>
      <c r="E714" s="128"/>
      <c r="F714" s="128"/>
      <c r="G714" s="128"/>
    </row>
    <row r="715" ht="15.75" customHeight="1">
      <c r="A715" s="128"/>
      <c r="B715" s="128"/>
      <c r="C715" s="128"/>
      <c r="D715" s="128"/>
      <c r="E715" s="128"/>
      <c r="F715" s="128"/>
      <c r="G715" s="128"/>
    </row>
    <row r="716" ht="15.75" customHeight="1">
      <c r="A716" s="128"/>
      <c r="B716" s="128"/>
      <c r="C716" s="128"/>
      <c r="D716" s="128"/>
      <c r="E716" s="128"/>
      <c r="F716" s="128"/>
      <c r="G716" s="128"/>
    </row>
    <row r="717" ht="15.75" customHeight="1">
      <c r="A717" s="128"/>
      <c r="B717" s="128"/>
      <c r="C717" s="128"/>
      <c r="D717" s="128"/>
      <c r="E717" s="128"/>
      <c r="F717" s="128"/>
      <c r="G717" s="128"/>
    </row>
    <row r="718" ht="15.75" customHeight="1">
      <c r="A718" s="128"/>
      <c r="B718" s="128"/>
      <c r="C718" s="128"/>
      <c r="D718" s="128"/>
      <c r="E718" s="128"/>
      <c r="F718" s="128"/>
      <c r="G718" s="128"/>
    </row>
    <row r="719" ht="15.75" customHeight="1">
      <c r="A719" s="128"/>
      <c r="B719" s="128"/>
      <c r="C719" s="128"/>
      <c r="D719" s="128"/>
      <c r="E719" s="128"/>
      <c r="F719" s="128"/>
      <c r="G719" s="128"/>
    </row>
    <row r="720" ht="15.75" customHeight="1">
      <c r="A720" s="128"/>
      <c r="B720" s="128"/>
      <c r="C720" s="128"/>
      <c r="D720" s="128"/>
      <c r="E720" s="128"/>
      <c r="F720" s="128"/>
      <c r="G720" s="128"/>
    </row>
    <row r="721" ht="15.75" customHeight="1">
      <c r="A721" s="128"/>
      <c r="B721" s="128"/>
      <c r="C721" s="128"/>
      <c r="D721" s="128"/>
      <c r="E721" s="128"/>
      <c r="F721" s="128"/>
      <c r="G721" s="128"/>
    </row>
    <row r="722" ht="15.75" customHeight="1">
      <c r="A722" s="128"/>
      <c r="B722" s="128"/>
      <c r="C722" s="128"/>
      <c r="D722" s="128"/>
      <c r="E722" s="128"/>
      <c r="F722" s="128"/>
      <c r="G722" s="128"/>
    </row>
    <row r="723" ht="15.75" customHeight="1">
      <c r="A723" s="128"/>
      <c r="B723" s="128"/>
      <c r="C723" s="128"/>
      <c r="D723" s="128"/>
      <c r="E723" s="128"/>
      <c r="F723" s="128"/>
      <c r="G723" s="128"/>
    </row>
    <row r="724" ht="15.75" customHeight="1">
      <c r="A724" s="128"/>
      <c r="B724" s="128"/>
      <c r="C724" s="128"/>
      <c r="D724" s="128"/>
      <c r="E724" s="128"/>
      <c r="F724" s="128"/>
      <c r="G724" s="128"/>
    </row>
    <row r="725" ht="15.75" customHeight="1">
      <c r="A725" s="128"/>
      <c r="B725" s="128"/>
      <c r="C725" s="128"/>
      <c r="D725" s="128"/>
      <c r="E725" s="128"/>
      <c r="F725" s="128"/>
      <c r="G725" s="128"/>
    </row>
    <row r="726" ht="15.75" customHeight="1">
      <c r="A726" s="128"/>
      <c r="B726" s="128"/>
      <c r="C726" s="128"/>
      <c r="D726" s="128"/>
      <c r="E726" s="128"/>
      <c r="F726" s="128"/>
      <c r="G726" s="128"/>
    </row>
    <row r="727" ht="15.75" customHeight="1">
      <c r="A727" s="128"/>
      <c r="B727" s="128"/>
      <c r="C727" s="128"/>
      <c r="D727" s="128"/>
      <c r="E727" s="128"/>
      <c r="F727" s="128"/>
      <c r="G727" s="128"/>
    </row>
    <row r="728" ht="15.75" customHeight="1">
      <c r="A728" s="128"/>
      <c r="B728" s="128"/>
      <c r="C728" s="128"/>
      <c r="D728" s="128"/>
      <c r="E728" s="128"/>
      <c r="F728" s="128"/>
      <c r="G728" s="128"/>
    </row>
    <row r="729" ht="15.75" customHeight="1">
      <c r="A729" s="128"/>
      <c r="B729" s="128"/>
      <c r="C729" s="128"/>
      <c r="D729" s="128"/>
      <c r="E729" s="128"/>
      <c r="F729" s="128"/>
      <c r="G729" s="128"/>
    </row>
    <row r="730" ht="15.75" customHeight="1">
      <c r="A730" s="128"/>
      <c r="B730" s="128"/>
      <c r="C730" s="128"/>
      <c r="D730" s="128"/>
      <c r="E730" s="128"/>
      <c r="F730" s="128"/>
      <c r="G730" s="128"/>
    </row>
    <row r="731" ht="15.75" customHeight="1">
      <c r="A731" s="128"/>
      <c r="B731" s="128"/>
      <c r="C731" s="128"/>
      <c r="D731" s="128"/>
      <c r="E731" s="128"/>
      <c r="F731" s="128"/>
      <c r="G731" s="128"/>
    </row>
    <row r="732" ht="15.75" customHeight="1">
      <c r="A732" s="128"/>
      <c r="B732" s="128"/>
      <c r="C732" s="128"/>
      <c r="D732" s="128"/>
      <c r="E732" s="128"/>
      <c r="F732" s="128"/>
      <c r="G732" s="128"/>
    </row>
    <row r="733" ht="15.75" customHeight="1">
      <c r="A733" s="128"/>
      <c r="B733" s="128"/>
      <c r="C733" s="128"/>
      <c r="D733" s="128"/>
      <c r="E733" s="128"/>
      <c r="F733" s="128"/>
      <c r="G733" s="128"/>
    </row>
    <row r="734" ht="15.75" customHeight="1">
      <c r="A734" s="128"/>
      <c r="B734" s="128"/>
      <c r="C734" s="128"/>
      <c r="D734" s="128"/>
      <c r="E734" s="128"/>
      <c r="F734" s="128"/>
      <c r="G734" s="128"/>
    </row>
    <row r="735" ht="15.75" customHeight="1">
      <c r="A735" s="128"/>
      <c r="B735" s="128"/>
      <c r="C735" s="128"/>
      <c r="D735" s="128"/>
      <c r="E735" s="128"/>
      <c r="F735" s="128"/>
      <c r="G735" s="128"/>
    </row>
    <row r="736" ht="15.75" customHeight="1">
      <c r="A736" s="128"/>
      <c r="B736" s="128"/>
      <c r="C736" s="128"/>
      <c r="D736" s="128"/>
      <c r="E736" s="128"/>
      <c r="F736" s="128"/>
      <c r="G736" s="128"/>
    </row>
    <row r="737" ht="15.75" customHeight="1">
      <c r="A737" s="128"/>
      <c r="B737" s="128"/>
      <c r="C737" s="128"/>
      <c r="D737" s="128"/>
      <c r="E737" s="128"/>
      <c r="F737" s="128"/>
      <c r="G737" s="128"/>
    </row>
    <row r="738" ht="15.75" customHeight="1">
      <c r="A738" s="128"/>
      <c r="B738" s="128"/>
      <c r="C738" s="128"/>
      <c r="D738" s="128"/>
      <c r="E738" s="128"/>
      <c r="F738" s="128"/>
      <c r="G738" s="128"/>
    </row>
    <row r="739" ht="15.75" customHeight="1">
      <c r="A739" s="128"/>
      <c r="B739" s="128"/>
      <c r="C739" s="128"/>
      <c r="D739" s="128"/>
      <c r="E739" s="128"/>
      <c r="F739" s="128"/>
      <c r="G739" s="128"/>
    </row>
    <row r="740" ht="15.75" customHeight="1">
      <c r="A740" s="128"/>
      <c r="B740" s="128"/>
      <c r="C740" s="128"/>
      <c r="D740" s="128"/>
      <c r="E740" s="128"/>
      <c r="F740" s="128"/>
      <c r="G740" s="128"/>
    </row>
    <row r="741" ht="15.75" customHeight="1">
      <c r="A741" s="128"/>
      <c r="B741" s="128"/>
      <c r="C741" s="128"/>
      <c r="D741" s="128"/>
      <c r="E741" s="128"/>
      <c r="F741" s="128"/>
      <c r="G741" s="128"/>
    </row>
    <row r="742" ht="15.75" customHeight="1">
      <c r="A742" s="128"/>
      <c r="B742" s="128"/>
      <c r="C742" s="128"/>
      <c r="D742" s="128"/>
      <c r="E742" s="128"/>
      <c r="F742" s="128"/>
      <c r="G742" s="128"/>
    </row>
    <row r="743" ht="15.75" customHeight="1">
      <c r="A743" s="128"/>
      <c r="B743" s="128"/>
      <c r="C743" s="128"/>
      <c r="D743" s="128"/>
      <c r="E743" s="128"/>
      <c r="F743" s="128"/>
      <c r="G743" s="128"/>
    </row>
    <row r="744" ht="15.75" customHeight="1">
      <c r="A744" s="128"/>
      <c r="B744" s="128"/>
      <c r="C744" s="128"/>
      <c r="D744" s="128"/>
      <c r="E744" s="128"/>
      <c r="F744" s="128"/>
      <c r="G744" s="128"/>
    </row>
    <row r="745" ht="15.75" customHeight="1">
      <c r="A745" s="128"/>
      <c r="B745" s="128"/>
      <c r="C745" s="128"/>
      <c r="D745" s="128"/>
      <c r="E745" s="128"/>
      <c r="F745" s="128"/>
      <c r="G745" s="128"/>
    </row>
    <row r="746" ht="15.75" customHeight="1">
      <c r="A746" s="128"/>
      <c r="B746" s="128"/>
      <c r="C746" s="128"/>
      <c r="D746" s="128"/>
      <c r="E746" s="128"/>
      <c r="F746" s="128"/>
      <c r="G746" s="128"/>
    </row>
    <row r="747" ht="15.75" customHeight="1">
      <c r="A747" s="128"/>
      <c r="B747" s="128"/>
      <c r="C747" s="128"/>
      <c r="D747" s="128"/>
      <c r="E747" s="128"/>
      <c r="F747" s="128"/>
      <c r="G747" s="128"/>
    </row>
    <row r="748" ht="15.75" customHeight="1">
      <c r="A748" s="128"/>
      <c r="B748" s="128"/>
      <c r="C748" s="128"/>
      <c r="D748" s="128"/>
      <c r="E748" s="128"/>
      <c r="F748" s="128"/>
      <c r="G748" s="128"/>
    </row>
    <row r="749" ht="15.75" customHeight="1">
      <c r="A749" s="128"/>
      <c r="B749" s="128"/>
      <c r="C749" s="128"/>
      <c r="D749" s="128"/>
      <c r="E749" s="128"/>
      <c r="F749" s="128"/>
      <c r="G749" s="128"/>
    </row>
    <row r="750" ht="15.75" customHeight="1">
      <c r="A750" s="128"/>
      <c r="B750" s="128"/>
      <c r="C750" s="128"/>
      <c r="D750" s="128"/>
      <c r="E750" s="128"/>
      <c r="F750" s="128"/>
      <c r="G750" s="128"/>
    </row>
    <row r="751" ht="15.75" customHeight="1">
      <c r="A751" s="128"/>
      <c r="B751" s="128"/>
      <c r="C751" s="128"/>
      <c r="D751" s="128"/>
      <c r="E751" s="128"/>
      <c r="F751" s="128"/>
      <c r="G751" s="128"/>
    </row>
    <row r="752" ht="15.75" customHeight="1">
      <c r="A752" s="128"/>
      <c r="B752" s="128"/>
      <c r="C752" s="128"/>
      <c r="D752" s="128"/>
      <c r="E752" s="128"/>
      <c r="F752" s="128"/>
      <c r="G752" s="128"/>
    </row>
    <row r="753" ht="15.75" customHeight="1">
      <c r="A753" s="128"/>
      <c r="B753" s="128"/>
      <c r="C753" s="128"/>
      <c r="D753" s="128"/>
      <c r="E753" s="128"/>
      <c r="F753" s="128"/>
      <c r="G753" s="128"/>
    </row>
    <row r="754" ht="15.75" customHeight="1">
      <c r="A754" s="128"/>
      <c r="B754" s="128"/>
      <c r="C754" s="128"/>
      <c r="D754" s="128"/>
      <c r="E754" s="128"/>
      <c r="F754" s="128"/>
      <c r="G754" s="128"/>
    </row>
    <row r="755" ht="15.75" customHeight="1">
      <c r="A755" s="128"/>
      <c r="B755" s="128"/>
      <c r="C755" s="128"/>
      <c r="D755" s="128"/>
      <c r="E755" s="128"/>
      <c r="F755" s="128"/>
      <c r="G755" s="128"/>
    </row>
    <row r="756" ht="15.75" customHeight="1">
      <c r="A756" s="128"/>
      <c r="B756" s="128"/>
      <c r="C756" s="128"/>
      <c r="D756" s="128"/>
      <c r="E756" s="128"/>
      <c r="F756" s="128"/>
      <c r="G756" s="128"/>
    </row>
    <row r="757" ht="15.75" customHeight="1">
      <c r="A757" s="128"/>
      <c r="B757" s="128"/>
      <c r="C757" s="128"/>
      <c r="D757" s="128"/>
      <c r="E757" s="128"/>
      <c r="F757" s="128"/>
      <c r="G757" s="128"/>
    </row>
    <row r="758" ht="15.75" customHeight="1">
      <c r="A758" s="128"/>
      <c r="B758" s="128"/>
      <c r="C758" s="128"/>
      <c r="D758" s="128"/>
      <c r="E758" s="128"/>
      <c r="F758" s="128"/>
      <c r="G758" s="128"/>
    </row>
    <row r="759" ht="15.75" customHeight="1">
      <c r="A759" s="128"/>
      <c r="B759" s="128"/>
      <c r="C759" s="128"/>
      <c r="D759" s="128"/>
      <c r="E759" s="128"/>
      <c r="F759" s="128"/>
      <c r="G759" s="128"/>
    </row>
    <row r="760" ht="15.75" customHeight="1">
      <c r="A760" s="128"/>
      <c r="B760" s="128"/>
      <c r="C760" s="128"/>
      <c r="D760" s="128"/>
      <c r="E760" s="128"/>
      <c r="F760" s="128"/>
      <c r="G760" s="128"/>
    </row>
    <row r="761" ht="15.75" customHeight="1">
      <c r="A761" s="128"/>
      <c r="B761" s="128"/>
      <c r="C761" s="128"/>
      <c r="D761" s="128"/>
      <c r="E761" s="128"/>
      <c r="F761" s="128"/>
      <c r="G761" s="128"/>
    </row>
    <row r="762" ht="15.75" customHeight="1">
      <c r="A762" s="128"/>
      <c r="B762" s="128"/>
      <c r="C762" s="128"/>
      <c r="D762" s="128"/>
      <c r="E762" s="128"/>
      <c r="F762" s="128"/>
      <c r="G762" s="128"/>
    </row>
    <row r="763" ht="15.75" customHeight="1">
      <c r="A763" s="128"/>
      <c r="B763" s="128"/>
      <c r="C763" s="128"/>
      <c r="D763" s="128"/>
      <c r="E763" s="128"/>
      <c r="F763" s="128"/>
      <c r="G763" s="128"/>
    </row>
    <row r="764" ht="15.75" customHeight="1">
      <c r="A764" s="128"/>
      <c r="B764" s="128"/>
      <c r="C764" s="128"/>
      <c r="D764" s="128"/>
      <c r="E764" s="128"/>
      <c r="F764" s="128"/>
      <c r="G764" s="128"/>
    </row>
    <row r="765" ht="15.75" customHeight="1">
      <c r="A765" s="128"/>
      <c r="B765" s="128"/>
      <c r="C765" s="128"/>
      <c r="D765" s="128"/>
      <c r="E765" s="128"/>
      <c r="F765" s="128"/>
      <c r="G765" s="128"/>
    </row>
    <row r="766" ht="15.75" customHeight="1">
      <c r="A766" s="128"/>
      <c r="B766" s="128"/>
      <c r="C766" s="128"/>
      <c r="D766" s="128"/>
      <c r="E766" s="128"/>
      <c r="F766" s="128"/>
      <c r="G766" s="128"/>
    </row>
    <row r="767" ht="15.75" customHeight="1">
      <c r="A767" s="128"/>
      <c r="B767" s="128"/>
      <c r="C767" s="128"/>
      <c r="D767" s="128"/>
      <c r="E767" s="128"/>
      <c r="F767" s="128"/>
      <c r="G767" s="128"/>
    </row>
    <row r="768" ht="15.75" customHeight="1">
      <c r="A768" s="128"/>
      <c r="B768" s="128"/>
      <c r="C768" s="128"/>
      <c r="D768" s="128"/>
      <c r="E768" s="128"/>
      <c r="F768" s="128"/>
      <c r="G768" s="128"/>
    </row>
    <row r="769" ht="15.75" customHeight="1">
      <c r="A769" s="128"/>
      <c r="B769" s="128"/>
      <c r="C769" s="128"/>
      <c r="D769" s="128"/>
      <c r="E769" s="128"/>
      <c r="F769" s="128"/>
      <c r="G769" s="128"/>
    </row>
    <row r="770" ht="15.75" customHeight="1">
      <c r="A770" s="128"/>
      <c r="B770" s="128"/>
      <c r="C770" s="128"/>
      <c r="D770" s="128"/>
      <c r="E770" s="128"/>
      <c r="F770" s="128"/>
      <c r="G770" s="128"/>
    </row>
    <row r="771" ht="15.75" customHeight="1">
      <c r="A771" s="128"/>
      <c r="B771" s="128"/>
      <c r="C771" s="128"/>
      <c r="D771" s="128"/>
      <c r="E771" s="128"/>
      <c r="F771" s="128"/>
      <c r="G771" s="128"/>
    </row>
    <row r="772" ht="15.75" customHeight="1">
      <c r="A772" s="128"/>
      <c r="B772" s="128"/>
      <c r="C772" s="128"/>
      <c r="D772" s="128"/>
      <c r="E772" s="128"/>
      <c r="F772" s="128"/>
      <c r="G772" s="128"/>
    </row>
    <row r="773" ht="15.75" customHeight="1">
      <c r="A773" s="128"/>
      <c r="B773" s="128"/>
      <c r="C773" s="128"/>
      <c r="D773" s="128"/>
      <c r="E773" s="128"/>
      <c r="F773" s="128"/>
      <c r="G773" s="128"/>
    </row>
    <row r="774" ht="15.75" customHeight="1">
      <c r="A774" s="128"/>
      <c r="B774" s="128"/>
      <c r="C774" s="128"/>
      <c r="D774" s="128"/>
      <c r="E774" s="128"/>
      <c r="F774" s="128"/>
      <c r="G774" s="128"/>
    </row>
    <row r="775" ht="15.75" customHeight="1">
      <c r="A775" s="128"/>
      <c r="B775" s="128"/>
      <c r="C775" s="128"/>
      <c r="D775" s="128"/>
      <c r="E775" s="128"/>
      <c r="F775" s="128"/>
      <c r="G775" s="128"/>
    </row>
    <row r="776" ht="15.75" customHeight="1">
      <c r="A776" s="128"/>
      <c r="B776" s="128"/>
      <c r="C776" s="128"/>
      <c r="D776" s="128"/>
      <c r="E776" s="128"/>
      <c r="F776" s="128"/>
      <c r="G776" s="128"/>
    </row>
    <row r="777" ht="15.75" customHeight="1">
      <c r="A777" s="128"/>
      <c r="B777" s="128"/>
      <c r="C777" s="128"/>
      <c r="D777" s="128"/>
      <c r="E777" s="128"/>
      <c r="F777" s="128"/>
      <c r="G777" s="128"/>
    </row>
    <row r="778" ht="15.75" customHeight="1">
      <c r="A778" s="128"/>
      <c r="B778" s="128"/>
      <c r="C778" s="128"/>
      <c r="D778" s="128"/>
      <c r="E778" s="128"/>
      <c r="F778" s="128"/>
      <c r="G778" s="128"/>
    </row>
    <row r="779" ht="15.75" customHeight="1">
      <c r="A779" s="128"/>
      <c r="B779" s="128"/>
      <c r="C779" s="128"/>
      <c r="D779" s="128"/>
      <c r="E779" s="128"/>
      <c r="F779" s="128"/>
      <c r="G779" s="128"/>
    </row>
    <row r="780" ht="15.75" customHeight="1">
      <c r="A780" s="128"/>
      <c r="B780" s="128"/>
      <c r="C780" s="128"/>
      <c r="D780" s="128"/>
      <c r="E780" s="128"/>
      <c r="F780" s="128"/>
      <c r="G780" s="128"/>
    </row>
    <row r="781" ht="15.75" customHeight="1">
      <c r="A781" s="128"/>
      <c r="B781" s="128"/>
      <c r="C781" s="128"/>
      <c r="D781" s="128"/>
      <c r="E781" s="128"/>
      <c r="F781" s="128"/>
      <c r="G781" s="128"/>
    </row>
    <row r="782" ht="15.75" customHeight="1">
      <c r="A782" s="128"/>
      <c r="B782" s="128"/>
      <c r="C782" s="128"/>
      <c r="D782" s="128"/>
      <c r="E782" s="128"/>
      <c r="F782" s="128"/>
      <c r="G782" s="128"/>
    </row>
    <row r="783" ht="15.75" customHeight="1">
      <c r="A783" s="128"/>
      <c r="B783" s="128"/>
      <c r="C783" s="128"/>
      <c r="D783" s="128"/>
      <c r="E783" s="128"/>
      <c r="F783" s="128"/>
      <c r="G783" s="128"/>
    </row>
    <row r="784" ht="15.75" customHeight="1">
      <c r="A784" s="128"/>
      <c r="B784" s="128"/>
      <c r="C784" s="128"/>
      <c r="D784" s="128"/>
      <c r="E784" s="128"/>
      <c r="F784" s="128"/>
      <c r="G784" s="128"/>
    </row>
    <row r="785" ht="15.75" customHeight="1">
      <c r="A785" s="128"/>
      <c r="B785" s="128"/>
      <c r="C785" s="128"/>
      <c r="D785" s="128"/>
      <c r="E785" s="128"/>
      <c r="F785" s="128"/>
      <c r="G785" s="128"/>
    </row>
    <row r="786" ht="15.75" customHeight="1">
      <c r="A786" s="128"/>
      <c r="B786" s="128"/>
      <c r="C786" s="128"/>
      <c r="D786" s="128"/>
      <c r="E786" s="128"/>
      <c r="F786" s="128"/>
      <c r="G786" s="128"/>
    </row>
    <row r="787" ht="15.75" customHeight="1">
      <c r="A787" s="128"/>
      <c r="B787" s="128"/>
      <c r="C787" s="128"/>
      <c r="D787" s="128"/>
      <c r="E787" s="128"/>
      <c r="F787" s="128"/>
      <c r="G787" s="128"/>
    </row>
    <row r="788" ht="15.75" customHeight="1">
      <c r="A788" s="128"/>
      <c r="B788" s="128"/>
      <c r="C788" s="128"/>
      <c r="D788" s="128"/>
      <c r="E788" s="128"/>
      <c r="F788" s="128"/>
      <c r="G788" s="128"/>
    </row>
    <row r="789" ht="15.75" customHeight="1">
      <c r="A789" s="128"/>
      <c r="B789" s="128"/>
      <c r="C789" s="128"/>
      <c r="D789" s="128"/>
      <c r="E789" s="128"/>
      <c r="F789" s="128"/>
      <c r="G789" s="128"/>
    </row>
    <row r="790" ht="15.75" customHeight="1">
      <c r="A790" s="128"/>
      <c r="B790" s="128"/>
      <c r="C790" s="128"/>
      <c r="D790" s="128"/>
      <c r="E790" s="128"/>
      <c r="F790" s="128"/>
      <c r="G790" s="128"/>
    </row>
    <row r="791" ht="15.75" customHeight="1">
      <c r="A791" s="128"/>
      <c r="B791" s="128"/>
      <c r="C791" s="128"/>
      <c r="D791" s="128"/>
      <c r="E791" s="128"/>
      <c r="F791" s="128"/>
      <c r="G791" s="128"/>
    </row>
    <row r="792" ht="15.75" customHeight="1">
      <c r="A792" s="128"/>
      <c r="B792" s="128"/>
      <c r="C792" s="128"/>
      <c r="D792" s="128"/>
      <c r="E792" s="128"/>
      <c r="F792" s="128"/>
      <c r="G792" s="128"/>
    </row>
    <row r="793" ht="15.75" customHeight="1">
      <c r="A793" s="128"/>
      <c r="B793" s="128"/>
      <c r="C793" s="128"/>
      <c r="D793" s="128"/>
      <c r="E793" s="128"/>
      <c r="F793" s="128"/>
      <c r="G793" s="128"/>
    </row>
    <row r="794" ht="15.75" customHeight="1">
      <c r="A794" s="128"/>
      <c r="B794" s="128"/>
      <c r="C794" s="128"/>
      <c r="D794" s="128"/>
      <c r="E794" s="128"/>
      <c r="F794" s="128"/>
      <c r="G794" s="128"/>
    </row>
    <row r="795" ht="15.75" customHeight="1">
      <c r="A795" s="128"/>
      <c r="B795" s="128"/>
      <c r="C795" s="128"/>
      <c r="D795" s="128"/>
      <c r="E795" s="128"/>
      <c r="F795" s="128"/>
      <c r="G795" s="128"/>
    </row>
    <row r="796" ht="15.75" customHeight="1">
      <c r="A796" s="128"/>
      <c r="B796" s="128"/>
      <c r="C796" s="128"/>
      <c r="D796" s="128"/>
      <c r="E796" s="128"/>
      <c r="F796" s="128"/>
      <c r="G796" s="128"/>
    </row>
    <row r="797" ht="15.75" customHeight="1">
      <c r="A797" s="128"/>
      <c r="B797" s="128"/>
      <c r="C797" s="128"/>
      <c r="D797" s="128"/>
      <c r="E797" s="128"/>
      <c r="F797" s="128"/>
      <c r="G797" s="128"/>
    </row>
    <row r="798" ht="15.75" customHeight="1">
      <c r="A798" s="128"/>
      <c r="B798" s="128"/>
      <c r="C798" s="128"/>
      <c r="D798" s="128"/>
      <c r="E798" s="128"/>
      <c r="F798" s="128"/>
      <c r="G798" s="128"/>
    </row>
    <row r="799" ht="15.75" customHeight="1">
      <c r="A799" s="128"/>
      <c r="B799" s="128"/>
      <c r="C799" s="128"/>
      <c r="D799" s="128"/>
      <c r="E799" s="128"/>
      <c r="F799" s="128"/>
      <c r="G799" s="128"/>
    </row>
    <row r="800" ht="15.75" customHeight="1">
      <c r="A800" s="128"/>
      <c r="B800" s="128"/>
      <c r="C800" s="128"/>
      <c r="D800" s="128"/>
      <c r="E800" s="128"/>
      <c r="F800" s="128"/>
      <c r="G800" s="128"/>
    </row>
    <row r="801" ht="15.75" customHeight="1">
      <c r="A801" s="128"/>
      <c r="B801" s="128"/>
      <c r="C801" s="128"/>
      <c r="D801" s="128"/>
      <c r="E801" s="128"/>
      <c r="F801" s="128"/>
      <c r="G801" s="128"/>
    </row>
    <row r="802" ht="15.75" customHeight="1">
      <c r="A802" s="128"/>
      <c r="B802" s="128"/>
      <c r="C802" s="128"/>
      <c r="D802" s="128"/>
      <c r="E802" s="128"/>
      <c r="F802" s="128"/>
      <c r="G802" s="128"/>
    </row>
    <row r="803" ht="15.75" customHeight="1">
      <c r="A803" s="128"/>
      <c r="B803" s="128"/>
      <c r="C803" s="128"/>
      <c r="D803" s="128"/>
      <c r="E803" s="128"/>
      <c r="F803" s="128"/>
      <c r="G803" s="128"/>
    </row>
    <row r="804" ht="15.75" customHeight="1">
      <c r="A804" s="128"/>
      <c r="B804" s="128"/>
      <c r="C804" s="128"/>
      <c r="D804" s="128"/>
      <c r="E804" s="128"/>
      <c r="F804" s="128"/>
      <c r="G804" s="128"/>
    </row>
    <row r="805" ht="15.75" customHeight="1">
      <c r="A805" s="128"/>
      <c r="B805" s="128"/>
      <c r="C805" s="128"/>
      <c r="D805" s="128"/>
      <c r="E805" s="128"/>
      <c r="F805" s="128"/>
      <c r="G805" s="128"/>
    </row>
    <row r="806" ht="15.75" customHeight="1">
      <c r="A806" s="128"/>
      <c r="B806" s="128"/>
      <c r="C806" s="128"/>
      <c r="D806" s="128"/>
      <c r="E806" s="128"/>
      <c r="F806" s="128"/>
      <c r="G806" s="128"/>
    </row>
    <row r="807" ht="15.75" customHeight="1">
      <c r="A807" s="128"/>
      <c r="B807" s="128"/>
      <c r="C807" s="128"/>
      <c r="D807" s="128"/>
      <c r="E807" s="128"/>
      <c r="F807" s="128"/>
      <c r="G807" s="128"/>
    </row>
    <row r="808" ht="15.75" customHeight="1">
      <c r="A808" s="128"/>
      <c r="B808" s="128"/>
      <c r="C808" s="128"/>
      <c r="D808" s="128"/>
      <c r="E808" s="128"/>
      <c r="F808" s="128"/>
      <c r="G808" s="128"/>
    </row>
    <row r="809" ht="15.75" customHeight="1">
      <c r="A809" s="128"/>
      <c r="B809" s="128"/>
      <c r="C809" s="128"/>
      <c r="D809" s="128"/>
      <c r="E809" s="128"/>
      <c r="F809" s="128"/>
      <c r="G809" s="128"/>
    </row>
    <row r="810" ht="15.75" customHeight="1">
      <c r="A810" s="128"/>
      <c r="B810" s="128"/>
      <c r="C810" s="128"/>
      <c r="D810" s="128"/>
      <c r="E810" s="128"/>
      <c r="F810" s="128"/>
      <c r="G810" s="128"/>
    </row>
    <row r="811" ht="15.75" customHeight="1">
      <c r="A811" s="128"/>
      <c r="B811" s="128"/>
      <c r="C811" s="128"/>
      <c r="D811" s="128"/>
      <c r="E811" s="128"/>
      <c r="F811" s="128"/>
      <c r="G811" s="128"/>
    </row>
    <row r="812" ht="15.75" customHeight="1">
      <c r="A812" s="128"/>
      <c r="B812" s="128"/>
      <c r="C812" s="128"/>
      <c r="D812" s="128"/>
      <c r="E812" s="128"/>
      <c r="F812" s="128"/>
      <c r="G812" s="128"/>
    </row>
    <row r="813" ht="15.75" customHeight="1">
      <c r="A813" s="128"/>
      <c r="B813" s="128"/>
      <c r="C813" s="128"/>
      <c r="D813" s="128"/>
      <c r="E813" s="128"/>
      <c r="F813" s="128"/>
      <c r="G813" s="128"/>
    </row>
    <row r="814" ht="15.75" customHeight="1">
      <c r="A814" s="128"/>
      <c r="B814" s="128"/>
      <c r="C814" s="128"/>
      <c r="D814" s="128"/>
      <c r="E814" s="128"/>
      <c r="F814" s="128"/>
      <c r="G814" s="128"/>
    </row>
    <row r="815" ht="15.75" customHeight="1">
      <c r="A815" s="128"/>
      <c r="B815" s="128"/>
      <c r="C815" s="128"/>
      <c r="D815" s="128"/>
      <c r="E815" s="128"/>
      <c r="F815" s="128"/>
      <c r="G815" s="128"/>
    </row>
    <row r="816" ht="15.75" customHeight="1">
      <c r="A816" s="128"/>
      <c r="B816" s="128"/>
      <c r="C816" s="128"/>
      <c r="D816" s="128"/>
      <c r="E816" s="128"/>
      <c r="F816" s="128"/>
      <c r="G816" s="128"/>
    </row>
    <row r="817" ht="15.75" customHeight="1">
      <c r="A817" s="128"/>
      <c r="B817" s="128"/>
      <c r="C817" s="128"/>
      <c r="D817" s="128"/>
      <c r="E817" s="128"/>
      <c r="F817" s="128"/>
      <c r="G817" s="128"/>
    </row>
    <row r="818" ht="15.75" customHeight="1">
      <c r="A818" s="128"/>
      <c r="B818" s="128"/>
      <c r="C818" s="128"/>
      <c r="D818" s="128"/>
      <c r="E818" s="128"/>
      <c r="F818" s="128"/>
      <c r="G818" s="128"/>
    </row>
    <row r="819" ht="15.75" customHeight="1">
      <c r="A819" s="128"/>
      <c r="B819" s="128"/>
      <c r="C819" s="128"/>
      <c r="D819" s="128"/>
      <c r="E819" s="128"/>
      <c r="F819" s="128"/>
      <c r="G819" s="128"/>
    </row>
    <row r="820" ht="15.75" customHeight="1">
      <c r="A820" s="128"/>
      <c r="B820" s="128"/>
      <c r="C820" s="128"/>
      <c r="D820" s="128"/>
      <c r="E820" s="128"/>
      <c r="F820" s="128"/>
      <c r="G820" s="128"/>
    </row>
    <row r="821" ht="15.75" customHeight="1">
      <c r="A821" s="128"/>
      <c r="B821" s="128"/>
      <c r="C821" s="128"/>
      <c r="D821" s="128"/>
      <c r="E821" s="128"/>
      <c r="F821" s="128"/>
      <c r="G821" s="128"/>
    </row>
    <row r="822" ht="15.75" customHeight="1">
      <c r="A822" s="128"/>
      <c r="B822" s="128"/>
      <c r="C822" s="128"/>
      <c r="D822" s="128"/>
      <c r="E822" s="128"/>
      <c r="F822" s="128"/>
      <c r="G822" s="128"/>
    </row>
    <row r="823" ht="15.75" customHeight="1">
      <c r="A823" s="128"/>
      <c r="B823" s="128"/>
      <c r="C823" s="128"/>
      <c r="D823" s="128"/>
      <c r="E823" s="128"/>
      <c r="F823" s="128"/>
      <c r="G823" s="128"/>
    </row>
    <row r="824" ht="15.75" customHeight="1">
      <c r="A824" s="128"/>
      <c r="B824" s="128"/>
      <c r="C824" s="128"/>
      <c r="D824" s="128"/>
      <c r="E824" s="128"/>
      <c r="F824" s="128"/>
      <c r="G824" s="128"/>
    </row>
    <row r="825" ht="15.75" customHeight="1">
      <c r="A825" s="128"/>
      <c r="B825" s="128"/>
      <c r="C825" s="128"/>
      <c r="D825" s="128"/>
      <c r="E825" s="128"/>
      <c r="F825" s="128"/>
      <c r="G825" s="128"/>
    </row>
    <row r="826" ht="15.75" customHeight="1">
      <c r="A826" s="128"/>
      <c r="B826" s="128"/>
      <c r="C826" s="128"/>
      <c r="D826" s="128"/>
      <c r="E826" s="128"/>
      <c r="F826" s="128"/>
      <c r="G826" s="128"/>
    </row>
    <row r="827" ht="15.75" customHeight="1">
      <c r="A827" s="128"/>
      <c r="B827" s="128"/>
      <c r="C827" s="128"/>
      <c r="D827" s="128"/>
      <c r="E827" s="128"/>
      <c r="F827" s="128"/>
      <c r="G827" s="128"/>
    </row>
    <row r="828" ht="15.75" customHeight="1">
      <c r="A828" s="128"/>
      <c r="B828" s="128"/>
      <c r="C828" s="128"/>
      <c r="D828" s="128"/>
      <c r="E828" s="128"/>
      <c r="F828" s="128"/>
      <c r="G828" s="128"/>
    </row>
    <row r="829" ht="15.75" customHeight="1">
      <c r="A829" s="128"/>
      <c r="B829" s="128"/>
      <c r="C829" s="128"/>
      <c r="D829" s="128"/>
      <c r="E829" s="128"/>
      <c r="F829" s="128"/>
      <c r="G829" s="128"/>
    </row>
    <row r="830" ht="15.75" customHeight="1">
      <c r="A830" s="128"/>
      <c r="B830" s="128"/>
      <c r="C830" s="128"/>
      <c r="D830" s="128"/>
      <c r="E830" s="128"/>
      <c r="F830" s="128"/>
      <c r="G830" s="128"/>
    </row>
    <row r="831" ht="15.75" customHeight="1">
      <c r="A831" s="128"/>
      <c r="B831" s="128"/>
      <c r="C831" s="128"/>
      <c r="D831" s="128"/>
      <c r="E831" s="128"/>
      <c r="F831" s="128"/>
      <c r="G831" s="128"/>
    </row>
    <row r="832" ht="15.75" customHeight="1">
      <c r="A832" s="128"/>
      <c r="B832" s="128"/>
      <c r="C832" s="128"/>
      <c r="D832" s="128"/>
      <c r="E832" s="128"/>
      <c r="F832" s="128"/>
      <c r="G832" s="128"/>
    </row>
    <row r="833" ht="15.75" customHeight="1">
      <c r="A833" s="128"/>
      <c r="B833" s="128"/>
      <c r="C833" s="128"/>
      <c r="D833" s="128"/>
      <c r="E833" s="128"/>
      <c r="F833" s="128"/>
      <c r="G833" s="128"/>
    </row>
    <row r="834" ht="15.75" customHeight="1">
      <c r="A834" s="128"/>
      <c r="B834" s="128"/>
      <c r="C834" s="128"/>
      <c r="D834" s="128"/>
      <c r="E834" s="128"/>
      <c r="F834" s="128"/>
      <c r="G834" s="128"/>
    </row>
    <row r="835" ht="15.75" customHeight="1">
      <c r="A835" s="128"/>
      <c r="B835" s="128"/>
      <c r="C835" s="128"/>
      <c r="D835" s="128"/>
      <c r="E835" s="128"/>
      <c r="F835" s="128"/>
      <c r="G835" s="128"/>
    </row>
    <row r="836" ht="15.75" customHeight="1">
      <c r="A836" s="128"/>
      <c r="B836" s="128"/>
      <c r="C836" s="128"/>
      <c r="D836" s="128"/>
      <c r="E836" s="128"/>
      <c r="F836" s="128"/>
      <c r="G836" s="128"/>
    </row>
    <row r="837" ht="15.75" customHeight="1">
      <c r="A837" s="128"/>
      <c r="B837" s="128"/>
      <c r="C837" s="128"/>
      <c r="D837" s="128"/>
      <c r="E837" s="128"/>
      <c r="F837" s="128"/>
      <c r="G837" s="128"/>
    </row>
    <row r="838" ht="15.75" customHeight="1">
      <c r="A838" s="128"/>
      <c r="B838" s="128"/>
      <c r="C838" s="128"/>
      <c r="D838" s="128"/>
      <c r="E838" s="128"/>
      <c r="F838" s="128"/>
      <c r="G838" s="128"/>
    </row>
    <row r="839" ht="15.75" customHeight="1">
      <c r="A839" s="128"/>
      <c r="B839" s="128"/>
      <c r="C839" s="128"/>
      <c r="D839" s="128"/>
      <c r="E839" s="128"/>
      <c r="F839" s="128"/>
      <c r="G839" s="128"/>
    </row>
    <row r="840" ht="15.75" customHeight="1">
      <c r="A840" s="128"/>
      <c r="B840" s="128"/>
      <c r="C840" s="128"/>
      <c r="D840" s="128"/>
      <c r="E840" s="128"/>
      <c r="F840" s="128"/>
      <c r="G840" s="128"/>
    </row>
    <row r="841" ht="15.75" customHeight="1">
      <c r="A841" s="128"/>
      <c r="B841" s="128"/>
      <c r="C841" s="128"/>
      <c r="D841" s="128"/>
      <c r="E841" s="128"/>
      <c r="F841" s="128"/>
      <c r="G841" s="128"/>
    </row>
    <row r="842" ht="15.75" customHeight="1">
      <c r="A842" s="128"/>
      <c r="B842" s="128"/>
      <c r="C842" s="128"/>
      <c r="D842" s="128"/>
      <c r="E842" s="128"/>
      <c r="F842" s="128"/>
      <c r="G842" s="128"/>
    </row>
    <row r="843" ht="15.75" customHeight="1">
      <c r="A843" s="128"/>
      <c r="B843" s="128"/>
      <c r="C843" s="128"/>
      <c r="D843" s="128"/>
      <c r="E843" s="128"/>
      <c r="F843" s="128"/>
      <c r="G843" s="128"/>
    </row>
    <row r="844" ht="15.75" customHeight="1">
      <c r="A844" s="128"/>
      <c r="B844" s="128"/>
      <c r="C844" s="128"/>
      <c r="D844" s="128"/>
      <c r="E844" s="128"/>
      <c r="F844" s="128"/>
      <c r="G844" s="128"/>
    </row>
    <row r="845" ht="15.75" customHeight="1">
      <c r="A845" s="128"/>
      <c r="B845" s="128"/>
      <c r="C845" s="128"/>
      <c r="D845" s="128"/>
      <c r="E845" s="128"/>
      <c r="F845" s="128"/>
      <c r="G845" s="128"/>
    </row>
    <row r="846" ht="15.75" customHeight="1">
      <c r="A846" s="128"/>
      <c r="B846" s="128"/>
      <c r="C846" s="128"/>
      <c r="D846" s="128"/>
      <c r="E846" s="128"/>
      <c r="F846" s="128"/>
      <c r="G846" s="128"/>
    </row>
    <row r="847" ht="15.75" customHeight="1">
      <c r="A847" s="128"/>
      <c r="B847" s="128"/>
      <c r="C847" s="128"/>
      <c r="D847" s="128"/>
      <c r="E847" s="128"/>
      <c r="F847" s="128"/>
      <c r="G847" s="128"/>
    </row>
    <row r="848" ht="15.75" customHeight="1">
      <c r="A848" s="128"/>
      <c r="B848" s="128"/>
      <c r="C848" s="128"/>
      <c r="D848" s="128"/>
      <c r="E848" s="128"/>
      <c r="F848" s="128"/>
      <c r="G848" s="128"/>
    </row>
    <row r="849" ht="15.75" customHeight="1">
      <c r="A849" s="128"/>
      <c r="B849" s="128"/>
      <c r="C849" s="128"/>
      <c r="D849" s="128"/>
      <c r="E849" s="128"/>
      <c r="F849" s="128"/>
      <c r="G849" s="128"/>
    </row>
    <row r="850" ht="15.75" customHeight="1">
      <c r="A850" s="128"/>
      <c r="B850" s="128"/>
      <c r="C850" s="128"/>
      <c r="D850" s="128"/>
      <c r="E850" s="128"/>
      <c r="F850" s="128"/>
      <c r="G850" s="128"/>
    </row>
    <row r="851" ht="15.75" customHeight="1">
      <c r="A851" s="128"/>
      <c r="B851" s="128"/>
      <c r="C851" s="128"/>
      <c r="D851" s="128"/>
      <c r="E851" s="128"/>
      <c r="F851" s="128"/>
      <c r="G851" s="128"/>
    </row>
    <row r="852" ht="15.75" customHeight="1">
      <c r="A852" s="128"/>
      <c r="B852" s="128"/>
      <c r="C852" s="128"/>
      <c r="D852" s="128"/>
      <c r="E852" s="128"/>
      <c r="F852" s="128"/>
      <c r="G852" s="128"/>
    </row>
    <row r="853" ht="15.75" customHeight="1">
      <c r="A853" s="128"/>
      <c r="B853" s="128"/>
      <c r="C853" s="128"/>
      <c r="D853" s="128"/>
      <c r="E853" s="128"/>
      <c r="F853" s="128"/>
      <c r="G853" s="128"/>
    </row>
    <row r="854" ht="15.75" customHeight="1">
      <c r="A854" s="128"/>
      <c r="B854" s="128"/>
      <c r="C854" s="128"/>
      <c r="D854" s="128"/>
      <c r="E854" s="128"/>
      <c r="F854" s="128"/>
      <c r="G854" s="128"/>
    </row>
    <row r="855" ht="15.75" customHeight="1">
      <c r="A855" s="128"/>
      <c r="B855" s="128"/>
      <c r="C855" s="128"/>
      <c r="D855" s="128"/>
      <c r="E855" s="128"/>
      <c r="F855" s="128"/>
      <c r="G855" s="128"/>
    </row>
    <row r="856" ht="15.75" customHeight="1">
      <c r="A856" s="128"/>
      <c r="B856" s="128"/>
      <c r="C856" s="128"/>
      <c r="D856" s="128"/>
      <c r="E856" s="128"/>
      <c r="F856" s="128"/>
      <c r="G856" s="128"/>
    </row>
    <row r="857" ht="15.75" customHeight="1">
      <c r="A857" s="128"/>
      <c r="B857" s="128"/>
      <c r="C857" s="128"/>
      <c r="D857" s="128"/>
      <c r="E857" s="128"/>
      <c r="F857" s="128"/>
      <c r="G857" s="128"/>
    </row>
    <row r="858" ht="15.75" customHeight="1">
      <c r="A858" s="128"/>
      <c r="B858" s="128"/>
      <c r="C858" s="128"/>
      <c r="D858" s="128"/>
      <c r="E858" s="128"/>
      <c r="F858" s="128"/>
      <c r="G858" s="128"/>
    </row>
    <row r="859" ht="15.75" customHeight="1">
      <c r="A859" s="128"/>
      <c r="B859" s="128"/>
      <c r="C859" s="128"/>
      <c r="D859" s="128"/>
      <c r="E859" s="128"/>
      <c r="F859" s="128"/>
      <c r="G859" s="128"/>
    </row>
    <row r="860" ht="15.75" customHeight="1">
      <c r="A860" s="128"/>
      <c r="B860" s="128"/>
      <c r="C860" s="128"/>
      <c r="D860" s="128"/>
      <c r="E860" s="128"/>
      <c r="F860" s="128"/>
      <c r="G860" s="128"/>
    </row>
    <row r="861" ht="15.75" customHeight="1">
      <c r="A861" s="128"/>
      <c r="B861" s="128"/>
      <c r="C861" s="128"/>
      <c r="D861" s="128"/>
      <c r="E861" s="128"/>
      <c r="F861" s="128"/>
      <c r="G861" s="128"/>
    </row>
    <row r="862" ht="15.75" customHeight="1">
      <c r="A862" s="128"/>
      <c r="B862" s="128"/>
      <c r="C862" s="128"/>
      <c r="D862" s="128"/>
      <c r="E862" s="128"/>
      <c r="F862" s="128"/>
      <c r="G862" s="128"/>
    </row>
    <row r="863" ht="15.75" customHeight="1">
      <c r="A863" s="128"/>
      <c r="B863" s="128"/>
      <c r="C863" s="128"/>
      <c r="D863" s="128"/>
      <c r="E863" s="128"/>
      <c r="F863" s="128"/>
      <c r="G863" s="128"/>
    </row>
    <row r="864" ht="15.75" customHeight="1">
      <c r="A864" s="128"/>
      <c r="B864" s="128"/>
      <c r="C864" s="128"/>
      <c r="D864" s="128"/>
      <c r="E864" s="128"/>
      <c r="F864" s="128"/>
      <c r="G864" s="128"/>
    </row>
    <row r="865" ht="15.75" customHeight="1">
      <c r="A865" s="128"/>
      <c r="B865" s="128"/>
      <c r="C865" s="128"/>
      <c r="D865" s="128"/>
      <c r="E865" s="128"/>
      <c r="F865" s="128"/>
      <c r="G865" s="128"/>
    </row>
    <row r="866" ht="15.75" customHeight="1">
      <c r="A866" s="128"/>
      <c r="B866" s="128"/>
      <c r="C866" s="128"/>
      <c r="D866" s="128"/>
      <c r="E866" s="128"/>
      <c r="F866" s="128"/>
      <c r="G866" s="128"/>
    </row>
    <row r="867" ht="15.75" customHeight="1">
      <c r="A867" s="128"/>
      <c r="B867" s="128"/>
      <c r="C867" s="128"/>
      <c r="D867" s="128"/>
      <c r="E867" s="128"/>
      <c r="F867" s="128"/>
      <c r="G867" s="128"/>
    </row>
    <row r="868" ht="15.75" customHeight="1">
      <c r="A868" s="128"/>
      <c r="B868" s="128"/>
      <c r="C868" s="128"/>
      <c r="D868" s="128"/>
      <c r="E868" s="128"/>
      <c r="F868" s="128"/>
      <c r="G868" s="128"/>
    </row>
    <row r="869" ht="15.75" customHeight="1">
      <c r="A869" s="128"/>
      <c r="B869" s="128"/>
      <c r="C869" s="128"/>
      <c r="D869" s="128"/>
      <c r="E869" s="128"/>
      <c r="F869" s="128"/>
      <c r="G869" s="128"/>
    </row>
    <row r="870" ht="15.75" customHeight="1">
      <c r="A870" s="128"/>
      <c r="B870" s="128"/>
      <c r="C870" s="128"/>
      <c r="D870" s="128"/>
      <c r="E870" s="128"/>
      <c r="F870" s="128"/>
      <c r="G870" s="128"/>
    </row>
    <row r="871" ht="15.75" customHeight="1">
      <c r="A871" s="128"/>
      <c r="B871" s="128"/>
      <c r="C871" s="128"/>
      <c r="D871" s="128"/>
      <c r="E871" s="128"/>
      <c r="F871" s="128"/>
      <c r="G871" s="128"/>
    </row>
    <row r="872" ht="15.75" customHeight="1">
      <c r="A872" s="128"/>
      <c r="B872" s="128"/>
      <c r="C872" s="128"/>
      <c r="D872" s="128"/>
      <c r="E872" s="128"/>
      <c r="F872" s="128"/>
      <c r="G872" s="128"/>
    </row>
    <row r="873" ht="15.75" customHeight="1">
      <c r="A873" s="128"/>
      <c r="B873" s="128"/>
      <c r="C873" s="128"/>
      <c r="D873" s="128"/>
      <c r="E873" s="128"/>
      <c r="F873" s="128"/>
      <c r="G873" s="128"/>
    </row>
    <row r="874" ht="15.75" customHeight="1">
      <c r="A874" s="128"/>
      <c r="B874" s="128"/>
      <c r="C874" s="128"/>
      <c r="D874" s="128"/>
      <c r="E874" s="128"/>
      <c r="F874" s="128"/>
      <c r="G874" s="128"/>
    </row>
    <row r="875" ht="15.75" customHeight="1">
      <c r="A875" s="128"/>
      <c r="B875" s="128"/>
      <c r="C875" s="128"/>
      <c r="D875" s="128"/>
      <c r="E875" s="128"/>
      <c r="F875" s="128"/>
      <c r="G875" s="128"/>
    </row>
    <row r="876" ht="15.75" customHeight="1">
      <c r="A876" s="128"/>
      <c r="B876" s="128"/>
      <c r="C876" s="128"/>
      <c r="D876" s="128"/>
      <c r="E876" s="128"/>
      <c r="F876" s="128"/>
      <c r="G876" s="128"/>
    </row>
    <row r="877" ht="15.75" customHeight="1">
      <c r="A877" s="128"/>
      <c r="B877" s="128"/>
      <c r="C877" s="128"/>
      <c r="D877" s="128"/>
      <c r="E877" s="128"/>
      <c r="F877" s="128"/>
      <c r="G877" s="128"/>
    </row>
    <row r="878" ht="15.75" customHeight="1">
      <c r="A878" s="128"/>
      <c r="B878" s="128"/>
      <c r="C878" s="128"/>
      <c r="D878" s="128"/>
      <c r="E878" s="128"/>
      <c r="F878" s="128"/>
      <c r="G878" s="128"/>
    </row>
    <row r="879" ht="15.75" customHeight="1">
      <c r="A879" s="128"/>
      <c r="B879" s="128"/>
      <c r="C879" s="128"/>
      <c r="D879" s="128"/>
      <c r="E879" s="128"/>
      <c r="F879" s="128"/>
      <c r="G879" s="128"/>
    </row>
    <row r="880" ht="15.75" customHeight="1">
      <c r="A880" s="128"/>
      <c r="B880" s="128"/>
      <c r="C880" s="128"/>
      <c r="D880" s="128"/>
      <c r="E880" s="128"/>
      <c r="F880" s="128"/>
      <c r="G880" s="128"/>
    </row>
    <row r="881" ht="15.75" customHeight="1">
      <c r="A881" s="128"/>
      <c r="B881" s="128"/>
      <c r="C881" s="128"/>
      <c r="D881" s="128"/>
      <c r="E881" s="128"/>
      <c r="F881" s="128"/>
      <c r="G881" s="128"/>
    </row>
    <row r="882" ht="15.75" customHeight="1">
      <c r="A882" s="128"/>
      <c r="B882" s="128"/>
      <c r="C882" s="128"/>
      <c r="D882" s="128"/>
      <c r="E882" s="128"/>
      <c r="F882" s="128"/>
      <c r="G882" s="128"/>
    </row>
    <row r="883" ht="15.75" customHeight="1">
      <c r="A883" s="128"/>
      <c r="B883" s="128"/>
      <c r="C883" s="128"/>
      <c r="D883" s="128"/>
      <c r="E883" s="128"/>
      <c r="F883" s="128"/>
      <c r="G883" s="128"/>
    </row>
    <row r="884" ht="15.75" customHeight="1">
      <c r="A884" s="128"/>
      <c r="B884" s="128"/>
      <c r="C884" s="128"/>
      <c r="D884" s="128"/>
      <c r="E884" s="128"/>
      <c r="F884" s="128"/>
      <c r="G884" s="128"/>
    </row>
    <row r="885" ht="15.75" customHeight="1">
      <c r="A885" s="128"/>
      <c r="B885" s="128"/>
      <c r="C885" s="128"/>
      <c r="D885" s="128"/>
      <c r="E885" s="128"/>
      <c r="F885" s="128"/>
      <c r="G885" s="128"/>
    </row>
    <row r="886" ht="15.75" customHeight="1">
      <c r="A886" s="128"/>
      <c r="B886" s="128"/>
      <c r="C886" s="128"/>
      <c r="D886" s="128"/>
      <c r="E886" s="128"/>
      <c r="F886" s="128"/>
      <c r="G886" s="128"/>
    </row>
    <row r="887" ht="15.75" customHeight="1">
      <c r="A887" s="128"/>
      <c r="B887" s="128"/>
      <c r="C887" s="128"/>
      <c r="D887" s="128"/>
      <c r="E887" s="128"/>
      <c r="F887" s="128"/>
      <c r="G887" s="128"/>
    </row>
    <row r="888" ht="15.75" customHeight="1">
      <c r="A888" s="128"/>
      <c r="B888" s="128"/>
      <c r="C888" s="128"/>
      <c r="D888" s="128"/>
      <c r="E888" s="128"/>
      <c r="F888" s="128"/>
      <c r="G888" s="128"/>
    </row>
    <row r="889" ht="15.75" customHeight="1">
      <c r="A889" s="128"/>
      <c r="B889" s="128"/>
      <c r="C889" s="128"/>
      <c r="D889" s="128"/>
      <c r="E889" s="128"/>
      <c r="F889" s="128"/>
      <c r="G889" s="128"/>
    </row>
    <row r="890" ht="15.75" customHeight="1">
      <c r="A890" s="128"/>
      <c r="B890" s="128"/>
      <c r="C890" s="128"/>
      <c r="D890" s="128"/>
      <c r="E890" s="128"/>
      <c r="F890" s="128"/>
      <c r="G890" s="128"/>
    </row>
    <row r="891" ht="15.75" customHeight="1">
      <c r="A891" s="128"/>
      <c r="B891" s="128"/>
      <c r="C891" s="128"/>
      <c r="D891" s="128"/>
      <c r="E891" s="128"/>
      <c r="F891" s="128"/>
      <c r="G891" s="128"/>
    </row>
    <row r="892" ht="15.75" customHeight="1">
      <c r="A892" s="128"/>
      <c r="B892" s="128"/>
      <c r="C892" s="128"/>
      <c r="D892" s="128"/>
      <c r="E892" s="128"/>
      <c r="F892" s="128"/>
      <c r="G892" s="128"/>
    </row>
    <row r="893" ht="15.75" customHeight="1">
      <c r="A893" s="128"/>
      <c r="B893" s="128"/>
      <c r="C893" s="128"/>
      <c r="D893" s="128"/>
      <c r="E893" s="128"/>
      <c r="F893" s="128"/>
      <c r="G893" s="128"/>
    </row>
    <row r="894" ht="15.75" customHeight="1">
      <c r="A894" s="128"/>
      <c r="B894" s="128"/>
      <c r="C894" s="128"/>
      <c r="D894" s="128"/>
      <c r="E894" s="128"/>
      <c r="F894" s="128"/>
      <c r="G894" s="128"/>
    </row>
    <row r="895" ht="15.75" customHeight="1">
      <c r="A895" s="128"/>
      <c r="B895" s="128"/>
      <c r="C895" s="128"/>
      <c r="D895" s="128"/>
      <c r="E895" s="128"/>
      <c r="F895" s="128"/>
      <c r="G895" s="128"/>
    </row>
    <row r="896" ht="15.75" customHeight="1">
      <c r="A896" s="128"/>
      <c r="B896" s="128"/>
      <c r="C896" s="128"/>
      <c r="D896" s="128"/>
      <c r="E896" s="128"/>
      <c r="F896" s="128"/>
      <c r="G896" s="128"/>
    </row>
    <row r="897" ht="15.75" customHeight="1">
      <c r="A897" s="128"/>
      <c r="B897" s="128"/>
      <c r="C897" s="128"/>
      <c r="D897" s="128"/>
      <c r="E897" s="128"/>
      <c r="F897" s="128"/>
      <c r="G897" s="128"/>
    </row>
    <row r="898" ht="15.75" customHeight="1">
      <c r="A898" s="128"/>
      <c r="B898" s="128"/>
      <c r="C898" s="128"/>
      <c r="D898" s="128"/>
      <c r="E898" s="128"/>
      <c r="F898" s="128"/>
      <c r="G898" s="128"/>
    </row>
    <row r="899" ht="15.75" customHeight="1">
      <c r="A899" s="128"/>
      <c r="B899" s="128"/>
      <c r="C899" s="128"/>
      <c r="D899" s="128"/>
      <c r="E899" s="128"/>
      <c r="F899" s="128"/>
      <c r="G899" s="128"/>
    </row>
    <row r="900" ht="15.75" customHeight="1">
      <c r="A900" s="128"/>
      <c r="B900" s="128"/>
      <c r="C900" s="128"/>
      <c r="D900" s="128"/>
      <c r="E900" s="128"/>
      <c r="F900" s="128"/>
      <c r="G900" s="128"/>
    </row>
    <row r="901" ht="15.75" customHeight="1">
      <c r="A901" s="128"/>
      <c r="B901" s="128"/>
      <c r="C901" s="128"/>
      <c r="D901" s="128"/>
      <c r="E901" s="128"/>
      <c r="F901" s="128"/>
      <c r="G901" s="128"/>
    </row>
    <row r="902" ht="15.75" customHeight="1">
      <c r="A902" s="128"/>
      <c r="B902" s="128"/>
      <c r="C902" s="128"/>
      <c r="D902" s="128"/>
      <c r="E902" s="128"/>
      <c r="F902" s="128"/>
      <c r="G902" s="128"/>
    </row>
    <row r="903" ht="15.75" customHeight="1">
      <c r="A903" s="128"/>
      <c r="B903" s="128"/>
      <c r="C903" s="128"/>
      <c r="D903" s="128"/>
      <c r="E903" s="128"/>
      <c r="F903" s="128"/>
      <c r="G903" s="128"/>
    </row>
    <row r="904" ht="15.75" customHeight="1">
      <c r="A904" s="128"/>
      <c r="B904" s="128"/>
      <c r="C904" s="128"/>
      <c r="D904" s="128"/>
      <c r="E904" s="128"/>
      <c r="F904" s="128"/>
      <c r="G904" s="128"/>
    </row>
    <row r="905" ht="15.75" customHeight="1">
      <c r="A905" s="128"/>
      <c r="B905" s="128"/>
      <c r="C905" s="128"/>
      <c r="D905" s="128"/>
      <c r="E905" s="128"/>
      <c r="F905" s="128"/>
      <c r="G905" s="128"/>
    </row>
    <row r="906" ht="15.75" customHeight="1">
      <c r="A906" s="128"/>
      <c r="B906" s="128"/>
      <c r="C906" s="128"/>
      <c r="D906" s="128"/>
      <c r="E906" s="128"/>
      <c r="F906" s="128"/>
      <c r="G906" s="128"/>
    </row>
    <row r="907" ht="15.75" customHeight="1">
      <c r="A907" s="128"/>
      <c r="B907" s="128"/>
      <c r="C907" s="128"/>
      <c r="D907" s="128"/>
      <c r="E907" s="128"/>
      <c r="F907" s="128"/>
      <c r="G907" s="128"/>
    </row>
    <row r="908" ht="15.75" customHeight="1">
      <c r="A908" s="128"/>
      <c r="B908" s="128"/>
      <c r="C908" s="128"/>
      <c r="D908" s="128"/>
      <c r="E908" s="128"/>
      <c r="F908" s="128"/>
      <c r="G908" s="128"/>
    </row>
    <row r="909" ht="15.75" customHeight="1">
      <c r="A909" s="128"/>
      <c r="B909" s="128"/>
      <c r="C909" s="128"/>
      <c r="D909" s="128"/>
      <c r="E909" s="128"/>
      <c r="F909" s="128"/>
      <c r="G909" s="128"/>
    </row>
    <row r="910" ht="15.75" customHeight="1">
      <c r="A910" s="128"/>
      <c r="B910" s="128"/>
      <c r="C910" s="128"/>
      <c r="D910" s="128"/>
      <c r="E910" s="128"/>
      <c r="F910" s="128"/>
      <c r="G910" s="128"/>
    </row>
    <row r="911" ht="15.75" customHeight="1">
      <c r="A911" s="128"/>
      <c r="B911" s="128"/>
      <c r="C911" s="128"/>
      <c r="D911" s="128"/>
      <c r="E911" s="128"/>
      <c r="F911" s="128"/>
      <c r="G911" s="128"/>
    </row>
    <row r="912" ht="15.75" customHeight="1">
      <c r="A912" s="128"/>
      <c r="B912" s="128"/>
      <c r="C912" s="128"/>
      <c r="D912" s="128"/>
      <c r="E912" s="128"/>
      <c r="F912" s="128"/>
      <c r="G912" s="128"/>
    </row>
    <row r="913" ht="15.75" customHeight="1">
      <c r="A913" s="128"/>
      <c r="B913" s="128"/>
      <c r="C913" s="128"/>
      <c r="D913" s="128"/>
      <c r="E913" s="128"/>
      <c r="F913" s="128"/>
      <c r="G913" s="128"/>
    </row>
    <row r="914" ht="15.75" customHeight="1">
      <c r="A914" s="128"/>
      <c r="B914" s="128"/>
      <c r="C914" s="128"/>
      <c r="D914" s="128"/>
      <c r="E914" s="128"/>
      <c r="F914" s="128"/>
      <c r="G914" s="128"/>
    </row>
    <row r="915" ht="15.75" customHeight="1">
      <c r="A915" s="128"/>
      <c r="B915" s="128"/>
      <c r="C915" s="128"/>
      <c r="D915" s="128"/>
      <c r="E915" s="128"/>
      <c r="F915" s="128"/>
      <c r="G915" s="128"/>
    </row>
    <row r="916" ht="15.75" customHeight="1">
      <c r="A916" s="128"/>
      <c r="B916" s="128"/>
      <c r="C916" s="128"/>
      <c r="D916" s="128"/>
      <c r="E916" s="128"/>
      <c r="F916" s="128"/>
      <c r="G916" s="128"/>
    </row>
    <row r="917" ht="15.75" customHeight="1">
      <c r="A917" s="128"/>
      <c r="B917" s="128"/>
      <c r="C917" s="128"/>
      <c r="D917" s="128"/>
      <c r="E917" s="128"/>
      <c r="F917" s="128"/>
      <c r="G917" s="128"/>
    </row>
    <row r="918" ht="15.75" customHeight="1">
      <c r="A918" s="128"/>
      <c r="B918" s="128"/>
      <c r="C918" s="128"/>
      <c r="D918" s="128"/>
      <c r="E918" s="128"/>
      <c r="F918" s="128"/>
      <c r="G918" s="128"/>
    </row>
    <row r="919" ht="15.75" customHeight="1">
      <c r="A919" s="128"/>
      <c r="B919" s="128"/>
      <c r="C919" s="128"/>
      <c r="D919" s="128"/>
      <c r="E919" s="128"/>
      <c r="F919" s="128"/>
      <c r="G919" s="128"/>
    </row>
    <row r="920" ht="15.75" customHeight="1">
      <c r="A920" s="128"/>
      <c r="B920" s="128"/>
      <c r="C920" s="128"/>
      <c r="D920" s="128"/>
      <c r="E920" s="128"/>
      <c r="F920" s="128"/>
      <c r="G920" s="128"/>
    </row>
    <row r="921" ht="15.75" customHeight="1">
      <c r="A921" s="128"/>
      <c r="B921" s="128"/>
      <c r="C921" s="128"/>
      <c r="D921" s="128"/>
      <c r="E921" s="128"/>
      <c r="F921" s="128"/>
      <c r="G921" s="128"/>
    </row>
    <row r="922" ht="15.75" customHeight="1">
      <c r="A922" s="128"/>
      <c r="B922" s="128"/>
      <c r="C922" s="128"/>
      <c r="D922" s="128"/>
      <c r="E922" s="128"/>
      <c r="F922" s="128"/>
      <c r="G922" s="128"/>
    </row>
    <row r="923" ht="15.75" customHeight="1">
      <c r="A923" s="128"/>
      <c r="B923" s="128"/>
      <c r="C923" s="128"/>
      <c r="D923" s="128"/>
      <c r="E923" s="128"/>
      <c r="F923" s="128"/>
      <c r="G923" s="128"/>
    </row>
    <row r="924" ht="15.75" customHeight="1">
      <c r="A924" s="128"/>
      <c r="B924" s="128"/>
      <c r="C924" s="128"/>
      <c r="D924" s="128"/>
      <c r="E924" s="128"/>
      <c r="F924" s="128"/>
      <c r="G924" s="128"/>
    </row>
    <row r="925" ht="15.75" customHeight="1">
      <c r="A925" s="128"/>
      <c r="B925" s="128"/>
      <c r="C925" s="128"/>
      <c r="D925" s="128"/>
      <c r="E925" s="128"/>
      <c r="F925" s="128"/>
      <c r="G925" s="128"/>
    </row>
    <row r="926" ht="15.75" customHeight="1">
      <c r="A926" s="128"/>
      <c r="B926" s="128"/>
      <c r="C926" s="128"/>
      <c r="D926" s="128"/>
      <c r="E926" s="128"/>
      <c r="F926" s="128"/>
      <c r="G926" s="128"/>
    </row>
    <row r="927" ht="15.75" customHeight="1">
      <c r="A927" s="128"/>
      <c r="B927" s="128"/>
      <c r="C927" s="128"/>
      <c r="D927" s="128"/>
      <c r="E927" s="128"/>
      <c r="F927" s="128"/>
      <c r="G927" s="128"/>
    </row>
    <row r="928" ht="15.75" customHeight="1">
      <c r="A928" s="128"/>
      <c r="B928" s="128"/>
      <c r="C928" s="128"/>
      <c r="D928" s="128"/>
      <c r="E928" s="128"/>
      <c r="F928" s="128"/>
      <c r="G928" s="128"/>
    </row>
    <row r="929" ht="15.75" customHeight="1">
      <c r="A929" s="128"/>
      <c r="B929" s="128"/>
      <c r="C929" s="128"/>
      <c r="D929" s="128"/>
      <c r="E929" s="128"/>
      <c r="F929" s="128"/>
      <c r="G929" s="128"/>
    </row>
    <row r="930" ht="15.75" customHeight="1">
      <c r="A930" s="128"/>
      <c r="B930" s="128"/>
      <c r="C930" s="128"/>
      <c r="D930" s="128"/>
      <c r="E930" s="128"/>
      <c r="F930" s="128"/>
      <c r="G930" s="128"/>
    </row>
    <row r="931" ht="15.75" customHeight="1">
      <c r="A931" s="128"/>
      <c r="B931" s="128"/>
      <c r="C931" s="128"/>
      <c r="D931" s="128"/>
      <c r="E931" s="128"/>
      <c r="F931" s="128"/>
      <c r="G931" s="128"/>
    </row>
    <row r="932" ht="15.75" customHeight="1">
      <c r="A932" s="128"/>
      <c r="B932" s="128"/>
      <c r="C932" s="128"/>
      <c r="D932" s="128"/>
      <c r="E932" s="128"/>
      <c r="F932" s="128"/>
      <c r="G932" s="128"/>
    </row>
    <row r="933" ht="15.75" customHeight="1">
      <c r="A933" s="128"/>
      <c r="B933" s="128"/>
      <c r="C933" s="128"/>
      <c r="D933" s="128"/>
      <c r="E933" s="128"/>
      <c r="F933" s="128"/>
      <c r="G933" s="128"/>
    </row>
    <row r="934" ht="15.75" customHeight="1">
      <c r="A934" s="128"/>
      <c r="B934" s="128"/>
      <c r="C934" s="128"/>
      <c r="D934" s="128"/>
      <c r="E934" s="128"/>
      <c r="F934" s="128"/>
      <c r="G934" s="128"/>
    </row>
    <row r="935" ht="15.75" customHeight="1">
      <c r="A935" s="128"/>
      <c r="B935" s="128"/>
      <c r="C935" s="128"/>
      <c r="D935" s="128"/>
      <c r="E935" s="128"/>
      <c r="F935" s="128"/>
      <c r="G935" s="128"/>
    </row>
    <row r="936" ht="15.75" customHeight="1">
      <c r="A936" s="128"/>
      <c r="B936" s="128"/>
      <c r="C936" s="128"/>
      <c r="D936" s="128"/>
      <c r="E936" s="128"/>
      <c r="F936" s="128"/>
      <c r="G936" s="128"/>
    </row>
    <row r="937" ht="15.75" customHeight="1">
      <c r="A937" s="128"/>
      <c r="B937" s="128"/>
      <c r="C937" s="128"/>
      <c r="D937" s="128"/>
      <c r="E937" s="128"/>
      <c r="F937" s="128"/>
      <c r="G937" s="128"/>
    </row>
    <row r="938" ht="15.75" customHeight="1">
      <c r="A938" s="128"/>
      <c r="B938" s="128"/>
      <c r="C938" s="128"/>
      <c r="D938" s="128"/>
      <c r="E938" s="128"/>
      <c r="F938" s="128"/>
      <c r="G938" s="128"/>
    </row>
    <row r="939" ht="15.75" customHeight="1">
      <c r="A939" s="128"/>
      <c r="B939" s="128"/>
      <c r="C939" s="128"/>
      <c r="D939" s="128"/>
      <c r="E939" s="128"/>
      <c r="F939" s="128"/>
      <c r="G939" s="128"/>
    </row>
    <row r="940" ht="15.75" customHeight="1">
      <c r="A940" s="128"/>
      <c r="B940" s="128"/>
      <c r="C940" s="128"/>
      <c r="D940" s="128"/>
      <c r="E940" s="128"/>
      <c r="F940" s="128"/>
      <c r="G940" s="128"/>
    </row>
    <row r="941" ht="15.75" customHeight="1">
      <c r="A941" s="128"/>
      <c r="B941" s="128"/>
      <c r="C941" s="128"/>
      <c r="D941" s="128"/>
      <c r="E941" s="128"/>
      <c r="F941" s="128"/>
      <c r="G941" s="128"/>
    </row>
    <row r="942" ht="15.75" customHeight="1">
      <c r="A942" s="128"/>
      <c r="B942" s="128"/>
      <c r="C942" s="128"/>
      <c r="D942" s="128"/>
      <c r="E942" s="128"/>
      <c r="F942" s="128"/>
      <c r="G942" s="128"/>
    </row>
    <row r="943" ht="15.75" customHeight="1">
      <c r="A943" s="128"/>
      <c r="B943" s="128"/>
      <c r="C943" s="128"/>
      <c r="D943" s="128"/>
      <c r="E943" s="128"/>
      <c r="F943" s="128"/>
      <c r="G943" s="128"/>
    </row>
    <row r="944" ht="15.75" customHeight="1">
      <c r="A944" s="128"/>
      <c r="B944" s="128"/>
      <c r="C944" s="128"/>
      <c r="D944" s="128"/>
      <c r="E944" s="128"/>
      <c r="F944" s="128"/>
      <c r="G944" s="128"/>
    </row>
    <row r="945" ht="15.75" customHeight="1">
      <c r="A945" s="128"/>
      <c r="B945" s="128"/>
      <c r="C945" s="128"/>
      <c r="D945" s="128"/>
      <c r="E945" s="128"/>
      <c r="F945" s="128"/>
      <c r="G945" s="128"/>
    </row>
    <row r="946" ht="15.75" customHeight="1">
      <c r="A946" s="128"/>
      <c r="B946" s="128"/>
      <c r="C946" s="128"/>
      <c r="D946" s="128"/>
      <c r="E946" s="128"/>
      <c r="F946" s="128"/>
      <c r="G946" s="128"/>
    </row>
    <row r="947" ht="15.75" customHeight="1">
      <c r="A947" s="128"/>
      <c r="B947" s="128"/>
      <c r="C947" s="128"/>
      <c r="D947" s="128"/>
      <c r="E947" s="128"/>
      <c r="F947" s="128"/>
      <c r="G947" s="128"/>
    </row>
    <row r="948" ht="15.75" customHeight="1">
      <c r="A948" s="128"/>
      <c r="B948" s="128"/>
      <c r="C948" s="128"/>
      <c r="D948" s="128"/>
      <c r="E948" s="128"/>
      <c r="F948" s="128"/>
      <c r="G948" s="128"/>
    </row>
    <row r="949" ht="15.75" customHeight="1">
      <c r="A949" s="128"/>
      <c r="B949" s="128"/>
      <c r="C949" s="128"/>
      <c r="D949" s="128"/>
      <c r="E949" s="128"/>
      <c r="F949" s="128"/>
      <c r="G949" s="128"/>
    </row>
    <row r="950" ht="15.75" customHeight="1">
      <c r="A950" s="128"/>
      <c r="B950" s="128"/>
      <c r="C950" s="128"/>
      <c r="D950" s="128"/>
      <c r="E950" s="128"/>
      <c r="F950" s="128"/>
      <c r="G950" s="128"/>
    </row>
    <row r="951" ht="15.75" customHeight="1">
      <c r="A951" s="128"/>
      <c r="B951" s="128"/>
      <c r="C951" s="128"/>
      <c r="D951" s="128"/>
      <c r="E951" s="128"/>
      <c r="F951" s="128"/>
      <c r="G951" s="128"/>
    </row>
    <row r="952" ht="15.75" customHeight="1">
      <c r="A952" s="128"/>
      <c r="B952" s="128"/>
      <c r="C952" s="128"/>
      <c r="D952" s="128"/>
      <c r="E952" s="128"/>
      <c r="F952" s="128"/>
      <c r="G952" s="128"/>
    </row>
    <row r="953" ht="15.75" customHeight="1">
      <c r="A953" s="128"/>
      <c r="B953" s="128"/>
      <c r="C953" s="128"/>
      <c r="D953" s="128"/>
      <c r="E953" s="128"/>
      <c r="F953" s="128"/>
      <c r="G953" s="128"/>
    </row>
    <row r="954" ht="15.75" customHeight="1">
      <c r="A954" s="128"/>
      <c r="B954" s="128"/>
      <c r="C954" s="128"/>
      <c r="D954" s="128"/>
      <c r="E954" s="128"/>
      <c r="F954" s="128"/>
      <c r="G954" s="128"/>
    </row>
    <row r="955" ht="15.75" customHeight="1">
      <c r="A955" s="128"/>
      <c r="B955" s="128"/>
      <c r="C955" s="128"/>
      <c r="D955" s="128"/>
      <c r="E955" s="128"/>
      <c r="F955" s="128"/>
      <c r="G955" s="128"/>
    </row>
    <row r="956" ht="15.75" customHeight="1">
      <c r="A956" s="128"/>
      <c r="B956" s="128"/>
      <c r="C956" s="128"/>
      <c r="D956" s="128"/>
      <c r="E956" s="128"/>
      <c r="F956" s="128"/>
      <c r="G956" s="128"/>
    </row>
    <row r="957" ht="15.75" customHeight="1">
      <c r="A957" s="128"/>
      <c r="B957" s="128"/>
      <c r="C957" s="128"/>
      <c r="D957" s="128"/>
      <c r="E957" s="128"/>
      <c r="F957" s="128"/>
      <c r="G957" s="128"/>
    </row>
    <row r="958" ht="15.75" customHeight="1">
      <c r="A958" s="128"/>
      <c r="B958" s="128"/>
      <c r="C958" s="128"/>
      <c r="D958" s="128"/>
      <c r="E958" s="128"/>
      <c r="F958" s="128"/>
      <c r="G958" s="128"/>
    </row>
    <row r="959" ht="15.75" customHeight="1">
      <c r="A959" s="128"/>
      <c r="B959" s="128"/>
      <c r="C959" s="128"/>
      <c r="D959" s="128"/>
      <c r="E959" s="128"/>
      <c r="F959" s="128"/>
      <c r="G959" s="128"/>
    </row>
    <row r="960" ht="15.75" customHeight="1">
      <c r="A960" s="128"/>
      <c r="B960" s="128"/>
      <c r="C960" s="128"/>
      <c r="D960" s="128"/>
      <c r="E960" s="128"/>
      <c r="F960" s="128"/>
      <c r="G960" s="128"/>
    </row>
    <row r="961" ht="15.75" customHeight="1">
      <c r="A961" s="128"/>
      <c r="B961" s="128"/>
      <c r="C961" s="128"/>
      <c r="D961" s="128"/>
      <c r="E961" s="128"/>
      <c r="F961" s="128"/>
      <c r="G961" s="128"/>
    </row>
    <row r="962" ht="15.75" customHeight="1">
      <c r="A962" s="128"/>
      <c r="B962" s="128"/>
      <c r="C962" s="128"/>
      <c r="D962" s="128"/>
      <c r="E962" s="128"/>
      <c r="F962" s="128"/>
      <c r="G962" s="128"/>
    </row>
    <row r="963" ht="15.75" customHeight="1">
      <c r="A963" s="128"/>
      <c r="B963" s="128"/>
      <c r="C963" s="128"/>
      <c r="D963" s="128"/>
      <c r="E963" s="128"/>
      <c r="F963" s="128"/>
      <c r="G963" s="128"/>
    </row>
    <row r="964" ht="15.75" customHeight="1">
      <c r="A964" s="128"/>
      <c r="B964" s="128"/>
      <c r="C964" s="128"/>
      <c r="D964" s="128"/>
      <c r="E964" s="128"/>
      <c r="F964" s="128"/>
      <c r="G964" s="128"/>
    </row>
    <row r="965" ht="15.75" customHeight="1">
      <c r="A965" s="128"/>
      <c r="B965" s="128"/>
      <c r="C965" s="128"/>
      <c r="D965" s="128"/>
      <c r="E965" s="128"/>
      <c r="F965" s="128"/>
      <c r="G965" s="128"/>
    </row>
    <row r="966" ht="15.75" customHeight="1">
      <c r="A966" s="128"/>
      <c r="B966" s="128"/>
      <c r="C966" s="128"/>
      <c r="D966" s="128"/>
      <c r="E966" s="128"/>
      <c r="F966" s="128"/>
      <c r="G966" s="128"/>
    </row>
    <row r="967" ht="15.75" customHeight="1">
      <c r="A967" s="128"/>
      <c r="B967" s="128"/>
      <c r="C967" s="128"/>
      <c r="D967" s="128"/>
      <c r="E967" s="128"/>
      <c r="F967" s="128"/>
      <c r="G967" s="128"/>
    </row>
    <row r="968" ht="15.75" customHeight="1">
      <c r="A968" s="128"/>
      <c r="B968" s="128"/>
      <c r="C968" s="128"/>
      <c r="D968" s="128"/>
      <c r="E968" s="128"/>
      <c r="F968" s="128"/>
      <c r="G968" s="128"/>
    </row>
    <row r="969" ht="15.75" customHeight="1">
      <c r="A969" s="128"/>
      <c r="B969" s="128"/>
      <c r="C969" s="128"/>
      <c r="D969" s="128"/>
      <c r="E969" s="128"/>
      <c r="F969" s="128"/>
      <c r="G969" s="128"/>
    </row>
    <row r="970" ht="15.75" customHeight="1">
      <c r="A970" s="128"/>
      <c r="B970" s="128"/>
      <c r="C970" s="128"/>
      <c r="D970" s="128"/>
      <c r="E970" s="128"/>
      <c r="F970" s="128"/>
      <c r="G970" s="128"/>
    </row>
    <row r="971" ht="15.75" customHeight="1">
      <c r="A971" s="128"/>
      <c r="B971" s="128"/>
      <c r="C971" s="128"/>
      <c r="D971" s="128"/>
      <c r="E971" s="128"/>
      <c r="F971" s="128"/>
      <c r="G971" s="128"/>
    </row>
    <row r="972" ht="15.75" customHeight="1">
      <c r="A972" s="128"/>
      <c r="B972" s="128"/>
      <c r="C972" s="128"/>
      <c r="D972" s="128"/>
      <c r="E972" s="128"/>
      <c r="F972" s="128"/>
      <c r="G972" s="128"/>
    </row>
    <row r="973" ht="15.75" customHeight="1">
      <c r="A973" s="128"/>
      <c r="B973" s="128"/>
      <c r="C973" s="128"/>
      <c r="D973" s="128"/>
      <c r="E973" s="128"/>
      <c r="F973" s="128"/>
      <c r="G973" s="128"/>
    </row>
    <row r="974" ht="15.75" customHeight="1">
      <c r="A974" s="128"/>
      <c r="B974" s="128"/>
      <c r="C974" s="128"/>
      <c r="D974" s="128"/>
      <c r="E974" s="128"/>
      <c r="F974" s="128"/>
      <c r="G974" s="128"/>
    </row>
    <row r="975" ht="15.75" customHeight="1">
      <c r="A975" s="128"/>
      <c r="B975" s="128"/>
      <c r="C975" s="128"/>
      <c r="D975" s="128"/>
      <c r="E975" s="128"/>
      <c r="F975" s="128"/>
      <c r="G975" s="128"/>
    </row>
    <row r="976" ht="15.75" customHeight="1">
      <c r="A976" s="128"/>
      <c r="B976" s="128"/>
      <c r="C976" s="128"/>
      <c r="D976" s="128"/>
      <c r="E976" s="128"/>
      <c r="F976" s="128"/>
      <c r="G976" s="128"/>
    </row>
    <row r="977" ht="15.75" customHeight="1">
      <c r="A977" s="128"/>
      <c r="B977" s="128"/>
      <c r="C977" s="128"/>
      <c r="D977" s="128"/>
      <c r="E977" s="128"/>
      <c r="F977" s="128"/>
      <c r="G977" s="128"/>
    </row>
    <row r="978" ht="15.75" customHeight="1">
      <c r="A978" s="128"/>
      <c r="B978" s="128"/>
      <c r="C978" s="128"/>
      <c r="D978" s="128"/>
      <c r="E978" s="128"/>
      <c r="F978" s="128"/>
      <c r="G978" s="128"/>
    </row>
    <row r="979" ht="15.75" customHeight="1">
      <c r="A979" s="128"/>
      <c r="B979" s="128"/>
      <c r="C979" s="128"/>
      <c r="D979" s="128"/>
      <c r="E979" s="128"/>
      <c r="F979" s="128"/>
      <c r="G979" s="128"/>
    </row>
    <row r="980" ht="15.75" customHeight="1">
      <c r="A980" s="128"/>
      <c r="B980" s="128"/>
      <c r="C980" s="128"/>
      <c r="D980" s="128"/>
      <c r="E980" s="128"/>
      <c r="F980" s="128"/>
      <c r="G980" s="128"/>
    </row>
    <row r="981" ht="15.75" customHeight="1">
      <c r="A981" s="128"/>
      <c r="B981" s="128"/>
      <c r="C981" s="128"/>
      <c r="D981" s="128"/>
      <c r="E981" s="128"/>
      <c r="F981" s="128"/>
      <c r="G981" s="128"/>
    </row>
    <row r="982" ht="15.75" customHeight="1">
      <c r="A982" s="128"/>
      <c r="B982" s="128"/>
      <c r="C982" s="128"/>
      <c r="D982" s="128"/>
      <c r="E982" s="128"/>
      <c r="F982" s="128"/>
      <c r="G982" s="128"/>
    </row>
    <row r="983" ht="15.75" customHeight="1">
      <c r="A983" s="128"/>
      <c r="B983" s="128"/>
      <c r="C983" s="128"/>
      <c r="D983" s="128"/>
      <c r="E983" s="128"/>
      <c r="F983" s="128"/>
      <c r="G983" s="128"/>
    </row>
    <row r="984" ht="15.75" customHeight="1">
      <c r="A984" s="128"/>
      <c r="B984" s="128"/>
      <c r="C984" s="128"/>
      <c r="D984" s="128"/>
      <c r="E984" s="128"/>
      <c r="F984" s="128"/>
      <c r="G984" s="128"/>
    </row>
    <row r="985" ht="15.75" customHeight="1">
      <c r="A985" s="128"/>
      <c r="B985" s="128"/>
      <c r="C985" s="128"/>
      <c r="D985" s="128"/>
      <c r="E985" s="128"/>
      <c r="F985" s="128"/>
      <c r="G985" s="128"/>
    </row>
    <row r="986" ht="15.75" customHeight="1">
      <c r="A986" s="128"/>
      <c r="B986" s="128"/>
      <c r="C986" s="128"/>
      <c r="D986" s="128"/>
      <c r="E986" s="128"/>
      <c r="F986" s="128"/>
      <c r="G986" s="128"/>
    </row>
    <row r="987" ht="15.75" customHeight="1">
      <c r="A987" s="128"/>
      <c r="B987" s="128"/>
      <c r="C987" s="128"/>
      <c r="D987" s="128"/>
      <c r="E987" s="128"/>
      <c r="F987" s="128"/>
      <c r="G987" s="128"/>
    </row>
    <row r="988" ht="15.75" customHeight="1">
      <c r="A988" s="128"/>
      <c r="B988" s="128"/>
      <c r="C988" s="128"/>
      <c r="D988" s="128"/>
      <c r="E988" s="128"/>
      <c r="F988" s="128"/>
      <c r="G988" s="128"/>
    </row>
    <row r="989" ht="15.75" customHeight="1">
      <c r="A989" s="128"/>
      <c r="B989" s="128"/>
      <c r="C989" s="128"/>
      <c r="D989" s="128"/>
      <c r="E989" s="128"/>
      <c r="F989" s="128"/>
      <c r="G989" s="128"/>
    </row>
    <row r="990" ht="15.75" customHeight="1">
      <c r="A990" s="128"/>
      <c r="B990" s="128"/>
      <c r="C990" s="128"/>
      <c r="D990" s="128"/>
      <c r="E990" s="128"/>
      <c r="F990" s="128"/>
      <c r="G990" s="128"/>
    </row>
    <row r="991" ht="15.75" customHeight="1">
      <c r="A991" s="128"/>
      <c r="B991" s="128"/>
      <c r="C991" s="128"/>
      <c r="D991" s="128"/>
      <c r="E991" s="128"/>
      <c r="F991" s="128"/>
      <c r="G991" s="128"/>
    </row>
    <row r="992" ht="15.75" customHeight="1">
      <c r="A992" s="128"/>
      <c r="B992" s="128"/>
      <c r="C992" s="128"/>
      <c r="D992" s="128"/>
      <c r="E992" s="128"/>
      <c r="F992" s="128"/>
      <c r="G992" s="128"/>
    </row>
    <row r="993" ht="15.75" customHeight="1">
      <c r="A993" s="128"/>
      <c r="B993" s="128"/>
      <c r="C993" s="128"/>
      <c r="D993" s="128"/>
      <c r="E993" s="128"/>
      <c r="F993" s="128"/>
      <c r="G993" s="128"/>
    </row>
    <row r="994" ht="15.75" customHeight="1">
      <c r="A994" s="128"/>
      <c r="B994" s="128"/>
      <c r="C994" s="128"/>
      <c r="D994" s="128"/>
      <c r="E994" s="128"/>
      <c r="F994" s="128"/>
      <c r="G994" s="128"/>
    </row>
    <row r="995" ht="15.75" customHeight="1">
      <c r="A995" s="128"/>
      <c r="B995" s="128"/>
      <c r="C995" s="128"/>
      <c r="D995" s="128"/>
      <c r="E995" s="128"/>
      <c r="F995" s="128"/>
      <c r="G995" s="128"/>
    </row>
    <row r="996" ht="15.75" customHeight="1">
      <c r="A996" s="128"/>
      <c r="B996" s="128"/>
      <c r="C996" s="128"/>
      <c r="D996" s="128"/>
      <c r="E996" s="128"/>
      <c r="F996" s="128"/>
      <c r="G996" s="128"/>
    </row>
    <row r="997" ht="15.75" customHeight="1">
      <c r="A997" s="128"/>
      <c r="B997" s="128"/>
      <c r="C997" s="128"/>
      <c r="D997" s="128"/>
      <c r="E997" s="128"/>
      <c r="F997" s="128"/>
      <c r="G997" s="128"/>
    </row>
    <row r="998" ht="15.75" customHeight="1">
      <c r="A998" s="128"/>
      <c r="B998" s="128"/>
      <c r="C998" s="128"/>
      <c r="D998" s="128"/>
      <c r="E998" s="128"/>
      <c r="F998" s="128"/>
      <c r="G998" s="128"/>
    </row>
    <row r="999" ht="15.75" customHeight="1">
      <c r="A999" s="128"/>
      <c r="B999" s="128"/>
      <c r="C999" s="128"/>
      <c r="D999" s="128"/>
      <c r="E999" s="128"/>
      <c r="F999" s="128"/>
      <c r="G999" s="128"/>
    </row>
    <row r="1000" ht="15.75" customHeight="1">
      <c r="A1000" s="128"/>
      <c r="B1000" s="128"/>
      <c r="C1000" s="128"/>
      <c r="D1000" s="128"/>
      <c r="E1000" s="128"/>
      <c r="F1000" s="128"/>
      <c r="G1000" s="128"/>
    </row>
  </sheetData>
  <mergeCells count="2">
    <mergeCell ref="A1:D1"/>
    <mergeCell ref="A17:D17"/>
  </mergeCells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29"/>
    <col customWidth="1" min="3" max="3" width="22.57"/>
    <col customWidth="1" min="4" max="4" width="15.14"/>
    <col customWidth="1" min="5" max="5" width="14.29"/>
    <col customWidth="1" min="6" max="6" width="23.71"/>
    <col customWidth="1" min="7" max="7" width="16.14"/>
    <col customWidth="1" min="8" max="8" width="13.43"/>
    <col customWidth="1" min="9" max="9" width="14.43"/>
    <col customWidth="1" min="10" max="10" width="13.29"/>
    <col customWidth="1" min="11" max="11" width="15.43"/>
    <col customWidth="1" min="12" max="12" width="5.29"/>
    <col customWidth="1" min="13" max="13" width="5.86"/>
    <col customWidth="1" min="14" max="14" width="11.71"/>
    <col customWidth="1" min="15" max="22" width="8.57"/>
    <col customWidth="1" min="23" max="23" width="29.86"/>
    <col customWidth="1" min="24" max="24" width="11.0"/>
    <col customWidth="1" min="25" max="25" width="8.57"/>
    <col customWidth="1" min="26" max="26" width="8.71"/>
  </cols>
  <sheetData>
    <row r="1">
      <c r="A1" s="141" t="s">
        <v>1048</v>
      </c>
      <c r="F1" s="142" t="s">
        <v>1049</v>
      </c>
      <c r="Q1" s="127"/>
      <c r="R1" s="127"/>
      <c r="S1" s="127"/>
      <c r="T1" s="127"/>
      <c r="U1" s="127"/>
      <c r="V1" s="127"/>
      <c r="W1" s="127"/>
      <c r="X1" s="127"/>
      <c r="Y1" s="127"/>
    </row>
    <row r="2">
      <c r="A2" s="127"/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</row>
    <row r="3">
      <c r="A3" s="143" t="s">
        <v>1050</v>
      </c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5"/>
      <c r="Q3" s="127"/>
      <c r="R3" s="127"/>
      <c r="S3" s="127"/>
      <c r="T3" s="127"/>
      <c r="U3" s="127"/>
      <c r="V3" s="127"/>
      <c r="W3" s="127"/>
      <c r="X3" s="127"/>
      <c r="Y3" s="127"/>
    </row>
    <row r="4" ht="43.5" customHeight="1">
      <c r="A4" s="146" t="s">
        <v>1051</v>
      </c>
      <c r="B4" s="147" t="s">
        <v>1052</v>
      </c>
      <c r="C4" s="147" t="s">
        <v>1053</v>
      </c>
      <c r="D4" s="147" t="s">
        <v>1054</v>
      </c>
      <c r="E4" s="147" t="s">
        <v>1055</v>
      </c>
      <c r="F4" s="147" t="s">
        <v>1056</v>
      </c>
      <c r="G4" s="147" t="s">
        <v>1057</v>
      </c>
      <c r="H4" s="147" t="s">
        <v>1058</v>
      </c>
      <c r="I4" s="147" t="s">
        <v>1059</v>
      </c>
      <c r="J4" s="147" t="s">
        <v>1060</v>
      </c>
      <c r="K4" s="147" t="s">
        <v>1061</v>
      </c>
      <c r="L4" s="147" t="s">
        <v>1062</v>
      </c>
      <c r="M4" s="147" t="s">
        <v>1063</v>
      </c>
      <c r="N4" s="147" t="s">
        <v>1064</v>
      </c>
      <c r="O4" s="147" t="s">
        <v>1065</v>
      </c>
      <c r="P4" s="148" t="s">
        <v>1066</v>
      </c>
      <c r="Q4" s="127"/>
      <c r="R4" s="127"/>
      <c r="S4" s="127"/>
      <c r="T4" s="127"/>
      <c r="U4" s="127"/>
      <c r="V4" s="127"/>
      <c r="W4" s="127"/>
      <c r="X4" s="127"/>
      <c r="Y4" s="127"/>
    </row>
    <row r="5">
      <c r="A5" s="148" t="s">
        <v>1067</v>
      </c>
      <c r="B5" s="149">
        <v>2.0</v>
      </c>
      <c r="C5" s="150">
        <v>20.0</v>
      </c>
      <c r="D5" s="148">
        <v>1.0</v>
      </c>
      <c r="E5" s="148">
        <v>2.7</v>
      </c>
      <c r="F5" s="148">
        <v>4.5</v>
      </c>
      <c r="G5" s="148">
        <v>6.5</v>
      </c>
      <c r="H5" s="148">
        <v>0.5</v>
      </c>
      <c r="I5" s="148">
        <v>2.0</v>
      </c>
      <c r="J5" s="148">
        <v>4.0</v>
      </c>
      <c r="K5" s="148">
        <v>5.0</v>
      </c>
      <c r="L5" s="148">
        <f t="shared" ref="L5:L17" si="1">SUM(B5:K5)</f>
        <v>48.2</v>
      </c>
      <c r="M5" s="148">
        <v>0.0</v>
      </c>
      <c r="N5" s="151">
        <f>L5+M5</f>
        <v>48.2</v>
      </c>
      <c r="O5" s="148"/>
      <c r="P5" s="152">
        <v>60.0</v>
      </c>
      <c r="Q5" s="127"/>
      <c r="R5" s="127"/>
      <c r="S5" s="127"/>
      <c r="T5" s="127"/>
      <c r="U5" s="127"/>
      <c r="V5" s="127"/>
      <c r="W5" s="127"/>
      <c r="X5" s="127"/>
      <c r="Y5" s="127"/>
    </row>
    <row r="6">
      <c r="A6" s="148">
        <v>7.0</v>
      </c>
      <c r="B6" s="149">
        <v>2.0</v>
      </c>
      <c r="C6" s="150">
        <v>60.0</v>
      </c>
      <c r="D6" s="148">
        <v>1.0</v>
      </c>
      <c r="E6" s="148">
        <v>2.7</v>
      </c>
      <c r="F6" s="148">
        <v>4.5</v>
      </c>
      <c r="G6" s="148">
        <v>6.5</v>
      </c>
      <c r="H6" s="148">
        <v>0.5</v>
      </c>
      <c r="I6" s="148">
        <v>2.0</v>
      </c>
      <c r="J6" s="148">
        <v>4.0</v>
      </c>
      <c r="K6" s="148">
        <v>5.0</v>
      </c>
      <c r="L6" s="148">
        <f t="shared" si="1"/>
        <v>88.2</v>
      </c>
      <c r="M6" s="148">
        <v>0.0</v>
      </c>
      <c r="N6" s="148">
        <f t="shared" ref="N6:N17" si="2">M6+L6</f>
        <v>88.2</v>
      </c>
      <c r="O6" s="148"/>
      <c r="P6" s="152">
        <v>100.0</v>
      </c>
      <c r="Q6" s="127"/>
      <c r="R6" s="127"/>
      <c r="S6" s="127"/>
      <c r="T6" s="153"/>
      <c r="U6" s="153"/>
      <c r="V6" s="153"/>
      <c r="W6" s="127"/>
      <c r="X6" s="153"/>
      <c r="Y6" s="141"/>
    </row>
    <row r="7">
      <c r="A7" s="148" t="s">
        <v>1068</v>
      </c>
      <c r="B7" s="149">
        <v>2.0</v>
      </c>
      <c r="C7" s="150">
        <v>15.0</v>
      </c>
      <c r="D7" s="148">
        <v>1.0</v>
      </c>
      <c r="E7" s="148">
        <v>2.7</v>
      </c>
      <c r="F7" s="148">
        <v>4.5</v>
      </c>
      <c r="G7" s="148">
        <v>6.5</v>
      </c>
      <c r="H7" s="148">
        <v>0.5</v>
      </c>
      <c r="I7" s="148">
        <v>2.0</v>
      </c>
      <c r="J7" s="148">
        <v>4.0</v>
      </c>
      <c r="K7" s="148">
        <v>5.0</v>
      </c>
      <c r="L7" s="148">
        <f t="shared" si="1"/>
        <v>43.2</v>
      </c>
      <c r="M7" s="148">
        <v>0.0</v>
      </c>
      <c r="N7" s="148">
        <f t="shared" si="2"/>
        <v>43.2</v>
      </c>
      <c r="O7" s="148"/>
      <c r="P7" s="152">
        <v>50.0</v>
      </c>
      <c r="Q7" s="127"/>
      <c r="R7" s="127"/>
      <c r="S7" s="127"/>
      <c r="T7" s="153"/>
      <c r="U7" s="153"/>
      <c r="V7" s="153"/>
      <c r="W7" s="127"/>
      <c r="X7" s="153"/>
      <c r="Y7" s="141"/>
    </row>
    <row r="8">
      <c r="A8" s="154">
        <v>15.0</v>
      </c>
      <c r="B8" s="149">
        <v>2.0</v>
      </c>
      <c r="C8" s="150">
        <v>55.0</v>
      </c>
      <c r="D8" s="148">
        <v>1.0</v>
      </c>
      <c r="E8" s="148">
        <v>2.7</v>
      </c>
      <c r="F8" s="148">
        <v>4.5</v>
      </c>
      <c r="G8" s="148">
        <v>6.5</v>
      </c>
      <c r="H8" s="148">
        <v>0.5</v>
      </c>
      <c r="I8" s="148">
        <v>2.0</v>
      </c>
      <c r="J8" s="148">
        <v>4.0</v>
      </c>
      <c r="K8" s="148">
        <v>5.0</v>
      </c>
      <c r="L8" s="148">
        <f t="shared" si="1"/>
        <v>83.2</v>
      </c>
      <c r="M8" s="148">
        <v>0.0</v>
      </c>
      <c r="N8" s="148">
        <f t="shared" si="2"/>
        <v>83.2</v>
      </c>
      <c r="O8" s="148"/>
      <c r="P8" s="152">
        <v>90.0</v>
      </c>
      <c r="Q8" s="127"/>
      <c r="R8" s="127"/>
      <c r="S8" s="127"/>
      <c r="T8" s="153"/>
      <c r="U8" s="153"/>
      <c r="V8" s="153"/>
      <c r="W8" s="127"/>
      <c r="X8" s="153"/>
      <c r="Y8" s="141"/>
    </row>
    <row r="9">
      <c r="A9" s="148" t="s">
        <v>1069</v>
      </c>
      <c r="B9" s="149">
        <v>2.0</v>
      </c>
      <c r="C9" s="150">
        <v>110.0</v>
      </c>
      <c r="D9" s="148">
        <v>1.0</v>
      </c>
      <c r="E9" s="148">
        <v>2.7</v>
      </c>
      <c r="F9" s="148">
        <v>4.5</v>
      </c>
      <c r="G9" s="148">
        <v>6.5</v>
      </c>
      <c r="H9" s="148">
        <v>0.5</v>
      </c>
      <c r="I9" s="148">
        <v>2.0</v>
      </c>
      <c r="J9" s="148">
        <v>4.0</v>
      </c>
      <c r="K9" s="148">
        <v>5.0</v>
      </c>
      <c r="L9" s="148">
        <f t="shared" si="1"/>
        <v>138.2</v>
      </c>
      <c r="M9" s="148">
        <v>0.0</v>
      </c>
      <c r="N9" s="148">
        <f t="shared" si="2"/>
        <v>138.2</v>
      </c>
      <c r="O9" s="148"/>
      <c r="P9" s="152">
        <v>150.0</v>
      </c>
      <c r="Q9" s="127"/>
      <c r="R9" s="127"/>
      <c r="S9" s="127"/>
      <c r="T9" s="153"/>
      <c r="U9" s="153"/>
      <c r="V9" s="153"/>
      <c r="W9" s="127"/>
      <c r="X9" s="153"/>
      <c r="Y9" s="141"/>
    </row>
    <row r="10">
      <c r="A10" s="148">
        <v>35.0</v>
      </c>
      <c r="B10" s="149">
        <v>2.0</v>
      </c>
      <c r="C10" s="150">
        <v>80.0</v>
      </c>
      <c r="D10" s="148">
        <v>1.0</v>
      </c>
      <c r="E10" s="148">
        <v>2.7</v>
      </c>
      <c r="F10" s="148">
        <v>4.5</v>
      </c>
      <c r="G10" s="148">
        <v>6.5</v>
      </c>
      <c r="H10" s="148">
        <v>0.5</v>
      </c>
      <c r="I10" s="148">
        <v>2.0</v>
      </c>
      <c r="J10" s="148">
        <v>4.0</v>
      </c>
      <c r="K10" s="148">
        <v>5.0</v>
      </c>
      <c r="L10" s="148">
        <f t="shared" si="1"/>
        <v>108.2</v>
      </c>
      <c r="M10" s="148">
        <v>0.0</v>
      </c>
      <c r="N10" s="148">
        <f t="shared" si="2"/>
        <v>108.2</v>
      </c>
      <c r="O10" s="148"/>
      <c r="P10" s="152">
        <v>120.0</v>
      </c>
      <c r="Q10" s="127"/>
      <c r="R10" s="127"/>
      <c r="S10" s="127"/>
      <c r="T10" s="153"/>
      <c r="U10" s="153"/>
      <c r="V10" s="153"/>
      <c r="W10" s="127"/>
      <c r="X10" s="153"/>
      <c r="Y10" s="141"/>
    </row>
    <row r="11">
      <c r="A11" s="148" t="s">
        <v>1070</v>
      </c>
      <c r="B11" s="149">
        <v>2.0</v>
      </c>
      <c r="C11" s="150">
        <v>80.0</v>
      </c>
      <c r="D11" s="148">
        <v>1.0</v>
      </c>
      <c r="E11" s="148">
        <v>2.7</v>
      </c>
      <c r="F11" s="148">
        <v>4.5</v>
      </c>
      <c r="G11" s="148">
        <v>6.5</v>
      </c>
      <c r="H11" s="148">
        <v>0.5</v>
      </c>
      <c r="I11" s="148">
        <v>2.0</v>
      </c>
      <c r="J11" s="148">
        <v>4.0</v>
      </c>
      <c r="K11" s="148">
        <v>5.0</v>
      </c>
      <c r="L11" s="148">
        <f t="shared" si="1"/>
        <v>108.2</v>
      </c>
      <c r="M11" s="148">
        <v>0.0</v>
      </c>
      <c r="N11" s="148">
        <f t="shared" si="2"/>
        <v>108.2</v>
      </c>
      <c r="O11" s="148"/>
      <c r="P11" s="152">
        <v>120.0</v>
      </c>
      <c r="Q11" s="127"/>
      <c r="R11" s="127"/>
      <c r="S11" s="127"/>
      <c r="T11" s="153"/>
      <c r="U11" s="153"/>
      <c r="V11" s="153"/>
      <c r="W11" s="127"/>
      <c r="X11" s="153"/>
      <c r="Y11" s="141"/>
    </row>
    <row r="12">
      <c r="A12" s="155" t="s">
        <v>1071</v>
      </c>
      <c r="B12" s="149">
        <v>2.0</v>
      </c>
      <c r="C12" s="150">
        <v>20.0</v>
      </c>
      <c r="D12" s="148">
        <v>1.0</v>
      </c>
      <c r="E12" s="148">
        <v>2.7</v>
      </c>
      <c r="F12" s="148">
        <v>4.5</v>
      </c>
      <c r="G12" s="148">
        <v>6.5</v>
      </c>
      <c r="H12" s="148">
        <v>0.5</v>
      </c>
      <c r="I12" s="148">
        <v>2.0</v>
      </c>
      <c r="J12" s="148">
        <v>4.0</v>
      </c>
      <c r="K12" s="148">
        <v>5.0</v>
      </c>
      <c r="L12" s="148">
        <f t="shared" si="1"/>
        <v>48.2</v>
      </c>
      <c r="M12" s="148">
        <v>0.0</v>
      </c>
      <c r="N12" s="148">
        <f t="shared" si="2"/>
        <v>48.2</v>
      </c>
      <c r="O12" s="148"/>
      <c r="P12" s="152">
        <v>60.0</v>
      </c>
      <c r="Q12" s="127"/>
      <c r="R12" s="127"/>
      <c r="S12" s="127"/>
      <c r="T12" s="127"/>
      <c r="U12" s="127"/>
      <c r="V12" s="128"/>
      <c r="W12" s="128"/>
      <c r="X12" s="128"/>
      <c r="Y12" s="156"/>
    </row>
    <row r="13">
      <c r="A13" s="157" t="s">
        <v>1072</v>
      </c>
      <c r="B13" s="149">
        <v>2.0</v>
      </c>
      <c r="C13" s="150">
        <v>70.0</v>
      </c>
      <c r="D13" s="148">
        <v>1.0</v>
      </c>
      <c r="E13" s="148">
        <v>2.7</v>
      </c>
      <c r="F13" s="148">
        <v>4.5</v>
      </c>
      <c r="G13" s="148">
        <v>6.5</v>
      </c>
      <c r="H13" s="148">
        <v>0.5</v>
      </c>
      <c r="I13" s="148">
        <v>2.0</v>
      </c>
      <c r="J13" s="148">
        <v>4.0</v>
      </c>
      <c r="K13" s="148">
        <v>5.0</v>
      </c>
      <c r="L13" s="148">
        <f t="shared" si="1"/>
        <v>98.2</v>
      </c>
      <c r="M13" s="148">
        <v>0.0</v>
      </c>
      <c r="N13" s="148">
        <f t="shared" si="2"/>
        <v>98.2</v>
      </c>
      <c r="O13" s="148"/>
      <c r="P13" s="152">
        <v>110.0</v>
      </c>
      <c r="Q13" s="127"/>
      <c r="R13" s="127"/>
      <c r="S13" s="127"/>
      <c r="T13" s="127"/>
      <c r="U13" s="127"/>
      <c r="V13" s="128"/>
      <c r="W13" s="128"/>
      <c r="X13" s="128"/>
      <c r="Y13" s="156"/>
    </row>
    <row r="14">
      <c r="A14" s="157" t="s">
        <v>1073</v>
      </c>
      <c r="B14" s="149">
        <v>2.0</v>
      </c>
      <c r="C14" s="150">
        <v>20.0</v>
      </c>
      <c r="D14" s="148">
        <v>1.0</v>
      </c>
      <c r="E14" s="148">
        <v>2.7</v>
      </c>
      <c r="F14" s="148">
        <v>4.5</v>
      </c>
      <c r="G14" s="148">
        <v>6.5</v>
      </c>
      <c r="H14" s="148">
        <v>0.5</v>
      </c>
      <c r="I14" s="148">
        <v>2.0</v>
      </c>
      <c r="J14" s="148">
        <v>4.0</v>
      </c>
      <c r="K14" s="148">
        <v>5.0</v>
      </c>
      <c r="L14" s="148">
        <f t="shared" si="1"/>
        <v>48.2</v>
      </c>
      <c r="M14" s="148">
        <v>0.0</v>
      </c>
      <c r="N14" s="148">
        <f t="shared" si="2"/>
        <v>48.2</v>
      </c>
      <c r="O14" s="148"/>
      <c r="P14" s="152">
        <v>60.0</v>
      </c>
      <c r="Q14" s="127"/>
      <c r="R14" s="127"/>
      <c r="S14" s="127"/>
      <c r="T14" s="127"/>
      <c r="U14" s="127"/>
      <c r="V14" s="128"/>
      <c r="W14" s="128"/>
      <c r="X14" s="128"/>
      <c r="Y14" s="156"/>
    </row>
    <row r="15">
      <c r="A15" s="157" t="s">
        <v>1074</v>
      </c>
      <c r="B15" s="149">
        <v>2.0</v>
      </c>
      <c r="C15" s="150">
        <v>105.0</v>
      </c>
      <c r="D15" s="148">
        <v>1.0</v>
      </c>
      <c r="E15" s="148">
        <v>2.7</v>
      </c>
      <c r="F15" s="148">
        <v>4.5</v>
      </c>
      <c r="G15" s="148">
        <v>6.5</v>
      </c>
      <c r="H15" s="148">
        <v>0.5</v>
      </c>
      <c r="I15" s="148">
        <v>2.0</v>
      </c>
      <c r="J15" s="148">
        <v>4.0</v>
      </c>
      <c r="K15" s="148">
        <v>5.0</v>
      </c>
      <c r="L15" s="148">
        <f t="shared" si="1"/>
        <v>133.2</v>
      </c>
      <c r="M15" s="148">
        <v>0.0</v>
      </c>
      <c r="N15" s="148">
        <f t="shared" si="2"/>
        <v>133.2</v>
      </c>
      <c r="O15" s="148"/>
      <c r="P15" s="152">
        <v>150.0</v>
      </c>
      <c r="Q15" s="127"/>
      <c r="R15" s="127"/>
      <c r="S15" s="127"/>
      <c r="T15" s="127"/>
      <c r="U15" s="127"/>
      <c r="V15" s="128"/>
      <c r="W15" s="128"/>
      <c r="X15" s="128"/>
      <c r="Y15" s="156"/>
    </row>
    <row r="16">
      <c r="A16" s="158" t="s">
        <v>1075</v>
      </c>
      <c r="B16" s="159">
        <v>2.0</v>
      </c>
      <c r="C16" s="160">
        <v>70.0</v>
      </c>
      <c r="D16" s="154">
        <v>1.0</v>
      </c>
      <c r="E16" s="154">
        <v>2.7</v>
      </c>
      <c r="F16" s="154">
        <v>4.5</v>
      </c>
      <c r="G16" s="154">
        <v>6.5</v>
      </c>
      <c r="H16" s="154">
        <v>0.5</v>
      </c>
      <c r="I16" s="154">
        <v>2.0</v>
      </c>
      <c r="J16" s="154">
        <v>4.0</v>
      </c>
      <c r="K16" s="154">
        <v>5.0</v>
      </c>
      <c r="L16" s="154">
        <f t="shared" si="1"/>
        <v>98.2</v>
      </c>
      <c r="M16" s="154">
        <v>0.0</v>
      </c>
      <c r="N16" s="154">
        <f t="shared" si="2"/>
        <v>98.2</v>
      </c>
      <c r="O16" s="154"/>
      <c r="P16" s="161">
        <v>110.0</v>
      </c>
      <c r="Q16" s="127"/>
      <c r="R16" s="127"/>
      <c r="S16" s="127"/>
      <c r="T16" s="127"/>
      <c r="U16" s="127"/>
      <c r="V16" s="128"/>
      <c r="W16" s="128"/>
      <c r="X16" s="128"/>
      <c r="Y16" s="156"/>
    </row>
    <row r="17">
      <c r="A17" s="155" t="s">
        <v>1076</v>
      </c>
      <c r="B17" s="148">
        <v>2.0</v>
      </c>
      <c r="C17" s="150">
        <v>90.0</v>
      </c>
      <c r="D17" s="148">
        <v>1.0</v>
      </c>
      <c r="E17" s="148">
        <v>2.7</v>
      </c>
      <c r="F17" s="148">
        <v>4.5</v>
      </c>
      <c r="G17" s="148">
        <v>6.5</v>
      </c>
      <c r="H17" s="148">
        <v>0.5</v>
      </c>
      <c r="I17" s="148">
        <v>2.0</v>
      </c>
      <c r="J17" s="148">
        <v>4.0</v>
      </c>
      <c r="K17" s="148">
        <v>5.0</v>
      </c>
      <c r="L17" s="148">
        <f t="shared" si="1"/>
        <v>118.2</v>
      </c>
      <c r="M17" s="148">
        <v>0.0</v>
      </c>
      <c r="N17" s="148">
        <f t="shared" si="2"/>
        <v>118.2</v>
      </c>
      <c r="O17" s="148"/>
      <c r="P17" s="152">
        <v>130.0</v>
      </c>
      <c r="Q17" s="127"/>
      <c r="R17" s="127"/>
      <c r="S17" s="127"/>
      <c r="T17" s="127"/>
      <c r="U17" s="127"/>
      <c r="V17" s="128"/>
      <c r="W17" s="128"/>
      <c r="X17" s="128"/>
      <c r="Y17" s="156"/>
    </row>
    <row r="18">
      <c r="A18" s="155" t="s">
        <v>1077</v>
      </c>
      <c r="B18" s="148">
        <v>2.0</v>
      </c>
      <c r="C18" s="150">
        <v>25.0</v>
      </c>
      <c r="D18" s="148">
        <v>1.0</v>
      </c>
      <c r="E18" s="148">
        <v>2.7</v>
      </c>
      <c r="F18" s="148">
        <v>4.5</v>
      </c>
      <c r="G18" s="148">
        <v>6.5</v>
      </c>
      <c r="H18" s="148">
        <v>0.5</v>
      </c>
      <c r="I18" s="148">
        <v>2.0</v>
      </c>
      <c r="J18" s="148">
        <v>4.0</v>
      </c>
      <c r="K18" s="148">
        <v>5.0</v>
      </c>
      <c r="L18" s="148">
        <v>28.2</v>
      </c>
      <c r="M18" s="148">
        <v>0.0</v>
      </c>
      <c r="N18" s="148">
        <v>28.2</v>
      </c>
      <c r="O18" s="148"/>
      <c r="P18" s="152">
        <v>40.0</v>
      </c>
      <c r="Q18" s="127"/>
      <c r="R18" s="127"/>
      <c r="S18" s="127"/>
      <c r="T18" s="127"/>
      <c r="U18" s="127"/>
      <c r="V18" s="128"/>
      <c r="W18" s="128"/>
      <c r="X18" s="128"/>
      <c r="Y18" s="156"/>
    </row>
    <row r="19">
      <c r="A19" s="127"/>
      <c r="E19" s="127"/>
    </row>
    <row r="20">
      <c r="A20" s="127"/>
      <c r="E20" s="127"/>
    </row>
    <row r="21" ht="15.75" customHeight="1">
      <c r="A21" s="127"/>
      <c r="E21" s="127"/>
    </row>
    <row r="22" ht="15.75" customHeight="1">
      <c r="A22" s="127"/>
      <c r="E22" s="127"/>
    </row>
    <row r="23" ht="15.75" customHeight="1">
      <c r="A23" s="127"/>
      <c r="E23" s="127"/>
    </row>
    <row r="24" ht="15.75" customHeight="1">
      <c r="A24" s="127"/>
      <c r="E24" s="127"/>
    </row>
    <row r="25" ht="15.75" customHeight="1">
      <c r="A25" s="127"/>
      <c r="E25" s="127"/>
    </row>
    <row r="26" ht="15.75" customHeight="1">
      <c r="A26" s="127"/>
      <c r="E26" s="127"/>
    </row>
    <row r="27" ht="15.75" customHeight="1">
      <c r="A27" s="127"/>
      <c r="E27" s="127"/>
    </row>
    <row r="28" ht="15.75" customHeight="1">
      <c r="A28" s="127"/>
      <c r="E28" s="127"/>
    </row>
    <row r="29" ht="15.75" customHeight="1">
      <c r="A29" s="127"/>
      <c r="E29" s="127"/>
    </row>
    <row r="30" ht="15.75" customHeight="1">
      <c r="A30" s="127"/>
      <c r="E30" s="127"/>
    </row>
    <row r="31" ht="15.75" customHeight="1">
      <c r="A31" s="127"/>
      <c r="E31" s="127"/>
    </row>
    <row r="32" ht="15.75" customHeight="1">
      <c r="A32" s="127"/>
      <c r="E32" s="127"/>
    </row>
    <row r="33" ht="15.75" customHeight="1">
      <c r="A33" s="127"/>
      <c r="E33" s="127"/>
    </row>
    <row r="34" ht="15.75" customHeight="1">
      <c r="A34" s="127"/>
      <c r="E34" s="127"/>
    </row>
    <row r="35" ht="15.75" customHeight="1">
      <c r="A35" s="127"/>
      <c r="E35" s="127"/>
    </row>
    <row r="36" ht="15.75" customHeight="1">
      <c r="A36" s="127"/>
      <c r="E36" s="127"/>
    </row>
    <row r="37" ht="15.75" customHeight="1">
      <c r="A37" s="127"/>
      <c r="E37" s="127"/>
    </row>
    <row r="38" ht="15.75" customHeight="1">
      <c r="A38" s="127"/>
      <c r="E38" s="127"/>
    </row>
    <row r="39" ht="15.75" customHeight="1">
      <c r="A39" s="127"/>
      <c r="E39" s="127"/>
    </row>
    <row r="40" ht="15.75" customHeight="1">
      <c r="A40" s="127"/>
      <c r="E40" s="127"/>
    </row>
    <row r="41" ht="15.75" customHeight="1">
      <c r="A41" s="127"/>
      <c r="E41" s="127"/>
    </row>
    <row r="42" ht="15.75" customHeight="1">
      <c r="A42" s="127"/>
      <c r="E42" s="127"/>
    </row>
    <row r="43" ht="15.75" customHeight="1">
      <c r="A43" s="127"/>
      <c r="E43" s="127"/>
    </row>
    <row r="44" ht="15.75" customHeight="1">
      <c r="A44" s="127"/>
      <c r="E44" s="127"/>
    </row>
    <row r="45" ht="15.75" customHeight="1">
      <c r="A45" s="127"/>
      <c r="E45" s="127"/>
    </row>
    <row r="46" ht="15.75" customHeight="1">
      <c r="A46" s="127"/>
      <c r="E46" s="127"/>
    </row>
    <row r="47" ht="15.75" customHeight="1">
      <c r="A47" s="127"/>
      <c r="E47" s="127"/>
    </row>
    <row r="48" ht="15.75" customHeight="1">
      <c r="A48" s="127"/>
      <c r="E48" s="127"/>
    </row>
    <row r="49" ht="15.75" customHeight="1">
      <c r="A49" s="127"/>
      <c r="E49" s="127"/>
    </row>
    <row r="50" ht="15.75" customHeight="1">
      <c r="A50" s="127"/>
      <c r="E50" s="127"/>
    </row>
    <row r="51" ht="15.75" customHeight="1">
      <c r="A51" s="127"/>
      <c r="E51" s="127"/>
    </row>
    <row r="52" ht="15.75" customHeight="1">
      <c r="A52" s="127"/>
      <c r="E52" s="127"/>
    </row>
    <row r="53" ht="15.75" customHeight="1">
      <c r="A53" s="127"/>
      <c r="E53" s="127"/>
    </row>
    <row r="54" ht="15.75" customHeight="1">
      <c r="A54" s="127"/>
      <c r="E54" s="127"/>
    </row>
    <row r="55" ht="15.75" customHeight="1">
      <c r="A55" s="127"/>
      <c r="E55" s="127"/>
    </row>
    <row r="56" ht="15.75" customHeight="1">
      <c r="A56" s="127"/>
      <c r="E56" s="127"/>
    </row>
    <row r="57" ht="15.75" customHeight="1">
      <c r="A57" s="127"/>
      <c r="E57" s="127"/>
    </row>
    <row r="58" ht="15.75" customHeight="1">
      <c r="A58" s="127"/>
      <c r="E58" s="127"/>
    </row>
    <row r="59" ht="15.75" customHeight="1">
      <c r="A59" s="127"/>
      <c r="E59" s="127"/>
    </row>
    <row r="60" ht="15.75" customHeight="1">
      <c r="A60" s="127"/>
      <c r="E60" s="127"/>
    </row>
    <row r="61" ht="15.75" customHeight="1">
      <c r="A61" s="127"/>
      <c r="E61" s="127"/>
    </row>
    <row r="62" ht="15.75" customHeight="1">
      <c r="A62" s="127"/>
      <c r="E62" s="127"/>
    </row>
    <row r="63" ht="15.75" customHeight="1">
      <c r="A63" s="127"/>
      <c r="E63" s="127"/>
    </row>
    <row r="64" ht="15.75" customHeight="1">
      <c r="A64" s="127"/>
      <c r="E64" s="127"/>
    </row>
    <row r="65" ht="15.75" customHeight="1">
      <c r="A65" s="127"/>
      <c r="E65" s="127"/>
    </row>
    <row r="66" ht="15.75" customHeight="1">
      <c r="A66" s="127"/>
      <c r="E66" s="127"/>
    </row>
    <row r="67" ht="15.75" customHeight="1">
      <c r="A67" s="127"/>
      <c r="E67" s="127"/>
    </row>
    <row r="68" ht="15.75" customHeight="1">
      <c r="A68" s="127"/>
      <c r="E68" s="127"/>
    </row>
    <row r="69" ht="15.75" customHeight="1">
      <c r="A69" s="127"/>
      <c r="E69" s="127"/>
    </row>
    <row r="70" ht="15.75" customHeight="1">
      <c r="A70" s="127"/>
      <c r="E70" s="127"/>
    </row>
    <row r="71" ht="15.75" customHeight="1">
      <c r="A71" s="127"/>
      <c r="E71" s="127"/>
    </row>
    <row r="72" ht="15.75" customHeight="1">
      <c r="A72" s="127"/>
      <c r="E72" s="127"/>
    </row>
    <row r="73" ht="15.75" customHeight="1">
      <c r="A73" s="127"/>
      <c r="E73" s="127"/>
    </row>
    <row r="74" ht="15.75" customHeight="1">
      <c r="A74" s="127"/>
      <c r="E74" s="127"/>
    </row>
    <row r="75" ht="15.75" customHeight="1">
      <c r="A75" s="127"/>
      <c r="E75" s="127"/>
    </row>
    <row r="76" ht="15.75" customHeight="1">
      <c r="A76" s="127"/>
      <c r="E76" s="127"/>
    </row>
    <row r="77" ht="15.75" customHeight="1">
      <c r="A77" s="127"/>
      <c r="E77" s="127"/>
    </row>
    <row r="78" ht="15.75" customHeight="1">
      <c r="A78" s="127"/>
      <c r="E78" s="127"/>
    </row>
    <row r="79" ht="15.75" customHeight="1">
      <c r="A79" s="127"/>
      <c r="E79" s="127"/>
    </row>
    <row r="80" ht="15.75" customHeight="1">
      <c r="A80" s="127"/>
      <c r="E80" s="127"/>
    </row>
    <row r="81" ht="15.75" customHeight="1">
      <c r="A81" s="127"/>
      <c r="E81" s="127"/>
    </row>
    <row r="82" ht="15.75" customHeight="1">
      <c r="A82" s="127"/>
      <c r="E82" s="127"/>
    </row>
    <row r="83" ht="15.75" customHeight="1">
      <c r="A83" s="127"/>
      <c r="E83" s="127"/>
    </row>
    <row r="84" ht="15.75" customHeight="1">
      <c r="A84" s="127"/>
      <c r="E84" s="127"/>
    </row>
    <row r="85" ht="15.75" customHeight="1">
      <c r="A85" s="127"/>
      <c r="E85" s="127"/>
    </row>
    <row r="86" ht="15.75" customHeight="1">
      <c r="A86" s="127"/>
      <c r="E86" s="127"/>
    </row>
    <row r="87" ht="15.75" customHeight="1">
      <c r="A87" s="127"/>
      <c r="E87" s="127"/>
    </row>
    <row r="88" ht="15.75" customHeight="1">
      <c r="A88" s="127"/>
      <c r="E88" s="127"/>
    </row>
    <row r="89" ht="15.75" customHeight="1">
      <c r="A89" s="127"/>
      <c r="E89" s="127"/>
    </row>
    <row r="90" ht="15.75" customHeight="1">
      <c r="A90" s="127"/>
      <c r="E90" s="127"/>
    </row>
    <row r="91" ht="15.75" customHeight="1">
      <c r="A91" s="127"/>
      <c r="E91" s="127"/>
    </row>
    <row r="92" ht="15.75" customHeight="1">
      <c r="A92" s="127"/>
      <c r="E92" s="127"/>
    </row>
    <row r="93" ht="15.75" customHeight="1">
      <c r="A93" s="127"/>
      <c r="E93" s="127"/>
    </row>
    <row r="94" ht="15.75" customHeight="1">
      <c r="A94" s="127"/>
      <c r="E94" s="127"/>
    </row>
    <row r="95" ht="15.75" customHeight="1">
      <c r="A95" s="127"/>
      <c r="E95" s="127"/>
    </row>
    <row r="96" ht="15.75" customHeight="1">
      <c r="A96" s="127"/>
      <c r="E96" s="127"/>
    </row>
    <row r="97" ht="15.75" customHeight="1">
      <c r="A97" s="127"/>
      <c r="E97" s="127"/>
    </row>
    <row r="98" ht="15.75" customHeight="1">
      <c r="A98" s="127"/>
      <c r="E98" s="127"/>
    </row>
    <row r="99" ht="15.75" customHeight="1">
      <c r="A99" s="127"/>
      <c r="E99" s="127"/>
    </row>
    <row r="100" ht="15.75" customHeight="1">
      <c r="A100" s="127"/>
      <c r="E100" s="127"/>
    </row>
    <row r="101" ht="15.75" customHeight="1">
      <c r="A101" s="127"/>
      <c r="E101" s="127"/>
    </row>
    <row r="102" ht="15.75" customHeight="1">
      <c r="A102" s="127"/>
      <c r="E102" s="127"/>
    </row>
    <row r="103" ht="15.75" customHeight="1">
      <c r="A103" s="127"/>
      <c r="E103" s="127"/>
    </row>
    <row r="104" ht="15.75" customHeight="1">
      <c r="A104" s="127"/>
      <c r="E104" s="127"/>
    </row>
    <row r="105" ht="15.75" customHeight="1">
      <c r="A105" s="127"/>
      <c r="E105" s="127"/>
    </row>
    <row r="106" ht="15.75" customHeight="1">
      <c r="A106" s="127"/>
      <c r="E106" s="127"/>
    </row>
    <row r="107" ht="15.75" customHeight="1">
      <c r="A107" s="127"/>
      <c r="E107" s="127"/>
    </row>
    <row r="108" ht="15.75" customHeight="1">
      <c r="A108" s="127"/>
      <c r="E108" s="127"/>
    </row>
    <row r="109" ht="15.75" customHeight="1">
      <c r="A109" s="127"/>
      <c r="E109" s="127"/>
    </row>
    <row r="110" ht="15.75" customHeight="1">
      <c r="A110" s="127"/>
      <c r="E110" s="127"/>
    </row>
    <row r="111" ht="15.75" customHeight="1">
      <c r="A111" s="127"/>
      <c r="E111" s="127"/>
    </row>
    <row r="112" ht="15.75" customHeight="1">
      <c r="A112" s="127"/>
      <c r="E112" s="127"/>
    </row>
    <row r="113" ht="15.75" customHeight="1">
      <c r="A113" s="127"/>
      <c r="E113" s="127"/>
    </row>
    <row r="114" ht="15.75" customHeight="1">
      <c r="A114" s="127"/>
      <c r="E114" s="127"/>
    </row>
    <row r="115" ht="15.75" customHeight="1">
      <c r="A115" s="127"/>
      <c r="E115" s="127"/>
    </row>
    <row r="116" ht="15.75" customHeight="1">
      <c r="A116" s="127"/>
      <c r="E116" s="127"/>
    </row>
    <row r="117" ht="15.75" customHeight="1">
      <c r="A117" s="127"/>
      <c r="E117" s="127"/>
    </row>
    <row r="118" ht="15.75" customHeight="1">
      <c r="A118" s="127"/>
      <c r="E118" s="127"/>
    </row>
    <row r="119" ht="15.75" customHeight="1">
      <c r="A119" s="127"/>
      <c r="E119" s="127"/>
    </row>
    <row r="120" ht="15.75" customHeight="1">
      <c r="A120" s="127"/>
      <c r="E120" s="127"/>
    </row>
    <row r="121" ht="15.75" customHeight="1">
      <c r="A121" s="127"/>
      <c r="E121" s="127"/>
    </row>
    <row r="122" ht="15.75" customHeight="1">
      <c r="A122" s="127"/>
      <c r="E122" s="127"/>
    </row>
    <row r="123" ht="15.75" customHeight="1">
      <c r="A123" s="127"/>
      <c r="E123" s="127"/>
    </row>
    <row r="124" ht="15.75" customHeight="1">
      <c r="A124" s="127"/>
      <c r="E124" s="127"/>
    </row>
    <row r="125" ht="15.75" customHeight="1">
      <c r="A125" s="127"/>
      <c r="E125" s="127"/>
    </row>
    <row r="126" ht="15.75" customHeight="1">
      <c r="A126" s="127"/>
      <c r="E126" s="127"/>
    </row>
    <row r="127" ht="15.75" customHeight="1">
      <c r="A127" s="127"/>
      <c r="E127" s="127"/>
    </row>
    <row r="128" ht="15.75" customHeight="1">
      <c r="A128" s="127"/>
      <c r="E128" s="127"/>
    </row>
    <row r="129" ht="15.75" customHeight="1">
      <c r="A129" s="127"/>
      <c r="E129" s="127"/>
    </row>
    <row r="130" ht="15.75" customHeight="1">
      <c r="A130" s="127"/>
      <c r="E130" s="127"/>
    </row>
    <row r="131" ht="15.75" customHeight="1">
      <c r="A131" s="127"/>
      <c r="E131" s="127"/>
    </row>
    <row r="132" ht="15.75" customHeight="1">
      <c r="A132" s="127"/>
      <c r="E132" s="127"/>
    </row>
    <row r="133" ht="15.75" customHeight="1">
      <c r="A133" s="127"/>
      <c r="E133" s="127"/>
    </row>
    <row r="134" ht="15.75" customHeight="1">
      <c r="A134" s="127"/>
      <c r="E134" s="127"/>
    </row>
    <row r="135" ht="15.75" customHeight="1">
      <c r="A135" s="127"/>
      <c r="E135" s="127"/>
    </row>
    <row r="136" ht="15.75" customHeight="1">
      <c r="A136" s="127"/>
      <c r="E136" s="127"/>
    </row>
    <row r="137" ht="15.75" customHeight="1">
      <c r="A137" s="127"/>
      <c r="E137" s="127"/>
    </row>
    <row r="138" ht="15.75" customHeight="1">
      <c r="A138" s="127"/>
      <c r="E138" s="127"/>
    </row>
    <row r="139" ht="15.75" customHeight="1">
      <c r="A139" s="127"/>
      <c r="E139" s="127"/>
    </row>
    <row r="140" ht="15.75" customHeight="1">
      <c r="A140" s="127"/>
      <c r="E140" s="127"/>
    </row>
    <row r="141" ht="15.75" customHeight="1">
      <c r="A141" s="127"/>
      <c r="E141" s="127"/>
    </row>
    <row r="142" ht="15.75" customHeight="1">
      <c r="A142" s="127"/>
      <c r="E142" s="127"/>
    </row>
    <row r="143" ht="15.75" customHeight="1">
      <c r="A143" s="127"/>
      <c r="E143" s="127"/>
    </row>
    <row r="144" ht="15.75" customHeight="1">
      <c r="A144" s="127"/>
      <c r="E144" s="127"/>
    </row>
    <row r="145" ht="15.75" customHeight="1">
      <c r="A145" s="127"/>
      <c r="E145" s="127"/>
    </row>
    <row r="146" ht="15.75" customHeight="1">
      <c r="A146" s="127"/>
      <c r="E146" s="127"/>
    </row>
    <row r="147" ht="15.75" customHeight="1">
      <c r="A147" s="127"/>
      <c r="E147" s="127"/>
    </row>
    <row r="148" ht="15.75" customHeight="1">
      <c r="A148" s="127"/>
      <c r="E148" s="127"/>
    </row>
    <row r="149" ht="15.75" customHeight="1">
      <c r="A149" s="127"/>
      <c r="E149" s="127"/>
    </row>
    <row r="150" ht="15.75" customHeight="1">
      <c r="A150" s="127"/>
      <c r="E150" s="127"/>
    </row>
    <row r="151" ht="15.75" customHeight="1">
      <c r="A151" s="127"/>
      <c r="E151" s="127"/>
    </row>
    <row r="152" ht="15.75" customHeight="1">
      <c r="A152" s="127"/>
      <c r="E152" s="127"/>
    </row>
    <row r="153" ht="15.75" customHeight="1">
      <c r="A153" s="127"/>
      <c r="E153" s="127"/>
    </row>
    <row r="154" ht="15.75" customHeight="1">
      <c r="A154" s="127"/>
      <c r="E154" s="127"/>
    </row>
    <row r="155" ht="15.75" customHeight="1">
      <c r="A155" s="127"/>
      <c r="E155" s="127"/>
    </row>
    <row r="156" ht="15.75" customHeight="1">
      <c r="A156" s="127"/>
      <c r="E156" s="127"/>
    </row>
    <row r="157" ht="15.75" customHeight="1">
      <c r="A157" s="127"/>
      <c r="E157" s="127"/>
    </row>
    <row r="158" ht="15.75" customHeight="1">
      <c r="A158" s="127"/>
      <c r="E158" s="127"/>
    </row>
    <row r="159" ht="15.75" customHeight="1">
      <c r="A159" s="127"/>
      <c r="E159" s="127"/>
    </row>
    <row r="160" ht="15.75" customHeight="1">
      <c r="A160" s="127"/>
      <c r="E160" s="127"/>
    </row>
    <row r="161" ht="15.75" customHeight="1">
      <c r="A161" s="127"/>
      <c r="E161" s="127"/>
    </row>
    <row r="162" ht="15.75" customHeight="1">
      <c r="A162" s="127"/>
      <c r="E162" s="127"/>
    </row>
    <row r="163" ht="15.75" customHeight="1">
      <c r="A163" s="127"/>
      <c r="E163" s="127"/>
    </row>
    <row r="164" ht="15.75" customHeight="1">
      <c r="A164" s="127"/>
      <c r="E164" s="127"/>
    </row>
    <row r="165" ht="15.75" customHeight="1">
      <c r="A165" s="127"/>
      <c r="E165" s="127"/>
    </row>
    <row r="166" ht="15.75" customHeight="1">
      <c r="A166" s="127"/>
      <c r="E166" s="127"/>
    </row>
    <row r="167" ht="15.75" customHeight="1">
      <c r="A167" s="127"/>
      <c r="E167" s="127"/>
    </row>
    <row r="168" ht="15.75" customHeight="1">
      <c r="A168" s="127"/>
      <c r="E168" s="127"/>
    </row>
    <row r="169" ht="15.75" customHeight="1">
      <c r="A169" s="127"/>
      <c r="E169" s="127"/>
    </row>
    <row r="170" ht="15.75" customHeight="1">
      <c r="A170" s="127"/>
      <c r="E170" s="127"/>
    </row>
    <row r="171" ht="15.75" customHeight="1">
      <c r="A171" s="127"/>
      <c r="E171" s="127"/>
    </row>
    <row r="172" ht="15.75" customHeight="1">
      <c r="A172" s="127"/>
      <c r="E172" s="127"/>
    </row>
    <row r="173" ht="15.75" customHeight="1">
      <c r="A173" s="127"/>
      <c r="E173" s="127"/>
    </row>
    <row r="174" ht="15.75" customHeight="1">
      <c r="A174" s="127"/>
      <c r="E174" s="127"/>
    </row>
    <row r="175" ht="15.75" customHeight="1">
      <c r="A175" s="127"/>
      <c r="E175" s="127"/>
    </row>
    <row r="176" ht="15.75" customHeight="1">
      <c r="A176" s="127"/>
      <c r="E176" s="127"/>
    </row>
    <row r="177" ht="15.75" customHeight="1">
      <c r="A177" s="127"/>
      <c r="E177" s="127"/>
    </row>
    <row r="178" ht="15.75" customHeight="1">
      <c r="A178" s="127"/>
      <c r="E178" s="127"/>
    </row>
    <row r="179" ht="15.75" customHeight="1">
      <c r="A179" s="127"/>
      <c r="E179" s="127"/>
    </row>
    <row r="180" ht="15.75" customHeight="1">
      <c r="A180" s="127"/>
      <c r="E180" s="127"/>
    </row>
    <row r="181" ht="15.75" customHeight="1">
      <c r="A181" s="127"/>
      <c r="E181" s="127"/>
    </row>
    <row r="182" ht="15.75" customHeight="1">
      <c r="A182" s="127"/>
      <c r="E182" s="127"/>
    </row>
    <row r="183" ht="15.75" customHeight="1">
      <c r="A183" s="127"/>
      <c r="E183" s="127"/>
    </row>
    <row r="184" ht="15.75" customHeight="1">
      <c r="A184" s="127"/>
      <c r="E184" s="127"/>
    </row>
    <row r="185" ht="15.75" customHeight="1">
      <c r="A185" s="127"/>
      <c r="E185" s="127"/>
    </row>
    <row r="186" ht="15.75" customHeight="1">
      <c r="A186" s="127"/>
      <c r="E186" s="127"/>
    </row>
    <row r="187" ht="15.75" customHeight="1">
      <c r="A187" s="127"/>
      <c r="E187" s="127"/>
    </row>
    <row r="188" ht="15.75" customHeight="1">
      <c r="A188" s="127"/>
      <c r="E188" s="127"/>
    </row>
    <row r="189" ht="15.75" customHeight="1">
      <c r="A189" s="127"/>
      <c r="E189" s="127"/>
    </row>
    <row r="190" ht="15.75" customHeight="1">
      <c r="A190" s="127"/>
      <c r="E190" s="127"/>
    </row>
    <row r="191" ht="15.75" customHeight="1">
      <c r="A191" s="127"/>
      <c r="E191" s="127"/>
    </row>
    <row r="192" ht="15.75" customHeight="1">
      <c r="A192" s="127"/>
      <c r="E192" s="127"/>
    </row>
    <row r="193" ht="15.75" customHeight="1">
      <c r="A193" s="127"/>
      <c r="E193" s="127"/>
    </row>
    <row r="194" ht="15.75" customHeight="1">
      <c r="A194" s="127"/>
      <c r="E194" s="127"/>
    </row>
    <row r="195" ht="15.75" customHeight="1">
      <c r="A195" s="127"/>
      <c r="E195" s="127"/>
    </row>
    <row r="196" ht="15.75" customHeight="1">
      <c r="A196" s="127"/>
      <c r="E196" s="127"/>
    </row>
    <row r="197" ht="15.75" customHeight="1">
      <c r="A197" s="127"/>
      <c r="E197" s="127"/>
    </row>
    <row r="198" ht="15.75" customHeight="1">
      <c r="A198" s="127"/>
      <c r="E198" s="127"/>
    </row>
    <row r="199" ht="15.75" customHeight="1">
      <c r="A199" s="127"/>
      <c r="E199" s="127"/>
    </row>
    <row r="200" ht="15.75" customHeight="1">
      <c r="A200" s="127"/>
      <c r="E200" s="127"/>
    </row>
    <row r="201" ht="15.75" customHeight="1">
      <c r="A201" s="127"/>
      <c r="E201" s="127"/>
    </row>
    <row r="202" ht="15.75" customHeight="1">
      <c r="A202" s="127"/>
      <c r="E202" s="127"/>
    </row>
    <row r="203" ht="15.75" customHeight="1">
      <c r="A203" s="127"/>
      <c r="E203" s="127"/>
    </row>
    <row r="204" ht="15.75" customHeight="1">
      <c r="A204" s="127"/>
      <c r="E204" s="127"/>
    </row>
    <row r="205" ht="15.75" customHeight="1">
      <c r="A205" s="127"/>
      <c r="E205" s="127"/>
    </row>
    <row r="206" ht="15.75" customHeight="1">
      <c r="A206" s="127"/>
      <c r="E206" s="127"/>
    </row>
    <row r="207" ht="15.75" customHeight="1">
      <c r="A207" s="127"/>
      <c r="E207" s="127"/>
    </row>
    <row r="208" ht="15.75" customHeight="1">
      <c r="A208" s="127"/>
      <c r="E208" s="127"/>
    </row>
    <row r="209" ht="15.75" customHeight="1">
      <c r="A209" s="127"/>
      <c r="E209" s="127"/>
    </row>
    <row r="210" ht="15.75" customHeight="1">
      <c r="A210" s="127"/>
      <c r="E210" s="127"/>
    </row>
    <row r="211" ht="15.75" customHeight="1">
      <c r="A211" s="127"/>
      <c r="E211" s="127"/>
    </row>
    <row r="212" ht="15.75" customHeight="1">
      <c r="A212" s="127"/>
      <c r="E212" s="127"/>
    </row>
    <row r="213" ht="15.75" customHeight="1">
      <c r="A213" s="127"/>
      <c r="E213" s="127"/>
    </row>
    <row r="214" ht="15.75" customHeight="1">
      <c r="A214" s="127"/>
      <c r="E214" s="127"/>
    </row>
    <row r="215" ht="15.75" customHeight="1">
      <c r="A215" s="127"/>
      <c r="E215" s="127"/>
    </row>
    <row r="216" ht="15.75" customHeight="1">
      <c r="A216" s="127"/>
      <c r="E216" s="127"/>
    </row>
    <row r="217" ht="15.75" customHeight="1">
      <c r="A217" s="127"/>
      <c r="E217" s="127"/>
    </row>
    <row r="218" ht="15.75" customHeight="1">
      <c r="A218" s="127"/>
      <c r="E218" s="127"/>
    </row>
    <row r="219" ht="15.75" customHeight="1">
      <c r="A219" s="127"/>
      <c r="E219" s="127"/>
    </row>
    <row r="220" ht="15.75" customHeight="1">
      <c r="A220" s="127"/>
      <c r="E220" s="127"/>
    </row>
    <row r="221" ht="15.75" customHeight="1">
      <c r="A221" s="127"/>
      <c r="E221" s="127"/>
    </row>
    <row r="222" ht="15.75" customHeight="1">
      <c r="A222" s="127"/>
      <c r="E222" s="127"/>
    </row>
    <row r="223" ht="15.75" customHeight="1">
      <c r="A223" s="127"/>
      <c r="E223" s="127"/>
    </row>
    <row r="224" ht="15.75" customHeight="1">
      <c r="A224" s="127"/>
      <c r="E224" s="127"/>
    </row>
    <row r="225" ht="15.75" customHeight="1">
      <c r="A225" s="127"/>
      <c r="E225" s="127"/>
    </row>
    <row r="226" ht="15.75" customHeight="1">
      <c r="A226" s="127"/>
      <c r="E226" s="127"/>
    </row>
    <row r="227" ht="15.75" customHeight="1">
      <c r="A227" s="127"/>
      <c r="E227" s="127"/>
    </row>
    <row r="228" ht="15.75" customHeight="1">
      <c r="A228" s="127"/>
      <c r="E228" s="127"/>
    </row>
    <row r="229" ht="15.75" customHeight="1">
      <c r="A229" s="127"/>
      <c r="E229" s="127"/>
    </row>
    <row r="230" ht="15.75" customHeight="1">
      <c r="A230" s="127"/>
      <c r="E230" s="127"/>
    </row>
    <row r="231" ht="15.75" customHeight="1">
      <c r="A231" s="127"/>
      <c r="E231" s="127"/>
    </row>
    <row r="232" ht="15.75" customHeight="1">
      <c r="A232" s="127"/>
      <c r="E232" s="127"/>
    </row>
    <row r="233" ht="15.75" customHeight="1">
      <c r="A233" s="127"/>
      <c r="E233" s="127"/>
    </row>
    <row r="234" ht="15.75" customHeight="1">
      <c r="A234" s="127"/>
      <c r="E234" s="127"/>
    </row>
    <row r="235" ht="15.75" customHeight="1">
      <c r="A235" s="127"/>
      <c r="E235" s="127"/>
    </row>
    <row r="236" ht="15.75" customHeight="1">
      <c r="A236" s="127"/>
      <c r="E236" s="127"/>
    </row>
    <row r="237" ht="15.75" customHeight="1">
      <c r="A237" s="127"/>
      <c r="E237" s="127"/>
    </row>
    <row r="238" ht="15.75" customHeight="1">
      <c r="A238" s="127"/>
      <c r="E238" s="127"/>
    </row>
    <row r="239" ht="15.75" customHeight="1">
      <c r="A239" s="127"/>
      <c r="E239" s="127"/>
    </row>
    <row r="240" ht="15.75" customHeight="1">
      <c r="A240" s="127"/>
      <c r="E240" s="127"/>
    </row>
    <row r="241" ht="15.75" customHeight="1">
      <c r="A241" s="127"/>
      <c r="E241" s="127"/>
    </row>
    <row r="242" ht="15.75" customHeight="1">
      <c r="A242" s="127"/>
      <c r="E242" s="127"/>
    </row>
    <row r="243" ht="15.75" customHeight="1">
      <c r="A243" s="127"/>
      <c r="E243" s="127"/>
    </row>
    <row r="244" ht="15.75" customHeight="1">
      <c r="A244" s="127"/>
      <c r="E244" s="127"/>
    </row>
    <row r="245" ht="15.75" customHeight="1">
      <c r="A245" s="127"/>
      <c r="E245" s="127"/>
    </row>
    <row r="246" ht="15.75" customHeight="1">
      <c r="A246" s="127"/>
      <c r="E246" s="127"/>
    </row>
    <row r="247" ht="15.75" customHeight="1">
      <c r="A247" s="127"/>
      <c r="E247" s="127"/>
    </row>
    <row r="248" ht="15.75" customHeight="1">
      <c r="A248" s="127"/>
      <c r="E248" s="127"/>
    </row>
    <row r="249" ht="15.75" customHeight="1">
      <c r="A249" s="127"/>
      <c r="E249" s="127"/>
    </row>
    <row r="250" ht="15.75" customHeight="1">
      <c r="A250" s="127"/>
      <c r="E250" s="127"/>
    </row>
    <row r="251" ht="15.75" customHeight="1">
      <c r="A251" s="127"/>
      <c r="E251" s="127"/>
    </row>
    <row r="252" ht="15.75" customHeight="1">
      <c r="A252" s="127"/>
      <c r="E252" s="127"/>
    </row>
    <row r="253" ht="15.75" customHeight="1">
      <c r="A253" s="127"/>
      <c r="E253" s="127"/>
    </row>
    <row r="254" ht="15.75" customHeight="1">
      <c r="A254" s="127"/>
      <c r="E254" s="127"/>
    </row>
    <row r="255" ht="15.75" customHeight="1">
      <c r="A255" s="127"/>
      <c r="E255" s="127"/>
    </row>
    <row r="256" ht="15.75" customHeight="1">
      <c r="A256" s="127"/>
      <c r="E256" s="127"/>
    </row>
    <row r="257" ht="15.75" customHeight="1">
      <c r="A257" s="127"/>
      <c r="E257" s="127"/>
    </row>
    <row r="258" ht="15.75" customHeight="1">
      <c r="A258" s="127"/>
      <c r="E258" s="127"/>
    </row>
    <row r="259" ht="15.75" customHeight="1">
      <c r="A259" s="127"/>
      <c r="E259" s="127"/>
    </row>
    <row r="260" ht="15.75" customHeight="1">
      <c r="A260" s="127"/>
      <c r="E260" s="127"/>
    </row>
    <row r="261" ht="15.75" customHeight="1">
      <c r="A261" s="127"/>
      <c r="E261" s="127"/>
    </row>
    <row r="262" ht="15.75" customHeight="1">
      <c r="A262" s="127"/>
      <c r="E262" s="127"/>
    </row>
    <row r="263" ht="15.75" customHeight="1">
      <c r="A263" s="127"/>
      <c r="E263" s="127"/>
    </row>
    <row r="264" ht="15.75" customHeight="1">
      <c r="A264" s="127"/>
      <c r="E264" s="127"/>
    </row>
    <row r="265" ht="15.75" customHeight="1">
      <c r="A265" s="127"/>
      <c r="E265" s="127"/>
    </row>
    <row r="266" ht="15.75" customHeight="1">
      <c r="A266" s="127"/>
      <c r="E266" s="127"/>
    </row>
    <row r="267" ht="15.75" customHeight="1">
      <c r="A267" s="127"/>
      <c r="E267" s="127"/>
    </row>
    <row r="268" ht="15.75" customHeight="1">
      <c r="A268" s="127"/>
      <c r="E268" s="127"/>
    </row>
    <row r="269" ht="15.75" customHeight="1">
      <c r="A269" s="127"/>
      <c r="E269" s="127"/>
    </row>
    <row r="270" ht="15.75" customHeight="1">
      <c r="A270" s="127"/>
      <c r="E270" s="127"/>
    </row>
    <row r="271" ht="15.75" customHeight="1">
      <c r="A271" s="127"/>
      <c r="E271" s="127"/>
    </row>
    <row r="272" ht="15.75" customHeight="1">
      <c r="A272" s="127"/>
      <c r="E272" s="127"/>
    </row>
    <row r="273" ht="15.75" customHeight="1">
      <c r="A273" s="127"/>
      <c r="E273" s="127"/>
    </row>
    <row r="274" ht="15.75" customHeight="1">
      <c r="A274" s="127"/>
      <c r="E274" s="127"/>
    </row>
    <row r="275" ht="15.75" customHeight="1">
      <c r="A275" s="127"/>
      <c r="E275" s="127"/>
    </row>
    <row r="276" ht="15.75" customHeight="1">
      <c r="A276" s="127"/>
      <c r="E276" s="127"/>
    </row>
    <row r="277" ht="15.75" customHeight="1">
      <c r="A277" s="127"/>
      <c r="E277" s="127"/>
    </row>
    <row r="278" ht="15.75" customHeight="1">
      <c r="A278" s="127"/>
      <c r="E278" s="127"/>
    </row>
    <row r="279" ht="15.75" customHeight="1">
      <c r="A279" s="127"/>
      <c r="E279" s="127"/>
    </row>
    <row r="280" ht="15.75" customHeight="1">
      <c r="A280" s="127"/>
      <c r="E280" s="127"/>
    </row>
    <row r="281" ht="15.75" customHeight="1">
      <c r="A281" s="127"/>
      <c r="E281" s="127"/>
    </row>
    <row r="282" ht="15.75" customHeight="1">
      <c r="A282" s="127"/>
      <c r="E282" s="127"/>
    </row>
    <row r="283" ht="15.75" customHeight="1">
      <c r="A283" s="127"/>
      <c r="E283" s="127"/>
    </row>
    <row r="284" ht="15.75" customHeight="1">
      <c r="A284" s="127"/>
      <c r="E284" s="127"/>
    </row>
    <row r="285" ht="15.75" customHeight="1">
      <c r="A285" s="127"/>
      <c r="E285" s="127"/>
    </row>
    <row r="286" ht="15.75" customHeight="1">
      <c r="A286" s="127"/>
      <c r="E286" s="127"/>
    </row>
    <row r="287" ht="15.75" customHeight="1">
      <c r="A287" s="127"/>
      <c r="E287" s="127"/>
    </row>
    <row r="288" ht="15.75" customHeight="1">
      <c r="A288" s="127"/>
      <c r="E288" s="127"/>
    </row>
    <row r="289" ht="15.75" customHeight="1">
      <c r="A289" s="127"/>
      <c r="E289" s="127"/>
    </row>
    <row r="290" ht="15.75" customHeight="1">
      <c r="A290" s="127"/>
      <c r="E290" s="127"/>
    </row>
    <row r="291" ht="15.75" customHeight="1">
      <c r="A291" s="127"/>
      <c r="E291" s="127"/>
    </row>
    <row r="292" ht="15.75" customHeight="1">
      <c r="A292" s="127"/>
      <c r="E292" s="127"/>
    </row>
    <row r="293" ht="15.75" customHeight="1">
      <c r="A293" s="127"/>
      <c r="E293" s="127"/>
    </row>
    <row r="294" ht="15.75" customHeight="1">
      <c r="A294" s="127"/>
      <c r="E294" s="127"/>
    </row>
    <row r="295" ht="15.75" customHeight="1">
      <c r="A295" s="127"/>
      <c r="E295" s="127"/>
    </row>
    <row r="296" ht="15.75" customHeight="1">
      <c r="A296" s="127"/>
      <c r="E296" s="127"/>
    </row>
    <row r="297" ht="15.75" customHeight="1">
      <c r="A297" s="127"/>
      <c r="E297" s="127"/>
    </row>
    <row r="298" ht="15.75" customHeight="1">
      <c r="A298" s="127"/>
      <c r="E298" s="127"/>
    </row>
    <row r="299" ht="15.75" customHeight="1">
      <c r="A299" s="127"/>
      <c r="E299" s="127"/>
    </row>
    <row r="300" ht="15.75" customHeight="1">
      <c r="A300" s="127"/>
      <c r="E300" s="127"/>
    </row>
    <row r="301" ht="15.75" customHeight="1">
      <c r="A301" s="127"/>
      <c r="E301" s="127"/>
    </row>
    <row r="302" ht="15.75" customHeight="1">
      <c r="A302" s="127"/>
      <c r="E302" s="127"/>
    </row>
    <row r="303" ht="15.75" customHeight="1">
      <c r="A303" s="127"/>
      <c r="E303" s="127"/>
    </row>
    <row r="304" ht="15.75" customHeight="1">
      <c r="A304" s="127"/>
      <c r="E304" s="127"/>
    </row>
    <row r="305" ht="15.75" customHeight="1">
      <c r="A305" s="127"/>
      <c r="E305" s="127"/>
    </row>
    <row r="306" ht="15.75" customHeight="1">
      <c r="A306" s="127"/>
      <c r="E306" s="127"/>
    </row>
    <row r="307" ht="15.75" customHeight="1">
      <c r="A307" s="127"/>
      <c r="E307" s="127"/>
    </row>
    <row r="308" ht="15.75" customHeight="1">
      <c r="A308" s="127"/>
      <c r="E308" s="127"/>
    </row>
    <row r="309" ht="15.75" customHeight="1">
      <c r="A309" s="127"/>
      <c r="E309" s="127"/>
    </row>
    <row r="310" ht="15.75" customHeight="1">
      <c r="A310" s="127"/>
      <c r="E310" s="127"/>
    </row>
    <row r="311" ht="15.75" customHeight="1">
      <c r="A311" s="127"/>
      <c r="E311" s="127"/>
    </row>
    <row r="312" ht="15.75" customHeight="1">
      <c r="A312" s="127"/>
      <c r="E312" s="127"/>
    </row>
    <row r="313" ht="15.75" customHeight="1">
      <c r="A313" s="127"/>
      <c r="E313" s="127"/>
    </row>
    <row r="314" ht="15.75" customHeight="1">
      <c r="A314" s="127"/>
      <c r="E314" s="127"/>
    </row>
    <row r="315" ht="15.75" customHeight="1">
      <c r="A315" s="127"/>
      <c r="E315" s="127"/>
    </row>
    <row r="316" ht="15.75" customHeight="1">
      <c r="A316" s="127"/>
      <c r="E316" s="127"/>
    </row>
    <row r="317" ht="15.75" customHeight="1">
      <c r="A317" s="127"/>
      <c r="E317" s="127"/>
    </row>
    <row r="318" ht="15.75" customHeight="1">
      <c r="A318" s="127"/>
      <c r="E318" s="127"/>
    </row>
    <row r="319" ht="15.75" customHeight="1">
      <c r="A319" s="127"/>
      <c r="E319" s="127"/>
    </row>
    <row r="320" ht="15.75" customHeight="1">
      <c r="A320" s="127"/>
      <c r="E320" s="127"/>
    </row>
    <row r="321" ht="15.75" customHeight="1">
      <c r="A321" s="127"/>
      <c r="E321" s="127"/>
    </row>
    <row r="322" ht="15.75" customHeight="1">
      <c r="A322" s="127"/>
      <c r="E322" s="127"/>
    </row>
    <row r="323" ht="15.75" customHeight="1">
      <c r="A323" s="127"/>
      <c r="E323" s="127"/>
    </row>
    <row r="324" ht="15.75" customHeight="1">
      <c r="A324" s="127"/>
      <c r="E324" s="127"/>
    </row>
    <row r="325" ht="15.75" customHeight="1">
      <c r="A325" s="127"/>
      <c r="E325" s="127"/>
    </row>
    <row r="326" ht="15.75" customHeight="1">
      <c r="A326" s="127"/>
      <c r="E326" s="127"/>
    </row>
    <row r="327" ht="15.75" customHeight="1">
      <c r="A327" s="127"/>
      <c r="E327" s="127"/>
    </row>
    <row r="328" ht="15.75" customHeight="1">
      <c r="A328" s="127"/>
      <c r="E328" s="127"/>
    </row>
    <row r="329" ht="15.75" customHeight="1">
      <c r="A329" s="127"/>
      <c r="E329" s="127"/>
    </row>
    <row r="330" ht="15.75" customHeight="1">
      <c r="A330" s="127"/>
      <c r="E330" s="127"/>
    </row>
    <row r="331" ht="15.75" customHeight="1">
      <c r="A331" s="127"/>
      <c r="E331" s="127"/>
    </row>
    <row r="332" ht="15.75" customHeight="1">
      <c r="A332" s="127"/>
      <c r="E332" s="127"/>
    </row>
    <row r="333" ht="15.75" customHeight="1">
      <c r="A333" s="127"/>
      <c r="E333" s="127"/>
    </row>
    <row r="334" ht="15.75" customHeight="1">
      <c r="A334" s="127"/>
      <c r="E334" s="127"/>
    </row>
    <row r="335" ht="15.75" customHeight="1">
      <c r="A335" s="127"/>
      <c r="E335" s="127"/>
    </row>
    <row r="336" ht="15.75" customHeight="1">
      <c r="A336" s="127"/>
      <c r="E336" s="127"/>
    </row>
    <row r="337" ht="15.75" customHeight="1">
      <c r="A337" s="127"/>
      <c r="E337" s="127"/>
    </row>
    <row r="338" ht="15.75" customHeight="1">
      <c r="A338" s="127"/>
      <c r="E338" s="127"/>
    </row>
    <row r="339" ht="15.75" customHeight="1">
      <c r="A339" s="127"/>
      <c r="E339" s="127"/>
    </row>
    <row r="340" ht="15.75" customHeight="1">
      <c r="A340" s="127"/>
      <c r="E340" s="127"/>
    </row>
    <row r="341" ht="15.75" customHeight="1">
      <c r="A341" s="127"/>
      <c r="E341" s="127"/>
    </row>
    <row r="342" ht="15.75" customHeight="1">
      <c r="A342" s="127"/>
      <c r="E342" s="127"/>
    </row>
    <row r="343" ht="15.75" customHeight="1">
      <c r="A343" s="127"/>
      <c r="E343" s="127"/>
    </row>
    <row r="344" ht="15.75" customHeight="1">
      <c r="A344" s="127"/>
      <c r="E344" s="127"/>
    </row>
    <row r="345" ht="15.75" customHeight="1">
      <c r="A345" s="127"/>
      <c r="E345" s="127"/>
    </row>
    <row r="346" ht="15.75" customHeight="1">
      <c r="A346" s="127"/>
      <c r="E346" s="127"/>
    </row>
    <row r="347" ht="15.75" customHeight="1">
      <c r="A347" s="127"/>
      <c r="E347" s="127"/>
    </row>
    <row r="348" ht="15.75" customHeight="1">
      <c r="A348" s="127"/>
      <c r="E348" s="127"/>
    </row>
    <row r="349" ht="15.75" customHeight="1">
      <c r="A349" s="127"/>
      <c r="E349" s="127"/>
    </row>
    <row r="350" ht="15.75" customHeight="1">
      <c r="A350" s="127"/>
      <c r="E350" s="127"/>
    </row>
    <row r="351" ht="15.75" customHeight="1">
      <c r="A351" s="127"/>
      <c r="E351" s="127"/>
    </row>
    <row r="352" ht="15.75" customHeight="1">
      <c r="A352" s="127"/>
      <c r="E352" s="127"/>
    </row>
    <row r="353" ht="15.75" customHeight="1">
      <c r="A353" s="127"/>
      <c r="E353" s="127"/>
    </row>
    <row r="354" ht="15.75" customHeight="1">
      <c r="A354" s="127"/>
      <c r="E354" s="127"/>
    </row>
    <row r="355" ht="15.75" customHeight="1">
      <c r="A355" s="127"/>
      <c r="E355" s="127"/>
    </row>
    <row r="356" ht="15.75" customHeight="1">
      <c r="A356" s="127"/>
      <c r="E356" s="127"/>
    </row>
    <row r="357" ht="15.75" customHeight="1">
      <c r="A357" s="127"/>
      <c r="E357" s="127"/>
    </row>
    <row r="358" ht="15.75" customHeight="1">
      <c r="A358" s="127"/>
      <c r="E358" s="127"/>
    </row>
    <row r="359" ht="15.75" customHeight="1">
      <c r="A359" s="127"/>
      <c r="E359" s="127"/>
    </row>
    <row r="360" ht="15.75" customHeight="1">
      <c r="A360" s="127"/>
      <c r="E360" s="127"/>
    </row>
    <row r="361" ht="15.75" customHeight="1">
      <c r="A361" s="127"/>
      <c r="E361" s="127"/>
    </row>
    <row r="362" ht="15.75" customHeight="1">
      <c r="A362" s="127"/>
      <c r="E362" s="127"/>
    </row>
    <row r="363" ht="15.75" customHeight="1">
      <c r="A363" s="127"/>
      <c r="E363" s="127"/>
    </row>
    <row r="364" ht="15.75" customHeight="1">
      <c r="A364" s="127"/>
      <c r="E364" s="127"/>
    </row>
    <row r="365" ht="15.75" customHeight="1">
      <c r="A365" s="127"/>
      <c r="E365" s="127"/>
    </row>
    <row r="366" ht="15.75" customHeight="1">
      <c r="A366" s="127"/>
      <c r="E366" s="127"/>
    </row>
    <row r="367" ht="15.75" customHeight="1">
      <c r="A367" s="127"/>
      <c r="E367" s="127"/>
    </row>
    <row r="368" ht="15.75" customHeight="1">
      <c r="A368" s="127"/>
      <c r="E368" s="127"/>
    </row>
    <row r="369" ht="15.75" customHeight="1">
      <c r="A369" s="127"/>
      <c r="E369" s="127"/>
    </row>
    <row r="370" ht="15.75" customHeight="1">
      <c r="A370" s="127"/>
      <c r="E370" s="127"/>
    </row>
    <row r="371" ht="15.75" customHeight="1">
      <c r="A371" s="127"/>
      <c r="E371" s="127"/>
    </row>
    <row r="372" ht="15.75" customHeight="1">
      <c r="A372" s="127"/>
      <c r="E372" s="127"/>
    </row>
    <row r="373" ht="15.75" customHeight="1">
      <c r="A373" s="127"/>
      <c r="E373" s="127"/>
    </row>
    <row r="374" ht="15.75" customHeight="1">
      <c r="A374" s="127"/>
      <c r="E374" s="127"/>
    </row>
    <row r="375" ht="15.75" customHeight="1">
      <c r="A375" s="127"/>
      <c r="E375" s="127"/>
    </row>
    <row r="376" ht="15.75" customHeight="1">
      <c r="A376" s="127"/>
      <c r="E376" s="127"/>
    </row>
    <row r="377" ht="15.75" customHeight="1">
      <c r="A377" s="127"/>
      <c r="E377" s="127"/>
    </row>
    <row r="378" ht="15.75" customHeight="1">
      <c r="A378" s="127"/>
      <c r="E378" s="127"/>
    </row>
    <row r="379" ht="15.75" customHeight="1">
      <c r="A379" s="127"/>
      <c r="E379" s="127"/>
    </row>
    <row r="380" ht="15.75" customHeight="1">
      <c r="A380" s="127"/>
      <c r="E380" s="127"/>
    </row>
    <row r="381" ht="15.75" customHeight="1">
      <c r="A381" s="127"/>
      <c r="E381" s="127"/>
    </row>
    <row r="382" ht="15.75" customHeight="1">
      <c r="A382" s="127"/>
      <c r="E382" s="127"/>
    </row>
    <row r="383" ht="15.75" customHeight="1">
      <c r="A383" s="127"/>
      <c r="E383" s="127"/>
    </row>
    <row r="384" ht="15.75" customHeight="1">
      <c r="A384" s="127"/>
      <c r="E384" s="127"/>
    </row>
    <row r="385" ht="15.75" customHeight="1">
      <c r="A385" s="127"/>
      <c r="E385" s="127"/>
    </row>
    <row r="386" ht="15.75" customHeight="1">
      <c r="A386" s="127"/>
      <c r="E386" s="127"/>
    </row>
    <row r="387" ht="15.75" customHeight="1">
      <c r="A387" s="127"/>
      <c r="E387" s="127"/>
    </row>
    <row r="388" ht="15.75" customHeight="1">
      <c r="A388" s="127"/>
      <c r="E388" s="127"/>
    </row>
    <row r="389" ht="15.75" customHeight="1">
      <c r="A389" s="127"/>
      <c r="E389" s="127"/>
    </row>
    <row r="390" ht="15.75" customHeight="1">
      <c r="A390" s="127"/>
      <c r="E390" s="127"/>
    </row>
    <row r="391" ht="15.75" customHeight="1">
      <c r="A391" s="127"/>
      <c r="E391" s="127"/>
    </row>
    <row r="392" ht="15.75" customHeight="1">
      <c r="A392" s="127"/>
      <c r="E392" s="127"/>
    </row>
    <row r="393" ht="15.75" customHeight="1">
      <c r="A393" s="127"/>
      <c r="E393" s="127"/>
    </row>
    <row r="394" ht="15.75" customHeight="1">
      <c r="A394" s="127"/>
      <c r="E394" s="127"/>
    </row>
    <row r="395" ht="15.75" customHeight="1">
      <c r="A395" s="127"/>
      <c r="E395" s="127"/>
    </row>
    <row r="396" ht="15.75" customHeight="1">
      <c r="A396" s="127"/>
      <c r="E396" s="127"/>
    </row>
    <row r="397" ht="15.75" customHeight="1">
      <c r="A397" s="127"/>
      <c r="E397" s="127"/>
    </row>
    <row r="398" ht="15.75" customHeight="1">
      <c r="A398" s="127"/>
      <c r="E398" s="127"/>
    </row>
    <row r="399" ht="15.75" customHeight="1">
      <c r="A399" s="127"/>
      <c r="E399" s="127"/>
    </row>
    <row r="400" ht="15.75" customHeight="1">
      <c r="A400" s="127"/>
      <c r="E400" s="127"/>
    </row>
    <row r="401" ht="15.75" customHeight="1">
      <c r="A401" s="127"/>
      <c r="E401" s="127"/>
    </row>
    <row r="402" ht="15.75" customHeight="1">
      <c r="A402" s="127"/>
      <c r="E402" s="127"/>
    </row>
    <row r="403" ht="15.75" customHeight="1">
      <c r="A403" s="127"/>
      <c r="E403" s="127"/>
    </row>
    <row r="404" ht="15.75" customHeight="1">
      <c r="A404" s="127"/>
      <c r="E404" s="127"/>
    </row>
    <row r="405" ht="15.75" customHeight="1">
      <c r="A405" s="127"/>
      <c r="E405" s="127"/>
    </row>
    <row r="406" ht="15.75" customHeight="1">
      <c r="A406" s="127"/>
      <c r="E406" s="127"/>
    </row>
    <row r="407" ht="15.75" customHeight="1">
      <c r="A407" s="127"/>
      <c r="E407" s="127"/>
    </row>
    <row r="408" ht="15.75" customHeight="1">
      <c r="A408" s="127"/>
      <c r="E408" s="127"/>
    </row>
    <row r="409" ht="15.75" customHeight="1">
      <c r="A409" s="127"/>
      <c r="E409" s="127"/>
    </row>
    <row r="410" ht="15.75" customHeight="1">
      <c r="A410" s="127"/>
      <c r="E410" s="127"/>
    </row>
    <row r="411" ht="15.75" customHeight="1">
      <c r="A411" s="127"/>
      <c r="E411" s="127"/>
    </row>
    <row r="412" ht="15.75" customHeight="1">
      <c r="A412" s="127"/>
      <c r="E412" s="127"/>
    </row>
    <row r="413" ht="15.75" customHeight="1">
      <c r="A413" s="127"/>
      <c r="E413" s="127"/>
    </row>
    <row r="414" ht="15.75" customHeight="1">
      <c r="A414" s="127"/>
      <c r="E414" s="127"/>
    </row>
    <row r="415" ht="15.75" customHeight="1">
      <c r="A415" s="127"/>
      <c r="E415" s="127"/>
    </row>
    <row r="416" ht="15.75" customHeight="1">
      <c r="A416" s="127"/>
      <c r="E416" s="127"/>
    </row>
    <row r="417" ht="15.75" customHeight="1">
      <c r="A417" s="127"/>
      <c r="E417" s="127"/>
    </row>
    <row r="418" ht="15.75" customHeight="1">
      <c r="A418" s="127"/>
      <c r="E418" s="127"/>
    </row>
    <row r="419" ht="15.75" customHeight="1">
      <c r="A419" s="127"/>
      <c r="E419" s="127"/>
    </row>
    <row r="420" ht="15.75" customHeight="1">
      <c r="A420" s="127"/>
      <c r="E420" s="127"/>
    </row>
    <row r="421" ht="15.75" customHeight="1">
      <c r="A421" s="127"/>
      <c r="E421" s="127"/>
    </row>
    <row r="422" ht="15.75" customHeight="1">
      <c r="A422" s="127"/>
      <c r="E422" s="127"/>
    </row>
    <row r="423" ht="15.75" customHeight="1">
      <c r="A423" s="127"/>
      <c r="E423" s="127"/>
    </row>
    <row r="424" ht="15.75" customHeight="1">
      <c r="A424" s="127"/>
      <c r="E424" s="127"/>
    </row>
    <row r="425" ht="15.75" customHeight="1">
      <c r="A425" s="127"/>
      <c r="E425" s="127"/>
    </row>
    <row r="426" ht="15.75" customHeight="1">
      <c r="A426" s="127"/>
      <c r="E426" s="127"/>
    </row>
    <row r="427" ht="15.75" customHeight="1">
      <c r="A427" s="127"/>
      <c r="E427" s="127"/>
    </row>
    <row r="428" ht="15.75" customHeight="1">
      <c r="A428" s="127"/>
      <c r="E428" s="127"/>
    </row>
    <row r="429" ht="15.75" customHeight="1">
      <c r="A429" s="127"/>
      <c r="E429" s="127"/>
    </row>
    <row r="430" ht="15.75" customHeight="1">
      <c r="A430" s="127"/>
      <c r="E430" s="127"/>
    </row>
    <row r="431" ht="15.75" customHeight="1">
      <c r="A431" s="127"/>
      <c r="E431" s="127"/>
    </row>
    <row r="432" ht="15.75" customHeight="1">
      <c r="A432" s="127"/>
      <c r="E432" s="127"/>
    </row>
    <row r="433" ht="15.75" customHeight="1">
      <c r="A433" s="127"/>
      <c r="E433" s="127"/>
    </row>
    <row r="434" ht="15.75" customHeight="1">
      <c r="A434" s="127"/>
      <c r="E434" s="127"/>
    </row>
    <row r="435" ht="15.75" customHeight="1">
      <c r="A435" s="127"/>
      <c r="E435" s="127"/>
    </row>
    <row r="436" ht="15.75" customHeight="1">
      <c r="A436" s="127"/>
      <c r="E436" s="127"/>
    </row>
    <row r="437" ht="15.75" customHeight="1">
      <c r="A437" s="127"/>
      <c r="E437" s="127"/>
    </row>
    <row r="438" ht="15.75" customHeight="1">
      <c r="A438" s="127"/>
      <c r="E438" s="127"/>
    </row>
    <row r="439" ht="15.75" customHeight="1">
      <c r="A439" s="127"/>
      <c r="E439" s="127"/>
    </row>
    <row r="440" ht="15.75" customHeight="1">
      <c r="A440" s="127"/>
      <c r="E440" s="127"/>
    </row>
    <row r="441" ht="15.75" customHeight="1">
      <c r="A441" s="127"/>
      <c r="E441" s="127"/>
    </row>
    <row r="442" ht="15.75" customHeight="1">
      <c r="A442" s="127"/>
      <c r="E442" s="127"/>
    </row>
    <row r="443" ht="15.75" customHeight="1">
      <c r="A443" s="127"/>
      <c r="E443" s="127"/>
    </row>
    <row r="444" ht="15.75" customHeight="1">
      <c r="A444" s="127"/>
      <c r="E444" s="127"/>
    </row>
    <row r="445" ht="15.75" customHeight="1">
      <c r="A445" s="127"/>
      <c r="E445" s="127"/>
    </row>
    <row r="446" ht="15.75" customHeight="1">
      <c r="A446" s="127"/>
      <c r="E446" s="127"/>
    </row>
    <row r="447" ht="15.75" customHeight="1">
      <c r="A447" s="127"/>
      <c r="E447" s="127"/>
    </row>
    <row r="448" ht="15.75" customHeight="1">
      <c r="A448" s="127"/>
      <c r="E448" s="127"/>
    </row>
    <row r="449" ht="15.75" customHeight="1">
      <c r="A449" s="127"/>
      <c r="E449" s="127"/>
    </row>
    <row r="450" ht="15.75" customHeight="1">
      <c r="A450" s="127"/>
      <c r="E450" s="127"/>
    </row>
    <row r="451" ht="15.75" customHeight="1">
      <c r="A451" s="127"/>
      <c r="E451" s="127"/>
    </row>
    <row r="452" ht="15.75" customHeight="1">
      <c r="A452" s="127"/>
      <c r="E452" s="127"/>
    </row>
    <row r="453" ht="15.75" customHeight="1">
      <c r="A453" s="127"/>
      <c r="E453" s="127"/>
    </row>
    <row r="454" ht="15.75" customHeight="1">
      <c r="A454" s="127"/>
      <c r="E454" s="127"/>
    </row>
    <row r="455" ht="15.75" customHeight="1">
      <c r="A455" s="127"/>
      <c r="E455" s="127"/>
    </row>
    <row r="456" ht="15.75" customHeight="1">
      <c r="A456" s="127"/>
      <c r="E456" s="127"/>
    </row>
    <row r="457" ht="15.75" customHeight="1">
      <c r="A457" s="127"/>
      <c r="E457" s="127"/>
    </row>
    <row r="458" ht="15.75" customHeight="1">
      <c r="A458" s="127"/>
      <c r="E458" s="127"/>
    </row>
    <row r="459" ht="15.75" customHeight="1">
      <c r="A459" s="127"/>
      <c r="E459" s="127"/>
    </row>
    <row r="460" ht="15.75" customHeight="1">
      <c r="A460" s="127"/>
      <c r="E460" s="127"/>
    </row>
    <row r="461" ht="15.75" customHeight="1">
      <c r="A461" s="127"/>
      <c r="E461" s="127"/>
    </row>
    <row r="462" ht="15.75" customHeight="1">
      <c r="A462" s="127"/>
      <c r="E462" s="127"/>
    </row>
    <row r="463" ht="15.75" customHeight="1">
      <c r="A463" s="127"/>
      <c r="E463" s="127"/>
    </row>
    <row r="464" ht="15.75" customHeight="1">
      <c r="A464" s="127"/>
      <c r="E464" s="127"/>
    </row>
    <row r="465" ht="15.75" customHeight="1">
      <c r="A465" s="127"/>
      <c r="E465" s="127"/>
    </row>
    <row r="466" ht="15.75" customHeight="1">
      <c r="A466" s="127"/>
      <c r="E466" s="127"/>
    </row>
    <row r="467" ht="15.75" customHeight="1">
      <c r="A467" s="127"/>
      <c r="E467" s="127"/>
    </row>
    <row r="468" ht="15.75" customHeight="1">
      <c r="A468" s="127"/>
      <c r="E468" s="127"/>
    </row>
    <row r="469" ht="15.75" customHeight="1">
      <c r="A469" s="127"/>
      <c r="E469" s="127"/>
    </row>
    <row r="470" ht="15.75" customHeight="1">
      <c r="A470" s="127"/>
      <c r="E470" s="127"/>
    </row>
    <row r="471" ht="15.75" customHeight="1">
      <c r="A471" s="127"/>
      <c r="E471" s="127"/>
    </row>
    <row r="472" ht="15.75" customHeight="1">
      <c r="A472" s="127"/>
      <c r="E472" s="127"/>
    </row>
    <row r="473" ht="15.75" customHeight="1">
      <c r="A473" s="127"/>
      <c r="E473" s="127"/>
    </row>
    <row r="474" ht="15.75" customHeight="1">
      <c r="A474" s="127"/>
      <c r="E474" s="127"/>
    </row>
    <row r="475" ht="15.75" customHeight="1">
      <c r="A475" s="127"/>
      <c r="E475" s="127"/>
    </row>
    <row r="476" ht="15.75" customHeight="1">
      <c r="A476" s="127"/>
      <c r="E476" s="127"/>
    </row>
    <row r="477" ht="15.75" customHeight="1">
      <c r="A477" s="127"/>
      <c r="E477" s="127"/>
    </row>
    <row r="478" ht="15.75" customHeight="1">
      <c r="A478" s="127"/>
      <c r="E478" s="127"/>
    </row>
    <row r="479" ht="15.75" customHeight="1">
      <c r="A479" s="127"/>
      <c r="E479" s="127"/>
    </row>
    <row r="480" ht="15.75" customHeight="1">
      <c r="A480" s="127"/>
      <c r="E480" s="127"/>
    </row>
    <row r="481" ht="15.75" customHeight="1">
      <c r="A481" s="127"/>
      <c r="E481" s="127"/>
    </row>
    <row r="482" ht="15.75" customHeight="1">
      <c r="A482" s="127"/>
      <c r="E482" s="127"/>
    </row>
    <row r="483" ht="15.75" customHeight="1">
      <c r="A483" s="127"/>
      <c r="E483" s="127"/>
    </row>
    <row r="484" ht="15.75" customHeight="1">
      <c r="A484" s="127"/>
      <c r="E484" s="127"/>
    </row>
    <row r="485" ht="15.75" customHeight="1">
      <c r="A485" s="127"/>
      <c r="E485" s="127"/>
    </row>
    <row r="486" ht="15.75" customHeight="1">
      <c r="A486" s="127"/>
      <c r="E486" s="127"/>
    </row>
    <row r="487" ht="15.75" customHeight="1">
      <c r="A487" s="127"/>
      <c r="E487" s="127"/>
    </row>
    <row r="488" ht="15.75" customHeight="1">
      <c r="A488" s="127"/>
      <c r="E488" s="127"/>
    </row>
    <row r="489" ht="15.75" customHeight="1">
      <c r="A489" s="127"/>
      <c r="E489" s="127"/>
    </row>
    <row r="490" ht="15.75" customHeight="1">
      <c r="A490" s="127"/>
      <c r="E490" s="127"/>
    </row>
    <row r="491" ht="15.75" customHeight="1">
      <c r="A491" s="127"/>
      <c r="E491" s="127"/>
    </row>
    <row r="492" ht="15.75" customHeight="1">
      <c r="A492" s="127"/>
      <c r="E492" s="127"/>
    </row>
    <row r="493" ht="15.75" customHeight="1">
      <c r="A493" s="127"/>
      <c r="E493" s="127"/>
    </row>
    <row r="494" ht="15.75" customHeight="1">
      <c r="A494" s="127"/>
      <c r="E494" s="127"/>
    </row>
    <row r="495" ht="15.75" customHeight="1">
      <c r="A495" s="127"/>
      <c r="E495" s="127"/>
    </row>
    <row r="496" ht="15.75" customHeight="1">
      <c r="A496" s="127"/>
      <c r="E496" s="127"/>
    </row>
    <row r="497" ht="15.75" customHeight="1">
      <c r="A497" s="127"/>
      <c r="E497" s="127"/>
    </row>
    <row r="498" ht="15.75" customHeight="1">
      <c r="A498" s="127"/>
      <c r="E498" s="127"/>
    </row>
    <row r="499" ht="15.75" customHeight="1">
      <c r="A499" s="127"/>
      <c r="E499" s="127"/>
    </row>
    <row r="500" ht="15.75" customHeight="1">
      <c r="A500" s="127"/>
      <c r="E500" s="127"/>
    </row>
    <row r="501" ht="15.75" customHeight="1">
      <c r="A501" s="127"/>
      <c r="E501" s="127"/>
    </row>
    <row r="502" ht="15.75" customHeight="1">
      <c r="A502" s="127"/>
      <c r="E502" s="127"/>
    </row>
    <row r="503" ht="15.75" customHeight="1">
      <c r="A503" s="127"/>
      <c r="E503" s="127"/>
    </row>
    <row r="504" ht="15.75" customHeight="1">
      <c r="A504" s="127"/>
      <c r="E504" s="127"/>
    </row>
    <row r="505" ht="15.75" customHeight="1">
      <c r="A505" s="127"/>
      <c r="E505" s="127"/>
    </row>
    <row r="506" ht="15.75" customHeight="1">
      <c r="A506" s="127"/>
      <c r="E506" s="127"/>
    </row>
    <row r="507" ht="15.75" customHeight="1">
      <c r="A507" s="127"/>
      <c r="E507" s="127"/>
    </row>
    <row r="508" ht="15.75" customHeight="1">
      <c r="A508" s="127"/>
      <c r="E508" s="127"/>
    </row>
    <row r="509" ht="15.75" customHeight="1">
      <c r="A509" s="127"/>
      <c r="E509" s="127"/>
    </row>
    <row r="510" ht="15.75" customHeight="1">
      <c r="A510" s="127"/>
      <c r="E510" s="127"/>
    </row>
    <row r="511" ht="15.75" customHeight="1">
      <c r="A511" s="127"/>
      <c r="E511" s="127"/>
    </row>
    <row r="512" ht="15.75" customHeight="1">
      <c r="A512" s="127"/>
      <c r="E512" s="127"/>
    </row>
    <row r="513" ht="15.75" customHeight="1">
      <c r="A513" s="127"/>
      <c r="E513" s="127"/>
    </row>
    <row r="514" ht="15.75" customHeight="1">
      <c r="A514" s="127"/>
      <c r="E514" s="127"/>
    </row>
    <row r="515" ht="15.75" customHeight="1">
      <c r="A515" s="127"/>
      <c r="E515" s="127"/>
    </row>
    <row r="516" ht="15.75" customHeight="1">
      <c r="A516" s="127"/>
      <c r="E516" s="127"/>
    </row>
    <row r="517" ht="15.75" customHeight="1">
      <c r="A517" s="127"/>
      <c r="E517" s="127"/>
    </row>
    <row r="518" ht="15.75" customHeight="1">
      <c r="A518" s="127"/>
      <c r="E518" s="127"/>
    </row>
    <row r="519" ht="15.75" customHeight="1">
      <c r="A519" s="127"/>
      <c r="E519" s="127"/>
    </row>
    <row r="520" ht="15.75" customHeight="1">
      <c r="A520" s="127"/>
      <c r="E520" s="127"/>
    </row>
    <row r="521" ht="15.75" customHeight="1">
      <c r="A521" s="127"/>
      <c r="E521" s="127"/>
    </row>
    <row r="522" ht="15.75" customHeight="1">
      <c r="A522" s="127"/>
      <c r="E522" s="127"/>
    </row>
    <row r="523" ht="15.75" customHeight="1">
      <c r="A523" s="127"/>
      <c r="E523" s="127"/>
    </row>
    <row r="524" ht="15.75" customHeight="1">
      <c r="A524" s="127"/>
      <c r="E524" s="127"/>
    </row>
    <row r="525" ht="15.75" customHeight="1">
      <c r="A525" s="127"/>
      <c r="E525" s="127"/>
    </row>
    <row r="526" ht="15.75" customHeight="1">
      <c r="A526" s="127"/>
      <c r="E526" s="127"/>
    </row>
    <row r="527" ht="15.75" customHeight="1">
      <c r="A527" s="127"/>
      <c r="E527" s="127"/>
    </row>
    <row r="528" ht="15.75" customHeight="1">
      <c r="A528" s="127"/>
      <c r="E528" s="127"/>
    </row>
    <row r="529" ht="15.75" customHeight="1">
      <c r="A529" s="127"/>
      <c r="E529" s="127"/>
    </row>
    <row r="530" ht="15.75" customHeight="1">
      <c r="A530" s="127"/>
      <c r="E530" s="127"/>
    </row>
    <row r="531" ht="15.75" customHeight="1">
      <c r="A531" s="127"/>
      <c r="E531" s="127"/>
    </row>
    <row r="532" ht="15.75" customHeight="1">
      <c r="A532" s="127"/>
      <c r="E532" s="127"/>
    </row>
    <row r="533" ht="15.75" customHeight="1">
      <c r="A533" s="127"/>
      <c r="E533" s="127"/>
    </row>
    <row r="534" ht="15.75" customHeight="1">
      <c r="A534" s="127"/>
      <c r="E534" s="127"/>
    </row>
    <row r="535" ht="15.75" customHeight="1">
      <c r="A535" s="127"/>
      <c r="E535" s="127"/>
    </row>
    <row r="536" ht="15.75" customHeight="1">
      <c r="A536" s="127"/>
      <c r="E536" s="127"/>
    </row>
    <row r="537" ht="15.75" customHeight="1">
      <c r="A537" s="127"/>
      <c r="E537" s="127"/>
    </row>
    <row r="538" ht="15.75" customHeight="1">
      <c r="A538" s="127"/>
      <c r="E538" s="127"/>
    </row>
    <row r="539" ht="15.75" customHeight="1">
      <c r="A539" s="127"/>
      <c r="E539" s="127"/>
    </row>
    <row r="540" ht="15.75" customHeight="1">
      <c r="A540" s="127"/>
      <c r="E540" s="127"/>
    </row>
    <row r="541" ht="15.75" customHeight="1">
      <c r="A541" s="127"/>
      <c r="E541" s="127"/>
    </row>
    <row r="542" ht="15.75" customHeight="1">
      <c r="A542" s="127"/>
      <c r="E542" s="127"/>
    </row>
    <row r="543" ht="15.75" customHeight="1">
      <c r="A543" s="127"/>
      <c r="E543" s="127"/>
    </row>
    <row r="544" ht="15.75" customHeight="1">
      <c r="A544" s="127"/>
      <c r="E544" s="127"/>
    </row>
    <row r="545" ht="15.75" customHeight="1">
      <c r="A545" s="127"/>
      <c r="E545" s="127"/>
    </row>
    <row r="546" ht="15.75" customHeight="1">
      <c r="A546" s="127"/>
      <c r="E546" s="127"/>
    </row>
    <row r="547" ht="15.75" customHeight="1">
      <c r="A547" s="127"/>
      <c r="E547" s="127"/>
    </row>
    <row r="548" ht="15.75" customHeight="1">
      <c r="A548" s="127"/>
      <c r="E548" s="127"/>
    </row>
    <row r="549" ht="15.75" customHeight="1">
      <c r="A549" s="127"/>
      <c r="E549" s="127"/>
    </row>
    <row r="550" ht="15.75" customHeight="1">
      <c r="A550" s="127"/>
      <c r="E550" s="127"/>
    </row>
    <row r="551" ht="15.75" customHeight="1">
      <c r="A551" s="127"/>
      <c r="E551" s="127"/>
    </row>
    <row r="552" ht="15.75" customHeight="1">
      <c r="A552" s="127"/>
      <c r="E552" s="127"/>
    </row>
    <row r="553" ht="15.75" customHeight="1">
      <c r="A553" s="127"/>
      <c r="E553" s="127"/>
    </row>
    <row r="554" ht="15.75" customHeight="1">
      <c r="A554" s="127"/>
      <c r="E554" s="127"/>
    </row>
    <row r="555" ht="15.75" customHeight="1">
      <c r="A555" s="127"/>
      <c r="E555" s="127"/>
    </row>
    <row r="556" ht="15.75" customHeight="1">
      <c r="A556" s="127"/>
      <c r="E556" s="127"/>
    </row>
    <row r="557" ht="15.75" customHeight="1">
      <c r="A557" s="127"/>
      <c r="E557" s="127"/>
    </row>
    <row r="558" ht="15.75" customHeight="1">
      <c r="A558" s="127"/>
      <c r="E558" s="127"/>
    </row>
    <row r="559" ht="15.75" customHeight="1">
      <c r="A559" s="127"/>
      <c r="E559" s="127"/>
    </row>
    <row r="560" ht="15.75" customHeight="1">
      <c r="A560" s="127"/>
      <c r="E560" s="127"/>
    </row>
    <row r="561" ht="15.75" customHeight="1">
      <c r="A561" s="127"/>
      <c r="E561" s="127"/>
    </row>
    <row r="562" ht="15.75" customHeight="1">
      <c r="A562" s="127"/>
      <c r="E562" s="127"/>
    </row>
    <row r="563" ht="15.75" customHeight="1">
      <c r="A563" s="127"/>
      <c r="E563" s="127"/>
    </row>
    <row r="564" ht="15.75" customHeight="1">
      <c r="A564" s="127"/>
      <c r="E564" s="127"/>
    </row>
    <row r="565" ht="15.75" customHeight="1">
      <c r="A565" s="127"/>
      <c r="E565" s="127"/>
    </row>
    <row r="566" ht="15.75" customHeight="1">
      <c r="A566" s="127"/>
      <c r="E566" s="127"/>
    </row>
    <row r="567" ht="15.75" customHeight="1">
      <c r="A567" s="127"/>
      <c r="E567" s="127"/>
    </row>
    <row r="568" ht="15.75" customHeight="1">
      <c r="A568" s="127"/>
      <c r="E568" s="127"/>
    </row>
    <row r="569" ht="15.75" customHeight="1">
      <c r="A569" s="127"/>
      <c r="E569" s="127"/>
    </row>
    <row r="570" ht="15.75" customHeight="1">
      <c r="A570" s="127"/>
      <c r="E570" s="127"/>
    </row>
    <row r="571" ht="15.75" customHeight="1">
      <c r="A571" s="127"/>
      <c r="E571" s="127"/>
    </row>
    <row r="572" ht="15.75" customHeight="1">
      <c r="A572" s="127"/>
      <c r="E572" s="127"/>
    </row>
    <row r="573" ht="15.75" customHeight="1">
      <c r="A573" s="127"/>
      <c r="E573" s="127"/>
    </row>
    <row r="574" ht="15.75" customHeight="1">
      <c r="A574" s="127"/>
      <c r="E574" s="127"/>
    </row>
    <row r="575" ht="15.75" customHeight="1">
      <c r="A575" s="127"/>
      <c r="E575" s="127"/>
    </row>
    <row r="576" ht="15.75" customHeight="1">
      <c r="A576" s="127"/>
      <c r="E576" s="127"/>
    </row>
    <row r="577" ht="15.75" customHeight="1">
      <c r="A577" s="127"/>
      <c r="E577" s="127"/>
    </row>
    <row r="578" ht="15.75" customHeight="1">
      <c r="A578" s="127"/>
      <c r="E578" s="127"/>
    </row>
    <row r="579" ht="15.75" customHeight="1">
      <c r="A579" s="127"/>
      <c r="E579" s="127"/>
    </row>
    <row r="580" ht="15.75" customHeight="1">
      <c r="A580" s="127"/>
      <c r="E580" s="127"/>
    </row>
    <row r="581" ht="15.75" customHeight="1">
      <c r="A581" s="127"/>
      <c r="E581" s="127"/>
    </row>
    <row r="582" ht="15.75" customHeight="1">
      <c r="A582" s="127"/>
      <c r="E582" s="127"/>
    </row>
    <row r="583" ht="15.75" customHeight="1">
      <c r="A583" s="127"/>
      <c r="E583" s="127"/>
    </row>
    <row r="584" ht="15.75" customHeight="1">
      <c r="A584" s="127"/>
      <c r="E584" s="127"/>
    </row>
    <row r="585" ht="15.75" customHeight="1">
      <c r="A585" s="127"/>
      <c r="E585" s="127"/>
    </row>
    <row r="586" ht="15.75" customHeight="1">
      <c r="A586" s="127"/>
      <c r="E586" s="127"/>
    </row>
    <row r="587" ht="15.75" customHeight="1">
      <c r="A587" s="127"/>
      <c r="E587" s="127"/>
    </row>
    <row r="588" ht="15.75" customHeight="1">
      <c r="A588" s="127"/>
      <c r="E588" s="127"/>
    </row>
    <row r="589" ht="15.75" customHeight="1">
      <c r="A589" s="127"/>
      <c r="E589" s="127"/>
    </row>
    <row r="590" ht="15.75" customHeight="1">
      <c r="A590" s="127"/>
      <c r="E590" s="127"/>
    </row>
    <row r="591" ht="15.75" customHeight="1">
      <c r="A591" s="127"/>
      <c r="E591" s="127"/>
    </row>
    <row r="592" ht="15.75" customHeight="1">
      <c r="A592" s="127"/>
      <c r="E592" s="127"/>
    </row>
    <row r="593" ht="15.75" customHeight="1">
      <c r="A593" s="127"/>
      <c r="E593" s="127"/>
    </row>
    <row r="594" ht="15.75" customHeight="1">
      <c r="A594" s="127"/>
      <c r="E594" s="127"/>
    </row>
    <row r="595" ht="15.75" customHeight="1">
      <c r="A595" s="127"/>
      <c r="E595" s="127"/>
    </row>
    <row r="596" ht="15.75" customHeight="1">
      <c r="A596" s="127"/>
      <c r="E596" s="127"/>
    </row>
    <row r="597" ht="15.75" customHeight="1">
      <c r="A597" s="127"/>
      <c r="E597" s="127"/>
    </row>
    <row r="598" ht="15.75" customHeight="1">
      <c r="A598" s="127"/>
      <c r="E598" s="127"/>
    </row>
    <row r="599" ht="15.75" customHeight="1">
      <c r="A599" s="127"/>
      <c r="E599" s="127"/>
    </row>
    <row r="600" ht="15.75" customHeight="1">
      <c r="A600" s="127"/>
      <c r="E600" s="127"/>
    </row>
    <row r="601" ht="15.75" customHeight="1">
      <c r="A601" s="127"/>
      <c r="E601" s="127"/>
    </row>
    <row r="602" ht="15.75" customHeight="1">
      <c r="A602" s="127"/>
      <c r="E602" s="127"/>
    </row>
    <row r="603" ht="15.75" customHeight="1">
      <c r="A603" s="127"/>
      <c r="E603" s="127"/>
    </row>
    <row r="604" ht="15.75" customHeight="1">
      <c r="A604" s="127"/>
      <c r="E604" s="127"/>
    </row>
    <row r="605" ht="15.75" customHeight="1">
      <c r="A605" s="127"/>
      <c r="E605" s="127"/>
    </row>
    <row r="606" ht="15.75" customHeight="1">
      <c r="A606" s="127"/>
      <c r="E606" s="127"/>
    </row>
    <row r="607" ht="15.75" customHeight="1">
      <c r="A607" s="127"/>
      <c r="E607" s="127"/>
    </row>
    <row r="608" ht="15.75" customHeight="1">
      <c r="A608" s="127"/>
      <c r="E608" s="127"/>
    </row>
    <row r="609" ht="15.75" customHeight="1">
      <c r="A609" s="127"/>
      <c r="E609" s="127"/>
    </row>
    <row r="610" ht="15.75" customHeight="1">
      <c r="A610" s="127"/>
      <c r="E610" s="127"/>
    </row>
    <row r="611" ht="15.75" customHeight="1">
      <c r="A611" s="127"/>
      <c r="E611" s="127"/>
    </row>
    <row r="612" ht="15.75" customHeight="1">
      <c r="A612" s="127"/>
      <c r="E612" s="127"/>
    </row>
    <row r="613" ht="15.75" customHeight="1">
      <c r="A613" s="127"/>
      <c r="E613" s="127"/>
    </row>
    <row r="614" ht="15.75" customHeight="1">
      <c r="A614" s="127"/>
      <c r="E614" s="127"/>
    </row>
    <row r="615" ht="15.75" customHeight="1">
      <c r="A615" s="127"/>
      <c r="E615" s="127"/>
    </row>
    <row r="616" ht="15.75" customHeight="1">
      <c r="A616" s="127"/>
      <c r="E616" s="127"/>
    </row>
    <row r="617" ht="15.75" customHeight="1">
      <c r="A617" s="127"/>
      <c r="E617" s="127"/>
    </row>
    <row r="618" ht="15.75" customHeight="1">
      <c r="A618" s="127"/>
      <c r="E618" s="127"/>
    </row>
    <row r="619" ht="15.75" customHeight="1">
      <c r="A619" s="127"/>
      <c r="E619" s="127"/>
    </row>
    <row r="620" ht="15.75" customHeight="1">
      <c r="A620" s="127"/>
      <c r="E620" s="127"/>
    </row>
    <row r="621" ht="15.75" customHeight="1">
      <c r="A621" s="127"/>
      <c r="E621" s="127"/>
    </row>
    <row r="622" ht="15.75" customHeight="1">
      <c r="A622" s="127"/>
      <c r="E622" s="127"/>
    </row>
    <row r="623" ht="15.75" customHeight="1">
      <c r="A623" s="127"/>
      <c r="E623" s="127"/>
    </row>
    <row r="624" ht="15.75" customHeight="1">
      <c r="A624" s="127"/>
      <c r="E624" s="127"/>
    </row>
    <row r="625" ht="15.75" customHeight="1">
      <c r="A625" s="127"/>
      <c r="E625" s="127"/>
    </row>
    <row r="626" ht="15.75" customHeight="1">
      <c r="A626" s="127"/>
      <c r="E626" s="127"/>
    </row>
    <row r="627" ht="15.75" customHeight="1">
      <c r="A627" s="127"/>
      <c r="E627" s="127"/>
    </row>
    <row r="628" ht="15.75" customHeight="1">
      <c r="A628" s="127"/>
      <c r="E628" s="127"/>
    </row>
    <row r="629" ht="15.75" customHeight="1">
      <c r="A629" s="127"/>
      <c r="E629" s="127"/>
    </row>
    <row r="630" ht="15.75" customHeight="1">
      <c r="A630" s="127"/>
      <c r="E630" s="127"/>
    </row>
    <row r="631" ht="15.75" customHeight="1">
      <c r="A631" s="127"/>
      <c r="E631" s="127"/>
    </row>
    <row r="632" ht="15.75" customHeight="1">
      <c r="A632" s="127"/>
      <c r="E632" s="127"/>
    </row>
    <row r="633" ht="15.75" customHeight="1">
      <c r="A633" s="127"/>
      <c r="E633" s="127"/>
    </row>
    <row r="634" ht="15.75" customHeight="1">
      <c r="A634" s="127"/>
      <c r="E634" s="127"/>
    </row>
    <row r="635" ht="15.75" customHeight="1">
      <c r="A635" s="127"/>
      <c r="E635" s="127"/>
    </row>
    <row r="636" ht="15.75" customHeight="1">
      <c r="A636" s="127"/>
      <c r="E636" s="127"/>
    </row>
    <row r="637" ht="15.75" customHeight="1">
      <c r="A637" s="127"/>
      <c r="E637" s="127"/>
    </row>
    <row r="638" ht="15.75" customHeight="1">
      <c r="A638" s="127"/>
      <c r="E638" s="127"/>
    </row>
    <row r="639" ht="15.75" customHeight="1">
      <c r="A639" s="127"/>
      <c r="E639" s="127"/>
    </row>
    <row r="640" ht="15.75" customHeight="1">
      <c r="A640" s="127"/>
      <c r="E640" s="127"/>
    </row>
    <row r="641" ht="15.75" customHeight="1">
      <c r="A641" s="127"/>
      <c r="E641" s="127"/>
    </row>
    <row r="642" ht="15.75" customHeight="1">
      <c r="A642" s="127"/>
      <c r="E642" s="127"/>
    </row>
    <row r="643" ht="15.75" customHeight="1">
      <c r="A643" s="127"/>
      <c r="E643" s="127"/>
    </row>
    <row r="644" ht="15.75" customHeight="1">
      <c r="A644" s="127"/>
      <c r="E644" s="127"/>
    </row>
    <row r="645" ht="15.75" customHeight="1">
      <c r="A645" s="127"/>
      <c r="E645" s="127"/>
    </row>
    <row r="646" ht="15.75" customHeight="1">
      <c r="A646" s="127"/>
      <c r="E646" s="127"/>
    </row>
    <row r="647" ht="15.75" customHeight="1">
      <c r="A647" s="127"/>
      <c r="E647" s="127"/>
    </row>
    <row r="648" ht="15.75" customHeight="1">
      <c r="A648" s="127"/>
      <c r="E648" s="127"/>
    </row>
    <row r="649" ht="15.75" customHeight="1">
      <c r="A649" s="127"/>
      <c r="E649" s="127"/>
    </row>
    <row r="650" ht="15.75" customHeight="1">
      <c r="A650" s="127"/>
      <c r="E650" s="127"/>
    </row>
    <row r="651" ht="15.75" customHeight="1">
      <c r="A651" s="127"/>
      <c r="E651" s="127"/>
    </row>
    <row r="652" ht="15.75" customHeight="1">
      <c r="A652" s="127"/>
      <c r="E652" s="127"/>
    </row>
    <row r="653" ht="15.75" customHeight="1">
      <c r="A653" s="127"/>
      <c r="E653" s="127"/>
    </row>
    <row r="654" ht="15.75" customHeight="1">
      <c r="A654" s="127"/>
      <c r="E654" s="127"/>
    </row>
    <row r="655" ht="15.75" customHeight="1">
      <c r="A655" s="127"/>
      <c r="E655" s="127"/>
    </row>
    <row r="656" ht="15.75" customHeight="1">
      <c r="A656" s="127"/>
      <c r="E656" s="127"/>
    </row>
    <row r="657" ht="15.75" customHeight="1">
      <c r="A657" s="127"/>
      <c r="E657" s="127"/>
    </row>
    <row r="658" ht="15.75" customHeight="1">
      <c r="A658" s="127"/>
      <c r="E658" s="127"/>
    </row>
    <row r="659" ht="15.75" customHeight="1">
      <c r="A659" s="127"/>
      <c r="E659" s="127"/>
    </row>
    <row r="660" ht="15.75" customHeight="1">
      <c r="A660" s="127"/>
      <c r="E660" s="127"/>
    </row>
    <row r="661" ht="15.75" customHeight="1">
      <c r="A661" s="127"/>
      <c r="E661" s="127"/>
    </row>
    <row r="662" ht="15.75" customHeight="1">
      <c r="A662" s="127"/>
      <c r="E662" s="127"/>
    </row>
    <row r="663" ht="15.75" customHeight="1">
      <c r="A663" s="127"/>
      <c r="E663" s="127"/>
    </row>
    <row r="664" ht="15.75" customHeight="1">
      <c r="A664" s="127"/>
      <c r="E664" s="127"/>
    </row>
    <row r="665" ht="15.75" customHeight="1">
      <c r="A665" s="127"/>
      <c r="E665" s="127"/>
    </row>
    <row r="666" ht="15.75" customHeight="1">
      <c r="A666" s="127"/>
      <c r="E666" s="127"/>
    </row>
    <row r="667" ht="15.75" customHeight="1">
      <c r="A667" s="127"/>
      <c r="E667" s="127"/>
    </row>
    <row r="668" ht="15.75" customHeight="1">
      <c r="A668" s="127"/>
      <c r="E668" s="127"/>
    </row>
    <row r="669" ht="15.75" customHeight="1">
      <c r="A669" s="127"/>
      <c r="E669" s="127"/>
    </row>
    <row r="670" ht="15.75" customHeight="1">
      <c r="A670" s="127"/>
      <c r="E670" s="127"/>
    </row>
    <row r="671" ht="15.75" customHeight="1">
      <c r="A671" s="127"/>
      <c r="E671" s="127"/>
    </row>
    <row r="672" ht="15.75" customHeight="1">
      <c r="A672" s="127"/>
      <c r="E672" s="127"/>
    </row>
    <row r="673" ht="15.75" customHeight="1">
      <c r="A673" s="127"/>
      <c r="E673" s="127"/>
    </row>
    <row r="674" ht="15.75" customHeight="1">
      <c r="A674" s="127"/>
      <c r="E674" s="127"/>
    </row>
    <row r="675" ht="15.75" customHeight="1">
      <c r="A675" s="127"/>
      <c r="E675" s="127"/>
    </row>
    <row r="676" ht="15.75" customHeight="1">
      <c r="A676" s="127"/>
      <c r="E676" s="127"/>
    </row>
    <row r="677" ht="15.75" customHeight="1">
      <c r="A677" s="127"/>
      <c r="E677" s="127"/>
    </row>
    <row r="678" ht="15.75" customHeight="1">
      <c r="A678" s="127"/>
      <c r="E678" s="127"/>
    </row>
    <row r="679" ht="15.75" customHeight="1">
      <c r="A679" s="127"/>
      <c r="E679" s="127"/>
    </row>
    <row r="680" ht="15.75" customHeight="1">
      <c r="A680" s="127"/>
      <c r="E680" s="127"/>
    </row>
    <row r="681" ht="15.75" customHeight="1">
      <c r="A681" s="127"/>
      <c r="E681" s="127"/>
    </row>
    <row r="682" ht="15.75" customHeight="1">
      <c r="A682" s="127"/>
      <c r="E682" s="127"/>
    </row>
    <row r="683" ht="15.75" customHeight="1">
      <c r="A683" s="127"/>
      <c r="E683" s="127"/>
    </row>
    <row r="684" ht="15.75" customHeight="1">
      <c r="A684" s="127"/>
      <c r="E684" s="127"/>
    </row>
    <row r="685" ht="15.75" customHeight="1">
      <c r="A685" s="127"/>
      <c r="E685" s="127"/>
    </row>
    <row r="686" ht="15.75" customHeight="1">
      <c r="A686" s="127"/>
      <c r="E686" s="127"/>
    </row>
    <row r="687" ht="15.75" customHeight="1">
      <c r="A687" s="127"/>
      <c r="E687" s="127"/>
    </row>
    <row r="688" ht="15.75" customHeight="1">
      <c r="A688" s="127"/>
      <c r="E688" s="127"/>
    </row>
    <row r="689" ht="15.75" customHeight="1">
      <c r="A689" s="127"/>
      <c r="E689" s="127"/>
    </row>
    <row r="690" ht="15.75" customHeight="1">
      <c r="A690" s="127"/>
      <c r="E690" s="127"/>
    </row>
    <row r="691" ht="15.75" customHeight="1">
      <c r="A691" s="127"/>
      <c r="E691" s="127"/>
    </row>
    <row r="692" ht="15.75" customHeight="1">
      <c r="A692" s="127"/>
      <c r="E692" s="127"/>
    </row>
    <row r="693" ht="15.75" customHeight="1">
      <c r="A693" s="127"/>
      <c r="E693" s="127"/>
    </row>
    <row r="694" ht="15.75" customHeight="1">
      <c r="A694" s="127"/>
      <c r="E694" s="127"/>
    </row>
    <row r="695" ht="15.75" customHeight="1">
      <c r="A695" s="127"/>
      <c r="E695" s="127"/>
    </row>
    <row r="696" ht="15.75" customHeight="1">
      <c r="A696" s="127"/>
      <c r="E696" s="127"/>
    </row>
    <row r="697" ht="15.75" customHeight="1">
      <c r="A697" s="127"/>
      <c r="E697" s="127"/>
    </row>
    <row r="698" ht="15.75" customHeight="1">
      <c r="A698" s="127"/>
      <c r="E698" s="127"/>
    </row>
    <row r="699" ht="15.75" customHeight="1">
      <c r="A699" s="127"/>
      <c r="E699" s="127"/>
    </row>
    <row r="700" ht="15.75" customHeight="1">
      <c r="A700" s="127"/>
      <c r="E700" s="127"/>
    </row>
    <row r="701" ht="15.75" customHeight="1">
      <c r="A701" s="127"/>
      <c r="E701" s="127"/>
    </row>
    <row r="702" ht="15.75" customHeight="1">
      <c r="A702" s="127"/>
      <c r="E702" s="127"/>
    </row>
    <row r="703" ht="15.75" customHeight="1">
      <c r="A703" s="127"/>
      <c r="E703" s="127"/>
    </row>
    <row r="704" ht="15.75" customHeight="1">
      <c r="A704" s="127"/>
      <c r="E704" s="127"/>
    </row>
    <row r="705" ht="15.75" customHeight="1">
      <c r="A705" s="127"/>
      <c r="E705" s="127"/>
    </row>
    <row r="706" ht="15.75" customHeight="1">
      <c r="A706" s="127"/>
      <c r="E706" s="127"/>
    </row>
    <row r="707" ht="15.75" customHeight="1">
      <c r="A707" s="127"/>
      <c r="E707" s="127"/>
    </row>
    <row r="708" ht="15.75" customHeight="1">
      <c r="A708" s="127"/>
      <c r="E708" s="127"/>
    </row>
    <row r="709" ht="15.75" customHeight="1">
      <c r="A709" s="127"/>
      <c r="E709" s="127"/>
    </row>
    <row r="710" ht="15.75" customHeight="1">
      <c r="A710" s="127"/>
      <c r="E710" s="127"/>
    </row>
    <row r="711" ht="15.75" customHeight="1">
      <c r="A711" s="127"/>
      <c r="E711" s="127"/>
    </row>
    <row r="712" ht="15.75" customHeight="1">
      <c r="A712" s="127"/>
      <c r="E712" s="127"/>
    </row>
    <row r="713" ht="15.75" customHeight="1">
      <c r="A713" s="127"/>
      <c r="E713" s="127"/>
    </row>
    <row r="714" ht="15.75" customHeight="1">
      <c r="A714" s="127"/>
      <c r="E714" s="127"/>
    </row>
    <row r="715" ht="15.75" customHeight="1">
      <c r="A715" s="127"/>
      <c r="E715" s="127"/>
    </row>
    <row r="716" ht="15.75" customHeight="1">
      <c r="A716" s="127"/>
      <c r="E716" s="127"/>
    </row>
    <row r="717" ht="15.75" customHeight="1">
      <c r="A717" s="127"/>
      <c r="E717" s="127"/>
    </row>
    <row r="718" ht="15.75" customHeight="1">
      <c r="A718" s="127"/>
      <c r="E718" s="127"/>
    </row>
    <row r="719" ht="15.75" customHeight="1">
      <c r="A719" s="127"/>
      <c r="E719" s="127"/>
    </row>
    <row r="720" ht="15.75" customHeight="1">
      <c r="A720" s="127"/>
      <c r="E720" s="127"/>
    </row>
    <row r="721" ht="15.75" customHeight="1">
      <c r="A721" s="127"/>
      <c r="E721" s="127"/>
    </row>
    <row r="722" ht="15.75" customHeight="1">
      <c r="A722" s="127"/>
      <c r="E722" s="127"/>
    </row>
    <row r="723" ht="15.75" customHeight="1">
      <c r="A723" s="127"/>
      <c r="E723" s="127"/>
    </row>
    <row r="724" ht="15.75" customHeight="1">
      <c r="A724" s="127"/>
      <c r="E724" s="127"/>
    </row>
    <row r="725" ht="15.75" customHeight="1">
      <c r="A725" s="127"/>
      <c r="E725" s="127"/>
    </row>
    <row r="726" ht="15.75" customHeight="1">
      <c r="A726" s="127"/>
      <c r="E726" s="127"/>
    </row>
    <row r="727" ht="15.75" customHeight="1">
      <c r="A727" s="127"/>
      <c r="E727" s="127"/>
    </row>
    <row r="728" ht="15.75" customHeight="1">
      <c r="A728" s="127"/>
      <c r="E728" s="127"/>
    </row>
    <row r="729" ht="15.75" customHeight="1">
      <c r="A729" s="127"/>
      <c r="E729" s="127"/>
    </row>
    <row r="730" ht="15.75" customHeight="1">
      <c r="A730" s="127"/>
      <c r="E730" s="127"/>
    </row>
    <row r="731" ht="15.75" customHeight="1">
      <c r="A731" s="127"/>
      <c r="E731" s="127"/>
    </row>
    <row r="732" ht="15.75" customHeight="1">
      <c r="A732" s="127"/>
      <c r="E732" s="127"/>
    </row>
    <row r="733" ht="15.75" customHeight="1">
      <c r="A733" s="127"/>
      <c r="E733" s="127"/>
    </row>
    <row r="734" ht="15.75" customHeight="1">
      <c r="A734" s="127"/>
      <c r="E734" s="127"/>
    </row>
    <row r="735" ht="15.75" customHeight="1">
      <c r="A735" s="127"/>
      <c r="E735" s="127"/>
    </row>
    <row r="736" ht="15.75" customHeight="1">
      <c r="A736" s="127"/>
      <c r="E736" s="127"/>
    </row>
    <row r="737" ht="15.75" customHeight="1">
      <c r="A737" s="127"/>
      <c r="E737" s="127"/>
    </row>
    <row r="738" ht="15.75" customHeight="1">
      <c r="A738" s="127"/>
      <c r="E738" s="127"/>
    </row>
    <row r="739" ht="15.75" customHeight="1">
      <c r="A739" s="127"/>
      <c r="E739" s="127"/>
    </row>
    <row r="740" ht="15.75" customHeight="1">
      <c r="A740" s="127"/>
      <c r="E740" s="127"/>
    </row>
    <row r="741" ht="15.75" customHeight="1">
      <c r="A741" s="127"/>
      <c r="E741" s="127"/>
    </row>
    <row r="742" ht="15.75" customHeight="1">
      <c r="A742" s="127"/>
      <c r="E742" s="127"/>
    </row>
    <row r="743" ht="15.75" customHeight="1">
      <c r="A743" s="127"/>
      <c r="E743" s="127"/>
    </row>
    <row r="744" ht="15.75" customHeight="1">
      <c r="A744" s="127"/>
      <c r="E744" s="127"/>
    </row>
    <row r="745" ht="15.75" customHeight="1">
      <c r="A745" s="127"/>
      <c r="E745" s="127"/>
    </row>
    <row r="746" ht="15.75" customHeight="1">
      <c r="A746" s="127"/>
      <c r="E746" s="127"/>
    </row>
    <row r="747" ht="15.75" customHeight="1">
      <c r="A747" s="127"/>
      <c r="E747" s="127"/>
    </row>
    <row r="748" ht="15.75" customHeight="1">
      <c r="A748" s="127"/>
      <c r="E748" s="127"/>
    </row>
    <row r="749" ht="15.75" customHeight="1">
      <c r="A749" s="127"/>
      <c r="E749" s="127"/>
    </row>
    <row r="750" ht="15.75" customHeight="1">
      <c r="A750" s="127"/>
      <c r="E750" s="127"/>
    </row>
    <row r="751" ht="15.75" customHeight="1">
      <c r="A751" s="127"/>
      <c r="E751" s="127"/>
    </row>
    <row r="752" ht="15.75" customHeight="1">
      <c r="A752" s="127"/>
      <c r="E752" s="127"/>
    </row>
    <row r="753" ht="15.75" customHeight="1">
      <c r="A753" s="127"/>
      <c r="E753" s="127"/>
    </row>
    <row r="754" ht="15.75" customHeight="1">
      <c r="A754" s="127"/>
      <c r="E754" s="127"/>
    </row>
    <row r="755" ht="15.75" customHeight="1">
      <c r="A755" s="127"/>
      <c r="E755" s="127"/>
    </row>
    <row r="756" ht="15.75" customHeight="1">
      <c r="A756" s="127"/>
      <c r="E756" s="127"/>
    </row>
    <row r="757" ht="15.75" customHeight="1">
      <c r="A757" s="127"/>
      <c r="E757" s="127"/>
    </row>
    <row r="758" ht="15.75" customHeight="1">
      <c r="A758" s="127"/>
      <c r="E758" s="127"/>
    </row>
    <row r="759" ht="15.75" customHeight="1">
      <c r="A759" s="127"/>
      <c r="E759" s="127"/>
    </row>
    <row r="760" ht="15.75" customHeight="1">
      <c r="A760" s="127"/>
      <c r="E760" s="127"/>
    </row>
    <row r="761" ht="15.75" customHeight="1">
      <c r="A761" s="127"/>
      <c r="E761" s="127"/>
    </row>
    <row r="762" ht="15.75" customHeight="1">
      <c r="A762" s="127"/>
      <c r="E762" s="127"/>
    </row>
    <row r="763" ht="15.75" customHeight="1">
      <c r="A763" s="127"/>
      <c r="E763" s="127"/>
    </row>
    <row r="764" ht="15.75" customHeight="1">
      <c r="A764" s="127"/>
      <c r="E764" s="127"/>
    </row>
    <row r="765" ht="15.75" customHeight="1">
      <c r="A765" s="127"/>
      <c r="E765" s="127"/>
    </row>
    <row r="766" ht="15.75" customHeight="1">
      <c r="A766" s="127"/>
      <c r="E766" s="127"/>
    </row>
    <row r="767" ht="15.75" customHeight="1">
      <c r="A767" s="127"/>
      <c r="E767" s="127"/>
    </row>
    <row r="768" ht="15.75" customHeight="1">
      <c r="A768" s="127"/>
      <c r="E768" s="127"/>
    </row>
    <row r="769" ht="15.75" customHeight="1">
      <c r="A769" s="127"/>
      <c r="E769" s="127"/>
    </row>
    <row r="770" ht="15.75" customHeight="1">
      <c r="A770" s="127"/>
      <c r="E770" s="127"/>
    </row>
    <row r="771" ht="15.75" customHeight="1">
      <c r="A771" s="127"/>
      <c r="E771" s="127"/>
    </row>
    <row r="772" ht="15.75" customHeight="1">
      <c r="A772" s="127"/>
      <c r="E772" s="127"/>
    </row>
    <row r="773" ht="15.75" customHeight="1">
      <c r="A773" s="127"/>
      <c r="E773" s="127"/>
    </row>
    <row r="774" ht="15.75" customHeight="1">
      <c r="A774" s="127"/>
      <c r="E774" s="127"/>
    </row>
    <row r="775" ht="15.75" customHeight="1">
      <c r="A775" s="127"/>
      <c r="E775" s="127"/>
    </row>
    <row r="776" ht="15.75" customHeight="1">
      <c r="A776" s="127"/>
      <c r="E776" s="127"/>
    </row>
    <row r="777" ht="15.75" customHeight="1">
      <c r="A777" s="127"/>
      <c r="E777" s="127"/>
    </row>
    <row r="778" ht="15.75" customHeight="1">
      <c r="A778" s="127"/>
      <c r="E778" s="127"/>
    </row>
    <row r="779" ht="15.75" customHeight="1">
      <c r="A779" s="127"/>
      <c r="E779" s="127"/>
    </row>
    <row r="780" ht="15.75" customHeight="1">
      <c r="A780" s="127"/>
      <c r="E780" s="127"/>
    </row>
    <row r="781" ht="15.75" customHeight="1">
      <c r="A781" s="127"/>
      <c r="E781" s="127"/>
    </row>
    <row r="782" ht="15.75" customHeight="1">
      <c r="A782" s="127"/>
      <c r="E782" s="127"/>
    </row>
    <row r="783" ht="15.75" customHeight="1">
      <c r="A783" s="127"/>
      <c r="E783" s="127"/>
    </row>
    <row r="784" ht="15.75" customHeight="1">
      <c r="A784" s="127"/>
      <c r="E784" s="127"/>
    </row>
    <row r="785" ht="15.75" customHeight="1">
      <c r="A785" s="127"/>
      <c r="E785" s="127"/>
    </row>
    <row r="786" ht="15.75" customHeight="1">
      <c r="A786" s="127"/>
      <c r="E786" s="127"/>
    </row>
    <row r="787" ht="15.75" customHeight="1">
      <c r="A787" s="127"/>
      <c r="E787" s="127"/>
    </row>
    <row r="788" ht="15.75" customHeight="1">
      <c r="A788" s="127"/>
      <c r="E788" s="127"/>
    </row>
    <row r="789" ht="15.75" customHeight="1">
      <c r="A789" s="127"/>
      <c r="E789" s="127"/>
    </row>
    <row r="790" ht="15.75" customHeight="1">
      <c r="A790" s="127"/>
      <c r="E790" s="127"/>
    </row>
    <row r="791" ht="15.75" customHeight="1">
      <c r="A791" s="127"/>
      <c r="E791" s="127"/>
    </row>
    <row r="792" ht="15.75" customHeight="1">
      <c r="A792" s="127"/>
      <c r="E792" s="127"/>
    </row>
    <row r="793" ht="15.75" customHeight="1">
      <c r="A793" s="127"/>
      <c r="E793" s="127"/>
    </row>
    <row r="794" ht="15.75" customHeight="1">
      <c r="A794" s="127"/>
      <c r="E794" s="127"/>
    </row>
    <row r="795" ht="15.75" customHeight="1">
      <c r="A795" s="127"/>
      <c r="E795" s="127"/>
    </row>
    <row r="796" ht="15.75" customHeight="1">
      <c r="A796" s="127"/>
      <c r="E796" s="127"/>
    </row>
    <row r="797" ht="15.75" customHeight="1">
      <c r="A797" s="127"/>
      <c r="E797" s="127"/>
    </row>
    <row r="798" ht="15.75" customHeight="1">
      <c r="A798" s="127"/>
      <c r="E798" s="127"/>
    </row>
    <row r="799" ht="15.75" customHeight="1">
      <c r="A799" s="127"/>
      <c r="E799" s="127"/>
    </row>
    <row r="800" ht="15.75" customHeight="1">
      <c r="A800" s="127"/>
      <c r="E800" s="127"/>
    </row>
    <row r="801" ht="15.75" customHeight="1">
      <c r="A801" s="127"/>
      <c r="E801" s="127"/>
    </row>
    <row r="802" ht="15.75" customHeight="1">
      <c r="A802" s="127"/>
      <c r="E802" s="127"/>
    </row>
    <row r="803" ht="15.75" customHeight="1">
      <c r="A803" s="127"/>
      <c r="E803" s="127"/>
    </row>
    <row r="804" ht="15.75" customHeight="1">
      <c r="A804" s="127"/>
      <c r="E804" s="127"/>
    </row>
    <row r="805" ht="15.75" customHeight="1">
      <c r="A805" s="127"/>
      <c r="E805" s="127"/>
    </row>
    <row r="806" ht="15.75" customHeight="1">
      <c r="A806" s="127"/>
      <c r="E806" s="127"/>
    </row>
    <row r="807" ht="15.75" customHeight="1">
      <c r="A807" s="127"/>
      <c r="E807" s="127"/>
    </row>
    <row r="808" ht="15.75" customHeight="1">
      <c r="A808" s="127"/>
      <c r="E808" s="127"/>
    </row>
    <row r="809" ht="15.75" customHeight="1">
      <c r="A809" s="127"/>
      <c r="E809" s="127"/>
    </row>
    <row r="810" ht="15.75" customHeight="1">
      <c r="A810" s="127"/>
      <c r="E810" s="127"/>
    </row>
    <row r="811" ht="15.75" customHeight="1">
      <c r="A811" s="127"/>
      <c r="E811" s="127"/>
    </row>
    <row r="812" ht="15.75" customHeight="1">
      <c r="A812" s="127"/>
      <c r="E812" s="127"/>
    </row>
    <row r="813" ht="15.75" customHeight="1">
      <c r="A813" s="127"/>
      <c r="E813" s="127"/>
    </row>
    <row r="814" ht="15.75" customHeight="1">
      <c r="A814" s="127"/>
      <c r="E814" s="127"/>
    </row>
    <row r="815" ht="15.75" customHeight="1">
      <c r="A815" s="127"/>
      <c r="E815" s="127"/>
    </row>
    <row r="816" ht="15.75" customHeight="1">
      <c r="A816" s="127"/>
      <c r="E816" s="127"/>
    </row>
    <row r="817" ht="15.75" customHeight="1">
      <c r="A817" s="127"/>
      <c r="E817" s="127"/>
    </row>
    <row r="818" ht="15.75" customHeight="1">
      <c r="A818" s="127"/>
      <c r="E818" s="127"/>
    </row>
    <row r="819" ht="15.75" customHeight="1">
      <c r="A819" s="127"/>
      <c r="E819" s="127"/>
    </row>
    <row r="820" ht="15.75" customHeight="1">
      <c r="A820" s="127"/>
      <c r="E820" s="127"/>
    </row>
    <row r="821" ht="15.75" customHeight="1">
      <c r="A821" s="127"/>
      <c r="E821" s="127"/>
    </row>
    <row r="822" ht="15.75" customHeight="1">
      <c r="A822" s="127"/>
      <c r="E822" s="127"/>
    </row>
    <row r="823" ht="15.75" customHeight="1">
      <c r="A823" s="127"/>
      <c r="E823" s="127"/>
    </row>
    <row r="824" ht="15.75" customHeight="1">
      <c r="A824" s="127"/>
      <c r="E824" s="127"/>
    </row>
    <row r="825" ht="15.75" customHeight="1">
      <c r="A825" s="127"/>
      <c r="E825" s="127"/>
    </row>
    <row r="826" ht="15.75" customHeight="1">
      <c r="A826" s="127"/>
      <c r="E826" s="127"/>
    </row>
    <row r="827" ht="15.75" customHeight="1">
      <c r="A827" s="127"/>
      <c r="E827" s="127"/>
    </row>
    <row r="828" ht="15.75" customHeight="1">
      <c r="A828" s="127"/>
      <c r="E828" s="127"/>
    </row>
    <row r="829" ht="15.75" customHeight="1">
      <c r="A829" s="127"/>
      <c r="E829" s="127"/>
    </row>
    <row r="830" ht="15.75" customHeight="1">
      <c r="A830" s="127"/>
      <c r="E830" s="127"/>
    </row>
    <row r="831" ht="15.75" customHeight="1">
      <c r="A831" s="127"/>
      <c r="E831" s="127"/>
    </row>
    <row r="832" ht="15.75" customHeight="1">
      <c r="A832" s="127"/>
      <c r="E832" s="127"/>
    </row>
    <row r="833" ht="15.75" customHeight="1">
      <c r="A833" s="127"/>
      <c r="E833" s="127"/>
    </row>
    <row r="834" ht="15.75" customHeight="1">
      <c r="A834" s="127"/>
      <c r="E834" s="127"/>
    </row>
    <row r="835" ht="15.75" customHeight="1">
      <c r="A835" s="127"/>
      <c r="E835" s="127"/>
    </row>
    <row r="836" ht="15.75" customHeight="1">
      <c r="A836" s="127"/>
      <c r="E836" s="127"/>
    </row>
    <row r="837" ht="15.75" customHeight="1">
      <c r="A837" s="127"/>
      <c r="E837" s="127"/>
    </row>
    <row r="838" ht="15.75" customHeight="1">
      <c r="A838" s="127"/>
      <c r="E838" s="127"/>
    </row>
    <row r="839" ht="15.75" customHeight="1">
      <c r="A839" s="127"/>
      <c r="E839" s="127"/>
    </row>
    <row r="840" ht="15.75" customHeight="1">
      <c r="A840" s="127"/>
      <c r="E840" s="127"/>
    </row>
    <row r="841" ht="15.75" customHeight="1">
      <c r="A841" s="127"/>
      <c r="E841" s="127"/>
    </row>
    <row r="842" ht="15.75" customHeight="1">
      <c r="A842" s="127"/>
      <c r="E842" s="127"/>
    </row>
    <row r="843" ht="15.75" customHeight="1">
      <c r="A843" s="127"/>
      <c r="E843" s="127"/>
    </row>
    <row r="844" ht="15.75" customHeight="1">
      <c r="A844" s="127"/>
      <c r="E844" s="127"/>
    </row>
    <row r="845" ht="15.75" customHeight="1">
      <c r="A845" s="127"/>
      <c r="E845" s="127"/>
    </row>
    <row r="846" ht="15.75" customHeight="1">
      <c r="A846" s="127"/>
      <c r="E846" s="127"/>
    </row>
    <row r="847" ht="15.75" customHeight="1">
      <c r="A847" s="127"/>
      <c r="E847" s="127"/>
    </row>
    <row r="848" ht="15.75" customHeight="1">
      <c r="A848" s="127"/>
      <c r="E848" s="127"/>
    </row>
    <row r="849" ht="15.75" customHeight="1">
      <c r="A849" s="127"/>
      <c r="E849" s="127"/>
    </row>
    <row r="850" ht="15.75" customHeight="1">
      <c r="A850" s="127"/>
      <c r="E850" s="127"/>
    </row>
    <row r="851" ht="15.75" customHeight="1">
      <c r="A851" s="127"/>
      <c r="E851" s="127"/>
    </row>
    <row r="852" ht="15.75" customHeight="1">
      <c r="A852" s="127"/>
      <c r="E852" s="127"/>
    </row>
    <row r="853" ht="15.75" customHeight="1">
      <c r="A853" s="127"/>
      <c r="E853" s="127"/>
    </row>
    <row r="854" ht="15.75" customHeight="1">
      <c r="A854" s="127"/>
      <c r="E854" s="127"/>
    </row>
    <row r="855" ht="15.75" customHeight="1">
      <c r="A855" s="127"/>
      <c r="E855" s="127"/>
    </row>
    <row r="856" ht="15.75" customHeight="1">
      <c r="A856" s="127"/>
      <c r="E856" s="127"/>
    </row>
    <row r="857" ht="15.75" customHeight="1">
      <c r="A857" s="127"/>
      <c r="E857" s="127"/>
    </row>
    <row r="858" ht="15.75" customHeight="1">
      <c r="A858" s="127"/>
      <c r="E858" s="127"/>
    </row>
    <row r="859" ht="15.75" customHeight="1">
      <c r="A859" s="127"/>
      <c r="E859" s="127"/>
    </row>
    <row r="860" ht="15.75" customHeight="1">
      <c r="A860" s="127"/>
      <c r="E860" s="127"/>
    </row>
    <row r="861" ht="15.75" customHeight="1">
      <c r="A861" s="127"/>
      <c r="E861" s="127"/>
    </row>
    <row r="862" ht="15.75" customHeight="1">
      <c r="A862" s="127"/>
      <c r="E862" s="127"/>
    </row>
    <row r="863" ht="15.75" customHeight="1">
      <c r="A863" s="127"/>
      <c r="E863" s="127"/>
    </row>
    <row r="864" ht="15.75" customHeight="1">
      <c r="A864" s="127"/>
      <c r="E864" s="127"/>
    </row>
    <row r="865" ht="15.75" customHeight="1">
      <c r="A865" s="127"/>
      <c r="E865" s="127"/>
    </row>
    <row r="866" ht="15.75" customHeight="1">
      <c r="A866" s="127"/>
      <c r="E866" s="127"/>
    </row>
    <row r="867" ht="15.75" customHeight="1">
      <c r="A867" s="127"/>
      <c r="E867" s="127"/>
    </row>
    <row r="868" ht="15.75" customHeight="1">
      <c r="A868" s="127"/>
      <c r="E868" s="127"/>
    </row>
    <row r="869" ht="15.75" customHeight="1">
      <c r="A869" s="127"/>
      <c r="E869" s="127"/>
    </row>
    <row r="870" ht="15.75" customHeight="1">
      <c r="A870" s="127"/>
      <c r="E870" s="127"/>
    </row>
    <row r="871" ht="15.75" customHeight="1">
      <c r="A871" s="127"/>
      <c r="E871" s="127"/>
    </row>
    <row r="872" ht="15.75" customHeight="1">
      <c r="A872" s="127"/>
      <c r="E872" s="127"/>
    </row>
    <row r="873" ht="15.75" customHeight="1">
      <c r="A873" s="127"/>
      <c r="E873" s="127"/>
    </row>
    <row r="874" ht="15.75" customHeight="1">
      <c r="A874" s="127"/>
      <c r="E874" s="127"/>
    </row>
    <row r="875" ht="15.75" customHeight="1">
      <c r="A875" s="127"/>
      <c r="E875" s="127"/>
    </row>
    <row r="876" ht="15.75" customHeight="1">
      <c r="A876" s="127"/>
      <c r="E876" s="127"/>
    </row>
    <row r="877" ht="15.75" customHeight="1">
      <c r="A877" s="127"/>
      <c r="E877" s="127"/>
    </row>
    <row r="878" ht="15.75" customHeight="1">
      <c r="A878" s="127"/>
      <c r="E878" s="127"/>
    </row>
    <row r="879" ht="15.75" customHeight="1">
      <c r="A879" s="127"/>
      <c r="E879" s="127"/>
    </row>
    <row r="880" ht="15.75" customHeight="1">
      <c r="A880" s="127"/>
      <c r="E880" s="127"/>
    </row>
    <row r="881" ht="15.75" customHeight="1">
      <c r="A881" s="127"/>
      <c r="E881" s="127"/>
    </row>
    <row r="882" ht="15.75" customHeight="1">
      <c r="A882" s="127"/>
      <c r="E882" s="127"/>
    </row>
    <row r="883" ht="15.75" customHeight="1">
      <c r="A883" s="127"/>
      <c r="E883" s="127"/>
    </row>
    <row r="884" ht="15.75" customHeight="1">
      <c r="A884" s="127"/>
      <c r="E884" s="127"/>
    </row>
    <row r="885" ht="15.75" customHeight="1">
      <c r="A885" s="127"/>
      <c r="E885" s="127"/>
    </row>
    <row r="886" ht="15.75" customHeight="1">
      <c r="A886" s="127"/>
      <c r="E886" s="127"/>
    </row>
    <row r="887" ht="15.75" customHeight="1">
      <c r="A887" s="127"/>
      <c r="E887" s="127"/>
    </row>
    <row r="888" ht="15.75" customHeight="1">
      <c r="A888" s="127"/>
      <c r="E888" s="127"/>
    </row>
    <row r="889" ht="15.75" customHeight="1">
      <c r="A889" s="127"/>
      <c r="E889" s="127"/>
    </row>
    <row r="890" ht="15.75" customHeight="1">
      <c r="A890" s="127"/>
      <c r="E890" s="127"/>
    </row>
    <row r="891" ht="15.75" customHeight="1">
      <c r="A891" s="127"/>
      <c r="E891" s="127"/>
    </row>
    <row r="892" ht="15.75" customHeight="1">
      <c r="A892" s="127"/>
      <c r="E892" s="127"/>
    </row>
    <row r="893" ht="15.75" customHeight="1">
      <c r="A893" s="127"/>
      <c r="E893" s="127"/>
    </row>
    <row r="894" ht="15.75" customHeight="1">
      <c r="A894" s="127"/>
      <c r="E894" s="127"/>
    </row>
    <row r="895" ht="15.75" customHeight="1">
      <c r="A895" s="127"/>
      <c r="E895" s="127"/>
    </row>
    <row r="896" ht="15.75" customHeight="1">
      <c r="A896" s="127"/>
      <c r="E896" s="127"/>
    </row>
    <row r="897" ht="15.75" customHeight="1">
      <c r="A897" s="127"/>
      <c r="E897" s="127"/>
    </row>
    <row r="898" ht="15.75" customHeight="1">
      <c r="A898" s="127"/>
      <c r="E898" s="127"/>
    </row>
    <row r="899" ht="15.75" customHeight="1">
      <c r="A899" s="127"/>
      <c r="E899" s="127"/>
    </row>
    <row r="900" ht="15.75" customHeight="1">
      <c r="A900" s="127"/>
      <c r="E900" s="127"/>
    </row>
    <row r="901" ht="15.75" customHeight="1">
      <c r="A901" s="127"/>
      <c r="E901" s="127"/>
    </row>
    <row r="902" ht="15.75" customHeight="1">
      <c r="A902" s="127"/>
      <c r="E902" s="127"/>
    </row>
    <row r="903" ht="15.75" customHeight="1">
      <c r="A903" s="127"/>
      <c r="E903" s="127"/>
    </row>
    <row r="904" ht="15.75" customHeight="1">
      <c r="A904" s="127"/>
      <c r="E904" s="127"/>
    </row>
    <row r="905" ht="15.75" customHeight="1">
      <c r="A905" s="127"/>
      <c r="E905" s="127"/>
    </row>
    <row r="906" ht="15.75" customHeight="1">
      <c r="A906" s="127"/>
      <c r="E906" s="127"/>
    </row>
    <row r="907" ht="15.75" customHeight="1">
      <c r="A907" s="127"/>
      <c r="E907" s="127"/>
    </row>
    <row r="908" ht="15.75" customHeight="1">
      <c r="A908" s="127"/>
      <c r="E908" s="127"/>
    </row>
    <row r="909" ht="15.75" customHeight="1">
      <c r="A909" s="127"/>
      <c r="E909" s="127"/>
    </row>
    <row r="910" ht="15.75" customHeight="1">
      <c r="A910" s="127"/>
      <c r="E910" s="127"/>
    </row>
    <row r="911" ht="15.75" customHeight="1">
      <c r="A911" s="127"/>
      <c r="E911" s="127"/>
    </row>
    <row r="912" ht="15.75" customHeight="1">
      <c r="A912" s="127"/>
      <c r="E912" s="127"/>
    </row>
    <row r="913" ht="15.75" customHeight="1">
      <c r="A913" s="127"/>
      <c r="E913" s="127"/>
    </row>
    <row r="914" ht="15.75" customHeight="1">
      <c r="A914" s="127"/>
      <c r="E914" s="127"/>
    </row>
    <row r="915" ht="15.75" customHeight="1">
      <c r="A915" s="127"/>
      <c r="E915" s="127"/>
    </row>
    <row r="916" ht="15.75" customHeight="1">
      <c r="A916" s="127"/>
      <c r="E916" s="127"/>
    </row>
    <row r="917" ht="15.75" customHeight="1">
      <c r="A917" s="127"/>
      <c r="E917" s="127"/>
    </row>
    <row r="918" ht="15.75" customHeight="1">
      <c r="A918" s="127"/>
      <c r="E918" s="127"/>
    </row>
    <row r="919" ht="15.75" customHeight="1">
      <c r="A919" s="127"/>
      <c r="E919" s="127"/>
    </row>
    <row r="920" ht="15.75" customHeight="1">
      <c r="A920" s="127"/>
      <c r="E920" s="127"/>
    </row>
    <row r="921" ht="15.75" customHeight="1">
      <c r="A921" s="127"/>
      <c r="E921" s="127"/>
    </row>
    <row r="922" ht="15.75" customHeight="1">
      <c r="A922" s="127"/>
      <c r="E922" s="127"/>
    </row>
    <row r="923" ht="15.75" customHeight="1">
      <c r="A923" s="127"/>
      <c r="E923" s="127"/>
    </row>
    <row r="924" ht="15.75" customHeight="1">
      <c r="A924" s="127"/>
      <c r="E924" s="127"/>
    </row>
    <row r="925" ht="15.75" customHeight="1">
      <c r="A925" s="127"/>
      <c r="E925" s="127"/>
    </row>
    <row r="926" ht="15.75" customHeight="1">
      <c r="A926" s="127"/>
      <c r="E926" s="127"/>
    </row>
    <row r="927" ht="15.75" customHeight="1">
      <c r="A927" s="127"/>
      <c r="E927" s="127"/>
    </row>
    <row r="928" ht="15.75" customHeight="1">
      <c r="A928" s="127"/>
      <c r="E928" s="127"/>
    </row>
    <row r="929" ht="15.75" customHeight="1">
      <c r="A929" s="127"/>
      <c r="E929" s="127"/>
    </row>
    <row r="930" ht="15.75" customHeight="1">
      <c r="A930" s="127"/>
      <c r="E930" s="127"/>
    </row>
    <row r="931" ht="15.75" customHeight="1">
      <c r="A931" s="127"/>
      <c r="E931" s="127"/>
    </row>
    <row r="932" ht="15.75" customHeight="1">
      <c r="A932" s="127"/>
      <c r="E932" s="127"/>
    </row>
    <row r="933" ht="15.75" customHeight="1">
      <c r="A933" s="127"/>
      <c r="E933" s="127"/>
    </row>
    <row r="934" ht="15.75" customHeight="1">
      <c r="A934" s="127"/>
      <c r="E934" s="127"/>
    </row>
    <row r="935" ht="15.75" customHeight="1">
      <c r="A935" s="127"/>
      <c r="E935" s="127"/>
    </row>
    <row r="936" ht="15.75" customHeight="1">
      <c r="A936" s="127"/>
      <c r="E936" s="127"/>
    </row>
    <row r="937" ht="15.75" customHeight="1">
      <c r="A937" s="127"/>
      <c r="E937" s="127"/>
    </row>
    <row r="938" ht="15.75" customHeight="1">
      <c r="A938" s="127"/>
      <c r="E938" s="127"/>
    </row>
    <row r="939" ht="15.75" customHeight="1">
      <c r="A939" s="127"/>
      <c r="E939" s="127"/>
    </row>
    <row r="940" ht="15.75" customHeight="1">
      <c r="A940" s="127"/>
      <c r="E940" s="127"/>
    </row>
    <row r="941" ht="15.75" customHeight="1">
      <c r="A941" s="127"/>
      <c r="E941" s="127"/>
    </row>
    <row r="942" ht="15.75" customHeight="1">
      <c r="A942" s="127"/>
      <c r="E942" s="127"/>
    </row>
    <row r="943" ht="15.75" customHeight="1">
      <c r="A943" s="127"/>
      <c r="E943" s="127"/>
    </row>
    <row r="944" ht="15.75" customHeight="1">
      <c r="A944" s="127"/>
      <c r="E944" s="127"/>
    </row>
    <row r="945" ht="15.75" customHeight="1">
      <c r="A945" s="127"/>
      <c r="E945" s="127"/>
    </row>
    <row r="946" ht="15.75" customHeight="1">
      <c r="A946" s="127"/>
      <c r="E946" s="127"/>
    </row>
    <row r="947" ht="15.75" customHeight="1">
      <c r="A947" s="127"/>
      <c r="E947" s="127"/>
    </row>
    <row r="948" ht="15.75" customHeight="1">
      <c r="A948" s="127"/>
      <c r="E948" s="127"/>
    </row>
    <row r="949" ht="15.75" customHeight="1">
      <c r="A949" s="127"/>
      <c r="E949" s="127"/>
    </row>
    <row r="950" ht="15.75" customHeight="1">
      <c r="A950" s="127"/>
      <c r="E950" s="127"/>
    </row>
    <row r="951" ht="15.75" customHeight="1">
      <c r="A951" s="127"/>
      <c r="E951" s="127"/>
    </row>
    <row r="952" ht="15.75" customHeight="1">
      <c r="A952" s="127"/>
      <c r="E952" s="127"/>
    </row>
    <row r="953" ht="15.75" customHeight="1">
      <c r="A953" s="127"/>
      <c r="E953" s="127"/>
    </row>
    <row r="954" ht="15.75" customHeight="1">
      <c r="A954" s="127"/>
      <c r="E954" s="127"/>
    </row>
    <row r="955" ht="15.75" customHeight="1">
      <c r="A955" s="127"/>
      <c r="E955" s="127"/>
    </row>
    <row r="956" ht="15.75" customHeight="1">
      <c r="A956" s="127"/>
      <c r="E956" s="127"/>
    </row>
    <row r="957" ht="15.75" customHeight="1">
      <c r="A957" s="127"/>
      <c r="E957" s="127"/>
    </row>
    <row r="958" ht="15.75" customHeight="1">
      <c r="A958" s="127"/>
      <c r="E958" s="127"/>
    </row>
    <row r="959" ht="15.75" customHeight="1">
      <c r="A959" s="127"/>
      <c r="E959" s="127"/>
    </row>
    <row r="960" ht="15.75" customHeight="1">
      <c r="A960" s="127"/>
      <c r="E960" s="127"/>
    </row>
    <row r="961" ht="15.75" customHeight="1">
      <c r="A961" s="127"/>
      <c r="E961" s="127"/>
    </row>
    <row r="962" ht="15.75" customHeight="1">
      <c r="A962" s="127"/>
      <c r="E962" s="127"/>
    </row>
    <row r="963" ht="15.75" customHeight="1">
      <c r="A963" s="127"/>
      <c r="E963" s="127"/>
    </row>
    <row r="964" ht="15.75" customHeight="1">
      <c r="A964" s="127"/>
      <c r="E964" s="127"/>
    </row>
    <row r="965" ht="15.75" customHeight="1">
      <c r="A965" s="127"/>
      <c r="E965" s="127"/>
    </row>
    <row r="966" ht="15.75" customHeight="1">
      <c r="A966" s="127"/>
      <c r="E966" s="127"/>
    </row>
    <row r="967" ht="15.75" customHeight="1">
      <c r="A967" s="127"/>
      <c r="E967" s="127"/>
    </row>
    <row r="968" ht="15.75" customHeight="1">
      <c r="A968" s="127"/>
      <c r="E968" s="127"/>
    </row>
    <row r="969" ht="15.75" customHeight="1">
      <c r="A969" s="127"/>
      <c r="E969" s="127"/>
    </row>
    <row r="970" ht="15.75" customHeight="1">
      <c r="A970" s="127"/>
      <c r="E970" s="127"/>
    </row>
    <row r="971" ht="15.75" customHeight="1">
      <c r="A971" s="127"/>
      <c r="E971" s="127"/>
    </row>
    <row r="972" ht="15.75" customHeight="1">
      <c r="A972" s="127"/>
      <c r="E972" s="127"/>
    </row>
    <row r="973" ht="15.75" customHeight="1">
      <c r="A973" s="127"/>
      <c r="E973" s="127"/>
    </row>
    <row r="974" ht="15.75" customHeight="1">
      <c r="A974" s="127"/>
      <c r="E974" s="127"/>
    </row>
    <row r="975" ht="15.75" customHeight="1">
      <c r="A975" s="127"/>
      <c r="E975" s="127"/>
    </row>
    <row r="976" ht="15.75" customHeight="1">
      <c r="A976" s="127"/>
      <c r="E976" s="127"/>
    </row>
    <row r="977" ht="15.75" customHeight="1">
      <c r="A977" s="127"/>
      <c r="E977" s="127"/>
    </row>
    <row r="978" ht="15.75" customHeight="1">
      <c r="A978" s="127"/>
      <c r="E978" s="127"/>
    </row>
    <row r="979" ht="15.75" customHeight="1">
      <c r="A979" s="127"/>
      <c r="E979" s="127"/>
    </row>
    <row r="980" ht="15.75" customHeight="1">
      <c r="A980" s="127"/>
      <c r="E980" s="127"/>
    </row>
    <row r="981" ht="15.75" customHeight="1">
      <c r="A981" s="127"/>
      <c r="E981" s="127"/>
    </row>
    <row r="982" ht="15.75" customHeight="1">
      <c r="A982" s="127"/>
      <c r="E982" s="127"/>
    </row>
    <row r="983" ht="15.75" customHeight="1">
      <c r="A983" s="127"/>
      <c r="E983" s="127"/>
    </row>
    <row r="984" ht="15.75" customHeight="1">
      <c r="A984" s="127"/>
      <c r="E984" s="127"/>
    </row>
    <row r="985" ht="15.75" customHeight="1">
      <c r="A985" s="127"/>
      <c r="E985" s="127"/>
    </row>
    <row r="986" ht="15.75" customHeight="1">
      <c r="A986" s="127"/>
      <c r="E986" s="127"/>
    </row>
    <row r="987" ht="15.75" customHeight="1">
      <c r="A987" s="127"/>
      <c r="E987" s="127"/>
    </row>
    <row r="988" ht="15.75" customHeight="1">
      <c r="A988" s="127"/>
      <c r="E988" s="127"/>
    </row>
    <row r="989" ht="15.75" customHeight="1">
      <c r="A989" s="127"/>
      <c r="E989" s="127"/>
    </row>
    <row r="990" ht="15.75" customHeight="1">
      <c r="A990" s="127"/>
      <c r="E990" s="127"/>
    </row>
    <row r="991" ht="15.75" customHeight="1">
      <c r="A991" s="127"/>
      <c r="E991" s="127"/>
    </row>
    <row r="992" ht="15.75" customHeight="1">
      <c r="A992" s="127"/>
      <c r="E992" s="127"/>
    </row>
    <row r="993" ht="15.75" customHeight="1">
      <c r="A993" s="127"/>
      <c r="E993" s="127"/>
    </row>
    <row r="994" ht="15.75" customHeight="1">
      <c r="A994" s="127"/>
      <c r="E994" s="127"/>
    </row>
    <row r="995" ht="15.75" customHeight="1">
      <c r="A995" s="127"/>
      <c r="E995" s="127"/>
    </row>
    <row r="996" ht="15.75" customHeight="1">
      <c r="A996" s="127"/>
      <c r="E996" s="127"/>
    </row>
    <row r="997" ht="15.75" customHeight="1">
      <c r="A997" s="127"/>
      <c r="E997" s="127"/>
    </row>
    <row r="998" ht="15.75" customHeight="1">
      <c r="A998" s="127"/>
      <c r="E998" s="127"/>
    </row>
    <row r="999" ht="15.75" customHeight="1">
      <c r="A999" s="127"/>
      <c r="E999" s="127"/>
    </row>
    <row r="1000" ht="15.75" customHeight="1">
      <c r="A1000" s="127"/>
      <c r="E1000" s="127"/>
    </row>
  </sheetData>
  <mergeCells count="3">
    <mergeCell ref="A1:E1"/>
    <mergeCell ref="F1:P1"/>
    <mergeCell ref="A3:P3"/>
  </mergeCells>
  <printOptions/>
  <pageMargins bottom="0.75" footer="0.0" header="0.0" left="0.7" right="0.7" top="0.75"/>
  <pageSetup scale="0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2" width="25.86"/>
    <col customWidth="1" min="3" max="3" width="19.86"/>
    <col customWidth="1" min="4" max="4" width="14.14"/>
    <col customWidth="1" min="5" max="5" width="13.43"/>
    <col customWidth="1" min="6" max="6" width="17.43"/>
    <col customWidth="1" min="7" max="7" width="17.71"/>
    <col customWidth="1" min="8" max="8" width="15.86"/>
    <col customWidth="1" min="9" max="9" width="13.86"/>
    <col customWidth="1" min="10" max="10" width="21.14"/>
    <col customWidth="1" min="11" max="11" width="21.86"/>
    <col customWidth="1" min="12" max="12" width="7.71"/>
    <col customWidth="1" min="13" max="13" width="8.57"/>
    <col customWidth="1" min="14" max="14" width="11.14"/>
    <col customWidth="1" min="15" max="18" width="8.57"/>
    <col customWidth="1" min="19" max="19" width="11.0"/>
    <col customWidth="1" min="20" max="21" width="8.57"/>
    <col customWidth="1" min="22" max="22" width="29.57"/>
    <col customWidth="1" min="23" max="23" width="11.0"/>
    <col customWidth="1" min="24" max="24" width="8.57"/>
    <col customWidth="1" min="25" max="26" width="8.71"/>
  </cols>
  <sheetData>
    <row r="1">
      <c r="A1" s="141" t="s">
        <v>1048</v>
      </c>
      <c r="F1" s="142" t="s">
        <v>1049</v>
      </c>
      <c r="Q1" s="127"/>
      <c r="R1" s="127"/>
      <c r="S1" s="127"/>
      <c r="T1" s="127"/>
      <c r="U1" s="127"/>
      <c r="V1" s="127"/>
      <c r="W1" s="127"/>
      <c r="X1" s="127"/>
    </row>
    <row r="2">
      <c r="A2" s="153"/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</row>
    <row r="3">
      <c r="A3" s="143" t="s">
        <v>1050</v>
      </c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5"/>
      <c r="Q3" s="127"/>
      <c r="R3" s="127"/>
      <c r="S3" s="127"/>
      <c r="T3" s="127"/>
      <c r="U3" s="127"/>
      <c r="V3" s="127"/>
      <c r="W3" s="127"/>
      <c r="X3" s="127"/>
    </row>
    <row r="4">
      <c r="A4" s="162" t="s">
        <v>1051</v>
      </c>
      <c r="B4" s="147" t="s">
        <v>1052</v>
      </c>
      <c r="C4" s="147" t="s">
        <v>1078</v>
      </c>
      <c r="D4" s="147" t="s">
        <v>1054</v>
      </c>
      <c r="E4" s="147" t="s">
        <v>1055</v>
      </c>
      <c r="F4" s="147" t="s">
        <v>1056</v>
      </c>
      <c r="G4" s="147" t="s">
        <v>1057</v>
      </c>
      <c r="H4" s="147" t="s">
        <v>1058</v>
      </c>
      <c r="I4" s="147" t="s">
        <v>1059</v>
      </c>
      <c r="J4" s="147" t="s">
        <v>1060</v>
      </c>
      <c r="K4" s="147" t="s">
        <v>1061</v>
      </c>
      <c r="L4" s="147" t="s">
        <v>1062</v>
      </c>
      <c r="M4" s="147" t="s">
        <v>1063</v>
      </c>
      <c r="N4" s="147" t="s">
        <v>1064</v>
      </c>
      <c r="O4" s="147" t="s">
        <v>1065</v>
      </c>
      <c r="P4" s="148" t="s">
        <v>1066</v>
      </c>
      <c r="Q4" s="127"/>
      <c r="R4" s="127"/>
      <c r="S4" s="153"/>
      <c r="T4" s="153"/>
      <c r="U4" s="153"/>
      <c r="V4" s="127"/>
      <c r="W4" s="153"/>
      <c r="X4" s="141"/>
    </row>
    <row r="5">
      <c r="A5" s="148" t="s">
        <v>1079</v>
      </c>
      <c r="B5" s="149">
        <v>2.0</v>
      </c>
      <c r="C5" s="150">
        <v>12.0</v>
      </c>
      <c r="D5" s="148">
        <v>1.0</v>
      </c>
      <c r="E5" s="148">
        <v>2.7</v>
      </c>
      <c r="F5" s="148">
        <v>4.5</v>
      </c>
      <c r="G5" s="148">
        <v>6.5</v>
      </c>
      <c r="H5" s="148">
        <v>0.5</v>
      </c>
      <c r="I5" s="148">
        <v>2.0</v>
      </c>
      <c r="J5" s="148">
        <v>4.0</v>
      </c>
      <c r="K5" s="148">
        <v>5.0</v>
      </c>
      <c r="L5" s="148">
        <f t="shared" ref="L5:L8" si="1">SUM(B5:K5)</f>
        <v>40.2</v>
      </c>
      <c r="M5" s="148">
        <v>0.0</v>
      </c>
      <c r="N5" s="151">
        <f>L5+M5</f>
        <v>40.2</v>
      </c>
      <c r="O5" s="148"/>
      <c r="P5" s="152">
        <v>50.0</v>
      </c>
      <c r="Q5" s="127"/>
      <c r="R5" s="127"/>
      <c r="S5" s="153"/>
      <c r="T5" s="153"/>
      <c r="U5" s="153"/>
      <c r="V5" s="127"/>
      <c r="W5" s="153"/>
      <c r="X5" s="141"/>
    </row>
    <row r="6">
      <c r="A6" s="148" t="s">
        <v>1080</v>
      </c>
      <c r="B6" s="149">
        <v>2.0</v>
      </c>
      <c r="C6" s="150">
        <v>15.0</v>
      </c>
      <c r="D6" s="148">
        <v>1.0</v>
      </c>
      <c r="E6" s="148">
        <v>2.7</v>
      </c>
      <c r="F6" s="148">
        <v>4.5</v>
      </c>
      <c r="G6" s="148">
        <v>6.5</v>
      </c>
      <c r="H6" s="148">
        <v>0.5</v>
      </c>
      <c r="I6" s="148">
        <v>2.0</v>
      </c>
      <c r="J6" s="148">
        <v>4.0</v>
      </c>
      <c r="K6" s="148">
        <v>5.0</v>
      </c>
      <c r="L6" s="148">
        <f t="shared" si="1"/>
        <v>43.2</v>
      </c>
      <c r="M6" s="148">
        <v>0.0</v>
      </c>
      <c r="N6" s="148">
        <f t="shared" ref="N6:N8" si="2">M6+L6</f>
        <v>43.2</v>
      </c>
      <c r="O6" s="148"/>
      <c r="P6" s="152">
        <v>50.0</v>
      </c>
      <c r="Q6" s="127"/>
      <c r="R6" s="127"/>
      <c r="S6" s="153"/>
      <c r="T6" s="153"/>
      <c r="U6" s="153"/>
      <c r="V6" s="127"/>
      <c r="W6" s="153"/>
      <c r="X6" s="141"/>
    </row>
    <row r="7">
      <c r="A7" s="154" t="s">
        <v>1081</v>
      </c>
      <c r="B7" s="159">
        <v>2.0</v>
      </c>
      <c r="C7" s="160">
        <v>8.0</v>
      </c>
      <c r="D7" s="154">
        <v>1.0</v>
      </c>
      <c r="E7" s="154">
        <v>2.7</v>
      </c>
      <c r="F7" s="154">
        <v>4.5</v>
      </c>
      <c r="G7" s="154">
        <v>6.5</v>
      </c>
      <c r="H7" s="154">
        <v>0.5</v>
      </c>
      <c r="I7" s="154">
        <v>2.0</v>
      </c>
      <c r="J7" s="154">
        <v>4.0</v>
      </c>
      <c r="K7" s="154">
        <v>5.0</v>
      </c>
      <c r="L7" s="154">
        <f t="shared" si="1"/>
        <v>36.2</v>
      </c>
      <c r="M7" s="154">
        <v>0.0</v>
      </c>
      <c r="N7" s="154">
        <f t="shared" si="2"/>
        <v>36.2</v>
      </c>
      <c r="O7" s="154"/>
      <c r="P7" s="161">
        <v>50.0</v>
      </c>
      <c r="Q7" s="127"/>
      <c r="R7" s="127"/>
      <c r="S7" s="127"/>
      <c r="T7" s="127"/>
      <c r="U7" s="128"/>
      <c r="V7" s="128"/>
      <c r="W7" s="128"/>
      <c r="X7" s="156"/>
    </row>
    <row r="8">
      <c r="A8" s="148" t="s">
        <v>1082</v>
      </c>
      <c r="B8" s="148">
        <v>2.0</v>
      </c>
      <c r="C8" s="150">
        <v>18.0</v>
      </c>
      <c r="D8" s="148">
        <v>1.0</v>
      </c>
      <c r="E8" s="148">
        <v>2.7</v>
      </c>
      <c r="F8" s="148">
        <v>4.5</v>
      </c>
      <c r="G8" s="148">
        <v>6.5</v>
      </c>
      <c r="H8" s="148">
        <v>0.5</v>
      </c>
      <c r="I8" s="148">
        <v>2.0</v>
      </c>
      <c r="J8" s="148">
        <v>4.0</v>
      </c>
      <c r="K8" s="148">
        <v>5.0</v>
      </c>
      <c r="L8" s="148">
        <f t="shared" si="1"/>
        <v>46.2</v>
      </c>
      <c r="M8" s="148">
        <v>0.0</v>
      </c>
      <c r="N8" s="148">
        <f t="shared" si="2"/>
        <v>46.2</v>
      </c>
      <c r="O8" s="148"/>
      <c r="P8" s="152">
        <v>60.0</v>
      </c>
      <c r="Q8" s="127"/>
      <c r="R8" s="127"/>
      <c r="S8" s="127"/>
      <c r="T8" s="127"/>
      <c r="U8" s="128"/>
      <c r="V8" s="128"/>
      <c r="W8" s="128"/>
      <c r="X8" s="156"/>
    </row>
    <row r="9">
      <c r="L9" s="127"/>
    </row>
    <row r="10">
      <c r="L10" s="127"/>
    </row>
    <row r="11">
      <c r="L11" s="127"/>
    </row>
    <row r="12">
      <c r="L12" s="127"/>
    </row>
    <row r="13">
      <c r="L13" s="127"/>
    </row>
    <row r="14">
      <c r="L14" s="127"/>
    </row>
    <row r="15">
      <c r="L15" s="127"/>
    </row>
    <row r="16">
      <c r="L16" s="127"/>
    </row>
    <row r="17">
      <c r="L17" s="127"/>
    </row>
    <row r="18">
      <c r="L18" s="127"/>
    </row>
    <row r="19">
      <c r="L19" s="127"/>
    </row>
    <row r="20">
      <c r="L20" s="127"/>
    </row>
    <row r="21" ht="15.75" customHeight="1">
      <c r="L21" s="127"/>
    </row>
    <row r="22" ht="15.75" customHeight="1">
      <c r="L22" s="127"/>
    </row>
    <row r="23" ht="15.75" customHeight="1">
      <c r="L23" s="127"/>
    </row>
    <row r="24" ht="15.75" customHeight="1">
      <c r="L24" s="127"/>
    </row>
    <row r="25" ht="15.75" customHeight="1">
      <c r="L25" s="127"/>
    </row>
    <row r="26" ht="15.75" customHeight="1">
      <c r="L26" s="127"/>
    </row>
    <row r="27" ht="15.75" customHeight="1">
      <c r="L27" s="127"/>
    </row>
    <row r="28" ht="15.75" customHeight="1">
      <c r="L28" s="127"/>
    </row>
    <row r="29" ht="15.75" customHeight="1">
      <c r="L29" s="127"/>
    </row>
    <row r="30" ht="15.75" customHeight="1">
      <c r="L30" s="127"/>
    </row>
    <row r="31" ht="15.75" customHeight="1">
      <c r="L31" s="127"/>
    </row>
    <row r="32" ht="15.75" customHeight="1">
      <c r="L32" s="127"/>
    </row>
    <row r="33" ht="15.75" customHeight="1">
      <c r="L33" s="127"/>
    </row>
    <row r="34" ht="15.75" customHeight="1">
      <c r="L34" s="127"/>
    </row>
    <row r="35" ht="15.75" customHeight="1">
      <c r="L35" s="127"/>
    </row>
    <row r="36" ht="15.75" customHeight="1">
      <c r="L36" s="127"/>
    </row>
    <row r="37" ht="15.75" customHeight="1">
      <c r="L37" s="127"/>
    </row>
    <row r="38" ht="15.75" customHeight="1">
      <c r="L38" s="127"/>
    </row>
    <row r="39" ht="15.75" customHeight="1">
      <c r="L39" s="127"/>
    </row>
    <row r="40" ht="15.75" customHeight="1">
      <c r="L40" s="127"/>
    </row>
    <row r="41" ht="15.75" customHeight="1">
      <c r="L41" s="127"/>
    </row>
    <row r="42" ht="15.75" customHeight="1">
      <c r="L42" s="127"/>
    </row>
    <row r="43" ht="15.75" customHeight="1">
      <c r="L43" s="127"/>
    </row>
    <row r="44" ht="15.75" customHeight="1">
      <c r="L44" s="127"/>
    </row>
    <row r="45" ht="15.75" customHeight="1">
      <c r="L45" s="127"/>
    </row>
    <row r="46" ht="15.75" customHeight="1">
      <c r="L46" s="127"/>
    </row>
    <row r="47" ht="15.75" customHeight="1">
      <c r="L47" s="127"/>
    </row>
    <row r="48" ht="15.75" customHeight="1">
      <c r="L48" s="127"/>
    </row>
    <row r="49" ht="15.75" customHeight="1">
      <c r="L49" s="127"/>
    </row>
    <row r="50" ht="15.75" customHeight="1">
      <c r="L50" s="127"/>
    </row>
    <row r="51" ht="15.75" customHeight="1">
      <c r="L51" s="127"/>
    </row>
    <row r="52" ht="15.75" customHeight="1">
      <c r="L52" s="127"/>
    </row>
    <row r="53" ht="15.75" customHeight="1">
      <c r="L53" s="127"/>
    </row>
    <row r="54" ht="15.75" customHeight="1">
      <c r="L54" s="127"/>
    </row>
    <row r="55" ht="15.75" customHeight="1">
      <c r="L55" s="127"/>
    </row>
    <row r="56" ht="15.75" customHeight="1">
      <c r="L56" s="127"/>
    </row>
    <row r="57" ht="15.75" customHeight="1">
      <c r="L57" s="127"/>
    </row>
    <row r="58" ht="15.75" customHeight="1">
      <c r="L58" s="127"/>
    </row>
    <row r="59" ht="15.75" customHeight="1">
      <c r="L59" s="127"/>
    </row>
    <row r="60" ht="15.75" customHeight="1">
      <c r="L60" s="127"/>
    </row>
    <row r="61" ht="15.75" customHeight="1">
      <c r="L61" s="127"/>
    </row>
    <row r="62" ht="15.75" customHeight="1">
      <c r="L62" s="127"/>
    </row>
    <row r="63" ht="15.75" customHeight="1">
      <c r="L63" s="127"/>
    </row>
    <row r="64" ht="15.75" customHeight="1">
      <c r="L64" s="127"/>
    </row>
    <row r="65" ht="15.75" customHeight="1">
      <c r="L65" s="127"/>
    </row>
    <row r="66" ht="15.75" customHeight="1">
      <c r="L66" s="127"/>
    </row>
    <row r="67" ht="15.75" customHeight="1">
      <c r="L67" s="127"/>
    </row>
    <row r="68" ht="15.75" customHeight="1">
      <c r="L68" s="127"/>
    </row>
    <row r="69" ht="15.75" customHeight="1">
      <c r="L69" s="127"/>
    </row>
    <row r="70" ht="15.75" customHeight="1">
      <c r="L70" s="127"/>
    </row>
    <row r="71" ht="15.75" customHeight="1">
      <c r="L71" s="127"/>
    </row>
    <row r="72" ht="15.75" customHeight="1">
      <c r="L72" s="127"/>
    </row>
    <row r="73" ht="15.75" customHeight="1">
      <c r="L73" s="127"/>
    </row>
    <row r="74" ht="15.75" customHeight="1">
      <c r="L74" s="127"/>
    </row>
    <row r="75" ht="15.75" customHeight="1">
      <c r="L75" s="127"/>
    </row>
    <row r="76" ht="15.75" customHeight="1">
      <c r="L76" s="127"/>
    </row>
    <row r="77" ht="15.75" customHeight="1">
      <c r="L77" s="127"/>
    </row>
    <row r="78" ht="15.75" customHeight="1">
      <c r="L78" s="127"/>
    </row>
    <row r="79" ht="15.75" customHeight="1">
      <c r="L79" s="127"/>
    </row>
    <row r="80" ht="15.75" customHeight="1">
      <c r="L80" s="127"/>
    </row>
    <row r="81" ht="15.75" customHeight="1">
      <c r="L81" s="127"/>
    </row>
    <row r="82" ht="15.75" customHeight="1">
      <c r="L82" s="127"/>
    </row>
    <row r="83" ht="15.75" customHeight="1">
      <c r="L83" s="127"/>
    </row>
    <row r="84" ht="15.75" customHeight="1">
      <c r="L84" s="127"/>
    </row>
    <row r="85" ht="15.75" customHeight="1">
      <c r="L85" s="127"/>
    </row>
    <row r="86" ht="15.75" customHeight="1">
      <c r="L86" s="127"/>
    </row>
    <row r="87" ht="15.75" customHeight="1">
      <c r="L87" s="127"/>
    </row>
    <row r="88" ht="15.75" customHeight="1">
      <c r="L88" s="127"/>
    </row>
    <row r="89" ht="15.75" customHeight="1">
      <c r="L89" s="127"/>
    </row>
    <row r="90" ht="15.75" customHeight="1">
      <c r="L90" s="127"/>
    </row>
    <row r="91" ht="15.75" customHeight="1">
      <c r="L91" s="127"/>
    </row>
    <row r="92" ht="15.75" customHeight="1">
      <c r="L92" s="127"/>
    </row>
    <row r="93" ht="15.75" customHeight="1">
      <c r="L93" s="127"/>
    </row>
    <row r="94" ht="15.75" customHeight="1">
      <c r="L94" s="127"/>
    </row>
    <row r="95" ht="15.75" customHeight="1">
      <c r="L95" s="127"/>
    </row>
    <row r="96" ht="15.75" customHeight="1">
      <c r="L96" s="127"/>
    </row>
    <row r="97" ht="15.75" customHeight="1">
      <c r="L97" s="127"/>
    </row>
    <row r="98" ht="15.75" customHeight="1">
      <c r="L98" s="127"/>
    </row>
    <row r="99" ht="15.75" customHeight="1">
      <c r="L99" s="127"/>
    </row>
    <row r="100" ht="15.75" customHeight="1">
      <c r="L100" s="127"/>
    </row>
    <row r="101" ht="15.75" customHeight="1">
      <c r="L101" s="127"/>
    </row>
    <row r="102" ht="15.75" customHeight="1">
      <c r="L102" s="127"/>
    </row>
    <row r="103" ht="15.75" customHeight="1">
      <c r="L103" s="127"/>
    </row>
    <row r="104" ht="15.75" customHeight="1">
      <c r="L104" s="127"/>
    </row>
    <row r="105" ht="15.75" customHeight="1">
      <c r="L105" s="127"/>
    </row>
    <row r="106" ht="15.75" customHeight="1">
      <c r="L106" s="127"/>
    </row>
    <row r="107" ht="15.75" customHeight="1">
      <c r="L107" s="127"/>
    </row>
    <row r="108" ht="15.75" customHeight="1">
      <c r="L108" s="127"/>
    </row>
    <row r="109" ht="15.75" customHeight="1">
      <c r="L109" s="127"/>
    </row>
    <row r="110" ht="15.75" customHeight="1">
      <c r="L110" s="127"/>
    </row>
    <row r="111" ht="15.75" customHeight="1">
      <c r="L111" s="127"/>
    </row>
    <row r="112" ht="15.75" customHeight="1">
      <c r="L112" s="127"/>
    </row>
    <row r="113" ht="15.75" customHeight="1">
      <c r="L113" s="127"/>
    </row>
    <row r="114" ht="15.75" customHeight="1">
      <c r="L114" s="127"/>
    </row>
    <row r="115" ht="15.75" customHeight="1">
      <c r="L115" s="127"/>
    </row>
    <row r="116" ht="15.75" customHeight="1">
      <c r="L116" s="127"/>
    </row>
    <row r="117" ht="15.75" customHeight="1">
      <c r="L117" s="127"/>
    </row>
    <row r="118" ht="15.75" customHeight="1">
      <c r="L118" s="127"/>
    </row>
    <row r="119" ht="15.75" customHeight="1">
      <c r="L119" s="127"/>
    </row>
    <row r="120" ht="15.75" customHeight="1">
      <c r="L120" s="127"/>
    </row>
    <row r="121" ht="15.75" customHeight="1">
      <c r="L121" s="127"/>
    </row>
    <row r="122" ht="15.75" customHeight="1">
      <c r="L122" s="127"/>
    </row>
    <row r="123" ht="15.75" customHeight="1">
      <c r="L123" s="127"/>
    </row>
    <row r="124" ht="15.75" customHeight="1">
      <c r="L124" s="127"/>
    </row>
    <row r="125" ht="15.75" customHeight="1">
      <c r="L125" s="127"/>
    </row>
    <row r="126" ht="15.75" customHeight="1">
      <c r="L126" s="127"/>
    </row>
    <row r="127" ht="15.75" customHeight="1">
      <c r="L127" s="127"/>
    </row>
    <row r="128" ht="15.75" customHeight="1">
      <c r="L128" s="127"/>
    </row>
    <row r="129" ht="15.75" customHeight="1">
      <c r="L129" s="127"/>
    </row>
    <row r="130" ht="15.75" customHeight="1">
      <c r="L130" s="127"/>
    </row>
    <row r="131" ht="15.75" customHeight="1">
      <c r="L131" s="127"/>
    </row>
    <row r="132" ht="15.75" customHeight="1">
      <c r="L132" s="127"/>
    </row>
    <row r="133" ht="15.75" customHeight="1">
      <c r="L133" s="127"/>
    </row>
    <row r="134" ht="15.75" customHeight="1">
      <c r="L134" s="127"/>
    </row>
    <row r="135" ht="15.75" customHeight="1">
      <c r="L135" s="127"/>
    </row>
    <row r="136" ht="15.75" customHeight="1">
      <c r="L136" s="127"/>
    </row>
    <row r="137" ht="15.75" customHeight="1">
      <c r="L137" s="127"/>
    </row>
    <row r="138" ht="15.75" customHeight="1">
      <c r="L138" s="127"/>
    </row>
    <row r="139" ht="15.75" customHeight="1">
      <c r="L139" s="127"/>
    </row>
    <row r="140" ht="15.75" customHeight="1">
      <c r="L140" s="127"/>
    </row>
    <row r="141" ht="15.75" customHeight="1">
      <c r="L141" s="127"/>
    </row>
    <row r="142" ht="15.75" customHeight="1">
      <c r="L142" s="127"/>
    </row>
    <row r="143" ht="15.75" customHeight="1">
      <c r="L143" s="127"/>
    </row>
    <row r="144" ht="15.75" customHeight="1">
      <c r="L144" s="127"/>
    </row>
    <row r="145" ht="15.75" customHeight="1">
      <c r="L145" s="127"/>
    </row>
    <row r="146" ht="15.75" customHeight="1">
      <c r="L146" s="127"/>
    </row>
    <row r="147" ht="15.75" customHeight="1">
      <c r="L147" s="127"/>
    </row>
    <row r="148" ht="15.75" customHeight="1">
      <c r="L148" s="127"/>
    </row>
    <row r="149" ht="15.75" customHeight="1">
      <c r="L149" s="127"/>
    </row>
    <row r="150" ht="15.75" customHeight="1">
      <c r="L150" s="127"/>
    </row>
    <row r="151" ht="15.75" customHeight="1">
      <c r="L151" s="127"/>
    </row>
    <row r="152" ht="15.75" customHeight="1">
      <c r="L152" s="127"/>
    </row>
    <row r="153" ht="15.75" customHeight="1">
      <c r="L153" s="127"/>
    </row>
    <row r="154" ht="15.75" customHeight="1">
      <c r="L154" s="127"/>
    </row>
    <row r="155" ht="15.75" customHeight="1">
      <c r="L155" s="127"/>
    </row>
    <row r="156" ht="15.75" customHeight="1">
      <c r="L156" s="127"/>
    </row>
    <row r="157" ht="15.75" customHeight="1">
      <c r="L157" s="127"/>
    </row>
    <row r="158" ht="15.75" customHeight="1">
      <c r="L158" s="127"/>
    </row>
    <row r="159" ht="15.75" customHeight="1">
      <c r="L159" s="127"/>
    </row>
    <row r="160" ht="15.75" customHeight="1">
      <c r="L160" s="127"/>
    </row>
    <row r="161" ht="15.75" customHeight="1">
      <c r="L161" s="127"/>
    </row>
    <row r="162" ht="15.75" customHeight="1">
      <c r="L162" s="127"/>
    </row>
    <row r="163" ht="15.75" customHeight="1">
      <c r="L163" s="127"/>
    </row>
    <row r="164" ht="15.75" customHeight="1">
      <c r="L164" s="127"/>
    </row>
    <row r="165" ht="15.75" customHeight="1">
      <c r="L165" s="127"/>
    </row>
    <row r="166" ht="15.75" customHeight="1">
      <c r="L166" s="127"/>
    </row>
    <row r="167" ht="15.75" customHeight="1">
      <c r="L167" s="127"/>
    </row>
    <row r="168" ht="15.75" customHeight="1">
      <c r="L168" s="127"/>
    </row>
    <row r="169" ht="15.75" customHeight="1">
      <c r="L169" s="127"/>
    </row>
    <row r="170" ht="15.75" customHeight="1">
      <c r="L170" s="127"/>
    </row>
    <row r="171" ht="15.75" customHeight="1">
      <c r="L171" s="127"/>
    </row>
    <row r="172" ht="15.75" customHeight="1">
      <c r="L172" s="127"/>
    </row>
    <row r="173" ht="15.75" customHeight="1">
      <c r="L173" s="127"/>
    </row>
    <row r="174" ht="15.75" customHeight="1">
      <c r="L174" s="127"/>
    </row>
    <row r="175" ht="15.75" customHeight="1">
      <c r="L175" s="127"/>
    </row>
    <row r="176" ht="15.75" customHeight="1">
      <c r="L176" s="127"/>
    </row>
    <row r="177" ht="15.75" customHeight="1">
      <c r="L177" s="127"/>
    </row>
    <row r="178" ht="15.75" customHeight="1">
      <c r="L178" s="127"/>
    </row>
    <row r="179" ht="15.75" customHeight="1">
      <c r="L179" s="127"/>
    </row>
    <row r="180" ht="15.75" customHeight="1">
      <c r="L180" s="127"/>
    </row>
    <row r="181" ht="15.75" customHeight="1">
      <c r="L181" s="127"/>
    </row>
    <row r="182" ht="15.75" customHeight="1">
      <c r="L182" s="127"/>
    </row>
    <row r="183" ht="15.75" customHeight="1">
      <c r="L183" s="127"/>
    </row>
    <row r="184" ht="15.75" customHeight="1">
      <c r="L184" s="127"/>
    </row>
    <row r="185" ht="15.75" customHeight="1">
      <c r="L185" s="127"/>
    </row>
    <row r="186" ht="15.75" customHeight="1">
      <c r="L186" s="127"/>
    </row>
    <row r="187" ht="15.75" customHeight="1">
      <c r="L187" s="127"/>
    </row>
    <row r="188" ht="15.75" customHeight="1">
      <c r="L188" s="127"/>
    </row>
    <row r="189" ht="15.75" customHeight="1">
      <c r="L189" s="127"/>
    </row>
    <row r="190" ht="15.75" customHeight="1">
      <c r="L190" s="127"/>
    </row>
    <row r="191" ht="15.75" customHeight="1">
      <c r="L191" s="127"/>
    </row>
    <row r="192" ht="15.75" customHeight="1">
      <c r="L192" s="127"/>
    </row>
    <row r="193" ht="15.75" customHeight="1">
      <c r="L193" s="127"/>
    </row>
    <row r="194" ht="15.75" customHeight="1">
      <c r="L194" s="127"/>
    </row>
    <row r="195" ht="15.75" customHeight="1">
      <c r="L195" s="127"/>
    </row>
    <row r="196" ht="15.75" customHeight="1">
      <c r="L196" s="127"/>
    </row>
    <row r="197" ht="15.75" customHeight="1">
      <c r="L197" s="127"/>
    </row>
    <row r="198" ht="15.75" customHeight="1">
      <c r="L198" s="127"/>
    </row>
    <row r="199" ht="15.75" customHeight="1">
      <c r="L199" s="127"/>
    </row>
    <row r="200" ht="15.75" customHeight="1">
      <c r="L200" s="127"/>
    </row>
    <row r="201" ht="15.75" customHeight="1">
      <c r="L201" s="127"/>
    </row>
    <row r="202" ht="15.75" customHeight="1">
      <c r="L202" s="127"/>
    </row>
    <row r="203" ht="15.75" customHeight="1">
      <c r="L203" s="127"/>
    </row>
    <row r="204" ht="15.75" customHeight="1">
      <c r="L204" s="127"/>
    </row>
    <row r="205" ht="15.75" customHeight="1">
      <c r="L205" s="127"/>
    </row>
    <row r="206" ht="15.75" customHeight="1">
      <c r="L206" s="127"/>
    </row>
    <row r="207" ht="15.75" customHeight="1">
      <c r="L207" s="127"/>
    </row>
    <row r="208" ht="15.75" customHeight="1">
      <c r="L208" s="127"/>
    </row>
    <row r="209" ht="15.75" customHeight="1">
      <c r="L209" s="127"/>
    </row>
    <row r="210" ht="15.75" customHeight="1">
      <c r="L210" s="127"/>
    </row>
    <row r="211" ht="15.75" customHeight="1">
      <c r="L211" s="127"/>
    </row>
    <row r="212" ht="15.75" customHeight="1">
      <c r="L212" s="127"/>
    </row>
    <row r="213" ht="15.75" customHeight="1">
      <c r="L213" s="127"/>
    </row>
    <row r="214" ht="15.75" customHeight="1">
      <c r="L214" s="127"/>
    </row>
    <row r="215" ht="15.75" customHeight="1">
      <c r="L215" s="127"/>
    </row>
    <row r="216" ht="15.75" customHeight="1">
      <c r="L216" s="127"/>
    </row>
    <row r="217" ht="15.75" customHeight="1">
      <c r="L217" s="127"/>
    </row>
    <row r="218" ht="15.75" customHeight="1">
      <c r="L218" s="127"/>
    </row>
    <row r="219" ht="15.75" customHeight="1">
      <c r="L219" s="127"/>
    </row>
    <row r="220" ht="15.75" customHeight="1">
      <c r="L220" s="127"/>
    </row>
    <row r="221" ht="15.75" customHeight="1">
      <c r="L221" s="127"/>
    </row>
    <row r="222" ht="15.75" customHeight="1">
      <c r="L222" s="127"/>
    </row>
    <row r="223" ht="15.75" customHeight="1">
      <c r="L223" s="127"/>
    </row>
    <row r="224" ht="15.75" customHeight="1">
      <c r="L224" s="127"/>
    </row>
    <row r="225" ht="15.75" customHeight="1">
      <c r="L225" s="127"/>
    </row>
    <row r="226" ht="15.75" customHeight="1">
      <c r="L226" s="127"/>
    </row>
    <row r="227" ht="15.75" customHeight="1">
      <c r="L227" s="127"/>
    </row>
    <row r="228" ht="15.75" customHeight="1">
      <c r="L228" s="127"/>
    </row>
    <row r="229" ht="15.75" customHeight="1">
      <c r="L229" s="127"/>
    </row>
    <row r="230" ht="15.75" customHeight="1">
      <c r="L230" s="127"/>
    </row>
    <row r="231" ht="15.75" customHeight="1">
      <c r="L231" s="127"/>
    </row>
    <row r="232" ht="15.75" customHeight="1">
      <c r="L232" s="127"/>
    </row>
    <row r="233" ht="15.75" customHeight="1">
      <c r="L233" s="127"/>
    </row>
    <row r="234" ht="15.75" customHeight="1">
      <c r="L234" s="127"/>
    </row>
    <row r="235" ht="15.75" customHeight="1">
      <c r="L235" s="127"/>
    </row>
    <row r="236" ht="15.75" customHeight="1">
      <c r="L236" s="127"/>
    </row>
    <row r="237" ht="15.75" customHeight="1">
      <c r="L237" s="127"/>
    </row>
    <row r="238" ht="15.75" customHeight="1">
      <c r="L238" s="127"/>
    </row>
    <row r="239" ht="15.75" customHeight="1">
      <c r="L239" s="127"/>
    </row>
    <row r="240" ht="15.75" customHeight="1">
      <c r="L240" s="127"/>
    </row>
    <row r="241" ht="15.75" customHeight="1">
      <c r="L241" s="127"/>
    </row>
    <row r="242" ht="15.75" customHeight="1">
      <c r="L242" s="127"/>
    </row>
    <row r="243" ht="15.75" customHeight="1">
      <c r="L243" s="127"/>
    </row>
    <row r="244" ht="15.75" customHeight="1">
      <c r="L244" s="127"/>
    </row>
    <row r="245" ht="15.75" customHeight="1">
      <c r="L245" s="127"/>
    </row>
    <row r="246" ht="15.75" customHeight="1">
      <c r="L246" s="127"/>
    </row>
    <row r="247" ht="15.75" customHeight="1">
      <c r="L247" s="127"/>
    </row>
    <row r="248" ht="15.75" customHeight="1">
      <c r="L248" s="127"/>
    </row>
    <row r="249" ht="15.75" customHeight="1">
      <c r="L249" s="127"/>
    </row>
    <row r="250" ht="15.75" customHeight="1">
      <c r="L250" s="127"/>
    </row>
    <row r="251" ht="15.75" customHeight="1">
      <c r="L251" s="127"/>
    </row>
    <row r="252" ht="15.75" customHeight="1">
      <c r="L252" s="127"/>
    </row>
    <row r="253" ht="15.75" customHeight="1">
      <c r="L253" s="127"/>
    </row>
    <row r="254" ht="15.75" customHeight="1">
      <c r="L254" s="127"/>
    </row>
    <row r="255" ht="15.75" customHeight="1">
      <c r="L255" s="127"/>
    </row>
    <row r="256" ht="15.75" customHeight="1">
      <c r="L256" s="127"/>
    </row>
    <row r="257" ht="15.75" customHeight="1">
      <c r="L257" s="127"/>
    </row>
    <row r="258" ht="15.75" customHeight="1">
      <c r="L258" s="127"/>
    </row>
    <row r="259" ht="15.75" customHeight="1">
      <c r="L259" s="127"/>
    </row>
    <row r="260" ht="15.75" customHeight="1">
      <c r="L260" s="127"/>
    </row>
    <row r="261" ht="15.75" customHeight="1">
      <c r="L261" s="127"/>
    </row>
    <row r="262" ht="15.75" customHeight="1">
      <c r="L262" s="127"/>
    </row>
    <row r="263" ht="15.75" customHeight="1">
      <c r="L263" s="127"/>
    </row>
    <row r="264" ht="15.75" customHeight="1">
      <c r="L264" s="127"/>
    </row>
    <row r="265" ht="15.75" customHeight="1">
      <c r="L265" s="127"/>
    </row>
    <row r="266" ht="15.75" customHeight="1">
      <c r="L266" s="127"/>
    </row>
    <row r="267" ht="15.75" customHeight="1">
      <c r="L267" s="127"/>
    </row>
    <row r="268" ht="15.75" customHeight="1">
      <c r="L268" s="127"/>
    </row>
    <row r="269" ht="15.75" customHeight="1">
      <c r="L269" s="127"/>
    </row>
    <row r="270" ht="15.75" customHeight="1">
      <c r="L270" s="127"/>
    </row>
    <row r="271" ht="15.75" customHeight="1">
      <c r="L271" s="127"/>
    </row>
    <row r="272" ht="15.75" customHeight="1">
      <c r="L272" s="127"/>
    </row>
    <row r="273" ht="15.75" customHeight="1">
      <c r="L273" s="127"/>
    </row>
    <row r="274" ht="15.75" customHeight="1">
      <c r="L274" s="127"/>
    </row>
    <row r="275" ht="15.75" customHeight="1">
      <c r="L275" s="127"/>
    </row>
    <row r="276" ht="15.75" customHeight="1">
      <c r="L276" s="127"/>
    </row>
    <row r="277" ht="15.75" customHeight="1">
      <c r="L277" s="127"/>
    </row>
    <row r="278" ht="15.75" customHeight="1">
      <c r="L278" s="127"/>
    </row>
    <row r="279" ht="15.75" customHeight="1">
      <c r="L279" s="127"/>
    </row>
    <row r="280" ht="15.75" customHeight="1">
      <c r="L280" s="127"/>
    </row>
    <row r="281" ht="15.75" customHeight="1">
      <c r="L281" s="127"/>
    </row>
    <row r="282" ht="15.75" customHeight="1">
      <c r="L282" s="127"/>
    </row>
    <row r="283" ht="15.75" customHeight="1">
      <c r="L283" s="127"/>
    </row>
    <row r="284" ht="15.75" customHeight="1">
      <c r="L284" s="127"/>
    </row>
    <row r="285" ht="15.75" customHeight="1">
      <c r="L285" s="127"/>
    </row>
    <row r="286" ht="15.75" customHeight="1">
      <c r="L286" s="127"/>
    </row>
    <row r="287" ht="15.75" customHeight="1">
      <c r="L287" s="127"/>
    </row>
    <row r="288" ht="15.75" customHeight="1">
      <c r="L288" s="127"/>
    </row>
    <row r="289" ht="15.75" customHeight="1">
      <c r="L289" s="127"/>
    </row>
    <row r="290" ht="15.75" customHeight="1">
      <c r="L290" s="127"/>
    </row>
    <row r="291" ht="15.75" customHeight="1">
      <c r="L291" s="127"/>
    </row>
    <row r="292" ht="15.75" customHeight="1">
      <c r="L292" s="127"/>
    </row>
    <row r="293" ht="15.75" customHeight="1">
      <c r="L293" s="127"/>
    </row>
    <row r="294" ht="15.75" customHeight="1">
      <c r="L294" s="127"/>
    </row>
    <row r="295" ht="15.75" customHeight="1">
      <c r="L295" s="127"/>
    </row>
    <row r="296" ht="15.75" customHeight="1">
      <c r="L296" s="127"/>
    </row>
    <row r="297" ht="15.75" customHeight="1">
      <c r="L297" s="127"/>
    </row>
    <row r="298" ht="15.75" customHeight="1">
      <c r="L298" s="127"/>
    </row>
    <row r="299" ht="15.75" customHeight="1">
      <c r="L299" s="127"/>
    </row>
    <row r="300" ht="15.75" customHeight="1">
      <c r="L300" s="127"/>
    </row>
    <row r="301" ht="15.75" customHeight="1">
      <c r="L301" s="127"/>
    </row>
    <row r="302" ht="15.75" customHeight="1">
      <c r="L302" s="127"/>
    </row>
    <row r="303" ht="15.75" customHeight="1">
      <c r="L303" s="127"/>
    </row>
    <row r="304" ht="15.75" customHeight="1">
      <c r="L304" s="127"/>
    </row>
    <row r="305" ht="15.75" customHeight="1">
      <c r="L305" s="127"/>
    </row>
    <row r="306" ht="15.75" customHeight="1">
      <c r="L306" s="127"/>
    </row>
    <row r="307" ht="15.75" customHeight="1">
      <c r="L307" s="127"/>
    </row>
    <row r="308" ht="15.75" customHeight="1">
      <c r="L308" s="127"/>
    </row>
    <row r="309" ht="15.75" customHeight="1">
      <c r="L309" s="127"/>
    </row>
    <row r="310" ht="15.75" customHeight="1">
      <c r="L310" s="127"/>
    </row>
    <row r="311" ht="15.75" customHeight="1">
      <c r="L311" s="127"/>
    </row>
    <row r="312" ht="15.75" customHeight="1">
      <c r="L312" s="127"/>
    </row>
    <row r="313" ht="15.75" customHeight="1">
      <c r="L313" s="127"/>
    </row>
    <row r="314" ht="15.75" customHeight="1">
      <c r="L314" s="127"/>
    </row>
    <row r="315" ht="15.75" customHeight="1">
      <c r="L315" s="127"/>
    </row>
    <row r="316" ht="15.75" customHeight="1">
      <c r="L316" s="127"/>
    </row>
    <row r="317" ht="15.75" customHeight="1">
      <c r="L317" s="127"/>
    </row>
    <row r="318" ht="15.75" customHeight="1">
      <c r="L318" s="127"/>
    </row>
    <row r="319" ht="15.75" customHeight="1">
      <c r="L319" s="127"/>
    </row>
    <row r="320" ht="15.75" customHeight="1">
      <c r="L320" s="127"/>
    </row>
    <row r="321" ht="15.75" customHeight="1">
      <c r="L321" s="127"/>
    </row>
    <row r="322" ht="15.75" customHeight="1">
      <c r="L322" s="127"/>
    </row>
    <row r="323" ht="15.75" customHeight="1">
      <c r="L323" s="127"/>
    </row>
    <row r="324" ht="15.75" customHeight="1">
      <c r="L324" s="127"/>
    </row>
    <row r="325" ht="15.75" customHeight="1">
      <c r="L325" s="127"/>
    </row>
    <row r="326" ht="15.75" customHeight="1">
      <c r="L326" s="127"/>
    </row>
    <row r="327" ht="15.75" customHeight="1">
      <c r="L327" s="127"/>
    </row>
    <row r="328" ht="15.75" customHeight="1">
      <c r="L328" s="127"/>
    </row>
    <row r="329" ht="15.75" customHeight="1">
      <c r="L329" s="127"/>
    </row>
    <row r="330" ht="15.75" customHeight="1">
      <c r="L330" s="127"/>
    </row>
    <row r="331" ht="15.75" customHeight="1">
      <c r="L331" s="127"/>
    </row>
    <row r="332" ht="15.75" customHeight="1">
      <c r="L332" s="127"/>
    </row>
    <row r="333" ht="15.75" customHeight="1">
      <c r="L333" s="127"/>
    </row>
    <row r="334" ht="15.75" customHeight="1">
      <c r="L334" s="127"/>
    </row>
    <row r="335" ht="15.75" customHeight="1">
      <c r="L335" s="127"/>
    </row>
    <row r="336" ht="15.75" customHeight="1">
      <c r="L336" s="127"/>
    </row>
    <row r="337" ht="15.75" customHeight="1">
      <c r="L337" s="127"/>
    </row>
    <row r="338" ht="15.75" customHeight="1">
      <c r="L338" s="127"/>
    </row>
    <row r="339" ht="15.75" customHeight="1">
      <c r="L339" s="127"/>
    </row>
    <row r="340" ht="15.75" customHeight="1">
      <c r="L340" s="127"/>
    </row>
    <row r="341" ht="15.75" customHeight="1">
      <c r="L341" s="127"/>
    </row>
    <row r="342" ht="15.75" customHeight="1">
      <c r="L342" s="127"/>
    </row>
    <row r="343" ht="15.75" customHeight="1">
      <c r="L343" s="127"/>
    </row>
    <row r="344" ht="15.75" customHeight="1">
      <c r="L344" s="127"/>
    </row>
    <row r="345" ht="15.75" customHeight="1">
      <c r="L345" s="127"/>
    </row>
    <row r="346" ht="15.75" customHeight="1">
      <c r="L346" s="127"/>
    </row>
    <row r="347" ht="15.75" customHeight="1">
      <c r="L347" s="127"/>
    </row>
    <row r="348" ht="15.75" customHeight="1">
      <c r="L348" s="127"/>
    </row>
    <row r="349" ht="15.75" customHeight="1">
      <c r="L349" s="127"/>
    </row>
    <row r="350" ht="15.75" customHeight="1">
      <c r="L350" s="127"/>
    </row>
    <row r="351" ht="15.75" customHeight="1">
      <c r="L351" s="127"/>
    </row>
    <row r="352" ht="15.75" customHeight="1">
      <c r="L352" s="127"/>
    </row>
    <row r="353" ht="15.75" customHeight="1">
      <c r="L353" s="127"/>
    </row>
    <row r="354" ht="15.75" customHeight="1">
      <c r="L354" s="127"/>
    </row>
    <row r="355" ht="15.75" customHeight="1">
      <c r="L355" s="127"/>
    </row>
    <row r="356" ht="15.75" customHeight="1">
      <c r="L356" s="127"/>
    </row>
    <row r="357" ht="15.75" customHeight="1">
      <c r="L357" s="127"/>
    </row>
    <row r="358" ht="15.75" customHeight="1">
      <c r="L358" s="127"/>
    </row>
    <row r="359" ht="15.75" customHeight="1">
      <c r="L359" s="127"/>
    </row>
    <row r="360" ht="15.75" customHeight="1">
      <c r="L360" s="127"/>
    </row>
    <row r="361" ht="15.75" customHeight="1">
      <c r="L361" s="127"/>
    </row>
    <row r="362" ht="15.75" customHeight="1">
      <c r="L362" s="127"/>
    </row>
    <row r="363" ht="15.75" customHeight="1">
      <c r="L363" s="127"/>
    </row>
    <row r="364" ht="15.75" customHeight="1">
      <c r="L364" s="127"/>
    </row>
    <row r="365" ht="15.75" customHeight="1">
      <c r="L365" s="127"/>
    </row>
    <row r="366" ht="15.75" customHeight="1">
      <c r="L366" s="127"/>
    </row>
    <row r="367" ht="15.75" customHeight="1">
      <c r="L367" s="127"/>
    </row>
    <row r="368" ht="15.75" customHeight="1">
      <c r="L368" s="127"/>
    </row>
    <row r="369" ht="15.75" customHeight="1">
      <c r="L369" s="127"/>
    </row>
    <row r="370" ht="15.75" customHeight="1">
      <c r="L370" s="127"/>
    </row>
    <row r="371" ht="15.75" customHeight="1">
      <c r="L371" s="127"/>
    </row>
    <row r="372" ht="15.75" customHeight="1">
      <c r="L372" s="127"/>
    </row>
    <row r="373" ht="15.75" customHeight="1">
      <c r="L373" s="127"/>
    </row>
    <row r="374" ht="15.75" customHeight="1">
      <c r="L374" s="127"/>
    </row>
    <row r="375" ht="15.75" customHeight="1">
      <c r="L375" s="127"/>
    </row>
    <row r="376" ht="15.75" customHeight="1">
      <c r="L376" s="127"/>
    </row>
    <row r="377" ht="15.75" customHeight="1">
      <c r="L377" s="127"/>
    </row>
    <row r="378" ht="15.75" customHeight="1">
      <c r="L378" s="127"/>
    </row>
    <row r="379" ht="15.75" customHeight="1">
      <c r="L379" s="127"/>
    </row>
    <row r="380" ht="15.75" customHeight="1">
      <c r="L380" s="127"/>
    </row>
    <row r="381" ht="15.75" customHeight="1">
      <c r="L381" s="127"/>
    </row>
    <row r="382" ht="15.75" customHeight="1">
      <c r="L382" s="127"/>
    </row>
    <row r="383" ht="15.75" customHeight="1">
      <c r="L383" s="127"/>
    </row>
    <row r="384" ht="15.75" customHeight="1">
      <c r="L384" s="127"/>
    </row>
    <row r="385" ht="15.75" customHeight="1">
      <c r="L385" s="127"/>
    </row>
    <row r="386" ht="15.75" customHeight="1">
      <c r="L386" s="127"/>
    </row>
    <row r="387" ht="15.75" customHeight="1">
      <c r="L387" s="127"/>
    </row>
    <row r="388" ht="15.75" customHeight="1">
      <c r="L388" s="127"/>
    </row>
    <row r="389" ht="15.75" customHeight="1">
      <c r="L389" s="127"/>
    </row>
    <row r="390" ht="15.75" customHeight="1">
      <c r="L390" s="127"/>
    </row>
    <row r="391" ht="15.75" customHeight="1">
      <c r="L391" s="127"/>
    </row>
    <row r="392" ht="15.75" customHeight="1">
      <c r="L392" s="127"/>
    </row>
    <row r="393" ht="15.75" customHeight="1">
      <c r="L393" s="127"/>
    </row>
    <row r="394" ht="15.75" customHeight="1">
      <c r="L394" s="127"/>
    </row>
    <row r="395" ht="15.75" customHeight="1">
      <c r="L395" s="127"/>
    </row>
    <row r="396" ht="15.75" customHeight="1">
      <c r="L396" s="127"/>
    </row>
    <row r="397" ht="15.75" customHeight="1">
      <c r="L397" s="127"/>
    </row>
    <row r="398" ht="15.75" customHeight="1">
      <c r="L398" s="127"/>
    </row>
    <row r="399" ht="15.75" customHeight="1">
      <c r="L399" s="127"/>
    </row>
    <row r="400" ht="15.75" customHeight="1">
      <c r="L400" s="127"/>
    </row>
    <row r="401" ht="15.75" customHeight="1">
      <c r="L401" s="127"/>
    </row>
    <row r="402" ht="15.75" customHeight="1">
      <c r="L402" s="127"/>
    </row>
    <row r="403" ht="15.75" customHeight="1">
      <c r="L403" s="127"/>
    </row>
    <row r="404" ht="15.75" customHeight="1">
      <c r="L404" s="127"/>
    </row>
    <row r="405" ht="15.75" customHeight="1">
      <c r="L405" s="127"/>
    </row>
    <row r="406" ht="15.75" customHeight="1">
      <c r="L406" s="127"/>
    </row>
    <row r="407" ht="15.75" customHeight="1">
      <c r="L407" s="127"/>
    </row>
    <row r="408" ht="15.75" customHeight="1">
      <c r="L408" s="127"/>
    </row>
    <row r="409" ht="15.75" customHeight="1">
      <c r="L409" s="127"/>
    </row>
    <row r="410" ht="15.75" customHeight="1">
      <c r="L410" s="127"/>
    </row>
    <row r="411" ht="15.75" customHeight="1">
      <c r="L411" s="127"/>
    </row>
    <row r="412" ht="15.75" customHeight="1">
      <c r="L412" s="127"/>
    </row>
    <row r="413" ht="15.75" customHeight="1">
      <c r="L413" s="127"/>
    </row>
    <row r="414" ht="15.75" customHeight="1">
      <c r="L414" s="127"/>
    </row>
    <row r="415" ht="15.75" customHeight="1">
      <c r="L415" s="127"/>
    </row>
    <row r="416" ht="15.75" customHeight="1">
      <c r="L416" s="127"/>
    </row>
    <row r="417" ht="15.75" customHeight="1">
      <c r="L417" s="127"/>
    </row>
    <row r="418" ht="15.75" customHeight="1">
      <c r="L418" s="127"/>
    </row>
    <row r="419" ht="15.75" customHeight="1">
      <c r="L419" s="127"/>
    </row>
    <row r="420" ht="15.75" customHeight="1">
      <c r="L420" s="127"/>
    </row>
    <row r="421" ht="15.75" customHeight="1">
      <c r="L421" s="127"/>
    </row>
    <row r="422" ht="15.75" customHeight="1">
      <c r="L422" s="127"/>
    </row>
    <row r="423" ht="15.75" customHeight="1">
      <c r="L423" s="127"/>
    </row>
    <row r="424" ht="15.75" customHeight="1">
      <c r="L424" s="127"/>
    </row>
    <row r="425" ht="15.75" customHeight="1">
      <c r="L425" s="127"/>
    </row>
    <row r="426" ht="15.75" customHeight="1">
      <c r="L426" s="127"/>
    </row>
    <row r="427" ht="15.75" customHeight="1">
      <c r="L427" s="127"/>
    </row>
    <row r="428" ht="15.75" customHeight="1">
      <c r="L428" s="127"/>
    </row>
    <row r="429" ht="15.75" customHeight="1">
      <c r="L429" s="127"/>
    </row>
    <row r="430" ht="15.75" customHeight="1">
      <c r="L430" s="127"/>
    </row>
    <row r="431" ht="15.75" customHeight="1">
      <c r="L431" s="127"/>
    </row>
    <row r="432" ht="15.75" customHeight="1">
      <c r="L432" s="127"/>
    </row>
    <row r="433" ht="15.75" customHeight="1">
      <c r="L433" s="127"/>
    </row>
    <row r="434" ht="15.75" customHeight="1">
      <c r="L434" s="127"/>
    </row>
    <row r="435" ht="15.75" customHeight="1">
      <c r="L435" s="127"/>
    </row>
    <row r="436" ht="15.75" customHeight="1">
      <c r="L436" s="127"/>
    </row>
    <row r="437" ht="15.75" customHeight="1">
      <c r="L437" s="127"/>
    </row>
    <row r="438" ht="15.75" customHeight="1">
      <c r="L438" s="127"/>
    </row>
    <row r="439" ht="15.75" customHeight="1">
      <c r="L439" s="127"/>
    </row>
    <row r="440" ht="15.75" customHeight="1">
      <c r="L440" s="127"/>
    </row>
    <row r="441" ht="15.75" customHeight="1">
      <c r="L441" s="127"/>
    </row>
    <row r="442" ht="15.75" customHeight="1">
      <c r="L442" s="127"/>
    </row>
    <row r="443" ht="15.75" customHeight="1">
      <c r="L443" s="127"/>
    </row>
    <row r="444" ht="15.75" customHeight="1">
      <c r="L444" s="127"/>
    </row>
    <row r="445" ht="15.75" customHeight="1">
      <c r="L445" s="127"/>
    </row>
    <row r="446" ht="15.75" customHeight="1">
      <c r="L446" s="127"/>
    </row>
    <row r="447" ht="15.75" customHeight="1">
      <c r="L447" s="127"/>
    </row>
    <row r="448" ht="15.75" customHeight="1">
      <c r="L448" s="127"/>
    </row>
    <row r="449" ht="15.75" customHeight="1">
      <c r="L449" s="127"/>
    </row>
    <row r="450" ht="15.75" customHeight="1">
      <c r="L450" s="127"/>
    </row>
    <row r="451" ht="15.75" customHeight="1">
      <c r="L451" s="127"/>
    </row>
    <row r="452" ht="15.75" customHeight="1">
      <c r="L452" s="127"/>
    </row>
    <row r="453" ht="15.75" customHeight="1">
      <c r="L453" s="127"/>
    </row>
    <row r="454" ht="15.75" customHeight="1">
      <c r="L454" s="127"/>
    </row>
    <row r="455" ht="15.75" customHeight="1">
      <c r="L455" s="127"/>
    </row>
    <row r="456" ht="15.75" customHeight="1">
      <c r="L456" s="127"/>
    </row>
    <row r="457" ht="15.75" customHeight="1">
      <c r="L457" s="127"/>
    </row>
    <row r="458" ht="15.75" customHeight="1">
      <c r="L458" s="127"/>
    </row>
    <row r="459" ht="15.75" customHeight="1">
      <c r="L459" s="127"/>
    </row>
    <row r="460" ht="15.75" customHeight="1">
      <c r="L460" s="127"/>
    </row>
    <row r="461" ht="15.75" customHeight="1">
      <c r="L461" s="127"/>
    </row>
    <row r="462" ht="15.75" customHeight="1">
      <c r="L462" s="127"/>
    </row>
    <row r="463" ht="15.75" customHeight="1">
      <c r="L463" s="127"/>
    </row>
    <row r="464" ht="15.75" customHeight="1">
      <c r="L464" s="127"/>
    </row>
    <row r="465" ht="15.75" customHeight="1">
      <c r="L465" s="127"/>
    </row>
    <row r="466" ht="15.75" customHeight="1">
      <c r="L466" s="127"/>
    </row>
    <row r="467" ht="15.75" customHeight="1">
      <c r="L467" s="127"/>
    </row>
    <row r="468" ht="15.75" customHeight="1">
      <c r="L468" s="127"/>
    </row>
    <row r="469" ht="15.75" customHeight="1">
      <c r="L469" s="127"/>
    </row>
    <row r="470" ht="15.75" customHeight="1">
      <c r="L470" s="127"/>
    </row>
    <row r="471" ht="15.75" customHeight="1">
      <c r="L471" s="127"/>
    </row>
    <row r="472" ht="15.75" customHeight="1">
      <c r="L472" s="127"/>
    </row>
    <row r="473" ht="15.75" customHeight="1">
      <c r="L473" s="127"/>
    </row>
    <row r="474" ht="15.75" customHeight="1">
      <c r="L474" s="127"/>
    </row>
    <row r="475" ht="15.75" customHeight="1">
      <c r="L475" s="127"/>
    </row>
    <row r="476" ht="15.75" customHeight="1">
      <c r="L476" s="127"/>
    </row>
    <row r="477" ht="15.75" customHeight="1">
      <c r="L477" s="127"/>
    </row>
    <row r="478" ht="15.75" customHeight="1">
      <c r="L478" s="127"/>
    </row>
    <row r="479" ht="15.75" customHeight="1">
      <c r="L479" s="127"/>
    </row>
    <row r="480" ht="15.75" customHeight="1">
      <c r="L480" s="127"/>
    </row>
    <row r="481" ht="15.75" customHeight="1">
      <c r="L481" s="127"/>
    </row>
    <row r="482" ht="15.75" customHeight="1">
      <c r="L482" s="127"/>
    </row>
    <row r="483" ht="15.75" customHeight="1">
      <c r="L483" s="127"/>
    </row>
    <row r="484" ht="15.75" customHeight="1">
      <c r="L484" s="127"/>
    </row>
    <row r="485" ht="15.75" customHeight="1">
      <c r="L485" s="127"/>
    </row>
    <row r="486" ht="15.75" customHeight="1">
      <c r="L486" s="127"/>
    </row>
    <row r="487" ht="15.75" customHeight="1">
      <c r="L487" s="127"/>
    </row>
    <row r="488" ht="15.75" customHeight="1">
      <c r="L488" s="127"/>
    </row>
    <row r="489" ht="15.75" customHeight="1">
      <c r="L489" s="127"/>
    </row>
    <row r="490" ht="15.75" customHeight="1">
      <c r="L490" s="127"/>
    </row>
    <row r="491" ht="15.75" customHeight="1">
      <c r="L491" s="127"/>
    </row>
    <row r="492" ht="15.75" customHeight="1">
      <c r="L492" s="127"/>
    </row>
    <row r="493" ht="15.75" customHeight="1">
      <c r="L493" s="127"/>
    </row>
    <row r="494" ht="15.75" customHeight="1">
      <c r="L494" s="127"/>
    </row>
    <row r="495" ht="15.75" customHeight="1">
      <c r="L495" s="127"/>
    </row>
    <row r="496" ht="15.75" customHeight="1">
      <c r="L496" s="127"/>
    </row>
    <row r="497" ht="15.75" customHeight="1">
      <c r="L497" s="127"/>
    </row>
    <row r="498" ht="15.75" customHeight="1">
      <c r="L498" s="127"/>
    </row>
    <row r="499" ht="15.75" customHeight="1">
      <c r="L499" s="127"/>
    </row>
    <row r="500" ht="15.75" customHeight="1">
      <c r="L500" s="127"/>
    </row>
    <row r="501" ht="15.75" customHeight="1">
      <c r="L501" s="127"/>
    </row>
    <row r="502" ht="15.75" customHeight="1">
      <c r="L502" s="127"/>
    </row>
    <row r="503" ht="15.75" customHeight="1">
      <c r="L503" s="127"/>
    </row>
    <row r="504" ht="15.75" customHeight="1">
      <c r="L504" s="127"/>
    </row>
    <row r="505" ht="15.75" customHeight="1">
      <c r="L505" s="127"/>
    </row>
    <row r="506" ht="15.75" customHeight="1">
      <c r="L506" s="127"/>
    </row>
    <row r="507" ht="15.75" customHeight="1">
      <c r="L507" s="127"/>
    </row>
    <row r="508" ht="15.75" customHeight="1">
      <c r="L508" s="127"/>
    </row>
    <row r="509" ht="15.75" customHeight="1">
      <c r="L509" s="127"/>
    </row>
    <row r="510" ht="15.75" customHeight="1">
      <c r="L510" s="127"/>
    </row>
    <row r="511" ht="15.75" customHeight="1">
      <c r="L511" s="127"/>
    </row>
    <row r="512" ht="15.75" customHeight="1">
      <c r="L512" s="127"/>
    </row>
    <row r="513" ht="15.75" customHeight="1">
      <c r="L513" s="127"/>
    </row>
    <row r="514" ht="15.75" customHeight="1">
      <c r="L514" s="127"/>
    </row>
    <row r="515" ht="15.75" customHeight="1">
      <c r="L515" s="127"/>
    </row>
    <row r="516" ht="15.75" customHeight="1">
      <c r="L516" s="127"/>
    </row>
    <row r="517" ht="15.75" customHeight="1">
      <c r="L517" s="127"/>
    </row>
    <row r="518" ht="15.75" customHeight="1">
      <c r="L518" s="127"/>
    </row>
    <row r="519" ht="15.75" customHeight="1">
      <c r="L519" s="127"/>
    </row>
    <row r="520" ht="15.75" customHeight="1">
      <c r="L520" s="127"/>
    </row>
    <row r="521" ht="15.75" customHeight="1">
      <c r="L521" s="127"/>
    </row>
    <row r="522" ht="15.75" customHeight="1">
      <c r="L522" s="127"/>
    </row>
    <row r="523" ht="15.75" customHeight="1">
      <c r="L523" s="127"/>
    </row>
    <row r="524" ht="15.75" customHeight="1">
      <c r="L524" s="127"/>
    </row>
    <row r="525" ht="15.75" customHeight="1">
      <c r="L525" s="127"/>
    </row>
    <row r="526" ht="15.75" customHeight="1">
      <c r="L526" s="127"/>
    </row>
    <row r="527" ht="15.75" customHeight="1">
      <c r="L527" s="127"/>
    </row>
    <row r="528" ht="15.75" customHeight="1">
      <c r="L528" s="127"/>
    </row>
    <row r="529" ht="15.75" customHeight="1">
      <c r="L529" s="127"/>
    </row>
    <row r="530" ht="15.75" customHeight="1">
      <c r="L530" s="127"/>
    </row>
    <row r="531" ht="15.75" customHeight="1">
      <c r="L531" s="127"/>
    </row>
    <row r="532" ht="15.75" customHeight="1">
      <c r="L532" s="127"/>
    </row>
    <row r="533" ht="15.75" customHeight="1">
      <c r="L533" s="127"/>
    </row>
    <row r="534" ht="15.75" customHeight="1">
      <c r="L534" s="127"/>
    </row>
    <row r="535" ht="15.75" customHeight="1">
      <c r="L535" s="127"/>
    </row>
    <row r="536" ht="15.75" customHeight="1">
      <c r="L536" s="127"/>
    </row>
    <row r="537" ht="15.75" customHeight="1">
      <c r="L537" s="127"/>
    </row>
    <row r="538" ht="15.75" customHeight="1">
      <c r="L538" s="127"/>
    </row>
    <row r="539" ht="15.75" customHeight="1">
      <c r="L539" s="127"/>
    </row>
    <row r="540" ht="15.75" customHeight="1">
      <c r="L540" s="127"/>
    </row>
    <row r="541" ht="15.75" customHeight="1">
      <c r="L541" s="127"/>
    </row>
    <row r="542" ht="15.75" customHeight="1">
      <c r="L542" s="127"/>
    </row>
    <row r="543" ht="15.75" customHeight="1">
      <c r="L543" s="127"/>
    </row>
    <row r="544" ht="15.75" customHeight="1">
      <c r="L544" s="127"/>
    </row>
    <row r="545" ht="15.75" customHeight="1">
      <c r="L545" s="127"/>
    </row>
    <row r="546" ht="15.75" customHeight="1">
      <c r="L546" s="127"/>
    </row>
    <row r="547" ht="15.75" customHeight="1">
      <c r="L547" s="127"/>
    </row>
    <row r="548" ht="15.75" customHeight="1">
      <c r="L548" s="127"/>
    </row>
    <row r="549" ht="15.75" customHeight="1">
      <c r="L549" s="127"/>
    </row>
    <row r="550" ht="15.75" customHeight="1">
      <c r="L550" s="127"/>
    </row>
    <row r="551" ht="15.75" customHeight="1">
      <c r="L551" s="127"/>
    </row>
    <row r="552" ht="15.75" customHeight="1">
      <c r="L552" s="127"/>
    </row>
    <row r="553" ht="15.75" customHeight="1">
      <c r="L553" s="127"/>
    </row>
    <row r="554" ht="15.75" customHeight="1">
      <c r="L554" s="127"/>
    </row>
    <row r="555" ht="15.75" customHeight="1">
      <c r="L555" s="127"/>
    </row>
    <row r="556" ht="15.75" customHeight="1">
      <c r="L556" s="127"/>
    </row>
    <row r="557" ht="15.75" customHeight="1">
      <c r="L557" s="127"/>
    </row>
    <row r="558" ht="15.75" customHeight="1">
      <c r="L558" s="127"/>
    </row>
    <row r="559" ht="15.75" customHeight="1">
      <c r="L559" s="127"/>
    </row>
    <row r="560" ht="15.75" customHeight="1">
      <c r="L560" s="127"/>
    </row>
    <row r="561" ht="15.75" customHeight="1">
      <c r="L561" s="127"/>
    </row>
    <row r="562" ht="15.75" customHeight="1">
      <c r="L562" s="127"/>
    </row>
    <row r="563" ht="15.75" customHeight="1">
      <c r="L563" s="127"/>
    </row>
    <row r="564" ht="15.75" customHeight="1">
      <c r="L564" s="127"/>
    </row>
    <row r="565" ht="15.75" customHeight="1">
      <c r="L565" s="127"/>
    </row>
    <row r="566" ht="15.75" customHeight="1">
      <c r="L566" s="127"/>
    </row>
    <row r="567" ht="15.75" customHeight="1">
      <c r="L567" s="127"/>
    </row>
    <row r="568" ht="15.75" customHeight="1">
      <c r="L568" s="127"/>
    </row>
    <row r="569" ht="15.75" customHeight="1">
      <c r="L569" s="127"/>
    </row>
    <row r="570" ht="15.75" customHeight="1">
      <c r="L570" s="127"/>
    </row>
    <row r="571" ht="15.75" customHeight="1">
      <c r="L571" s="127"/>
    </row>
    <row r="572" ht="15.75" customHeight="1">
      <c r="L572" s="127"/>
    </row>
    <row r="573" ht="15.75" customHeight="1">
      <c r="L573" s="127"/>
    </row>
    <row r="574" ht="15.75" customHeight="1">
      <c r="L574" s="127"/>
    </row>
    <row r="575" ht="15.75" customHeight="1">
      <c r="L575" s="127"/>
    </row>
    <row r="576" ht="15.75" customHeight="1">
      <c r="L576" s="127"/>
    </row>
    <row r="577" ht="15.75" customHeight="1">
      <c r="L577" s="127"/>
    </row>
    <row r="578" ht="15.75" customHeight="1">
      <c r="L578" s="127"/>
    </row>
    <row r="579" ht="15.75" customHeight="1">
      <c r="L579" s="127"/>
    </row>
    <row r="580" ht="15.75" customHeight="1">
      <c r="L580" s="127"/>
    </row>
    <row r="581" ht="15.75" customHeight="1">
      <c r="L581" s="127"/>
    </row>
    <row r="582" ht="15.75" customHeight="1">
      <c r="L582" s="127"/>
    </row>
    <row r="583" ht="15.75" customHeight="1">
      <c r="L583" s="127"/>
    </row>
    <row r="584" ht="15.75" customHeight="1">
      <c r="L584" s="127"/>
    </row>
    <row r="585" ht="15.75" customHeight="1">
      <c r="L585" s="127"/>
    </row>
    <row r="586" ht="15.75" customHeight="1">
      <c r="L586" s="127"/>
    </row>
    <row r="587" ht="15.75" customHeight="1">
      <c r="L587" s="127"/>
    </row>
    <row r="588" ht="15.75" customHeight="1">
      <c r="L588" s="127"/>
    </row>
    <row r="589" ht="15.75" customHeight="1">
      <c r="L589" s="127"/>
    </row>
    <row r="590" ht="15.75" customHeight="1">
      <c r="L590" s="127"/>
    </row>
    <row r="591" ht="15.75" customHeight="1">
      <c r="L591" s="127"/>
    </row>
    <row r="592" ht="15.75" customHeight="1">
      <c r="L592" s="127"/>
    </row>
    <row r="593" ht="15.75" customHeight="1">
      <c r="L593" s="127"/>
    </row>
    <row r="594" ht="15.75" customHeight="1">
      <c r="L594" s="127"/>
    </row>
    <row r="595" ht="15.75" customHeight="1">
      <c r="L595" s="127"/>
    </row>
    <row r="596" ht="15.75" customHeight="1">
      <c r="L596" s="127"/>
    </row>
    <row r="597" ht="15.75" customHeight="1">
      <c r="L597" s="127"/>
    </row>
    <row r="598" ht="15.75" customHeight="1">
      <c r="L598" s="127"/>
    </row>
    <row r="599" ht="15.75" customHeight="1">
      <c r="L599" s="127"/>
    </row>
    <row r="600" ht="15.75" customHeight="1">
      <c r="L600" s="127"/>
    </row>
    <row r="601" ht="15.75" customHeight="1">
      <c r="L601" s="127"/>
    </row>
    <row r="602" ht="15.75" customHeight="1">
      <c r="L602" s="127"/>
    </row>
    <row r="603" ht="15.75" customHeight="1">
      <c r="L603" s="127"/>
    </row>
    <row r="604" ht="15.75" customHeight="1">
      <c r="L604" s="127"/>
    </row>
    <row r="605" ht="15.75" customHeight="1">
      <c r="L605" s="127"/>
    </row>
    <row r="606" ht="15.75" customHeight="1">
      <c r="L606" s="127"/>
    </row>
    <row r="607" ht="15.75" customHeight="1">
      <c r="L607" s="127"/>
    </row>
    <row r="608" ht="15.75" customHeight="1">
      <c r="L608" s="127"/>
    </row>
    <row r="609" ht="15.75" customHeight="1">
      <c r="L609" s="127"/>
    </row>
    <row r="610" ht="15.75" customHeight="1">
      <c r="L610" s="127"/>
    </row>
    <row r="611" ht="15.75" customHeight="1">
      <c r="L611" s="127"/>
    </row>
    <row r="612" ht="15.75" customHeight="1">
      <c r="L612" s="127"/>
    </row>
    <row r="613" ht="15.75" customHeight="1">
      <c r="L613" s="127"/>
    </row>
    <row r="614" ht="15.75" customHeight="1">
      <c r="L614" s="127"/>
    </row>
    <row r="615" ht="15.75" customHeight="1">
      <c r="L615" s="127"/>
    </row>
    <row r="616" ht="15.75" customHeight="1">
      <c r="L616" s="127"/>
    </row>
    <row r="617" ht="15.75" customHeight="1">
      <c r="L617" s="127"/>
    </row>
    <row r="618" ht="15.75" customHeight="1">
      <c r="L618" s="127"/>
    </row>
    <row r="619" ht="15.75" customHeight="1">
      <c r="L619" s="127"/>
    </row>
    <row r="620" ht="15.75" customHeight="1">
      <c r="L620" s="127"/>
    </row>
    <row r="621" ht="15.75" customHeight="1">
      <c r="L621" s="127"/>
    </row>
    <row r="622" ht="15.75" customHeight="1">
      <c r="L622" s="127"/>
    </row>
    <row r="623" ht="15.75" customHeight="1">
      <c r="L623" s="127"/>
    </row>
    <row r="624" ht="15.75" customHeight="1">
      <c r="L624" s="127"/>
    </row>
    <row r="625" ht="15.75" customHeight="1">
      <c r="L625" s="127"/>
    </row>
    <row r="626" ht="15.75" customHeight="1">
      <c r="L626" s="127"/>
    </row>
    <row r="627" ht="15.75" customHeight="1">
      <c r="L627" s="127"/>
    </row>
    <row r="628" ht="15.75" customHeight="1">
      <c r="L628" s="127"/>
    </row>
    <row r="629" ht="15.75" customHeight="1">
      <c r="L629" s="127"/>
    </row>
    <row r="630" ht="15.75" customHeight="1">
      <c r="L630" s="127"/>
    </row>
    <row r="631" ht="15.75" customHeight="1">
      <c r="L631" s="127"/>
    </row>
    <row r="632" ht="15.75" customHeight="1">
      <c r="L632" s="127"/>
    </row>
    <row r="633" ht="15.75" customHeight="1">
      <c r="L633" s="127"/>
    </row>
    <row r="634" ht="15.75" customHeight="1">
      <c r="L634" s="127"/>
    </row>
    <row r="635" ht="15.75" customHeight="1">
      <c r="L635" s="127"/>
    </row>
    <row r="636" ht="15.75" customHeight="1">
      <c r="L636" s="127"/>
    </row>
    <row r="637" ht="15.75" customHeight="1">
      <c r="L637" s="127"/>
    </row>
    <row r="638" ht="15.75" customHeight="1">
      <c r="L638" s="127"/>
    </row>
    <row r="639" ht="15.75" customHeight="1">
      <c r="L639" s="127"/>
    </row>
    <row r="640" ht="15.75" customHeight="1">
      <c r="L640" s="127"/>
    </row>
    <row r="641" ht="15.75" customHeight="1">
      <c r="L641" s="127"/>
    </row>
    <row r="642" ht="15.75" customHeight="1">
      <c r="L642" s="127"/>
    </row>
    <row r="643" ht="15.75" customHeight="1">
      <c r="L643" s="127"/>
    </row>
    <row r="644" ht="15.75" customHeight="1">
      <c r="L644" s="127"/>
    </row>
    <row r="645" ht="15.75" customHeight="1">
      <c r="L645" s="127"/>
    </row>
    <row r="646" ht="15.75" customHeight="1">
      <c r="L646" s="127"/>
    </row>
    <row r="647" ht="15.75" customHeight="1">
      <c r="L647" s="127"/>
    </row>
    <row r="648" ht="15.75" customHeight="1">
      <c r="L648" s="127"/>
    </row>
    <row r="649" ht="15.75" customHeight="1">
      <c r="L649" s="127"/>
    </row>
    <row r="650" ht="15.75" customHeight="1">
      <c r="L650" s="127"/>
    </row>
    <row r="651" ht="15.75" customHeight="1">
      <c r="L651" s="127"/>
    </row>
    <row r="652" ht="15.75" customHeight="1">
      <c r="L652" s="127"/>
    </row>
    <row r="653" ht="15.75" customHeight="1">
      <c r="L653" s="127"/>
    </row>
    <row r="654" ht="15.75" customHeight="1">
      <c r="L654" s="127"/>
    </row>
    <row r="655" ht="15.75" customHeight="1">
      <c r="L655" s="127"/>
    </row>
    <row r="656" ht="15.75" customHeight="1">
      <c r="L656" s="127"/>
    </row>
    <row r="657" ht="15.75" customHeight="1">
      <c r="L657" s="127"/>
    </row>
    <row r="658" ht="15.75" customHeight="1">
      <c r="L658" s="127"/>
    </row>
    <row r="659" ht="15.75" customHeight="1">
      <c r="L659" s="127"/>
    </row>
    <row r="660" ht="15.75" customHeight="1">
      <c r="L660" s="127"/>
    </row>
    <row r="661" ht="15.75" customHeight="1">
      <c r="L661" s="127"/>
    </row>
    <row r="662" ht="15.75" customHeight="1">
      <c r="L662" s="127"/>
    </row>
    <row r="663" ht="15.75" customHeight="1">
      <c r="L663" s="127"/>
    </row>
    <row r="664" ht="15.75" customHeight="1">
      <c r="L664" s="127"/>
    </row>
    <row r="665" ht="15.75" customHeight="1">
      <c r="L665" s="127"/>
    </row>
    <row r="666" ht="15.75" customHeight="1">
      <c r="L666" s="127"/>
    </row>
    <row r="667" ht="15.75" customHeight="1">
      <c r="L667" s="127"/>
    </row>
    <row r="668" ht="15.75" customHeight="1">
      <c r="L668" s="127"/>
    </row>
    <row r="669" ht="15.75" customHeight="1">
      <c r="L669" s="127"/>
    </row>
    <row r="670" ht="15.75" customHeight="1">
      <c r="L670" s="127"/>
    </row>
    <row r="671" ht="15.75" customHeight="1">
      <c r="L671" s="127"/>
    </row>
    <row r="672" ht="15.75" customHeight="1">
      <c r="L672" s="127"/>
    </row>
    <row r="673" ht="15.75" customHeight="1">
      <c r="L673" s="127"/>
    </row>
    <row r="674" ht="15.75" customHeight="1">
      <c r="L674" s="127"/>
    </row>
    <row r="675" ht="15.75" customHeight="1">
      <c r="L675" s="127"/>
    </row>
    <row r="676" ht="15.75" customHeight="1">
      <c r="L676" s="127"/>
    </row>
    <row r="677" ht="15.75" customHeight="1">
      <c r="L677" s="127"/>
    </row>
    <row r="678" ht="15.75" customHeight="1">
      <c r="L678" s="127"/>
    </row>
    <row r="679" ht="15.75" customHeight="1">
      <c r="L679" s="127"/>
    </row>
    <row r="680" ht="15.75" customHeight="1">
      <c r="L680" s="127"/>
    </row>
    <row r="681" ht="15.75" customHeight="1">
      <c r="L681" s="127"/>
    </row>
    <row r="682" ht="15.75" customHeight="1">
      <c r="L682" s="127"/>
    </row>
    <row r="683" ht="15.75" customHeight="1">
      <c r="L683" s="127"/>
    </row>
    <row r="684" ht="15.75" customHeight="1">
      <c r="L684" s="127"/>
    </row>
    <row r="685" ht="15.75" customHeight="1">
      <c r="L685" s="127"/>
    </row>
    <row r="686" ht="15.75" customHeight="1">
      <c r="L686" s="127"/>
    </row>
    <row r="687" ht="15.75" customHeight="1">
      <c r="L687" s="127"/>
    </row>
    <row r="688" ht="15.75" customHeight="1">
      <c r="L688" s="127"/>
    </row>
    <row r="689" ht="15.75" customHeight="1">
      <c r="L689" s="127"/>
    </row>
    <row r="690" ht="15.75" customHeight="1">
      <c r="L690" s="127"/>
    </row>
    <row r="691" ht="15.75" customHeight="1">
      <c r="L691" s="127"/>
    </row>
    <row r="692" ht="15.75" customHeight="1">
      <c r="L692" s="127"/>
    </row>
    <row r="693" ht="15.75" customHeight="1">
      <c r="L693" s="127"/>
    </row>
    <row r="694" ht="15.75" customHeight="1">
      <c r="L694" s="127"/>
    </row>
    <row r="695" ht="15.75" customHeight="1">
      <c r="L695" s="127"/>
    </row>
    <row r="696" ht="15.75" customHeight="1">
      <c r="L696" s="127"/>
    </row>
    <row r="697" ht="15.75" customHeight="1">
      <c r="L697" s="127"/>
    </row>
    <row r="698" ht="15.75" customHeight="1">
      <c r="L698" s="127"/>
    </row>
    <row r="699" ht="15.75" customHeight="1">
      <c r="L699" s="127"/>
    </row>
    <row r="700" ht="15.75" customHeight="1">
      <c r="L700" s="127"/>
    </row>
    <row r="701" ht="15.75" customHeight="1">
      <c r="L701" s="127"/>
    </row>
    <row r="702" ht="15.75" customHeight="1">
      <c r="L702" s="127"/>
    </row>
    <row r="703" ht="15.75" customHeight="1">
      <c r="L703" s="127"/>
    </row>
    <row r="704" ht="15.75" customHeight="1">
      <c r="L704" s="127"/>
    </row>
    <row r="705" ht="15.75" customHeight="1">
      <c r="L705" s="127"/>
    </row>
    <row r="706" ht="15.75" customHeight="1">
      <c r="L706" s="127"/>
    </row>
    <row r="707" ht="15.75" customHeight="1">
      <c r="L707" s="127"/>
    </row>
    <row r="708" ht="15.75" customHeight="1">
      <c r="L708" s="127"/>
    </row>
    <row r="709" ht="15.75" customHeight="1">
      <c r="L709" s="127"/>
    </row>
    <row r="710" ht="15.75" customHeight="1">
      <c r="L710" s="127"/>
    </row>
    <row r="711" ht="15.75" customHeight="1">
      <c r="L711" s="127"/>
    </row>
    <row r="712" ht="15.75" customHeight="1">
      <c r="L712" s="127"/>
    </row>
    <row r="713" ht="15.75" customHeight="1">
      <c r="L713" s="127"/>
    </row>
    <row r="714" ht="15.75" customHeight="1">
      <c r="L714" s="127"/>
    </row>
    <row r="715" ht="15.75" customHeight="1">
      <c r="L715" s="127"/>
    </row>
    <row r="716" ht="15.75" customHeight="1">
      <c r="L716" s="127"/>
    </row>
    <row r="717" ht="15.75" customHeight="1">
      <c r="L717" s="127"/>
    </row>
    <row r="718" ht="15.75" customHeight="1">
      <c r="L718" s="127"/>
    </row>
    <row r="719" ht="15.75" customHeight="1">
      <c r="L719" s="127"/>
    </row>
    <row r="720" ht="15.75" customHeight="1">
      <c r="L720" s="127"/>
    </row>
    <row r="721" ht="15.75" customHeight="1">
      <c r="L721" s="127"/>
    </row>
    <row r="722" ht="15.75" customHeight="1">
      <c r="L722" s="127"/>
    </row>
    <row r="723" ht="15.75" customHeight="1">
      <c r="L723" s="127"/>
    </row>
    <row r="724" ht="15.75" customHeight="1">
      <c r="L724" s="127"/>
    </row>
    <row r="725" ht="15.75" customHeight="1">
      <c r="L725" s="127"/>
    </row>
    <row r="726" ht="15.75" customHeight="1">
      <c r="L726" s="127"/>
    </row>
    <row r="727" ht="15.75" customHeight="1">
      <c r="L727" s="127"/>
    </row>
    <row r="728" ht="15.75" customHeight="1">
      <c r="L728" s="127"/>
    </row>
    <row r="729" ht="15.75" customHeight="1">
      <c r="L729" s="127"/>
    </row>
    <row r="730" ht="15.75" customHeight="1">
      <c r="L730" s="127"/>
    </row>
    <row r="731" ht="15.75" customHeight="1">
      <c r="L731" s="127"/>
    </row>
    <row r="732" ht="15.75" customHeight="1">
      <c r="L732" s="127"/>
    </row>
    <row r="733" ht="15.75" customHeight="1">
      <c r="L733" s="127"/>
    </row>
    <row r="734" ht="15.75" customHeight="1">
      <c r="L734" s="127"/>
    </row>
    <row r="735" ht="15.75" customHeight="1">
      <c r="L735" s="127"/>
    </row>
    <row r="736" ht="15.75" customHeight="1">
      <c r="L736" s="127"/>
    </row>
    <row r="737" ht="15.75" customHeight="1">
      <c r="L737" s="127"/>
    </row>
    <row r="738" ht="15.75" customHeight="1">
      <c r="L738" s="127"/>
    </row>
    <row r="739" ht="15.75" customHeight="1">
      <c r="L739" s="127"/>
    </row>
    <row r="740" ht="15.75" customHeight="1">
      <c r="L740" s="127"/>
    </row>
    <row r="741" ht="15.75" customHeight="1">
      <c r="L741" s="127"/>
    </row>
    <row r="742" ht="15.75" customHeight="1">
      <c r="L742" s="127"/>
    </row>
    <row r="743" ht="15.75" customHeight="1">
      <c r="L743" s="127"/>
    </row>
    <row r="744" ht="15.75" customHeight="1">
      <c r="L744" s="127"/>
    </row>
    <row r="745" ht="15.75" customHeight="1">
      <c r="L745" s="127"/>
    </row>
    <row r="746" ht="15.75" customHeight="1">
      <c r="L746" s="127"/>
    </row>
    <row r="747" ht="15.75" customHeight="1">
      <c r="L747" s="127"/>
    </row>
    <row r="748" ht="15.75" customHeight="1">
      <c r="L748" s="127"/>
    </row>
    <row r="749" ht="15.75" customHeight="1">
      <c r="L749" s="127"/>
    </row>
    <row r="750" ht="15.75" customHeight="1">
      <c r="L750" s="127"/>
    </row>
    <row r="751" ht="15.75" customHeight="1">
      <c r="L751" s="127"/>
    </row>
    <row r="752" ht="15.75" customHeight="1">
      <c r="L752" s="127"/>
    </row>
    <row r="753" ht="15.75" customHeight="1">
      <c r="L753" s="127"/>
    </row>
    <row r="754" ht="15.75" customHeight="1">
      <c r="L754" s="127"/>
    </row>
    <row r="755" ht="15.75" customHeight="1">
      <c r="L755" s="127"/>
    </row>
    <row r="756" ht="15.75" customHeight="1">
      <c r="L756" s="127"/>
    </row>
    <row r="757" ht="15.75" customHeight="1">
      <c r="L757" s="127"/>
    </row>
    <row r="758" ht="15.75" customHeight="1">
      <c r="L758" s="127"/>
    </row>
    <row r="759" ht="15.75" customHeight="1">
      <c r="L759" s="127"/>
    </row>
    <row r="760" ht="15.75" customHeight="1">
      <c r="L760" s="127"/>
    </row>
    <row r="761" ht="15.75" customHeight="1">
      <c r="L761" s="127"/>
    </row>
    <row r="762" ht="15.75" customHeight="1">
      <c r="L762" s="127"/>
    </row>
    <row r="763" ht="15.75" customHeight="1">
      <c r="L763" s="127"/>
    </row>
    <row r="764" ht="15.75" customHeight="1">
      <c r="L764" s="127"/>
    </row>
    <row r="765" ht="15.75" customHeight="1">
      <c r="L765" s="127"/>
    </row>
    <row r="766" ht="15.75" customHeight="1">
      <c r="L766" s="127"/>
    </row>
    <row r="767" ht="15.75" customHeight="1">
      <c r="L767" s="127"/>
    </row>
    <row r="768" ht="15.75" customHeight="1">
      <c r="L768" s="127"/>
    </row>
    <row r="769" ht="15.75" customHeight="1">
      <c r="L769" s="127"/>
    </row>
    <row r="770" ht="15.75" customHeight="1">
      <c r="L770" s="127"/>
    </row>
    <row r="771" ht="15.75" customHeight="1">
      <c r="L771" s="127"/>
    </row>
    <row r="772" ht="15.75" customHeight="1">
      <c r="L772" s="127"/>
    </row>
    <row r="773" ht="15.75" customHeight="1">
      <c r="L773" s="127"/>
    </row>
    <row r="774" ht="15.75" customHeight="1">
      <c r="L774" s="127"/>
    </row>
    <row r="775" ht="15.75" customHeight="1">
      <c r="L775" s="127"/>
    </row>
    <row r="776" ht="15.75" customHeight="1">
      <c r="L776" s="127"/>
    </row>
    <row r="777" ht="15.75" customHeight="1">
      <c r="L777" s="127"/>
    </row>
    <row r="778" ht="15.75" customHeight="1">
      <c r="L778" s="127"/>
    </row>
    <row r="779" ht="15.75" customHeight="1">
      <c r="L779" s="127"/>
    </row>
    <row r="780" ht="15.75" customHeight="1">
      <c r="L780" s="127"/>
    </row>
    <row r="781" ht="15.75" customHeight="1">
      <c r="L781" s="127"/>
    </row>
    <row r="782" ht="15.75" customHeight="1">
      <c r="L782" s="127"/>
    </row>
    <row r="783" ht="15.75" customHeight="1">
      <c r="L783" s="127"/>
    </row>
    <row r="784" ht="15.75" customHeight="1">
      <c r="L784" s="127"/>
    </row>
    <row r="785" ht="15.75" customHeight="1">
      <c r="L785" s="127"/>
    </row>
    <row r="786" ht="15.75" customHeight="1">
      <c r="L786" s="127"/>
    </row>
    <row r="787" ht="15.75" customHeight="1">
      <c r="L787" s="127"/>
    </row>
    <row r="788" ht="15.75" customHeight="1">
      <c r="L788" s="127"/>
    </row>
    <row r="789" ht="15.75" customHeight="1">
      <c r="L789" s="127"/>
    </row>
    <row r="790" ht="15.75" customHeight="1">
      <c r="L790" s="127"/>
    </row>
    <row r="791" ht="15.75" customHeight="1">
      <c r="L791" s="127"/>
    </row>
    <row r="792" ht="15.75" customHeight="1">
      <c r="L792" s="127"/>
    </row>
    <row r="793" ht="15.75" customHeight="1">
      <c r="L793" s="127"/>
    </row>
    <row r="794" ht="15.75" customHeight="1">
      <c r="L794" s="127"/>
    </row>
    <row r="795" ht="15.75" customHeight="1">
      <c r="L795" s="127"/>
    </row>
    <row r="796" ht="15.75" customHeight="1">
      <c r="L796" s="127"/>
    </row>
    <row r="797" ht="15.75" customHeight="1">
      <c r="L797" s="127"/>
    </row>
    <row r="798" ht="15.75" customHeight="1">
      <c r="L798" s="127"/>
    </row>
    <row r="799" ht="15.75" customHeight="1">
      <c r="L799" s="127"/>
    </row>
    <row r="800" ht="15.75" customHeight="1">
      <c r="L800" s="127"/>
    </row>
    <row r="801" ht="15.75" customHeight="1">
      <c r="L801" s="127"/>
    </row>
    <row r="802" ht="15.75" customHeight="1">
      <c r="L802" s="127"/>
    </row>
    <row r="803" ht="15.75" customHeight="1">
      <c r="L803" s="127"/>
    </row>
    <row r="804" ht="15.75" customHeight="1">
      <c r="L804" s="127"/>
    </row>
    <row r="805" ht="15.75" customHeight="1">
      <c r="L805" s="127"/>
    </row>
    <row r="806" ht="15.75" customHeight="1">
      <c r="L806" s="127"/>
    </row>
    <row r="807" ht="15.75" customHeight="1">
      <c r="L807" s="127"/>
    </row>
    <row r="808" ht="15.75" customHeight="1">
      <c r="L808" s="127"/>
    </row>
    <row r="809" ht="15.75" customHeight="1">
      <c r="L809" s="127"/>
    </row>
    <row r="810" ht="15.75" customHeight="1">
      <c r="L810" s="127"/>
    </row>
    <row r="811" ht="15.75" customHeight="1">
      <c r="L811" s="127"/>
    </row>
    <row r="812" ht="15.75" customHeight="1">
      <c r="L812" s="127"/>
    </row>
    <row r="813" ht="15.75" customHeight="1">
      <c r="L813" s="127"/>
    </row>
    <row r="814" ht="15.75" customHeight="1">
      <c r="L814" s="127"/>
    </row>
    <row r="815" ht="15.75" customHeight="1">
      <c r="L815" s="127"/>
    </row>
    <row r="816" ht="15.75" customHeight="1">
      <c r="L816" s="127"/>
    </row>
    <row r="817" ht="15.75" customHeight="1">
      <c r="L817" s="127"/>
    </row>
    <row r="818" ht="15.75" customHeight="1">
      <c r="L818" s="127"/>
    </row>
    <row r="819" ht="15.75" customHeight="1">
      <c r="L819" s="127"/>
    </row>
    <row r="820" ht="15.75" customHeight="1">
      <c r="L820" s="127"/>
    </row>
    <row r="821" ht="15.75" customHeight="1">
      <c r="L821" s="127"/>
    </row>
    <row r="822" ht="15.75" customHeight="1">
      <c r="L822" s="127"/>
    </row>
    <row r="823" ht="15.75" customHeight="1">
      <c r="L823" s="127"/>
    </row>
    <row r="824" ht="15.75" customHeight="1">
      <c r="L824" s="127"/>
    </row>
    <row r="825" ht="15.75" customHeight="1">
      <c r="L825" s="127"/>
    </row>
    <row r="826" ht="15.75" customHeight="1">
      <c r="L826" s="127"/>
    </row>
    <row r="827" ht="15.75" customHeight="1">
      <c r="L827" s="127"/>
    </row>
    <row r="828" ht="15.75" customHeight="1">
      <c r="L828" s="127"/>
    </row>
    <row r="829" ht="15.75" customHeight="1">
      <c r="L829" s="127"/>
    </row>
    <row r="830" ht="15.75" customHeight="1">
      <c r="L830" s="127"/>
    </row>
    <row r="831" ht="15.75" customHeight="1">
      <c r="L831" s="127"/>
    </row>
    <row r="832" ht="15.75" customHeight="1">
      <c r="L832" s="127"/>
    </row>
    <row r="833" ht="15.75" customHeight="1">
      <c r="L833" s="127"/>
    </row>
    <row r="834" ht="15.75" customHeight="1">
      <c r="L834" s="127"/>
    </row>
    <row r="835" ht="15.75" customHeight="1">
      <c r="L835" s="127"/>
    </row>
    <row r="836" ht="15.75" customHeight="1">
      <c r="L836" s="127"/>
    </row>
    <row r="837" ht="15.75" customHeight="1">
      <c r="L837" s="127"/>
    </row>
    <row r="838" ht="15.75" customHeight="1">
      <c r="L838" s="127"/>
    </row>
    <row r="839" ht="15.75" customHeight="1">
      <c r="L839" s="127"/>
    </row>
    <row r="840" ht="15.75" customHeight="1">
      <c r="L840" s="127"/>
    </row>
    <row r="841" ht="15.75" customHeight="1">
      <c r="L841" s="127"/>
    </row>
    <row r="842" ht="15.75" customHeight="1">
      <c r="L842" s="127"/>
    </row>
    <row r="843" ht="15.75" customHeight="1">
      <c r="L843" s="127"/>
    </row>
    <row r="844" ht="15.75" customHeight="1">
      <c r="L844" s="127"/>
    </row>
    <row r="845" ht="15.75" customHeight="1">
      <c r="L845" s="127"/>
    </row>
    <row r="846" ht="15.75" customHeight="1">
      <c r="L846" s="127"/>
    </row>
    <row r="847" ht="15.75" customHeight="1">
      <c r="L847" s="127"/>
    </row>
    <row r="848" ht="15.75" customHeight="1">
      <c r="L848" s="127"/>
    </row>
    <row r="849" ht="15.75" customHeight="1">
      <c r="L849" s="127"/>
    </row>
    <row r="850" ht="15.75" customHeight="1">
      <c r="L850" s="127"/>
    </row>
    <row r="851" ht="15.75" customHeight="1">
      <c r="L851" s="127"/>
    </row>
    <row r="852" ht="15.75" customHeight="1">
      <c r="L852" s="127"/>
    </row>
    <row r="853" ht="15.75" customHeight="1">
      <c r="L853" s="127"/>
    </row>
    <row r="854" ht="15.75" customHeight="1">
      <c r="L854" s="127"/>
    </row>
    <row r="855" ht="15.75" customHeight="1">
      <c r="L855" s="127"/>
    </row>
    <row r="856" ht="15.75" customHeight="1">
      <c r="L856" s="127"/>
    </row>
    <row r="857" ht="15.75" customHeight="1">
      <c r="L857" s="127"/>
    </row>
    <row r="858" ht="15.75" customHeight="1">
      <c r="L858" s="127"/>
    </row>
    <row r="859" ht="15.75" customHeight="1">
      <c r="L859" s="127"/>
    </row>
    <row r="860" ht="15.75" customHeight="1">
      <c r="L860" s="127"/>
    </row>
    <row r="861" ht="15.75" customHeight="1">
      <c r="L861" s="127"/>
    </row>
    <row r="862" ht="15.75" customHeight="1">
      <c r="L862" s="127"/>
    </row>
    <row r="863" ht="15.75" customHeight="1">
      <c r="L863" s="127"/>
    </row>
    <row r="864" ht="15.75" customHeight="1">
      <c r="L864" s="127"/>
    </row>
    <row r="865" ht="15.75" customHeight="1">
      <c r="L865" s="127"/>
    </row>
    <row r="866" ht="15.75" customHeight="1">
      <c r="L866" s="127"/>
    </row>
    <row r="867" ht="15.75" customHeight="1">
      <c r="L867" s="127"/>
    </row>
    <row r="868" ht="15.75" customHeight="1">
      <c r="L868" s="127"/>
    </row>
    <row r="869" ht="15.75" customHeight="1">
      <c r="L869" s="127"/>
    </row>
    <row r="870" ht="15.75" customHeight="1">
      <c r="L870" s="127"/>
    </row>
    <row r="871" ht="15.75" customHeight="1">
      <c r="L871" s="127"/>
    </row>
    <row r="872" ht="15.75" customHeight="1">
      <c r="L872" s="127"/>
    </row>
    <row r="873" ht="15.75" customHeight="1">
      <c r="L873" s="127"/>
    </row>
    <row r="874" ht="15.75" customHeight="1">
      <c r="L874" s="127"/>
    </row>
    <row r="875" ht="15.75" customHeight="1">
      <c r="L875" s="127"/>
    </row>
    <row r="876" ht="15.75" customHeight="1">
      <c r="L876" s="127"/>
    </row>
    <row r="877" ht="15.75" customHeight="1">
      <c r="L877" s="127"/>
    </row>
    <row r="878" ht="15.75" customHeight="1">
      <c r="L878" s="127"/>
    </row>
    <row r="879" ht="15.75" customHeight="1">
      <c r="L879" s="127"/>
    </row>
    <row r="880" ht="15.75" customHeight="1">
      <c r="L880" s="127"/>
    </row>
    <row r="881" ht="15.75" customHeight="1">
      <c r="L881" s="127"/>
    </row>
    <row r="882" ht="15.75" customHeight="1">
      <c r="L882" s="127"/>
    </row>
    <row r="883" ht="15.75" customHeight="1">
      <c r="L883" s="127"/>
    </row>
    <row r="884" ht="15.75" customHeight="1">
      <c r="L884" s="127"/>
    </row>
    <row r="885" ht="15.75" customHeight="1">
      <c r="L885" s="127"/>
    </row>
    <row r="886" ht="15.75" customHeight="1">
      <c r="L886" s="127"/>
    </row>
    <row r="887" ht="15.75" customHeight="1">
      <c r="L887" s="127"/>
    </row>
    <row r="888" ht="15.75" customHeight="1">
      <c r="L888" s="127"/>
    </row>
    <row r="889" ht="15.75" customHeight="1">
      <c r="L889" s="127"/>
    </row>
    <row r="890" ht="15.75" customHeight="1">
      <c r="L890" s="127"/>
    </row>
    <row r="891" ht="15.75" customHeight="1">
      <c r="L891" s="127"/>
    </row>
    <row r="892" ht="15.75" customHeight="1">
      <c r="L892" s="127"/>
    </row>
    <row r="893" ht="15.75" customHeight="1">
      <c r="L893" s="127"/>
    </row>
    <row r="894" ht="15.75" customHeight="1">
      <c r="L894" s="127"/>
    </row>
    <row r="895" ht="15.75" customHeight="1">
      <c r="L895" s="127"/>
    </row>
    <row r="896" ht="15.75" customHeight="1">
      <c r="L896" s="127"/>
    </row>
    <row r="897" ht="15.75" customHeight="1">
      <c r="L897" s="127"/>
    </row>
    <row r="898" ht="15.75" customHeight="1">
      <c r="L898" s="127"/>
    </row>
    <row r="899" ht="15.75" customHeight="1">
      <c r="L899" s="127"/>
    </row>
    <row r="900" ht="15.75" customHeight="1">
      <c r="L900" s="127"/>
    </row>
    <row r="901" ht="15.75" customHeight="1">
      <c r="L901" s="127"/>
    </row>
    <row r="902" ht="15.75" customHeight="1">
      <c r="L902" s="127"/>
    </row>
    <row r="903" ht="15.75" customHeight="1">
      <c r="L903" s="127"/>
    </row>
    <row r="904" ht="15.75" customHeight="1">
      <c r="L904" s="127"/>
    </row>
    <row r="905" ht="15.75" customHeight="1">
      <c r="L905" s="127"/>
    </row>
    <row r="906" ht="15.75" customHeight="1">
      <c r="L906" s="127"/>
    </row>
    <row r="907" ht="15.75" customHeight="1">
      <c r="L907" s="127"/>
    </row>
    <row r="908" ht="15.75" customHeight="1">
      <c r="L908" s="127"/>
    </row>
    <row r="909" ht="15.75" customHeight="1">
      <c r="L909" s="127"/>
    </row>
    <row r="910" ht="15.75" customHeight="1">
      <c r="L910" s="127"/>
    </row>
    <row r="911" ht="15.75" customHeight="1">
      <c r="L911" s="127"/>
    </row>
    <row r="912" ht="15.75" customHeight="1">
      <c r="L912" s="127"/>
    </row>
    <row r="913" ht="15.75" customHeight="1">
      <c r="L913" s="127"/>
    </row>
    <row r="914" ht="15.75" customHeight="1">
      <c r="L914" s="127"/>
    </row>
    <row r="915" ht="15.75" customHeight="1">
      <c r="L915" s="127"/>
    </row>
    <row r="916" ht="15.75" customHeight="1">
      <c r="L916" s="127"/>
    </row>
    <row r="917" ht="15.75" customHeight="1">
      <c r="L917" s="127"/>
    </row>
    <row r="918" ht="15.75" customHeight="1">
      <c r="L918" s="127"/>
    </row>
    <row r="919" ht="15.75" customHeight="1">
      <c r="L919" s="127"/>
    </row>
    <row r="920" ht="15.75" customHeight="1">
      <c r="L920" s="127"/>
    </row>
    <row r="921" ht="15.75" customHeight="1">
      <c r="L921" s="127"/>
    </row>
    <row r="922" ht="15.75" customHeight="1">
      <c r="L922" s="127"/>
    </row>
    <row r="923" ht="15.75" customHeight="1">
      <c r="L923" s="127"/>
    </row>
    <row r="924" ht="15.75" customHeight="1">
      <c r="L924" s="127"/>
    </row>
    <row r="925" ht="15.75" customHeight="1">
      <c r="L925" s="127"/>
    </row>
    <row r="926" ht="15.75" customHeight="1">
      <c r="L926" s="127"/>
    </row>
    <row r="927" ht="15.75" customHeight="1">
      <c r="L927" s="127"/>
    </row>
    <row r="928" ht="15.75" customHeight="1">
      <c r="L928" s="127"/>
    </row>
    <row r="929" ht="15.75" customHeight="1">
      <c r="L929" s="127"/>
    </row>
    <row r="930" ht="15.75" customHeight="1">
      <c r="L930" s="127"/>
    </row>
    <row r="931" ht="15.75" customHeight="1">
      <c r="L931" s="127"/>
    </row>
    <row r="932" ht="15.75" customHeight="1">
      <c r="L932" s="127"/>
    </row>
    <row r="933" ht="15.75" customHeight="1">
      <c r="L933" s="127"/>
    </row>
    <row r="934" ht="15.75" customHeight="1">
      <c r="L934" s="127"/>
    </row>
    <row r="935" ht="15.75" customHeight="1">
      <c r="L935" s="127"/>
    </row>
    <row r="936" ht="15.75" customHeight="1">
      <c r="L936" s="127"/>
    </row>
    <row r="937" ht="15.75" customHeight="1">
      <c r="L937" s="127"/>
    </row>
    <row r="938" ht="15.75" customHeight="1">
      <c r="L938" s="127"/>
    </row>
    <row r="939" ht="15.75" customHeight="1">
      <c r="L939" s="127"/>
    </row>
    <row r="940" ht="15.75" customHeight="1">
      <c r="L940" s="127"/>
    </row>
    <row r="941" ht="15.75" customHeight="1">
      <c r="L941" s="127"/>
    </row>
    <row r="942" ht="15.75" customHeight="1">
      <c r="L942" s="127"/>
    </row>
    <row r="943" ht="15.75" customHeight="1">
      <c r="L943" s="127"/>
    </row>
    <row r="944" ht="15.75" customHeight="1">
      <c r="L944" s="127"/>
    </row>
    <row r="945" ht="15.75" customHeight="1">
      <c r="L945" s="127"/>
    </row>
    <row r="946" ht="15.75" customHeight="1">
      <c r="L946" s="127"/>
    </row>
    <row r="947" ht="15.75" customHeight="1">
      <c r="L947" s="127"/>
    </row>
    <row r="948" ht="15.75" customHeight="1">
      <c r="L948" s="127"/>
    </row>
    <row r="949" ht="15.75" customHeight="1">
      <c r="L949" s="127"/>
    </row>
    <row r="950" ht="15.75" customHeight="1">
      <c r="L950" s="127"/>
    </row>
    <row r="951" ht="15.75" customHeight="1">
      <c r="L951" s="127"/>
    </row>
    <row r="952" ht="15.75" customHeight="1">
      <c r="L952" s="127"/>
    </row>
    <row r="953" ht="15.75" customHeight="1">
      <c r="L953" s="127"/>
    </row>
    <row r="954" ht="15.75" customHeight="1">
      <c r="L954" s="127"/>
    </row>
    <row r="955" ht="15.75" customHeight="1">
      <c r="L955" s="127"/>
    </row>
    <row r="956" ht="15.75" customHeight="1">
      <c r="L956" s="127"/>
    </row>
    <row r="957" ht="15.75" customHeight="1">
      <c r="L957" s="127"/>
    </row>
    <row r="958" ht="15.75" customHeight="1">
      <c r="L958" s="127"/>
    </row>
    <row r="959" ht="15.75" customHeight="1">
      <c r="L959" s="127"/>
    </row>
    <row r="960" ht="15.75" customHeight="1">
      <c r="L960" s="127"/>
    </row>
    <row r="961" ht="15.75" customHeight="1">
      <c r="L961" s="127"/>
    </row>
    <row r="962" ht="15.75" customHeight="1">
      <c r="L962" s="127"/>
    </row>
    <row r="963" ht="15.75" customHeight="1">
      <c r="L963" s="127"/>
    </row>
    <row r="964" ht="15.75" customHeight="1">
      <c r="L964" s="127"/>
    </row>
    <row r="965" ht="15.75" customHeight="1">
      <c r="L965" s="127"/>
    </row>
    <row r="966" ht="15.75" customHeight="1">
      <c r="L966" s="127"/>
    </row>
    <row r="967" ht="15.75" customHeight="1">
      <c r="L967" s="127"/>
    </row>
    <row r="968" ht="15.75" customHeight="1">
      <c r="L968" s="127"/>
    </row>
    <row r="969" ht="15.75" customHeight="1">
      <c r="L969" s="127"/>
    </row>
    <row r="970" ht="15.75" customHeight="1">
      <c r="L970" s="127"/>
    </row>
    <row r="971" ht="15.75" customHeight="1">
      <c r="L971" s="127"/>
    </row>
    <row r="972" ht="15.75" customHeight="1">
      <c r="L972" s="127"/>
    </row>
    <row r="973" ht="15.75" customHeight="1">
      <c r="L973" s="127"/>
    </row>
    <row r="974" ht="15.75" customHeight="1">
      <c r="L974" s="127"/>
    </row>
    <row r="975" ht="15.75" customHeight="1">
      <c r="L975" s="127"/>
    </row>
    <row r="976" ht="15.75" customHeight="1">
      <c r="L976" s="127"/>
    </row>
    <row r="977" ht="15.75" customHeight="1">
      <c r="L977" s="127"/>
    </row>
    <row r="978" ht="15.75" customHeight="1">
      <c r="L978" s="127"/>
    </row>
    <row r="979" ht="15.75" customHeight="1">
      <c r="L979" s="127"/>
    </row>
    <row r="980" ht="15.75" customHeight="1">
      <c r="L980" s="127"/>
    </row>
    <row r="981" ht="15.75" customHeight="1">
      <c r="L981" s="127"/>
    </row>
    <row r="982" ht="15.75" customHeight="1">
      <c r="L982" s="127"/>
    </row>
    <row r="983" ht="15.75" customHeight="1">
      <c r="L983" s="127"/>
    </row>
    <row r="984" ht="15.75" customHeight="1">
      <c r="L984" s="127"/>
    </row>
    <row r="985" ht="15.75" customHeight="1">
      <c r="L985" s="127"/>
    </row>
    <row r="986" ht="15.75" customHeight="1">
      <c r="L986" s="127"/>
    </row>
    <row r="987" ht="15.75" customHeight="1">
      <c r="L987" s="127"/>
    </row>
    <row r="988" ht="15.75" customHeight="1">
      <c r="L988" s="127"/>
    </row>
    <row r="989" ht="15.75" customHeight="1">
      <c r="L989" s="127"/>
    </row>
    <row r="990" ht="15.75" customHeight="1">
      <c r="L990" s="127"/>
    </row>
    <row r="991" ht="15.75" customHeight="1">
      <c r="L991" s="127"/>
    </row>
    <row r="992" ht="15.75" customHeight="1">
      <c r="L992" s="127"/>
    </row>
    <row r="993" ht="15.75" customHeight="1">
      <c r="L993" s="127"/>
    </row>
    <row r="994" ht="15.75" customHeight="1">
      <c r="L994" s="127"/>
    </row>
    <row r="995" ht="15.75" customHeight="1">
      <c r="L995" s="127"/>
    </row>
    <row r="996" ht="15.75" customHeight="1">
      <c r="L996" s="127"/>
    </row>
    <row r="997" ht="15.75" customHeight="1">
      <c r="L997" s="127"/>
    </row>
    <row r="998" ht="15.75" customHeight="1">
      <c r="L998" s="127"/>
    </row>
    <row r="999" ht="15.75" customHeight="1">
      <c r="L999" s="127"/>
    </row>
    <row r="1000" ht="15.75" customHeight="1">
      <c r="L1000" s="127"/>
    </row>
  </sheetData>
  <mergeCells count="3">
    <mergeCell ref="A1:E1"/>
    <mergeCell ref="F1:P1"/>
    <mergeCell ref="A3:P3"/>
  </mergeCells>
  <printOptions/>
  <pageMargins bottom="0.75" footer="0.0" header="0.0" left="0.7" right="0.7" top="0.75"/>
  <pageSetup scale="0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2" width="25.71"/>
    <col customWidth="1" min="3" max="3" width="19.71"/>
    <col customWidth="1" min="4" max="4" width="10.43"/>
    <col customWidth="1" min="5" max="5" width="14.14"/>
    <col customWidth="1" min="6" max="6" width="11.14"/>
    <col customWidth="1" min="7" max="7" width="13.57"/>
    <col customWidth="1" min="8" max="8" width="13.86"/>
    <col customWidth="1" min="9" max="9" width="13.57"/>
    <col customWidth="1" min="10" max="10" width="13.86"/>
    <col customWidth="1" min="11" max="11" width="10.43"/>
    <col customWidth="1" min="12" max="12" width="5.71"/>
    <col customWidth="1" min="13" max="13" width="6.86"/>
    <col customWidth="1" min="14" max="14" width="4.0"/>
    <col customWidth="1" min="15" max="15" width="6.14"/>
    <col customWidth="1" min="16" max="16" width="11.29"/>
    <col customWidth="1" min="17" max="26" width="8.71"/>
  </cols>
  <sheetData>
    <row r="1">
      <c r="A1" s="165" t="s">
        <v>1097</v>
      </c>
      <c r="B1" s="144"/>
      <c r="C1" s="144"/>
      <c r="D1" s="144"/>
      <c r="E1" s="145"/>
      <c r="F1" s="166" t="s">
        <v>1099</v>
      </c>
      <c r="G1" s="144"/>
      <c r="H1" s="144"/>
      <c r="I1" s="144"/>
      <c r="J1" s="144"/>
      <c r="K1" s="144"/>
      <c r="L1" s="144"/>
      <c r="M1" s="144"/>
      <c r="N1" s="144"/>
      <c r="O1" s="145"/>
      <c r="P1" s="127"/>
    </row>
    <row r="2">
      <c r="A2" s="127"/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</row>
    <row r="3">
      <c r="A3" s="143" t="s">
        <v>1050</v>
      </c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5"/>
      <c r="P3" s="127"/>
    </row>
    <row r="4" ht="62.25" customHeight="1">
      <c r="A4" s="147" t="s">
        <v>1051</v>
      </c>
      <c r="B4" s="147" t="s">
        <v>1101</v>
      </c>
      <c r="C4" s="147" t="s">
        <v>1102</v>
      </c>
      <c r="D4" s="147" t="s">
        <v>1103</v>
      </c>
      <c r="E4" s="147" t="s">
        <v>1055</v>
      </c>
      <c r="F4" s="147" t="s">
        <v>1104</v>
      </c>
      <c r="G4" s="147" t="s">
        <v>1057</v>
      </c>
      <c r="H4" s="147" t="s">
        <v>1105</v>
      </c>
      <c r="I4" s="147" t="s">
        <v>1106</v>
      </c>
      <c r="J4" s="147" t="s">
        <v>1107</v>
      </c>
      <c r="K4" s="147" t="s">
        <v>1061</v>
      </c>
      <c r="L4" s="147" t="s">
        <v>1063</v>
      </c>
      <c r="M4" s="167" t="s">
        <v>1062</v>
      </c>
      <c r="N4" s="147" t="s">
        <v>1065</v>
      </c>
      <c r="O4" s="148" t="s">
        <v>1066</v>
      </c>
      <c r="P4" s="127"/>
    </row>
    <row r="5">
      <c r="A5" s="168">
        <v>1.0</v>
      </c>
      <c r="B5" s="154">
        <v>2.0</v>
      </c>
      <c r="C5" s="154">
        <v>20.0</v>
      </c>
      <c r="D5" s="154">
        <v>1.0</v>
      </c>
      <c r="E5" s="154">
        <v>2.7</v>
      </c>
      <c r="F5" s="154">
        <v>4.5</v>
      </c>
      <c r="G5" s="154">
        <v>6.5</v>
      </c>
      <c r="H5" s="154">
        <v>0.5</v>
      </c>
      <c r="I5" s="154">
        <v>2.0</v>
      </c>
      <c r="J5" s="154">
        <v>4.0</v>
      </c>
      <c r="K5" s="154">
        <v>5.0</v>
      </c>
      <c r="L5" s="154">
        <v>0.0</v>
      </c>
      <c r="M5" s="169">
        <f t="shared" ref="M5:M6" si="1">SUM(B5:L5)</f>
        <v>48.2</v>
      </c>
      <c r="N5" s="154"/>
      <c r="O5" s="161">
        <v>55.0</v>
      </c>
      <c r="P5" s="127"/>
    </row>
    <row r="6">
      <c r="A6" s="170">
        <v>2.0</v>
      </c>
      <c r="B6" s="148">
        <v>2.0</v>
      </c>
      <c r="C6" s="148">
        <v>7.0</v>
      </c>
      <c r="D6" s="148">
        <v>1.0</v>
      </c>
      <c r="E6" s="148">
        <v>2.7</v>
      </c>
      <c r="F6" s="148">
        <v>4.5</v>
      </c>
      <c r="G6" s="148">
        <v>6.5</v>
      </c>
      <c r="H6" s="148">
        <v>0.5</v>
      </c>
      <c r="I6" s="148">
        <v>2.0</v>
      </c>
      <c r="J6" s="148">
        <v>4.0</v>
      </c>
      <c r="K6" s="148">
        <v>5.0</v>
      </c>
      <c r="L6" s="148">
        <v>0.0</v>
      </c>
      <c r="M6" s="171">
        <f t="shared" si="1"/>
        <v>35.2</v>
      </c>
      <c r="N6" s="148"/>
      <c r="O6" s="152">
        <v>55.0</v>
      </c>
      <c r="P6" s="127"/>
    </row>
    <row r="7">
      <c r="A7" s="172"/>
      <c r="B7" s="128"/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73"/>
      <c r="N7" s="128"/>
      <c r="O7" s="174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</row>
    <row r="8">
      <c r="A8" s="143" t="s">
        <v>1109</v>
      </c>
      <c r="B8" s="144"/>
      <c r="C8" s="144"/>
      <c r="D8" s="144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5"/>
      <c r="P8" s="127"/>
    </row>
    <row r="9">
      <c r="A9" s="175" t="s">
        <v>1051</v>
      </c>
      <c r="B9" s="175" t="s">
        <v>1111</v>
      </c>
      <c r="C9" s="176" t="s">
        <v>1112</v>
      </c>
      <c r="D9" s="175" t="s">
        <v>1113</v>
      </c>
      <c r="E9" s="175" t="s">
        <v>1114</v>
      </c>
      <c r="F9" s="175" t="s">
        <v>1105</v>
      </c>
      <c r="G9" s="175" t="s">
        <v>1106</v>
      </c>
      <c r="H9" s="175" t="s">
        <v>1107</v>
      </c>
      <c r="I9" s="176"/>
      <c r="J9" s="175" t="s">
        <v>1115</v>
      </c>
      <c r="K9" s="177"/>
      <c r="L9" s="175" t="s">
        <v>1063</v>
      </c>
      <c r="M9" s="178" t="s">
        <v>1062</v>
      </c>
      <c r="N9" s="175" t="s">
        <v>1065</v>
      </c>
      <c r="O9" s="177" t="s">
        <v>1066</v>
      </c>
      <c r="P9" s="127"/>
    </row>
    <row r="10">
      <c r="A10" s="179">
        <v>3.0</v>
      </c>
      <c r="B10" s="148">
        <v>0.5</v>
      </c>
      <c r="C10" s="148">
        <v>2.0</v>
      </c>
      <c r="D10" s="148">
        <v>10.0</v>
      </c>
      <c r="E10" s="148">
        <v>1.0</v>
      </c>
      <c r="F10" s="148">
        <v>1.5</v>
      </c>
      <c r="G10" s="148">
        <v>8.5</v>
      </c>
      <c r="H10" s="148">
        <v>3.0</v>
      </c>
      <c r="I10" s="148"/>
      <c r="J10" s="148">
        <v>0.5</v>
      </c>
      <c r="K10" s="148"/>
      <c r="L10" s="148">
        <v>0.0</v>
      </c>
      <c r="M10" s="171">
        <f>SUM(B10:L10)</f>
        <v>27</v>
      </c>
      <c r="N10" s="148"/>
      <c r="O10" s="152">
        <v>55.0</v>
      </c>
      <c r="P10" s="127"/>
    </row>
    <row r="11">
      <c r="A11" s="180"/>
      <c r="B11" s="128"/>
      <c r="C11" s="128"/>
      <c r="D11" s="128"/>
      <c r="E11" s="128"/>
      <c r="F11" s="128"/>
      <c r="G11" s="128"/>
      <c r="H11" s="128"/>
      <c r="I11" s="128"/>
      <c r="J11" s="128"/>
      <c r="K11" s="128"/>
      <c r="L11" s="128"/>
      <c r="M11" s="173"/>
      <c r="N11" s="128"/>
      <c r="O11" s="174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</row>
    <row r="12">
      <c r="A12" s="143" t="s">
        <v>1117</v>
      </c>
      <c r="B12" s="144"/>
      <c r="C12" s="144"/>
      <c r="D12" s="144"/>
      <c r="E12" s="144"/>
      <c r="F12" s="144"/>
      <c r="G12" s="144"/>
      <c r="H12" s="144"/>
      <c r="I12" s="144"/>
      <c r="J12" s="144"/>
      <c r="K12" s="144"/>
      <c r="L12" s="144"/>
      <c r="M12" s="144"/>
      <c r="N12" s="144"/>
      <c r="O12" s="145"/>
      <c r="P12" s="127"/>
    </row>
    <row r="13">
      <c r="A13" s="181" t="s">
        <v>1051</v>
      </c>
      <c r="B13" s="182" t="s">
        <v>1118</v>
      </c>
      <c r="C13" s="182" t="s">
        <v>1119</v>
      </c>
      <c r="D13" s="181" t="s">
        <v>1113</v>
      </c>
      <c r="E13" s="181" t="s">
        <v>1114</v>
      </c>
      <c r="F13" s="181" t="s">
        <v>1058</v>
      </c>
      <c r="G13" s="181" t="s">
        <v>1106</v>
      </c>
      <c r="H13" s="181" t="s">
        <v>1107</v>
      </c>
      <c r="I13" s="182"/>
      <c r="J13" s="181" t="s">
        <v>1120</v>
      </c>
      <c r="K13" s="183"/>
      <c r="L13" s="181" t="s">
        <v>1063</v>
      </c>
      <c r="M13" s="184" t="s">
        <v>1062</v>
      </c>
      <c r="N13" s="181" t="s">
        <v>1065</v>
      </c>
      <c r="O13" s="183" t="s">
        <v>1066</v>
      </c>
      <c r="P13" s="127"/>
    </row>
    <row r="14">
      <c r="A14" s="185">
        <v>7.0</v>
      </c>
      <c r="B14" s="148">
        <v>2.0</v>
      </c>
      <c r="C14" s="148">
        <v>3.6</v>
      </c>
      <c r="D14" s="148">
        <v>10.0</v>
      </c>
      <c r="E14" s="186">
        <v>1.5</v>
      </c>
      <c r="F14" s="148">
        <v>1.5</v>
      </c>
      <c r="G14" s="148">
        <v>20.0</v>
      </c>
      <c r="H14" s="148">
        <v>3.0</v>
      </c>
      <c r="I14" s="148"/>
      <c r="J14" s="148"/>
      <c r="K14" s="148"/>
      <c r="L14" s="148">
        <v>0.0</v>
      </c>
      <c r="M14" s="187">
        <f t="shared" ref="M14:M17" si="2">SUM(B14:L14)</f>
        <v>41.6</v>
      </c>
      <c r="N14" s="148"/>
      <c r="O14" s="152">
        <v>70.0</v>
      </c>
      <c r="P14" s="127"/>
    </row>
    <row r="15">
      <c r="A15" s="185" t="s">
        <v>1121</v>
      </c>
      <c r="B15" s="148">
        <v>2.0</v>
      </c>
      <c r="C15" s="148">
        <v>26.0</v>
      </c>
      <c r="D15" s="148">
        <v>10.0</v>
      </c>
      <c r="E15" s="186">
        <v>1.5</v>
      </c>
      <c r="F15" s="148">
        <v>1.5</v>
      </c>
      <c r="G15" s="148">
        <v>20.0</v>
      </c>
      <c r="H15" s="148">
        <v>3.0</v>
      </c>
      <c r="I15" s="148"/>
      <c r="J15" s="148"/>
      <c r="K15" s="148"/>
      <c r="L15" s="148">
        <v>0.0</v>
      </c>
      <c r="M15" s="187">
        <f t="shared" si="2"/>
        <v>64</v>
      </c>
      <c r="N15" s="148"/>
      <c r="O15" s="152">
        <v>70.0</v>
      </c>
      <c r="P15" s="127"/>
    </row>
    <row r="16">
      <c r="A16" s="188">
        <v>4.0</v>
      </c>
      <c r="B16" s="154">
        <v>2.0</v>
      </c>
      <c r="C16" s="154">
        <v>17.0</v>
      </c>
      <c r="D16" s="189">
        <v>13.0</v>
      </c>
      <c r="E16" s="189">
        <v>1.5</v>
      </c>
      <c r="F16" s="154">
        <v>1.5</v>
      </c>
      <c r="G16" s="154">
        <v>20.0</v>
      </c>
      <c r="H16" s="154">
        <v>3.0</v>
      </c>
      <c r="I16" s="189"/>
      <c r="J16" s="189">
        <v>4.0</v>
      </c>
      <c r="K16" s="189"/>
      <c r="L16" s="154">
        <v>0.0</v>
      </c>
      <c r="M16" s="190">
        <f t="shared" si="2"/>
        <v>62</v>
      </c>
      <c r="N16" s="189"/>
      <c r="O16" s="161">
        <v>70.0</v>
      </c>
      <c r="P16" s="127"/>
    </row>
    <row r="17">
      <c r="A17" s="185" t="s">
        <v>1122</v>
      </c>
      <c r="B17" s="148">
        <v>2.0</v>
      </c>
      <c r="C17" s="148">
        <v>2.0</v>
      </c>
      <c r="D17" s="148">
        <v>13.0</v>
      </c>
      <c r="E17" s="148">
        <v>1.5</v>
      </c>
      <c r="F17" s="148">
        <v>1.5</v>
      </c>
      <c r="G17" s="148">
        <v>20.0</v>
      </c>
      <c r="H17" s="148">
        <v>3.0</v>
      </c>
      <c r="I17" s="148"/>
      <c r="J17" s="148"/>
      <c r="K17" s="148"/>
      <c r="L17" s="148">
        <v>0.0</v>
      </c>
      <c r="M17" s="187">
        <f t="shared" si="2"/>
        <v>43</v>
      </c>
      <c r="N17" s="148"/>
      <c r="O17" s="152">
        <v>70.0</v>
      </c>
      <c r="P17" s="127"/>
    </row>
    <row r="18">
      <c r="A18" s="191"/>
      <c r="B18" s="128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92"/>
      <c r="N18" s="128"/>
      <c r="O18" s="174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</row>
    <row r="19">
      <c r="A19" s="143" t="s">
        <v>1123</v>
      </c>
      <c r="B19" s="144"/>
      <c r="C19" s="144"/>
      <c r="D19" s="144"/>
      <c r="E19" s="144"/>
      <c r="F19" s="144"/>
      <c r="G19" s="144"/>
      <c r="H19" s="144"/>
      <c r="I19" s="144"/>
      <c r="J19" s="144"/>
      <c r="K19" s="144"/>
      <c r="L19" s="144"/>
      <c r="M19" s="144"/>
      <c r="N19" s="144"/>
      <c r="O19" s="145"/>
      <c r="P19" s="127"/>
    </row>
    <row r="20">
      <c r="A20" s="181" t="s">
        <v>1051</v>
      </c>
      <c r="B20" s="182" t="s">
        <v>1124</v>
      </c>
      <c r="C20" s="182" t="s">
        <v>1125</v>
      </c>
      <c r="D20" s="181" t="s">
        <v>1126</v>
      </c>
      <c r="E20" s="181" t="s">
        <v>1127</v>
      </c>
      <c r="F20" s="181" t="s">
        <v>1105</v>
      </c>
      <c r="G20" s="181" t="s">
        <v>1106</v>
      </c>
      <c r="H20" s="181" t="s">
        <v>1107</v>
      </c>
      <c r="I20" s="182"/>
      <c r="J20" s="181" t="s">
        <v>1115</v>
      </c>
      <c r="K20" s="183"/>
      <c r="L20" s="181" t="s">
        <v>1063</v>
      </c>
      <c r="M20" s="184" t="s">
        <v>1062</v>
      </c>
      <c r="N20" s="181" t="s">
        <v>1065</v>
      </c>
      <c r="O20" s="183" t="s">
        <v>1066</v>
      </c>
      <c r="P20" s="127"/>
    </row>
    <row r="21" ht="15.75" customHeight="1">
      <c r="A21" s="193">
        <v>10.0</v>
      </c>
      <c r="B21" s="148">
        <v>1.0</v>
      </c>
      <c r="C21" s="148">
        <v>5.0</v>
      </c>
      <c r="D21" s="148">
        <v>7.0</v>
      </c>
      <c r="E21" s="148">
        <v>3.0</v>
      </c>
      <c r="F21" s="148">
        <v>3.0</v>
      </c>
      <c r="G21" s="148">
        <v>15.0</v>
      </c>
      <c r="H21" s="148">
        <v>3.0</v>
      </c>
      <c r="I21" s="148"/>
      <c r="J21" s="148"/>
      <c r="K21" s="148"/>
      <c r="L21" s="148">
        <v>10.0</v>
      </c>
      <c r="M21" s="187">
        <f t="shared" ref="M21:M22" si="3">SUM(B21:L21)</f>
        <v>47</v>
      </c>
      <c r="N21" s="148"/>
      <c r="O21" s="152">
        <v>70.0</v>
      </c>
      <c r="P21" s="127"/>
    </row>
    <row r="22" ht="15.75" customHeight="1">
      <c r="A22" s="193">
        <v>11.0</v>
      </c>
      <c r="B22" s="148">
        <v>1.0</v>
      </c>
      <c r="C22" s="148">
        <v>5.0</v>
      </c>
      <c r="D22" s="148">
        <v>7.0</v>
      </c>
      <c r="E22" s="148">
        <v>3.0</v>
      </c>
      <c r="F22" s="148">
        <v>3.0</v>
      </c>
      <c r="G22" s="148">
        <v>15.0</v>
      </c>
      <c r="H22" s="148">
        <v>3.0</v>
      </c>
      <c r="I22" s="148"/>
      <c r="J22" s="148"/>
      <c r="K22" s="148"/>
      <c r="L22" s="148">
        <v>10.0</v>
      </c>
      <c r="M22" s="187">
        <f t="shared" si="3"/>
        <v>47</v>
      </c>
      <c r="N22" s="148"/>
      <c r="O22" s="152">
        <v>70.0</v>
      </c>
      <c r="P22" s="127"/>
    </row>
    <row r="23" ht="15.75" customHeight="1">
      <c r="A23" s="153"/>
      <c r="B23" s="127"/>
      <c r="C23" s="127"/>
      <c r="D23" s="127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</row>
    <row r="24" ht="15.75" customHeight="1">
      <c r="A24" s="153"/>
    </row>
    <row r="25" ht="15.75" customHeight="1">
      <c r="A25" s="153"/>
    </row>
    <row r="26" ht="15.75" customHeight="1">
      <c r="A26" s="153"/>
    </row>
    <row r="27" ht="15.75" customHeight="1">
      <c r="A27" s="153"/>
    </row>
    <row r="28" ht="15.75" customHeight="1">
      <c r="A28" s="153"/>
    </row>
    <row r="29" ht="15.75" customHeight="1">
      <c r="A29" s="153"/>
    </row>
    <row r="30" ht="15.75" customHeight="1">
      <c r="A30" s="153"/>
    </row>
    <row r="31" ht="15.75" customHeight="1">
      <c r="A31" s="153"/>
    </row>
    <row r="32" ht="15.75" customHeight="1">
      <c r="A32" s="153"/>
    </row>
    <row r="33" ht="15.75" customHeight="1">
      <c r="A33" s="153"/>
    </row>
    <row r="34" ht="15.75" customHeight="1">
      <c r="A34" s="153"/>
    </row>
    <row r="35" ht="15.75" customHeight="1">
      <c r="A35" s="153"/>
    </row>
    <row r="36" ht="15.75" customHeight="1">
      <c r="A36" s="153"/>
    </row>
    <row r="37" ht="15.75" customHeight="1">
      <c r="A37" s="153"/>
    </row>
    <row r="38" ht="15.75" customHeight="1">
      <c r="A38" s="153"/>
    </row>
    <row r="39" ht="15.75" customHeight="1">
      <c r="A39" s="153"/>
    </row>
    <row r="40" ht="15.75" customHeight="1">
      <c r="A40" s="153"/>
    </row>
    <row r="41" ht="15.75" customHeight="1">
      <c r="A41" s="153"/>
    </row>
    <row r="42" ht="15.75" customHeight="1">
      <c r="A42" s="153"/>
    </row>
    <row r="43" ht="15.75" customHeight="1">
      <c r="A43" s="153"/>
    </row>
    <row r="44" ht="15.75" customHeight="1">
      <c r="A44" s="153"/>
    </row>
    <row r="45" ht="15.75" customHeight="1">
      <c r="A45" s="153"/>
    </row>
    <row r="46" ht="15.75" customHeight="1">
      <c r="A46" s="153"/>
    </row>
    <row r="47" ht="15.75" customHeight="1">
      <c r="A47" s="153"/>
    </row>
    <row r="48" ht="15.75" customHeight="1">
      <c r="A48" s="153"/>
    </row>
    <row r="49" ht="15.75" customHeight="1">
      <c r="A49" s="153"/>
    </row>
    <row r="50" ht="15.75" customHeight="1">
      <c r="A50" s="153"/>
    </row>
    <row r="51" ht="15.75" customHeight="1">
      <c r="A51" s="153"/>
    </row>
    <row r="52" ht="15.75" customHeight="1">
      <c r="A52" s="153"/>
    </row>
    <row r="53" ht="15.75" customHeight="1">
      <c r="A53" s="153"/>
    </row>
    <row r="54" ht="15.75" customHeight="1">
      <c r="A54" s="153"/>
    </row>
    <row r="55" ht="15.75" customHeight="1">
      <c r="A55" s="153"/>
    </row>
    <row r="56" ht="15.75" customHeight="1">
      <c r="A56" s="153"/>
    </row>
    <row r="57" ht="15.75" customHeight="1">
      <c r="A57" s="153"/>
    </row>
    <row r="58" ht="15.75" customHeight="1">
      <c r="A58" s="153"/>
    </row>
    <row r="59" ht="15.75" customHeight="1">
      <c r="A59" s="153"/>
    </row>
    <row r="60" ht="15.75" customHeight="1">
      <c r="A60" s="153"/>
    </row>
    <row r="61" ht="15.75" customHeight="1">
      <c r="A61" s="153"/>
    </row>
    <row r="62" ht="15.75" customHeight="1">
      <c r="A62" s="153"/>
    </row>
    <row r="63" ht="15.75" customHeight="1">
      <c r="A63" s="153"/>
    </row>
    <row r="64" ht="15.75" customHeight="1">
      <c r="A64" s="153"/>
    </row>
    <row r="65" ht="15.75" customHeight="1">
      <c r="A65" s="153"/>
    </row>
    <row r="66" ht="15.75" customHeight="1">
      <c r="A66" s="153"/>
    </row>
    <row r="67" ht="15.75" customHeight="1">
      <c r="A67" s="153"/>
    </row>
    <row r="68" ht="15.75" customHeight="1">
      <c r="A68" s="153"/>
    </row>
    <row r="69" ht="15.75" customHeight="1">
      <c r="A69" s="153"/>
    </row>
    <row r="70" ht="15.75" customHeight="1">
      <c r="A70" s="153"/>
    </row>
    <row r="71" ht="15.75" customHeight="1">
      <c r="A71" s="153"/>
    </row>
    <row r="72" ht="15.75" customHeight="1">
      <c r="A72" s="153"/>
    </row>
    <row r="73" ht="15.75" customHeight="1">
      <c r="A73" s="153"/>
    </row>
    <row r="74" ht="15.75" customHeight="1">
      <c r="A74" s="153"/>
    </row>
    <row r="75" ht="15.75" customHeight="1">
      <c r="A75" s="153"/>
    </row>
    <row r="76" ht="15.75" customHeight="1">
      <c r="A76" s="153"/>
    </row>
    <row r="77" ht="15.75" customHeight="1">
      <c r="A77" s="153"/>
    </row>
    <row r="78" ht="15.75" customHeight="1">
      <c r="A78" s="153"/>
    </row>
    <row r="79" ht="15.75" customHeight="1">
      <c r="A79" s="153"/>
    </row>
    <row r="80" ht="15.75" customHeight="1">
      <c r="A80" s="153"/>
    </row>
    <row r="81" ht="15.75" customHeight="1">
      <c r="A81" s="153"/>
    </row>
    <row r="82" ht="15.75" customHeight="1">
      <c r="A82" s="153"/>
    </row>
    <row r="83" ht="15.75" customHeight="1">
      <c r="A83" s="153"/>
    </row>
    <row r="84" ht="15.75" customHeight="1">
      <c r="A84" s="153"/>
    </row>
    <row r="85" ht="15.75" customHeight="1">
      <c r="A85" s="153"/>
    </row>
    <row r="86" ht="15.75" customHeight="1">
      <c r="A86" s="153"/>
    </row>
    <row r="87" ht="15.75" customHeight="1">
      <c r="A87" s="153"/>
    </row>
    <row r="88" ht="15.75" customHeight="1">
      <c r="A88" s="153"/>
    </row>
    <row r="89" ht="15.75" customHeight="1">
      <c r="A89" s="153"/>
    </row>
    <row r="90" ht="15.75" customHeight="1">
      <c r="A90" s="153"/>
    </row>
    <row r="91" ht="15.75" customHeight="1">
      <c r="A91" s="153"/>
    </row>
    <row r="92" ht="15.75" customHeight="1">
      <c r="A92" s="153"/>
    </row>
    <row r="93" ht="15.75" customHeight="1">
      <c r="A93" s="153"/>
    </row>
    <row r="94" ht="15.75" customHeight="1">
      <c r="A94" s="153"/>
    </row>
    <row r="95" ht="15.75" customHeight="1">
      <c r="A95" s="153"/>
    </row>
    <row r="96" ht="15.75" customHeight="1">
      <c r="A96" s="153"/>
    </row>
    <row r="97" ht="15.75" customHeight="1">
      <c r="A97" s="153"/>
    </row>
    <row r="98" ht="15.75" customHeight="1">
      <c r="A98" s="153"/>
    </row>
    <row r="99" ht="15.75" customHeight="1">
      <c r="A99" s="153"/>
    </row>
    <row r="100" ht="15.75" customHeight="1">
      <c r="A100" s="153"/>
    </row>
    <row r="101" ht="15.75" customHeight="1">
      <c r="A101" s="153"/>
    </row>
    <row r="102" ht="15.75" customHeight="1">
      <c r="A102" s="153"/>
    </row>
    <row r="103" ht="15.75" customHeight="1">
      <c r="A103" s="153"/>
    </row>
    <row r="104" ht="15.75" customHeight="1">
      <c r="A104" s="153"/>
    </row>
    <row r="105" ht="15.75" customHeight="1">
      <c r="A105" s="153"/>
    </row>
    <row r="106" ht="15.75" customHeight="1">
      <c r="A106" s="153"/>
    </row>
    <row r="107" ht="15.75" customHeight="1">
      <c r="A107" s="153"/>
    </row>
    <row r="108" ht="15.75" customHeight="1">
      <c r="A108" s="153"/>
    </row>
    <row r="109" ht="15.75" customHeight="1">
      <c r="A109" s="153"/>
    </row>
    <row r="110" ht="15.75" customHeight="1">
      <c r="A110" s="153"/>
    </row>
    <row r="111" ht="15.75" customHeight="1">
      <c r="A111" s="153"/>
    </row>
    <row r="112" ht="15.75" customHeight="1">
      <c r="A112" s="153"/>
    </row>
    <row r="113" ht="15.75" customHeight="1">
      <c r="A113" s="153"/>
    </row>
    <row r="114" ht="15.75" customHeight="1">
      <c r="A114" s="153"/>
    </row>
    <row r="115" ht="15.75" customHeight="1">
      <c r="A115" s="153"/>
    </row>
    <row r="116" ht="15.75" customHeight="1">
      <c r="A116" s="153"/>
    </row>
    <row r="117" ht="15.75" customHeight="1">
      <c r="A117" s="153"/>
    </row>
    <row r="118" ht="15.75" customHeight="1">
      <c r="A118" s="153"/>
    </row>
    <row r="119" ht="15.75" customHeight="1">
      <c r="A119" s="153"/>
    </row>
    <row r="120" ht="15.75" customHeight="1">
      <c r="A120" s="153"/>
    </row>
    <row r="121" ht="15.75" customHeight="1">
      <c r="A121" s="153"/>
    </row>
    <row r="122" ht="15.75" customHeight="1">
      <c r="A122" s="153"/>
    </row>
    <row r="123" ht="15.75" customHeight="1">
      <c r="A123" s="153"/>
    </row>
    <row r="124" ht="15.75" customHeight="1">
      <c r="A124" s="153"/>
    </row>
    <row r="125" ht="15.75" customHeight="1">
      <c r="A125" s="153"/>
    </row>
    <row r="126" ht="15.75" customHeight="1">
      <c r="A126" s="153"/>
    </row>
    <row r="127" ht="15.75" customHeight="1">
      <c r="A127" s="153"/>
    </row>
    <row r="128" ht="15.75" customHeight="1">
      <c r="A128" s="153"/>
    </row>
    <row r="129" ht="15.75" customHeight="1">
      <c r="A129" s="153"/>
    </row>
    <row r="130" ht="15.75" customHeight="1">
      <c r="A130" s="153"/>
    </row>
    <row r="131" ht="15.75" customHeight="1">
      <c r="A131" s="153"/>
    </row>
    <row r="132" ht="15.75" customHeight="1">
      <c r="A132" s="153"/>
    </row>
    <row r="133" ht="15.75" customHeight="1">
      <c r="A133" s="153"/>
    </row>
    <row r="134" ht="15.75" customHeight="1">
      <c r="A134" s="153"/>
    </row>
    <row r="135" ht="15.75" customHeight="1">
      <c r="A135" s="153"/>
    </row>
    <row r="136" ht="15.75" customHeight="1">
      <c r="A136" s="153"/>
    </row>
    <row r="137" ht="15.75" customHeight="1">
      <c r="A137" s="153"/>
    </row>
    <row r="138" ht="15.75" customHeight="1">
      <c r="A138" s="153"/>
    </row>
    <row r="139" ht="15.75" customHeight="1">
      <c r="A139" s="153"/>
    </row>
    <row r="140" ht="15.75" customHeight="1">
      <c r="A140" s="153"/>
    </row>
    <row r="141" ht="15.75" customHeight="1">
      <c r="A141" s="153"/>
    </row>
    <row r="142" ht="15.75" customHeight="1">
      <c r="A142" s="153"/>
    </row>
    <row r="143" ht="15.75" customHeight="1">
      <c r="A143" s="153"/>
    </row>
    <row r="144" ht="15.75" customHeight="1">
      <c r="A144" s="153"/>
    </row>
    <row r="145" ht="15.75" customHeight="1">
      <c r="A145" s="153"/>
    </row>
    <row r="146" ht="15.75" customHeight="1">
      <c r="A146" s="153"/>
    </row>
    <row r="147" ht="15.75" customHeight="1">
      <c r="A147" s="153"/>
    </row>
    <row r="148" ht="15.75" customHeight="1">
      <c r="A148" s="153"/>
    </row>
    <row r="149" ht="15.75" customHeight="1">
      <c r="A149" s="153"/>
    </row>
    <row r="150" ht="15.75" customHeight="1">
      <c r="A150" s="153"/>
    </row>
    <row r="151" ht="15.75" customHeight="1">
      <c r="A151" s="153"/>
    </row>
    <row r="152" ht="15.75" customHeight="1">
      <c r="A152" s="153"/>
    </row>
    <row r="153" ht="15.75" customHeight="1">
      <c r="A153" s="153"/>
    </row>
    <row r="154" ht="15.75" customHeight="1">
      <c r="A154" s="153"/>
    </row>
    <row r="155" ht="15.75" customHeight="1">
      <c r="A155" s="153"/>
    </row>
    <row r="156" ht="15.75" customHeight="1">
      <c r="A156" s="153"/>
    </row>
    <row r="157" ht="15.75" customHeight="1">
      <c r="A157" s="153"/>
    </row>
    <row r="158" ht="15.75" customHeight="1">
      <c r="A158" s="153"/>
    </row>
    <row r="159" ht="15.75" customHeight="1">
      <c r="A159" s="153"/>
    </row>
    <row r="160" ht="15.75" customHeight="1">
      <c r="A160" s="153"/>
    </row>
    <row r="161" ht="15.75" customHeight="1">
      <c r="A161" s="153"/>
    </row>
    <row r="162" ht="15.75" customHeight="1">
      <c r="A162" s="153"/>
    </row>
    <row r="163" ht="15.75" customHeight="1">
      <c r="A163" s="153"/>
    </row>
    <row r="164" ht="15.75" customHeight="1">
      <c r="A164" s="153"/>
    </row>
    <row r="165" ht="15.75" customHeight="1">
      <c r="A165" s="153"/>
    </row>
    <row r="166" ht="15.75" customHeight="1">
      <c r="A166" s="153"/>
    </row>
    <row r="167" ht="15.75" customHeight="1">
      <c r="A167" s="153"/>
    </row>
    <row r="168" ht="15.75" customHeight="1">
      <c r="A168" s="153"/>
    </row>
    <row r="169" ht="15.75" customHeight="1">
      <c r="A169" s="153"/>
    </row>
    <row r="170" ht="15.75" customHeight="1">
      <c r="A170" s="153"/>
    </row>
    <row r="171" ht="15.75" customHeight="1">
      <c r="A171" s="153"/>
    </row>
    <row r="172" ht="15.75" customHeight="1">
      <c r="A172" s="153"/>
    </row>
    <row r="173" ht="15.75" customHeight="1">
      <c r="A173" s="153"/>
    </row>
    <row r="174" ht="15.75" customHeight="1">
      <c r="A174" s="153"/>
    </row>
    <row r="175" ht="15.75" customHeight="1">
      <c r="A175" s="153"/>
    </row>
    <row r="176" ht="15.75" customHeight="1">
      <c r="A176" s="153"/>
    </row>
    <row r="177" ht="15.75" customHeight="1">
      <c r="A177" s="153"/>
    </row>
    <row r="178" ht="15.75" customHeight="1">
      <c r="A178" s="153"/>
    </row>
    <row r="179" ht="15.75" customHeight="1">
      <c r="A179" s="153"/>
    </row>
    <row r="180" ht="15.75" customHeight="1">
      <c r="A180" s="153"/>
    </row>
    <row r="181" ht="15.75" customHeight="1">
      <c r="A181" s="153"/>
    </row>
    <row r="182" ht="15.75" customHeight="1">
      <c r="A182" s="153"/>
    </row>
    <row r="183" ht="15.75" customHeight="1">
      <c r="A183" s="153"/>
    </row>
    <row r="184" ht="15.75" customHeight="1">
      <c r="A184" s="153"/>
    </row>
    <row r="185" ht="15.75" customHeight="1">
      <c r="A185" s="153"/>
    </row>
    <row r="186" ht="15.75" customHeight="1">
      <c r="A186" s="153"/>
    </row>
    <row r="187" ht="15.75" customHeight="1">
      <c r="A187" s="153"/>
    </row>
    <row r="188" ht="15.75" customHeight="1">
      <c r="A188" s="153"/>
    </row>
    <row r="189" ht="15.75" customHeight="1">
      <c r="A189" s="153"/>
    </row>
    <row r="190" ht="15.75" customHeight="1">
      <c r="A190" s="153"/>
    </row>
    <row r="191" ht="15.75" customHeight="1">
      <c r="A191" s="153"/>
    </row>
    <row r="192" ht="15.75" customHeight="1">
      <c r="A192" s="153"/>
    </row>
    <row r="193" ht="15.75" customHeight="1">
      <c r="A193" s="153"/>
    </row>
    <row r="194" ht="15.75" customHeight="1">
      <c r="A194" s="153"/>
    </row>
    <row r="195" ht="15.75" customHeight="1">
      <c r="A195" s="153"/>
    </row>
    <row r="196" ht="15.75" customHeight="1">
      <c r="A196" s="153"/>
    </row>
    <row r="197" ht="15.75" customHeight="1">
      <c r="A197" s="153"/>
    </row>
    <row r="198" ht="15.75" customHeight="1">
      <c r="A198" s="153"/>
    </row>
    <row r="199" ht="15.75" customHeight="1">
      <c r="A199" s="153"/>
    </row>
    <row r="200" ht="15.75" customHeight="1">
      <c r="A200" s="153"/>
    </row>
    <row r="201" ht="15.75" customHeight="1">
      <c r="A201" s="153"/>
    </row>
    <row r="202" ht="15.75" customHeight="1">
      <c r="A202" s="153"/>
    </row>
    <row r="203" ht="15.75" customHeight="1">
      <c r="A203" s="153"/>
    </row>
    <row r="204" ht="15.75" customHeight="1">
      <c r="A204" s="153"/>
    </row>
    <row r="205" ht="15.75" customHeight="1">
      <c r="A205" s="153"/>
    </row>
    <row r="206" ht="15.75" customHeight="1">
      <c r="A206" s="153"/>
    </row>
    <row r="207" ht="15.75" customHeight="1">
      <c r="A207" s="153"/>
    </row>
    <row r="208" ht="15.75" customHeight="1">
      <c r="A208" s="153"/>
    </row>
    <row r="209" ht="15.75" customHeight="1">
      <c r="A209" s="153"/>
    </row>
    <row r="210" ht="15.75" customHeight="1">
      <c r="A210" s="153"/>
    </row>
    <row r="211" ht="15.75" customHeight="1">
      <c r="A211" s="153"/>
    </row>
    <row r="212" ht="15.75" customHeight="1">
      <c r="A212" s="153"/>
    </row>
    <row r="213" ht="15.75" customHeight="1">
      <c r="A213" s="153"/>
    </row>
    <row r="214" ht="15.75" customHeight="1">
      <c r="A214" s="153"/>
    </row>
    <row r="215" ht="15.75" customHeight="1">
      <c r="A215" s="153"/>
    </row>
    <row r="216" ht="15.75" customHeight="1">
      <c r="A216" s="153"/>
    </row>
    <row r="217" ht="15.75" customHeight="1">
      <c r="A217" s="153"/>
    </row>
    <row r="218" ht="15.75" customHeight="1">
      <c r="A218" s="153"/>
    </row>
    <row r="219" ht="15.75" customHeight="1">
      <c r="A219" s="153"/>
    </row>
    <row r="220" ht="15.75" customHeight="1">
      <c r="A220" s="153"/>
    </row>
    <row r="221" ht="15.75" customHeight="1">
      <c r="A221" s="153"/>
    </row>
    <row r="222" ht="15.75" customHeight="1">
      <c r="A222" s="153"/>
    </row>
    <row r="223" ht="15.75" customHeight="1">
      <c r="A223" s="153"/>
    </row>
    <row r="224" ht="15.75" customHeight="1">
      <c r="A224" s="153"/>
    </row>
    <row r="225" ht="15.75" customHeight="1">
      <c r="A225" s="153"/>
    </row>
    <row r="226" ht="15.75" customHeight="1">
      <c r="A226" s="153"/>
    </row>
    <row r="227" ht="15.75" customHeight="1">
      <c r="A227" s="153"/>
    </row>
    <row r="228" ht="15.75" customHeight="1">
      <c r="A228" s="153"/>
    </row>
    <row r="229" ht="15.75" customHeight="1">
      <c r="A229" s="153"/>
    </row>
    <row r="230" ht="15.75" customHeight="1">
      <c r="A230" s="153"/>
    </row>
    <row r="231" ht="15.75" customHeight="1">
      <c r="A231" s="153"/>
    </row>
    <row r="232" ht="15.75" customHeight="1">
      <c r="A232" s="153"/>
    </row>
    <row r="233" ht="15.75" customHeight="1">
      <c r="A233" s="153"/>
    </row>
    <row r="234" ht="15.75" customHeight="1">
      <c r="A234" s="153"/>
    </row>
    <row r="235" ht="15.75" customHeight="1">
      <c r="A235" s="153"/>
    </row>
    <row r="236" ht="15.75" customHeight="1">
      <c r="A236" s="153"/>
    </row>
    <row r="237" ht="15.75" customHeight="1">
      <c r="A237" s="153"/>
    </row>
    <row r="238" ht="15.75" customHeight="1">
      <c r="A238" s="153"/>
    </row>
    <row r="239" ht="15.75" customHeight="1">
      <c r="A239" s="153"/>
    </row>
    <row r="240" ht="15.75" customHeight="1">
      <c r="A240" s="153"/>
    </row>
    <row r="241" ht="15.75" customHeight="1">
      <c r="A241" s="153"/>
    </row>
    <row r="242" ht="15.75" customHeight="1">
      <c r="A242" s="153"/>
    </row>
    <row r="243" ht="15.75" customHeight="1">
      <c r="A243" s="153"/>
    </row>
    <row r="244" ht="15.75" customHeight="1">
      <c r="A244" s="153"/>
    </row>
    <row r="245" ht="15.75" customHeight="1">
      <c r="A245" s="153"/>
    </row>
    <row r="246" ht="15.75" customHeight="1">
      <c r="A246" s="153"/>
    </row>
    <row r="247" ht="15.75" customHeight="1">
      <c r="A247" s="153"/>
    </row>
    <row r="248" ht="15.75" customHeight="1">
      <c r="A248" s="153"/>
    </row>
    <row r="249" ht="15.75" customHeight="1">
      <c r="A249" s="153"/>
    </row>
    <row r="250" ht="15.75" customHeight="1">
      <c r="A250" s="153"/>
    </row>
    <row r="251" ht="15.75" customHeight="1">
      <c r="A251" s="153"/>
    </row>
    <row r="252" ht="15.75" customHeight="1">
      <c r="A252" s="153"/>
    </row>
    <row r="253" ht="15.75" customHeight="1">
      <c r="A253" s="153"/>
    </row>
    <row r="254" ht="15.75" customHeight="1">
      <c r="A254" s="153"/>
    </row>
    <row r="255" ht="15.75" customHeight="1">
      <c r="A255" s="153"/>
    </row>
    <row r="256" ht="15.75" customHeight="1">
      <c r="A256" s="153"/>
    </row>
    <row r="257" ht="15.75" customHeight="1">
      <c r="A257" s="153"/>
    </row>
    <row r="258" ht="15.75" customHeight="1">
      <c r="A258" s="153"/>
    </row>
    <row r="259" ht="15.75" customHeight="1">
      <c r="A259" s="153"/>
    </row>
    <row r="260" ht="15.75" customHeight="1">
      <c r="A260" s="153"/>
    </row>
    <row r="261" ht="15.75" customHeight="1">
      <c r="A261" s="153"/>
    </row>
    <row r="262" ht="15.75" customHeight="1">
      <c r="A262" s="153"/>
    </row>
    <row r="263" ht="15.75" customHeight="1">
      <c r="A263" s="153"/>
    </row>
    <row r="264" ht="15.75" customHeight="1">
      <c r="A264" s="153"/>
    </row>
    <row r="265" ht="15.75" customHeight="1">
      <c r="A265" s="153"/>
    </row>
    <row r="266" ht="15.75" customHeight="1">
      <c r="A266" s="153"/>
    </row>
    <row r="267" ht="15.75" customHeight="1">
      <c r="A267" s="153"/>
    </row>
    <row r="268" ht="15.75" customHeight="1">
      <c r="A268" s="153"/>
    </row>
    <row r="269" ht="15.75" customHeight="1">
      <c r="A269" s="153"/>
    </row>
    <row r="270" ht="15.75" customHeight="1">
      <c r="A270" s="153"/>
    </row>
    <row r="271" ht="15.75" customHeight="1">
      <c r="A271" s="153"/>
    </row>
    <row r="272" ht="15.75" customHeight="1">
      <c r="A272" s="153"/>
    </row>
    <row r="273" ht="15.75" customHeight="1">
      <c r="A273" s="153"/>
    </row>
    <row r="274" ht="15.75" customHeight="1">
      <c r="A274" s="153"/>
    </row>
    <row r="275" ht="15.75" customHeight="1">
      <c r="A275" s="153"/>
    </row>
    <row r="276" ht="15.75" customHeight="1">
      <c r="A276" s="153"/>
    </row>
    <row r="277" ht="15.75" customHeight="1">
      <c r="A277" s="153"/>
    </row>
    <row r="278" ht="15.75" customHeight="1">
      <c r="A278" s="153"/>
    </row>
    <row r="279" ht="15.75" customHeight="1">
      <c r="A279" s="153"/>
    </row>
    <row r="280" ht="15.75" customHeight="1">
      <c r="A280" s="153"/>
    </row>
    <row r="281" ht="15.75" customHeight="1">
      <c r="A281" s="153"/>
    </row>
    <row r="282" ht="15.75" customHeight="1">
      <c r="A282" s="153"/>
    </row>
    <row r="283" ht="15.75" customHeight="1">
      <c r="A283" s="153"/>
    </row>
    <row r="284" ht="15.75" customHeight="1">
      <c r="A284" s="153"/>
    </row>
    <row r="285" ht="15.75" customHeight="1">
      <c r="A285" s="153"/>
    </row>
    <row r="286" ht="15.75" customHeight="1">
      <c r="A286" s="153"/>
    </row>
    <row r="287" ht="15.75" customHeight="1">
      <c r="A287" s="153"/>
    </row>
    <row r="288" ht="15.75" customHeight="1">
      <c r="A288" s="153"/>
    </row>
    <row r="289" ht="15.75" customHeight="1">
      <c r="A289" s="153"/>
    </row>
    <row r="290" ht="15.75" customHeight="1">
      <c r="A290" s="153"/>
    </row>
    <row r="291" ht="15.75" customHeight="1">
      <c r="A291" s="153"/>
    </row>
    <row r="292" ht="15.75" customHeight="1">
      <c r="A292" s="153"/>
    </row>
    <row r="293" ht="15.75" customHeight="1">
      <c r="A293" s="153"/>
    </row>
    <row r="294" ht="15.75" customHeight="1">
      <c r="A294" s="153"/>
    </row>
    <row r="295" ht="15.75" customHeight="1">
      <c r="A295" s="153"/>
    </row>
    <row r="296" ht="15.75" customHeight="1">
      <c r="A296" s="153"/>
    </row>
    <row r="297" ht="15.75" customHeight="1">
      <c r="A297" s="153"/>
    </row>
    <row r="298" ht="15.75" customHeight="1">
      <c r="A298" s="153"/>
    </row>
    <row r="299" ht="15.75" customHeight="1">
      <c r="A299" s="153"/>
    </row>
    <row r="300" ht="15.75" customHeight="1">
      <c r="A300" s="153"/>
    </row>
    <row r="301" ht="15.75" customHeight="1">
      <c r="A301" s="153"/>
    </row>
    <row r="302" ht="15.75" customHeight="1">
      <c r="A302" s="153"/>
    </row>
    <row r="303" ht="15.75" customHeight="1">
      <c r="A303" s="153"/>
    </row>
    <row r="304" ht="15.75" customHeight="1">
      <c r="A304" s="153"/>
    </row>
    <row r="305" ht="15.75" customHeight="1">
      <c r="A305" s="153"/>
    </row>
    <row r="306" ht="15.75" customHeight="1">
      <c r="A306" s="153"/>
    </row>
    <row r="307" ht="15.75" customHeight="1">
      <c r="A307" s="153"/>
    </row>
    <row r="308" ht="15.75" customHeight="1">
      <c r="A308" s="153"/>
    </row>
    <row r="309" ht="15.75" customHeight="1">
      <c r="A309" s="153"/>
    </row>
    <row r="310" ht="15.75" customHeight="1">
      <c r="A310" s="153"/>
    </row>
    <row r="311" ht="15.75" customHeight="1">
      <c r="A311" s="153"/>
    </row>
    <row r="312" ht="15.75" customHeight="1">
      <c r="A312" s="153"/>
    </row>
    <row r="313" ht="15.75" customHeight="1">
      <c r="A313" s="153"/>
    </row>
    <row r="314" ht="15.75" customHeight="1">
      <c r="A314" s="153"/>
    </row>
    <row r="315" ht="15.75" customHeight="1">
      <c r="A315" s="153"/>
    </row>
    <row r="316" ht="15.75" customHeight="1">
      <c r="A316" s="153"/>
    </row>
    <row r="317" ht="15.75" customHeight="1">
      <c r="A317" s="153"/>
    </row>
    <row r="318" ht="15.75" customHeight="1">
      <c r="A318" s="153"/>
    </row>
    <row r="319" ht="15.75" customHeight="1">
      <c r="A319" s="153"/>
    </row>
    <row r="320" ht="15.75" customHeight="1">
      <c r="A320" s="153"/>
    </row>
    <row r="321" ht="15.75" customHeight="1">
      <c r="A321" s="153"/>
    </row>
    <row r="322" ht="15.75" customHeight="1">
      <c r="A322" s="153"/>
    </row>
    <row r="323" ht="15.75" customHeight="1">
      <c r="A323" s="153"/>
    </row>
    <row r="324" ht="15.75" customHeight="1">
      <c r="A324" s="153"/>
    </row>
    <row r="325" ht="15.75" customHeight="1">
      <c r="A325" s="153"/>
    </row>
    <row r="326" ht="15.75" customHeight="1">
      <c r="A326" s="153"/>
    </row>
    <row r="327" ht="15.75" customHeight="1">
      <c r="A327" s="153"/>
    </row>
    <row r="328" ht="15.75" customHeight="1">
      <c r="A328" s="153"/>
    </row>
    <row r="329" ht="15.75" customHeight="1">
      <c r="A329" s="153"/>
    </row>
    <row r="330" ht="15.75" customHeight="1">
      <c r="A330" s="153"/>
    </row>
    <row r="331" ht="15.75" customHeight="1">
      <c r="A331" s="153"/>
    </row>
    <row r="332" ht="15.75" customHeight="1">
      <c r="A332" s="153"/>
    </row>
    <row r="333" ht="15.75" customHeight="1">
      <c r="A333" s="153"/>
    </row>
    <row r="334" ht="15.75" customHeight="1">
      <c r="A334" s="153"/>
    </row>
    <row r="335" ht="15.75" customHeight="1">
      <c r="A335" s="153"/>
    </row>
    <row r="336" ht="15.75" customHeight="1">
      <c r="A336" s="153"/>
    </row>
    <row r="337" ht="15.75" customHeight="1">
      <c r="A337" s="153"/>
    </row>
    <row r="338" ht="15.75" customHeight="1">
      <c r="A338" s="153"/>
    </row>
    <row r="339" ht="15.75" customHeight="1">
      <c r="A339" s="153"/>
    </row>
    <row r="340" ht="15.75" customHeight="1">
      <c r="A340" s="153"/>
    </row>
    <row r="341" ht="15.75" customHeight="1">
      <c r="A341" s="153"/>
    </row>
    <row r="342" ht="15.75" customHeight="1">
      <c r="A342" s="153"/>
    </row>
    <row r="343" ht="15.75" customHeight="1">
      <c r="A343" s="153"/>
    </row>
    <row r="344" ht="15.75" customHeight="1">
      <c r="A344" s="153"/>
    </row>
    <row r="345" ht="15.75" customHeight="1">
      <c r="A345" s="153"/>
    </row>
    <row r="346" ht="15.75" customHeight="1">
      <c r="A346" s="153"/>
    </row>
    <row r="347" ht="15.75" customHeight="1">
      <c r="A347" s="153"/>
    </row>
    <row r="348" ht="15.75" customHeight="1">
      <c r="A348" s="153"/>
    </row>
    <row r="349" ht="15.75" customHeight="1">
      <c r="A349" s="153"/>
    </row>
    <row r="350" ht="15.75" customHeight="1">
      <c r="A350" s="153"/>
    </row>
    <row r="351" ht="15.75" customHeight="1">
      <c r="A351" s="153"/>
    </row>
    <row r="352" ht="15.75" customHeight="1">
      <c r="A352" s="153"/>
    </row>
    <row r="353" ht="15.75" customHeight="1">
      <c r="A353" s="153"/>
    </row>
    <row r="354" ht="15.75" customHeight="1">
      <c r="A354" s="153"/>
    </row>
    <row r="355" ht="15.75" customHeight="1">
      <c r="A355" s="153"/>
    </row>
    <row r="356" ht="15.75" customHeight="1">
      <c r="A356" s="153"/>
    </row>
    <row r="357" ht="15.75" customHeight="1">
      <c r="A357" s="153"/>
    </row>
    <row r="358" ht="15.75" customHeight="1">
      <c r="A358" s="153"/>
    </row>
    <row r="359" ht="15.75" customHeight="1">
      <c r="A359" s="153"/>
    </row>
    <row r="360" ht="15.75" customHeight="1">
      <c r="A360" s="153"/>
    </row>
    <row r="361" ht="15.75" customHeight="1">
      <c r="A361" s="153"/>
    </row>
    <row r="362" ht="15.75" customHeight="1">
      <c r="A362" s="153"/>
    </row>
    <row r="363" ht="15.75" customHeight="1">
      <c r="A363" s="153"/>
    </row>
    <row r="364" ht="15.75" customHeight="1">
      <c r="A364" s="153"/>
    </row>
    <row r="365" ht="15.75" customHeight="1">
      <c r="A365" s="153"/>
    </row>
    <row r="366" ht="15.75" customHeight="1">
      <c r="A366" s="153"/>
    </row>
    <row r="367" ht="15.75" customHeight="1">
      <c r="A367" s="153"/>
    </row>
    <row r="368" ht="15.75" customHeight="1">
      <c r="A368" s="153"/>
    </row>
    <row r="369" ht="15.75" customHeight="1">
      <c r="A369" s="153"/>
    </row>
    <row r="370" ht="15.75" customHeight="1">
      <c r="A370" s="153"/>
    </row>
    <row r="371" ht="15.75" customHeight="1">
      <c r="A371" s="153"/>
    </row>
    <row r="372" ht="15.75" customHeight="1">
      <c r="A372" s="153"/>
    </row>
    <row r="373" ht="15.75" customHeight="1">
      <c r="A373" s="153"/>
    </row>
    <row r="374" ht="15.75" customHeight="1">
      <c r="A374" s="153"/>
    </row>
    <row r="375" ht="15.75" customHeight="1">
      <c r="A375" s="153"/>
    </row>
    <row r="376" ht="15.75" customHeight="1">
      <c r="A376" s="153"/>
    </row>
    <row r="377" ht="15.75" customHeight="1">
      <c r="A377" s="153"/>
    </row>
    <row r="378" ht="15.75" customHeight="1">
      <c r="A378" s="153"/>
    </row>
    <row r="379" ht="15.75" customHeight="1">
      <c r="A379" s="153"/>
    </row>
    <row r="380" ht="15.75" customHeight="1">
      <c r="A380" s="153"/>
    </row>
    <row r="381" ht="15.75" customHeight="1">
      <c r="A381" s="153"/>
    </row>
    <row r="382" ht="15.75" customHeight="1">
      <c r="A382" s="153"/>
    </row>
    <row r="383" ht="15.75" customHeight="1">
      <c r="A383" s="153"/>
    </row>
    <row r="384" ht="15.75" customHeight="1">
      <c r="A384" s="153"/>
    </row>
    <row r="385" ht="15.75" customHeight="1">
      <c r="A385" s="153"/>
    </row>
    <row r="386" ht="15.75" customHeight="1">
      <c r="A386" s="153"/>
    </row>
    <row r="387" ht="15.75" customHeight="1">
      <c r="A387" s="153"/>
    </row>
    <row r="388" ht="15.75" customHeight="1">
      <c r="A388" s="153"/>
    </row>
    <row r="389" ht="15.75" customHeight="1">
      <c r="A389" s="153"/>
    </row>
    <row r="390" ht="15.75" customHeight="1">
      <c r="A390" s="153"/>
    </row>
    <row r="391" ht="15.75" customHeight="1">
      <c r="A391" s="153"/>
    </row>
    <row r="392" ht="15.75" customHeight="1">
      <c r="A392" s="153"/>
    </row>
    <row r="393" ht="15.75" customHeight="1">
      <c r="A393" s="153"/>
    </row>
    <row r="394" ht="15.75" customHeight="1">
      <c r="A394" s="153"/>
    </row>
    <row r="395" ht="15.75" customHeight="1">
      <c r="A395" s="153"/>
    </row>
    <row r="396" ht="15.75" customHeight="1">
      <c r="A396" s="153"/>
    </row>
    <row r="397" ht="15.75" customHeight="1">
      <c r="A397" s="153"/>
    </row>
    <row r="398" ht="15.75" customHeight="1">
      <c r="A398" s="153"/>
    </row>
    <row r="399" ht="15.75" customHeight="1">
      <c r="A399" s="153"/>
    </row>
    <row r="400" ht="15.75" customHeight="1">
      <c r="A400" s="153"/>
    </row>
    <row r="401" ht="15.75" customHeight="1">
      <c r="A401" s="153"/>
    </row>
    <row r="402" ht="15.75" customHeight="1">
      <c r="A402" s="153"/>
    </row>
    <row r="403" ht="15.75" customHeight="1">
      <c r="A403" s="153"/>
    </row>
    <row r="404" ht="15.75" customHeight="1">
      <c r="A404" s="153"/>
    </row>
    <row r="405" ht="15.75" customHeight="1">
      <c r="A405" s="153"/>
    </row>
    <row r="406" ht="15.75" customHeight="1">
      <c r="A406" s="153"/>
    </row>
    <row r="407" ht="15.75" customHeight="1">
      <c r="A407" s="153"/>
    </row>
    <row r="408" ht="15.75" customHeight="1">
      <c r="A408" s="153"/>
    </row>
    <row r="409" ht="15.75" customHeight="1">
      <c r="A409" s="153"/>
    </row>
    <row r="410" ht="15.75" customHeight="1">
      <c r="A410" s="153"/>
    </row>
    <row r="411" ht="15.75" customHeight="1">
      <c r="A411" s="153"/>
    </row>
    <row r="412" ht="15.75" customHeight="1">
      <c r="A412" s="153"/>
    </row>
    <row r="413" ht="15.75" customHeight="1">
      <c r="A413" s="153"/>
    </row>
    <row r="414" ht="15.75" customHeight="1">
      <c r="A414" s="153"/>
    </row>
    <row r="415" ht="15.75" customHeight="1">
      <c r="A415" s="153"/>
    </row>
    <row r="416" ht="15.75" customHeight="1">
      <c r="A416" s="153"/>
    </row>
    <row r="417" ht="15.75" customHeight="1">
      <c r="A417" s="153"/>
    </row>
    <row r="418" ht="15.75" customHeight="1">
      <c r="A418" s="153"/>
    </row>
    <row r="419" ht="15.75" customHeight="1">
      <c r="A419" s="153"/>
    </row>
    <row r="420" ht="15.75" customHeight="1">
      <c r="A420" s="153"/>
    </row>
    <row r="421" ht="15.75" customHeight="1">
      <c r="A421" s="153"/>
    </row>
    <row r="422" ht="15.75" customHeight="1">
      <c r="A422" s="153"/>
    </row>
    <row r="423" ht="15.75" customHeight="1">
      <c r="A423" s="153"/>
    </row>
    <row r="424" ht="15.75" customHeight="1">
      <c r="A424" s="153"/>
    </row>
    <row r="425" ht="15.75" customHeight="1">
      <c r="A425" s="153"/>
    </row>
    <row r="426" ht="15.75" customHeight="1">
      <c r="A426" s="153"/>
    </row>
    <row r="427" ht="15.75" customHeight="1">
      <c r="A427" s="153"/>
    </row>
    <row r="428" ht="15.75" customHeight="1">
      <c r="A428" s="153"/>
    </row>
    <row r="429" ht="15.75" customHeight="1">
      <c r="A429" s="153"/>
    </row>
    <row r="430" ht="15.75" customHeight="1">
      <c r="A430" s="153"/>
    </row>
    <row r="431" ht="15.75" customHeight="1">
      <c r="A431" s="153"/>
    </row>
    <row r="432" ht="15.75" customHeight="1">
      <c r="A432" s="153"/>
    </row>
    <row r="433" ht="15.75" customHeight="1">
      <c r="A433" s="153"/>
    </row>
    <row r="434" ht="15.75" customHeight="1">
      <c r="A434" s="153"/>
    </row>
    <row r="435" ht="15.75" customHeight="1">
      <c r="A435" s="153"/>
    </row>
    <row r="436" ht="15.75" customHeight="1">
      <c r="A436" s="153"/>
    </row>
    <row r="437" ht="15.75" customHeight="1">
      <c r="A437" s="153"/>
    </row>
    <row r="438" ht="15.75" customHeight="1">
      <c r="A438" s="153"/>
    </row>
    <row r="439" ht="15.75" customHeight="1">
      <c r="A439" s="153"/>
    </row>
    <row r="440" ht="15.75" customHeight="1">
      <c r="A440" s="153"/>
    </row>
    <row r="441" ht="15.75" customHeight="1">
      <c r="A441" s="153"/>
    </row>
    <row r="442" ht="15.75" customHeight="1">
      <c r="A442" s="153"/>
    </row>
    <row r="443" ht="15.75" customHeight="1">
      <c r="A443" s="153"/>
    </row>
    <row r="444" ht="15.75" customHeight="1">
      <c r="A444" s="153"/>
    </row>
    <row r="445" ht="15.75" customHeight="1">
      <c r="A445" s="153"/>
    </row>
    <row r="446" ht="15.75" customHeight="1">
      <c r="A446" s="153"/>
    </row>
    <row r="447" ht="15.75" customHeight="1">
      <c r="A447" s="153"/>
    </row>
    <row r="448" ht="15.75" customHeight="1">
      <c r="A448" s="153"/>
    </row>
    <row r="449" ht="15.75" customHeight="1">
      <c r="A449" s="153"/>
    </row>
    <row r="450" ht="15.75" customHeight="1">
      <c r="A450" s="153"/>
    </row>
    <row r="451" ht="15.75" customHeight="1">
      <c r="A451" s="153"/>
    </row>
    <row r="452" ht="15.75" customHeight="1">
      <c r="A452" s="153"/>
    </row>
    <row r="453" ht="15.75" customHeight="1">
      <c r="A453" s="153"/>
    </row>
    <row r="454" ht="15.75" customHeight="1">
      <c r="A454" s="153"/>
    </row>
    <row r="455" ht="15.75" customHeight="1">
      <c r="A455" s="153"/>
    </row>
    <row r="456" ht="15.75" customHeight="1">
      <c r="A456" s="153"/>
    </row>
    <row r="457" ht="15.75" customHeight="1">
      <c r="A457" s="153"/>
    </row>
    <row r="458" ht="15.75" customHeight="1">
      <c r="A458" s="153"/>
    </row>
    <row r="459" ht="15.75" customHeight="1">
      <c r="A459" s="153"/>
    </row>
    <row r="460" ht="15.75" customHeight="1">
      <c r="A460" s="153"/>
    </row>
    <row r="461" ht="15.75" customHeight="1">
      <c r="A461" s="153"/>
    </row>
    <row r="462" ht="15.75" customHeight="1">
      <c r="A462" s="153"/>
    </row>
    <row r="463" ht="15.75" customHeight="1">
      <c r="A463" s="153"/>
    </row>
    <row r="464" ht="15.75" customHeight="1">
      <c r="A464" s="153"/>
    </row>
    <row r="465" ht="15.75" customHeight="1">
      <c r="A465" s="153"/>
    </row>
    <row r="466" ht="15.75" customHeight="1">
      <c r="A466" s="153"/>
    </row>
    <row r="467" ht="15.75" customHeight="1">
      <c r="A467" s="153"/>
    </row>
    <row r="468" ht="15.75" customHeight="1">
      <c r="A468" s="153"/>
    </row>
    <row r="469" ht="15.75" customHeight="1">
      <c r="A469" s="153"/>
    </row>
    <row r="470" ht="15.75" customHeight="1">
      <c r="A470" s="153"/>
    </row>
    <row r="471" ht="15.75" customHeight="1">
      <c r="A471" s="153"/>
    </row>
    <row r="472" ht="15.75" customHeight="1">
      <c r="A472" s="153"/>
    </row>
    <row r="473" ht="15.75" customHeight="1">
      <c r="A473" s="153"/>
    </row>
    <row r="474" ht="15.75" customHeight="1">
      <c r="A474" s="153"/>
    </row>
    <row r="475" ht="15.75" customHeight="1">
      <c r="A475" s="153"/>
    </row>
    <row r="476" ht="15.75" customHeight="1">
      <c r="A476" s="153"/>
    </row>
    <row r="477" ht="15.75" customHeight="1">
      <c r="A477" s="153"/>
    </row>
    <row r="478" ht="15.75" customHeight="1">
      <c r="A478" s="153"/>
    </row>
    <row r="479" ht="15.75" customHeight="1">
      <c r="A479" s="153"/>
    </row>
    <row r="480" ht="15.75" customHeight="1">
      <c r="A480" s="153"/>
    </row>
    <row r="481" ht="15.75" customHeight="1">
      <c r="A481" s="153"/>
    </row>
    <row r="482" ht="15.75" customHeight="1">
      <c r="A482" s="153"/>
    </row>
    <row r="483" ht="15.75" customHeight="1">
      <c r="A483" s="153"/>
    </row>
    <row r="484" ht="15.75" customHeight="1">
      <c r="A484" s="153"/>
    </row>
    <row r="485" ht="15.75" customHeight="1">
      <c r="A485" s="153"/>
    </row>
    <row r="486" ht="15.75" customHeight="1">
      <c r="A486" s="153"/>
    </row>
    <row r="487" ht="15.75" customHeight="1">
      <c r="A487" s="153"/>
    </row>
    <row r="488" ht="15.75" customHeight="1">
      <c r="A488" s="153"/>
    </row>
    <row r="489" ht="15.75" customHeight="1">
      <c r="A489" s="153"/>
    </row>
    <row r="490" ht="15.75" customHeight="1">
      <c r="A490" s="153"/>
    </row>
    <row r="491" ht="15.75" customHeight="1">
      <c r="A491" s="153"/>
    </row>
    <row r="492" ht="15.75" customHeight="1">
      <c r="A492" s="153"/>
    </row>
    <row r="493" ht="15.75" customHeight="1">
      <c r="A493" s="153"/>
    </row>
    <row r="494" ht="15.75" customHeight="1">
      <c r="A494" s="153"/>
    </row>
    <row r="495" ht="15.75" customHeight="1">
      <c r="A495" s="153"/>
    </row>
    <row r="496" ht="15.75" customHeight="1">
      <c r="A496" s="153"/>
    </row>
    <row r="497" ht="15.75" customHeight="1">
      <c r="A497" s="153"/>
    </row>
    <row r="498" ht="15.75" customHeight="1">
      <c r="A498" s="153"/>
    </row>
    <row r="499" ht="15.75" customHeight="1">
      <c r="A499" s="153"/>
    </row>
    <row r="500" ht="15.75" customHeight="1">
      <c r="A500" s="153"/>
    </row>
    <row r="501" ht="15.75" customHeight="1">
      <c r="A501" s="153"/>
    </row>
    <row r="502" ht="15.75" customHeight="1">
      <c r="A502" s="153"/>
    </row>
    <row r="503" ht="15.75" customHeight="1">
      <c r="A503" s="153"/>
    </row>
    <row r="504" ht="15.75" customHeight="1">
      <c r="A504" s="153"/>
    </row>
    <row r="505" ht="15.75" customHeight="1">
      <c r="A505" s="153"/>
    </row>
    <row r="506" ht="15.75" customHeight="1">
      <c r="A506" s="153"/>
    </row>
    <row r="507" ht="15.75" customHeight="1">
      <c r="A507" s="153"/>
    </row>
    <row r="508" ht="15.75" customHeight="1">
      <c r="A508" s="153"/>
    </row>
    <row r="509" ht="15.75" customHeight="1">
      <c r="A509" s="153"/>
    </row>
    <row r="510" ht="15.75" customHeight="1">
      <c r="A510" s="153"/>
    </row>
    <row r="511" ht="15.75" customHeight="1">
      <c r="A511" s="153"/>
    </row>
    <row r="512" ht="15.75" customHeight="1">
      <c r="A512" s="153"/>
    </row>
    <row r="513" ht="15.75" customHeight="1">
      <c r="A513" s="153"/>
    </row>
    <row r="514" ht="15.75" customHeight="1">
      <c r="A514" s="153"/>
    </row>
    <row r="515" ht="15.75" customHeight="1">
      <c r="A515" s="153"/>
    </row>
    <row r="516" ht="15.75" customHeight="1">
      <c r="A516" s="153"/>
    </row>
    <row r="517" ht="15.75" customHeight="1">
      <c r="A517" s="153"/>
    </row>
    <row r="518" ht="15.75" customHeight="1">
      <c r="A518" s="153"/>
    </row>
    <row r="519" ht="15.75" customHeight="1">
      <c r="A519" s="153"/>
    </row>
    <row r="520" ht="15.75" customHeight="1">
      <c r="A520" s="153"/>
    </row>
    <row r="521" ht="15.75" customHeight="1">
      <c r="A521" s="153"/>
    </row>
    <row r="522" ht="15.75" customHeight="1">
      <c r="A522" s="153"/>
    </row>
    <row r="523" ht="15.75" customHeight="1">
      <c r="A523" s="153"/>
    </row>
    <row r="524" ht="15.75" customHeight="1">
      <c r="A524" s="153"/>
    </row>
    <row r="525" ht="15.75" customHeight="1">
      <c r="A525" s="153"/>
    </row>
    <row r="526" ht="15.75" customHeight="1">
      <c r="A526" s="153"/>
    </row>
    <row r="527" ht="15.75" customHeight="1">
      <c r="A527" s="153"/>
    </row>
    <row r="528" ht="15.75" customHeight="1">
      <c r="A528" s="153"/>
    </row>
    <row r="529" ht="15.75" customHeight="1">
      <c r="A529" s="153"/>
    </row>
    <row r="530" ht="15.75" customHeight="1">
      <c r="A530" s="153"/>
    </row>
    <row r="531" ht="15.75" customHeight="1">
      <c r="A531" s="153"/>
    </row>
    <row r="532" ht="15.75" customHeight="1">
      <c r="A532" s="153"/>
    </row>
    <row r="533" ht="15.75" customHeight="1">
      <c r="A533" s="153"/>
    </row>
    <row r="534" ht="15.75" customHeight="1">
      <c r="A534" s="153"/>
    </row>
    <row r="535" ht="15.75" customHeight="1">
      <c r="A535" s="153"/>
    </row>
    <row r="536" ht="15.75" customHeight="1">
      <c r="A536" s="153"/>
    </row>
    <row r="537" ht="15.75" customHeight="1">
      <c r="A537" s="153"/>
    </row>
    <row r="538" ht="15.75" customHeight="1">
      <c r="A538" s="153"/>
    </row>
    <row r="539" ht="15.75" customHeight="1">
      <c r="A539" s="153"/>
    </row>
    <row r="540" ht="15.75" customHeight="1">
      <c r="A540" s="153"/>
    </row>
    <row r="541" ht="15.75" customHeight="1">
      <c r="A541" s="153"/>
    </row>
    <row r="542" ht="15.75" customHeight="1">
      <c r="A542" s="153"/>
    </row>
    <row r="543" ht="15.75" customHeight="1">
      <c r="A543" s="153"/>
    </row>
    <row r="544" ht="15.75" customHeight="1">
      <c r="A544" s="153"/>
    </row>
    <row r="545" ht="15.75" customHeight="1">
      <c r="A545" s="153"/>
    </row>
    <row r="546" ht="15.75" customHeight="1">
      <c r="A546" s="153"/>
    </row>
    <row r="547" ht="15.75" customHeight="1">
      <c r="A547" s="153"/>
    </row>
    <row r="548" ht="15.75" customHeight="1">
      <c r="A548" s="153"/>
    </row>
    <row r="549" ht="15.75" customHeight="1">
      <c r="A549" s="153"/>
    </row>
    <row r="550" ht="15.75" customHeight="1">
      <c r="A550" s="153"/>
    </row>
    <row r="551" ht="15.75" customHeight="1">
      <c r="A551" s="153"/>
    </row>
    <row r="552" ht="15.75" customHeight="1">
      <c r="A552" s="153"/>
    </row>
    <row r="553" ht="15.75" customHeight="1">
      <c r="A553" s="153"/>
    </row>
    <row r="554" ht="15.75" customHeight="1">
      <c r="A554" s="153"/>
    </row>
    <row r="555" ht="15.75" customHeight="1">
      <c r="A555" s="153"/>
    </row>
    <row r="556" ht="15.75" customHeight="1">
      <c r="A556" s="153"/>
    </row>
    <row r="557" ht="15.75" customHeight="1">
      <c r="A557" s="153"/>
    </row>
    <row r="558" ht="15.75" customHeight="1">
      <c r="A558" s="153"/>
    </row>
    <row r="559" ht="15.75" customHeight="1">
      <c r="A559" s="153"/>
    </row>
    <row r="560" ht="15.75" customHeight="1">
      <c r="A560" s="153"/>
    </row>
    <row r="561" ht="15.75" customHeight="1">
      <c r="A561" s="153"/>
    </row>
    <row r="562" ht="15.75" customHeight="1">
      <c r="A562" s="153"/>
    </row>
    <row r="563" ht="15.75" customHeight="1">
      <c r="A563" s="153"/>
    </row>
    <row r="564" ht="15.75" customHeight="1">
      <c r="A564" s="153"/>
    </row>
    <row r="565" ht="15.75" customHeight="1">
      <c r="A565" s="153"/>
    </row>
    <row r="566" ht="15.75" customHeight="1">
      <c r="A566" s="153"/>
    </row>
    <row r="567" ht="15.75" customHeight="1">
      <c r="A567" s="153"/>
    </row>
    <row r="568" ht="15.75" customHeight="1">
      <c r="A568" s="153"/>
    </row>
    <row r="569" ht="15.75" customHeight="1">
      <c r="A569" s="153"/>
    </row>
    <row r="570" ht="15.75" customHeight="1">
      <c r="A570" s="153"/>
    </row>
    <row r="571" ht="15.75" customHeight="1">
      <c r="A571" s="153"/>
    </row>
    <row r="572" ht="15.75" customHeight="1">
      <c r="A572" s="153"/>
    </row>
    <row r="573" ht="15.75" customHeight="1">
      <c r="A573" s="153"/>
    </row>
    <row r="574" ht="15.75" customHeight="1">
      <c r="A574" s="153"/>
    </row>
    <row r="575" ht="15.75" customHeight="1">
      <c r="A575" s="153"/>
    </row>
    <row r="576" ht="15.75" customHeight="1">
      <c r="A576" s="153"/>
    </row>
    <row r="577" ht="15.75" customHeight="1">
      <c r="A577" s="153"/>
    </row>
    <row r="578" ht="15.75" customHeight="1">
      <c r="A578" s="153"/>
    </row>
    <row r="579" ht="15.75" customHeight="1">
      <c r="A579" s="153"/>
    </row>
    <row r="580" ht="15.75" customHeight="1">
      <c r="A580" s="153"/>
    </row>
    <row r="581" ht="15.75" customHeight="1">
      <c r="A581" s="153"/>
    </row>
    <row r="582" ht="15.75" customHeight="1">
      <c r="A582" s="153"/>
    </row>
    <row r="583" ht="15.75" customHeight="1">
      <c r="A583" s="153"/>
    </row>
    <row r="584" ht="15.75" customHeight="1">
      <c r="A584" s="153"/>
    </row>
    <row r="585" ht="15.75" customHeight="1">
      <c r="A585" s="153"/>
    </row>
    <row r="586" ht="15.75" customHeight="1">
      <c r="A586" s="153"/>
    </row>
    <row r="587" ht="15.75" customHeight="1">
      <c r="A587" s="153"/>
    </row>
    <row r="588" ht="15.75" customHeight="1">
      <c r="A588" s="153"/>
    </row>
    <row r="589" ht="15.75" customHeight="1">
      <c r="A589" s="153"/>
    </row>
    <row r="590" ht="15.75" customHeight="1">
      <c r="A590" s="153"/>
    </row>
    <row r="591" ht="15.75" customHeight="1">
      <c r="A591" s="153"/>
    </row>
    <row r="592" ht="15.75" customHeight="1">
      <c r="A592" s="153"/>
    </row>
    <row r="593" ht="15.75" customHeight="1">
      <c r="A593" s="153"/>
    </row>
    <row r="594" ht="15.75" customHeight="1">
      <c r="A594" s="153"/>
    </row>
    <row r="595" ht="15.75" customHeight="1">
      <c r="A595" s="153"/>
    </row>
    <row r="596" ht="15.75" customHeight="1">
      <c r="A596" s="153"/>
    </row>
    <row r="597" ht="15.75" customHeight="1">
      <c r="A597" s="153"/>
    </row>
    <row r="598" ht="15.75" customHeight="1">
      <c r="A598" s="153"/>
    </row>
    <row r="599" ht="15.75" customHeight="1">
      <c r="A599" s="153"/>
    </row>
    <row r="600" ht="15.75" customHeight="1">
      <c r="A600" s="153"/>
    </row>
    <row r="601" ht="15.75" customHeight="1">
      <c r="A601" s="153"/>
    </row>
    <row r="602" ht="15.75" customHeight="1">
      <c r="A602" s="153"/>
    </row>
    <row r="603" ht="15.75" customHeight="1">
      <c r="A603" s="153"/>
    </row>
    <row r="604" ht="15.75" customHeight="1">
      <c r="A604" s="153"/>
    </row>
    <row r="605" ht="15.75" customHeight="1">
      <c r="A605" s="153"/>
    </row>
    <row r="606" ht="15.75" customHeight="1">
      <c r="A606" s="153"/>
    </row>
    <row r="607" ht="15.75" customHeight="1">
      <c r="A607" s="153"/>
    </row>
    <row r="608" ht="15.75" customHeight="1">
      <c r="A608" s="153"/>
    </row>
    <row r="609" ht="15.75" customHeight="1">
      <c r="A609" s="153"/>
    </row>
    <row r="610" ht="15.75" customHeight="1">
      <c r="A610" s="153"/>
    </row>
    <row r="611" ht="15.75" customHeight="1">
      <c r="A611" s="153"/>
    </row>
    <row r="612" ht="15.75" customHeight="1">
      <c r="A612" s="153"/>
    </row>
    <row r="613" ht="15.75" customHeight="1">
      <c r="A613" s="153"/>
    </row>
    <row r="614" ht="15.75" customHeight="1">
      <c r="A614" s="153"/>
    </row>
    <row r="615" ht="15.75" customHeight="1">
      <c r="A615" s="153"/>
    </row>
    <row r="616" ht="15.75" customHeight="1">
      <c r="A616" s="153"/>
    </row>
    <row r="617" ht="15.75" customHeight="1">
      <c r="A617" s="153"/>
    </row>
    <row r="618" ht="15.75" customHeight="1">
      <c r="A618" s="153"/>
    </row>
    <row r="619" ht="15.75" customHeight="1">
      <c r="A619" s="153"/>
    </row>
    <row r="620" ht="15.75" customHeight="1">
      <c r="A620" s="153"/>
    </row>
    <row r="621" ht="15.75" customHeight="1">
      <c r="A621" s="153"/>
    </row>
    <row r="622" ht="15.75" customHeight="1">
      <c r="A622" s="153"/>
    </row>
    <row r="623" ht="15.75" customHeight="1">
      <c r="A623" s="153"/>
    </row>
    <row r="624" ht="15.75" customHeight="1">
      <c r="A624" s="153"/>
    </row>
    <row r="625" ht="15.75" customHeight="1">
      <c r="A625" s="153"/>
    </row>
    <row r="626" ht="15.75" customHeight="1">
      <c r="A626" s="153"/>
    </row>
    <row r="627" ht="15.75" customHeight="1">
      <c r="A627" s="153"/>
    </row>
    <row r="628" ht="15.75" customHeight="1">
      <c r="A628" s="153"/>
    </row>
    <row r="629" ht="15.75" customHeight="1">
      <c r="A629" s="153"/>
    </row>
    <row r="630" ht="15.75" customHeight="1">
      <c r="A630" s="153"/>
    </row>
    <row r="631" ht="15.75" customHeight="1">
      <c r="A631" s="153"/>
    </row>
    <row r="632" ht="15.75" customHeight="1">
      <c r="A632" s="153"/>
    </row>
    <row r="633" ht="15.75" customHeight="1">
      <c r="A633" s="153"/>
    </row>
    <row r="634" ht="15.75" customHeight="1">
      <c r="A634" s="153"/>
    </row>
    <row r="635" ht="15.75" customHeight="1">
      <c r="A635" s="153"/>
    </row>
    <row r="636" ht="15.75" customHeight="1">
      <c r="A636" s="153"/>
    </row>
    <row r="637" ht="15.75" customHeight="1">
      <c r="A637" s="153"/>
    </row>
    <row r="638" ht="15.75" customHeight="1">
      <c r="A638" s="153"/>
    </row>
    <row r="639" ht="15.75" customHeight="1">
      <c r="A639" s="153"/>
    </row>
    <row r="640" ht="15.75" customHeight="1">
      <c r="A640" s="153"/>
    </row>
    <row r="641" ht="15.75" customHeight="1">
      <c r="A641" s="153"/>
    </row>
    <row r="642" ht="15.75" customHeight="1">
      <c r="A642" s="153"/>
    </row>
    <row r="643" ht="15.75" customHeight="1">
      <c r="A643" s="153"/>
    </row>
    <row r="644" ht="15.75" customHeight="1">
      <c r="A644" s="153"/>
    </row>
    <row r="645" ht="15.75" customHeight="1">
      <c r="A645" s="153"/>
    </row>
    <row r="646" ht="15.75" customHeight="1">
      <c r="A646" s="153"/>
    </row>
    <row r="647" ht="15.75" customHeight="1">
      <c r="A647" s="153"/>
    </row>
    <row r="648" ht="15.75" customHeight="1">
      <c r="A648" s="153"/>
    </row>
    <row r="649" ht="15.75" customHeight="1">
      <c r="A649" s="153"/>
    </row>
    <row r="650" ht="15.75" customHeight="1">
      <c r="A650" s="153"/>
    </row>
    <row r="651" ht="15.75" customHeight="1">
      <c r="A651" s="153"/>
    </row>
    <row r="652" ht="15.75" customHeight="1">
      <c r="A652" s="153"/>
    </row>
    <row r="653" ht="15.75" customHeight="1">
      <c r="A653" s="153"/>
    </row>
    <row r="654" ht="15.75" customHeight="1">
      <c r="A654" s="153"/>
    </row>
    <row r="655" ht="15.75" customHeight="1">
      <c r="A655" s="153"/>
    </row>
    <row r="656" ht="15.75" customHeight="1">
      <c r="A656" s="153"/>
    </row>
    <row r="657" ht="15.75" customHeight="1">
      <c r="A657" s="153"/>
    </row>
    <row r="658" ht="15.75" customHeight="1">
      <c r="A658" s="153"/>
    </row>
    <row r="659" ht="15.75" customHeight="1">
      <c r="A659" s="153"/>
    </row>
    <row r="660" ht="15.75" customHeight="1">
      <c r="A660" s="153"/>
    </row>
    <row r="661" ht="15.75" customHeight="1">
      <c r="A661" s="153"/>
    </row>
    <row r="662" ht="15.75" customHeight="1">
      <c r="A662" s="153"/>
    </row>
    <row r="663" ht="15.75" customHeight="1">
      <c r="A663" s="153"/>
    </row>
    <row r="664" ht="15.75" customHeight="1">
      <c r="A664" s="153"/>
    </row>
    <row r="665" ht="15.75" customHeight="1">
      <c r="A665" s="153"/>
    </row>
    <row r="666" ht="15.75" customHeight="1">
      <c r="A666" s="153"/>
    </row>
    <row r="667" ht="15.75" customHeight="1">
      <c r="A667" s="153"/>
    </row>
    <row r="668" ht="15.75" customHeight="1">
      <c r="A668" s="153"/>
    </row>
    <row r="669" ht="15.75" customHeight="1">
      <c r="A669" s="153"/>
    </row>
    <row r="670" ht="15.75" customHeight="1">
      <c r="A670" s="153"/>
    </row>
    <row r="671" ht="15.75" customHeight="1">
      <c r="A671" s="153"/>
    </row>
    <row r="672" ht="15.75" customHeight="1">
      <c r="A672" s="153"/>
    </row>
    <row r="673" ht="15.75" customHeight="1">
      <c r="A673" s="153"/>
    </row>
    <row r="674" ht="15.75" customHeight="1">
      <c r="A674" s="153"/>
    </row>
    <row r="675" ht="15.75" customHeight="1">
      <c r="A675" s="153"/>
    </row>
    <row r="676" ht="15.75" customHeight="1">
      <c r="A676" s="153"/>
    </row>
    <row r="677" ht="15.75" customHeight="1">
      <c r="A677" s="153"/>
    </row>
    <row r="678" ht="15.75" customHeight="1">
      <c r="A678" s="153"/>
    </row>
    <row r="679" ht="15.75" customHeight="1">
      <c r="A679" s="153"/>
    </row>
    <row r="680" ht="15.75" customHeight="1">
      <c r="A680" s="153"/>
    </row>
    <row r="681" ht="15.75" customHeight="1">
      <c r="A681" s="153"/>
    </row>
    <row r="682" ht="15.75" customHeight="1">
      <c r="A682" s="153"/>
    </row>
    <row r="683" ht="15.75" customHeight="1">
      <c r="A683" s="153"/>
    </row>
    <row r="684" ht="15.75" customHeight="1">
      <c r="A684" s="153"/>
    </row>
    <row r="685" ht="15.75" customHeight="1">
      <c r="A685" s="153"/>
    </row>
    <row r="686" ht="15.75" customHeight="1">
      <c r="A686" s="153"/>
    </row>
    <row r="687" ht="15.75" customHeight="1">
      <c r="A687" s="153"/>
    </row>
    <row r="688" ht="15.75" customHeight="1">
      <c r="A688" s="153"/>
    </row>
    <row r="689" ht="15.75" customHeight="1">
      <c r="A689" s="153"/>
    </row>
    <row r="690" ht="15.75" customHeight="1">
      <c r="A690" s="153"/>
    </row>
    <row r="691" ht="15.75" customHeight="1">
      <c r="A691" s="153"/>
    </row>
    <row r="692" ht="15.75" customHeight="1">
      <c r="A692" s="153"/>
    </row>
    <row r="693" ht="15.75" customHeight="1">
      <c r="A693" s="153"/>
    </row>
    <row r="694" ht="15.75" customHeight="1">
      <c r="A694" s="153"/>
    </row>
    <row r="695" ht="15.75" customHeight="1">
      <c r="A695" s="153"/>
    </row>
    <row r="696" ht="15.75" customHeight="1">
      <c r="A696" s="153"/>
    </row>
    <row r="697" ht="15.75" customHeight="1">
      <c r="A697" s="153"/>
    </row>
    <row r="698" ht="15.75" customHeight="1">
      <c r="A698" s="153"/>
    </row>
    <row r="699" ht="15.75" customHeight="1">
      <c r="A699" s="153"/>
    </row>
    <row r="700" ht="15.75" customHeight="1">
      <c r="A700" s="153"/>
    </row>
    <row r="701" ht="15.75" customHeight="1">
      <c r="A701" s="153"/>
    </row>
    <row r="702" ht="15.75" customHeight="1">
      <c r="A702" s="153"/>
    </row>
    <row r="703" ht="15.75" customHeight="1">
      <c r="A703" s="153"/>
    </row>
    <row r="704" ht="15.75" customHeight="1">
      <c r="A704" s="153"/>
    </row>
    <row r="705" ht="15.75" customHeight="1">
      <c r="A705" s="153"/>
    </row>
    <row r="706" ht="15.75" customHeight="1">
      <c r="A706" s="153"/>
    </row>
    <row r="707" ht="15.75" customHeight="1">
      <c r="A707" s="153"/>
    </row>
    <row r="708" ht="15.75" customHeight="1">
      <c r="A708" s="153"/>
    </row>
    <row r="709" ht="15.75" customHeight="1">
      <c r="A709" s="153"/>
    </row>
    <row r="710" ht="15.75" customHeight="1">
      <c r="A710" s="153"/>
    </row>
    <row r="711" ht="15.75" customHeight="1">
      <c r="A711" s="153"/>
    </row>
    <row r="712" ht="15.75" customHeight="1">
      <c r="A712" s="153"/>
    </row>
    <row r="713" ht="15.75" customHeight="1">
      <c r="A713" s="153"/>
    </row>
    <row r="714" ht="15.75" customHeight="1">
      <c r="A714" s="153"/>
    </row>
    <row r="715" ht="15.75" customHeight="1">
      <c r="A715" s="153"/>
    </row>
    <row r="716" ht="15.75" customHeight="1">
      <c r="A716" s="153"/>
    </row>
    <row r="717" ht="15.75" customHeight="1">
      <c r="A717" s="153"/>
    </row>
    <row r="718" ht="15.75" customHeight="1">
      <c r="A718" s="153"/>
    </row>
    <row r="719" ht="15.75" customHeight="1">
      <c r="A719" s="153"/>
    </row>
    <row r="720" ht="15.75" customHeight="1">
      <c r="A720" s="153"/>
    </row>
    <row r="721" ht="15.75" customHeight="1">
      <c r="A721" s="153"/>
    </row>
    <row r="722" ht="15.75" customHeight="1">
      <c r="A722" s="153"/>
    </row>
    <row r="723" ht="15.75" customHeight="1">
      <c r="A723" s="153"/>
    </row>
    <row r="724" ht="15.75" customHeight="1">
      <c r="A724" s="153"/>
    </row>
    <row r="725" ht="15.75" customHeight="1">
      <c r="A725" s="153"/>
    </row>
    <row r="726" ht="15.75" customHeight="1">
      <c r="A726" s="153"/>
    </row>
    <row r="727" ht="15.75" customHeight="1">
      <c r="A727" s="153"/>
    </row>
    <row r="728" ht="15.75" customHeight="1">
      <c r="A728" s="153"/>
    </row>
    <row r="729" ht="15.75" customHeight="1">
      <c r="A729" s="153"/>
    </row>
    <row r="730" ht="15.75" customHeight="1">
      <c r="A730" s="153"/>
    </row>
    <row r="731" ht="15.75" customHeight="1">
      <c r="A731" s="153"/>
    </row>
    <row r="732" ht="15.75" customHeight="1">
      <c r="A732" s="153"/>
    </row>
    <row r="733" ht="15.75" customHeight="1">
      <c r="A733" s="153"/>
    </row>
    <row r="734" ht="15.75" customHeight="1">
      <c r="A734" s="153"/>
    </row>
    <row r="735" ht="15.75" customHeight="1">
      <c r="A735" s="153"/>
    </row>
    <row r="736" ht="15.75" customHeight="1">
      <c r="A736" s="153"/>
    </row>
    <row r="737" ht="15.75" customHeight="1">
      <c r="A737" s="153"/>
    </row>
    <row r="738" ht="15.75" customHeight="1">
      <c r="A738" s="153"/>
    </row>
    <row r="739" ht="15.75" customHeight="1">
      <c r="A739" s="153"/>
    </row>
    <row r="740" ht="15.75" customHeight="1">
      <c r="A740" s="153"/>
    </row>
    <row r="741" ht="15.75" customHeight="1">
      <c r="A741" s="153"/>
    </row>
    <row r="742" ht="15.75" customHeight="1">
      <c r="A742" s="153"/>
    </row>
    <row r="743" ht="15.75" customHeight="1">
      <c r="A743" s="153"/>
    </row>
    <row r="744" ht="15.75" customHeight="1">
      <c r="A744" s="153"/>
    </row>
    <row r="745" ht="15.75" customHeight="1">
      <c r="A745" s="153"/>
    </row>
    <row r="746" ht="15.75" customHeight="1">
      <c r="A746" s="153"/>
    </row>
    <row r="747" ht="15.75" customHeight="1">
      <c r="A747" s="153"/>
    </row>
    <row r="748" ht="15.75" customHeight="1">
      <c r="A748" s="153"/>
    </row>
    <row r="749" ht="15.75" customHeight="1">
      <c r="A749" s="153"/>
    </row>
    <row r="750" ht="15.75" customHeight="1">
      <c r="A750" s="153"/>
    </row>
    <row r="751" ht="15.75" customHeight="1">
      <c r="A751" s="153"/>
    </row>
    <row r="752" ht="15.75" customHeight="1">
      <c r="A752" s="153"/>
    </row>
    <row r="753" ht="15.75" customHeight="1">
      <c r="A753" s="153"/>
    </row>
    <row r="754" ht="15.75" customHeight="1">
      <c r="A754" s="153"/>
    </row>
    <row r="755" ht="15.75" customHeight="1">
      <c r="A755" s="153"/>
    </row>
    <row r="756" ht="15.75" customHeight="1">
      <c r="A756" s="153"/>
    </row>
    <row r="757" ht="15.75" customHeight="1">
      <c r="A757" s="153"/>
    </row>
    <row r="758" ht="15.75" customHeight="1">
      <c r="A758" s="153"/>
    </row>
    <row r="759" ht="15.75" customHeight="1">
      <c r="A759" s="153"/>
    </row>
    <row r="760" ht="15.75" customHeight="1">
      <c r="A760" s="153"/>
    </row>
    <row r="761" ht="15.75" customHeight="1">
      <c r="A761" s="153"/>
    </row>
    <row r="762" ht="15.75" customHeight="1">
      <c r="A762" s="153"/>
    </row>
    <row r="763" ht="15.75" customHeight="1">
      <c r="A763" s="153"/>
    </row>
    <row r="764" ht="15.75" customHeight="1">
      <c r="A764" s="153"/>
    </row>
    <row r="765" ht="15.75" customHeight="1">
      <c r="A765" s="153"/>
    </row>
    <row r="766" ht="15.75" customHeight="1">
      <c r="A766" s="153"/>
    </row>
    <row r="767" ht="15.75" customHeight="1">
      <c r="A767" s="153"/>
    </row>
    <row r="768" ht="15.75" customHeight="1">
      <c r="A768" s="153"/>
    </row>
    <row r="769" ht="15.75" customHeight="1">
      <c r="A769" s="153"/>
    </row>
    <row r="770" ht="15.75" customHeight="1">
      <c r="A770" s="153"/>
    </row>
    <row r="771" ht="15.75" customHeight="1">
      <c r="A771" s="153"/>
    </row>
    <row r="772" ht="15.75" customHeight="1">
      <c r="A772" s="153"/>
    </row>
    <row r="773" ht="15.75" customHeight="1">
      <c r="A773" s="153"/>
    </row>
    <row r="774" ht="15.75" customHeight="1">
      <c r="A774" s="153"/>
    </row>
    <row r="775" ht="15.75" customHeight="1">
      <c r="A775" s="153"/>
    </row>
    <row r="776" ht="15.75" customHeight="1">
      <c r="A776" s="153"/>
    </row>
    <row r="777" ht="15.75" customHeight="1">
      <c r="A777" s="153"/>
    </row>
    <row r="778" ht="15.75" customHeight="1">
      <c r="A778" s="153"/>
    </row>
    <row r="779" ht="15.75" customHeight="1">
      <c r="A779" s="153"/>
    </row>
    <row r="780" ht="15.75" customHeight="1">
      <c r="A780" s="153"/>
    </row>
    <row r="781" ht="15.75" customHeight="1">
      <c r="A781" s="153"/>
    </row>
    <row r="782" ht="15.75" customHeight="1">
      <c r="A782" s="153"/>
    </row>
    <row r="783" ht="15.75" customHeight="1">
      <c r="A783" s="153"/>
    </row>
    <row r="784" ht="15.75" customHeight="1">
      <c r="A784" s="153"/>
    </row>
    <row r="785" ht="15.75" customHeight="1">
      <c r="A785" s="153"/>
    </row>
    <row r="786" ht="15.75" customHeight="1">
      <c r="A786" s="153"/>
    </row>
    <row r="787" ht="15.75" customHeight="1">
      <c r="A787" s="153"/>
    </row>
    <row r="788" ht="15.75" customHeight="1">
      <c r="A788" s="153"/>
    </row>
    <row r="789" ht="15.75" customHeight="1">
      <c r="A789" s="153"/>
    </row>
    <row r="790" ht="15.75" customHeight="1">
      <c r="A790" s="153"/>
    </row>
    <row r="791" ht="15.75" customHeight="1">
      <c r="A791" s="153"/>
    </row>
    <row r="792" ht="15.75" customHeight="1">
      <c r="A792" s="153"/>
    </row>
    <row r="793" ht="15.75" customHeight="1">
      <c r="A793" s="153"/>
    </row>
    <row r="794" ht="15.75" customHeight="1">
      <c r="A794" s="153"/>
    </row>
    <row r="795" ht="15.75" customHeight="1">
      <c r="A795" s="153"/>
    </row>
    <row r="796" ht="15.75" customHeight="1">
      <c r="A796" s="153"/>
    </row>
    <row r="797" ht="15.75" customHeight="1">
      <c r="A797" s="153"/>
    </row>
    <row r="798" ht="15.75" customHeight="1">
      <c r="A798" s="153"/>
    </row>
    <row r="799" ht="15.75" customHeight="1">
      <c r="A799" s="153"/>
    </row>
    <row r="800" ht="15.75" customHeight="1">
      <c r="A800" s="153"/>
    </row>
    <row r="801" ht="15.75" customHeight="1">
      <c r="A801" s="153"/>
    </row>
    <row r="802" ht="15.75" customHeight="1">
      <c r="A802" s="153"/>
    </row>
    <row r="803" ht="15.75" customHeight="1">
      <c r="A803" s="153"/>
    </row>
    <row r="804" ht="15.75" customHeight="1">
      <c r="A804" s="153"/>
    </row>
    <row r="805" ht="15.75" customHeight="1">
      <c r="A805" s="153"/>
    </row>
    <row r="806" ht="15.75" customHeight="1">
      <c r="A806" s="153"/>
    </row>
    <row r="807" ht="15.75" customHeight="1">
      <c r="A807" s="153"/>
    </row>
    <row r="808" ht="15.75" customHeight="1">
      <c r="A808" s="153"/>
    </row>
    <row r="809" ht="15.75" customHeight="1">
      <c r="A809" s="153"/>
    </row>
    <row r="810" ht="15.75" customHeight="1">
      <c r="A810" s="153"/>
    </row>
    <row r="811" ht="15.75" customHeight="1">
      <c r="A811" s="153"/>
    </row>
    <row r="812" ht="15.75" customHeight="1">
      <c r="A812" s="153"/>
    </row>
    <row r="813" ht="15.75" customHeight="1">
      <c r="A813" s="153"/>
    </row>
    <row r="814" ht="15.75" customHeight="1">
      <c r="A814" s="153"/>
    </row>
    <row r="815" ht="15.75" customHeight="1">
      <c r="A815" s="153"/>
    </row>
    <row r="816" ht="15.75" customHeight="1">
      <c r="A816" s="153"/>
    </row>
    <row r="817" ht="15.75" customHeight="1">
      <c r="A817" s="153"/>
    </row>
    <row r="818" ht="15.75" customHeight="1">
      <c r="A818" s="153"/>
    </row>
    <row r="819" ht="15.75" customHeight="1">
      <c r="A819" s="153"/>
    </row>
    <row r="820" ht="15.75" customHeight="1">
      <c r="A820" s="153"/>
    </row>
    <row r="821" ht="15.75" customHeight="1">
      <c r="A821" s="153"/>
    </row>
    <row r="822" ht="15.75" customHeight="1">
      <c r="A822" s="153"/>
    </row>
    <row r="823" ht="15.75" customHeight="1">
      <c r="A823" s="153"/>
    </row>
    <row r="824" ht="15.75" customHeight="1">
      <c r="A824" s="153"/>
    </row>
    <row r="825" ht="15.75" customHeight="1">
      <c r="A825" s="153"/>
    </row>
    <row r="826" ht="15.75" customHeight="1">
      <c r="A826" s="153"/>
    </row>
    <row r="827" ht="15.75" customHeight="1">
      <c r="A827" s="153"/>
    </row>
    <row r="828" ht="15.75" customHeight="1">
      <c r="A828" s="153"/>
    </row>
    <row r="829" ht="15.75" customHeight="1">
      <c r="A829" s="153"/>
    </row>
    <row r="830" ht="15.75" customHeight="1">
      <c r="A830" s="153"/>
    </row>
    <row r="831" ht="15.75" customHeight="1">
      <c r="A831" s="153"/>
    </row>
    <row r="832" ht="15.75" customHeight="1">
      <c r="A832" s="153"/>
    </row>
    <row r="833" ht="15.75" customHeight="1">
      <c r="A833" s="153"/>
    </row>
    <row r="834" ht="15.75" customHeight="1">
      <c r="A834" s="153"/>
    </row>
    <row r="835" ht="15.75" customHeight="1">
      <c r="A835" s="153"/>
    </row>
    <row r="836" ht="15.75" customHeight="1">
      <c r="A836" s="153"/>
    </row>
    <row r="837" ht="15.75" customHeight="1">
      <c r="A837" s="153"/>
    </row>
    <row r="838" ht="15.75" customHeight="1">
      <c r="A838" s="153"/>
    </row>
    <row r="839" ht="15.75" customHeight="1">
      <c r="A839" s="153"/>
    </row>
    <row r="840" ht="15.75" customHeight="1">
      <c r="A840" s="153"/>
    </row>
    <row r="841" ht="15.75" customHeight="1">
      <c r="A841" s="153"/>
    </row>
    <row r="842" ht="15.75" customHeight="1">
      <c r="A842" s="153"/>
    </row>
    <row r="843" ht="15.75" customHeight="1">
      <c r="A843" s="153"/>
    </row>
    <row r="844" ht="15.75" customHeight="1">
      <c r="A844" s="153"/>
    </row>
    <row r="845" ht="15.75" customHeight="1">
      <c r="A845" s="153"/>
    </row>
    <row r="846" ht="15.75" customHeight="1">
      <c r="A846" s="153"/>
    </row>
    <row r="847" ht="15.75" customHeight="1">
      <c r="A847" s="153"/>
    </row>
    <row r="848" ht="15.75" customHeight="1">
      <c r="A848" s="153"/>
    </row>
    <row r="849" ht="15.75" customHeight="1">
      <c r="A849" s="153"/>
    </row>
    <row r="850" ht="15.75" customHeight="1">
      <c r="A850" s="153"/>
    </row>
    <row r="851" ht="15.75" customHeight="1">
      <c r="A851" s="153"/>
    </row>
    <row r="852" ht="15.75" customHeight="1">
      <c r="A852" s="153"/>
    </row>
    <row r="853" ht="15.75" customHeight="1">
      <c r="A853" s="153"/>
    </row>
    <row r="854" ht="15.75" customHeight="1">
      <c r="A854" s="153"/>
    </row>
    <row r="855" ht="15.75" customHeight="1">
      <c r="A855" s="153"/>
    </row>
    <row r="856" ht="15.75" customHeight="1">
      <c r="A856" s="153"/>
    </row>
    <row r="857" ht="15.75" customHeight="1">
      <c r="A857" s="153"/>
    </row>
    <row r="858" ht="15.75" customHeight="1">
      <c r="A858" s="153"/>
    </row>
    <row r="859" ht="15.75" customHeight="1">
      <c r="A859" s="153"/>
    </row>
    <row r="860" ht="15.75" customHeight="1">
      <c r="A860" s="153"/>
    </row>
    <row r="861" ht="15.75" customHeight="1">
      <c r="A861" s="153"/>
    </row>
    <row r="862" ht="15.75" customHeight="1">
      <c r="A862" s="153"/>
    </row>
    <row r="863" ht="15.75" customHeight="1">
      <c r="A863" s="153"/>
    </row>
    <row r="864" ht="15.75" customHeight="1">
      <c r="A864" s="153"/>
    </row>
    <row r="865" ht="15.75" customHeight="1">
      <c r="A865" s="153"/>
    </row>
    <row r="866" ht="15.75" customHeight="1">
      <c r="A866" s="153"/>
    </row>
    <row r="867" ht="15.75" customHeight="1">
      <c r="A867" s="153"/>
    </row>
    <row r="868" ht="15.75" customHeight="1">
      <c r="A868" s="153"/>
    </row>
    <row r="869" ht="15.75" customHeight="1">
      <c r="A869" s="153"/>
    </row>
    <row r="870" ht="15.75" customHeight="1">
      <c r="A870" s="153"/>
    </row>
    <row r="871" ht="15.75" customHeight="1">
      <c r="A871" s="153"/>
    </row>
    <row r="872" ht="15.75" customHeight="1">
      <c r="A872" s="153"/>
    </row>
    <row r="873" ht="15.75" customHeight="1">
      <c r="A873" s="153"/>
    </row>
    <row r="874" ht="15.75" customHeight="1">
      <c r="A874" s="153"/>
    </row>
    <row r="875" ht="15.75" customHeight="1">
      <c r="A875" s="153"/>
    </row>
    <row r="876" ht="15.75" customHeight="1">
      <c r="A876" s="153"/>
    </row>
    <row r="877" ht="15.75" customHeight="1">
      <c r="A877" s="153"/>
    </row>
    <row r="878" ht="15.75" customHeight="1">
      <c r="A878" s="153"/>
    </row>
    <row r="879" ht="15.75" customHeight="1">
      <c r="A879" s="153"/>
    </row>
    <row r="880" ht="15.75" customHeight="1">
      <c r="A880" s="153"/>
    </row>
    <row r="881" ht="15.75" customHeight="1">
      <c r="A881" s="153"/>
    </row>
    <row r="882" ht="15.75" customHeight="1">
      <c r="A882" s="153"/>
    </row>
    <row r="883" ht="15.75" customHeight="1">
      <c r="A883" s="153"/>
    </row>
    <row r="884" ht="15.75" customHeight="1">
      <c r="A884" s="153"/>
    </row>
    <row r="885" ht="15.75" customHeight="1">
      <c r="A885" s="153"/>
    </row>
    <row r="886" ht="15.75" customHeight="1">
      <c r="A886" s="153"/>
    </row>
    <row r="887" ht="15.75" customHeight="1">
      <c r="A887" s="153"/>
    </row>
    <row r="888" ht="15.75" customHeight="1">
      <c r="A888" s="153"/>
    </row>
    <row r="889" ht="15.75" customHeight="1">
      <c r="A889" s="153"/>
    </row>
    <row r="890" ht="15.75" customHeight="1">
      <c r="A890" s="153"/>
    </row>
    <row r="891" ht="15.75" customHeight="1">
      <c r="A891" s="153"/>
    </row>
    <row r="892" ht="15.75" customHeight="1">
      <c r="A892" s="153"/>
    </row>
    <row r="893" ht="15.75" customHeight="1">
      <c r="A893" s="153"/>
    </row>
    <row r="894" ht="15.75" customHeight="1">
      <c r="A894" s="153"/>
    </row>
    <row r="895" ht="15.75" customHeight="1">
      <c r="A895" s="153"/>
    </row>
    <row r="896" ht="15.75" customHeight="1">
      <c r="A896" s="153"/>
    </row>
    <row r="897" ht="15.75" customHeight="1">
      <c r="A897" s="153"/>
    </row>
    <row r="898" ht="15.75" customHeight="1">
      <c r="A898" s="153"/>
    </row>
    <row r="899" ht="15.75" customHeight="1">
      <c r="A899" s="153"/>
    </row>
    <row r="900" ht="15.75" customHeight="1">
      <c r="A900" s="153"/>
    </row>
    <row r="901" ht="15.75" customHeight="1">
      <c r="A901" s="153"/>
    </row>
    <row r="902" ht="15.75" customHeight="1">
      <c r="A902" s="153"/>
    </row>
    <row r="903" ht="15.75" customHeight="1">
      <c r="A903" s="153"/>
    </row>
    <row r="904" ht="15.75" customHeight="1">
      <c r="A904" s="153"/>
    </row>
    <row r="905" ht="15.75" customHeight="1">
      <c r="A905" s="153"/>
    </row>
    <row r="906" ht="15.75" customHeight="1">
      <c r="A906" s="153"/>
    </row>
    <row r="907" ht="15.75" customHeight="1">
      <c r="A907" s="153"/>
    </row>
    <row r="908" ht="15.75" customHeight="1">
      <c r="A908" s="153"/>
    </row>
    <row r="909" ht="15.75" customHeight="1">
      <c r="A909" s="153"/>
    </row>
    <row r="910" ht="15.75" customHeight="1">
      <c r="A910" s="153"/>
    </row>
    <row r="911" ht="15.75" customHeight="1">
      <c r="A911" s="153"/>
    </row>
    <row r="912" ht="15.75" customHeight="1">
      <c r="A912" s="153"/>
    </row>
    <row r="913" ht="15.75" customHeight="1">
      <c r="A913" s="153"/>
    </row>
    <row r="914" ht="15.75" customHeight="1">
      <c r="A914" s="153"/>
    </row>
    <row r="915" ht="15.75" customHeight="1">
      <c r="A915" s="153"/>
    </row>
    <row r="916" ht="15.75" customHeight="1">
      <c r="A916" s="153"/>
    </row>
    <row r="917" ht="15.75" customHeight="1">
      <c r="A917" s="153"/>
    </row>
    <row r="918" ht="15.75" customHeight="1">
      <c r="A918" s="153"/>
    </row>
    <row r="919" ht="15.75" customHeight="1">
      <c r="A919" s="153"/>
    </row>
    <row r="920" ht="15.75" customHeight="1">
      <c r="A920" s="153"/>
    </row>
    <row r="921" ht="15.75" customHeight="1">
      <c r="A921" s="153"/>
    </row>
    <row r="922" ht="15.75" customHeight="1">
      <c r="A922" s="153"/>
    </row>
    <row r="923" ht="15.75" customHeight="1">
      <c r="A923" s="153"/>
    </row>
    <row r="924" ht="15.75" customHeight="1">
      <c r="A924" s="153"/>
    </row>
    <row r="925" ht="15.75" customHeight="1">
      <c r="A925" s="153"/>
    </row>
    <row r="926" ht="15.75" customHeight="1">
      <c r="A926" s="153"/>
    </row>
    <row r="927" ht="15.75" customHeight="1">
      <c r="A927" s="153"/>
    </row>
    <row r="928" ht="15.75" customHeight="1">
      <c r="A928" s="153"/>
    </row>
    <row r="929" ht="15.75" customHeight="1">
      <c r="A929" s="153"/>
    </row>
    <row r="930" ht="15.75" customHeight="1">
      <c r="A930" s="153"/>
    </row>
    <row r="931" ht="15.75" customHeight="1">
      <c r="A931" s="153"/>
    </row>
    <row r="932" ht="15.75" customHeight="1">
      <c r="A932" s="153"/>
    </row>
    <row r="933" ht="15.75" customHeight="1">
      <c r="A933" s="153"/>
    </row>
    <row r="934" ht="15.75" customHeight="1">
      <c r="A934" s="153"/>
    </row>
    <row r="935" ht="15.75" customHeight="1">
      <c r="A935" s="153"/>
    </row>
    <row r="936" ht="15.75" customHeight="1">
      <c r="A936" s="153"/>
    </row>
    <row r="937" ht="15.75" customHeight="1">
      <c r="A937" s="153"/>
    </row>
    <row r="938" ht="15.75" customHeight="1">
      <c r="A938" s="153"/>
    </row>
    <row r="939" ht="15.75" customHeight="1">
      <c r="A939" s="153"/>
    </row>
    <row r="940" ht="15.75" customHeight="1">
      <c r="A940" s="153"/>
    </row>
    <row r="941" ht="15.75" customHeight="1">
      <c r="A941" s="153"/>
    </row>
    <row r="942" ht="15.75" customHeight="1">
      <c r="A942" s="153"/>
    </row>
    <row r="943" ht="15.75" customHeight="1">
      <c r="A943" s="153"/>
    </row>
    <row r="944" ht="15.75" customHeight="1">
      <c r="A944" s="153"/>
    </row>
    <row r="945" ht="15.75" customHeight="1">
      <c r="A945" s="153"/>
    </row>
    <row r="946" ht="15.75" customHeight="1">
      <c r="A946" s="153"/>
    </row>
    <row r="947" ht="15.75" customHeight="1">
      <c r="A947" s="153"/>
    </row>
    <row r="948" ht="15.75" customHeight="1">
      <c r="A948" s="153"/>
    </row>
    <row r="949" ht="15.75" customHeight="1">
      <c r="A949" s="153"/>
    </row>
    <row r="950" ht="15.75" customHeight="1">
      <c r="A950" s="153"/>
    </row>
    <row r="951" ht="15.75" customHeight="1">
      <c r="A951" s="153"/>
    </row>
    <row r="952" ht="15.75" customHeight="1">
      <c r="A952" s="153"/>
    </row>
    <row r="953" ht="15.75" customHeight="1">
      <c r="A953" s="153"/>
    </row>
    <row r="954" ht="15.75" customHeight="1">
      <c r="A954" s="153"/>
    </row>
    <row r="955" ht="15.75" customHeight="1">
      <c r="A955" s="153"/>
    </row>
    <row r="956" ht="15.75" customHeight="1">
      <c r="A956" s="153"/>
    </row>
    <row r="957" ht="15.75" customHeight="1">
      <c r="A957" s="153"/>
    </row>
    <row r="958" ht="15.75" customHeight="1">
      <c r="A958" s="153"/>
    </row>
    <row r="959" ht="15.75" customHeight="1">
      <c r="A959" s="153"/>
    </row>
    <row r="960" ht="15.75" customHeight="1">
      <c r="A960" s="153"/>
    </row>
    <row r="961" ht="15.75" customHeight="1">
      <c r="A961" s="153"/>
    </row>
    <row r="962" ht="15.75" customHeight="1">
      <c r="A962" s="153"/>
    </row>
    <row r="963" ht="15.75" customHeight="1">
      <c r="A963" s="153"/>
    </row>
    <row r="964" ht="15.75" customHeight="1">
      <c r="A964" s="153"/>
    </row>
    <row r="965" ht="15.75" customHeight="1">
      <c r="A965" s="153"/>
    </row>
    <row r="966" ht="15.75" customHeight="1">
      <c r="A966" s="153"/>
    </row>
    <row r="967" ht="15.75" customHeight="1">
      <c r="A967" s="153"/>
    </row>
    <row r="968" ht="15.75" customHeight="1">
      <c r="A968" s="153"/>
    </row>
    <row r="969" ht="15.75" customHeight="1">
      <c r="A969" s="153"/>
    </row>
    <row r="970" ht="15.75" customHeight="1">
      <c r="A970" s="153"/>
    </row>
    <row r="971" ht="15.75" customHeight="1">
      <c r="A971" s="153"/>
    </row>
    <row r="972" ht="15.75" customHeight="1">
      <c r="A972" s="153"/>
    </row>
    <row r="973" ht="15.75" customHeight="1">
      <c r="A973" s="153"/>
    </row>
    <row r="974" ht="15.75" customHeight="1">
      <c r="A974" s="153"/>
    </row>
    <row r="975" ht="15.75" customHeight="1">
      <c r="A975" s="153"/>
    </row>
    <row r="976" ht="15.75" customHeight="1">
      <c r="A976" s="153"/>
    </row>
    <row r="977" ht="15.75" customHeight="1">
      <c r="A977" s="153"/>
    </row>
    <row r="978" ht="15.75" customHeight="1">
      <c r="A978" s="153"/>
    </row>
    <row r="979" ht="15.75" customHeight="1">
      <c r="A979" s="153"/>
    </row>
    <row r="980" ht="15.75" customHeight="1">
      <c r="A980" s="153"/>
    </row>
    <row r="981" ht="15.75" customHeight="1">
      <c r="A981" s="153"/>
    </row>
    <row r="982" ht="15.75" customHeight="1">
      <c r="A982" s="153"/>
    </row>
    <row r="983" ht="15.75" customHeight="1">
      <c r="A983" s="153"/>
    </row>
    <row r="984" ht="15.75" customHeight="1">
      <c r="A984" s="153"/>
    </row>
    <row r="985" ht="15.75" customHeight="1">
      <c r="A985" s="153"/>
    </row>
    <row r="986" ht="15.75" customHeight="1">
      <c r="A986" s="153"/>
    </row>
    <row r="987" ht="15.75" customHeight="1">
      <c r="A987" s="153"/>
    </row>
    <row r="988" ht="15.75" customHeight="1">
      <c r="A988" s="153"/>
    </row>
    <row r="989" ht="15.75" customHeight="1">
      <c r="A989" s="153"/>
    </row>
    <row r="990" ht="15.75" customHeight="1">
      <c r="A990" s="153"/>
    </row>
    <row r="991" ht="15.75" customHeight="1">
      <c r="A991" s="153"/>
    </row>
    <row r="992" ht="15.75" customHeight="1">
      <c r="A992" s="153"/>
    </row>
    <row r="993" ht="15.75" customHeight="1">
      <c r="A993" s="153"/>
    </row>
    <row r="994" ht="15.75" customHeight="1">
      <c r="A994" s="153"/>
    </row>
    <row r="995" ht="15.75" customHeight="1">
      <c r="A995" s="153"/>
    </row>
    <row r="996" ht="15.75" customHeight="1">
      <c r="A996" s="153"/>
    </row>
    <row r="997" ht="15.75" customHeight="1">
      <c r="A997" s="153"/>
    </row>
    <row r="998" ht="15.75" customHeight="1">
      <c r="A998" s="153"/>
    </row>
    <row r="999" ht="15.75" customHeight="1">
      <c r="A999" s="153"/>
    </row>
    <row r="1000" ht="15.75" customHeight="1">
      <c r="A1000" s="153"/>
    </row>
  </sheetData>
  <mergeCells count="6">
    <mergeCell ref="A19:O19"/>
    <mergeCell ref="A1:E1"/>
    <mergeCell ref="F1:O1"/>
    <mergeCell ref="A3:O3"/>
    <mergeCell ref="A8:O8"/>
    <mergeCell ref="A12:O12"/>
  </mergeCells>
  <printOptions/>
  <pageMargins bottom="0.7875" footer="0.0" header="0.0" left="0.511805555555555" right="0.511805555555555" top="0.7875"/>
  <pageSetup scale="0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95" t="s">
        <v>1128</v>
      </c>
      <c r="B1" s="196"/>
      <c r="C1" s="196"/>
      <c r="D1" s="196"/>
      <c r="E1" s="196"/>
      <c r="F1" s="196"/>
      <c r="G1" s="196"/>
      <c r="H1" s="196"/>
      <c r="I1" s="196"/>
      <c r="J1" s="196"/>
      <c r="K1" s="197"/>
      <c r="L1" s="195" t="s">
        <v>1129</v>
      </c>
      <c r="M1" s="196"/>
      <c r="N1" s="196"/>
      <c r="O1" s="196"/>
      <c r="P1" s="196"/>
      <c r="Q1" s="196"/>
      <c r="R1" s="196"/>
      <c r="S1" s="196"/>
      <c r="T1" s="196"/>
      <c r="U1" s="196"/>
      <c r="V1" s="197"/>
    </row>
    <row r="2">
      <c r="A2" s="198" t="s">
        <v>1130</v>
      </c>
      <c r="B2" s="199"/>
      <c r="C2" s="199"/>
      <c r="D2" s="199"/>
      <c r="E2" s="199"/>
      <c r="F2" s="199"/>
      <c r="G2" s="199"/>
      <c r="H2" s="199"/>
      <c r="I2" s="199"/>
      <c r="J2" s="199"/>
      <c r="K2" s="200"/>
      <c r="L2" s="198" t="s">
        <v>1131</v>
      </c>
      <c r="M2" s="199"/>
      <c r="N2" s="199"/>
      <c r="O2" s="199"/>
      <c r="P2" s="199"/>
      <c r="Q2" s="199"/>
      <c r="R2" s="199"/>
      <c r="S2" s="199"/>
      <c r="T2" s="199"/>
      <c r="U2" s="199"/>
      <c r="V2" s="200"/>
    </row>
    <row r="3">
      <c r="A3" s="201" t="s">
        <v>1132</v>
      </c>
      <c r="K3" s="202"/>
      <c r="L3" s="201" t="s">
        <v>1131</v>
      </c>
      <c r="V3" s="202"/>
    </row>
    <row r="4">
      <c r="A4" s="201" t="s">
        <v>1133</v>
      </c>
      <c r="K4" s="202"/>
      <c r="L4" s="201" t="s">
        <v>1131</v>
      </c>
      <c r="V4" s="202"/>
    </row>
    <row r="5">
      <c r="A5" s="201" t="s">
        <v>1134</v>
      </c>
      <c r="K5" s="202"/>
      <c r="L5" s="201" t="s">
        <v>1131</v>
      </c>
      <c r="V5" s="202"/>
    </row>
    <row r="6">
      <c r="A6" s="201" t="s">
        <v>1135</v>
      </c>
      <c r="K6" s="202"/>
      <c r="L6" s="201" t="s">
        <v>1136</v>
      </c>
      <c r="V6" s="202"/>
    </row>
    <row r="7">
      <c r="A7" s="201" t="s">
        <v>1137</v>
      </c>
      <c r="K7" s="202"/>
      <c r="L7" s="201" t="s">
        <v>1138</v>
      </c>
      <c r="V7" s="202"/>
    </row>
    <row r="8">
      <c r="A8" s="201" t="s">
        <v>1139</v>
      </c>
      <c r="K8" s="202"/>
      <c r="L8" s="201" t="s">
        <v>1140</v>
      </c>
      <c r="V8" s="202"/>
    </row>
    <row r="9">
      <c r="A9" s="203" t="s">
        <v>1141</v>
      </c>
      <c r="L9" s="201" t="s">
        <v>1142</v>
      </c>
      <c r="V9" s="202"/>
    </row>
    <row r="10">
      <c r="A10" s="203"/>
      <c r="L10" s="204"/>
      <c r="V10" s="202"/>
    </row>
    <row r="11">
      <c r="A11" s="201" t="s">
        <v>1143</v>
      </c>
      <c r="K11" s="202"/>
      <c r="L11" s="201" t="s">
        <v>1144</v>
      </c>
      <c r="V11" s="202"/>
    </row>
    <row r="12">
      <c r="A12" s="201" t="s">
        <v>1145</v>
      </c>
      <c r="K12" s="202"/>
      <c r="L12" s="201" t="s">
        <v>1146</v>
      </c>
      <c r="V12" s="202"/>
    </row>
    <row r="13">
      <c r="A13" s="201" t="s">
        <v>1147</v>
      </c>
      <c r="K13" s="202"/>
      <c r="L13" s="204"/>
      <c r="V13" s="202"/>
    </row>
    <row r="14">
      <c r="A14" s="204"/>
      <c r="K14" s="202"/>
      <c r="L14" s="204"/>
      <c r="V14" s="202"/>
    </row>
    <row r="15">
      <c r="A15" s="204"/>
      <c r="K15" s="202"/>
      <c r="L15" s="204"/>
      <c r="V15" s="202"/>
    </row>
    <row r="16">
      <c r="A16" s="204"/>
      <c r="K16" s="202"/>
      <c r="L16" s="204"/>
      <c r="V16" s="202"/>
    </row>
    <row r="17">
      <c r="A17" s="205"/>
      <c r="B17" s="206"/>
      <c r="C17" s="206"/>
      <c r="D17" s="206"/>
      <c r="E17" s="206"/>
      <c r="F17" s="206"/>
      <c r="G17" s="206"/>
      <c r="H17" s="206"/>
      <c r="I17" s="206"/>
      <c r="J17" s="206"/>
      <c r="K17" s="207"/>
      <c r="L17" s="205"/>
      <c r="M17" s="206"/>
      <c r="N17" s="206"/>
      <c r="O17" s="206"/>
      <c r="P17" s="206"/>
      <c r="Q17" s="206"/>
      <c r="R17" s="206"/>
      <c r="S17" s="206"/>
      <c r="T17" s="206"/>
      <c r="U17" s="206"/>
      <c r="V17" s="207"/>
    </row>
  </sheetData>
  <mergeCells count="34">
    <mergeCell ref="A14:K14"/>
    <mergeCell ref="A16:K16"/>
    <mergeCell ref="A15:K15"/>
    <mergeCell ref="A17:K17"/>
    <mergeCell ref="L17:V17"/>
    <mergeCell ref="L14:V14"/>
    <mergeCell ref="L13:V13"/>
    <mergeCell ref="A8:K8"/>
    <mergeCell ref="A9:K9"/>
    <mergeCell ref="A4:K4"/>
    <mergeCell ref="A1:K1"/>
    <mergeCell ref="A2:K2"/>
    <mergeCell ref="A3:K3"/>
    <mergeCell ref="A13:K13"/>
    <mergeCell ref="A10:K10"/>
    <mergeCell ref="A11:K11"/>
    <mergeCell ref="A12:K12"/>
    <mergeCell ref="A5:K5"/>
    <mergeCell ref="A6:K6"/>
    <mergeCell ref="A7:K7"/>
    <mergeCell ref="L8:V8"/>
    <mergeCell ref="L9:V9"/>
    <mergeCell ref="L10:V10"/>
    <mergeCell ref="L11:V11"/>
    <mergeCell ref="L5:V5"/>
    <mergeCell ref="L4:V4"/>
    <mergeCell ref="L15:V15"/>
    <mergeCell ref="L16:V16"/>
    <mergeCell ref="L6:V6"/>
    <mergeCell ref="L1:V1"/>
    <mergeCell ref="L2:V2"/>
    <mergeCell ref="L7:V7"/>
    <mergeCell ref="L12:V12"/>
    <mergeCell ref="L3:V3"/>
  </mergeCells>
  <drawing r:id="rId1"/>
</worksheet>
</file>